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918" activeTab="0"/>
  </bookViews>
  <sheets>
    <sheet name="갑지" sheetId="1" r:id="rId1"/>
    <sheet name="정밀실측" sheetId="2" r:id="rId2"/>
    <sheet name="직접인건비" sheetId="3" r:id="rId3"/>
    <sheet name="직접재료비" sheetId="4" r:id="rId4"/>
    <sheet name="성과품작성비" sheetId="5" r:id="rId5"/>
    <sheet name="단가조사표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가설비">#REF!</definedName>
    <definedName name="계">#REF!</definedName>
    <definedName name="번호">'[1]Sheet1 (2)'!#REF!</definedName>
    <definedName name="산출">+'성과품작성비'!$C1</definedName>
    <definedName name="산출1">'성과품작성비'!$D1</definedName>
    <definedName name="ㅗ">#REF!</definedName>
    <definedName name="장산교">#REF!</definedName>
    <definedName name="A">#REF!</definedName>
    <definedName name="J">#REF!</definedName>
    <definedName name="JYH">#REF!</definedName>
    <definedName name="P1">'[6]Sheet1 (2)'!#REF!</definedName>
    <definedName name="_xlnm.Print_Area" localSheetId="5">'단가조사표'!$A$1:$E$55</definedName>
    <definedName name="_xlnm.Print_Area" localSheetId="4">'성과품작성비'!$A$1:$J$30</definedName>
    <definedName name="_xlnm.Print_Area" localSheetId="1">'정밀실측'!$A$1:$E$33</definedName>
    <definedName name="_xlnm.Print_Area" localSheetId="2">'직접인건비'!$A$1:$K$55</definedName>
    <definedName name="_xlnm.Print_Area" localSheetId="3">'직접재료비'!$A$1:$F$51</definedName>
  </definedNames>
  <calcPr fullCalcOnLoad="1"/>
</workbook>
</file>

<file path=xl/sharedStrings.xml><?xml version="1.0" encoding="utf-8"?>
<sst xmlns="http://schemas.openxmlformats.org/spreadsheetml/2006/main" count="447" uniqueCount="196">
  <si>
    <t>1. 직접인건비</t>
  </si>
  <si>
    <t>특급기술자</t>
  </si>
  <si>
    <t>중급기술자</t>
  </si>
  <si>
    <t>초급기술자</t>
  </si>
  <si>
    <t xml:space="preserve"> </t>
  </si>
  <si>
    <t>2. 적용기준</t>
  </si>
  <si>
    <t>3. 인건비</t>
  </si>
  <si>
    <t>고급기술자</t>
  </si>
  <si>
    <t>책임측량사</t>
  </si>
  <si>
    <t>보조사</t>
  </si>
  <si>
    <t>금  액(원)</t>
  </si>
  <si>
    <t>비     목</t>
  </si>
  <si>
    <t>4. 재료비</t>
  </si>
  <si>
    <t>트레싱지</t>
  </si>
  <si>
    <t>트레팔지</t>
  </si>
  <si>
    <t>켄트지</t>
  </si>
  <si>
    <t>칼라필름(36컷)</t>
  </si>
  <si>
    <t>흑백필름(24컷)</t>
  </si>
  <si>
    <t>앨범,슬라이드북</t>
  </si>
  <si>
    <t>슬라이드 현상료</t>
  </si>
  <si>
    <t>슬라이드 인화료</t>
  </si>
  <si>
    <t>칼라필름 인화료</t>
  </si>
  <si>
    <t>흑백필름 인화료</t>
  </si>
  <si>
    <t>로트링</t>
  </si>
  <si>
    <t>축소원도</t>
  </si>
  <si>
    <t>청사진(A0)</t>
  </si>
  <si>
    <t>청사진(A1)</t>
  </si>
  <si>
    <t>납품용도면박스(A0)</t>
  </si>
  <si>
    <t>납품용도면박스(A3)</t>
  </si>
  <si>
    <t>복사비(A4)</t>
  </si>
  <si>
    <t>인</t>
  </si>
  <si>
    <t>일</t>
  </si>
  <si>
    <t>=</t>
  </si>
  <si>
    <t xml:space="preserve">  2) 현황지형 및 고저측량</t>
  </si>
  <si>
    <t>측지기사2급</t>
  </si>
  <si>
    <t>측지기능사2급</t>
  </si>
  <si>
    <t>제도사</t>
  </si>
  <si>
    <t>합     계</t>
  </si>
  <si>
    <t>앨범, 슬라이드 북</t>
  </si>
  <si>
    <t>납품용 도면박스(A3)</t>
  </si>
  <si>
    <t>시방서 및 내역복사(A4)</t>
  </si>
  <si>
    <t>기타소모품비</t>
  </si>
  <si>
    <t>매</t>
  </si>
  <si>
    <t>식</t>
  </si>
  <si>
    <t>통</t>
  </si>
  <si>
    <t>개</t>
  </si>
  <si>
    <t>부</t>
  </si>
  <si>
    <t>소     계</t>
  </si>
  <si>
    <t>청사진(책철)</t>
  </si>
  <si>
    <t>3부</t>
  </si>
  <si>
    <t>문양탁본지</t>
  </si>
  <si>
    <t>문양탁본도구</t>
  </si>
  <si>
    <t>측지기능2급(중급)</t>
  </si>
  <si>
    <t>제도사(초급)</t>
  </si>
  <si>
    <t>탁본모사지</t>
  </si>
  <si>
    <t>탁본모사 도구</t>
  </si>
  <si>
    <t>납품용 도면박스(A1)</t>
  </si>
  <si>
    <t xml:space="preserve">  4) 실측설계도면 작성</t>
  </si>
  <si>
    <t xml:space="preserve">  3) 실측조사(대상건조물)</t>
  </si>
  <si>
    <t xml:space="preserve">  1) 자료수집 및 문헌조사</t>
  </si>
  <si>
    <t xml:space="preserve">  5) 복원설계도서 작성</t>
  </si>
  <si>
    <t xml:space="preserve">  6) 문양도 작성</t>
  </si>
  <si>
    <t>특수화공</t>
  </si>
  <si>
    <t>화공</t>
  </si>
  <si>
    <t>제경비</t>
  </si>
  <si>
    <t>기술료</t>
  </si>
  <si>
    <t>사진촬영</t>
  </si>
  <si>
    <t>2. 직접경비</t>
  </si>
  <si>
    <t>건축 사진전문가</t>
  </si>
  <si>
    <t>유인물 인쇄</t>
  </si>
  <si>
    <t>자료복사비</t>
  </si>
  <si>
    <t>교통비</t>
  </si>
  <si>
    <t>자문비</t>
  </si>
  <si>
    <t>2-1. 직접재료비</t>
  </si>
  <si>
    <t>5. 가설비</t>
  </si>
  <si>
    <t>2-3. 사진촬영</t>
  </si>
  <si>
    <t>2-4. 자문비</t>
  </si>
  <si>
    <t>2-5. 유인물비</t>
  </si>
  <si>
    <t>수     량</t>
  </si>
  <si>
    <t>단     가</t>
  </si>
  <si>
    <t>금     액</t>
  </si>
  <si>
    <t>비     고</t>
  </si>
  <si>
    <t>구          분</t>
  </si>
  <si>
    <t>소   계</t>
  </si>
  <si>
    <t>x</t>
  </si>
  <si>
    <t>기술자인건비</t>
  </si>
  <si>
    <t>측량기술자노임</t>
  </si>
  <si>
    <t>화공노임</t>
  </si>
  <si>
    <t xml:space="preserve">가설비 </t>
  </si>
  <si>
    <t>1. 공 사 명 :</t>
  </si>
  <si>
    <t>소계</t>
  </si>
  <si>
    <t>매</t>
  </si>
  <si>
    <t>개</t>
  </si>
  <si>
    <t>보고서발간비</t>
  </si>
  <si>
    <t>200부 250면(원색48면) 옵셋인쇄 양장제본</t>
  </si>
  <si>
    <t>용지대</t>
  </si>
  <si>
    <t>용지대(120g/m2 S/W지)</t>
  </si>
  <si>
    <t>자</t>
  </si>
  <si>
    <t>화보(120g/m2 A/T지)</t>
  </si>
  <si>
    <t>면지(120g/m2 레자크지)</t>
  </si>
  <si>
    <t>조판비</t>
  </si>
  <si>
    <t>본문</t>
  </si>
  <si>
    <t>면</t>
  </si>
  <si>
    <t>화보</t>
  </si>
  <si>
    <t>필름출력비</t>
  </si>
  <si>
    <t>원색</t>
  </si>
  <si>
    <t>인쇄판대</t>
  </si>
  <si>
    <t>2절</t>
  </si>
  <si>
    <t>판</t>
  </si>
  <si>
    <t>인쇄비</t>
  </si>
  <si>
    <t>원색인쇄</t>
  </si>
  <si>
    <t>1000*6*43.46</t>
  </si>
  <si>
    <t>본문인쇄</t>
  </si>
  <si>
    <t>1000*26*13.28</t>
  </si>
  <si>
    <t>표지가공비</t>
  </si>
  <si>
    <t>제본비</t>
  </si>
  <si>
    <t>1000*266면*2.886*1.3</t>
  </si>
  <si>
    <t>관련자료책철</t>
  </si>
  <si>
    <t>복원설계도서</t>
  </si>
  <si>
    <t>CD제작</t>
  </si>
  <si>
    <t>기타경비</t>
  </si>
  <si>
    <t>2-6. 가설비</t>
  </si>
  <si>
    <t>슬라이드필름(22컷)</t>
  </si>
  <si>
    <t>직접인건비x15%</t>
  </si>
  <si>
    <t>부가가치세</t>
  </si>
  <si>
    <t>10%</t>
  </si>
  <si>
    <t>(직접인건비+제경비)x10%</t>
  </si>
  <si>
    <t xml:space="preserve"> : 2008년도 엔지니어링업체 임금실태조사보고서 (2009.1.1부터 적용)</t>
  </si>
  <si>
    <t xml:space="preserve"> : 2009년도 측량기술자 임금공표(대한측량협회)</t>
  </si>
  <si>
    <t xml:space="preserve"> : 2009년 상반기 시중노임단가</t>
  </si>
  <si>
    <t xml:space="preserve"> : 엔지니어링 사업대가의 기준</t>
  </si>
  <si>
    <t xml:space="preserve"> : 2009년 상반기 실적단가</t>
  </si>
  <si>
    <t>외부쌍줄비계</t>
  </si>
  <si>
    <t>비계다리</t>
  </si>
  <si>
    <t>수평내부비계</t>
  </si>
  <si>
    <t>단    가    조    사</t>
  </si>
  <si>
    <t>120mm</t>
  </si>
  <si>
    <t>칼라사진 인화료</t>
  </si>
  <si>
    <t xml:space="preserve">2-2. 교통비 </t>
  </si>
  <si>
    <t>㎡</t>
  </si>
  <si>
    <t>1. 용역명 :</t>
  </si>
  <si>
    <t>2. 지정별 :</t>
  </si>
  <si>
    <t xml:space="preserve">수어장대 - 유형문화재 제1호 </t>
  </si>
  <si>
    <t>3. 위   치 :</t>
  </si>
  <si>
    <t>경기도 광주시 중부면 산성리 815-1번지</t>
  </si>
  <si>
    <t>4. 산출내역</t>
  </si>
  <si>
    <t xml:space="preserve"> </t>
  </si>
  <si>
    <t>직접인건비</t>
  </si>
  <si>
    <t>자료수집및문헌조사</t>
  </si>
  <si>
    <t>현황지형 및 고저측량</t>
  </si>
  <si>
    <t>정밀실측조사</t>
  </si>
  <si>
    <t>실측설계도면작성</t>
  </si>
  <si>
    <t>복원설계도서작성</t>
  </si>
  <si>
    <t>문양도작성</t>
  </si>
  <si>
    <t>보고서 편집</t>
  </si>
  <si>
    <t>직접경비</t>
  </si>
  <si>
    <t>직접재료비</t>
  </si>
  <si>
    <t>여비</t>
  </si>
  <si>
    <t>사진촬영</t>
  </si>
  <si>
    <t>자문회의비</t>
  </si>
  <si>
    <t>유인물비</t>
  </si>
  <si>
    <t>가설비</t>
  </si>
  <si>
    <t>성과품작성비</t>
  </si>
  <si>
    <t>제경비</t>
  </si>
  <si>
    <t>기술료</t>
  </si>
  <si>
    <t>산  출  내  역  서</t>
  </si>
  <si>
    <t>설계자</t>
  </si>
  <si>
    <t>심사자</t>
  </si>
  <si>
    <t>팀 장</t>
  </si>
  <si>
    <t xml:space="preserve"> 2009년도</t>
  </si>
  <si>
    <t>단 장</t>
  </si>
  <si>
    <t xml:space="preserve">  ○ 과업개요 :  </t>
  </si>
  <si>
    <t xml:space="preserve">  ○ 도급예정액 : </t>
  </si>
  <si>
    <t>용 역 원 가</t>
  </si>
  <si>
    <t>도급예정액</t>
  </si>
  <si>
    <r>
      <t xml:space="preserve">총 </t>
    </r>
    <r>
      <rPr>
        <sz val="11"/>
        <rFont val="돋움"/>
        <family val="3"/>
      </rPr>
      <t xml:space="preserve">         </t>
    </r>
    <r>
      <rPr>
        <sz val="11"/>
        <rFont val="돋움"/>
        <family val="3"/>
      </rPr>
      <t>계</t>
    </r>
  </si>
  <si>
    <t>(천원미만 절사)</t>
  </si>
  <si>
    <t xml:space="preserve">  ○ 과업위치 : 경기도 광주시 중부면 산성리 815-1</t>
  </si>
  <si>
    <t>3. 성과품작성비</t>
  </si>
  <si>
    <t>합        계</t>
  </si>
  <si>
    <t>수  량</t>
  </si>
  <si>
    <t>단 위</t>
  </si>
  <si>
    <t>단   가</t>
  </si>
  <si>
    <t>금   액</t>
  </si>
  <si>
    <t>비   고</t>
  </si>
  <si>
    <r>
      <t>보조사(초급기능사</t>
    </r>
    <r>
      <rPr>
        <sz val="11"/>
        <rFont val="돋움"/>
        <family val="3"/>
      </rPr>
      <t>)</t>
    </r>
  </si>
  <si>
    <r>
      <t>책임측량사(특급</t>
    </r>
    <r>
      <rPr>
        <sz val="11"/>
        <rFont val="돋움"/>
        <family val="3"/>
      </rPr>
      <t>)</t>
    </r>
  </si>
  <si>
    <t>측지기사2급(고급)</t>
  </si>
  <si>
    <t xml:space="preserve">     - 수어장대 정밀실측조사 1식</t>
  </si>
  <si>
    <t xml:space="preserve">  7) 3D 가구 구조도 작성</t>
  </si>
  <si>
    <t xml:space="preserve">  8) 기타 도면 및 보고서편집</t>
  </si>
  <si>
    <r>
      <t>3</t>
    </r>
    <r>
      <rPr>
        <sz val="11"/>
        <rFont val="돋움"/>
        <family val="3"/>
      </rPr>
      <t>D 가구 구조도 작성</t>
    </r>
  </si>
  <si>
    <t>경기도지정문화재 정밀실측조사</t>
  </si>
  <si>
    <t>경기도지정문화재(수어장대) 정밀실측조사</t>
  </si>
  <si>
    <t>2009년 6월   일  설계</t>
  </si>
  <si>
    <t>슬라이드 필름(22 컷)</t>
  </si>
</sst>
</file>

<file path=xl/styles.xml><?xml version="1.0" encoding="utf-8"?>
<styleSheet xmlns="http://schemas.openxmlformats.org/spreadsheetml/2006/main">
  <numFmts count="2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#,##0_ "/>
    <numFmt numFmtId="182" formatCode="0\ &quot;인&quot;"/>
    <numFmt numFmtId="183" formatCode="0.0&quot;＋&quot;"/>
    <numFmt numFmtId="184" formatCode="0.00&quot;＋&quot;"/>
    <numFmt numFmtId="185" formatCode="0.0&quot;/&quot;"/>
    <numFmt numFmtId="186" formatCode="0&quot;/&quot;"/>
    <numFmt numFmtId="187" formatCode="0.000&quot;)&quot;"/>
    <numFmt numFmtId="188" formatCode="0.00."/>
    <numFmt numFmtId="189" formatCode="[DBNum4]&quot;일금 &quot;[$-412]General&quot;원정&quot;"/>
    <numFmt numFmtId="190" formatCode="&quot;(\ &quot;#,##0&quot;)&quot;"/>
  </numFmts>
  <fonts count="36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10"/>
      <name val="돋움"/>
      <family val="3"/>
    </font>
    <font>
      <b/>
      <sz val="12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5"/>
      <name val="돋움"/>
      <family val="3"/>
    </font>
    <font>
      <b/>
      <sz val="24"/>
      <name val="돋움"/>
      <family val="3"/>
    </font>
    <font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name val="돋움"/>
      <family val="3"/>
    </font>
    <font>
      <sz val="24"/>
      <name val="돋움"/>
      <family val="3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12"/>
      <name val="바탕체"/>
      <family val="1"/>
    </font>
    <font>
      <sz val="12"/>
      <name val="굴림체"/>
      <family val="3"/>
    </font>
    <font>
      <sz val="8"/>
      <name val="바탕체"/>
      <family val="1"/>
    </font>
    <font>
      <b/>
      <sz val="11"/>
      <name val="굴림체"/>
      <family val="3"/>
    </font>
    <font>
      <b/>
      <sz val="22"/>
      <name val="굴림체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184" fontId="0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14" fillId="3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3" applyNumberFormat="0" applyAlignment="0" applyProtection="0"/>
    <xf numFmtId="187" fontId="0" fillId="0" borderId="0">
      <alignment vertical="center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7" borderId="1" applyNumberFormat="0" applyAlignment="0" applyProtection="0"/>
    <xf numFmtId="4" fontId="30" fillId="0" borderId="0">
      <alignment/>
      <protection locked="0"/>
    </xf>
    <xf numFmtId="185" fontId="0" fillId="0" borderId="0">
      <alignment/>
      <protection locked="0"/>
    </xf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20" borderId="9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>
      <alignment/>
      <protection locked="0"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0" fillId="0" borderId="10">
      <alignment/>
      <protection locked="0"/>
    </xf>
    <xf numFmtId="188" fontId="31" fillId="0" borderId="0">
      <alignment/>
      <protection locked="0"/>
    </xf>
    <xf numFmtId="186" fontId="0" fillId="0" borderId="0">
      <alignment/>
      <protection locked="0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/>
      <protection/>
    </xf>
    <xf numFmtId="0" fontId="33" fillId="0" borderId="11">
      <alignment horizontal="left"/>
      <protection/>
    </xf>
  </cellStyleXfs>
  <cellXfs count="2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53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80" fontId="2" fillId="0" borderId="0" xfId="53" applyNumberFormat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  <xf numFmtId="181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vertical="center"/>
    </xf>
    <xf numFmtId="180" fontId="0" fillId="0" borderId="0" xfId="53" applyNumberFormat="1" applyFont="1" applyAlignment="1">
      <alignment vertical="center"/>
    </xf>
    <xf numFmtId="0" fontId="27" fillId="22" borderId="0" xfId="0" applyFont="1" applyFill="1" applyAlignment="1">
      <alignment horizontal="distributed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53" applyNumberFormat="1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0" fontId="0" fillId="0" borderId="18" xfId="53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180" fontId="0" fillId="0" borderId="20" xfId="53" applyNumberFormat="1" applyFont="1" applyBorder="1" applyAlignment="1">
      <alignment vertical="center"/>
    </xf>
    <xf numFmtId="0" fontId="0" fillId="0" borderId="21" xfId="0" applyFont="1" applyBorder="1" applyAlignment="1">
      <alignment horizontal="distributed" vertical="center"/>
    </xf>
    <xf numFmtId="180" fontId="0" fillId="0" borderId="13" xfId="53" applyNumberFormat="1" applyFont="1" applyBorder="1" applyAlignment="1">
      <alignment vertical="center"/>
    </xf>
    <xf numFmtId="0" fontId="0" fillId="0" borderId="22" xfId="0" applyFont="1" applyBorder="1" applyAlignment="1">
      <alignment horizontal="distributed" vertical="center"/>
    </xf>
    <xf numFmtId="180" fontId="0" fillId="0" borderId="23" xfId="53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0" fontId="0" fillId="0" borderId="0" xfId="53" applyNumberFormat="1" applyFont="1" applyBorder="1" applyAlignment="1">
      <alignment vertical="center"/>
    </xf>
    <xf numFmtId="0" fontId="27" fillId="0" borderId="0" xfId="0" applyFont="1" applyAlignment="1">
      <alignment/>
    </xf>
    <xf numFmtId="0" fontId="27" fillId="22" borderId="24" xfId="0" applyFont="1" applyFill="1" applyBorder="1" applyAlignment="1">
      <alignment horizontal="center" vertical="center" wrapText="1"/>
    </xf>
    <xf numFmtId="177" fontId="27" fillId="22" borderId="25" xfId="54" applyFont="1" applyFill="1" applyBorder="1" applyAlignment="1">
      <alignment horizontal="center" vertical="center"/>
    </xf>
    <xf numFmtId="0" fontId="27" fillId="22" borderId="25" xfId="0" applyFont="1" applyFill="1" applyBorder="1" applyAlignment="1">
      <alignment horizontal="center" vertical="center"/>
    </xf>
    <xf numFmtId="0" fontId="27" fillId="22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80" fontId="0" fillId="0" borderId="12" xfId="53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27" fillId="4" borderId="22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vertical="center"/>
    </xf>
    <xf numFmtId="0" fontId="0" fillId="4" borderId="27" xfId="0" applyFont="1" applyFill="1" applyBorder="1" applyAlignment="1">
      <alignment horizontal="center" vertical="center"/>
    </xf>
    <xf numFmtId="180" fontId="0" fillId="4" borderId="27" xfId="53" applyNumberFormat="1" applyFont="1" applyFill="1" applyBorder="1" applyAlignment="1">
      <alignment vertical="center"/>
    </xf>
    <xf numFmtId="180" fontId="27" fillId="4" borderId="27" xfId="0" applyNumberFormat="1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180" fontId="0" fillId="0" borderId="28" xfId="53" applyNumberFormat="1" applyFont="1" applyBorder="1" applyAlignment="1">
      <alignment vertical="center"/>
    </xf>
    <xf numFmtId="180" fontId="0" fillId="0" borderId="28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7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/>
    </xf>
    <xf numFmtId="177" fontId="0" fillId="0" borderId="12" xfId="54" applyFont="1" applyBorder="1" applyAlignment="1">
      <alignment horizontal="center" vertical="center"/>
    </xf>
    <xf numFmtId="177" fontId="0" fillId="0" borderId="12" xfId="54" applyFont="1" applyBorder="1" applyAlignment="1">
      <alignment vertical="center"/>
    </xf>
    <xf numFmtId="0" fontId="27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53" applyNumberFormat="1" applyFont="1" applyFill="1" applyBorder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27" fillId="0" borderId="0" xfId="53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5" xfId="0" applyFont="1" applyBorder="1" applyAlignment="1">
      <alignment vertical="center"/>
    </xf>
    <xf numFmtId="180" fontId="0" fillId="0" borderId="26" xfId="53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180" fontId="0" fillId="0" borderId="13" xfId="53" applyNumberFormat="1" applyFont="1" applyBorder="1" applyAlignment="1">
      <alignment horizontal="right" vertical="center"/>
    </xf>
    <xf numFmtId="180" fontId="0" fillId="0" borderId="0" xfId="0" applyNumberFormat="1" applyFont="1" applyAlignment="1">
      <alignment vertical="center"/>
    </xf>
    <xf numFmtId="180" fontId="0" fillId="0" borderId="16" xfId="53" applyNumberFormat="1" applyFont="1" applyBorder="1" applyAlignment="1">
      <alignment horizontal="right" vertical="center"/>
    </xf>
    <xf numFmtId="10" fontId="0" fillId="0" borderId="0" xfId="48" applyNumberFormat="1" applyFont="1" applyAlignment="1">
      <alignment vertical="center"/>
    </xf>
    <xf numFmtId="181" fontId="0" fillId="0" borderId="0" xfId="0" applyNumberFormat="1" applyFont="1" applyAlignment="1">
      <alignment/>
    </xf>
    <xf numFmtId="0" fontId="27" fillId="24" borderId="22" xfId="0" applyFont="1" applyFill="1" applyBorder="1" applyAlignment="1">
      <alignment horizontal="center" vertical="center"/>
    </xf>
    <xf numFmtId="3" fontId="27" fillId="24" borderId="32" xfId="0" applyNumberFormat="1" applyFont="1" applyFill="1" applyBorder="1" applyAlignment="1">
      <alignment vertical="center"/>
    </xf>
    <xf numFmtId="0" fontId="27" fillId="4" borderId="33" xfId="0" applyFont="1" applyFill="1" applyBorder="1" applyAlignment="1">
      <alignment vertical="center"/>
    </xf>
    <xf numFmtId="0" fontId="0" fillId="4" borderId="33" xfId="0" applyFont="1" applyFill="1" applyBorder="1" applyAlignment="1">
      <alignment horizontal="center" vertical="center"/>
    </xf>
    <xf numFmtId="180" fontId="0" fillId="4" borderId="33" xfId="53" applyNumberFormat="1" applyFont="1" applyFill="1" applyBorder="1" applyAlignment="1">
      <alignment vertical="center"/>
    </xf>
    <xf numFmtId="0" fontId="0" fillId="4" borderId="33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horizontal="distributed" vertical="center"/>
    </xf>
    <xf numFmtId="0" fontId="0" fillId="0" borderId="34" xfId="0" applyFont="1" applyBorder="1" applyAlignment="1">
      <alignment horizontal="center" vertical="center"/>
    </xf>
    <xf numFmtId="180" fontId="0" fillId="0" borderId="34" xfId="53" applyNumberFormat="1" applyFont="1" applyBorder="1" applyAlignment="1">
      <alignment vertical="center"/>
    </xf>
    <xf numFmtId="180" fontId="0" fillId="0" borderId="34" xfId="0" applyNumberFormat="1" applyFont="1" applyBorder="1" applyAlignment="1">
      <alignment vertical="center"/>
    </xf>
    <xf numFmtId="0" fontId="27" fillId="0" borderId="34" xfId="0" applyFont="1" applyBorder="1" applyAlignment="1">
      <alignment horizontal="center" vertical="center"/>
    </xf>
    <xf numFmtId="180" fontId="27" fillId="0" borderId="34" xfId="0" applyNumberFormat="1" applyFont="1" applyBorder="1" applyAlignment="1">
      <alignment vertical="center"/>
    </xf>
    <xf numFmtId="0" fontId="27" fillId="4" borderId="34" xfId="0" applyFont="1" applyFill="1" applyBorder="1" applyAlignment="1">
      <alignment vertical="center"/>
    </xf>
    <xf numFmtId="0" fontId="0" fillId="4" borderId="34" xfId="0" applyFont="1" applyFill="1" applyBorder="1" applyAlignment="1">
      <alignment horizontal="center" vertical="center"/>
    </xf>
    <xf numFmtId="180" fontId="0" fillId="4" borderId="34" xfId="53" applyNumberFormat="1" applyFont="1" applyFill="1" applyBorder="1" applyAlignment="1">
      <alignment vertical="center"/>
    </xf>
    <xf numFmtId="0" fontId="0" fillId="4" borderId="34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7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0" fontId="0" fillId="0" borderId="35" xfId="53" applyNumberFormat="1" applyFont="1" applyBorder="1" applyAlignment="1">
      <alignment vertical="center"/>
    </xf>
    <xf numFmtId="0" fontId="34" fillId="0" borderId="36" xfId="0" applyFont="1" applyBorder="1" applyAlignment="1">
      <alignment horizontal="center" vertical="center" textRotation="255"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 textRotation="255"/>
    </xf>
    <xf numFmtId="0" fontId="34" fillId="0" borderId="0" xfId="0" applyFont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3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40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190" fontId="34" fillId="0" borderId="41" xfId="55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22" borderId="21" xfId="0" applyFont="1" applyFill="1" applyBorder="1" applyAlignment="1">
      <alignment horizontal="center" vertical="center"/>
    </xf>
    <xf numFmtId="180" fontId="0" fillId="22" borderId="12" xfId="53" applyNumberFormat="1" applyFont="1" applyFill="1" applyBorder="1" applyAlignment="1">
      <alignment vertical="center"/>
    </xf>
    <xf numFmtId="3" fontId="9" fillId="22" borderId="13" xfId="74" applyNumberFormat="1" applyFont="1" applyFill="1" applyBorder="1" applyAlignment="1">
      <alignment horizontal="right" vertical="center"/>
      <protection/>
    </xf>
    <xf numFmtId="0" fontId="0" fillId="0" borderId="21" xfId="0" applyFont="1" applyFill="1" applyBorder="1" applyAlignment="1">
      <alignment horizontal="center" vertical="center"/>
    </xf>
    <xf numFmtId="3" fontId="9" fillId="0" borderId="20" xfId="74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22" borderId="14" xfId="0" applyFont="1" applyFill="1" applyBorder="1" applyAlignment="1">
      <alignment horizontal="center" vertical="center"/>
    </xf>
    <xf numFmtId="180" fontId="0" fillId="22" borderId="15" xfId="53" applyNumberFormat="1" applyFont="1" applyFill="1" applyBorder="1" applyAlignment="1" quotePrefix="1">
      <alignment horizontal="center" vertical="center"/>
    </xf>
    <xf numFmtId="3" fontId="9" fillId="22" borderId="31" xfId="74" applyNumberFormat="1" applyFont="1" applyFill="1" applyBorder="1" applyAlignment="1">
      <alignment horizontal="right" vertical="center"/>
      <protection/>
    </xf>
    <xf numFmtId="0" fontId="0" fillId="22" borderId="12" xfId="0" applyFont="1" applyFill="1" applyBorder="1" applyAlignment="1">
      <alignment horizontal="center" vertical="center"/>
    </xf>
    <xf numFmtId="180" fontId="0" fillId="22" borderId="13" xfId="53" applyNumberFormat="1" applyFont="1" applyFill="1" applyBorder="1" applyAlignment="1">
      <alignment horizontal="right" vertical="center"/>
    </xf>
    <xf numFmtId="180" fontId="0" fillId="0" borderId="0" xfId="0" applyNumberFormat="1" applyFont="1" applyAlignment="1">
      <alignment vertical="center"/>
    </xf>
    <xf numFmtId="0" fontId="0" fillId="24" borderId="34" xfId="0" applyFont="1" applyFill="1" applyBorder="1" applyAlignment="1">
      <alignment vertical="center"/>
    </xf>
    <xf numFmtId="0" fontId="27" fillId="24" borderId="34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180" fontId="0" fillId="24" borderId="34" xfId="53" applyNumberFormat="1" applyFont="1" applyFill="1" applyBorder="1" applyAlignment="1">
      <alignment vertical="center"/>
    </xf>
    <xf numFmtId="180" fontId="27" fillId="24" borderId="34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0" fillId="22" borderId="25" xfId="0" applyFill="1" applyBorder="1" applyAlignment="1">
      <alignment vertical="center"/>
    </xf>
    <xf numFmtId="182" fontId="0" fillId="22" borderId="25" xfId="0" applyNumberFormat="1" applyFill="1" applyBorder="1" applyAlignment="1">
      <alignment horizontal="center" vertical="center"/>
    </xf>
    <xf numFmtId="0" fontId="0" fillId="22" borderId="26" xfId="0" applyFill="1" applyBorder="1" applyAlignment="1">
      <alignment horizontal="center" vertical="center"/>
    </xf>
    <xf numFmtId="0" fontId="27" fillId="24" borderId="27" xfId="0" applyFont="1" applyFill="1" applyBorder="1" applyAlignment="1">
      <alignment vertical="center"/>
    </xf>
    <xf numFmtId="0" fontId="27" fillId="24" borderId="27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distributed" vertical="center" shrinkToFit="1"/>
    </xf>
    <xf numFmtId="0" fontId="0" fillId="0" borderId="21" xfId="0" applyFont="1" applyBorder="1" applyAlignment="1">
      <alignment horizontal="distributed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180" fontId="2" fillId="24" borderId="27" xfId="53" applyNumberFormat="1" applyFont="1" applyFill="1" applyBorder="1" applyAlignment="1">
      <alignment horizontal="center" vertical="center"/>
    </xf>
    <xf numFmtId="180" fontId="2" fillId="0" borderId="12" xfId="53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distributed" vertical="center"/>
    </xf>
    <xf numFmtId="181" fontId="0" fillId="0" borderId="12" xfId="0" applyNumberFormat="1" applyBorder="1" applyAlignment="1">
      <alignment horizontal="center" vertical="center"/>
    </xf>
    <xf numFmtId="181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/>
    </xf>
    <xf numFmtId="189" fontId="34" fillId="0" borderId="41" xfId="0" applyNumberFormat="1" applyFont="1" applyBorder="1" applyAlignment="1">
      <alignment horizontal="center" vertical="center"/>
    </xf>
    <xf numFmtId="190" fontId="34" fillId="0" borderId="41" xfId="55" applyNumberFormat="1" applyFont="1" applyBorder="1" applyAlignment="1">
      <alignment horizontal="left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0" fillId="0" borderId="0" xfId="0" applyAlignment="1">
      <alignment/>
    </xf>
    <xf numFmtId="0" fontId="34" fillId="0" borderId="38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22" borderId="25" xfId="0" applyFont="1" applyFill="1" applyBorder="1" applyAlignment="1">
      <alignment horizontal="center" vertical="center" wrapText="1"/>
    </xf>
    <xf numFmtId="0" fontId="27" fillId="24" borderId="45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/>
    </xf>
    <xf numFmtId="181" fontId="27" fillId="24" borderId="27" xfId="0" applyNumberFormat="1" applyFont="1" applyFill="1" applyBorder="1" applyAlignment="1">
      <alignment horizontal="center" vertical="center"/>
    </xf>
    <xf numFmtId="181" fontId="27" fillId="24" borderId="27" xfId="0" applyNumberFormat="1" applyFont="1" applyFill="1" applyBorder="1" applyAlignment="1">
      <alignment vertical="center"/>
    </xf>
    <xf numFmtId="181" fontId="27" fillId="24" borderId="23" xfId="0" applyNumberFormat="1" applyFont="1" applyFill="1" applyBorder="1" applyAlignment="1">
      <alignment horizontal="right" vertical="center"/>
    </xf>
    <xf numFmtId="181" fontId="27" fillId="24" borderId="22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34" xfId="0" applyNumberFormat="1" applyBorder="1" applyAlignment="1">
      <alignment horizontal="center" vertical="center"/>
    </xf>
    <xf numFmtId="181" fontId="0" fillId="0" borderId="21" xfId="0" applyNumberFormat="1" applyBorder="1" applyAlignment="1">
      <alignment horizontal="center" vertical="center"/>
    </xf>
    <xf numFmtId="181" fontId="0" fillId="0" borderId="13" xfId="0" applyNumberFormat="1" applyBorder="1" applyAlignment="1">
      <alignment horizontal="right" vertical="center"/>
    </xf>
    <xf numFmtId="181" fontId="0" fillId="0" borderId="21" xfId="0" applyNumberFormat="1" applyBorder="1" applyAlignment="1">
      <alignment horizontal="right" vertical="center"/>
    </xf>
    <xf numFmtId="0" fontId="0" fillId="22" borderId="25" xfId="0" applyFill="1" applyBorder="1" applyAlignment="1">
      <alignment horizontal="center" vertical="center"/>
    </xf>
    <xf numFmtId="0" fontId="0" fillId="22" borderId="25" xfId="0" applyFill="1" applyBorder="1" applyAlignment="1">
      <alignment vertical="center"/>
    </xf>
    <xf numFmtId="182" fontId="0" fillId="22" borderId="25" xfId="0" applyNumberFormat="1" applyFill="1" applyBorder="1" applyAlignment="1">
      <alignment horizontal="center" vertical="center"/>
    </xf>
    <xf numFmtId="182" fontId="0" fillId="22" borderId="24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80" fontId="8" fillId="0" borderId="0" xfId="53" applyNumberFormat="1" applyFont="1" applyAlignment="1">
      <alignment horizontal="center" vertical="center"/>
    </xf>
    <xf numFmtId="180" fontId="7" fillId="0" borderId="0" xfId="53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21" xfId="0" applyFont="1" applyBorder="1" applyAlignment="1">
      <alignment horizontal="center" vertical="center" shrinkToFit="1"/>
    </xf>
  </cellXfs>
  <cellStyles count="7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고정소숫점" xfId="41"/>
    <cellStyle name="고정출력1" xfId="42"/>
    <cellStyle name="고정출력2" xfId="43"/>
    <cellStyle name="나쁨" xfId="44"/>
    <cellStyle name="날짜" xfId="45"/>
    <cellStyle name="달러" xfId="46"/>
    <cellStyle name="메모" xfId="47"/>
    <cellStyle name="Percent" xfId="48"/>
    <cellStyle name="보통" xfId="49"/>
    <cellStyle name="설명 텍스트" xfId="50"/>
    <cellStyle name="셀 확인" xfId="51"/>
    <cellStyle name="숫자(R)" xfId="52"/>
    <cellStyle name="Comma" xfId="53"/>
    <cellStyle name="Comma [0]" xfId="54"/>
    <cellStyle name="쉼표 [0]_역사전시관 설계내역서" xfId="55"/>
    <cellStyle name="연결된 셀" xfId="56"/>
    <cellStyle name="Followed Hyperlink" xfId="57"/>
    <cellStyle name="요약" xfId="58"/>
    <cellStyle name="입력" xfId="59"/>
    <cellStyle name="자리수" xfId="60"/>
    <cellStyle name="자리수0" xfId="61"/>
    <cellStyle name="제목" xfId="62"/>
    <cellStyle name="제목 1" xfId="63"/>
    <cellStyle name="제목 2" xfId="64"/>
    <cellStyle name="제목 3" xfId="65"/>
    <cellStyle name="제목 4" xfId="66"/>
    <cellStyle name="좋음" xfId="67"/>
    <cellStyle name="출력" xfId="68"/>
    <cellStyle name="콤마 [0]_ 슬래브" xfId="69"/>
    <cellStyle name="콤마_ 슬래브" xfId="70"/>
    <cellStyle name="Currency" xfId="71"/>
    <cellStyle name="Currency [0]" xfId="72"/>
    <cellStyle name="퍼센트" xfId="73"/>
    <cellStyle name="표준_소요산매표소건립(폐기물)" xfId="74"/>
    <cellStyle name="Hyperlink" xfId="75"/>
    <cellStyle name="합산" xfId="76"/>
    <cellStyle name="화폐기호" xfId="77"/>
    <cellStyle name="화폐기호0" xfId="78"/>
    <cellStyle name="Comma [0]_견적" xfId="79"/>
    <cellStyle name="Comma_견적" xfId="80"/>
    <cellStyle name="Currency [0]_견적" xfId="81"/>
    <cellStyle name="Currency_견적" xfId="82"/>
    <cellStyle name="Normal_견적" xfId="83"/>
    <cellStyle name="UM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5208;&#49345;&#51456;\&#51473;&#50521;&#49440;\DWG\YOOSHIN\1999-4\xls\ENG\SAMAN\DOHWA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5208;&#49345;&#51456;\&#51473;&#50521;&#49440;\dwg\&#54889;&#54788;&#51064;\&#49688;&#47049;\&#44221;&#51204;&#52384;&#49688;&#47049;\&#52509;&#44292;&#49688;&#4704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5208;&#49345;&#51456;\&#51473;&#50521;&#49440;\DWG\YOOSHIN\1999-4\xls\ENG\SAMAN\RAMP-D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5208;&#49345;&#51456;\&#51473;&#50521;&#49440;\DWG\YOOSHIN\1999-4\xls\&#48376;&#49440;(PL.GIRDER)&#49688;&#47049;\&#51221;&#50857;&#55148;\KMJ\WELL\FOUND\S\S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5208;&#49345;&#51456;\&#51473;&#50521;&#49440;\dwg\&#54889;&#54788;&#51064;\&#49688;&#47049;\&#44221;&#51204;&#52384;&#49688;&#47049;\&#49457;&#49688;&#45824;&#44368;(98&#45380;11&#50900;18)AGAIN\&#48513;&#45800;(RAMP)&#49688;&#47049;\&#48376;&#49440;(PL.GIRDER)&#49688;&#47049;\&#51221;&#50857;&#55148;\KMJ\WELL\FOUND\S\S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5208;&#49345;&#51456;\&#51473;&#50521;&#49440;\My%20Documents\gaduk\garak\ENG\SAMAN\DOHWA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1 (3)"/>
      <sheetName val="Sheet2 (3)"/>
      <sheetName val="Sheet3 (3)"/>
      <sheetName val="Sheet1 (2)"/>
      <sheetName val="IC1집계"/>
      <sheetName val="IC1목포시방향"/>
      <sheetName val="IC1목포시방향OUT"/>
      <sheetName val="IC1압해도방향"/>
      <sheetName val="IC1압해도방향OU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총괄집계"/>
      <sheetName val="토공집계"/>
      <sheetName val="일반집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C1집계"/>
      <sheetName val="IC1목포시방향"/>
      <sheetName val="IC1목포시방향OUT"/>
      <sheetName val="IC1압해도방향"/>
      <sheetName val="IC1압해도방향OU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남단 RAMP-A 상부공 수량 집계표"/>
      <sheetName val="남단 RAMP-A 상부철근수량 집계표 "/>
      <sheetName val="SAS1 수량 집계표"/>
      <sheetName val="SAS2 수량 집계표"/>
      <sheetName val="SAS3 수량 집계표"/>
      <sheetName val="SAS4 수량 집계표"/>
      <sheetName val="남단 RAMP-A 강재 수량 집계표"/>
      <sheetName val="남단 RAMP-A 하부공 수량 집계표"/>
      <sheetName val="남단 RAMP-A 교대수량 집계표"/>
      <sheetName val="남단 RAMP-A 교대철근수량 집계표"/>
      <sheetName val="남단 RAMP-A 교각수량 집계표"/>
      <sheetName val="남단 RAMP-A 교각철근수량집계표 "/>
      <sheetName val="남단 RAMP-A 옹벽수량집계표"/>
      <sheetName val="남단 RAMP-A 옹벽철근수량 집계표"/>
      <sheetName val="남단 RAMP-A U-TYPE 옹벽수량집계표"/>
      <sheetName val="남단 RAMP-A 우물통 수량 집계표"/>
      <sheetName val="남단 RAMP-A 우물통 철근수량 집계표"/>
      <sheetName val="남단 RAMP-A 현장 타설 말뚝 수량 집계표"/>
      <sheetName val="남단 RAMP-A RCD 철근수량 집계표"/>
      <sheetName val="남단 RAMP-A 교대 현장 타설 말뚝 수량 집계표"/>
      <sheetName val="남단 RAMP-A RCD 철근수량 집계표(교대)"/>
      <sheetName val="남단 RAMP-A 교각 현장 타설 말뚝 수량 집계표"/>
      <sheetName val="남단 RAMP-A 교각 RCD 철근수량집계표"/>
      <sheetName val="남단 RAMP-A 토공수량 집계표"/>
      <sheetName val="남단 RAMP-A 교대 토공수량 집계표"/>
      <sheetName val="남단 RAMP-A 교각 토공수량 집계표"/>
      <sheetName val="남단 RAMP-A 우물통 토공수량 집계표"/>
      <sheetName val="남단 RAMP-A 현장타설말뚝 토공수량 집계표"/>
      <sheetName val="남단 RAMP-A 교대 현장타설말뚝 토공수량 집계표"/>
      <sheetName val="남단 RAMP-A 교각 현장타설말뚝 토공수량 집계표"/>
      <sheetName val="남단 RAMP-A 가시설 집계표"/>
      <sheetName val="상부공(RAMP-A) 수량 집계표"/>
      <sheetName val="NAS1 수량 집계표"/>
      <sheetName val="NAS2 수량 집계표"/>
      <sheetName val="북단(RAMP-A)교각수량 집계표"/>
      <sheetName val="북단(RAMP-A)교대수량 집계표"/>
      <sheetName val="북단(RAMP-A) 하부일반수량 집계표"/>
      <sheetName val="북단(RAMP-A) U-TYPE 수량 집계표"/>
      <sheetName val="북단(RAMP-A)우물통 수량 집계표"/>
      <sheetName val="북단(RAMP-A)현장 타설 말뚝 수량 집계표"/>
      <sheetName val="교각 현장 타설 말뚝 수량 집계표(북단RAMP-A)"/>
      <sheetName val="교대 현장 타설 말뚝 수량 집계표(북단RAMP-A)"/>
      <sheetName val="북단(RAMP-A)강재 수량 집계표"/>
      <sheetName val="본선 철근수량 집계표"/>
      <sheetName val="북단(PL.GIRDER)철근수량 집계표 "/>
      <sheetName val="본선(PL.GIRDER)토공수량 집계표"/>
      <sheetName val="북단(PL.GIRDER)토공수량 집계표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남단 RAMP-A 상부공 수량 집계표"/>
      <sheetName val="남단 RAMP-A 상부철근수량 집계표 "/>
      <sheetName val="SAS1 수량 집계표"/>
      <sheetName val="SAS2 수량 집계표"/>
      <sheetName val="SAS3 수량 집계표"/>
      <sheetName val="SAS4 수량 집계표"/>
      <sheetName val="남단 RAMP-A 강재 수량 집계표"/>
      <sheetName val="남단 RAMP-A 하부공 수량 집계표"/>
      <sheetName val="남단 RAMP-A 교대수량 집계표"/>
      <sheetName val="남단 RAMP-A 교대철근수량 집계표"/>
      <sheetName val="남단 RAMP-A 교각수량 집계표"/>
      <sheetName val="남단 RAMP-A 교각철근수량집계표 "/>
      <sheetName val="남단 RAMP-A 옹벽수량집계표"/>
      <sheetName val="남단 RAMP-A 옹벽철근수량 집계표"/>
      <sheetName val="남단 RAMP-A U-TYPE 옹벽수량집계표"/>
      <sheetName val="남단 RAMP-A 우물통 수량 집계표"/>
      <sheetName val="남단 RAMP-A 우물통 철근수량 집계표"/>
      <sheetName val="남단 RAMP-A 현장 타설 말뚝 수량 집계표"/>
      <sheetName val="남단 RAMP-A RCD 철근수량 집계표"/>
      <sheetName val="남단 RAMP-A 교대 현장 타설 말뚝 수량 집계표"/>
      <sheetName val="남단 RAMP-A RCD 철근수량 집계표(교대)"/>
      <sheetName val="남단 RAMP-A 교각 현장 타설 말뚝 수량 집계표"/>
      <sheetName val="남단 RAMP-A 교각 RCD 철근수량집계표"/>
      <sheetName val="남단 RAMP-A 토공수량 집계표"/>
      <sheetName val="남단 RAMP-A 교대 토공수량 집계표"/>
      <sheetName val="남단 RAMP-A 교각 토공수량 집계표"/>
      <sheetName val="남단 RAMP-A 우물통 토공수량 집계표"/>
      <sheetName val="남단 RAMP-A 현장타설말뚝 토공수량 집계표"/>
      <sheetName val="남단 RAMP-A 교대 현장타설말뚝 토공수량 집계표"/>
      <sheetName val="남단 RAMP-A 교각 현장타설말뚝 토공수량 집계표"/>
      <sheetName val="남단 RAMP-A 가시설 집계표"/>
      <sheetName val="상부공(RAMP-A) 수량 집계표"/>
      <sheetName val="NAS1 수량 집계표"/>
      <sheetName val="NAS2 수량 집계표"/>
      <sheetName val="북단(RAMP-A)교각수량 집계표"/>
      <sheetName val="북단(RAMP-A)교대수량 집계표"/>
      <sheetName val="북단(RAMP-A) 하부일반수량 집계표"/>
      <sheetName val="북단(RAMP-A) U-TYPE 수량 집계표"/>
      <sheetName val="북단(RAMP-A)우물통 수량 집계표"/>
      <sheetName val="북단(RAMP-A)현장 타설 말뚝 수량 집계표"/>
      <sheetName val="교각 현장 타설 말뚝 수량 집계표(북단RAMP-A)"/>
      <sheetName val="교대 현장 타설 말뚝 수량 집계표(북단RAMP-A)"/>
      <sheetName val="북단(RAMP-A)강재 수량 집계표"/>
      <sheetName val="본선 철근수량 집계표"/>
      <sheetName val="북단(PL.GIRDER)철근수량 집계표 "/>
      <sheetName val="본선(PL.GIRDER)토공수량 집계표"/>
      <sheetName val="북단(PL.GIRDER)토공수량 집계표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SheetLayoutView="100" workbookViewId="0" topLeftCell="A1">
      <selection activeCell="F13" sqref="F13"/>
    </sheetView>
  </sheetViews>
  <sheetFormatPr defaultColWidth="8.88671875" defaultRowHeight="13.5"/>
  <cols>
    <col min="1" max="1" width="11.21484375" style="0" customWidth="1"/>
    <col min="2" max="2" width="4.21484375" style="0" customWidth="1"/>
    <col min="3" max="3" width="7.99609375" style="0" customWidth="1"/>
    <col min="4" max="10" width="11.21484375" style="0" customWidth="1"/>
    <col min="11" max="11" width="10.21484375" style="0" customWidth="1"/>
  </cols>
  <sheetData>
    <row r="1" spans="1:11" s="120" customFormat="1" ht="66.75" customHeight="1">
      <c r="A1" s="117" t="s">
        <v>166</v>
      </c>
      <c r="B1" s="181"/>
      <c r="C1" s="181"/>
      <c r="D1" s="119" t="s">
        <v>167</v>
      </c>
      <c r="E1" s="118"/>
      <c r="F1" s="119" t="s">
        <v>168</v>
      </c>
      <c r="G1" s="118"/>
      <c r="H1" s="119" t="s">
        <v>170</v>
      </c>
      <c r="I1" s="118"/>
      <c r="J1" s="175" t="s">
        <v>194</v>
      </c>
      <c r="K1" s="176"/>
    </row>
    <row r="2" spans="1:14" s="125" customFormat="1" ht="41.25" customHeight="1">
      <c r="A2" s="121" t="s">
        <v>169</v>
      </c>
      <c r="B2" s="122"/>
      <c r="C2" s="122"/>
      <c r="D2" s="122"/>
      <c r="E2" s="122"/>
      <c r="F2" s="122"/>
      <c r="G2" s="122"/>
      <c r="H2" s="122"/>
      <c r="I2" s="122"/>
      <c r="J2" s="123"/>
      <c r="K2" s="124"/>
      <c r="L2" s="120"/>
      <c r="M2" s="120"/>
      <c r="N2" s="120"/>
    </row>
    <row r="3" spans="1:14" s="125" customFormat="1" ht="72" customHeight="1">
      <c r="A3" s="177" t="s">
        <v>193</v>
      </c>
      <c r="B3" s="178"/>
      <c r="C3" s="178"/>
      <c r="D3" s="178"/>
      <c r="E3" s="178"/>
      <c r="F3" s="178"/>
      <c r="G3" s="178"/>
      <c r="H3" s="178"/>
      <c r="I3" s="178"/>
      <c r="J3" s="123"/>
      <c r="K3" s="124"/>
      <c r="L3" s="120"/>
      <c r="M3" s="120"/>
      <c r="N3" s="120"/>
    </row>
    <row r="4" spans="1:14" s="125" customFormat="1" ht="17.25" customHeight="1">
      <c r="A4" s="126"/>
      <c r="B4" s="127"/>
      <c r="C4" s="127"/>
      <c r="D4" s="127"/>
      <c r="E4" s="127"/>
      <c r="F4" s="127"/>
      <c r="G4" s="127"/>
      <c r="H4" s="127"/>
      <c r="I4" s="127"/>
      <c r="J4" s="123"/>
      <c r="K4" s="124"/>
      <c r="L4" s="120"/>
      <c r="M4" s="120"/>
      <c r="N4" s="120"/>
    </row>
    <row r="5" spans="1:14" s="125" customFormat="1" ht="33" customHeight="1">
      <c r="A5" s="121" t="s">
        <v>177</v>
      </c>
      <c r="B5" s="122"/>
      <c r="C5" s="122"/>
      <c r="D5" s="122"/>
      <c r="E5" s="122"/>
      <c r="F5" s="122"/>
      <c r="G5" s="122"/>
      <c r="H5" s="122"/>
      <c r="I5" s="122"/>
      <c r="J5" s="123"/>
      <c r="K5" s="124"/>
      <c r="L5" s="120"/>
      <c r="M5" s="120"/>
      <c r="N5" s="120"/>
    </row>
    <row r="6" spans="1:14" s="125" customFormat="1" ht="33" customHeight="1">
      <c r="A6" s="121"/>
      <c r="B6" s="122"/>
      <c r="C6" s="122"/>
      <c r="D6" s="122"/>
      <c r="E6" s="122"/>
      <c r="F6" s="122"/>
      <c r="G6" s="122"/>
      <c r="H6" s="122"/>
      <c r="I6" s="122"/>
      <c r="J6" s="123"/>
      <c r="K6" s="124"/>
      <c r="L6" s="120"/>
      <c r="M6" s="120"/>
      <c r="N6" s="120"/>
    </row>
    <row r="7" spans="1:14" s="125" customFormat="1" ht="33" customHeight="1">
      <c r="A7" s="121" t="s">
        <v>171</v>
      </c>
      <c r="B7" s="122"/>
      <c r="C7" s="122"/>
      <c r="D7" s="122"/>
      <c r="E7" s="122"/>
      <c r="F7" s="122"/>
      <c r="G7" s="122"/>
      <c r="H7" s="122"/>
      <c r="I7" s="122"/>
      <c r="J7" s="123"/>
      <c r="K7" s="124"/>
      <c r="L7" s="120"/>
      <c r="M7" s="120"/>
      <c r="N7" s="120"/>
    </row>
    <row r="8" spans="1:13" s="125" customFormat="1" ht="33" customHeight="1">
      <c r="A8" s="179" t="s">
        <v>188</v>
      </c>
      <c r="B8" s="180"/>
      <c r="C8" s="180"/>
      <c r="D8" s="180"/>
      <c r="E8" s="180"/>
      <c r="F8" s="180"/>
      <c r="G8" s="180"/>
      <c r="H8" s="180"/>
      <c r="I8" s="180"/>
      <c r="J8" s="123"/>
      <c r="K8" s="124"/>
      <c r="L8" s="120"/>
      <c r="M8" s="120"/>
    </row>
    <row r="9" spans="1:13" s="125" customFormat="1" ht="33" customHeight="1">
      <c r="A9" s="121"/>
      <c r="B9" s="122"/>
      <c r="C9" s="122"/>
      <c r="D9" s="122"/>
      <c r="E9" s="122"/>
      <c r="F9" s="122"/>
      <c r="G9" s="122"/>
      <c r="H9" s="122"/>
      <c r="I9" s="122"/>
      <c r="J9" s="123"/>
      <c r="K9" s="124"/>
      <c r="L9" s="120"/>
      <c r="M9" s="120"/>
    </row>
    <row r="10" spans="1:11" s="125" customFormat="1" ht="54.75" customHeight="1" thickBot="1">
      <c r="A10" s="128" t="s">
        <v>172</v>
      </c>
      <c r="B10" s="129"/>
      <c r="C10" s="173">
        <f>ROUNDDOWN(정밀실측!D33,-3)</f>
        <v>99940000</v>
      </c>
      <c r="D10" s="173"/>
      <c r="E10" s="173"/>
      <c r="F10" s="174">
        <f>ROUNDDOWN(정밀실측!D33,-3)</f>
        <v>99940000</v>
      </c>
      <c r="G10" s="174"/>
      <c r="H10" s="131"/>
      <c r="I10" s="131"/>
      <c r="J10" s="129"/>
      <c r="K10" s="130"/>
    </row>
    <row r="11" spans="1:11" s="125" customFormat="1" ht="33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</sheetData>
  <mergeCells count="6">
    <mergeCell ref="C10:E10"/>
    <mergeCell ref="F10:G10"/>
    <mergeCell ref="J1:K1"/>
    <mergeCell ref="A3:I3"/>
    <mergeCell ref="A8:I8"/>
    <mergeCell ref="B1:C1"/>
  </mergeCells>
  <printOptions/>
  <pageMargins left="0.79" right="0.28" top="1.23" bottom="1" header="0.6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1">
      <selection activeCell="B20" sqref="B20:B26"/>
    </sheetView>
  </sheetViews>
  <sheetFormatPr defaultColWidth="8.88671875" defaultRowHeight="19.5" customHeight="1"/>
  <cols>
    <col min="1" max="1" width="10.3359375" style="3" customWidth="1"/>
    <col min="2" max="2" width="15.77734375" style="3" customWidth="1"/>
    <col min="3" max="3" width="19.10546875" style="4" customWidth="1"/>
    <col min="4" max="4" width="13.10546875" style="3" customWidth="1"/>
    <col min="5" max="5" width="9.5546875" style="3" customWidth="1"/>
    <col min="6" max="6" width="8.88671875" style="3" customWidth="1"/>
    <col min="7" max="7" width="10.5546875" style="3" customWidth="1"/>
    <col min="8" max="8" width="12.4453125" style="3" bestFit="1" customWidth="1"/>
    <col min="9" max="16384" width="8.88671875" style="3" customWidth="1"/>
  </cols>
  <sheetData>
    <row r="1" spans="1:6" s="7" customFormat="1" ht="34.5" customHeight="1">
      <c r="A1" s="182" t="s">
        <v>165</v>
      </c>
      <c r="B1" s="183"/>
      <c r="C1" s="183"/>
      <c r="D1" s="183"/>
      <c r="E1" s="183"/>
      <c r="F1" s="8"/>
    </row>
    <row r="2" spans="1:2" s="28" customFormat="1" ht="18.75" customHeight="1">
      <c r="A2" s="24"/>
      <c r="B2" s="85"/>
    </row>
    <row r="3" spans="1:5" s="28" customFormat="1" ht="18.75" customHeight="1">
      <c r="A3" s="27" t="s">
        <v>140</v>
      </c>
      <c r="B3" s="186" t="s">
        <v>192</v>
      </c>
      <c r="C3" s="186"/>
      <c r="D3" s="186"/>
      <c r="E3" s="186"/>
    </row>
    <row r="4" s="28" customFormat="1" ht="18.75" customHeight="1">
      <c r="C4" s="29"/>
    </row>
    <row r="5" spans="1:3" s="28" customFormat="1" ht="18.75" customHeight="1">
      <c r="A5" s="27" t="s">
        <v>141</v>
      </c>
      <c r="B5" s="27" t="s">
        <v>142</v>
      </c>
      <c r="C5" s="29"/>
    </row>
    <row r="6" spans="2:3" s="28" customFormat="1" ht="18.75" customHeight="1">
      <c r="B6" s="27"/>
      <c r="C6" s="29"/>
    </row>
    <row r="7" spans="1:3" s="28" customFormat="1" ht="18.75" customHeight="1">
      <c r="A7" s="27" t="s">
        <v>143</v>
      </c>
      <c r="B7" s="27" t="s">
        <v>144</v>
      </c>
      <c r="C7" s="29"/>
    </row>
    <row r="8" spans="1:3" s="28" customFormat="1" ht="18.75" customHeight="1">
      <c r="A8" s="86"/>
      <c r="B8" s="27"/>
      <c r="C8" s="29"/>
    </row>
    <row r="9" spans="1:3" s="28" customFormat="1" ht="18.75" customHeight="1">
      <c r="A9" s="27" t="s">
        <v>145</v>
      </c>
      <c r="C9" s="29"/>
    </row>
    <row r="10" spans="1:3" s="28" customFormat="1" ht="18.75" customHeight="1">
      <c r="A10" s="28" t="s">
        <v>146</v>
      </c>
      <c r="C10" s="29"/>
    </row>
    <row r="11" spans="2:4" s="28" customFormat="1" ht="18.75" customHeight="1">
      <c r="B11" s="184" t="s">
        <v>147</v>
      </c>
      <c r="C11" s="87" t="s">
        <v>148</v>
      </c>
      <c r="D11" s="88">
        <f>직접인건비!K7</f>
        <v>1886708</v>
      </c>
    </row>
    <row r="12" spans="2:4" s="28" customFormat="1" ht="18.75" customHeight="1">
      <c r="B12" s="185"/>
      <c r="C12" s="48" t="s">
        <v>149</v>
      </c>
      <c r="D12" s="90">
        <f>직접인건비!K14</f>
        <v>1664985</v>
      </c>
    </row>
    <row r="13" spans="2:4" s="28" customFormat="1" ht="18.75" customHeight="1">
      <c r="B13" s="185"/>
      <c r="C13" s="48" t="s">
        <v>150</v>
      </c>
      <c r="D13" s="90">
        <f>직접인건비!K22</f>
        <v>13250774</v>
      </c>
    </row>
    <row r="14" spans="2:4" s="28" customFormat="1" ht="18.75" customHeight="1">
      <c r="B14" s="185"/>
      <c r="C14" s="48" t="s">
        <v>151</v>
      </c>
      <c r="D14" s="90">
        <f>직접인건비!K30</f>
        <v>16291395</v>
      </c>
    </row>
    <row r="15" spans="2:4" s="28" customFormat="1" ht="18.75" customHeight="1">
      <c r="B15" s="185"/>
      <c r="C15" s="48" t="s">
        <v>152</v>
      </c>
      <c r="D15" s="90">
        <f>직접인건비!K35</f>
        <v>5846809</v>
      </c>
    </row>
    <row r="16" spans="2:4" s="28" customFormat="1" ht="18.75" customHeight="1">
      <c r="B16" s="185"/>
      <c r="C16" s="48" t="s">
        <v>153</v>
      </c>
      <c r="D16" s="90">
        <f>직접인건비!K41</f>
        <v>1858705</v>
      </c>
    </row>
    <row r="17" spans="2:4" s="28" customFormat="1" ht="18.75" customHeight="1">
      <c r="B17" s="185"/>
      <c r="C17" s="48" t="s">
        <v>191</v>
      </c>
      <c r="D17" s="90">
        <f>직접인건비!K47</f>
        <v>5035669</v>
      </c>
    </row>
    <row r="18" spans="2:4" s="28" customFormat="1" ht="18.75" customHeight="1">
      <c r="B18" s="185"/>
      <c r="C18" s="48" t="s">
        <v>154</v>
      </c>
      <c r="D18" s="90">
        <f>직접인건비!K53</f>
        <v>8966925</v>
      </c>
    </row>
    <row r="19" spans="2:4" s="24" customFormat="1" ht="18.75" customHeight="1">
      <c r="B19" s="133"/>
      <c r="C19" s="142" t="s">
        <v>90</v>
      </c>
      <c r="D19" s="143">
        <f>SUM(D11:D18)</f>
        <v>54801970</v>
      </c>
    </row>
    <row r="20" spans="2:4" s="28" customFormat="1" ht="18.75" customHeight="1">
      <c r="B20" s="185" t="s">
        <v>155</v>
      </c>
      <c r="C20" s="48" t="s">
        <v>156</v>
      </c>
      <c r="D20" s="90">
        <f>직접재료비!E20</f>
        <v>2123000</v>
      </c>
    </row>
    <row r="21" spans="2:4" s="28" customFormat="1" ht="18.75" customHeight="1">
      <c r="B21" s="185"/>
      <c r="C21" s="48" t="s">
        <v>157</v>
      </c>
      <c r="D21" s="90">
        <f>직접재료비!E26</f>
        <v>1200000</v>
      </c>
    </row>
    <row r="22" spans="2:4" s="28" customFormat="1" ht="18.75" customHeight="1">
      <c r="B22" s="185"/>
      <c r="C22" s="48" t="s">
        <v>158</v>
      </c>
      <c r="D22" s="90">
        <f>직접재료비!E31</f>
        <v>2500000</v>
      </c>
    </row>
    <row r="23" spans="2:4" s="28" customFormat="1" ht="18.75" customHeight="1">
      <c r="B23" s="185"/>
      <c r="C23" s="48" t="s">
        <v>159</v>
      </c>
      <c r="D23" s="90">
        <f>직접재료비!E37</f>
        <v>400000</v>
      </c>
    </row>
    <row r="24" spans="2:4" s="28" customFormat="1" ht="18.75" customHeight="1">
      <c r="B24" s="185"/>
      <c r="C24" s="48" t="s">
        <v>160</v>
      </c>
      <c r="D24" s="90">
        <f>직접재료비!E44</f>
        <v>300000</v>
      </c>
    </row>
    <row r="25" spans="2:4" s="28" customFormat="1" ht="18.75" customHeight="1">
      <c r="B25" s="185"/>
      <c r="C25" s="48" t="s">
        <v>161</v>
      </c>
      <c r="D25" s="90">
        <f>직접재료비!E51</f>
        <v>5144448</v>
      </c>
    </row>
    <row r="26" spans="2:4" s="28" customFormat="1" ht="18.75" customHeight="1">
      <c r="B26" s="185"/>
      <c r="C26" s="48" t="s">
        <v>162</v>
      </c>
      <c r="D26" s="90">
        <f>성과품작성비!H29</f>
        <v>9862878.8</v>
      </c>
    </row>
    <row r="27" spans="2:7" s="24" customFormat="1" ht="18.75" customHeight="1">
      <c r="B27" s="133"/>
      <c r="C27" s="142" t="s">
        <v>90</v>
      </c>
      <c r="D27" s="143">
        <f>SUM(D20:D26)</f>
        <v>21530326.8</v>
      </c>
      <c r="G27" s="144"/>
    </row>
    <row r="28" spans="2:7" s="28" customFormat="1" ht="18.75" customHeight="1">
      <c r="B28" s="89" t="s">
        <v>163</v>
      </c>
      <c r="C28" s="9" t="s">
        <v>123</v>
      </c>
      <c r="D28" s="90">
        <f>D19*15%</f>
        <v>8220295.5</v>
      </c>
      <c r="G28" s="91"/>
    </row>
    <row r="29" spans="2:8" s="28" customFormat="1" ht="18.75" customHeight="1">
      <c r="B29" s="89" t="s">
        <v>164</v>
      </c>
      <c r="C29" s="161" t="s">
        <v>126</v>
      </c>
      <c r="D29" s="92">
        <f>(D19+D28)*10%</f>
        <v>6302226.550000001</v>
      </c>
      <c r="G29" s="93"/>
      <c r="H29" s="94"/>
    </row>
    <row r="30" spans="2:4" s="28" customFormat="1" ht="18.75" customHeight="1">
      <c r="B30" s="133" t="s">
        <v>173</v>
      </c>
      <c r="C30" s="134"/>
      <c r="D30" s="135">
        <f>D19+D27+D28+D29</f>
        <v>90854818.85</v>
      </c>
    </row>
    <row r="31" spans="2:4" s="138" customFormat="1" ht="18.75" customHeight="1">
      <c r="B31" s="136" t="s">
        <v>124</v>
      </c>
      <c r="C31" s="163" t="s">
        <v>125</v>
      </c>
      <c r="D31" s="137">
        <f>D30*10%</f>
        <v>9085481.885</v>
      </c>
    </row>
    <row r="32" spans="2:4" s="138" customFormat="1" ht="18.75" customHeight="1">
      <c r="B32" s="139" t="s">
        <v>175</v>
      </c>
      <c r="C32" s="140"/>
      <c r="D32" s="141">
        <f>D30+D31</f>
        <v>99940300.735</v>
      </c>
    </row>
    <row r="33" spans="2:5" s="27" customFormat="1" ht="18.75" customHeight="1">
      <c r="B33" s="95" t="s">
        <v>174</v>
      </c>
      <c r="C33" s="162" t="s">
        <v>176</v>
      </c>
      <c r="D33" s="96">
        <f>ROUNDDOWN(D30+D31,-3)</f>
        <v>99940000</v>
      </c>
      <c r="E33" s="132"/>
    </row>
  </sheetData>
  <sheetProtection/>
  <mergeCells count="4">
    <mergeCell ref="A1:E1"/>
    <mergeCell ref="B11:B18"/>
    <mergeCell ref="B20:B26"/>
    <mergeCell ref="B3:E3"/>
  </mergeCells>
  <printOptions/>
  <pageMargins left="1" right="1" top="1.5" bottom="1.5" header="1" footer="1"/>
  <pageSetup horizontalDpi="600" verticalDpi="600" orientation="portrait" paperSize="9" scale="96" r:id="rId1"/>
  <ignoredErrors>
    <ignoredError sqref="C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zoomScalePageLayoutView="0" workbookViewId="0" topLeftCell="A1">
      <selection activeCell="A3" sqref="A3"/>
    </sheetView>
  </sheetViews>
  <sheetFormatPr defaultColWidth="8.88671875" defaultRowHeight="19.5" customHeight="1"/>
  <cols>
    <col min="1" max="1" width="10.77734375" style="1" customWidth="1"/>
    <col min="2" max="2" width="13.5546875" style="5" customWidth="1"/>
    <col min="3" max="8" width="2.77734375" style="5" customWidth="1"/>
    <col min="9" max="9" width="8.88671875" style="6" customWidth="1"/>
    <col min="10" max="10" width="3.6640625" style="5" customWidth="1"/>
    <col min="11" max="11" width="15.77734375" style="1" customWidth="1"/>
    <col min="12" max="16384" width="8.88671875" style="1" customWidth="1"/>
  </cols>
  <sheetData>
    <row r="1" ht="13.5" customHeight="1">
      <c r="A1" s="2" t="s">
        <v>0</v>
      </c>
    </row>
    <row r="2" spans="1:11" s="101" customFormat="1" ht="13.5" customHeight="1">
      <c r="A2" s="97" t="s">
        <v>59</v>
      </c>
      <c r="B2" s="98"/>
      <c r="C2" s="98"/>
      <c r="D2" s="98"/>
      <c r="E2" s="98"/>
      <c r="F2" s="98"/>
      <c r="G2" s="98"/>
      <c r="H2" s="98"/>
      <c r="I2" s="99"/>
      <c r="J2" s="98"/>
      <c r="K2" s="100"/>
    </row>
    <row r="3" spans="1:11" s="28" customFormat="1" ht="13.5" customHeight="1">
      <c r="A3" s="102"/>
      <c r="B3" s="103" t="s">
        <v>1</v>
      </c>
      <c r="C3" s="104">
        <v>1</v>
      </c>
      <c r="D3" s="104" t="s">
        <v>30</v>
      </c>
      <c r="E3" s="104" t="s">
        <v>84</v>
      </c>
      <c r="F3" s="104">
        <v>2</v>
      </c>
      <c r="G3" s="104" t="s">
        <v>31</v>
      </c>
      <c r="H3" s="104" t="s">
        <v>84</v>
      </c>
      <c r="I3" s="105">
        <v>234433</v>
      </c>
      <c r="J3" s="104" t="s">
        <v>32</v>
      </c>
      <c r="K3" s="106">
        <f>C3*F3*I3</f>
        <v>468866</v>
      </c>
    </row>
    <row r="4" spans="1:11" s="28" customFormat="1" ht="13.5" customHeight="1">
      <c r="A4" s="102"/>
      <c r="B4" s="103" t="s">
        <v>7</v>
      </c>
      <c r="C4" s="104">
        <v>1</v>
      </c>
      <c r="D4" s="104" t="s">
        <v>30</v>
      </c>
      <c r="E4" s="104" t="s">
        <v>84</v>
      </c>
      <c r="F4" s="104">
        <v>3</v>
      </c>
      <c r="G4" s="104" t="s">
        <v>31</v>
      </c>
      <c r="H4" s="104" t="s">
        <v>84</v>
      </c>
      <c r="I4" s="105">
        <v>189895</v>
      </c>
      <c r="J4" s="104" t="s">
        <v>32</v>
      </c>
      <c r="K4" s="106">
        <f>C4*F4*I4</f>
        <v>569685</v>
      </c>
    </row>
    <row r="5" spans="1:11" s="28" customFormat="1" ht="13.5" customHeight="1">
      <c r="A5" s="102"/>
      <c r="B5" s="103" t="s">
        <v>2</v>
      </c>
      <c r="C5" s="104">
        <v>1</v>
      </c>
      <c r="D5" s="104" t="s">
        <v>30</v>
      </c>
      <c r="E5" s="104" t="s">
        <v>84</v>
      </c>
      <c r="F5" s="104">
        <v>3</v>
      </c>
      <c r="G5" s="104" t="s">
        <v>31</v>
      </c>
      <c r="H5" s="104" t="s">
        <v>84</v>
      </c>
      <c r="I5" s="105">
        <v>162228</v>
      </c>
      <c r="J5" s="104" t="s">
        <v>32</v>
      </c>
      <c r="K5" s="106">
        <f>C5*F5*I5</f>
        <v>486684</v>
      </c>
    </row>
    <row r="6" spans="1:11" s="28" customFormat="1" ht="13.5" customHeight="1">
      <c r="A6" s="102"/>
      <c r="B6" s="103" t="s">
        <v>3</v>
      </c>
      <c r="C6" s="104">
        <v>1</v>
      </c>
      <c r="D6" s="104" t="s">
        <v>30</v>
      </c>
      <c r="E6" s="104" t="s">
        <v>84</v>
      </c>
      <c r="F6" s="104">
        <v>3</v>
      </c>
      <c r="G6" s="104" t="s">
        <v>31</v>
      </c>
      <c r="H6" s="104" t="s">
        <v>84</v>
      </c>
      <c r="I6" s="105">
        <v>120491</v>
      </c>
      <c r="J6" s="104" t="s">
        <v>32</v>
      </c>
      <c r="K6" s="106">
        <f>C6*F6*I6</f>
        <v>361473</v>
      </c>
    </row>
    <row r="7" spans="1:11" s="28" customFormat="1" ht="13.5" customHeight="1">
      <c r="A7" s="102"/>
      <c r="B7" s="107" t="s">
        <v>83</v>
      </c>
      <c r="C7" s="104"/>
      <c r="D7" s="104"/>
      <c r="E7" s="104"/>
      <c r="F7" s="104"/>
      <c r="G7" s="104"/>
      <c r="H7" s="104"/>
      <c r="I7" s="105"/>
      <c r="J7" s="104"/>
      <c r="K7" s="108">
        <f>K3+K4+K5+K6</f>
        <v>1886708</v>
      </c>
    </row>
    <row r="8" spans="1:11" s="28" customFormat="1" ht="13.5" customHeight="1">
      <c r="A8" s="102" t="s">
        <v>4</v>
      </c>
      <c r="B8" s="104"/>
      <c r="C8" s="104"/>
      <c r="D8" s="104"/>
      <c r="E8" s="104"/>
      <c r="F8" s="104"/>
      <c r="G8" s="104"/>
      <c r="H8" s="104"/>
      <c r="I8" s="105"/>
      <c r="J8" s="104"/>
      <c r="K8" s="102"/>
    </row>
    <row r="9" spans="1:11" s="101" customFormat="1" ht="13.5" customHeight="1">
      <c r="A9" s="109" t="s">
        <v>33</v>
      </c>
      <c r="B9" s="110"/>
      <c r="C9" s="110"/>
      <c r="D9" s="110"/>
      <c r="E9" s="110"/>
      <c r="F9" s="110"/>
      <c r="G9" s="110"/>
      <c r="H9" s="110"/>
      <c r="I9" s="111"/>
      <c r="J9" s="110"/>
      <c r="K9" s="112"/>
    </row>
    <row r="10" spans="1:11" s="28" customFormat="1" ht="13.5" customHeight="1">
      <c r="A10" s="102"/>
      <c r="B10" s="103" t="s">
        <v>8</v>
      </c>
      <c r="C10" s="104">
        <v>1</v>
      </c>
      <c r="D10" s="104" t="s">
        <v>30</v>
      </c>
      <c r="E10" s="104" t="s">
        <v>84</v>
      </c>
      <c r="F10" s="104">
        <v>3</v>
      </c>
      <c r="G10" s="104" t="s">
        <v>31</v>
      </c>
      <c r="H10" s="104" t="s">
        <v>84</v>
      </c>
      <c r="I10" s="105">
        <v>184739</v>
      </c>
      <c r="J10" s="104" t="s">
        <v>32</v>
      </c>
      <c r="K10" s="106">
        <f>C10*F10*I10</f>
        <v>554217</v>
      </c>
    </row>
    <row r="11" spans="1:11" s="28" customFormat="1" ht="13.5" customHeight="1">
      <c r="A11" s="102"/>
      <c r="B11" s="103" t="s">
        <v>34</v>
      </c>
      <c r="C11" s="104">
        <v>1</v>
      </c>
      <c r="D11" s="104" t="s">
        <v>30</v>
      </c>
      <c r="E11" s="104" t="s">
        <v>84</v>
      </c>
      <c r="F11" s="104">
        <v>3</v>
      </c>
      <c r="G11" s="104" t="s">
        <v>31</v>
      </c>
      <c r="H11" s="104" t="s">
        <v>84</v>
      </c>
      <c r="I11" s="105">
        <v>142120</v>
      </c>
      <c r="J11" s="104" t="s">
        <v>32</v>
      </c>
      <c r="K11" s="106">
        <f>C11*F11*I11</f>
        <v>426360</v>
      </c>
    </row>
    <row r="12" spans="1:11" s="28" customFormat="1" ht="13.5" customHeight="1">
      <c r="A12" s="102"/>
      <c r="B12" s="103" t="s">
        <v>35</v>
      </c>
      <c r="C12" s="104">
        <v>1</v>
      </c>
      <c r="D12" s="104" t="s">
        <v>30</v>
      </c>
      <c r="E12" s="104" t="s">
        <v>84</v>
      </c>
      <c r="F12" s="104">
        <v>3</v>
      </c>
      <c r="G12" s="104" t="s">
        <v>31</v>
      </c>
      <c r="H12" s="104" t="s">
        <v>84</v>
      </c>
      <c r="I12" s="105">
        <v>128951</v>
      </c>
      <c r="J12" s="104" t="s">
        <v>32</v>
      </c>
      <c r="K12" s="106">
        <f>C12*F12*I12</f>
        <v>386853</v>
      </c>
    </row>
    <row r="13" spans="1:11" s="28" customFormat="1" ht="13.5" customHeight="1">
      <c r="A13" s="102"/>
      <c r="B13" s="103" t="s">
        <v>36</v>
      </c>
      <c r="C13" s="104">
        <v>1</v>
      </c>
      <c r="D13" s="104" t="s">
        <v>30</v>
      </c>
      <c r="E13" s="104" t="s">
        <v>84</v>
      </c>
      <c r="F13" s="104">
        <v>3</v>
      </c>
      <c r="G13" s="104" t="s">
        <v>31</v>
      </c>
      <c r="H13" s="104" t="s">
        <v>84</v>
      </c>
      <c r="I13" s="105">
        <v>99185</v>
      </c>
      <c r="J13" s="104" t="s">
        <v>32</v>
      </c>
      <c r="K13" s="106">
        <f>C13*F13*I13</f>
        <v>297555</v>
      </c>
    </row>
    <row r="14" spans="1:11" s="28" customFormat="1" ht="13.5" customHeight="1">
      <c r="A14" s="102"/>
      <c r="B14" s="107" t="s">
        <v>83</v>
      </c>
      <c r="C14" s="104"/>
      <c r="D14" s="104"/>
      <c r="E14" s="104"/>
      <c r="F14" s="104"/>
      <c r="G14" s="104"/>
      <c r="H14" s="104"/>
      <c r="I14" s="105"/>
      <c r="J14" s="104"/>
      <c r="K14" s="108">
        <f>K10+K11+K12+K13</f>
        <v>1664985</v>
      </c>
    </row>
    <row r="15" spans="1:11" s="28" customFormat="1" ht="13.5" customHeight="1">
      <c r="A15" s="102"/>
      <c r="B15" s="104"/>
      <c r="C15" s="104"/>
      <c r="D15" s="104"/>
      <c r="E15" s="104"/>
      <c r="F15" s="104"/>
      <c r="G15" s="104"/>
      <c r="H15" s="104"/>
      <c r="I15" s="105"/>
      <c r="J15" s="104"/>
      <c r="K15" s="102"/>
    </row>
    <row r="16" spans="1:11" s="101" customFormat="1" ht="13.5" customHeight="1">
      <c r="A16" s="109" t="s">
        <v>58</v>
      </c>
      <c r="B16" s="110"/>
      <c r="C16" s="110"/>
      <c r="D16" s="110"/>
      <c r="E16" s="110"/>
      <c r="F16" s="110"/>
      <c r="G16" s="110"/>
      <c r="H16" s="110"/>
      <c r="I16" s="111"/>
      <c r="J16" s="110"/>
      <c r="K16" s="112"/>
    </row>
    <row r="17" spans="1:11" s="28" customFormat="1" ht="13.5" customHeight="1">
      <c r="A17" s="102"/>
      <c r="B17" s="103" t="s">
        <v>1</v>
      </c>
      <c r="C17" s="104">
        <v>1</v>
      </c>
      <c r="D17" s="104" t="s">
        <v>30</v>
      </c>
      <c r="E17" s="104" t="s">
        <v>84</v>
      </c>
      <c r="F17" s="104">
        <v>3</v>
      </c>
      <c r="G17" s="104" t="s">
        <v>31</v>
      </c>
      <c r="H17" s="104" t="s">
        <v>84</v>
      </c>
      <c r="I17" s="105">
        <v>234433</v>
      </c>
      <c r="J17" s="104" t="s">
        <v>32</v>
      </c>
      <c r="K17" s="106">
        <f>C17*F17*I17</f>
        <v>703299</v>
      </c>
    </row>
    <row r="18" spans="1:11" s="28" customFormat="1" ht="13.5" customHeight="1">
      <c r="A18" s="102"/>
      <c r="B18" s="103" t="s">
        <v>7</v>
      </c>
      <c r="C18" s="104">
        <v>1</v>
      </c>
      <c r="D18" s="104" t="s">
        <v>30</v>
      </c>
      <c r="E18" s="104" t="s">
        <v>84</v>
      </c>
      <c r="F18" s="104">
        <v>5</v>
      </c>
      <c r="G18" s="104" t="s">
        <v>31</v>
      </c>
      <c r="H18" s="104" t="s">
        <v>84</v>
      </c>
      <c r="I18" s="105">
        <v>189895</v>
      </c>
      <c r="J18" s="104" t="s">
        <v>32</v>
      </c>
      <c r="K18" s="106">
        <f>C18*F18*I18</f>
        <v>949475</v>
      </c>
    </row>
    <row r="19" spans="1:11" s="28" customFormat="1" ht="13.5" customHeight="1">
      <c r="A19" s="102"/>
      <c r="B19" s="103" t="s">
        <v>2</v>
      </c>
      <c r="C19" s="104">
        <v>2</v>
      </c>
      <c r="D19" s="104" t="s">
        <v>30</v>
      </c>
      <c r="E19" s="104" t="s">
        <v>84</v>
      </c>
      <c r="F19" s="104">
        <v>15</v>
      </c>
      <c r="G19" s="104" t="s">
        <v>31</v>
      </c>
      <c r="H19" s="104" t="s">
        <v>84</v>
      </c>
      <c r="I19" s="105">
        <v>162228</v>
      </c>
      <c r="J19" s="104" t="s">
        <v>32</v>
      </c>
      <c r="K19" s="106">
        <f>C19*F19*I19</f>
        <v>4866840</v>
      </c>
    </row>
    <row r="20" spans="1:11" s="28" customFormat="1" ht="13.5" customHeight="1">
      <c r="A20" s="102"/>
      <c r="B20" s="103" t="s">
        <v>3</v>
      </c>
      <c r="C20" s="104">
        <v>2</v>
      </c>
      <c r="D20" s="104" t="s">
        <v>30</v>
      </c>
      <c r="E20" s="104" t="s">
        <v>84</v>
      </c>
      <c r="F20" s="104">
        <v>20</v>
      </c>
      <c r="G20" s="104" t="s">
        <v>31</v>
      </c>
      <c r="H20" s="104" t="s">
        <v>84</v>
      </c>
      <c r="I20" s="105">
        <v>120491</v>
      </c>
      <c r="J20" s="104" t="s">
        <v>32</v>
      </c>
      <c r="K20" s="106">
        <f>C20*F20*I20</f>
        <v>4819640</v>
      </c>
    </row>
    <row r="21" spans="1:11" s="28" customFormat="1" ht="13.5" customHeight="1">
      <c r="A21" s="102"/>
      <c r="B21" s="103" t="s">
        <v>9</v>
      </c>
      <c r="C21" s="104">
        <v>1</v>
      </c>
      <c r="D21" s="104" t="s">
        <v>30</v>
      </c>
      <c r="E21" s="104" t="s">
        <v>84</v>
      </c>
      <c r="F21" s="104">
        <v>20</v>
      </c>
      <c r="G21" s="104" t="s">
        <v>31</v>
      </c>
      <c r="H21" s="104" t="s">
        <v>84</v>
      </c>
      <c r="I21" s="105">
        <v>95576</v>
      </c>
      <c r="J21" s="104" t="s">
        <v>32</v>
      </c>
      <c r="K21" s="106">
        <f>C21*F21*I21</f>
        <v>1911520</v>
      </c>
    </row>
    <row r="22" spans="1:11" s="28" customFormat="1" ht="13.5" customHeight="1">
      <c r="A22" s="102"/>
      <c r="B22" s="107" t="s">
        <v>83</v>
      </c>
      <c r="C22" s="104"/>
      <c r="D22" s="104"/>
      <c r="E22" s="104"/>
      <c r="F22" s="104"/>
      <c r="G22" s="104"/>
      <c r="H22" s="104"/>
      <c r="I22" s="105"/>
      <c r="J22" s="104"/>
      <c r="K22" s="108">
        <f>K17+K18+K19+K20+K21</f>
        <v>13250774</v>
      </c>
    </row>
    <row r="23" spans="1:11" s="28" customFormat="1" ht="13.5" customHeight="1">
      <c r="A23" s="102"/>
      <c r="B23" s="107"/>
      <c r="C23" s="104"/>
      <c r="D23" s="104"/>
      <c r="E23" s="104"/>
      <c r="F23" s="104"/>
      <c r="G23" s="104"/>
      <c r="H23" s="104"/>
      <c r="I23" s="105"/>
      <c r="J23" s="104"/>
      <c r="K23" s="108"/>
    </row>
    <row r="24" spans="1:11" s="101" customFormat="1" ht="13.5" customHeight="1">
      <c r="A24" s="109" t="s">
        <v>57</v>
      </c>
      <c r="B24" s="110"/>
      <c r="C24" s="110"/>
      <c r="D24" s="110"/>
      <c r="E24" s="110"/>
      <c r="F24" s="110"/>
      <c r="G24" s="110"/>
      <c r="H24" s="110"/>
      <c r="I24" s="111"/>
      <c r="J24" s="110"/>
      <c r="K24" s="112"/>
    </row>
    <row r="25" spans="1:11" s="28" customFormat="1" ht="13.5" customHeight="1">
      <c r="A25" s="102"/>
      <c r="B25" s="103" t="s">
        <v>1</v>
      </c>
      <c r="C25" s="104">
        <v>1</v>
      </c>
      <c r="D25" s="104" t="s">
        <v>30</v>
      </c>
      <c r="E25" s="104" t="s">
        <v>84</v>
      </c>
      <c r="F25" s="104">
        <v>5</v>
      </c>
      <c r="G25" s="104" t="s">
        <v>31</v>
      </c>
      <c r="H25" s="104" t="s">
        <v>84</v>
      </c>
      <c r="I25" s="105">
        <v>234433</v>
      </c>
      <c r="J25" s="104" t="s">
        <v>32</v>
      </c>
      <c r="K25" s="106">
        <f>C25*F25*I25</f>
        <v>1172165</v>
      </c>
    </row>
    <row r="26" spans="1:11" s="28" customFormat="1" ht="13.5" customHeight="1">
      <c r="A26" s="102"/>
      <c r="B26" s="103" t="s">
        <v>7</v>
      </c>
      <c r="C26" s="104">
        <v>1</v>
      </c>
      <c r="D26" s="104" t="s">
        <v>30</v>
      </c>
      <c r="E26" s="104" t="s">
        <v>84</v>
      </c>
      <c r="F26" s="104">
        <v>10</v>
      </c>
      <c r="G26" s="104" t="s">
        <v>31</v>
      </c>
      <c r="H26" s="104" t="s">
        <v>84</v>
      </c>
      <c r="I26" s="105">
        <v>189895</v>
      </c>
      <c r="J26" s="104" t="s">
        <v>32</v>
      </c>
      <c r="K26" s="106">
        <f>C26*F26*I26</f>
        <v>1898950</v>
      </c>
    </row>
    <row r="27" spans="1:11" s="28" customFormat="1" ht="13.5" customHeight="1">
      <c r="A27" s="102"/>
      <c r="B27" s="103" t="s">
        <v>2</v>
      </c>
      <c r="C27" s="104">
        <v>2</v>
      </c>
      <c r="D27" s="104" t="s">
        <v>30</v>
      </c>
      <c r="E27" s="104" t="s">
        <v>84</v>
      </c>
      <c r="F27" s="104">
        <v>20</v>
      </c>
      <c r="G27" s="104" t="s">
        <v>31</v>
      </c>
      <c r="H27" s="104" t="s">
        <v>84</v>
      </c>
      <c r="I27" s="105">
        <v>162228</v>
      </c>
      <c r="J27" s="104" t="s">
        <v>32</v>
      </c>
      <c r="K27" s="106">
        <f>C27*F27*I27</f>
        <v>6489120</v>
      </c>
    </row>
    <row r="28" spans="1:11" s="28" customFormat="1" ht="13.5" customHeight="1">
      <c r="A28" s="102"/>
      <c r="B28" s="103" t="s">
        <v>3</v>
      </c>
      <c r="C28" s="104">
        <v>2</v>
      </c>
      <c r="D28" s="104" t="s">
        <v>30</v>
      </c>
      <c r="E28" s="104" t="s">
        <v>84</v>
      </c>
      <c r="F28" s="104">
        <v>20</v>
      </c>
      <c r="G28" s="104" t="s">
        <v>31</v>
      </c>
      <c r="H28" s="104" t="s">
        <v>84</v>
      </c>
      <c r="I28" s="105">
        <v>120491</v>
      </c>
      <c r="J28" s="104" t="s">
        <v>32</v>
      </c>
      <c r="K28" s="106">
        <f>C28*F28*I28</f>
        <v>4819640</v>
      </c>
    </row>
    <row r="29" spans="1:11" s="28" customFormat="1" ht="13.5" customHeight="1">
      <c r="A29" s="102"/>
      <c r="B29" s="103" t="s">
        <v>9</v>
      </c>
      <c r="C29" s="104">
        <v>1</v>
      </c>
      <c r="D29" s="104" t="s">
        <v>30</v>
      </c>
      <c r="E29" s="104" t="s">
        <v>84</v>
      </c>
      <c r="F29" s="104">
        <v>20</v>
      </c>
      <c r="G29" s="104" t="s">
        <v>31</v>
      </c>
      <c r="H29" s="104" t="s">
        <v>84</v>
      </c>
      <c r="I29" s="105">
        <v>95576</v>
      </c>
      <c r="J29" s="104" t="s">
        <v>32</v>
      </c>
      <c r="K29" s="106">
        <f>C29*F29*I29</f>
        <v>1911520</v>
      </c>
    </row>
    <row r="30" spans="1:11" s="28" customFormat="1" ht="13.5" customHeight="1">
      <c r="A30" s="102"/>
      <c r="B30" s="107" t="s">
        <v>83</v>
      </c>
      <c r="C30" s="104" t="s">
        <v>4</v>
      </c>
      <c r="D30" s="104"/>
      <c r="E30" s="104"/>
      <c r="F30" s="104"/>
      <c r="G30" s="104"/>
      <c r="H30" s="104"/>
      <c r="I30" s="105"/>
      <c r="J30" s="104"/>
      <c r="K30" s="108">
        <f>K25+K26+K27+K28+K29</f>
        <v>16291395</v>
      </c>
    </row>
    <row r="31" spans="1:11" s="101" customFormat="1" ht="13.5" customHeight="1">
      <c r="A31" s="97" t="s">
        <v>60</v>
      </c>
      <c r="B31" s="98"/>
      <c r="C31" s="98"/>
      <c r="D31" s="98"/>
      <c r="E31" s="98"/>
      <c r="F31" s="98"/>
      <c r="G31" s="98"/>
      <c r="H31" s="98"/>
      <c r="I31" s="99"/>
      <c r="J31" s="98"/>
      <c r="K31" s="100"/>
    </row>
    <row r="32" spans="1:11" s="28" customFormat="1" ht="13.5" customHeight="1">
      <c r="A32" s="102"/>
      <c r="B32" s="103" t="s">
        <v>1</v>
      </c>
      <c r="C32" s="104">
        <v>1</v>
      </c>
      <c r="D32" s="104" t="s">
        <v>30</v>
      </c>
      <c r="E32" s="104" t="s">
        <v>84</v>
      </c>
      <c r="F32" s="104">
        <v>3</v>
      </c>
      <c r="G32" s="104" t="s">
        <v>31</v>
      </c>
      <c r="H32" s="104" t="s">
        <v>84</v>
      </c>
      <c r="I32" s="105">
        <v>234433</v>
      </c>
      <c r="J32" s="104" t="s">
        <v>32</v>
      </c>
      <c r="K32" s="106">
        <f>C32*F32*I32</f>
        <v>703299</v>
      </c>
    </row>
    <row r="33" spans="1:11" s="28" customFormat="1" ht="13.5" customHeight="1">
      <c r="A33" s="102"/>
      <c r="B33" s="103" t="s">
        <v>7</v>
      </c>
      <c r="C33" s="104">
        <v>1</v>
      </c>
      <c r="D33" s="104" t="s">
        <v>30</v>
      </c>
      <c r="E33" s="104" t="s">
        <v>84</v>
      </c>
      <c r="F33" s="104">
        <v>10</v>
      </c>
      <c r="G33" s="104" t="s">
        <v>31</v>
      </c>
      <c r="H33" s="104" t="s">
        <v>84</v>
      </c>
      <c r="I33" s="105">
        <v>189895</v>
      </c>
      <c r="J33" s="104" t="s">
        <v>32</v>
      </c>
      <c r="K33" s="106">
        <f>C33*F33*I33</f>
        <v>1898950</v>
      </c>
    </row>
    <row r="34" spans="1:11" s="28" customFormat="1" ht="13.5" customHeight="1">
      <c r="A34" s="102"/>
      <c r="B34" s="103" t="s">
        <v>2</v>
      </c>
      <c r="C34" s="104">
        <v>2</v>
      </c>
      <c r="D34" s="104" t="s">
        <v>30</v>
      </c>
      <c r="E34" s="104" t="s">
        <v>84</v>
      </c>
      <c r="F34" s="104">
        <v>10</v>
      </c>
      <c r="G34" s="104" t="s">
        <v>31</v>
      </c>
      <c r="H34" s="104" t="s">
        <v>84</v>
      </c>
      <c r="I34" s="105">
        <v>162228</v>
      </c>
      <c r="J34" s="104" t="s">
        <v>32</v>
      </c>
      <c r="K34" s="106">
        <f>C34*F34*I34</f>
        <v>3244560</v>
      </c>
    </row>
    <row r="35" spans="1:11" s="28" customFormat="1" ht="13.5" customHeight="1">
      <c r="A35" s="102"/>
      <c r="B35" s="107" t="s">
        <v>83</v>
      </c>
      <c r="C35" s="104"/>
      <c r="D35" s="104"/>
      <c r="E35" s="104"/>
      <c r="F35" s="104"/>
      <c r="G35" s="104"/>
      <c r="H35" s="104"/>
      <c r="I35" s="105"/>
      <c r="J35" s="104"/>
      <c r="K35" s="108">
        <f>K32+K33+K34</f>
        <v>5846809</v>
      </c>
    </row>
    <row r="36" spans="1:11" s="28" customFormat="1" ht="13.5" customHeight="1">
      <c r="A36" s="102"/>
      <c r="B36" s="107"/>
      <c r="C36" s="104"/>
      <c r="D36" s="104"/>
      <c r="E36" s="104"/>
      <c r="F36" s="104"/>
      <c r="G36" s="104"/>
      <c r="H36" s="104"/>
      <c r="I36" s="105"/>
      <c r="J36" s="104"/>
      <c r="K36" s="108"/>
    </row>
    <row r="37" spans="1:11" s="101" customFormat="1" ht="13.5" customHeight="1">
      <c r="A37" s="109" t="s">
        <v>61</v>
      </c>
      <c r="B37" s="110"/>
      <c r="C37" s="110"/>
      <c r="D37" s="110"/>
      <c r="E37" s="110"/>
      <c r="F37" s="110"/>
      <c r="G37" s="110"/>
      <c r="H37" s="110"/>
      <c r="I37" s="111"/>
      <c r="J37" s="110"/>
      <c r="K37" s="112"/>
    </row>
    <row r="38" spans="1:11" s="28" customFormat="1" ht="13.5" customHeight="1">
      <c r="A38" s="102"/>
      <c r="B38" s="103" t="s">
        <v>7</v>
      </c>
      <c r="C38" s="104">
        <v>1</v>
      </c>
      <c r="D38" s="104" t="s">
        <v>30</v>
      </c>
      <c r="E38" s="104" t="s">
        <v>84</v>
      </c>
      <c r="F38" s="104">
        <v>3</v>
      </c>
      <c r="G38" s="104" t="s">
        <v>31</v>
      </c>
      <c r="H38" s="104" t="s">
        <v>84</v>
      </c>
      <c r="I38" s="105">
        <v>189895</v>
      </c>
      <c r="J38" s="104" t="s">
        <v>32</v>
      </c>
      <c r="K38" s="106">
        <f>C38*F38*I38</f>
        <v>569685</v>
      </c>
    </row>
    <row r="39" spans="1:11" s="28" customFormat="1" ht="13.5" customHeight="1">
      <c r="A39" s="102"/>
      <c r="B39" s="103" t="s">
        <v>2</v>
      </c>
      <c r="C39" s="104">
        <v>1</v>
      </c>
      <c r="D39" s="104" t="s">
        <v>30</v>
      </c>
      <c r="E39" s="104" t="s">
        <v>84</v>
      </c>
      <c r="F39" s="104">
        <v>5</v>
      </c>
      <c r="G39" s="104" t="s">
        <v>31</v>
      </c>
      <c r="H39" s="104" t="s">
        <v>84</v>
      </c>
      <c r="I39" s="105">
        <v>162228</v>
      </c>
      <c r="J39" s="104" t="s">
        <v>32</v>
      </c>
      <c r="K39" s="106">
        <f>C39*F39*I39</f>
        <v>811140</v>
      </c>
    </row>
    <row r="40" spans="1:11" s="28" customFormat="1" ht="13.5" customHeight="1">
      <c r="A40" s="102"/>
      <c r="B40" s="103" t="s">
        <v>9</v>
      </c>
      <c r="C40" s="104">
        <v>1</v>
      </c>
      <c r="D40" s="104" t="s">
        <v>30</v>
      </c>
      <c r="E40" s="104" t="s">
        <v>84</v>
      </c>
      <c r="F40" s="104">
        <v>5</v>
      </c>
      <c r="G40" s="104" t="s">
        <v>31</v>
      </c>
      <c r="H40" s="104" t="s">
        <v>84</v>
      </c>
      <c r="I40" s="105">
        <v>95576</v>
      </c>
      <c r="J40" s="104" t="s">
        <v>32</v>
      </c>
      <c r="K40" s="106">
        <f>C40*F40*I40</f>
        <v>477880</v>
      </c>
    </row>
    <row r="41" spans="1:11" s="28" customFormat="1" ht="13.5" customHeight="1">
      <c r="A41" s="102"/>
      <c r="B41" s="107" t="s">
        <v>83</v>
      </c>
      <c r="C41" s="104" t="s">
        <v>4</v>
      </c>
      <c r="D41" s="104"/>
      <c r="E41" s="104"/>
      <c r="F41" s="104"/>
      <c r="G41" s="104"/>
      <c r="H41" s="104"/>
      <c r="I41" s="105"/>
      <c r="J41" s="104"/>
      <c r="K41" s="108">
        <f>K38+K39+K40</f>
        <v>1858705</v>
      </c>
    </row>
    <row r="42" spans="1:11" s="28" customFormat="1" ht="13.5" customHeight="1">
      <c r="A42" s="102"/>
      <c r="B42" s="107"/>
      <c r="C42" s="104"/>
      <c r="D42" s="104"/>
      <c r="E42" s="104"/>
      <c r="F42" s="104"/>
      <c r="G42" s="104"/>
      <c r="H42" s="104"/>
      <c r="I42" s="105"/>
      <c r="J42" s="104"/>
      <c r="K42" s="108"/>
    </row>
    <row r="43" spans="1:11" s="101" customFormat="1" ht="13.5" customHeight="1">
      <c r="A43" s="109" t="s">
        <v>189</v>
      </c>
      <c r="B43" s="110"/>
      <c r="C43" s="110"/>
      <c r="D43" s="110"/>
      <c r="E43" s="110"/>
      <c r="F43" s="110"/>
      <c r="G43" s="110"/>
      <c r="H43" s="110"/>
      <c r="I43" s="111"/>
      <c r="J43" s="110"/>
      <c r="K43" s="112"/>
    </row>
    <row r="44" spans="1:11" s="28" customFormat="1" ht="13.5" customHeight="1">
      <c r="A44" s="102"/>
      <c r="B44" s="103" t="s">
        <v>1</v>
      </c>
      <c r="C44" s="104">
        <v>1</v>
      </c>
      <c r="D44" s="104" t="s">
        <v>30</v>
      </c>
      <c r="E44" s="104" t="s">
        <v>84</v>
      </c>
      <c r="F44" s="104">
        <v>3</v>
      </c>
      <c r="G44" s="104" t="s">
        <v>31</v>
      </c>
      <c r="H44" s="104" t="s">
        <v>84</v>
      </c>
      <c r="I44" s="105">
        <v>234433</v>
      </c>
      <c r="J44" s="104" t="s">
        <v>32</v>
      </c>
      <c r="K44" s="106">
        <f>C44*F44*I44</f>
        <v>703299</v>
      </c>
    </row>
    <row r="45" spans="1:11" s="28" customFormat="1" ht="13.5" customHeight="1">
      <c r="A45" s="102"/>
      <c r="B45" s="103" t="s">
        <v>7</v>
      </c>
      <c r="C45" s="104">
        <v>1</v>
      </c>
      <c r="D45" s="104" t="s">
        <v>30</v>
      </c>
      <c r="E45" s="104" t="s">
        <v>84</v>
      </c>
      <c r="F45" s="104">
        <v>10</v>
      </c>
      <c r="G45" s="104" t="s">
        <v>31</v>
      </c>
      <c r="H45" s="104" t="s">
        <v>84</v>
      </c>
      <c r="I45" s="105">
        <v>189895</v>
      </c>
      <c r="J45" s="104" t="s">
        <v>32</v>
      </c>
      <c r="K45" s="106">
        <f>C45*F45*I45</f>
        <v>1898950</v>
      </c>
    </row>
    <row r="46" spans="1:11" s="28" customFormat="1" ht="13.5" customHeight="1">
      <c r="A46" s="102"/>
      <c r="B46" s="103" t="s">
        <v>2</v>
      </c>
      <c r="C46" s="104">
        <v>1</v>
      </c>
      <c r="D46" s="104" t="s">
        <v>30</v>
      </c>
      <c r="E46" s="104" t="s">
        <v>84</v>
      </c>
      <c r="F46" s="104">
        <v>15</v>
      </c>
      <c r="G46" s="104" t="s">
        <v>31</v>
      </c>
      <c r="H46" s="104" t="s">
        <v>84</v>
      </c>
      <c r="I46" s="105">
        <v>162228</v>
      </c>
      <c r="J46" s="104" t="s">
        <v>32</v>
      </c>
      <c r="K46" s="106">
        <f>C46*F46*I46</f>
        <v>2433420</v>
      </c>
    </row>
    <row r="47" spans="1:11" s="28" customFormat="1" ht="13.5" customHeight="1">
      <c r="A47" s="102"/>
      <c r="B47" s="107" t="s">
        <v>83</v>
      </c>
      <c r="C47" s="104"/>
      <c r="D47" s="104"/>
      <c r="E47" s="104"/>
      <c r="F47" s="104"/>
      <c r="G47" s="104"/>
      <c r="H47" s="104"/>
      <c r="I47" s="105"/>
      <c r="J47" s="104"/>
      <c r="K47" s="108">
        <f>K44+K45+K46</f>
        <v>5035669</v>
      </c>
    </row>
    <row r="48" spans="1:11" s="28" customFormat="1" ht="13.5" customHeight="1">
      <c r="A48" s="102"/>
      <c r="B48" s="107"/>
      <c r="C48" s="104"/>
      <c r="D48" s="104"/>
      <c r="E48" s="104"/>
      <c r="F48" s="104"/>
      <c r="G48" s="104"/>
      <c r="H48" s="104"/>
      <c r="I48" s="105"/>
      <c r="J48" s="104"/>
      <c r="K48" s="108"/>
    </row>
    <row r="49" spans="1:11" s="101" customFormat="1" ht="13.5" customHeight="1">
      <c r="A49" s="109" t="s">
        <v>190</v>
      </c>
      <c r="B49" s="110"/>
      <c r="C49" s="110"/>
      <c r="D49" s="110"/>
      <c r="E49" s="110"/>
      <c r="F49" s="110"/>
      <c r="G49" s="110"/>
      <c r="H49" s="110"/>
      <c r="I49" s="111"/>
      <c r="J49" s="110"/>
      <c r="K49" s="112"/>
    </row>
    <row r="50" spans="1:11" s="28" customFormat="1" ht="13.5" customHeight="1">
      <c r="A50" s="102"/>
      <c r="B50" s="103" t="s">
        <v>7</v>
      </c>
      <c r="C50" s="104">
        <v>1</v>
      </c>
      <c r="D50" s="104" t="s">
        <v>30</v>
      </c>
      <c r="E50" s="104" t="s">
        <v>84</v>
      </c>
      <c r="F50" s="104">
        <v>10</v>
      </c>
      <c r="G50" s="104" t="s">
        <v>31</v>
      </c>
      <c r="H50" s="104" t="s">
        <v>84</v>
      </c>
      <c r="I50" s="105">
        <v>189895</v>
      </c>
      <c r="J50" s="104" t="s">
        <v>32</v>
      </c>
      <c r="K50" s="106">
        <f>C50*F50*I50</f>
        <v>1898950</v>
      </c>
    </row>
    <row r="51" spans="1:11" s="28" customFormat="1" ht="13.5" customHeight="1">
      <c r="A51" s="102"/>
      <c r="B51" s="103" t="s">
        <v>2</v>
      </c>
      <c r="C51" s="104">
        <v>1</v>
      </c>
      <c r="D51" s="104" t="s">
        <v>30</v>
      </c>
      <c r="E51" s="104" t="s">
        <v>84</v>
      </c>
      <c r="F51" s="104">
        <v>25</v>
      </c>
      <c r="G51" s="104" t="s">
        <v>31</v>
      </c>
      <c r="H51" s="104" t="s">
        <v>84</v>
      </c>
      <c r="I51" s="105">
        <v>162228</v>
      </c>
      <c r="J51" s="104" t="s">
        <v>32</v>
      </c>
      <c r="K51" s="106">
        <f>C51*F51*I51</f>
        <v>4055700</v>
      </c>
    </row>
    <row r="52" spans="1:11" s="28" customFormat="1" ht="13.5" customHeight="1">
      <c r="A52" s="102"/>
      <c r="B52" s="103" t="s">
        <v>3</v>
      </c>
      <c r="C52" s="104">
        <v>1</v>
      </c>
      <c r="D52" s="104" t="s">
        <v>30</v>
      </c>
      <c r="E52" s="104" t="s">
        <v>84</v>
      </c>
      <c r="F52" s="104">
        <v>25</v>
      </c>
      <c r="G52" s="104" t="s">
        <v>31</v>
      </c>
      <c r="H52" s="104" t="s">
        <v>84</v>
      </c>
      <c r="I52" s="105">
        <v>120491</v>
      </c>
      <c r="J52" s="104" t="s">
        <v>32</v>
      </c>
      <c r="K52" s="106">
        <f>C52*F52*I52</f>
        <v>3012275</v>
      </c>
    </row>
    <row r="53" spans="1:11" s="28" customFormat="1" ht="13.5" customHeight="1">
      <c r="A53" s="102"/>
      <c r="B53" s="107" t="s">
        <v>83</v>
      </c>
      <c r="C53" s="104" t="s">
        <v>4</v>
      </c>
      <c r="D53" s="104"/>
      <c r="E53" s="104"/>
      <c r="F53" s="104"/>
      <c r="G53" s="104"/>
      <c r="H53" s="104"/>
      <c r="I53" s="105"/>
      <c r="J53" s="104"/>
      <c r="K53" s="108">
        <f>K50+K51+K52</f>
        <v>8966925</v>
      </c>
    </row>
    <row r="54" spans="1:11" s="28" customFormat="1" ht="13.5" customHeight="1">
      <c r="A54" s="102"/>
      <c r="B54" s="107"/>
      <c r="C54" s="104"/>
      <c r="D54" s="104"/>
      <c r="E54" s="104"/>
      <c r="F54" s="104"/>
      <c r="G54" s="104"/>
      <c r="H54" s="104"/>
      <c r="I54" s="105"/>
      <c r="J54" s="104"/>
      <c r="K54" s="108"/>
    </row>
    <row r="55" spans="1:11" s="28" customFormat="1" ht="13.5" customHeight="1">
      <c r="A55" s="145"/>
      <c r="B55" s="146" t="s">
        <v>37</v>
      </c>
      <c r="C55" s="147"/>
      <c r="D55" s="147"/>
      <c r="E55" s="147"/>
      <c r="F55" s="147"/>
      <c r="G55" s="147"/>
      <c r="H55" s="147"/>
      <c r="I55" s="148"/>
      <c r="J55" s="147"/>
      <c r="K55" s="149">
        <f>K7+K14+K22+K30+K35+K41+K47+K53</f>
        <v>54801970</v>
      </c>
    </row>
    <row r="56" spans="1:11" s="28" customFormat="1" ht="13.5" customHeight="1">
      <c r="A56" s="113"/>
      <c r="B56" s="114"/>
      <c r="C56" s="115"/>
      <c r="D56" s="115"/>
      <c r="E56" s="115"/>
      <c r="F56" s="115"/>
      <c r="G56" s="115"/>
      <c r="H56" s="115"/>
      <c r="I56" s="116"/>
      <c r="J56" s="115"/>
      <c r="K56" s="108"/>
    </row>
  </sheetData>
  <sheetProtection/>
  <printOptions/>
  <pageMargins left="1" right="1" top="1.5" bottom="1.5" header="1" footer="1"/>
  <pageSetup horizontalDpi="600" verticalDpi="600" orientation="portrait" paperSize="9" scale="83" r:id="rId1"/>
  <rowBreaks count="1" manualBreakCount="1">
    <brk id="5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0">
      <selection activeCell="C53" sqref="C53"/>
    </sheetView>
  </sheetViews>
  <sheetFormatPr defaultColWidth="8.88671875" defaultRowHeight="19.5" customHeight="1"/>
  <cols>
    <col min="1" max="1" width="20.99609375" style="1" customWidth="1"/>
    <col min="2" max="2" width="7.77734375" style="1" customWidth="1"/>
    <col min="3" max="3" width="5.10546875" style="5" customWidth="1"/>
    <col min="4" max="4" width="10.21484375" style="6" customWidth="1"/>
    <col min="5" max="5" width="13.99609375" style="1" customWidth="1"/>
    <col min="6" max="6" width="11.3359375" style="1" customWidth="1"/>
    <col min="7" max="16384" width="8.88671875" style="1" customWidth="1"/>
  </cols>
  <sheetData>
    <row r="1" ht="13.5" customHeight="1">
      <c r="A1" s="2" t="s">
        <v>67</v>
      </c>
    </row>
    <row r="2" spans="1:4" s="28" customFormat="1" ht="13.5" customHeight="1">
      <c r="A2" s="43" t="s">
        <v>73</v>
      </c>
      <c r="C2" s="31"/>
      <c r="D2" s="29"/>
    </row>
    <row r="3" spans="1:6" s="31" customFormat="1" ht="13.5" customHeight="1">
      <c r="A3" s="44" t="s">
        <v>82</v>
      </c>
      <c r="B3" s="187" t="s">
        <v>78</v>
      </c>
      <c r="C3" s="187"/>
      <c r="D3" s="45" t="s">
        <v>79</v>
      </c>
      <c r="E3" s="46" t="s">
        <v>80</v>
      </c>
      <c r="F3" s="47" t="s">
        <v>81</v>
      </c>
    </row>
    <row r="4" spans="1:6" s="28" customFormat="1" ht="13.5" customHeight="1">
      <c r="A4" s="36" t="s">
        <v>13</v>
      </c>
      <c r="B4" s="48">
        <v>300</v>
      </c>
      <c r="C4" s="49" t="s">
        <v>42</v>
      </c>
      <c r="D4" s="50">
        <f>단가조사표!C29</f>
        <v>1000</v>
      </c>
      <c r="E4" s="51">
        <f>B4*D4</f>
        <v>300000</v>
      </c>
      <c r="F4" s="52"/>
    </row>
    <row r="5" spans="1:6" s="28" customFormat="1" ht="13.5" customHeight="1">
      <c r="A5" s="36" t="s">
        <v>14</v>
      </c>
      <c r="B5" s="48">
        <v>60</v>
      </c>
      <c r="C5" s="49" t="s">
        <v>42</v>
      </c>
      <c r="D5" s="50">
        <f>단가조사표!C30</f>
        <v>2500</v>
      </c>
      <c r="E5" s="51">
        <f aca="true" t="shared" si="0" ref="E5:E18">B5*D5</f>
        <v>150000</v>
      </c>
      <c r="F5" s="52"/>
    </row>
    <row r="6" spans="1:6" s="28" customFormat="1" ht="13.5" customHeight="1">
      <c r="A6" s="36" t="s">
        <v>15</v>
      </c>
      <c r="B6" s="48">
        <v>50</v>
      </c>
      <c r="C6" s="49" t="s">
        <v>42</v>
      </c>
      <c r="D6" s="50">
        <f>단가조사표!C31</f>
        <v>1000</v>
      </c>
      <c r="E6" s="51">
        <f t="shared" si="0"/>
        <v>50000</v>
      </c>
      <c r="F6" s="52"/>
    </row>
    <row r="7" spans="1:6" s="28" customFormat="1" ht="13.5" customHeight="1">
      <c r="A7" s="36" t="s">
        <v>50</v>
      </c>
      <c r="B7" s="48">
        <v>50</v>
      </c>
      <c r="C7" s="49" t="s">
        <v>42</v>
      </c>
      <c r="D7" s="50">
        <f>단가조사표!C32</f>
        <v>1200</v>
      </c>
      <c r="E7" s="51">
        <f t="shared" si="0"/>
        <v>60000</v>
      </c>
      <c r="F7" s="52"/>
    </row>
    <row r="8" spans="1:6" s="28" customFormat="1" ht="13.5" customHeight="1">
      <c r="A8" s="36" t="s">
        <v>51</v>
      </c>
      <c r="B8" s="48">
        <v>1</v>
      </c>
      <c r="C8" s="49" t="s">
        <v>43</v>
      </c>
      <c r="D8" s="50">
        <f>단가조사표!C33</f>
        <v>100000</v>
      </c>
      <c r="E8" s="51">
        <f t="shared" si="0"/>
        <v>100000</v>
      </c>
      <c r="F8" s="52"/>
    </row>
    <row r="9" spans="1:6" s="28" customFormat="1" ht="13.5" customHeight="1">
      <c r="A9" s="36" t="s">
        <v>122</v>
      </c>
      <c r="B9" s="48">
        <v>10</v>
      </c>
      <c r="C9" s="49" t="s">
        <v>44</v>
      </c>
      <c r="D9" s="50">
        <v>14000</v>
      </c>
      <c r="E9" s="51">
        <f t="shared" si="0"/>
        <v>140000</v>
      </c>
      <c r="F9" s="53" t="s">
        <v>136</v>
      </c>
    </row>
    <row r="10" spans="1:6" s="28" customFormat="1" ht="13.5" customHeight="1">
      <c r="A10" s="36" t="s">
        <v>38</v>
      </c>
      <c r="B10" s="48">
        <v>12</v>
      </c>
      <c r="C10" s="49" t="s">
        <v>44</v>
      </c>
      <c r="D10" s="50">
        <f>단가조사표!C37</f>
        <v>20000</v>
      </c>
      <c r="E10" s="51">
        <f>B10*D10</f>
        <v>240000</v>
      </c>
      <c r="F10" s="52"/>
    </row>
    <row r="11" spans="1:6" s="28" customFormat="1" ht="13.5" customHeight="1">
      <c r="A11" s="36" t="s">
        <v>19</v>
      </c>
      <c r="B11" s="48">
        <v>10</v>
      </c>
      <c r="C11" s="49" t="s">
        <v>44</v>
      </c>
      <c r="D11" s="50">
        <f>단가조사표!C38</f>
        <v>3800</v>
      </c>
      <c r="E11" s="51">
        <f t="shared" si="0"/>
        <v>38000</v>
      </c>
      <c r="F11" s="52"/>
    </row>
    <row r="12" spans="1:6" s="28" customFormat="1" ht="13.5" customHeight="1">
      <c r="A12" s="36" t="s">
        <v>20</v>
      </c>
      <c r="B12" s="48">
        <v>220</v>
      </c>
      <c r="C12" s="49" t="s">
        <v>42</v>
      </c>
      <c r="D12" s="50">
        <f>단가조사표!C39</f>
        <v>900</v>
      </c>
      <c r="E12" s="51">
        <f t="shared" si="0"/>
        <v>198000</v>
      </c>
      <c r="F12" s="52"/>
    </row>
    <row r="13" spans="1:6" s="28" customFormat="1" ht="13.5" customHeight="1">
      <c r="A13" s="36" t="s">
        <v>137</v>
      </c>
      <c r="B13" s="48">
        <v>1080</v>
      </c>
      <c r="C13" s="49" t="s">
        <v>42</v>
      </c>
      <c r="D13" s="50">
        <f>단가조사표!C40</f>
        <v>150</v>
      </c>
      <c r="E13" s="51">
        <f t="shared" si="0"/>
        <v>162000</v>
      </c>
      <c r="F13" s="53" t="s">
        <v>49</v>
      </c>
    </row>
    <row r="14" spans="1:6" s="28" customFormat="1" ht="13.5" customHeight="1">
      <c r="A14" s="36" t="s">
        <v>24</v>
      </c>
      <c r="B14" s="48">
        <v>100</v>
      </c>
      <c r="C14" s="49" t="s">
        <v>42</v>
      </c>
      <c r="D14" s="50">
        <f>단가조사표!C43</f>
        <v>1000</v>
      </c>
      <c r="E14" s="51">
        <f t="shared" si="0"/>
        <v>100000</v>
      </c>
      <c r="F14" s="52"/>
    </row>
    <row r="15" spans="1:6" s="28" customFormat="1" ht="13.5" customHeight="1">
      <c r="A15" s="36" t="s">
        <v>56</v>
      </c>
      <c r="B15" s="48">
        <v>6</v>
      </c>
      <c r="C15" s="49" t="s">
        <v>45</v>
      </c>
      <c r="D15" s="50">
        <f>단가조사표!C47</f>
        <v>7500</v>
      </c>
      <c r="E15" s="51">
        <f t="shared" si="0"/>
        <v>45000</v>
      </c>
      <c r="F15" s="52"/>
    </row>
    <row r="16" spans="1:6" s="28" customFormat="1" ht="13.5" customHeight="1">
      <c r="A16" s="36" t="s">
        <v>39</v>
      </c>
      <c r="B16" s="48">
        <v>6</v>
      </c>
      <c r="C16" s="49" t="s">
        <v>45</v>
      </c>
      <c r="D16" s="50">
        <f>단가조사표!C48</f>
        <v>5000</v>
      </c>
      <c r="E16" s="51">
        <f t="shared" si="0"/>
        <v>30000</v>
      </c>
      <c r="F16" s="52"/>
    </row>
    <row r="17" spans="1:6" s="28" customFormat="1" ht="13.5" customHeight="1">
      <c r="A17" s="36" t="s">
        <v>40</v>
      </c>
      <c r="B17" s="48">
        <v>50</v>
      </c>
      <c r="C17" s="49" t="s">
        <v>46</v>
      </c>
      <c r="D17" s="50">
        <f>단가조사표!C49</f>
        <v>8200</v>
      </c>
      <c r="E17" s="51">
        <f>B17*D17</f>
        <v>410000</v>
      </c>
      <c r="F17" s="52" t="s">
        <v>4</v>
      </c>
    </row>
    <row r="18" spans="1:6" s="28" customFormat="1" ht="13.5" customHeight="1">
      <c r="A18" s="36" t="s">
        <v>41</v>
      </c>
      <c r="B18" s="48">
        <v>1</v>
      </c>
      <c r="C18" s="49" t="s">
        <v>43</v>
      </c>
      <c r="D18" s="50">
        <v>100000</v>
      </c>
      <c r="E18" s="51">
        <f t="shared" si="0"/>
        <v>100000</v>
      </c>
      <c r="F18" s="52"/>
    </row>
    <row r="19" spans="1:6" s="28" customFormat="1" ht="13.5" customHeight="1">
      <c r="A19" s="54"/>
      <c r="B19" s="48"/>
      <c r="C19" s="49"/>
      <c r="D19" s="50"/>
      <c r="E19" s="51"/>
      <c r="F19" s="52"/>
    </row>
    <row r="20" spans="1:6" s="28" customFormat="1" ht="13.5" customHeight="1">
      <c r="A20" s="55" t="s">
        <v>47</v>
      </c>
      <c r="B20" s="56"/>
      <c r="C20" s="57"/>
      <c r="D20" s="58"/>
      <c r="E20" s="59">
        <f>SUM(E4:E18)</f>
        <v>2123000</v>
      </c>
      <c r="F20" s="60"/>
    </row>
    <row r="21" spans="1:6" s="28" customFormat="1" ht="13.5" customHeight="1">
      <c r="A21" s="61"/>
      <c r="B21" s="62"/>
      <c r="C21" s="63"/>
      <c r="D21" s="64"/>
      <c r="E21" s="65"/>
      <c r="F21" s="66"/>
    </row>
    <row r="22" spans="1:6" s="71" customFormat="1" ht="13.5" customHeight="1">
      <c r="A22" s="67" t="s">
        <v>138</v>
      </c>
      <c r="B22" s="68"/>
      <c r="C22" s="69"/>
      <c r="D22" s="68"/>
      <c r="E22" s="68"/>
      <c r="F22" s="70"/>
    </row>
    <row r="23" spans="1:6" s="71" customFormat="1" ht="13.5" customHeight="1">
      <c r="A23" s="44" t="s">
        <v>82</v>
      </c>
      <c r="B23" s="187" t="s">
        <v>78</v>
      </c>
      <c r="C23" s="187"/>
      <c r="D23" s="45" t="s">
        <v>79</v>
      </c>
      <c r="E23" s="46" t="s">
        <v>80</v>
      </c>
      <c r="F23" s="47" t="s">
        <v>81</v>
      </c>
    </row>
    <row r="24" spans="1:6" s="71" customFormat="1" ht="13.5" customHeight="1">
      <c r="A24" s="36" t="s">
        <v>71</v>
      </c>
      <c r="B24" s="48">
        <v>60</v>
      </c>
      <c r="C24" s="72" t="s">
        <v>31</v>
      </c>
      <c r="D24" s="73">
        <v>20000</v>
      </c>
      <c r="E24" s="73">
        <f>B24*D24</f>
        <v>1200000</v>
      </c>
      <c r="F24" s="52" t="s">
        <v>4</v>
      </c>
    </row>
    <row r="25" spans="1:6" s="71" customFormat="1" ht="13.5" customHeight="1">
      <c r="A25" s="54"/>
      <c r="B25" s="48"/>
      <c r="C25" s="72"/>
      <c r="D25" s="73"/>
      <c r="E25" s="73"/>
      <c r="F25" s="52"/>
    </row>
    <row r="26" spans="1:6" s="71" customFormat="1" ht="13.5" customHeight="1">
      <c r="A26" s="55" t="s">
        <v>47</v>
      </c>
      <c r="B26" s="56"/>
      <c r="C26" s="57"/>
      <c r="D26" s="58"/>
      <c r="E26" s="59">
        <f>SUM(E24)</f>
        <v>1200000</v>
      </c>
      <c r="F26" s="60"/>
    </row>
    <row r="27" spans="1:6" s="71" customFormat="1" ht="13.5" customHeight="1">
      <c r="A27" s="74" t="s">
        <v>75</v>
      </c>
      <c r="B27" s="75"/>
      <c r="C27" s="76"/>
      <c r="D27" s="75"/>
      <c r="E27" s="75"/>
      <c r="F27" s="77"/>
    </row>
    <row r="28" spans="1:6" s="71" customFormat="1" ht="13.5" customHeight="1">
      <c r="A28" s="44" t="s">
        <v>82</v>
      </c>
      <c r="B28" s="187" t="s">
        <v>78</v>
      </c>
      <c r="C28" s="187"/>
      <c r="D28" s="45" t="s">
        <v>79</v>
      </c>
      <c r="E28" s="46" t="s">
        <v>80</v>
      </c>
      <c r="F28" s="47" t="s">
        <v>81</v>
      </c>
    </row>
    <row r="29" spans="1:6" s="71" customFormat="1" ht="13.5" customHeight="1">
      <c r="A29" s="36" t="s">
        <v>66</v>
      </c>
      <c r="B29" s="48">
        <v>1</v>
      </c>
      <c r="C29" s="72" t="s">
        <v>43</v>
      </c>
      <c r="D29" s="73">
        <v>2500000</v>
      </c>
      <c r="E29" s="73">
        <f>B29*D29</f>
        <v>2500000</v>
      </c>
      <c r="F29" s="160" t="s">
        <v>68</v>
      </c>
    </row>
    <row r="30" spans="1:6" s="71" customFormat="1" ht="13.5" customHeight="1">
      <c r="A30" s="54"/>
      <c r="B30" s="48"/>
      <c r="C30" s="72"/>
      <c r="D30" s="73"/>
      <c r="E30" s="73"/>
      <c r="F30" s="52"/>
    </row>
    <row r="31" spans="1:6" s="71" customFormat="1" ht="13.5" customHeight="1">
      <c r="A31" s="55" t="s">
        <v>47</v>
      </c>
      <c r="B31" s="56"/>
      <c r="C31" s="57"/>
      <c r="D31" s="58"/>
      <c r="E31" s="59">
        <f>SUM(E29:E29)</f>
        <v>2500000</v>
      </c>
      <c r="F31" s="60"/>
    </row>
    <row r="32" spans="1:6" s="71" customFormat="1" ht="13.5" customHeight="1">
      <c r="A32" s="61"/>
      <c r="B32" s="62"/>
      <c r="C32" s="63"/>
      <c r="D32" s="62"/>
      <c r="E32" s="62"/>
      <c r="F32" s="66"/>
    </row>
    <row r="33" spans="1:6" s="71" customFormat="1" ht="13.5" customHeight="1">
      <c r="A33" s="67" t="s">
        <v>76</v>
      </c>
      <c r="B33" s="68"/>
      <c r="C33" s="69"/>
      <c r="D33" s="68"/>
      <c r="E33" s="68"/>
      <c r="F33" s="70"/>
    </row>
    <row r="34" spans="1:6" s="71" customFormat="1" ht="13.5" customHeight="1">
      <c r="A34" s="44" t="s">
        <v>82</v>
      </c>
      <c r="B34" s="187" t="s">
        <v>78</v>
      </c>
      <c r="C34" s="187"/>
      <c r="D34" s="45" t="s">
        <v>79</v>
      </c>
      <c r="E34" s="46" t="s">
        <v>80</v>
      </c>
      <c r="F34" s="47" t="s">
        <v>81</v>
      </c>
    </row>
    <row r="35" spans="1:6" s="71" customFormat="1" ht="13.5" customHeight="1">
      <c r="A35" s="36" t="s">
        <v>72</v>
      </c>
      <c r="B35" s="48">
        <v>2</v>
      </c>
      <c r="C35" s="72" t="s">
        <v>30</v>
      </c>
      <c r="D35" s="73">
        <v>200000</v>
      </c>
      <c r="E35" s="73">
        <f>B35*D35</f>
        <v>400000</v>
      </c>
      <c r="F35" s="53"/>
    </row>
    <row r="36" spans="1:6" s="71" customFormat="1" ht="13.5" customHeight="1">
      <c r="A36" s="54"/>
      <c r="B36" s="48"/>
      <c r="C36" s="72"/>
      <c r="D36" s="73"/>
      <c r="E36" s="73"/>
      <c r="F36" s="52"/>
    </row>
    <row r="37" spans="1:6" s="71" customFormat="1" ht="13.5" customHeight="1">
      <c r="A37" s="55" t="s">
        <v>47</v>
      </c>
      <c r="B37" s="56"/>
      <c r="C37" s="57"/>
      <c r="D37" s="58"/>
      <c r="E37" s="59">
        <f>SUM(E35)</f>
        <v>400000</v>
      </c>
      <c r="F37" s="60"/>
    </row>
    <row r="38" spans="1:6" s="28" customFormat="1" ht="13.5" customHeight="1">
      <c r="A38" s="41"/>
      <c r="B38" s="41"/>
      <c r="C38" s="40"/>
      <c r="D38" s="42"/>
      <c r="E38" s="41"/>
      <c r="F38" s="41"/>
    </row>
    <row r="39" spans="1:6" s="71" customFormat="1" ht="13.5" customHeight="1">
      <c r="A39" s="78" t="s">
        <v>77</v>
      </c>
      <c r="B39" s="41"/>
      <c r="C39" s="40"/>
      <c r="D39" s="41"/>
      <c r="E39" s="41"/>
      <c r="F39" s="41"/>
    </row>
    <row r="40" spans="1:6" s="71" customFormat="1" ht="13.5" customHeight="1">
      <c r="A40" s="44" t="s">
        <v>82</v>
      </c>
      <c r="B40" s="187" t="s">
        <v>78</v>
      </c>
      <c r="C40" s="187"/>
      <c r="D40" s="45" t="s">
        <v>79</v>
      </c>
      <c r="E40" s="46" t="s">
        <v>80</v>
      </c>
      <c r="F40" s="47" t="s">
        <v>81</v>
      </c>
    </row>
    <row r="41" spans="1:6" s="71" customFormat="1" ht="13.5" customHeight="1">
      <c r="A41" s="36" t="s">
        <v>69</v>
      </c>
      <c r="B41" s="48">
        <v>50</v>
      </c>
      <c r="C41" s="72" t="s">
        <v>46</v>
      </c>
      <c r="D41" s="73">
        <v>5000</v>
      </c>
      <c r="E41" s="73">
        <f>B41*D41</f>
        <v>250000</v>
      </c>
      <c r="F41" s="53"/>
    </row>
    <row r="42" spans="1:6" s="71" customFormat="1" ht="13.5" customHeight="1">
      <c r="A42" s="36" t="s">
        <v>70</v>
      </c>
      <c r="B42" s="48">
        <v>1000</v>
      </c>
      <c r="C42" s="72" t="s">
        <v>42</v>
      </c>
      <c r="D42" s="73">
        <v>50</v>
      </c>
      <c r="E42" s="73">
        <f>B42*D42</f>
        <v>50000</v>
      </c>
      <c r="F42" s="52"/>
    </row>
    <row r="43" spans="1:6" s="71" customFormat="1" ht="13.5" customHeight="1">
      <c r="A43" s="54"/>
      <c r="B43" s="48"/>
      <c r="C43" s="72"/>
      <c r="D43" s="73"/>
      <c r="E43" s="73"/>
      <c r="F43" s="52"/>
    </row>
    <row r="44" spans="1:6" s="71" customFormat="1" ht="13.5" customHeight="1">
      <c r="A44" s="55" t="s">
        <v>47</v>
      </c>
      <c r="B44" s="56"/>
      <c r="C44" s="57"/>
      <c r="D44" s="58"/>
      <c r="E44" s="59">
        <f>SUM(E41:E42)</f>
        <v>300000</v>
      </c>
      <c r="F44" s="60"/>
    </row>
    <row r="45" spans="1:6" s="84" customFormat="1" ht="13.5" customHeight="1">
      <c r="A45" s="79"/>
      <c r="B45" s="80"/>
      <c r="C45" s="81"/>
      <c r="D45" s="82"/>
      <c r="E45" s="83"/>
      <c r="F45" s="80"/>
    </row>
    <row r="46" spans="1:4" s="28" customFormat="1" ht="13.5" customHeight="1">
      <c r="A46" s="43" t="s">
        <v>121</v>
      </c>
      <c r="C46" s="31"/>
      <c r="D46" s="29"/>
    </row>
    <row r="47" spans="1:6" s="28" customFormat="1" ht="13.5" customHeight="1">
      <c r="A47" s="44" t="s">
        <v>82</v>
      </c>
      <c r="B47" s="187" t="s">
        <v>78</v>
      </c>
      <c r="C47" s="187"/>
      <c r="D47" s="45" t="s">
        <v>79</v>
      </c>
      <c r="E47" s="46" t="s">
        <v>80</v>
      </c>
      <c r="F47" s="47" t="s">
        <v>81</v>
      </c>
    </row>
    <row r="48" spans="1:6" s="28" customFormat="1" ht="13.5" customHeight="1">
      <c r="A48" s="36" t="str">
        <f>단가조사표!B53</f>
        <v>외부쌍줄비계</v>
      </c>
      <c r="B48" s="48">
        <f>((12+2)*2+(15+2)*2)*6</f>
        <v>372</v>
      </c>
      <c r="C48" s="49" t="s">
        <v>139</v>
      </c>
      <c r="D48" s="50">
        <f>단가조사표!C53</f>
        <v>9720</v>
      </c>
      <c r="E48" s="51">
        <f>B48*D48</f>
        <v>3615840</v>
      </c>
      <c r="F48" s="52"/>
    </row>
    <row r="49" spans="1:6" s="28" customFormat="1" ht="13.5" customHeight="1">
      <c r="A49" s="36" t="str">
        <f>단가조사표!B54</f>
        <v>비계다리</v>
      </c>
      <c r="B49" s="48">
        <f>(12+12)*1</f>
        <v>24</v>
      </c>
      <c r="C49" s="49" t="s">
        <v>139</v>
      </c>
      <c r="D49" s="50">
        <f>단가조사표!C54</f>
        <v>30282</v>
      </c>
      <c r="E49" s="51">
        <f>B49*D49</f>
        <v>726768</v>
      </c>
      <c r="F49" s="52"/>
    </row>
    <row r="50" spans="1:6" s="28" customFormat="1" ht="13.5" customHeight="1">
      <c r="A50" s="36" t="str">
        <f>단가조사표!B55</f>
        <v>수평내부비계</v>
      </c>
      <c r="B50" s="48">
        <f>(12-2)*(15-2)</f>
        <v>130</v>
      </c>
      <c r="C50" s="49" t="s">
        <v>139</v>
      </c>
      <c r="D50" s="50">
        <f>단가조사표!C55</f>
        <v>6168</v>
      </c>
      <c r="E50" s="51">
        <f>B50*D50</f>
        <v>801840</v>
      </c>
      <c r="F50" s="52"/>
    </row>
    <row r="51" spans="1:6" s="28" customFormat="1" ht="13.5" customHeight="1">
      <c r="A51" s="55" t="s">
        <v>47</v>
      </c>
      <c r="B51" s="56"/>
      <c r="C51" s="57"/>
      <c r="D51" s="58"/>
      <c r="E51" s="59">
        <f>SUM(E48:E50)</f>
        <v>5144448</v>
      </c>
      <c r="F51" s="60"/>
    </row>
  </sheetData>
  <sheetProtection/>
  <mergeCells count="6">
    <mergeCell ref="B47:C47"/>
    <mergeCell ref="B40:C40"/>
    <mergeCell ref="B3:C3"/>
    <mergeCell ref="B23:C23"/>
    <mergeCell ref="B28:C28"/>
    <mergeCell ref="B34:C34"/>
  </mergeCells>
  <printOptions/>
  <pageMargins left="1" right="1" top="1.5" bottom="1.5" header="1" footer="1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">
      <selection activeCell="A3" sqref="A3:B3"/>
    </sheetView>
  </sheetViews>
  <sheetFormatPr defaultColWidth="8.88671875" defaultRowHeight="13.5"/>
  <cols>
    <col min="1" max="1" width="4.77734375" style="0" customWidth="1"/>
    <col min="2" max="2" width="15.21484375" style="0" customWidth="1"/>
    <col min="3" max="3" width="6.77734375" style="0" customWidth="1"/>
    <col min="4" max="5" width="4.77734375" style="0" customWidth="1"/>
    <col min="6" max="6" width="2.77734375" style="10" customWidth="1"/>
    <col min="7" max="7" width="2.77734375" style="0" customWidth="1"/>
    <col min="8" max="8" width="9.77734375" style="11" customWidth="1"/>
    <col min="9" max="9" width="5.77734375" style="0" customWidth="1"/>
    <col min="10" max="10" width="11.88671875" style="0" customWidth="1"/>
    <col min="11" max="11" width="2.3359375" style="10" customWidth="1"/>
    <col min="13" max="13" width="14.10546875" style="0" bestFit="1" customWidth="1"/>
    <col min="14" max="14" width="11.3359375" style="0" bestFit="1" customWidth="1"/>
  </cols>
  <sheetData>
    <row r="1" spans="1:11" ht="13.5" customHeight="1">
      <c r="A1" s="2" t="s">
        <v>178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0" ht="13.5" customHeight="1">
      <c r="A2" s="16"/>
      <c r="B2" s="16"/>
      <c r="C2" s="172"/>
      <c r="D2" s="172"/>
      <c r="E2" s="172"/>
      <c r="F2" s="172"/>
      <c r="G2" s="172"/>
      <c r="H2" s="164"/>
      <c r="I2" s="172"/>
      <c r="J2" s="172"/>
    </row>
    <row r="3" spans="1:11" ht="13.5" customHeight="1">
      <c r="A3" s="204" t="s">
        <v>82</v>
      </c>
      <c r="B3" s="202"/>
      <c r="C3" s="152" t="s">
        <v>180</v>
      </c>
      <c r="D3" s="151" t="s">
        <v>181</v>
      </c>
      <c r="E3" s="201" t="s">
        <v>182</v>
      </c>
      <c r="F3" s="201"/>
      <c r="G3" s="202"/>
      <c r="H3" s="203" t="s">
        <v>183</v>
      </c>
      <c r="I3" s="202"/>
      <c r="J3" s="153" t="s">
        <v>184</v>
      </c>
      <c r="K3" s="12"/>
    </row>
    <row r="4" spans="1:11" ht="13.5" customHeight="1">
      <c r="A4" s="195" t="s">
        <v>93</v>
      </c>
      <c r="B4" s="165"/>
      <c r="C4" s="169" t="s">
        <v>94</v>
      </c>
      <c r="D4" s="170"/>
      <c r="E4" s="170"/>
      <c r="F4" s="170"/>
      <c r="G4" s="170"/>
      <c r="H4" s="170"/>
      <c r="I4" s="171"/>
      <c r="J4" s="15"/>
      <c r="K4" s="12"/>
    </row>
    <row r="5" spans="1:11" ht="13.5" customHeight="1">
      <c r="A5" s="194" t="s">
        <v>95</v>
      </c>
      <c r="B5" s="195"/>
      <c r="C5" s="169"/>
      <c r="D5" s="170"/>
      <c r="E5" s="170"/>
      <c r="F5" s="170"/>
      <c r="G5" s="170"/>
      <c r="H5" s="170"/>
      <c r="I5" s="171"/>
      <c r="J5" s="15"/>
      <c r="K5" s="12"/>
    </row>
    <row r="6" spans="1:11" ht="13.5" customHeight="1">
      <c r="A6" s="195" t="s">
        <v>96</v>
      </c>
      <c r="B6" s="165"/>
      <c r="C6" s="14">
        <v>8</v>
      </c>
      <c r="D6" s="13" t="s">
        <v>97</v>
      </c>
      <c r="E6" s="168">
        <v>50000</v>
      </c>
      <c r="F6" s="168"/>
      <c r="G6" s="168"/>
      <c r="H6" s="168">
        <f>C6*E6</f>
        <v>400000</v>
      </c>
      <c r="I6" s="168"/>
      <c r="J6" s="15"/>
      <c r="K6" s="12"/>
    </row>
    <row r="7" spans="1:11" ht="13.5" customHeight="1">
      <c r="A7" s="195" t="s">
        <v>98</v>
      </c>
      <c r="B7" s="165"/>
      <c r="C7" s="14">
        <v>3</v>
      </c>
      <c r="D7" s="13" t="s">
        <v>97</v>
      </c>
      <c r="E7" s="168">
        <v>50000</v>
      </c>
      <c r="F7" s="168"/>
      <c r="G7" s="168"/>
      <c r="H7" s="168">
        <f>C7*E7</f>
        <v>150000</v>
      </c>
      <c r="I7" s="168"/>
      <c r="J7" s="15"/>
      <c r="K7" s="12"/>
    </row>
    <row r="8" spans="1:11" ht="13.5" customHeight="1">
      <c r="A8" s="195" t="s">
        <v>99</v>
      </c>
      <c r="B8" s="165"/>
      <c r="C8" s="14">
        <v>120</v>
      </c>
      <c r="D8" s="13" t="s">
        <v>91</v>
      </c>
      <c r="E8" s="168">
        <v>400</v>
      </c>
      <c r="F8" s="168"/>
      <c r="G8" s="168"/>
      <c r="H8" s="168">
        <f>C8*E8</f>
        <v>48000</v>
      </c>
      <c r="I8" s="168"/>
      <c r="J8" s="15"/>
      <c r="K8" s="12"/>
    </row>
    <row r="9" spans="1:11" ht="13.5" customHeight="1">
      <c r="A9" s="195" t="s">
        <v>100</v>
      </c>
      <c r="B9" s="165"/>
      <c r="C9" s="169"/>
      <c r="D9" s="170"/>
      <c r="E9" s="170"/>
      <c r="F9" s="170"/>
      <c r="G9" s="170"/>
      <c r="H9" s="170"/>
      <c r="I9" s="171"/>
      <c r="J9" s="15"/>
      <c r="K9" s="12"/>
    </row>
    <row r="10" spans="1:11" ht="13.5" customHeight="1">
      <c r="A10" s="195" t="s">
        <v>101</v>
      </c>
      <c r="B10" s="165"/>
      <c r="C10" s="14">
        <v>202</v>
      </c>
      <c r="D10" s="13" t="s">
        <v>102</v>
      </c>
      <c r="E10" s="168">
        <v>14630</v>
      </c>
      <c r="F10" s="168"/>
      <c r="G10" s="168"/>
      <c r="H10" s="168">
        <f>C10*E10</f>
        <v>2955260</v>
      </c>
      <c r="I10" s="168"/>
      <c r="J10" s="15"/>
      <c r="K10" s="12"/>
    </row>
    <row r="11" spans="1:11" ht="13.5" customHeight="1">
      <c r="A11" s="195" t="s">
        <v>103</v>
      </c>
      <c r="B11" s="165"/>
      <c r="C11" s="14">
        <v>48</v>
      </c>
      <c r="D11" s="13" t="s">
        <v>102</v>
      </c>
      <c r="E11" s="168">
        <v>35700</v>
      </c>
      <c r="F11" s="168"/>
      <c r="G11" s="168"/>
      <c r="H11" s="168">
        <f>C11*E11</f>
        <v>1713600</v>
      </c>
      <c r="I11" s="168"/>
      <c r="J11" s="15"/>
      <c r="K11" s="12"/>
    </row>
    <row r="12" spans="1:11" ht="13.5" customHeight="1">
      <c r="A12" s="195" t="s">
        <v>104</v>
      </c>
      <c r="B12" s="165"/>
      <c r="C12" s="169"/>
      <c r="D12" s="170"/>
      <c r="E12" s="170"/>
      <c r="F12" s="170"/>
      <c r="G12" s="170"/>
      <c r="H12" s="170"/>
      <c r="I12" s="171"/>
      <c r="J12" s="15"/>
      <c r="K12" s="12"/>
    </row>
    <row r="13" spans="1:11" ht="13.5" customHeight="1">
      <c r="A13" s="195" t="s">
        <v>101</v>
      </c>
      <c r="B13" s="165"/>
      <c r="C13" s="14">
        <v>202</v>
      </c>
      <c r="D13" s="13" t="s">
        <v>102</v>
      </c>
      <c r="E13" s="168">
        <v>2500</v>
      </c>
      <c r="F13" s="168"/>
      <c r="G13" s="168"/>
      <c r="H13" s="168">
        <f>C13*E13</f>
        <v>505000</v>
      </c>
      <c r="I13" s="168"/>
      <c r="J13" s="15"/>
      <c r="K13" s="12"/>
    </row>
    <row r="14" spans="1:11" ht="13.5" customHeight="1">
      <c r="A14" s="195" t="s">
        <v>105</v>
      </c>
      <c r="B14" s="165"/>
      <c r="C14" s="14">
        <v>48</v>
      </c>
      <c r="D14" s="13" t="s">
        <v>102</v>
      </c>
      <c r="E14" s="168">
        <v>10000</v>
      </c>
      <c r="F14" s="168"/>
      <c r="G14" s="168"/>
      <c r="H14" s="168">
        <f>C14*E14</f>
        <v>480000</v>
      </c>
      <c r="I14" s="168"/>
      <c r="J14" s="15"/>
      <c r="K14" s="12"/>
    </row>
    <row r="15" spans="1:11" ht="13.5" customHeight="1">
      <c r="A15" s="195" t="s">
        <v>106</v>
      </c>
      <c r="B15" s="165"/>
      <c r="C15" s="169"/>
      <c r="D15" s="170"/>
      <c r="E15" s="170"/>
      <c r="F15" s="170"/>
      <c r="G15" s="170"/>
      <c r="H15" s="170"/>
      <c r="I15" s="171"/>
      <c r="J15" s="15"/>
      <c r="K15" s="12"/>
    </row>
    <row r="16" spans="1:11" ht="13.5" customHeight="1">
      <c r="A16" s="195" t="s">
        <v>107</v>
      </c>
      <c r="B16" s="165"/>
      <c r="C16" s="14">
        <v>50</v>
      </c>
      <c r="D16" s="13" t="s">
        <v>108</v>
      </c>
      <c r="E16" s="168">
        <v>12140</v>
      </c>
      <c r="F16" s="168"/>
      <c r="G16" s="168"/>
      <c r="H16" s="168">
        <f>C16*E16</f>
        <v>607000</v>
      </c>
      <c r="I16" s="168"/>
      <c r="J16" s="15"/>
      <c r="K16" s="12"/>
    </row>
    <row r="17" spans="1:11" ht="13.5" customHeight="1">
      <c r="A17" s="195" t="s">
        <v>109</v>
      </c>
      <c r="B17" s="165"/>
      <c r="C17" s="169"/>
      <c r="D17" s="170"/>
      <c r="E17" s="170"/>
      <c r="F17" s="170"/>
      <c r="G17" s="170"/>
      <c r="H17" s="170"/>
      <c r="I17" s="171"/>
      <c r="J17" s="15"/>
      <c r="K17" s="12"/>
    </row>
    <row r="18" spans="1:11" ht="13.5" customHeight="1">
      <c r="A18" s="195" t="s">
        <v>110</v>
      </c>
      <c r="B18" s="165"/>
      <c r="C18" s="169" t="s">
        <v>111</v>
      </c>
      <c r="D18" s="170"/>
      <c r="E18" s="170"/>
      <c r="F18" s="170"/>
      <c r="G18" s="171"/>
      <c r="H18" s="168">
        <f>1000*6*43.46</f>
        <v>260760</v>
      </c>
      <c r="I18" s="168"/>
      <c r="J18" s="15"/>
      <c r="K18" s="12"/>
    </row>
    <row r="19" spans="1:11" ht="13.5" customHeight="1">
      <c r="A19" s="195" t="s">
        <v>112</v>
      </c>
      <c r="B19" s="165"/>
      <c r="C19" s="169" t="s">
        <v>113</v>
      </c>
      <c r="D19" s="170"/>
      <c r="E19" s="170"/>
      <c r="F19" s="170"/>
      <c r="G19" s="171"/>
      <c r="H19" s="168">
        <v>345280</v>
      </c>
      <c r="I19" s="168"/>
      <c r="J19" s="15"/>
      <c r="K19" s="12"/>
    </row>
    <row r="20" spans="1:11" ht="13.5" customHeight="1">
      <c r="A20" s="195" t="s">
        <v>114</v>
      </c>
      <c r="B20" s="165"/>
      <c r="C20" s="14">
        <v>200</v>
      </c>
      <c r="D20" s="13" t="s">
        <v>92</v>
      </c>
      <c r="E20" s="168">
        <v>2000</v>
      </c>
      <c r="F20" s="168"/>
      <c r="G20" s="168"/>
      <c r="H20" s="168">
        <f>C20*E20</f>
        <v>400000</v>
      </c>
      <c r="I20" s="168"/>
      <c r="J20" s="15"/>
      <c r="K20" s="12"/>
    </row>
    <row r="21" spans="1:11" ht="13.5" customHeight="1">
      <c r="A21" s="195" t="s">
        <v>115</v>
      </c>
      <c r="B21" s="165"/>
      <c r="C21" s="169" t="s">
        <v>116</v>
      </c>
      <c r="D21" s="170"/>
      <c r="E21" s="170"/>
      <c r="F21" s="170"/>
      <c r="G21" s="171"/>
      <c r="H21" s="168">
        <f>1000*266*2.886*1.3</f>
        <v>997978.8</v>
      </c>
      <c r="I21" s="168"/>
      <c r="J21" s="15"/>
      <c r="K21" s="12"/>
    </row>
    <row r="22" spans="1:11" ht="13.5" customHeight="1">
      <c r="A22" s="195" t="s">
        <v>90</v>
      </c>
      <c r="B22" s="165"/>
      <c r="C22" s="14"/>
      <c r="D22" s="13"/>
      <c r="E22" s="166"/>
      <c r="F22" s="166"/>
      <c r="G22" s="167"/>
      <c r="H22" s="199">
        <f>H6+H7+H8+H10+H11+H13+H14+H16+H18+H19+H20+H21</f>
        <v>8862878.8</v>
      </c>
      <c r="I22" s="200"/>
      <c r="J22" s="15"/>
      <c r="K22" s="12"/>
    </row>
    <row r="23" spans="1:11" ht="13.5" customHeight="1">
      <c r="A23" s="194" t="s">
        <v>117</v>
      </c>
      <c r="B23" s="195"/>
      <c r="C23" s="14"/>
      <c r="D23" s="13"/>
      <c r="E23" s="196"/>
      <c r="F23" s="197"/>
      <c r="G23" s="198"/>
      <c r="H23" s="196"/>
      <c r="I23" s="198"/>
      <c r="J23" s="15"/>
      <c r="K23" s="12"/>
    </row>
    <row r="24" spans="1:11" ht="13.5" customHeight="1">
      <c r="A24" s="195" t="s">
        <v>118</v>
      </c>
      <c r="B24" s="165"/>
      <c r="C24" s="14"/>
      <c r="D24" s="13"/>
      <c r="E24" s="166"/>
      <c r="F24" s="166"/>
      <c r="G24" s="167"/>
      <c r="H24" s="166"/>
      <c r="I24" s="166"/>
      <c r="J24" s="15"/>
      <c r="K24" s="12"/>
    </row>
    <row r="25" spans="1:11" ht="13.5" customHeight="1">
      <c r="A25" s="195" t="s">
        <v>119</v>
      </c>
      <c r="B25" s="165"/>
      <c r="C25" s="14">
        <v>200</v>
      </c>
      <c r="D25" s="13" t="s">
        <v>92</v>
      </c>
      <c r="E25" s="166">
        <v>3300</v>
      </c>
      <c r="F25" s="166"/>
      <c r="G25" s="167"/>
      <c r="H25" s="199">
        <f>C25*E25</f>
        <v>660000</v>
      </c>
      <c r="I25" s="200"/>
      <c r="J25" s="15"/>
      <c r="K25" s="12"/>
    </row>
    <row r="26" spans="1:11" ht="13.5" customHeight="1">
      <c r="A26" s="195" t="s">
        <v>120</v>
      </c>
      <c r="B26" s="165"/>
      <c r="C26" s="14"/>
      <c r="D26" s="13"/>
      <c r="E26" s="166"/>
      <c r="F26" s="166"/>
      <c r="G26" s="167"/>
      <c r="H26" s="199">
        <v>1000000</v>
      </c>
      <c r="I26" s="200"/>
      <c r="J26" s="15"/>
      <c r="K26" s="12"/>
    </row>
    <row r="27" spans="1:11" ht="13.5" customHeight="1">
      <c r="A27" s="195"/>
      <c r="B27" s="165"/>
      <c r="C27" s="14"/>
      <c r="D27" s="13"/>
      <c r="E27" s="166"/>
      <c r="F27" s="166"/>
      <c r="G27" s="167"/>
      <c r="H27" s="166"/>
      <c r="I27" s="166"/>
      <c r="J27" s="15"/>
      <c r="K27" s="12"/>
    </row>
    <row r="28" spans="1:11" ht="13.5" customHeight="1">
      <c r="A28" s="17"/>
      <c r="B28" s="18"/>
      <c r="C28" s="19"/>
      <c r="D28" s="20"/>
      <c r="E28" s="21"/>
      <c r="F28" s="21"/>
      <c r="G28" s="22"/>
      <c r="H28" s="21"/>
      <c r="I28" s="21"/>
      <c r="J28" s="23"/>
      <c r="K28" s="12"/>
    </row>
    <row r="29" spans="1:11" ht="13.5" customHeight="1">
      <c r="A29" s="188" t="s">
        <v>179</v>
      </c>
      <c r="B29" s="189"/>
      <c r="C29" s="154"/>
      <c r="D29" s="155"/>
      <c r="E29" s="190"/>
      <c r="F29" s="190"/>
      <c r="G29" s="191"/>
      <c r="H29" s="192">
        <f>H26+H22</f>
        <v>9862878.8</v>
      </c>
      <c r="I29" s="193"/>
      <c r="J29" s="156"/>
      <c r="K29" s="12"/>
    </row>
    <row r="30" ht="21" customHeight="1" hidden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</sheetData>
  <sheetProtection/>
  <mergeCells count="74">
    <mergeCell ref="H13:I13"/>
    <mergeCell ref="A14:B14"/>
    <mergeCell ref="E14:G14"/>
    <mergeCell ref="H14:I14"/>
    <mergeCell ref="A15:B15"/>
    <mergeCell ref="E13:G13"/>
    <mergeCell ref="A16:B16"/>
    <mergeCell ref="E16:G16"/>
    <mergeCell ref="A12:B12"/>
    <mergeCell ref="C12:I12"/>
    <mergeCell ref="H7:I7"/>
    <mergeCell ref="A11:B11"/>
    <mergeCell ref="E11:G11"/>
    <mergeCell ref="A10:B10"/>
    <mergeCell ref="E10:G10"/>
    <mergeCell ref="H11:I11"/>
    <mergeCell ref="H10:I10"/>
    <mergeCell ref="E8:G8"/>
    <mergeCell ref="H8:I8"/>
    <mergeCell ref="A8:B8"/>
    <mergeCell ref="A27:B27"/>
    <mergeCell ref="E27:G27"/>
    <mergeCell ref="H27:I27"/>
    <mergeCell ref="A21:B21"/>
    <mergeCell ref="H21:I21"/>
    <mergeCell ref="E24:G24"/>
    <mergeCell ref="H24:I24"/>
    <mergeCell ref="A26:B26"/>
    <mergeCell ref="A5:B5"/>
    <mergeCell ref="A9:B9"/>
    <mergeCell ref="E7:G7"/>
    <mergeCell ref="A3:B3"/>
    <mergeCell ref="C9:I9"/>
    <mergeCell ref="A4:B4"/>
    <mergeCell ref="A6:B6"/>
    <mergeCell ref="E6:G6"/>
    <mergeCell ref="H6:I6"/>
    <mergeCell ref="A7:B7"/>
    <mergeCell ref="C2:G2"/>
    <mergeCell ref="H2:J2"/>
    <mergeCell ref="E3:G3"/>
    <mergeCell ref="C5:I5"/>
    <mergeCell ref="H3:I3"/>
    <mergeCell ref="C4:I4"/>
    <mergeCell ref="A13:B13"/>
    <mergeCell ref="H22:I22"/>
    <mergeCell ref="A17:B17"/>
    <mergeCell ref="A18:B18"/>
    <mergeCell ref="H18:I18"/>
    <mergeCell ref="C17:I17"/>
    <mergeCell ref="C18:G18"/>
    <mergeCell ref="C21:G21"/>
    <mergeCell ref="H16:I16"/>
    <mergeCell ref="C15:I15"/>
    <mergeCell ref="E26:G26"/>
    <mergeCell ref="A24:B24"/>
    <mergeCell ref="A19:B19"/>
    <mergeCell ref="H19:I19"/>
    <mergeCell ref="A20:B20"/>
    <mergeCell ref="E20:G20"/>
    <mergeCell ref="H20:I20"/>
    <mergeCell ref="C19:G19"/>
    <mergeCell ref="A22:B22"/>
    <mergeCell ref="E22:G22"/>
    <mergeCell ref="A29:B29"/>
    <mergeCell ref="E29:G29"/>
    <mergeCell ref="H29:I29"/>
    <mergeCell ref="A23:B23"/>
    <mergeCell ref="E23:G23"/>
    <mergeCell ref="H23:I23"/>
    <mergeCell ref="H26:I26"/>
    <mergeCell ref="A25:B25"/>
    <mergeCell ref="E25:G25"/>
    <mergeCell ref="H25:I25"/>
  </mergeCells>
  <printOptions/>
  <pageMargins left="1.062992125984252" right="1.062992125984252" top="1.11" bottom="0.984251968503937" header="0.5118110236220472" footer="0.511811023622047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SheetLayoutView="100" zoomScalePageLayoutView="0" workbookViewId="0" topLeftCell="A1">
      <selection activeCell="A1" sqref="A1:E1"/>
    </sheetView>
  </sheetViews>
  <sheetFormatPr defaultColWidth="8.88671875" defaultRowHeight="19.5" customHeight="1"/>
  <cols>
    <col min="1" max="1" width="12.77734375" style="3" customWidth="1"/>
    <col min="2" max="2" width="16.6640625" style="3" customWidth="1"/>
    <col min="3" max="3" width="15.77734375" style="4" customWidth="1"/>
    <col min="4" max="4" width="15.77734375" style="3" customWidth="1"/>
    <col min="5" max="5" width="8.3359375" style="3" customWidth="1"/>
    <col min="6" max="16384" width="8.88671875" style="3" customWidth="1"/>
  </cols>
  <sheetData>
    <row r="1" spans="1:5" ht="29.25" customHeight="1">
      <c r="A1" s="206" t="s">
        <v>135</v>
      </c>
      <c r="B1" s="207"/>
      <c r="C1" s="207"/>
      <c r="D1" s="207"/>
      <c r="E1" s="207"/>
    </row>
    <row r="2" s="24" customFormat="1" ht="13.5" customHeight="1">
      <c r="C2" s="25"/>
    </row>
    <row r="3" spans="1:5" s="28" customFormat="1" ht="13.5" customHeight="1">
      <c r="A3" s="26" t="s">
        <v>89</v>
      </c>
      <c r="B3" s="186" t="str">
        <f>정밀실측!B3</f>
        <v>경기도지정문화재 정밀실측조사</v>
      </c>
      <c r="C3" s="186"/>
      <c r="D3" s="186"/>
      <c r="E3" s="186"/>
    </row>
    <row r="4" s="28" customFormat="1" ht="13.5" customHeight="1">
      <c r="C4" s="29"/>
    </row>
    <row r="5" spans="1:3" s="28" customFormat="1" ht="13.5" customHeight="1">
      <c r="A5" s="26" t="s">
        <v>5</v>
      </c>
      <c r="B5" s="28" t="s">
        <v>4</v>
      </c>
      <c r="C5" s="29"/>
    </row>
    <row r="6" spans="1:5" s="28" customFormat="1" ht="13.5" customHeight="1">
      <c r="A6" s="30" t="s">
        <v>85</v>
      </c>
      <c r="B6" s="208" t="s">
        <v>127</v>
      </c>
      <c r="C6" s="205"/>
      <c r="D6" s="205"/>
      <c r="E6" s="205"/>
    </row>
    <row r="7" spans="1:5" s="28" customFormat="1" ht="13.5" customHeight="1">
      <c r="A7" s="30" t="s">
        <v>86</v>
      </c>
      <c r="B7" s="205" t="s">
        <v>128</v>
      </c>
      <c r="C7" s="205"/>
      <c r="D7" s="205"/>
      <c r="E7" s="205"/>
    </row>
    <row r="8" spans="1:5" s="28" customFormat="1" ht="13.5" customHeight="1">
      <c r="A8" s="30" t="s">
        <v>87</v>
      </c>
      <c r="B8" s="205" t="s">
        <v>129</v>
      </c>
      <c r="C8" s="205"/>
      <c r="D8" s="205"/>
      <c r="E8" s="205"/>
    </row>
    <row r="9" spans="1:5" s="28" customFormat="1" ht="13.5" customHeight="1">
      <c r="A9" s="30" t="s">
        <v>64</v>
      </c>
      <c r="B9" s="205" t="s">
        <v>130</v>
      </c>
      <c r="C9" s="205"/>
      <c r="D9" s="205"/>
      <c r="E9" s="205"/>
    </row>
    <row r="10" spans="1:5" s="28" customFormat="1" ht="13.5" customHeight="1">
      <c r="A10" s="30" t="s">
        <v>65</v>
      </c>
      <c r="B10" s="205" t="s">
        <v>130</v>
      </c>
      <c r="C10" s="205"/>
      <c r="D10" s="205"/>
      <c r="E10" s="205"/>
    </row>
    <row r="11" spans="1:5" s="28" customFormat="1" ht="13.5" customHeight="1">
      <c r="A11" s="30" t="s">
        <v>88</v>
      </c>
      <c r="B11" s="205" t="s">
        <v>131</v>
      </c>
      <c r="C11" s="205"/>
      <c r="D11" s="205"/>
      <c r="E11" s="205"/>
    </row>
    <row r="12" s="28" customFormat="1" ht="13.5" customHeight="1"/>
    <row r="13" spans="1:3" s="28" customFormat="1" ht="13.5" customHeight="1">
      <c r="A13" s="26" t="s">
        <v>6</v>
      </c>
      <c r="C13" s="29"/>
    </row>
    <row r="14" spans="2:3" s="31" customFormat="1" ht="13.5" customHeight="1">
      <c r="B14" s="32" t="s">
        <v>11</v>
      </c>
      <c r="C14" s="33" t="s">
        <v>10</v>
      </c>
    </row>
    <row r="15" spans="2:3" s="28" customFormat="1" ht="13.5" customHeight="1">
      <c r="B15" s="34" t="s">
        <v>1</v>
      </c>
      <c r="C15" s="35">
        <v>234433</v>
      </c>
    </row>
    <row r="16" spans="2:3" s="28" customFormat="1" ht="13.5" customHeight="1">
      <c r="B16" s="36" t="s">
        <v>7</v>
      </c>
      <c r="C16" s="37">
        <v>189895</v>
      </c>
    </row>
    <row r="17" spans="2:3" s="28" customFormat="1" ht="13.5" customHeight="1">
      <c r="B17" s="36" t="s">
        <v>2</v>
      </c>
      <c r="C17" s="37">
        <v>162228</v>
      </c>
    </row>
    <row r="18" spans="2:3" s="28" customFormat="1" ht="13.5" customHeight="1">
      <c r="B18" s="36" t="s">
        <v>3</v>
      </c>
      <c r="C18" s="37">
        <v>120491</v>
      </c>
    </row>
    <row r="19" spans="2:3" s="28" customFormat="1" ht="13.5" customHeight="1">
      <c r="B19" s="36" t="s">
        <v>185</v>
      </c>
      <c r="C19" s="37">
        <v>95576</v>
      </c>
    </row>
    <row r="20" spans="2:3" s="28" customFormat="1" ht="13.5" customHeight="1">
      <c r="B20" s="36" t="s">
        <v>186</v>
      </c>
      <c r="C20" s="37">
        <v>184739</v>
      </c>
    </row>
    <row r="21" spans="2:3" s="28" customFormat="1" ht="13.5" customHeight="1">
      <c r="B21" s="36" t="s">
        <v>187</v>
      </c>
      <c r="C21" s="37">
        <v>142120</v>
      </c>
    </row>
    <row r="22" spans="2:3" s="28" customFormat="1" ht="13.5" customHeight="1">
      <c r="B22" s="36" t="s">
        <v>52</v>
      </c>
      <c r="C22" s="37">
        <v>98309</v>
      </c>
    </row>
    <row r="23" spans="2:3" s="28" customFormat="1" ht="13.5" customHeight="1">
      <c r="B23" s="36" t="s">
        <v>53</v>
      </c>
      <c r="C23" s="37">
        <v>88757</v>
      </c>
    </row>
    <row r="24" spans="2:3" s="28" customFormat="1" ht="13.5" customHeight="1">
      <c r="B24" s="36" t="s">
        <v>62</v>
      </c>
      <c r="C24" s="37">
        <v>166504</v>
      </c>
    </row>
    <row r="25" spans="2:3" s="28" customFormat="1" ht="13.5" customHeight="1">
      <c r="B25" s="38" t="s">
        <v>63</v>
      </c>
      <c r="C25" s="39">
        <v>112167</v>
      </c>
    </row>
    <row r="26" s="28" customFormat="1" ht="13.5" customHeight="1">
      <c r="C26" s="29"/>
    </row>
    <row r="27" spans="1:3" s="28" customFormat="1" ht="13.5" customHeight="1">
      <c r="A27" s="26" t="s">
        <v>12</v>
      </c>
      <c r="C27" s="29"/>
    </row>
    <row r="28" spans="1:4" s="31" customFormat="1" ht="13.5" customHeight="1">
      <c r="A28" s="40"/>
      <c r="B28" s="157" t="s">
        <v>11</v>
      </c>
      <c r="C28" s="33" t="s">
        <v>10</v>
      </c>
      <c r="D28" s="40"/>
    </row>
    <row r="29" spans="1:4" s="28" customFormat="1" ht="13.5" customHeight="1">
      <c r="A29" s="41"/>
      <c r="B29" s="158" t="s">
        <v>13</v>
      </c>
      <c r="C29" s="35">
        <v>1000</v>
      </c>
      <c r="D29" s="41"/>
    </row>
    <row r="30" spans="1:4" s="28" customFormat="1" ht="13.5" customHeight="1">
      <c r="A30" s="41"/>
      <c r="B30" s="159" t="s">
        <v>14</v>
      </c>
      <c r="C30" s="37">
        <v>2500</v>
      </c>
      <c r="D30" s="41"/>
    </row>
    <row r="31" spans="1:4" s="28" customFormat="1" ht="13.5" customHeight="1">
      <c r="A31" s="41"/>
      <c r="B31" s="159" t="s">
        <v>15</v>
      </c>
      <c r="C31" s="37">
        <v>1000</v>
      </c>
      <c r="D31" s="41"/>
    </row>
    <row r="32" spans="1:4" s="28" customFormat="1" ht="13.5" customHeight="1">
      <c r="A32" s="41"/>
      <c r="B32" s="159" t="s">
        <v>54</v>
      </c>
      <c r="C32" s="37">
        <v>1200</v>
      </c>
      <c r="D32" s="41"/>
    </row>
    <row r="33" spans="1:4" s="28" customFormat="1" ht="13.5" customHeight="1">
      <c r="A33" s="41"/>
      <c r="B33" s="159" t="s">
        <v>55</v>
      </c>
      <c r="C33" s="37">
        <v>100000</v>
      </c>
      <c r="D33" s="41"/>
    </row>
    <row r="34" spans="1:4" s="28" customFormat="1" ht="13.5" customHeight="1">
      <c r="A34" s="41"/>
      <c r="B34" s="159" t="s">
        <v>16</v>
      </c>
      <c r="C34" s="37">
        <v>2800</v>
      </c>
      <c r="D34" s="41"/>
    </row>
    <row r="35" spans="1:4" s="28" customFormat="1" ht="13.5" customHeight="1">
      <c r="A35" s="41"/>
      <c r="B35" s="159" t="s">
        <v>17</v>
      </c>
      <c r="C35" s="37">
        <v>2200</v>
      </c>
      <c r="D35" s="41"/>
    </row>
    <row r="36" spans="1:4" s="28" customFormat="1" ht="13.5" customHeight="1">
      <c r="A36" s="41"/>
      <c r="B36" s="209" t="s">
        <v>195</v>
      </c>
      <c r="C36" s="37">
        <v>14000</v>
      </c>
      <c r="D36" s="41"/>
    </row>
    <row r="37" spans="1:4" s="28" customFormat="1" ht="13.5" customHeight="1">
      <c r="A37" s="41"/>
      <c r="B37" s="159" t="s">
        <v>18</v>
      </c>
      <c r="C37" s="37">
        <v>20000</v>
      </c>
      <c r="D37" s="41"/>
    </row>
    <row r="38" spans="1:4" s="28" customFormat="1" ht="13.5" customHeight="1">
      <c r="A38" s="41"/>
      <c r="B38" s="159" t="s">
        <v>19</v>
      </c>
      <c r="C38" s="37">
        <v>3800</v>
      </c>
      <c r="D38" s="41"/>
    </row>
    <row r="39" spans="2:3" s="28" customFormat="1" ht="13.5" customHeight="1">
      <c r="B39" s="159" t="s">
        <v>20</v>
      </c>
      <c r="C39" s="37">
        <v>900</v>
      </c>
    </row>
    <row r="40" spans="2:3" s="28" customFormat="1" ht="13.5" customHeight="1">
      <c r="B40" s="159" t="s">
        <v>21</v>
      </c>
      <c r="C40" s="37">
        <v>150</v>
      </c>
    </row>
    <row r="41" spans="2:3" s="28" customFormat="1" ht="13.5" customHeight="1">
      <c r="B41" s="159" t="s">
        <v>22</v>
      </c>
      <c r="C41" s="37">
        <v>300</v>
      </c>
    </row>
    <row r="42" spans="2:3" s="28" customFormat="1" ht="13.5" customHeight="1">
      <c r="B42" s="159" t="s">
        <v>23</v>
      </c>
      <c r="C42" s="37">
        <v>44000</v>
      </c>
    </row>
    <row r="43" spans="2:3" s="28" customFormat="1" ht="13.5" customHeight="1">
      <c r="B43" s="159" t="s">
        <v>24</v>
      </c>
      <c r="C43" s="37">
        <v>1000</v>
      </c>
    </row>
    <row r="44" spans="2:3" s="28" customFormat="1" ht="13.5" customHeight="1">
      <c r="B44" s="159" t="s">
        <v>25</v>
      </c>
      <c r="C44" s="37">
        <v>95000</v>
      </c>
    </row>
    <row r="45" spans="2:3" s="28" customFormat="1" ht="13.5" customHeight="1">
      <c r="B45" s="159" t="s">
        <v>48</v>
      </c>
      <c r="C45" s="37">
        <v>30000</v>
      </c>
    </row>
    <row r="46" spans="2:3" s="28" customFormat="1" ht="13.5" customHeight="1">
      <c r="B46" s="159" t="s">
        <v>26</v>
      </c>
      <c r="C46" s="37">
        <v>70000</v>
      </c>
    </row>
    <row r="47" spans="2:3" s="28" customFormat="1" ht="13.5" customHeight="1">
      <c r="B47" s="159" t="s">
        <v>27</v>
      </c>
      <c r="C47" s="37">
        <v>7500</v>
      </c>
    </row>
    <row r="48" spans="2:3" s="28" customFormat="1" ht="13.5" customHeight="1">
      <c r="B48" s="159" t="s">
        <v>28</v>
      </c>
      <c r="C48" s="37">
        <v>5000</v>
      </c>
    </row>
    <row r="49" spans="2:3" s="28" customFormat="1" ht="13.5" customHeight="1">
      <c r="B49" s="159" t="s">
        <v>29</v>
      </c>
      <c r="C49" s="37">
        <v>8200</v>
      </c>
    </row>
    <row r="50" spans="1:4" s="28" customFormat="1" ht="13.5" customHeight="1">
      <c r="A50" s="41"/>
      <c r="B50" s="41"/>
      <c r="C50" s="42"/>
      <c r="D50" s="41"/>
    </row>
    <row r="51" spans="1:3" s="28" customFormat="1" ht="13.5" customHeight="1">
      <c r="A51" s="26" t="s">
        <v>74</v>
      </c>
      <c r="C51" s="29"/>
    </row>
    <row r="52" spans="2:3" s="28" customFormat="1" ht="13.5" customHeight="1">
      <c r="B52" s="32" t="s">
        <v>11</v>
      </c>
      <c r="C52" s="33" t="s">
        <v>10</v>
      </c>
    </row>
    <row r="53" spans="2:3" s="28" customFormat="1" ht="13.5" customHeight="1">
      <c r="B53" s="34" t="s">
        <v>132</v>
      </c>
      <c r="C53" s="35">
        <v>9720</v>
      </c>
    </row>
    <row r="54" spans="2:3" s="28" customFormat="1" ht="13.5" customHeight="1">
      <c r="B54" s="36" t="s">
        <v>133</v>
      </c>
      <c r="C54" s="37">
        <v>30282</v>
      </c>
    </row>
    <row r="55" spans="2:3" s="28" customFormat="1" ht="13.5" customHeight="1">
      <c r="B55" s="36" t="s">
        <v>134</v>
      </c>
      <c r="C55" s="37">
        <v>6168</v>
      </c>
    </row>
  </sheetData>
  <sheetProtection/>
  <mergeCells count="8">
    <mergeCell ref="B9:E9"/>
    <mergeCell ref="B10:E10"/>
    <mergeCell ref="B11:E11"/>
    <mergeCell ref="A1:E1"/>
    <mergeCell ref="B3:E3"/>
    <mergeCell ref="B6:E6"/>
    <mergeCell ref="B7:E7"/>
    <mergeCell ref="B8:E8"/>
  </mergeCells>
  <printOptions/>
  <pageMargins left="1.21" right="1" top="1.13" bottom="0.95" header="0.82" footer="0.4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(주)금성종합건축사사무소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유영재</dc:creator>
  <cp:keywords/>
  <dc:description/>
  <cp:lastModifiedBy>SEC</cp:lastModifiedBy>
  <cp:lastPrinted>2009-06-03T00:59:38Z</cp:lastPrinted>
  <dcterms:created xsi:type="dcterms:W3CDTF">2002-01-09T00:55:28Z</dcterms:created>
  <dcterms:modified xsi:type="dcterms:W3CDTF">2009-06-03T01:20:16Z</dcterms:modified>
  <cp:category/>
  <cp:version/>
  <cp:contentType/>
  <cp:contentStatus/>
</cp:coreProperties>
</file>