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1040" activeTab="5"/>
  </bookViews>
  <sheets>
    <sheet name="공종별집계표" sheetId="1" r:id="rId1"/>
    <sheet name="공종별내역서" sheetId="2" r:id="rId2"/>
    <sheet name="일위대가목록" sheetId="3" r:id="rId3"/>
    <sheet name="일위대가" sheetId="4" r:id="rId4"/>
    <sheet name="단가대비표" sheetId="5" r:id="rId5"/>
    <sheet name="원가계산서" sheetId="6" r:id="rId6"/>
    <sheet name="공사설정" sheetId="7" r:id="rId7"/>
    <sheet name="Sheet1" sheetId="8" r:id="rId8"/>
  </sheets>
  <definedNames>
    <definedName name="_xlnm.Print_Area" localSheetId="1">'공종별내역서'!$A$1:$M$118</definedName>
    <definedName name="_xlnm.Print_Area" localSheetId="0">'공종별집계표'!$A$1:$M$29</definedName>
    <definedName name="_xlnm.Print_Area" localSheetId="4">'단가대비표'!$A$1:$W$164</definedName>
    <definedName name="_xlnm.Print_Area" localSheetId="3">'일위대가'!$A$1:$M$149</definedName>
    <definedName name="_xlnm.Print_Area" localSheetId="2">'일위대가목록'!$A$1:$I$23</definedName>
    <definedName name="_xlnm.Print_Titles" localSheetId="1">'공종별내역서'!$1:$3</definedName>
    <definedName name="_xlnm.Print_Titles" localSheetId="0">'공종별집계표'!$1:$4</definedName>
    <definedName name="_xlnm.Print_Titles" localSheetId="4">'단가대비표'!$1:$4</definedName>
    <definedName name="_xlnm.Print_Titles" localSheetId="5">'원가계산서'!$1:$3</definedName>
    <definedName name="_xlnm.Print_Titles" localSheetId="3">'일위대가'!$1:$3</definedName>
    <definedName name="_xlnm.Print_Titles" localSheetId="2">'일위대가목록'!$1:$3</definedName>
  </definedNames>
  <calcPr fullCalcOnLoad="1"/>
</workbook>
</file>

<file path=xl/sharedStrings.xml><?xml version="1.0" encoding="utf-8"?>
<sst xmlns="http://schemas.openxmlformats.org/spreadsheetml/2006/main" count="5016" uniqueCount="953">
  <si>
    <t>공 종 별 집 계 표</t>
  </si>
  <si>
    <t>[ 경기도박물관리모델링설계용역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</si>
  <si>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</si>
  <si>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</si>
  <si>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</si>
  <si>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</si>
  <si>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</si>
  <si>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</si>
  <si>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</si>
  <si>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</si>
  <si>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</si>
  <si>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</si>
  <si>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</si>
  <si>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</si>
  <si>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</si>
  <si>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</si>
  <si>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</si>
  <si>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</si>
  <si>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</si>
  <si>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</si>
  <si>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</si>
  <si>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</si>
  <si>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</si>
  <si>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</si>
  <si>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</si>
  <si>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</si>
  <si>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</si>
  <si>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</si>
  <si>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</si>
  <si>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</si>
  <si>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</si>
  <si>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</si>
  <si>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</si>
  <si>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</si>
  <si>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</si>
  <si>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</si>
  <si>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</si>
  <si>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</si>
  <si>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</si>
  <si>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</si>
  <si>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</si>
  <si>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</si>
  <si>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</si>
  <si>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</si>
  <si>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</si>
  <si>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</si>
  <si>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</si>
  <si>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</si>
  <si>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</si>
  <si>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</si>
  <si>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경기도박물관리모델링설계용역</t>
  </si>
  <si>
    <t/>
  </si>
  <si>
    <t>01</t>
  </si>
  <si>
    <t>0101  기계 설비공사</t>
  </si>
  <si>
    <t>0101</t>
  </si>
  <si>
    <t>010101  위생기구 설치공사</t>
  </si>
  <si>
    <t>010101</t>
  </si>
  <si>
    <t>양변기(F/V:절수형)</t>
  </si>
  <si>
    <t>KSVC-1110</t>
  </si>
  <si>
    <t>SET</t>
  </si>
  <si>
    <t>45100077100</t>
  </si>
  <si>
    <t>F</t>
  </si>
  <si>
    <t>T</t>
  </si>
  <si>
    <t>01010145100077100</t>
  </si>
  <si>
    <t>양변기(F/V:대소구분형)</t>
  </si>
  <si>
    <t>KSVC-1110(1버튼1레버식)</t>
  </si>
  <si>
    <t>45100077102</t>
  </si>
  <si>
    <t>01010145100077102</t>
  </si>
  <si>
    <t>양변기(F,V)</t>
  </si>
  <si>
    <t>EA</t>
  </si>
  <si>
    <t>45100777204</t>
  </si>
  <si>
    <t>01010145100777204</t>
  </si>
  <si>
    <t>트랩탈착식스톨소변기</t>
  </si>
  <si>
    <t>KSVU-322</t>
  </si>
  <si>
    <t>45100087016</t>
  </si>
  <si>
    <t>01010145100087016</t>
  </si>
  <si>
    <t>소변기센서</t>
  </si>
  <si>
    <t>전기식(매립)</t>
  </si>
  <si>
    <t>45100087048</t>
  </si>
  <si>
    <t>01010145100087048</t>
  </si>
  <si>
    <t>세면기</t>
  </si>
  <si>
    <t>KSVL-520,(싱글레버식)</t>
  </si>
  <si>
    <t>45100017078</t>
  </si>
  <si>
    <t>01010145100017078</t>
  </si>
  <si>
    <t>KSVL-1040,(싱글레버식)</t>
  </si>
  <si>
    <t>45100017082</t>
  </si>
  <si>
    <t>01010145100017082</t>
  </si>
  <si>
    <t>청소씽크</t>
  </si>
  <si>
    <t>KSCS-210(1~2구형)</t>
  </si>
  <si>
    <t>45100237002</t>
  </si>
  <si>
    <t>01010145100237002</t>
  </si>
  <si>
    <t>휴지걸이</t>
  </si>
  <si>
    <t>대형롤</t>
  </si>
  <si>
    <t>45100057002</t>
  </si>
  <si>
    <t>01010145100057002</t>
  </si>
  <si>
    <t>비누대</t>
  </si>
  <si>
    <t>STS</t>
  </si>
  <si>
    <t>45100467002</t>
  </si>
  <si>
    <t>01010145100467002</t>
  </si>
  <si>
    <t>핸드 드라이어</t>
  </si>
  <si>
    <t>72900477013</t>
  </si>
  <si>
    <t>01010172900477013</t>
  </si>
  <si>
    <t>장애우용가대,STS</t>
  </si>
  <si>
    <t>양변기용(가동식)</t>
  </si>
  <si>
    <t>XC010000300</t>
  </si>
  <si>
    <t>010101XC010000300</t>
  </si>
  <si>
    <t>양변기용(L자형)</t>
  </si>
  <si>
    <t>XC010000302</t>
  </si>
  <si>
    <t>010101XC010000302</t>
  </si>
  <si>
    <t>세면기용</t>
  </si>
  <si>
    <t>XC010000305</t>
  </si>
  <si>
    <t>010101XC010000305</t>
  </si>
  <si>
    <t>전자감응식대변기수세밸브</t>
  </si>
  <si>
    <t>자,수동겸용</t>
  </si>
  <si>
    <t>XC010000311</t>
  </si>
  <si>
    <t>010101XC010000311</t>
  </si>
  <si>
    <t>노무비</t>
  </si>
  <si>
    <t>배관공</t>
  </si>
  <si>
    <t>인</t>
  </si>
  <si>
    <t>56900017030</t>
  </si>
  <si>
    <t>01010156900017030</t>
  </si>
  <si>
    <t>보통인부</t>
  </si>
  <si>
    <t>56900017041</t>
  </si>
  <si>
    <t>01010156900017041</t>
  </si>
  <si>
    <t>위생공</t>
  </si>
  <si>
    <t>56900017072</t>
  </si>
  <si>
    <t>01010156900017072</t>
  </si>
  <si>
    <t>공구손료</t>
  </si>
  <si>
    <t>식</t>
  </si>
  <si>
    <t>PPS00000001</t>
  </si>
  <si>
    <t>010101PPS00000001</t>
  </si>
  <si>
    <t>[ 합           계 ]</t>
  </si>
  <si>
    <t>TOTAL</t>
  </si>
  <si>
    <t>010102  위생 배관공사</t>
  </si>
  <si>
    <t>010102</t>
  </si>
  <si>
    <t>이음매 없는 동 및 동합금 관</t>
  </si>
  <si>
    <t>동관 (L-TYPE), D15</t>
  </si>
  <si>
    <t>M</t>
  </si>
  <si>
    <t>47100047101</t>
  </si>
  <si>
    <t>01010247100047101</t>
  </si>
  <si>
    <t>일반용 경질염화비닐관</t>
  </si>
  <si>
    <t>PVC관(VG1), D50</t>
  </si>
  <si>
    <t>47100727106</t>
  </si>
  <si>
    <t>01010247100727106</t>
  </si>
  <si>
    <t>잡재료비</t>
  </si>
  <si>
    <t>010102PPS00000001</t>
  </si>
  <si>
    <t>관보온(가교발포보온재.매직)</t>
  </si>
  <si>
    <t>25TxD15</t>
  </si>
  <si>
    <t>56940802010</t>
  </si>
  <si>
    <t>01010256940802010</t>
  </si>
  <si>
    <t>동관이음쇠</t>
  </si>
  <si>
    <t>황동아답타 (C*M) D15</t>
  </si>
  <si>
    <t>47301017321</t>
  </si>
  <si>
    <t>01010247301017321</t>
  </si>
  <si>
    <t>동엘보 D15</t>
  </si>
  <si>
    <t>47301018301</t>
  </si>
  <si>
    <t>01010247301018301</t>
  </si>
  <si>
    <t>동티이 D50</t>
  </si>
  <si>
    <t>47301018376</t>
  </si>
  <si>
    <t>01010247301018376</t>
  </si>
  <si>
    <t>배수용 경질염화비닐 이음관</t>
  </si>
  <si>
    <t>P트랩(DTS) D50</t>
  </si>
  <si>
    <t>47301148812</t>
  </si>
  <si>
    <t>01010247301148812</t>
  </si>
  <si>
    <t>밸브소켓 D50</t>
  </si>
  <si>
    <t>47301148177</t>
  </si>
  <si>
    <t>01010247301148177</t>
  </si>
  <si>
    <t>배수용 주철이형관</t>
  </si>
  <si>
    <t>육가(F.D,이중식) D50</t>
  </si>
  <si>
    <t>47300248201</t>
  </si>
  <si>
    <t>01010247300248201</t>
  </si>
  <si>
    <t>볼 밸브</t>
  </si>
  <si>
    <t>황동, 10kg, D15</t>
  </si>
  <si>
    <t>48200147101</t>
  </si>
  <si>
    <t>01010248200147101</t>
  </si>
  <si>
    <t>동관용접</t>
  </si>
  <si>
    <t>D15</t>
  </si>
  <si>
    <t>개소</t>
  </si>
  <si>
    <t>56940140010</t>
  </si>
  <si>
    <t>01010256940140010</t>
  </si>
  <si>
    <t>D50</t>
  </si>
  <si>
    <t>56940140060</t>
  </si>
  <si>
    <t>01010256940140060</t>
  </si>
  <si>
    <t>절연행가(전산볼트)</t>
  </si>
  <si>
    <t>56940550010</t>
  </si>
  <si>
    <t>01010256940550010</t>
  </si>
  <si>
    <t>CONC인력비빔타설</t>
  </si>
  <si>
    <t>1:2:4</t>
  </si>
  <si>
    <t>m3</t>
  </si>
  <si>
    <t>56930311030</t>
  </si>
  <si>
    <t>01010256930311030</t>
  </si>
  <si>
    <t>콘크리트깨기</t>
  </si>
  <si>
    <t>M3</t>
  </si>
  <si>
    <t>56941534086</t>
  </si>
  <si>
    <t>01010256941534086</t>
  </si>
  <si>
    <t>텍스합판철거및재설치</t>
  </si>
  <si>
    <t>철거+설치품(나사못 30%)</t>
  </si>
  <si>
    <t>M2</t>
  </si>
  <si>
    <t>56941800521</t>
  </si>
  <si>
    <t>01010256941800521</t>
  </si>
  <si>
    <t>배관을위한구멍뚫기[코어드릴]</t>
  </si>
  <si>
    <t>콘크리트(150MM),D15~25,벽</t>
  </si>
  <si>
    <t>56943010110</t>
  </si>
  <si>
    <t>01010256943010110</t>
  </si>
  <si>
    <t>콘크리트(150MM),D32~50,벽</t>
  </si>
  <si>
    <t>56943010111</t>
  </si>
  <si>
    <t>01010256943010111</t>
  </si>
  <si>
    <t>01010256900017030</t>
  </si>
  <si>
    <t>01010256900017041</t>
  </si>
  <si>
    <t>PPS00000002</t>
  </si>
  <si>
    <t>010103  소화 배관공사</t>
  </si>
  <si>
    <t>010103</t>
  </si>
  <si>
    <t>배관용 탄소강관</t>
  </si>
  <si>
    <t>백관 (SPP), D25, 반제품</t>
  </si>
  <si>
    <t>47100487003</t>
  </si>
  <si>
    <t>01010347100487003</t>
  </si>
  <si>
    <t>백관 (SPP), D32, 반제품</t>
  </si>
  <si>
    <t>47100487004</t>
  </si>
  <si>
    <t>01010347100487004</t>
  </si>
  <si>
    <t>백관 (SPP), D40, 반제품</t>
  </si>
  <si>
    <t>47100487005</t>
  </si>
  <si>
    <t>01010347100487005</t>
  </si>
  <si>
    <t>백관 (SPP), D50, 반제품</t>
  </si>
  <si>
    <t>47100487006</t>
  </si>
  <si>
    <t>01010347100487006</t>
  </si>
  <si>
    <t>010103PPS00000001</t>
  </si>
  <si>
    <t>25TxD25</t>
  </si>
  <si>
    <t>56940802030</t>
  </si>
  <si>
    <t>01010356940802030</t>
  </si>
  <si>
    <t>25TxD32</t>
  </si>
  <si>
    <t>56940802040</t>
  </si>
  <si>
    <t>01010356940802040</t>
  </si>
  <si>
    <t>25TxD40</t>
  </si>
  <si>
    <t>56940802050</t>
  </si>
  <si>
    <t>01010356940802050</t>
  </si>
  <si>
    <t>25TxD50</t>
  </si>
  <si>
    <t>56940802060</t>
  </si>
  <si>
    <t>01010356940802060</t>
  </si>
  <si>
    <t>나사식 강관제 관이음쇠</t>
  </si>
  <si>
    <t>백엘보 (나사) D25</t>
  </si>
  <si>
    <t>47304017003</t>
  </si>
  <si>
    <t>01010347304017003</t>
  </si>
  <si>
    <t>백엘보 (나사) D32</t>
  </si>
  <si>
    <t>47304017004</t>
  </si>
  <si>
    <t>01010347304017004</t>
  </si>
  <si>
    <t>백엘보 (나사) D50</t>
  </si>
  <si>
    <t>47304017006</t>
  </si>
  <si>
    <t>01010347304017006</t>
  </si>
  <si>
    <t>백티이 (나사) D25</t>
  </si>
  <si>
    <t>47304017103</t>
  </si>
  <si>
    <t>01010347304017103</t>
  </si>
  <si>
    <t>백티이 (나사) D32</t>
  </si>
  <si>
    <t>47304017104</t>
  </si>
  <si>
    <t>01010347304017104</t>
  </si>
  <si>
    <t>백티이 (나사) D40</t>
  </si>
  <si>
    <t>47304017105</t>
  </si>
  <si>
    <t>01010347304017105</t>
  </si>
  <si>
    <t>백티이 (나사) D50</t>
  </si>
  <si>
    <t>47304017106</t>
  </si>
  <si>
    <t>01010347304017106</t>
  </si>
  <si>
    <t>백리듀서 (나사) D25</t>
  </si>
  <si>
    <t>47304017203</t>
  </si>
  <si>
    <t>01010347304017203</t>
  </si>
  <si>
    <t>백리듀서 (나사) D32</t>
  </si>
  <si>
    <t>47304017204</t>
  </si>
  <si>
    <t>01010347304017204</t>
  </si>
  <si>
    <t>백리듀서 (나사) D40</t>
  </si>
  <si>
    <t>47304017205</t>
  </si>
  <si>
    <t>01010347304017205</t>
  </si>
  <si>
    <t>백캡 (나사) D25</t>
  </si>
  <si>
    <t>47304017803</t>
  </si>
  <si>
    <t>01010347304017803</t>
  </si>
  <si>
    <t>용접식 관이음쇠</t>
  </si>
  <si>
    <t>백티이 (용접) D125</t>
  </si>
  <si>
    <t>47301127219</t>
  </si>
  <si>
    <t>01010347301127219</t>
  </si>
  <si>
    <t>소화기</t>
  </si>
  <si>
    <t>분말소화기(ABC) 4단위, 3.3KG</t>
  </si>
  <si>
    <t>42100357004</t>
  </si>
  <si>
    <t>01010342100357004</t>
  </si>
  <si>
    <t>소화기 받침대</t>
  </si>
  <si>
    <t>소화기받침대 3.3KG</t>
  </si>
  <si>
    <t>42101187002</t>
  </si>
  <si>
    <t>01010342101187002</t>
  </si>
  <si>
    <t>소방용헤드</t>
  </si>
  <si>
    <t>스프링클러헤드,(폐쇄하향)72°C</t>
  </si>
  <si>
    <t>42100207001</t>
  </si>
  <si>
    <t>01010342100207001</t>
  </si>
  <si>
    <t>녹막이페인트칠</t>
  </si>
  <si>
    <t>2회</t>
  </si>
  <si>
    <t>56941422020</t>
  </si>
  <si>
    <t>01010356941422020</t>
  </si>
  <si>
    <t>기존배관철거</t>
  </si>
  <si>
    <t>D25</t>
  </si>
  <si>
    <t>56941800051</t>
  </si>
  <si>
    <t>01010356941800051</t>
  </si>
  <si>
    <t>강관용접</t>
  </si>
  <si>
    <t>D125</t>
  </si>
  <si>
    <t>56940120100</t>
  </si>
  <si>
    <t>01010356940120100</t>
  </si>
  <si>
    <t>일반행가(전산볼트)</t>
  </si>
  <si>
    <t>56940540030</t>
  </si>
  <si>
    <t>01010356940540030</t>
  </si>
  <si>
    <t>D32</t>
  </si>
  <si>
    <t>56940540040</t>
  </si>
  <si>
    <t>01010356940540040</t>
  </si>
  <si>
    <t>D40</t>
  </si>
  <si>
    <t>56940540050</t>
  </si>
  <si>
    <t>01010356940540050</t>
  </si>
  <si>
    <t>56940540060</t>
  </si>
  <si>
    <t>01010356940540060</t>
  </si>
  <si>
    <t>01010356900017030</t>
  </si>
  <si>
    <t>01010356900017041</t>
  </si>
  <si>
    <t>0102  냉난방기설치공사</t>
  </si>
  <si>
    <t>0102</t>
  </si>
  <si>
    <t>010201  냉난방기설치공사</t>
  </si>
  <si>
    <t>010201</t>
  </si>
  <si>
    <t>멀티V냉난방기 4-WAY 카세트</t>
  </si>
  <si>
    <t>LRD-N1007T(3.5HP)</t>
  </si>
  <si>
    <t>대</t>
  </si>
  <si>
    <t>X7100487002</t>
  </si>
  <si>
    <t>LRD-N1457T(5.0HP)</t>
  </si>
  <si>
    <t>X7100487003</t>
  </si>
  <si>
    <t>멀티V냉난방 실외기</t>
  </si>
  <si>
    <t>LRP-N4108D(14HP)</t>
  </si>
  <si>
    <t>X7100487004</t>
  </si>
  <si>
    <t>LRP-N7508D(26HP)</t>
  </si>
  <si>
    <t>X7100487005</t>
  </si>
  <si>
    <t>유선리모컨</t>
  </si>
  <si>
    <t>X7100487006</t>
  </si>
  <si>
    <t>m</t>
  </si>
  <si>
    <t>X7100487007</t>
  </si>
  <si>
    <t>X7100487008</t>
  </si>
  <si>
    <t>X7100487009</t>
  </si>
  <si>
    <t>X7100487010</t>
  </si>
  <si>
    <t xml:space="preserve"> φ22.2 mm</t>
  </si>
  <si>
    <t>X7100487011</t>
  </si>
  <si>
    <t xml:space="preserve"> φ28.58 mm</t>
  </si>
  <si>
    <t>X7100487012</t>
  </si>
  <si>
    <t xml:space="preserve"> φ34.9 mm</t>
  </si>
  <si>
    <t>X7100487013</t>
  </si>
  <si>
    <t xml:space="preserve"> 동부속</t>
  </si>
  <si>
    <t>X7100487014</t>
  </si>
  <si>
    <t xml:space="preserve"> 배관 보온</t>
  </si>
  <si>
    <t>X7100487015</t>
  </si>
  <si>
    <t>X7100487016</t>
  </si>
  <si>
    <t>X7100487017</t>
  </si>
  <si>
    <t>X7100487018</t>
  </si>
  <si>
    <t>X7100487019</t>
  </si>
  <si>
    <t>X7100487020</t>
  </si>
  <si>
    <t>X7100487031</t>
  </si>
  <si>
    <t>유연호스</t>
  </si>
  <si>
    <t>700mm</t>
  </si>
  <si>
    <t>X7100487042</t>
  </si>
  <si>
    <t>드레인배관</t>
  </si>
  <si>
    <t xml:space="preserve"> φ25</t>
  </si>
  <si>
    <t>X7100487053</t>
  </si>
  <si>
    <t xml:space="preserve"> φ40</t>
  </si>
  <si>
    <t>X7100487064</t>
  </si>
  <si>
    <t xml:space="preserve"> PVC 부속</t>
  </si>
  <si>
    <t>PVC관의 10%</t>
  </si>
  <si>
    <t>X7100487075</t>
  </si>
  <si>
    <t>드레인배관 보온</t>
  </si>
  <si>
    <t>X7100487086</t>
  </si>
  <si>
    <t>X7100487097</t>
  </si>
  <si>
    <t>멀티행거</t>
  </si>
  <si>
    <t>중</t>
  </si>
  <si>
    <t>개</t>
  </si>
  <si>
    <t>X7100487108</t>
  </si>
  <si>
    <t>파이프 행거</t>
  </si>
  <si>
    <t xml:space="preserve"> Φ100</t>
  </si>
  <si>
    <t>X7100487119</t>
  </si>
  <si>
    <t xml:space="preserve"> Φ85</t>
  </si>
  <si>
    <t>X7100487120</t>
  </si>
  <si>
    <t xml:space="preserve"> Φ50</t>
  </si>
  <si>
    <t>X7100487131</t>
  </si>
  <si>
    <t>관내배선(통신)</t>
  </si>
  <si>
    <t>1.5㎟*2C</t>
  </si>
  <si>
    <t>X7100487142</t>
  </si>
  <si>
    <t>관내배선</t>
  </si>
  <si>
    <t>22AWG</t>
  </si>
  <si>
    <t>X7100487153</t>
  </si>
  <si>
    <t>전선관</t>
  </si>
  <si>
    <t>고강도플렉시블 22mm</t>
  </si>
  <si>
    <t>X7100487164</t>
  </si>
  <si>
    <t>난연 CD관</t>
  </si>
  <si>
    <t>X7100487175</t>
  </si>
  <si>
    <t>EPDM 접착제</t>
  </si>
  <si>
    <t>kg</t>
  </si>
  <si>
    <t>X7100487186</t>
  </si>
  <si>
    <t>냉매</t>
  </si>
  <si>
    <t>R410A</t>
  </si>
  <si>
    <t>X7100487197</t>
  </si>
  <si>
    <t>동 용접봉</t>
  </si>
  <si>
    <t>X7100487208</t>
  </si>
  <si>
    <t>질소가스</t>
  </si>
  <si>
    <t>B/T</t>
  </si>
  <si>
    <t>X7100487219</t>
  </si>
  <si>
    <t>산소</t>
  </si>
  <si>
    <t>X7100487220</t>
  </si>
  <si>
    <t>실외기 조인트</t>
  </si>
  <si>
    <t>PCN-5800H2</t>
  </si>
  <si>
    <t>X7100487221</t>
  </si>
  <si>
    <t>Y분지관</t>
  </si>
  <si>
    <t>PBL-3501H2</t>
  </si>
  <si>
    <t>X7100487222</t>
  </si>
  <si>
    <t>PBL-7001H2</t>
  </si>
  <si>
    <t>X7100487223</t>
  </si>
  <si>
    <t>PBL-8701H2</t>
  </si>
  <si>
    <t>X7100487224</t>
  </si>
  <si>
    <t xml:space="preserve"> 전산볼트/너트</t>
  </si>
  <si>
    <t xml:space="preserve"> D9</t>
  </si>
  <si>
    <t>X7100487225</t>
  </si>
  <si>
    <t xml:space="preserve"> 세트앵커 + 앵커볼트</t>
  </si>
  <si>
    <t>X7100487226</t>
  </si>
  <si>
    <t>EPDM연결부 보강테이프</t>
  </si>
  <si>
    <t>50mm * 50M</t>
  </si>
  <si>
    <t>X7100487227</t>
  </si>
  <si>
    <t>EPDM 테이프</t>
  </si>
  <si>
    <t>50mm * 3T * 15m</t>
  </si>
  <si>
    <t>X7100487228</t>
  </si>
  <si>
    <t>전기 테이프</t>
  </si>
  <si>
    <t>3m</t>
  </si>
  <si>
    <t>X7100487229</t>
  </si>
  <si>
    <t>압력 게이지</t>
  </si>
  <si>
    <t>35kgf/cm2</t>
  </si>
  <si>
    <t>X7100487230</t>
  </si>
  <si>
    <t>실외기 받침대</t>
  </si>
  <si>
    <t>X7100487231</t>
  </si>
  <si>
    <t>배관커버공사</t>
  </si>
  <si>
    <t>㎡</t>
  </si>
  <si>
    <t>X7100487232</t>
  </si>
  <si>
    <t>장비사용료</t>
  </si>
  <si>
    <t>X7100487233</t>
  </si>
  <si>
    <t>잡자재비</t>
  </si>
  <si>
    <t>재료비의 3%</t>
  </si>
  <si>
    <t>X7100487234</t>
  </si>
  <si>
    <t>기계설치공</t>
  </si>
  <si>
    <t>56900017015</t>
  </si>
  <si>
    <t>보온공</t>
  </si>
  <si>
    <t>56900017038</t>
  </si>
  <si>
    <t>내선전공</t>
  </si>
  <si>
    <t>56900017016</t>
  </si>
  <si>
    <t>용접공(일반)</t>
  </si>
  <si>
    <t>56900017056</t>
  </si>
  <si>
    <t>010202  전열교환기 설치공사</t>
  </si>
  <si>
    <t>010202</t>
  </si>
  <si>
    <t>전열교환기(800CMH)</t>
  </si>
  <si>
    <t>LZ-H802SB</t>
  </si>
  <si>
    <t>X7100487235</t>
  </si>
  <si>
    <t>010202X7100487235</t>
  </si>
  <si>
    <t>X7100487236</t>
  </si>
  <si>
    <t>010202X7100487236</t>
  </si>
  <si>
    <t>X7100487237</t>
  </si>
  <si>
    <t>010202X7100487237</t>
  </si>
  <si>
    <t>Φ200</t>
  </si>
  <si>
    <t>X7100487238</t>
  </si>
  <si>
    <t>010202X7100487238</t>
  </si>
  <si>
    <t>Φ150</t>
  </si>
  <si>
    <t>X7100487239</t>
  </si>
  <si>
    <t>010202X7100487239</t>
  </si>
  <si>
    <t>X7100487240</t>
  </si>
  <si>
    <t>010202X7100487240</t>
  </si>
  <si>
    <t>X7100487241</t>
  </si>
  <si>
    <t>010202X7100487241</t>
  </si>
  <si>
    <t xml:space="preserve"> 스파이럴행거</t>
  </si>
  <si>
    <t>X7100487242</t>
  </si>
  <si>
    <t>010202X7100487242</t>
  </si>
  <si>
    <t>X7100487243</t>
  </si>
  <si>
    <t>010202X7100487243</t>
  </si>
  <si>
    <t xml:space="preserve"> 레듀싱 Y 브랜치</t>
  </si>
  <si>
    <t>X7100487244</t>
  </si>
  <si>
    <t>010202X7100487244</t>
  </si>
  <si>
    <t xml:space="preserve"> 레듀샤</t>
  </si>
  <si>
    <t>X7100487245</t>
  </si>
  <si>
    <t>010202X7100487245</t>
  </si>
  <si>
    <t xml:space="preserve"> 플렉시블비보온덕트</t>
  </si>
  <si>
    <t>X7100487246</t>
  </si>
  <si>
    <t>010202X7100487246</t>
  </si>
  <si>
    <t xml:space="preserve"> SUS BAND</t>
  </si>
  <si>
    <t>X7100487247</t>
  </si>
  <si>
    <t>010202X7100487247</t>
  </si>
  <si>
    <t xml:space="preserve"> AL TAPE</t>
  </si>
  <si>
    <t>50mm * 100m</t>
  </si>
  <si>
    <t>X7100487248</t>
  </si>
  <si>
    <t>010202X7100487248</t>
  </si>
  <si>
    <t xml:space="preserve"> 플렉시블덕트 HANGER</t>
  </si>
  <si>
    <t>X7100487249</t>
  </si>
  <si>
    <t>010202X7100487249</t>
  </si>
  <si>
    <t xml:space="preserve"> 디퓨져(라운드 팬)</t>
  </si>
  <si>
    <t>○형, Φ150</t>
  </si>
  <si>
    <t>X7100487250</t>
  </si>
  <si>
    <t>010202X7100487250</t>
  </si>
  <si>
    <t>X7100487251</t>
  </si>
  <si>
    <t>010202X7100487251</t>
  </si>
  <si>
    <t>X7100487252</t>
  </si>
  <si>
    <t>010202X7100487252</t>
  </si>
  <si>
    <t xml:space="preserve"> 전기 테이프</t>
  </si>
  <si>
    <t>X7100487253</t>
  </si>
  <si>
    <t>010202X7100487253</t>
  </si>
  <si>
    <t xml:space="preserve"> 벽체 타공</t>
  </si>
  <si>
    <t>X7100487254</t>
  </si>
  <si>
    <t>010202X7100487254</t>
  </si>
  <si>
    <t xml:space="preserve"> 잡자재비</t>
  </si>
  <si>
    <t>재료비의 5%</t>
  </si>
  <si>
    <t>X7100487255</t>
  </si>
  <si>
    <t>010202X7100487255</t>
  </si>
  <si>
    <t>01020256900017015</t>
  </si>
  <si>
    <t>닥트공</t>
  </si>
  <si>
    <t>56900017019</t>
  </si>
  <si>
    <t>01020256900017019</t>
  </si>
  <si>
    <t>01020256900017016</t>
  </si>
  <si>
    <t>01020256900017041</t>
  </si>
  <si>
    <t>010202PPS00000001</t>
  </si>
  <si>
    <t>일 위 대 가 목 록</t>
  </si>
  <si>
    <t>코  드</t>
  </si>
  <si>
    <t>재 료 비</t>
  </si>
  <si>
    <t>노 무 비</t>
  </si>
  <si>
    <t>경    비</t>
  </si>
  <si>
    <t>합    계</t>
  </si>
  <si>
    <t>비      고</t>
  </si>
  <si>
    <t>노임계수</t>
  </si>
  <si>
    <t>할증</t>
  </si>
  <si>
    <t>품셈개요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</si>
  <si>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</si>
  <si>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</si>
  <si>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</si>
  <si>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</si>
  <si>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</si>
  <si>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</si>
  <si>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</si>
  <si>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</si>
  <si>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 xml:space="preserve">56930311030  CONC인력비빔타설  1:2:4  m3  </t>
  </si>
  <si>
    <t>시멘트</t>
  </si>
  <si>
    <t>분공장도(kg)</t>
  </si>
  <si>
    <t>KG</t>
  </si>
  <si>
    <t>일반</t>
  </si>
  <si>
    <t>56100087103</t>
  </si>
  <si>
    <t>5693031103056100087103</t>
  </si>
  <si>
    <t>모래</t>
  </si>
  <si>
    <t>서울, 자연사,도착도</t>
  </si>
  <si>
    <t>56100017032</t>
  </si>
  <si>
    <t>5693031103056100017032</t>
  </si>
  <si>
    <t>자갈</t>
  </si>
  <si>
    <t>서울, 도착도, #467</t>
  </si>
  <si>
    <t>56100047005</t>
  </si>
  <si>
    <t>5693031103056100047005</t>
  </si>
  <si>
    <t>콘크리트공</t>
  </si>
  <si>
    <t>56900017108</t>
  </si>
  <si>
    <t>5693031103056900017108</t>
  </si>
  <si>
    <t>5693031103056900017041</t>
  </si>
  <si>
    <t xml:space="preserve"> [ 합          계 ]</t>
  </si>
  <si>
    <t xml:space="preserve">56940120100  강관용접  D125  개소  </t>
  </si>
  <si>
    <t>연강용 피복아크 용접봉</t>
  </si>
  <si>
    <t>Φ3.2mm, CS-200</t>
  </si>
  <si>
    <t>34390717011</t>
  </si>
  <si>
    <t>5694012010034390717011</t>
  </si>
  <si>
    <t>공통자재</t>
  </si>
  <si>
    <t>전력</t>
  </si>
  <si>
    <t>KWH</t>
  </si>
  <si>
    <t>56102007001</t>
  </si>
  <si>
    <t>5694012010056102007001</t>
  </si>
  <si>
    <t xml:space="preserve">56940140010  동관용접  D15  개소  </t>
  </si>
  <si>
    <t>동  및 동합금용 용접봉</t>
  </si>
  <si>
    <t>D2.4mm, BCUP3</t>
  </si>
  <si>
    <t>g</t>
  </si>
  <si>
    <t>34390787072</t>
  </si>
  <si>
    <t>5694014001034390787072</t>
  </si>
  <si>
    <t>용접용 용재</t>
  </si>
  <si>
    <t>후락스</t>
  </si>
  <si>
    <t>34390457005</t>
  </si>
  <si>
    <t>5694014001034390457005</t>
  </si>
  <si>
    <t>산소 가스</t>
  </si>
  <si>
    <t>기체</t>
  </si>
  <si>
    <t>ℓ</t>
  </si>
  <si>
    <t>68300057015</t>
  </si>
  <si>
    <t>5694014001068300057015</t>
  </si>
  <si>
    <t>아세틸렌 가스</t>
  </si>
  <si>
    <t>아세틸렌(g)</t>
  </si>
  <si>
    <t>G</t>
  </si>
  <si>
    <t>68300067011</t>
  </si>
  <si>
    <t>5694014001068300067011</t>
  </si>
  <si>
    <t>5694014001056900017056</t>
  </si>
  <si>
    <t>노무비의 3%</t>
  </si>
  <si>
    <t>56940140010PPS00000001</t>
  </si>
  <si>
    <t xml:space="preserve">56940140060  동관용접  D50  개소  </t>
  </si>
  <si>
    <t>5694014006034390787072</t>
  </si>
  <si>
    <t>5694014006034390457005</t>
  </si>
  <si>
    <t>5694014006068300057015</t>
  </si>
  <si>
    <t>5694014006068300067011</t>
  </si>
  <si>
    <t>5694014006056900017056</t>
  </si>
  <si>
    <t>56940140060PPS00000001</t>
  </si>
  <si>
    <t xml:space="preserve">56940540030  일반행가(전산볼트)  D25  개소  </t>
  </si>
  <si>
    <t>행어(Hanger)</t>
  </si>
  <si>
    <t>파이프행거(일반) 25A</t>
  </si>
  <si>
    <t>53400537005</t>
  </si>
  <si>
    <t>5694054003053400537005</t>
  </si>
  <si>
    <t>전산볼트</t>
  </si>
  <si>
    <t>탄소강, M10x1000mm</t>
  </si>
  <si>
    <t>53060467141</t>
  </si>
  <si>
    <t>5694054003053060467141</t>
  </si>
  <si>
    <t>스트롱앵커</t>
  </si>
  <si>
    <t>M10(3/8")</t>
  </si>
  <si>
    <t>53060807023</t>
  </si>
  <si>
    <t>5694054003053060807023</t>
  </si>
  <si>
    <t xml:space="preserve">56940540040  일반행가(전산볼트)  D32  개소  </t>
  </si>
  <si>
    <t>파이프행거(일반) 32A</t>
  </si>
  <si>
    <t>53400537007</t>
  </si>
  <si>
    <t>5694054004053400537007</t>
  </si>
  <si>
    <t>5694054004053060467141</t>
  </si>
  <si>
    <t>5694054004053060807023</t>
  </si>
  <si>
    <t xml:space="preserve">56940540050  일반행가(전산볼트)  D40  개소  </t>
  </si>
  <si>
    <t>파이프행거(일반) 40A</t>
  </si>
  <si>
    <t>53400537009</t>
  </si>
  <si>
    <t>5694054005053400537009</t>
  </si>
  <si>
    <t>5694054005053060467141</t>
  </si>
  <si>
    <t>5694054005053060807023</t>
  </si>
  <si>
    <t xml:space="preserve">56940540060  일반행가(전산볼트)  D50  개소  </t>
  </si>
  <si>
    <t>파이프행거(일반) 50A</t>
  </si>
  <si>
    <t>53400537011</t>
  </si>
  <si>
    <t>5694054006053400537011</t>
  </si>
  <si>
    <t>5694054006053060467141</t>
  </si>
  <si>
    <t>5694054006053060807023</t>
  </si>
  <si>
    <t xml:space="preserve">56940550010  절연행가(전산볼트)  D15  개소  </t>
  </si>
  <si>
    <t>절연행거 15A</t>
  </si>
  <si>
    <t>53400537033</t>
  </si>
  <si>
    <t>5694055001053400537033</t>
  </si>
  <si>
    <t>5694055001053060467141</t>
  </si>
  <si>
    <t>5694055001053060807023</t>
  </si>
  <si>
    <t xml:space="preserve">56940802010  관보온(가교발포보온재.매직)  25TxD15  M  </t>
  </si>
  <si>
    <t>관보온재</t>
  </si>
  <si>
    <t>아티론(난연), 25TxD15</t>
  </si>
  <si>
    <t>45400077389</t>
  </si>
  <si>
    <t>5694080201045400077389</t>
  </si>
  <si>
    <t>보온통의 3%</t>
  </si>
  <si>
    <t>56940802010PPS00000001</t>
  </si>
  <si>
    <t>슈퍼매직 303</t>
  </si>
  <si>
    <t>0.2t, 100mm*15m</t>
  </si>
  <si>
    <t>53300337053</t>
  </si>
  <si>
    <t>5694080201053300337053</t>
  </si>
  <si>
    <t>AL 밴드</t>
  </si>
  <si>
    <t>0.3*30W</t>
  </si>
  <si>
    <t>53300337061</t>
  </si>
  <si>
    <t>5694080201053300337061</t>
  </si>
  <si>
    <t>5694080201056900017038</t>
  </si>
  <si>
    <t xml:space="preserve">56940802030  관보온(가교발포보온재.매직)  25TxD25  M  </t>
  </si>
  <si>
    <t>아티론(난연), 25TxD25</t>
  </si>
  <si>
    <t>45400077391</t>
  </si>
  <si>
    <t>5694080203045400077391</t>
  </si>
  <si>
    <t>56940802030PPS00000001</t>
  </si>
  <si>
    <t>5694080203053300337053</t>
  </si>
  <si>
    <t>5694080203053300337061</t>
  </si>
  <si>
    <t>5694080203056900017038</t>
  </si>
  <si>
    <t xml:space="preserve">56940802040  관보온(가교발포보온재.매직)  25TxD32  M  </t>
  </si>
  <si>
    <t>아티론(난연), 25TxD32</t>
  </si>
  <si>
    <t>45400077392</t>
  </si>
  <si>
    <t>5694080204045400077392</t>
  </si>
  <si>
    <t>56940802040PPS00000001</t>
  </si>
  <si>
    <t>5694080204053300337053</t>
  </si>
  <si>
    <t>5694080204053300337061</t>
  </si>
  <si>
    <t>5694080204056900017038</t>
  </si>
  <si>
    <t xml:space="preserve">56940802050  관보온(가교발포보온재.매직)  25TxD40  M  </t>
  </si>
  <si>
    <t>아티론(난연), 25TxD40</t>
  </si>
  <si>
    <t>45400077393</t>
  </si>
  <si>
    <t>5694080205045400077393</t>
  </si>
  <si>
    <t>56940802050PPS00000001</t>
  </si>
  <si>
    <t>5694080205053300337053</t>
  </si>
  <si>
    <t>5694080205053300337061</t>
  </si>
  <si>
    <t>5694080205056900017038</t>
  </si>
  <si>
    <t xml:space="preserve">56940802060  관보온(가교발포보온재.매직)  25TxD50  M  </t>
  </si>
  <si>
    <t>아티론(난연), 25TxD50</t>
  </si>
  <si>
    <t>45400077394</t>
  </si>
  <si>
    <t>5694080206045400077394</t>
  </si>
  <si>
    <t>56940802060PPS00000001</t>
  </si>
  <si>
    <t>5694080206053300337053</t>
  </si>
  <si>
    <t>5694080206053300337061</t>
  </si>
  <si>
    <t>5694080206056900017038</t>
  </si>
  <si>
    <t xml:space="preserve">56941422020  녹막이페인트칠  2회  M2  </t>
  </si>
  <si>
    <t>광명단(KSM5311)</t>
  </si>
  <si>
    <t>3종,적색</t>
  </si>
  <si>
    <t>L</t>
  </si>
  <si>
    <t>47303107004</t>
  </si>
  <si>
    <t>5694142202047303107004</t>
  </si>
  <si>
    <t>신너</t>
  </si>
  <si>
    <t>KSM-5319,2종</t>
  </si>
  <si>
    <t>47303107022</t>
  </si>
  <si>
    <t>5694142202047303107022</t>
  </si>
  <si>
    <t>연마지(60#)</t>
  </si>
  <si>
    <t>230*280</t>
  </si>
  <si>
    <t>매</t>
  </si>
  <si>
    <t>47303107041</t>
  </si>
  <si>
    <t>5694142202047303107041</t>
  </si>
  <si>
    <t>넝마</t>
  </si>
  <si>
    <t>Kg</t>
  </si>
  <si>
    <t>47303107051</t>
  </si>
  <si>
    <t>5694142202047303107051</t>
  </si>
  <si>
    <t>공업용휘발유</t>
  </si>
  <si>
    <t>무연</t>
  </si>
  <si>
    <t>91400347001</t>
  </si>
  <si>
    <t>5694142202091400347001</t>
  </si>
  <si>
    <t>도장공</t>
  </si>
  <si>
    <t>56900017021</t>
  </si>
  <si>
    <t>5694142202056900017021</t>
  </si>
  <si>
    <t>56941422020PPS00000001</t>
  </si>
  <si>
    <t xml:space="preserve">56941534086  콘크리트깨기    M3  </t>
  </si>
  <si>
    <t>할석공</t>
  </si>
  <si>
    <t>56900017135</t>
  </si>
  <si>
    <t>5694153408656900017135</t>
  </si>
  <si>
    <t>56941534086PPS00000001</t>
  </si>
  <si>
    <t xml:space="preserve">56941800051  기존배관철거  D25  M  </t>
  </si>
  <si>
    <t>5694180005156900017030</t>
  </si>
  <si>
    <t>5694180005156900017041</t>
  </si>
  <si>
    <t>56941800051PPS00000001</t>
  </si>
  <si>
    <t xml:space="preserve">56941800521  텍스합판철거및재설치  철거+설치품(나사못 30%)  M2  </t>
  </si>
  <si>
    <t>나사못</t>
  </si>
  <si>
    <t>13613000001</t>
  </si>
  <si>
    <t>5694180052113613000001</t>
  </si>
  <si>
    <t>건축목공</t>
  </si>
  <si>
    <t>56900017005</t>
  </si>
  <si>
    <t>5694180052156900017005</t>
  </si>
  <si>
    <t>5694180052156900017041</t>
  </si>
  <si>
    <t>56941800521PPS00000001</t>
  </si>
  <si>
    <t xml:space="preserve">56943010110  배관을위한구멍뚫기[코어드릴]  콘크리트(150MM),D15~25,벽  개소  </t>
  </si>
  <si>
    <t>코어드릴사용시간</t>
  </si>
  <si>
    <t>HR</t>
  </si>
  <si>
    <t>49101887100</t>
  </si>
  <si>
    <t>5694301011049101887100</t>
  </si>
  <si>
    <t>착암공</t>
  </si>
  <si>
    <t>56900017098</t>
  </si>
  <si>
    <t>5694301011056900017098</t>
  </si>
  <si>
    <t>56943010110PPS00000001</t>
  </si>
  <si>
    <t xml:space="preserve">56943010111  배관을위한구멍뚫기[코어드릴]  콘크리트(150MM),D32~50,벽  개소  </t>
  </si>
  <si>
    <t>5694301011149101887100</t>
  </si>
  <si>
    <t>5694301011156900017098</t>
  </si>
  <si>
    <t>56943010111PPS00000001</t>
  </si>
  <si>
    <t>단 가 대 비 표</t>
  </si>
  <si>
    <t>품      목</t>
  </si>
  <si>
    <t>규격</t>
  </si>
  <si>
    <t>가격정보</t>
  </si>
  <si>
    <t>PAGE</t>
  </si>
  <si>
    <t>물가자료</t>
  </si>
  <si>
    <t>유통물가</t>
  </si>
  <si>
    <t>거래가격</t>
  </si>
  <si>
    <t>조사가격</t>
  </si>
  <si>
    <t>적용단가</t>
  </si>
  <si>
    <t>품목구분</t>
  </si>
  <si>
    <t>노임구분</t>
  </si>
  <si>
    <t>93</t>
  </si>
  <si>
    <t>1215</t>
  </si>
  <si>
    <t>1181</t>
  </si>
  <si>
    <t>83</t>
  </si>
  <si>
    <t>850</t>
  </si>
  <si>
    <t>1227</t>
  </si>
  <si>
    <t>841</t>
  </si>
  <si>
    <t>842</t>
  </si>
  <si>
    <t>759</t>
  </si>
  <si>
    <t>765</t>
  </si>
  <si>
    <t>769</t>
  </si>
  <si>
    <t>761</t>
  </si>
  <si>
    <t>767</t>
  </si>
  <si>
    <t>805</t>
  </si>
  <si>
    <t>622</t>
  </si>
  <si>
    <t>642</t>
  </si>
  <si>
    <t>602</t>
  </si>
  <si>
    <t>603</t>
  </si>
  <si>
    <t>637</t>
  </si>
  <si>
    <t>650</t>
  </si>
  <si>
    <t>509</t>
  </si>
  <si>
    <t>623</t>
  </si>
  <si>
    <t>643</t>
  </si>
  <si>
    <t>607</t>
  </si>
  <si>
    <t>638</t>
  </si>
  <si>
    <t>651</t>
  </si>
  <si>
    <t>524</t>
  </si>
  <si>
    <t>453</t>
  </si>
  <si>
    <t>526</t>
  </si>
  <si>
    <t>1243</t>
  </si>
  <si>
    <t>1248</t>
  </si>
  <si>
    <t>610</t>
  </si>
  <si>
    <t>608</t>
  </si>
  <si>
    <t>711</t>
  </si>
  <si>
    <t>703</t>
  </si>
  <si>
    <t>88</t>
  </si>
  <si>
    <t>95</t>
  </si>
  <si>
    <t>91</t>
  </si>
  <si>
    <t>97</t>
  </si>
  <si>
    <t>801</t>
  </si>
  <si>
    <t>606</t>
  </si>
  <si>
    <t>103</t>
  </si>
  <si>
    <t>77</t>
  </si>
  <si>
    <t>106</t>
  </si>
  <si>
    <t>78</t>
  </si>
  <si>
    <t>B</t>
  </si>
  <si>
    <t>1288</t>
  </si>
  <si>
    <t>1239</t>
  </si>
  <si>
    <t>763</t>
  </si>
  <si>
    <t>1287</t>
  </si>
  <si>
    <t>1238</t>
  </si>
  <si>
    <t>768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</si>
  <si>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</si>
  <si>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</si>
  <si>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</si>
  <si>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</si>
  <si>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</si>
  <si>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</si>
  <si>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</si>
  <si>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</si>
  <si>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</si>
  <si>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</si>
  <si>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</si>
  <si>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</si>
  <si>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</si>
  <si>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</si>
  <si>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</si>
  <si>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</si>
  <si>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</si>
  <si>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</si>
  <si>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</si>
  <si>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</si>
  <si>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9.7%</t>
  </si>
  <si>
    <t>BS</t>
  </si>
  <si>
    <t>C2</t>
  </si>
  <si>
    <t>기   계    경   비</t>
  </si>
  <si>
    <t>C4</t>
  </si>
  <si>
    <t>산  재  보  험  료</t>
  </si>
  <si>
    <t>노무비 * 3.4%</t>
  </si>
  <si>
    <t>C5</t>
  </si>
  <si>
    <t>고  용  보  험  료</t>
  </si>
  <si>
    <t>노무비 * 0.67%</t>
  </si>
  <si>
    <t>C6</t>
  </si>
  <si>
    <t>국민  건강  보험료</t>
  </si>
  <si>
    <t>직접노무비 * 1.49%</t>
  </si>
  <si>
    <t>C7</t>
  </si>
  <si>
    <t>국민  연금  보험료</t>
  </si>
  <si>
    <t>직접노무비 * 2.43%</t>
  </si>
  <si>
    <t>CB</t>
  </si>
  <si>
    <t>노인장기요양보험료</t>
  </si>
  <si>
    <t>건강보험료 * 4.78%</t>
  </si>
  <si>
    <t>C8</t>
  </si>
  <si>
    <t>퇴직  공제  부금비</t>
  </si>
  <si>
    <t>직접노무비 * 2.3%</t>
  </si>
  <si>
    <t>CA</t>
  </si>
  <si>
    <t>산업안전보건관리비</t>
  </si>
  <si>
    <t>(재료비+직노) * 2.48%</t>
  </si>
  <si>
    <t>CH</t>
  </si>
  <si>
    <t>환  경  보  전  비</t>
  </si>
  <si>
    <t>(재료비+직노+기계경비) * 0.3%</t>
  </si>
  <si>
    <t>CG</t>
  </si>
  <si>
    <t>기   타    경   비</t>
  </si>
  <si>
    <t>(재료비+노무비) * 5.7%</t>
  </si>
  <si>
    <t>CK</t>
  </si>
  <si>
    <t>하도급지급보증수수료</t>
  </si>
  <si>
    <t>(재료비+직노+기계경비) * 0.05%</t>
  </si>
  <si>
    <t>최저가대상공사</t>
  </si>
  <si>
    <t>CS</t>
  </si>
  <si>
    <t>S1</t>
  </si>
  <si>
    <t xml:space="preserve">        계</t>
  </si>
  <si>
    <t>D1</t>
  </si>
  <si>
    <t>일  반  관  리  비</t>
  </si>
  <si>
    <t>계 * 5.0%</t>
  </si>
  <si>
    <t>D2</t>
  </si>
  <si>
    <t>이              윤</t>
  </si>
  <si>
    <t>(노무비+경비+일반관리비) * 11.2%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</si>
  <si>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</si>
  <si>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</si>
  <si>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</si>
  <si>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</si>
  <si>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</si>
  <si>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</si>
  <si>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</si>
  <si>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</si>
  <si>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</si>
  <si>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이 Sheet는 수정하지 마십시요</t>
  </si>
  <si>
    <t>공사구분</t>
  </si>
  <si>
    <t>C</t>
  </si>
  <si>
    <t>확정내역</t>
  </si>
  <si>
    <t>원내역</t>
  </si>
  <si>
    <t>자재단가적용</t>
  </si>
  <si>
    <t>경비단가적용</t>
  </si>
  <si>
    <t>품목코드형식</t>
  </si>
  <si>
    <t>XXXX-XXX-XXXX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</si>
  <si>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</si>
  <si>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</si>
  <si>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</si>
  <si>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</si>
  <si>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</si>
  <si>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</si>
  <si>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</si>
  <si>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</si>
  <si>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</si>
  <si>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</si>
  <si>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</si>
  <si>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A</t>
  </si>
  <si>
    <t>1/8*16/12*25/20</t>
  </si>
  <si>
    <t>재료비 할증 계수</t>
  </si>
  <si>
    <t>노무비 할증 계수</t>
  </si>
  <si>
    <t>경비 할증 계수</t>
  </si>
  <si>
    <t>코드</t>
  </si>
  <si>
    <t>공종구분명</t>
  </si>
  <si>
    <t>원가비목코드</t>
  </si>
  <si>
    <t>작 업 부 산 물</t>
  </si>
  <si>
    <t>운    반    비</t>
  </si>
  <si>
    <t>C1</t>
  </si>
  <si>
    <t>관 급 자 재 비</t>
  </si>
  <si>
    <t>DJ</t>
  </si>
  <si>
    <t>사 급 자 재 비</t>
  </si>
  <si>
    <t>D3</t>
  </si>
  <si>
    <t>...</t>
  </si>
  <si>
    <t>심사조정금액</t>
  </si>
  <si>
    <t>실적공사적용</t>
  </si>
  <si>
    <t>노무비의 2%</t>
  </si>
  <si>
    <t>인력품의 2%</t>
  </si>
  <si>
    <t>인력품의2%</t>
  </si>
  <si>
    <t>설계요청금액</t>
  </si>
  <si>
    <t>심사금액</t>
  </si>
  <si>
    <t>절감액</t>
  </si>
  <si>
    <t>절감률</t>
  </si>
  <si>
    <t>%</t>
  </si>
  <si>
    <t>심사</t>
  </si>
  <si>
    <t>재료비의 2%</t>
  </si>
  <si>
    <t>주재료비의 2%</t>
  </si>
  <si>
    <t xml:space="preserve"> 동관의 2%</t>
  </si>
  <si>
    <t>Y분기관</t>
  </si>
  <si>
    <r>
      <t>Y분기관</t>
    </r>
    <r>
      <rPr>
        <sz val="11"/>
        <rFont val="돋움"/>
        <family val="3"/>
      </rPr>
      <t>(대)</t>
    </r>
  </si>
  <si>
    <t>EA</t>
  </si>
  <si>
    <r>
      <t>냉방기설치,기본</t>
    </r>
    <r>
      <rPr>
        <sz val="11"/>
        <rFont val="돋움"/>
        <family val="3"/>
      </rPr>
      <t>(냉매배관제외)</t>
    </r>
  </si>
  <si>
    <t>식</t>
  </si>
  <si>
    <t>냉매관및설치</t>
  </si>
  <si>
    <r>
      <t xml:space="preserve"> φ2</t>
    </r>
    <r>
      <rPr>
        <sz val="11"/>
        <rFont val="돋움"/>
        <family val="3"/>
      </rPr>
      <t>8</t>
    </r>
    <r>
      <rPr>
        <sz val="11"/>
        <rFont val="돋움"/>
        <family val="3"/>
      </rPr>
      <t>.</t>
    </r>
    <r>
      <rPr>
        <sz val="11"/>
        <rFont val="돋움"/>
        <family val="3"/>
      </rPr>
      <t>58</t>
    </r>
    <r>
      <rPr>
        <sz val="11"/>
        <rFont val="돋움"/>
        <family val="3"/>
      </rPr>
      <t xml:space="preserve"> mm</t>
    </r>
  </si>
  <si>
    <r>
      <t xml:space="preserve"> φ</t>
    </r>
    <r>
      <rPr>
        <sz val="11"/>
        <rFont val="돋움"/>
        <family val="3"/>
      </rPr>
      <t>20 mm</t>
    </r>
  </si>
  <si>
    <t xml:space="preserve"> PVC 드레인관설치</t>
  </si>
  <si>
    <r>
      <t xml:space="preserve"> φ</t>
    </r>
    <r>
      <rPr>
        <sz val="11"/>
        <rFont val="돋움"/>
        <family val="3"/>
      </rPr>
      <t>32</t>
    </r>
    <r>
      <rPr>
        <sz val="11"/>
        <rFont val="돋움"/>
        <family val="3"/>
      </rPr>
      <t xml:space="preserve"> mm</t>
    </r>
  </si>
  <si>
    <t>함석냉매배관 커버설치</t>
  </si>
  <si>
    <r>
      <t>룸컨트롤러세트용,</t>
    </r>
    <r>
      <rPr>
        <sz val="11"/>
        <rFont val="돋움"/>
        <family val="3"/>
      </rPr>
      <t xml:space="preserve"> 전선및전선관설치</t>
    </r>
  </si>
  <si>
    <t>실외기 노출배관커버트레이</t>
  </si>
  <si>
    <t>조</t>
  </si>
  <si>
    <r>
      <t>9</t>
    </r>
    <r>
      <rPr>
        <sz val="11"/>
        <rFont val="돋움"/>
        <family val="3"/>
      </rPr>
      <t>90*830*130</t>
    </r>
  </si>
  <si>
    <t>실외기 받침대</t>
  </si>
  <si>
    <t>자동승강그릴</t>
  </si>
  <si>
    <r>
      <t>L</t>
    </r>
    <r>
      <rPr>
        <sz val="11"/>
        <rFont val="돋움"/>
        <family val="3"/>
      </rPr>
      <t>TNW~LP(N.3)J/LRD-N~EJ용</t>
    </r>
  </si>
  <si>
    <t>대</t>
  </si>
  <si>
    <t>덕트설치기본</t>
  </si>
  <si>
    <r>
      <t>평균 Φ2</t>
    </r>
    <r>
      <rPr>
        <sz val="11"/>
        <rFont val="돋움"/>
        <family val="3"/>
      </rPr>
      <t>5</t>
    </r>
    <r>
      <rPr>
        <sz val="11"/>
        <rFont val="돋움"/>
        <family val="3"/>
      </rPr>
      <t>0</t>
    </r>
  </si>
  <si>
    <t>덕트설치,스파이럴</t>
  </si>
  <si>
    <r>
      <t>평균 Φ2</t>
    </r>
    <r>
      <rPr>
        <sz val="11"/>
        <rFont val="돋움"/>
        <family val="3"/>
      </rPr>
      <t>0</t>
    </r>
    <r>
      <rPr>
        <sz val="11"/>
        <rFont val="돋움"/>
        <family val="3"/>
      </rPr>
      <t>0</t>
    </r>
  </si>
  <si>
    <r>
      <t>덕트설치,</t>
    </r>
    <r>
      <rPr>
        <sz val="11"/>
        <rFont val="돋움"/>
        <family val="3"/>
      </rPr>
      <t xml:space="preserve"> 플렉시블</t>
    </r>
  </si>
  <si>
    <t>덕트부자재,디퓨져</t>
  </si>
  <si>
    <r>
      <t>Φ</t>
    </r>
    <r>
      <rPr>
        <sz val="11"/>
        <rFont val="돋움"/>
        <family val="3"/>
      </rPr>
      <t>20</t>
    </r>
    <r>
      <rPr>
        <sz val="11"/>
        <rFont val="돋움"/>
        <family val="3"/>
      </rPr>
      <t>0</t>
    </r>
  </si>
  <si>
    <t>개</t>
  </si>
  <si>
    <t>룸컨트롤러세트및설치</t>
  </si>
  <si>
    <t>룸컨트롤러설치용,전선및전선관</t>
  </si>
  <si>
    <t>m</t>
  </si>
  <si>
    <t>공사명 : 경기도박물관리모델링설계용역(기계설비공사)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</si>
</sst>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#,##0.00;\-#,##0.00;#"/>
    <numFmt numFmtId="179" formatCode="0.00_ "/>
  </numFmts>
  <fonts count="44">
    <font>
      <sz val="11"/>
      <name val="돋움"/>
      <family val="3"/>
    </font>
    <font>
      <b/>
      <u val="single"/>
      <sz val="16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b/>
      <u val="single"/>
      <sz val="16"/>
      <name val="돋움체"/>
      <family val="3"/>
    </font>
    <font>
      <sz val="11"/>
      <color indexed="10"/>
      <name val="돋움"/>
      <family val="3"/>
    </font>
    <font>
      <b/>
      <sz val="11"/>
      <color indexed="10"/>
      <name val="돋움"/>
      <family val="3"/>
    </font>
    <font>
      <sz val="11"/>
      <color indexed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4" fillId="0" borderId="10" xfId="0" applyFont="1" applyBorder="1" applyAlignment="1" quotePrefix="1">
      <alignment horizontal="center" vertical="center" wrapText="1"/>
    </xf>
    <xf numFmtId="177" fontId="2" fillId="0" borderId="10" xfId="0" applyNumberFormat="1" applyFont="1" applyBorder="1" applyAlignment="1" quotePrefix="1">
      <alignment horizontal="center" vertical="center"/>
    </xf>
    <xf numFmtId="177" fontId="0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178" fontId="0" fillId="0" borderId="10" xfId="0" applyNumberFormat="1" applyFont="1" applyBorder="1" applyAlignment="1" quotePrefix="1">
      <alignment vertical="center" wrapText="1"/>
    </xf>
    <xf numFmtId="178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quotePrefix="1">
      <alignment vertical="center" wrapText="1"/>
    </xf>
    <xf numFmtId="0" fontId="0" fillId="33" borderId="10" xfId="0" applyFont="1" applyFill="1" applyBorder="1" applyAlignment="1">
      <alignment vertical="center" wrapText="1"/>
    </xf>
    <xf numFmtId="177" fontId="0" fillId="33" borderId="10" xfId="0" applyNumberFormat="1" applyFont="1" applyFill="1" applyBorder="1" applyAlignment="1">
      <alignment vertical="center" wrapText="1"/>
    </xf>
    <xf numFmtId="177" fontId="6" fillId="33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 quotePrefix="1">
      <alignment vertical="center" wrapText="1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178" fontId="0" fillId="33" borderId="10" xfId="0" applyNumberFormat="1" applyFont="1" applyFill="1" applyBorder="1" applyAlignment="1" quotePrefix="1">
      <alignment vertical="center" wrapText="1"/>
    </xf>
    <xf numFmtId="178" fontId="6" fillId="33" borderId="10" xfId="0" applyNumberFormat="1" applyFont="1" applyFill="1" applyBorder="1" applyAlignment="1">
      <alignment vertical="center" wrapText="1"/>
    </xf>
    <xf numFmtId="178" fontId="0" fillId="33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 wrapText="1"/>
    </xf>
    <xf numFmtId="178" fontId="0" fillId="0" borderId="10" xfId="0" applyNumberFormat="1" applyFont="1" applyFill="1" applyBorder="1" applyAlignment="1" quotePrefix="1">
      <alignment vertical="center" wrapText="1"/>
    </xf>
    <xf numFmtId="178" fontId="0" fillId="0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 quotePrefix="1">
      <alignment vertical="center" wrapText="1"/>
    </xf>
    <xf numFmtId="0" fontId="0" fillId="0" borderId="0" xfId="0" applyAlignment="1" quotePrefix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10" xfId="0" applyFont="1" applyBorder="1" applyAlignment="1" quotePrefix="1">
      <alignment vertical="center" wrapText="1"/>
    </xf>
    <xf numFmtId="177" fontId="0" fillId="0" borderId="10" xfId="0" applyNumberFormat="1" applyFont="1" applyBorder="1" applyAlignment="1" quotePrefix="1">
      <alignment vertical="center" wrapText="1"/>
    </xf>
    <xf numFmtId="177" fontId="4" fillId="0" borderId="0" xfId="0" applyNumberFormat="1" applyFont="1" applyAlignment="1">
      <alignment vertical="center"/>
    </xf>
    <xf numFmtId="177" fontId="2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distributed" vertical="center" wrapText="1"/>
    </xf>
    <xf numFmtId="0" fontId="0" fillId="34" borderId="10" xfId="0" applyFont="1" applyFill="1" applyBorder="1" applyAlignment="1">
      <alignment vertical="center" wrapText="1"/>
    </xf>
    <xf numFmtId="176" fontId="0" fillId="34" borderId="10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41" fontId="43" fillId="0" borderId="0" xfId="48" applyFont="1" applyAlignment="1">
      <alignment vertical="center"/>
    </xf>
    <xf numFmtId="41" fontId="43" fillId="0" borderId="0" xfId="0" applyNumberFormat="1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40.77734375" style="0" customWidth="1"/>
    <col min="2" max="2" width="20.77734375" style="0" customWidth="1"/>
    <col min="3" max="4" width="4.77734375" style="0" customWidth="1"/>
    <col min="5" max="12" width="13.77734375" style="0" customWidth="1"/>
    <col min="13" max="13" width="12.77734375" style="0" customWidth="1"/>
    <col min="14" max="16" width="2.77734375" style="0" hidden="1" customWidth="1"/>
    <col min="17" max="18" width="1.77734375" style="0" hidden="1" customWidth="1"/>
    <col min="19" max="19" width="18.77734375" style="0" hidden="1" customWidth="1"/>
  </cols>
  <sheetData>
    <row r="1" spans="1:13" ht="30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0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9" ht="30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/>
      <c r="G3" s="37" t="s">
        <v>9</v>
      </c>
      <c r="H3" s="37"/>
      <c r="I3" s="37" t="s">
        <v>10</v>
      </c>
      <c r="J3" s="37"/>
      <c r="K3" s="37" t="s">
        <v>11</v>
      </c>
      <c r="L3" s="37"/>
      <c r="M3" s="37" t="s">
        <v>12</v>
      </c>
      <c r="N3" s="36" t="s">
        <v>13</v>
      </c>
      <c r="O3" s="36" t="s">
        <v>14</v>
      </c>
      <c r="P3" s="36" t="s">
        <v>15</v>
      </c>
      <c r="Q3" s="36" t="s">
        <v>16</v>
      </c>
      <c r="R3" s="36" t="s">
        <v>17</v>
      </c>
      <c r="S3" s="36" t="s">
        <v>18</v>
      </c>
    </row>
    <row r="4" spans="1:19" ht="30" customHeight="1">
      <c r="A4" s="37"/>
      <c r="B4" s="37"/>
      <c r="C4" s="37"/>
      <c r="D4" s="37"/>
      <c r="E4" s="2" t="s">
        <v>7</v>
      </c>
      <c r="F4" s="2" t="s">
        <v>8</v>
      </c>
      <c r="G4" s="2" t="s">
        <v>7</v>
      </c>
      <c r="H4" s="2" t="s">
        <v>8</v>
      </c>
      <c r="I4" s="2" t="s">
        <v>7</v>
      </c>
      <c r="J4" s="2" t="s">
        <v>8</v>
      </c>
      <c r="K4" s="2" t="s">
        <v>7</v>
      </c>
      <c r="L4" s="2" t="s">
        <v>8</v>
      </c>
      <c r="M4" s="37"/>
      <c r="N4" s="36"/>
      <c r="O4" s="36"/>
      <c r="P4" s="36"/>
      <c r="Q4" s="36"/>
      <c r="R4" s="36"/>
      <c r="S4" s="36"/>
    </row>
    <row r="5" spans="1:19" ht="30" customHeight="1">
      <c r="A5" s="3" t="s">
        <v>50</v>
      </c>
      <c r="B5" s="3" t="s">
        <v>51</v>
      </c>
      <c r="C5" s="3" t="s">
        <v>51</v>
      </c>
      <c r="D5" s="4">
        <v>1</v>
      </c>
      <c r="E5" s="5">
        <f>F6+F10</f>
        <v>19019079</v>
      </c>
      <c r="F5" s="5">
        <f aca="true" t="shared" si="0" ref="F5:F12">E5*D5</f>
        <v>19019079</v>
      </c>
      <c r="G5" s="5">
        <f>H6+H10</f>
        <v>12479055</v>
      </c>
      <c r="H5" s="5">
        <f aca="true" t="shared" si="1" ref="H5:H12">G5*D5</f>
        <v>12479055</v>
      </c>
      <c r="I5" s="5">
        <f>J6+J10</f>
        <v>2136</v>
      </c>
      <c r="J5" s="5">
        <f aca="true" t="shared" si="2" ref="J5:J12">I5*D5</f>
        <v>2136</v>
      </c>
      <c r="K5" s="5">
        <f aca="true" t="shared" si="3" ref="K5:L12">E5+G5+I5</f>
        <v>31500270</v>
      </c>
      <c r="L5" s="5">
        <f t="shared" si="3"/>
        <v>31500270</v>
      </c>
      <c r="M5" s="3" t="s">
        <v>51</v>
      </c>
      <c r="N5" s="1" t="s">
        <v>52</v>
      </c>
      <c r="O5" s="1" t="s">
        <v>51</v>
      </c>
      <c r="P5" s="1" t="s">
        <v>51</v>
      </c>
      <c r="Q5" s="1" t="s">
        <v>51</v>
      </c>
      <c r="R5" s="1" t="s">
        <v>51</v>
      </c>
      <c r="S5" s="6"/>
    </row>
    <row r="6" spans="1:19" ht="30" customHeight="1">
      <c r="A6" s="3" t="s">
        <v>53</v>
      </c>
      <c r="B6" s="3" t="s">
        <v>51</v>
      </c>
      <c r="C6" s="3" t="s">
        <v>51</v>
      </c>
      <c r="D6" s="4">
        <v>1</v>
      </c>
      <c r="E6" s="5">
        <f>F7+F8+F9</f>
        <v>11174479</v>
      </c>
      <c r="F6" s="5">
        <f t="shared" si="0"/>
        <v>11174479</v>
      </c>
      <c r="G6" s="5">
        <f>H7+H8+H9</f>
        <v>12146827</v>
      </c>
      <c r="H6" s="5">
        <f t="shared" si="1"/>
        <v>12146827</v>
      </c>
      <c r="I6" s="5">
        <f>J7+J8+J9</f>
        <v>2136</v>
      </c>
      <c r="J6" s="5">
        <f t="shared" si="2"/>
        <v>2136</v>
      </c>
      <c r="K6" s="5">
        <f t="shared" si="3"/>
        <v>23323442</v>
      </c>
      <c r="L6" s="5">
        <f t="shared" si="3"/>
        <v>23323442</v>
      </c>
      <c r="M6" s="3" t="s">
        <v>51</v>
      </c>
      <c r="N6" s="1" t="s">
        <v>54</v>
      </c>
      <c r="O6" s="1" t="s">
        <v>51</v>
      </c>
      <c r="P6" s="1" t="s">
        <v>52</v>
      </c>
      <c r="Q6" s="1" t="s">
        <v>51</v>
      </c>
      <c r="R6" s="1" t="s">
        <v>51</v>
      </c>
      <c r="S6" s="6"/>
    </row>
    <row r="7" spans="1:19" ht="30" customHeight="1">
      <c r="A7" s="3" t="s">
        <v>55</v>
      </c>
      <c r="B7" s="3" t="s">
        <v>51</v>
      </c>
      <c r="C7" s="3" t="s">
        <v>51</v>
      </c>
      <c r="D7" s="4">
        <v>1</v>
      </c>
      <c r="E7" s="5">
        <f>공종별내역서!F25</f>
        <v>8871416</v>
      </c>
      <c r="F7" s="5">
        <f t="shared" si="0"/>
        <v>8871416</v>
      </c>
      <c r="G7" s="5">
        <f>공종별내역서!H25</f>
        <v>6095849</v>
      </c>
      <c r="H7" s="5">
        <f t="shared" si="1"/>
        <v>6095849</v>
      </c>
      <c r="I7" s="5">
        <f>공종별내역서!J25</f>
        <v>0</v>
      </c>
      <c r="J7" s="5">
        <f t="shared" si="2"/>
        <v>0</v>
      </c>
      <c r="K7" s="5">
        <f t="shared" si="3"/>
        <v>14967265</v>
      </c>
      <c r="L7" s="5">
        <f t="shared" si="3"/>
        <v>14967265</v>
      </c>
      <c r="M7" s="3" t="s">
        <v>51</v>
      </c>
      <c r="N7" s="1" t="s">
        <v>56</v>
      </c>
      <c r="O7" s="1" t="s">
        <v>51</v>
      </c>
      <c r="P7" s="1" t="s">
        <v>54</v>
      </c>
      <c r="Q7" s="1" t="s">
        <v>51</v>
      </c>
      <c r="R7" s="1" t="s">
        <v>51</v>
      </c>
      <c r="S7" s="6"/>
    </row>
    <row r="8" spans="1:19" ht="30" customHeight="1">
      <c r="A8" s="3" t="s">
        <v>133</v>
      </c>
      <c r="B8" s="3" t="s">
        <v>51</v>
      </c>
      <c r="C8" s="3" t="s">
        <v>51</v>
      </c>
      <c r="D8" s="4">
        <v>1</v>
      </c>
      <c r="E8" s="5">
        <f>공종별내역서!F50</f>
        <v>146134</v>
      </c>
      <c r="F8" s="5">
        <f t="shared" si="0"/>
        <v>146134</v>
      </c>
      <c r="G8" s="5">
        <f>공종별내역서!H50</f>
        <v>625884</v>
      </c>
      <c r="H8" s="5">
        <f t="shared" si="1"/>
        <v>625884</v>
      </c>
      <c r="I8" s="5">
        <f>공종별내역서!J50</f>
        <v>1380</v>
      </c>
      <c r="J8" s="5">
        <f t="shared" si="2"/>
        <v>1380</v>
      </c>
      <c r="K8" s="5">
        <f t="shared" si="3"/>
        <v>773398</v>
      </c>
      <c r="L8" s="5">
        <f t="shared" si="3"/>
        <v>773398</v>
      </c>
      <c r="M8" s="3" t="s">
        <v>51</v>
      </c>
      <c r="N8" s="1" t="s">
        <v>134</v>
      </c>
      <c r="O8" s="1" t="s">
        <v>51</v>
      </c>
      <c r="P8" s="1" t="s">
        <v>54</v>
      </c>
      <c r="Q8" s="1" t="s">
        <v>51</v>
      </c>
      <c r="R8" s="1" t="s">
        <v>51</v>
      </c>
      <c r="S8" s="6"/>
    </row>
    <row r="9" spans="1:19" ht="30" customHeight="1">
      <c r="A9" s="3" t="s">
        <v>210</v>
      </c>
      <c r="B9" s="3" t="s">
        <v>51</v>
      </c>
      <c r="C9" s="3" t="s">
        <v>51</v>
      </c>
      <c r="D9" s="4">
        <v>1</v>
      </c>
      <c r="E9" s="5">
        <f>공종별내역서!F87</f>
        <v>2156929</v>
      </c>
      <c r="F9" s="5">
        <f t="shared" si="0"/>
        <v>2156929</v>
      </c>
      <c r="G9" s="5">
        <f>공종별내역서!H87</f>
        <v>5425094</v>
      </c>
      <c r="H9" s="5">
        <f t="shared" si="1"/>
        <v>5425094</v>
      </c>
      <c r="I9" s="5">
        <f>공종별내역서!J87</f>
        <v>756</v>
      </c>
      <c r="J9" s="5">
        <f t="shared" si="2"/>
        <v>756</v>
      </c>
      <c r="K9" s="5">
        <f t="shared" si="3"/>
        <v>7582779</v>
      </c>
      <c r="L9" s="5">
        <f t="shared" si="3"/>
        <v>7582779</v>
      </c>
      <c r="M9" s="3" t="s">
        <v>51</v>
      </c>
      <c r="N9" s="1" t="s">
        <v>211</v>
      </c>
      <c r="O9" s="1" t="s">
        <v>51</v>
      </c>
      <c r="P9" s="1" t="s">
        <v>54</v>
      </c>
      <c r="Q9" s="1" t="s">
        <v>51</v>
      </c>
      <c r="R9" s="1" t="s">
        <v>51</v>
      </c>
      <c r="S9" s="6"/>
    </row>
    <row r="10" spans="1:19" ht="30" customHeight="1">
      <c r="A10" s="3" t="s">
        <v>313</v>
      </c>
      <c r="B10" s="3" t="s">
        <v>51</v>
      </c>
      <c r="C10" s="3" t="s">
        <v>51</v>
      </c>
      <c r="D10" s="4">
        <v>1</v>
      </c>
      <c r="E10" s="5">
        <f>F11+F12</f>
        <v>7844600</v>
      </c>
      <c r="F10" s="5">
        <f t="shared" si="0"/>
        <v>7844600</v>
      </c>
      <c r="G10" s="5">
        <f>H11+H12</f>
        <v>332228</v>
      </c>
      <c r="H10" s="5">
        <f t="shared" si="1"/>
        <v>332228</v>
      </c>
      <c r="I10" s="5">
        <f>J11+J12</f>
        <v>0</v>
      </c>
      <c r="J10" s="5">
        <f t="shared" si="2"/>
        <v>0</v>
      </c>
      <c r="K10" s="5">
        <f t="shared" si="3"/>
        <v>8176828</v>
      </c>
      <c r="L10" s="5">
        <f t="shared" si="3"/>
        <v>8176828</v>
      </c>
      <c r="M10" s="3" t="s">
        <v>51</v>
      </c>
      <c r="N10" s="1" t="s">
        <v>314</v>
      </c>
      <c r="O10" s="1" t="s">
        <v>51</v>
      </c>
      <c r="P10" s="1" t="s">
        <v>52</v>
      </c>
      <c r="Q10" s="1" t="s">
        <v>51</v>
      </c>
      <c r="R10" s="1" t="s">
        <v>51</v>
      </c>
      <c r="S10" s="6"/>
    </row>
    <row r="11" spans="1:19" ht="30" customHeight="1">
      <c r="A11" s="3" t="s">
        <v>315</v>
      </c>
      <c r="B11" s="3" t="s">
        <v>51</v>
      </c>
      <c r="C11" s="3" t="s">
        <v>51</v>
      </c>
      <c r="D11" s="4">
        <v>1</v>
      </c>
      <c r="E11" s="5">
        <f>공종별내역서!F89</f>
        <v>0</v>
      </c>
      <c r="F11" s="5">
        <f t="shared" si="0"/>
        <v>0</v>
      </c>
      <c r="G11" s="5">
        <f>공종별내역서!H89</f>
        <v>0</v>
      </c>
      <c r="H11" s="5">
        <f t="shared" si="1"/>
        <v>0</v>
      </c>
      <c r="I11" s="5">
        <f>공종별내역서!J89</f>
        <v>0</v>
      </c>
      <c r="J11" s="5">
        <f t="shared" si="2"/>
        <v>0</v>
      </c>
      <c r="K11" s="5">
        <f t="shared" si="3"/>
        <v>0</v>
      </c>
      <c r="L11" s="5">
        <f t="shared" si="3"/>
        <v>0</v>
      </c>
      <c r="M11" s="3" t="s">
        <v>51</v>
      </c>
      <c r="N11" s="1" t="s">
        <v>316</v>
      </c>
      <c r="O11" s="1" t="s">
        <v>51</v>
      </c>
      <c r="P11" s="1" t="s">
        <v>314</v>
      </c>
      <c r="Q11" s="1" t="s">
        <v>51</v>
      </c>
      <c r="R11" s="1" t="s">
        <v>51</v>
      </c>
      <c r="S11" s="6"/>
    </row>
    <row r="12" spans="1:19" ht="30" customHeight="1">
      <c r="A12" s="3" t="s">
        <v>445</v>
      </c>
      <c r="B12" s="3" t="s">
        <v>51</v>
      </c>
      <c r="C12" s="3" t="s">
        <v>51</v>
      </c>
      <c r="D12" s="4">
        <v>1</v>
      </c>
      <c r="E12" s="5">
        <f>공종별내역서!F118</f>
        <v>7844600</v>
      </c>
      <c r="F12" s="5">
        <f t="shared" si="0"/>
        <v>7844600</v>
      </c>
      <c r="G12" s="5">
        <f>공종별내역서!H118</f>
        <v>332228</v>
      </c>
      <c r="H12" s="5">
        <f t="shared" si="1"/>
        <v>332228</v>
      </c>
      <c r="I12" s="5">
        <f>공종별내역서!J118</f>
        <v>0</v>
      </c>
      <c r="J12" s="5">
        <f t="shared" si="2"/>
        <v>0</v>
      </c>
      <c r="K12" s="5">
        <f t="shared" si="3"/>
        <v>8176828</v>
      </c>
      <c r="L12" s="5">
        <f t="shared" si="3"/>
        <v>8176828</v>
      </c>
      <c r="M12" s="3" t="s">
        <v>51</v>
      </c>
      <c r="N12" s="1" t="s">
        <v>446</v>
      </c>
      <c r="O12" s="1" t="s">
        <v>51</v>
      </c>
      <c r="P12" s="1" t="s">
        <v>314</v>
      </c>
      <c r="Q12" s="1" t="s">
        <v>51</v>
      </c>
      <c r="R12" s="1" t="s">
        <v>51</v>
      </c>
      <c r="S12" s="6"/>
    </row>
    <row r="13" spans="1:19" ht="30" customHeight="1">
      <c r="A13" s="4"/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4"/>
      <c r="S13" s="6"/>
    </row>
    <row r="14" spans="1:19" ht="30" customHeight="1">
      <c r="A14" s="4"/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4"/>
      <c r="S14" s="6"/>
    </row>
    <row r="15" spans="1:19" ht="30" customHeight="1">
      <c r="A15" s="4"/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4"/>
      <c r="S15" s="6"/>
    </row>
    <row r="16" spans="1:19" ht="30" customHeight="1">
      <c r="A16" s="4"/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4"/>
      <c r="S16" s="6"/>
    </row>
    <row r="17" spans="1:19" ht="30" customHeight="1">
      <c r="A17" s="4"/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4"/>
      <c r="S17" s="6"/>
    </row>
    <row r="18" spans="1:19" ht="30" customHeight="1">
      <c r="A18" s="4"/>
      <c r="B18" s="4"/>
      <c r="C18" s="4"/>
      <c r="D18" s="4"/>
      <c r="E18" s="5"/>
      <c r="F18" s="5"/>
      <c r="G18" s="5"/>
      <c r="H18" s="5"/>
      <c r="I18" s="5"/>
      <c r="J18" s="5"/>
      <c r="K18" s="5"/>
      <c r="L18" s="5"/>
      <c r="M18" s="4"/>
      <c r="S18" s="6"/>
    </row>
    <row r="19" spans="1:19" ht="30" customHeight="1">
      <c r="A19" s="4"/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4"/>
      <c r="S19" s="6"/>
    </row>
    <row r="20" spans="1:19" ht="30" customHeight="1">
      <c r="A20" s="4"/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4"/>
      <c r="S20" s="6"/>
    </row>
    <row r="21" spans="1:19" ht="30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4"/>
      <c r="S21" s="6"/>
    </row>
    <row r="22" spans="1:19" ht="30" customHeight="1">
      <c r="A22" s="4"/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4"/>
      <c r="S22" s="6"/>
    </row>
    <row r="23" spans="1:19" ht="30" customHeight="1">
      <c r="A23" s="4"/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4"/>
      <c r="S23" s="6"/>
    </row>
    <row r="24" spans="1:19" ht="30" customHeight="1">
      <c r="A24" s="4"/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4"/>
      <c r="S24" s="6"/>
    </row>
    <row r="25" spans="1:19" ht="30" customHeight="1">
      <c r="A25" s="4"/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4"/>
      <c r="S25" s="6"/>
    </row>
    <row r="26" spans="1:19" ht="30" customHeight="1">
      <c r="A26" s="4"/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4"/>
      <c r="S26" s="6"/>
    </row>
    <row r="27" spans="1:19" ht="30" customHeight="1">
      <c r="A27" s="4"/>
      <c r="B27" s="4"/>
      <c r="C27" s="4"/>
      <c r="D27" s="4"/>
      <c r="E27" s="5"/>
      <c r="F27" s="5"/>
      <c r="G27" s="5"/>
      <c r="H27" s="5"/>
      <c r="I27" s="5"/>
      <c r="J27" s="5"/>
      <c r="K27" s="5"/>
      <c r="L27" s="5"/>
      <c r="M27" s="4"/>
      <c r="S27" s="6"/>
    </row>
    <row r="28" spans="1:19" ht="30" customHeight="1">
      <c r="A28" s="4"/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4"/>
      <c r="S28" s="6"/>
    </row>
    <row r="29" spans="1:19" ht="30" customHeight="1">
      <c r="A29" s="4" t="s">
        <v>131</v>
      </c>
      <c r="B29" s="4"/>
      <c r="C29" s="4"/>
      <c r="D29" s="4"/>
      <c r="E29" s="5"/>
      <c r="F29" s="5">
        <f>F5</f>
        <v>19019079</v>
      </c>
      <c r="G29" s="5"/>
      <c r="H29" s="5">
        <f>H5</f>
        <v>12479055</v>
      </c>
      <c r="I29" s="5"/>
      <c r="J29" s="5">
        <f>J5</f>
        <v>2136</v>
      </c>
      <c r="K29" s="5"/>
      <c r="L29" s="5">
        <f>L5</f>
        <v>31500270</v>
      </c>
      <c r="M29" s="4"/>
      <c r="S29" s="6"/>
    </row>
    <row r="32" spans="1:12" ht="25.5" customHeight="1">
      <c r="A32" t="s">
        <v>913</v>
      </c>
      <c r="F32" s="23">
        <v>52434874</v>
      </c>
      <c r="H32" s="23">
        <v>21053734</v>
      </c>
      <c r="J32" s="23">
        <v>2136</v>
      </c>
      <c r="L32" s="23">
        <f>F32+H32+J32</f>
        <v>73490744</v>
      </c>
    </row>
    <row r="33" spans="1:12" ht="25.5" customHeight="1">
      <c r="A33" t="s">
        <v>914</v>
      </c>
      <c r="F33" s="6">
        <f>F29</f>
        <v>19019079</v>
      </c>
      <c r="H33" s="6">
        <f>H29</f>
        <v>12479055</v>
      </c>
      <c r="J33" s="6">
        <f>J29</f>
        <v>2136</v>
      </c>
      <c r="L33" s="23">
        <f>F33+H33+J33</f>
        <v>31500270</v>
      </c>
    </row>
    <row r="34" spans="1:12" ht="25.5" customHeight="1">
      <c r="A34" t="s">
        <v>915</v>
      </c>
      <c r="L34" s="23">
        <f>L32-L33</f>
        <v>41990474</v>
      </c>
    </row>
    <row r="35" spans="1:13" ht="25.5" customHeight="1">
      <c r="A35" t="s">
        <v>916</v>
      </c>
      <c r="L35" s="25">
        <f>L33/L32%-100</f>
        <v>-57.137091985352605</v>
      </c>
      <c r="M35" s="24" t="s">
        <v>917</v>
      </c>
    </row>
    <row r="36" ht="25.5" customHeight="1"/>
    <row r="37" ht="25.5" customHeight="1"/>
  </sheetData>
  <sheetProtection/>
  <mergeCells count="17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Q3:Q4"/>
    <mergeCell ref="R3:R4"/>
    <mergeCell ref="S3:S4"/>
    <mergeCell ref="M3:M4"/>
    <mergeCell ref="N3:N4"/>
    <mergeCell ref="O3:O4"/>
    <mergeCell ref="P3:P4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1"/>
  <sheetViews>
    <sheetView zoomScalePageLayoutView="0" workbookViewId="0" topLeftCell="A1">
      <pane xSplit="1" ySplit="3" topLeftCell="E10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21" sqref="F121"/>
    </sheetView>
  </sheetViews>
  <sheetFormatPr defaultColWidth="8.88671875" defaultRowHeight="13.5"/>
  <cols>
    <col min="1" max="2" width="30.77734375" style="0" customWidth="1"/>
    <col min="3" max="3" width="4.77734375" style="0" customWidth="1"/>
    <col min="4" max="4" width="8.77734375" style="0" customWidth="1"/>
    <col min="5" max="12" width="13.77734375" style="0" customWidth="1"/>
    <col min="13" max="13" width="12.77734375" style="0" customWidth="1"/>
    <col min="14" max="43" width="2.77734375" style="0" hidden="1" customWidth="1"/>
    <col min="44" max="44" width="10.77734375" style="0" hidden="1" customWidth="1"/>
    <col min="45" max="45" width="24.77734375" style="0" hidden="1" customWidth="1"/>
    <col min="46" max="46" width="10.77734375" style="0" hidden="1" customWidth="1"/>
  </cols>
  <sheetData>
    <row r="1" spans="1:13" ht="30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46" ht="30" customHeight="1">
      <c r="A2" s="37" t="s">
        <v>2</v>
      </c>
      <c r="B2" s="37" t="s">
        <v>3</v>
      </c>
      <c r="C2" s="37" t="s">
        <v>4</v>
      </c>
      <c r="D2" s="37" t="s">
        <v>5</v>
      </c>
      <c r="E2" s="37" t="s">
        <v>6</v>
      </c>
      <c r="F2" s="37"/>
      <c r="G2" s="37" t="s">
        <v>9</v>
      </c>
      <c r="H2" s="37"/>
      <c r="I2" s="37" t="s">
        <v>10</v>
      </c>
      <c r="J2" s="37"/>
      <c r="K2" s="37" t="s">
        <v>11</v>
      </c>
      <c r="L2" s="37"/>
      <c r="M2" s="37" t="s">
        <v>12</v>
      </c>
      <c r="N2" s="36" t="s">
        <v>19</v>
      </c>
      <c r="O2" s="36" t="s">
        <v>14</v>
      </c>
      <c r="P2" s="36" t="s">
        <v>20</v>
      </c>
      <c r="Q2" s="36" t="s">
        <v>13</v>
      </c>
      <c r="R2" s="36" t="s">
        <v>21</v>
      </c>
      <c r="S2" s="36" t="s">
        <v>22</v>
      </c>
      <c r="T2" s="36" t="s">
        <v>23</v>
      </c>
      <c r="U2" s="36" t="s">
        <v>24</v>
      </c>
      <c r="V2" s="36" t="s">
        <v>25</v>
      </c>
      <c r="W2" s="36" t="s">
        <v>26</v>
      </c>
      <c r="X2" s="36" t="s">
        <v>27</v>
      </c>
      <c r="Y2" s="36" t="s">
        <v>28</v>
      </c>
      <c r="Z2" s="36" t="s">
        <v>29</v>
      </c>
      <c r="AA2" s="36" t="s">
        <v>30</v>
      </c>
      <c r="AB2" s="36" t="s">
        <v>31</v>
      </c>
      <c r="AC2" s="36" t="s">
        <v>32</v>
      </c>
      <c r="AD2" s="36" t="s">
        <v>33</v>
      </c>
      <c r="AE2" s="36" t="s">
        <v>34</v>
      </c>
      <c r="AF2" s="36" t="s">
        <v>35</v>
      </c>
      <c r="AG2" s="36" t="s">
        <v>36</v>
      </c>
      <c r="AH2" s="36" t="s">
        <v>37</v>
      </c>
      <c r="AI2" s="36" t="s">
        <v>38</v>
      </c>
      <c r="AJ2" s="36" t="s">
        <v>39</v>
      </c>
      <c r="AK2" s="36" t="s">
        <v>40</v>
      </c>
      <c r="AL2" s="36" t="s">
        <v>41</v>
      </c>
      <c r="AM2" s="36" t="s">
        <v>42</v>
      </c>
      <c r="AN2" s="36" t="s">
        <v>43</v>
      </c>
      <c r="AO2" s="36" t="s">
        <v>44</v>
      </c>
      <c r="AP2" s="36" t="s">
        <v>45</v>
      </c>
      <c r="AQ2" s="36" t="s">
        <v>46</v>
      </c>
      <c r="AR2" s="36" t="s">
        <v>47</v>
      </c>
      <c r="AS2" s="36" t="s">
        <v>48</v>
      </c>
      <c r="AT2" s="36" t="s">
        <v>49</v>
      </c>
    </row>
    <row r="3" spans="1:46" ht="30" customHeight="1">
      <c r="A3" s="37"/>
      <c r="B3" s="37"/>
      <c r="C3" s="37"/>
      <c r="D3" s="37"/>
      <c r="E3" s="2" t="s">
        <v>7</v>
      </c>
      <c r="F3" s="2" t="s">
        <v>8</v>
      </c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7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</row>
    <row r="4" spans="1:17" ht="30" customHeight="1">
      <c r="A4" s="3" t="s">
        <v>55</v>
      </c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4"/>
      <c r="Q4" s="1" t="s">
        <v>56</v>
      </c>
    </row>
    <row r="5" spans="1:46" ht="30" customHeight="1">
      <c r="A5" s="3" t="s">
        <v>57</v>
      </c>
      <c r="B5" s="3" t="s">
        <v>58</v>
      </c>
      <c r="C5" s="3" t="s">
        <v>59</v>
      </c>
      <c r="D5" s="4">
        <v>9</v>
      </c>
      <c r="E5" s="5">
        <f>TRUNC(단가대비표!O15,0)</f>
        <v>92000</v>
      </c>
      <c r="F5" s="5">
        <f aca="true" t="shared" si="0" ref="F5:F23">TRUNC(E5*D5,0)</f>
        <v>828000</v>
      </c>
      <c r="G5" s="5">
        <f>TRUNC(단가대비표!P15,0)</f>
        <v>0</v>
      </c>
      <c r="H5" s="5">
        <f aca="true" t="shared" si="1" ref="H5:H23">TRUNC(G5*D5,0)</f>
        <v>0</v>
      </c>
      <c r="I5" s="5">
        <f>TRUNC(단가대비표!V15,0)</f>
        <v>0</v>
      </c>
      <c r="J5" s="5">
        <f aca="true" t="shared" si="2" ref="J5:J23">TRUNC(I5*D5,0)</f>
        <v>0</v>
      </c>
      <c r="K5" s="5">
        <f aca="true" t="shared" si="3" ref="K5:K23">TRUNC(E5+G5+I5,0)</f>
        <v>92000</v>
      </c>
      <c r="L5" s="5">
        <f aca="true" t="shared" si="4" ref="L5:L23">TRUNC(F5+H5+J5,0)</f>
        <v>828000</v>
      </c>
      <c r="M5" s="3" t="s">
        <v>51</v>
      </c>
      <c r="N5" s="1" t="s">
        <v>60</v>
      </c>
      <c r="O5" s="1" t="s">
        <v>51</v>
      </c>
      <c r="P5" s="1" t="s">
        <v>51</v>
      </c>
      <c r="Q5" s="1" t="s">
        <v>56</v>
      </c>
      <c r="R5" s="1" t="s">
        <v>61</v>
      </c>
      <c r="S5" s="1" t="s">
        <v>61</v>
      </c>
      <c r="T5" s="1" t="s">
        <v>62</v>
      </c>
      <c r="AR5" s="1" t="s">
        <v>51</v>
      </c>
      <c r="AS5" s="1" t="s">
        <v>63</v>
      </c>
      <c r="AT5">
        <v>4</v>
      </c>
    </row>
    <row r="6" spans="1:46" ht="30" customHeight="1">
      <c r="A6" s="3" t="s">
        <v>64</v>
      </c>
      <c r="B6" s="3" t="s">
        <v>65</v>
      </c>
      <c r="C6" s="3" t="s">
        <v>59</v>
      </c>
      <c r="D6" s="4">
        <v>9</v>
      </c>
      <c r="E6" s="5">
        <f>TRUNC(단가대비표!O16,0)</f>
        <v>97700</v>
      </c>
      <c r="F6" s="5">
        <f t="shared" si="0"/>
        <v>879300</v>
      </c>
      <c r="G6" s="5">
        <f>TRUNC(단가대비표!P16,0)</f>
        <v>0</v>
      </c>
      <c r="H6" s="5">
        <f t="shared" si="1"/>
        <v>0</v>
      </c>
      <c r="I6" s="5">
        <f>TRUNC(단가대비표!V16,0)</f>
        <v>0</v>
      </c>
      <c r="J6" s="5">
        <f t="shared" si="2"/>
        <v>0</v>
      </c>
      <c r="K6" s="5">
        <f t="shared" si="3"/>
        <v>97700</v>
      </c>
      <c r="L6" s="5">
        <f t="shared" si="4"/>
        <v>879300</v>
      </c>
      <c r="M6" s="3" t="s">
        <v>51</v>
      </c>
      <c r="N6" s="1" t="s">
        <v>66</v>
      </c>
      <c r="O6" s="1" t="s">
        <v>51</v>
      </c>
      <c r="P6" s="1" t="s">
        <v>51</v>
      </c>
      <c r="Q6" s="1" t="s">
        <v>56</v>
      </c>
      <c r="R6" s="1" t="s">
        <v>61</v>
      </c>
      <c r="S6" s="1" t="s">
        <v>61</v>
      </c>
      <c r="T6" s="1" t="s">
        <v>62</v>
      </c>
      <c r="AR6" s="1" t="s">
        <v>51</v>
      </c>
      <c r="AS6" s="1" t="s">
        <v>67</v>
      </c>
      <c r="AT6">
        <v>5</v>
      </c>
    </row>
    <row r="7" spans="1:46" ht="30" customHeight="1">
      <c r="A7" s="3" t="s">
        <v>68</v>
      </c>
      <c r="B7" s="3" t="s">
        <v>58</v>
      </c>
      <c r="C7" s="3" t="s">
        <v>69</v>
      </c>
      <c r="D7" s="4">
        <v>1</v>
      </c>
      <c r="E7" s="5">
        <f>TRUNC(단가대비표!O21,0)</f>
        <v>63000</v>
      </c>
      <c r="F7" s="5">
        <f t="shared" si="0"/>
        <v>63000</v>
      </c>
      <c r="G7" s="5">
        <f>TRUNC(단가대비표!P21,0)</f>
        <v>0</v>
      </c>
      <c r="H7" s="5">
        <f t="shared" si="1"/>
        <v>0</v>
      </c>
      <c r="I7" s="5">
        <f>TRUNC(단가대비표!V21,0)</f>
        <v>0</v>
      </c>
      <c r="J7" s="5">
        <f t="shared" si="2"/>
        <v>0</v>
      </c>
      <c r="K7" s="5">
        <f t="shared" si="3"/>
        <v>63000</v>
      </c>
      <c r="L7" s="5">
        <f t="shared" si="4"/>
        <v>63000</v>
      </c>
      <c r="M7" s="3" t="s">
        <v>51</v>
      </c>
      <c r="N7" s="1" t="s">
        <v>70</v>
      </c>
      <c r="O7" s="1" t="s">
        <v>51</v>
      </c>
      <c r="P7" s="1" t="s">
        <v>51</v>
      </c>
      <c r="Q7" s="1" t="s">
        <v>56</v>
      </c>
      <c r="R7" s="1" t="s">
        <v>61</v>
      </c>
      <c r="S7" s="1" t="s">
        <v>61</v>
      </c>
      <c r="T7" s="1" t="s">
        <v>62</v>
      </c>
      <c r="AR7" s="1" t="s">
        <v>51</v>
      </c>
      <c r="AS7" s="1" t="s">
        <v>71</v>
      </c>
      <c r="AT7">
        <v>6</v>
      </c>
    </row>
    <row r="8" spans="1:46" ht="30" customHeight="1">
      <c r="A8" s="3" t="s">
        <v>72</v>
      </c>
      <c r="B8" s="3" t="s">
        <v>73</v>
      </c>
      <c r="C8" s="3" t="s">
        <v>69</v>
      </c>
      <c r="D8" s="4">
        <v>15</v>
      </c>
      <c r="E8" s="5">
        <f>TRUNC(단가대비표!O17,0)</f>
        <v>120000</v>
      </c>
      <c r="F8" s="5">
        <f t="shared" si="0"/>
        <v>1800000</v>
      </c>
      <c r="G8" s="5">
        <f>TRUNC(단가대비표!P17,0)</f>
        <v>0</v>
      </c>
      <c r="H8" s="5">
        <f t="shared" si="1"/>
        <v>0</v>
      </c>
      <c r="I8" s="5">
        <f>TRUNC(단가대비표!V17,0)</f>
        <v>0</v>
      </c>
      <c r="J8" s="5">
        <f t="shared" si="2"/>
        <v>0</v>
      </c>
      <c r="K8" s="5">
        <f t="shared" si="3"/>
        <v>120000</v>
      </c>
      <c r="L8" s="5">
        <f t="shared" si="4"/>
        <v>1800000</v>
      </c>
      <c r="M8" s="3" t="s">
        <v>51</v>
      </c>
      <c r="N8" s="1" t="s">
        <v>74</v>
      </c>
      <c r="O8" s="1" t="s">
        <v>51</v>
      </c>
      <c r="P8" s="1" t="s">
        <v>51</v>
      </c>
      <c r="Q8" s="1" t="s">
        <v>56</v>
      </c>
      <c r="R8" s="1" t="s">
        <v>61</v>
      </c>
      <c r="S8" s="1" t="s">
        <v>61</v>
      </c>
      <c r="T8" s="1" t="s">
        <v>62</v>
      </c>
      <c r="AR8" s="1" t="s">
        <v>51</v>
      </c>
      <c r="AS8" s="1" t="s">
        <v>75</v>
      </c>
      <c r="AT8">
        <v>7</v>
      </c>
    </row>
    <row r="9" spans="1:46" ht="30" customHeight="1">
      <c r="A9" s="3" t="s">
        <v>76</v>
      </c>
      <c r="B9" s="3" t="s">
        <v>77</v>
      </c>
      <c r="C9" s="3" t="s">
        <v>69</v>
      </c>
      <c r="D9" s="4">
        <v>15</v>
      </c>
      <c r="E9" s="5">
        <f>TRUNC(단가대비표!O18,0)</f>
        <v>120000</v>
      </c>
      <c r="F9" s="5">
        <f t="shared" si="0"/>
        <v>1800000</v>
      </c>
      <c r="G9" s="5">
        <f>TRUNC(단가대비표!P18,0)</f>
        <v>0</v>
      </c>
      <c r="H9" s="5">
        <f t="shared" si="1"/>
        <v>0</v>
      </c>
      <c r="I9" s="5">
        <f>TRUNC(단가대비표!V18,0)</f>
        <v>0</v>
      </c>
      <c r="J9" s="5">
        <f t="shared" si="2"/>
        <v>0</v>
      </c>
      <c r="K9" s="5">
        <f t="shared" si="3"/>
        <v>120000</v>
      </c>
      <c r="L9" s="5">
        <f t="shared" si="4"/>
        <v>1800000</v>
      </c>
      <c r="M9" s="3" t="s">
        <v>51</v>
      </c>
      <c r="N9" s="1" t="s">
        <v>78</v>
      </c>
      <c r="O9" s="1" t="s">
        <v>51</v>
      </c>
      <c r="P9" s="1" t="s">
        <v>51</v>
      </c>
      <c r="Q9" s="1" t="s">
        <v>56</v>
      </c>
      <c r="R9" s="1" t="s">
        <v>61</v>
      </c>
      <c r="S9" s="1" t="s">
        <v>61</v>
      </c>
      <c r="T9" s="1" t="s">
        <v>62</v>
      </c>
      <c r="AR9" s="1" t="s">
        <v>51</v>
      </c>
      <c r="AS9" s="1" t="s">
        <v>79</v>
      </c>
      <c r="AT9">
        <v>8</v>
      </c>
    </row>
    <row r="10" spans="1:46" ht="30" customHeight="1">
      <c r="A10" s="3" t="s">
        <v>80</v>
      </c>
      <c r="B10" s="3" t="s">
        <v>81</v>
      </c>
      <c r="C10" s="3" t="s">
        <v>59</v>
      </c>
      <c r="D10" s="4">
        <v>1</v>
      </c>
      <c r="E10" s="5">
        <f>TRUNC(단가대비표!O12,0)</f>
        <v>81000</v>
      </c>
      <c r="F10" s="5">
        <f t="shared" si="0"/>
        <v>81000</v>
      </c>
      <c r="G10" s="5">
        <f>TRUNC(단가대비표!P12,0)</f>
        <v>0</v>
      </c>
      <c r="H10" s="5">
        <f t="shared" si="1"/>
        <v>0</v>
      </c>
      <c r="I10" s="5">
        <f>TRUNC(단가대비표!V12,0)</f>
        <v>0</v>
      </c>
      <c r="J10" s="5">
        <f t="shared" si="2"/>
        <v>0</v>
      </c>
      <c r="K10" s="5">
        <f t="shared" si="3"/>
        <v>81000</v>
      </c>
      <c r="L10" s="5">
        <f t="shared" si="4"/>
        <v>81000</v>
      </c>
      <c r="M10" s="3" t="s">
        <v>51</v>
      </c>
      <c r="N10" s="1" t="s">
        <v>82</v>
      </c>
      <c r="O10" s="1" t="s">
        <v>51</v>
      </c>
      <c r="P10" s="1" t="s">
        <v>51</v>
      </c>
      <c r="Q10" s="1" t="s">
        <v>56</v>
      </c>
      <c r="R10" s="1" t="s">
        <v>61</v>
      </c>
      <c r="S10" s="1" t="s">
        <v>61</v>
      </c>
      <c r="T10" s="1" t="s">
        <v>62</v>
      </c>
      <c r="AR10" s="1" t="s">
        <v>51</v>
      </c>
      <c r="AS10" s="1" t="s">
        <v>83</v>
      </c>
      <c r="AT10">
        <v>9</v>
      </c>
    </row>
    <row r="11" spans="1:46" ht="30" customHeight="1">
      <c r="A11" s="3" t="s">
        <v>80</v>
      </c>
      <c r="B11" s="3" t="s">
        <v>84</v>
      </c>
      <c r="C11" s="3" t="s">
        <v>59</v>
      </c>
      <c r="D11" s="4">
        <v>12</v>
      </c>
      <c r="E11" s="5">
        <f>TRUNC(단가대비표!O13,0)</f>
        <v>118100</v>
      </c>
      <c r="F11" s="5">
        <f t="shared" si="0"/>
        <v>1417200</v>
      </c>
      <c r="G11" s="5">
        <f>TRUNC(단가대비표!P13,0)</f>
        <v>0</v>
      </c>
      <c r="H11" s="5">
        <f t="shared" si="1"/>
        <v>0</v>
      </c>
      <c r="I11" s="5">
        <f>TRUNC(단가대비표!V13,0)</f>
        <v>0</v>
      </c>
      <c r="J11" s="5">
        <f t="shared" si="2"/>
        <v>0</v>
      </c>
      <c r="K11" s="5">
        <f t="shared" si="3"/>
        <v>118100</v>
      </c>
      <c r="L11" s="5">
        <f t="shared" si="4"/>
        <v>1417200</v>
      </c>
      <c r="M11" s="3" t="s">
        <v>51</v>
      </c>
      <c r="N11" s="1" t="s">
        <v>85</v>
      </c>
      <c r="O11" s="1" t="s">
        <v>51</v>
      </c>
      <c r="P11" s="1" t="s">
        <v>51</v>
      </c>
      <c r="Q11" s="1" t="s">
        <v>56</v>
      </c>
      <c r="R11" s="1" t="s">
        <v>61</v>
      </c>
      <c r="S11" s="1" t="s">
        <v>61</v>
      </c>
      <c r="T11" s="1" t="s">
        <v>62</v>
      </c>
      <c r="AR11" s="1" t="s">
        <v>51</v>
      </c>
      <c r="AS11" s="1" t="s">
        <v>86</v>
      </c>
      <c r="AT11">
        <v>10</v>
      </c>
    </row>
    <row r="12" spans="1:46" ht="30" customHeight="1">
      <c r="A12" s="3" t="s">
        <v>87</v>
      </c>
      <c r="B12" s="3" t="s">
        <v>88</v>
      </c>
      <c r="C12" s="3" t="s">
        <v>59</v>
      </c>
      <c r="D12" s="4">
        <v>1</v>
      </c>
      <c r="E12" s="5">
        <f>TRUNC(단가대비표!O19,0)</f>
        <v>135000</v>
      </c>
      <c r="F12" s="5">
        <f t="shared" si="0"/>
        <v>135000</v>
      </c>
      <c r="G12" s="5">
        <f>TRUNC(단가대비표!P19,0)</f>
        <v>0</v>
      </c>
      <c r="H12" s="5">
        <f t="shared" si="1"/>
        <v>0</v>
      </c>
      <c r="I12" s="5">
        <f>TRUNC(단가대비표!V19,0)</f>
        <v>0</v>
      </c>
      <c r="J12" s="5">
        <f t="shared" si="2"/>
        <v>0</v>
      </c>
      <c r="K12" s="5">
        <f t="shared" si="3"/>
        <v>135000</v>
      </c>
      <c r="L12" s="5">
        <f t="shared" si="4"/>
        <v>135000</v>
      </c>
      <c r="M12" s="3" t="s">
        <v>51</v>
      </c>
      <c r="N12" s="1" t="s">
        <v>89</v>
      </c>
      <c r="O12" s="1" t="s">
        <v>51</v>
      </c>
      <c r="P12" s="1" t="s">
        <v>51</v>
      </c>
      <c r="Q12" s="1" t="s">
        <v>56</v>
      </c>
      <c r="R12" s="1" t="s">
        <v>61</v>
      </c>
      <c r="S12" s="1" t="s">
        <v>61</v>
      </c>
      <c r="T12" s="1" t="s">
        <v>62</v>
      </c>
      <c r="AR12" s="1" t="s">
        <v>51</v>
      </c>
      <c r="AS12" s="1" t="s">
        <v>90</v>
      </c>
      <c r="AT12">
        <v>11</v>
      </c>
    </row>
    <row r="13" spans="1:46" ht="30" customHeight="1">
      <c r="A13" s="3" t="s">
        <v>91</v>
      </c>
      <c r="B13" s="3" t="s">
        <v>92</v>
      </c>
      <c r="C13" s="3" t="s">
        <v>69</v>
      </c>
      <c r="D13" s="4">
        <v>19</v>
      </c>
      <c r="E13" s="5">
        <f>TRUNC(단가대비표!O14,0)</f>
        <v>15000</v>
      </c>
      <c r="F13" s="5">
        <f t="shared" si="0"/>
        <v>285000</v>
      </c>
      <c r="G13" s="5">
        <f>TRUNC(단가대비표!P14,0)</f>
        <v>0</v>
      </c>
      <c r="H13" s="5">
        <f t="shared" si="1"/>
        <v>0</v>
      </c>
      <c r="I13" s="5">
        <f>TRUNC(단가대비표!V14,0)</f>
        <v>0</v>
      </c>
      <c r="J13" s="5">
        <f t="shared" si="2"/>
        <v>0</v>
      </c>
      <c r="K13" s="5">
        <f t="shared" si="3"/>
        <v>15000</v>
      </c>
      <c r="L13" s="5">
        <f t="shared" si="4"/>
        <v>285000</v>
      </c>
      <c r="M13" s="3" t="s">
        <v>51</v>
      </c>
      <c r="N13" s="1" t="s">
        <v>93</v>
      </c>
      <c r="O13" s="1" t="s">
        <v>51</v>
      </c>
      <c r="P13" s="1" t="s">
        <v>51</v>
      </c>
      <c r="Q13" s="1" t="s">
        <v>56</v>
      </c>
      <c r="R13" s="1" t="s">
        <v>61</v>
      </c>
      <c r="S13" s="1" t="s">
        <v>61</v>
      </c>
      <c r="T13" s="1" t="s">
        <v>62</v>
      </c>
      <c r="AR13" s="1" t="s">
        <v>51</v>
      </c>
      <c r="AS13" s="1" t="s">
        <v>94</v>
      </c>
      <c r="AT13">
        <v>12</v>
      </c>
    </row>
    <row r="14" spans="1:46" ht="30" customHeight="1">
      <c r="A14" s="3" t="s">
        <v>95</v>
      </c>
      <c r="B14" s="3" t="s">
        <v>96</v>
      </c>
      <c r="C14" s="3" t="s">
        <v>69</v>
      </c>
      <c r="D14" s="4">
        <v>7</v>
      </c>
      <c r="E14" s="5">
        <f>TRUNC(단가대비표!O20,0)</f>
        <v>3000</v>
      </c>
      <c r="F14" s="5">
        <f t="shared" si="0"/>
        <v>21000</v>
      </c>
      <c r="G14" s="5">
        <f>TRUNC(단가대비표!P20,0)</f>
        <v>0</v>
      </c>
      <c r="H14" s="5">
        <f t="shared" si="1"/>
        <v>0</v>
      </c>
      <c r="I14" s="5">
        <f>TRUNC(단가대비표!V20,0)</f>
        <v>0</v>
      </c>
      <c r="J14" s="5">
        <f t="shared" si="2"/>
        <v>0</v>
      </c>
      <c r="K14" s="5">
        <f t="shared" si="3"/>
        <v>3000</v>
      </c>
      <c r="L14" s="5">
        <f t="shared" si="4"/>
        <v>21000</v>
      </c>
      <c r="M14" s="3" t="s">
        <v>51</v>
      </c>
      <c r="N14" s="1" t="s">
        <v>97</v>
      </c>
      <c r="O14" s="1" t="s">
        <v>51</v>
      </c>
      <c r="P14" s="1" t="s">
        <v>51</v>
      </c>
      <c r="Q14" s="1" t="s">
        <v>56</v>
      </c>
      <c r="R14" s="1" t="s">
        <v>61</v>
      </c>
      <c r="S14" s="1" t="s">
        <v>61</v>
      </c>
      <c r="T14" s="1" t="s">
        <v>62</v>
      </c>
      <c r="AR14" s="1" t="s">
        <v>51</v>
      </c>
      <c r="AS14" s="1" t="s">
        <v>98</v>
      </c>
      <c r="AT14">
        <v>13</v>
      </c>
    </row>
    <row r="15" spans="1:46" ht="30" customHeight="1">
      <c r="A15" s="3" t="s">
        <v>99</v>
      </c>
      <c r="B15" s="3" t="s">
        <v>51</v>
      </c>
      <c r="C15" s="3" t="s">
        <v>59</v>
      </c>
      <c r="D15" s="4">
        <v>6</v>
      </c>
      <c r="E15" s="5">
        <f>TRUNC(단가대비표!O85,0)</f>
        <v>150000</v>
      </c>
      <c r="F15" s="5">
        <f t="shared" si="0"/>
        <v>900000</v>
      </c>
      <c r="G15" s="5">
        <f>TRUNC(단가대비표!P85,0)</f>
        <v>0</v>
      </c>
      <c r="H15" s="5">
        <f t="shared" si="1"/>
        <v>0</v>
      </c>
      <c r="I15" s="5">
        <f>TRUNC(단가대비표!V85,0)</f>
        <v>0</v>
      </c>
      <c r="J15" s="5">
        <f t="shared" si="2"/>
        <v>0</v>
      </c>
      <c r="K15" s="5">
        <f t="shared" si="3"/>
        <v>150000</v>
      </c>
      <c r="L15" s="5">
        <f t="shared" si="4"/>
        <v>900000</v>
      </c>
      <c r="M15" s="3" t="s">
        <v>51</v>
      </c>
      <c r="N15" s="1" t="s">
        <v>100</v>
      </c>
      <c r="O15" s="1" t="s">
        <v>51</v>
      </c>
      <c r="P15" s="1" t="s">
        <v>51</v>
      </c>
      <c r="Q15" s="1" t="s">
        <v>56</v>
      </c>
      <c r="R15" s="1" t="s">
        <v>61</v>
      </c>
      <c r="S15" s="1" t="s">
        <v>61</v>
      </c>
      <c r="T15" s="1" t="s">
        <v>62</v>
      </c>
      <c r="AR15" s="1" t="s">
        <v>51</v>
      </c>
      <c r="AS15" s="1" t="s">
        <v>101</v>
      </c>
      <c r="AT15">
        <v>14</v>
      </c>
    </row>
    <row r="16" spans="1:46" ht="30" customHeight="1">
      <c r="A16" s="3" t="s">
        <v>102</v>
      </c>
      <c r="B16" s="3" t="s">
        <v>103</v>
      </c>
      <c r="C16" s="3" t="s">
        <v>69</v>
      </c>
      <c r="D16" s="4">
        <v>1</v>
      </c>
      <c r="E16" s="5">
        <f>TRUNC(단가대비표!O161,0)</f>
        <v>150000</v>
      </c>
      <c r="F16" s="5">
        <f t="shared" si="0"/>
        <v>150000</v>
      </c>
      <c r="G16" s="5">
        <f>TRUNC(단가대비표!P161,0)</f>
        <v>0</v>
      </c>
      <c r="H16" s="5">
        <f t="shared" si="1"/>
        <v>0</v>
      </c>
      <c r="I16" s="5">
        <f>TRUNC(단가대비표!V161,0)</f>
        <v>0</v>
      </c>
      <c r="J16" s="5">
        <f t="shared" si="2"/>
        <v>0</v>
      </c>
      <c r="K16" s="5">
        <f t="shared" si="3"/>
        <v>150000</v>
      </c>
      <c r="L16" s="5">
        <f t="shared" si="4"/>
        <v>150000</v>
      </c>
      <c r="M16" s="3" t="s">
        <v>51</v>
      </c>
      <c r="N16" s="1" t="s">
        <v>104</v>
      </c>
      <c r="O16" s="1" t="s">
        <v>51</v>
      </c>
      <c r="P16" s="1" t="s">
        <v>51</v>
      </c>
      <c r="Q16" s="1" t="s">
        <v>56</v>
      </c>
      <c r="R16" s="1" t="s">
        <v>61</v>
      </c>
      <c r="S16" s="1" t="s">
        <v>61</v>
      </c>
      <c r="T16" s="1" t="s">
        <v>62</v>
      </c>
      <c r="AR16" s="1" t="s">
        <v>51</v>
      </c>
      <c r="AS16" s="1" t="s">
        <v>105</v>
      </c>
      <c r="AT16">
        <v>15</v>
      </c>
    </row>
    <row r="17" spans="1:46" ht="30" customHeight="1">
      <c r="A17" s="3" t="s">
        <v>102</v>
      </c>
      <c r="B17" s="3" t="s">
        <v>106</v>
      </c>
      <c r="C17" s="3" t="s">
        <v>69</v>
      </c>
      <c r="D17" s="4">
        <v>1</v>
      </c>
      <c r="E17" s="5">
        <f>TRUNC(단가대비표!O162,0)</f>
        <v>60000</v>
      </c>
      <c r="F17" s="5">
        <f t="shared" si="0"/>
        <v>60000</v>
      </c>
      <c r="G17" s="5">
        <f>TRUNC(단가대비표!P162,0)</f>
        <v>0</v>
      </c>
      <c r="H17" s="5">
        <f t="shared" si="1"/>
        <v>0</v>
      </c>
      <c r="I17" s="5">
        <f>TRUNC(단가대비표!V162,0)</f>
        <v>0</v>
      </c>
      <c r="J17" s="5">
        <f t="shared" si="2"/>
        <v>0</v>
      </c>
      <c r="K17" s="5">
        <f t="shared" si="3"/>
        <v>60000</v>
      </c>
      <c r="L17" s="5">
        <f t="shared" si="4"/>
        <v>60000</v>
      </c>
      <c r="M17" s="3" t="s">
        <v>51</v>
      </c>
      <c r="N17" s="1" t="s">
        <v>107</v>
      </c>
      <c r="O17" s="1" t="s">
        <v>51</v>
      </c>
      <c r="P17" s="1" t="s">
        <v>51</v>
      </c>
      <c r="Q17" s="1" t="s">
        <v>56</v>
      </c>
      <c r="R17" s="1" t="s">
        <v>61</v>
      </c>
      <c r="S17" s="1" t="s">
        <v>61</v>
      </c>
      <c r="T17" s="1" t="s">
        <v>62</v>
      </c>
      <c r="AR17" s="1" t="s">
        <v>51</v>
      </c>
      <c r="AS17" s="1" t="s">
        <v>108</v>
      </c>
      <c r="AT17">
        <v>16</v>
      </c>
    </row>
    <row r="18" spans="1:46" ht="30" customHeight="1">
      <c r="A18" s="3" t="s">
        <v>102</v>
      </c>
      <c r="B18" s="3" t="s">
        <v>109</v>
      </c>
      <c r="C18" s="3" t="s">
        <v>69</v>
      </c>
      <c r="D18" s="4">
        <v>1</v>
      </c>
      <c r="E18" s="5">
        <f>TRUNC(단가대비표!O163,0)</f>
        <v>110000</v>
      </c>
      <c r="F18" s="5">
        <f t="shared" si="0"/>
        <v>110000</v>
      </c>
      <c r="G18" s="5">
        <f>TRUNC(단가대비표!P163,0)</f>
        <v>0</v>
      </c>
      <c r="H18" s="5">
        <f t="shared" si="1"/>
        <v>0</v>
      </c>
      <c r="I18" s="5">
        <f>TRUNC(단가대비표!V163,0)</f>
        <v>0</v>
      </c>
      <c r="J18" s="5">
        <f t="shared" si="2"/>
        <v>0</v>
      </c>
      <c r="K18" s="5">
        <f t="shared" si="3"/>
        <v>110000</v>
      </c>
      <c r="L18" s="5">
        <f t="shared" si="4"/>
        <v>110000</v>
      </c>
      <c r="M18" s="3" t="s">
        <v>51</v>
      </c>
      <c r="N18" s="1" t="s">
        <v>110</v>
      </c>
      <c r="O18" s="1" t="s">
        <v>51</v>
      </c>
      <c r="P18" s="1" t="s">
        <v>51</v>
      </c>
      <c r="Q18" s="1" t="s">
        <v>56</v>
      </c>
      <c r="R18" s="1" t="s">
        <v>61</v>
      </c>
      <c r="S18" s="1" t="s">
        <v>61</v>
      </c>
      <c r="T18" s="1" t="s">
        <v>62</v>
      </c>
      <c r="AR18" s="1" t="s">
        <v>51</v>
      </c>
      <c r="AS18" s="1" t="s">
        <v>111</v>
      </c>
      <c r="AT18">
        <v>17</v>
      </c>
    </row>
    <row r="19" spans="1:46" ht="30" customHeight="1">
      <c r="A19" s="3" t="s">
        <v>112</v>
      </c>
      <c r="B19" s="3" t="s">
        <v>113</v>
      </c>
      <c r="C19" s="3" t="s">
        <v>69</v>
      </c>
      <c r="D19" s="4">
        <v>1</v>
      </c>
      <c r="E19" s="5">
        <f>TRUNC(단가대비표!O164,0)</f>
        <v>220000</v>
      </c>
      <c r="F19" s="5">
        <f t="shared" si="0"/>
        <v>220000</v>
      </c>
      <c r="G19" s="5">
        <f>TRUNC(단가대비표!P164,0)</f>
        <v>0</v>
      </c>
      <c r="H19" s="5">
        <f t="shared" si="1"/>
        <v>0</v>
      </c>
      <c r="I19" s="5">
        <f>TRUNC(단가대비표!V164,0)</f>
        <v>0</v>
      </c>
      <c r="J19" s="5">
        <f t="shared" si="2"/>
        <v>0</v>
      </c>
      <c r="K19" s="5">
        <f t="shared" si="3"/>
        <v>220000</v>
      </c>
      <c r="L19" s="5">
        <f t="shared" si="4"/>
        <v>220000</v>
      </c>
      <c r="M19" s="3" t="s">
        <v>51</v>
      </c>
      <c r="N19" s="1" t="s">
        <v>114</v>
      </c>
      <c r="O19" s="1" t="s">
        <v>51</v>
      </c>
      <c r="P19" s="1" t="s">
        <v>51</v>
      </c>
      <c r="Q19" s="1" t="s">
        <v>56</v>
      </c>
      <c r="R19" s="1" t="s">
        <v>61</v>
      </c>
      <c r="S19" s="1" t="s">
        <v>61</v>
      </c>
      <c r="T19" s="1" t="s">
        <v>62</v>
      </c>
      <c r="AR19" s="1" t="s">
        <v>51</v>
      </c>
      <c r="AS19" s="1" t="s">
        <v>115</v>
      </c>
      <c r="AT19">
        <v>18</v>
      </c>
    </row>
    <row r="20" spans="1:46" ht="30" customHeight="1">
      <c r="A20" s="3" t="s">
        <v>116</v>
      </c>
      <c r="B20" s="3" t="s">
        <v>117</v>
      </c>
      <c r="C20" s="3" t="s">
        <v>118</v>
      </c>
      <c r="D20" s="4">
        <v>2</v>
      </c>
      <c r="E20" s="5">
        <f>TRUNC(단가대비표!O75,0)</f>
        <v>0</v>
      </c>
      <c r="F20" s="5">
        <f t="shared" si="0"/>
        <v>0</v>
      </c>
      <c r="G20" s="5">
        <f>TRUNC(단가대비표!P75,0)</f>
        <v>87372</v>
      </c>
      <c r="H20" s="5">
        <f t="shared" si="1"/>
        <v>174744</v>
      </c>
      <c r="I20" s="5">
        <f>TRUNC(단가대비표!V75,0)</f>
        <v>0</v>
      </c>
      <c r="J20" s="5">
        <f t="shared" si="2"/>
        <v>0</v>
      </c>
      <c r="K20" s="5">
        <f t="shared" si="3"/>
        <v>87372</v>
      </c>
      <c r="L20" s="5">
        <f t="shared" si="4"/>
        <v>174744</v>
      </c>
      <c r="M20" s="3" t="s">
        <v>51</v>
      </c>
      <c r="N20" s="1" t="s">
        <v>119</v>
      </c>
      <c r="O20" s="1" t="s">
        <v>51</v>
      </c>
      <c r="P20" s="1" t="s">
        <v>51</v>
      </c>
      <c r="Q20" s="1" t="s">
        <v>56</v>
      </c>
      <c r="R20" s="1" t="s">
        <v>61</v>
      </c>
      <c r="S20" s="1" t="s">
        <v>61</v>
      </c>
      <c r="T20" s="1" t="s">
        <v>62</v>
      </c>
      <c r="X20">
        <v>1</v>
      </c>
      <c r="AR20" s="1" t="s">
        <v>51</v>
      </c>
      <c r="AS20" s="1" t="s">
        <v>120</v>
      </c>
      <c r="AT20">
        <v>19</v>
      </c>
    </row>
    <row r="21" spans="1:46" ht="30" customHeight="1">
      <c r="A21" s="3" t="s">
        <v>116</v>
      </c>
      <c r="B21" s="3" t="s">
        <v>121</v>
      </c>
      <c r="C21" s="3" t="s">
        <v>118</v>
      </c>
      <c r="D21" s="4">
        <v>14</v>
      </c>
      <c r="E21" s="5">
        <f>TRUNC(단가대비표!O77,0)</f>
        <v>0</v>
      </c>
      <c r="F21" s="5">
        <f t="shared" si="0"/>
        <v>0</v>
      </c>
      <c r="G21" s="5">
        <f>TRUNC(단가대비표!P77,0)</f>
        <v>66622</v>
      </c>
      <c r="H21" s="5">
        <f t="shared" si="1"/>
        <v>932708</v>
      </c>
      <c r="I21" s="5">
        <f>TRUNC(단가대비표!V77,0)</f>
        <v>0</v>
      </c>
      <c r="J21" s="5">
        <f t="shared" si="2"/>
        <v>0</v>
      </c>
      <c r="K21" s="5">
        <f t="shared" si="3"/>
        <v>66622</v>
      </c>
      <c r="L21" s="5">
        <f t="shared" si="4"/>
        <v>932708</v>
      </c>
      <c r="M21" s="3" t="s">
        <v>51</v>
      </c>
      <c r="N21" s="1" t="s">
        <v>122</v>
      </c>
      <c r="O21" s="1" t="s">
        <v>51</v>
      </c>
      <c r="P21" s="1" t="s">
        <v>51</v>
      </c>
      <c r="Q21" s="1" t="s">
        <v>56</v>
      </c>
      <c r="R21" s="1" t="s">
        <v>61</v>
      </c>
      <c r="S21" s="1" t="s">
        <v>61</v>
      </c>
      <c r="T21" s="1" t="s">
        <v>62</v>
      </c>
      <c r="X21">
        <v>1</v>
      </c>
      <c r="AR21" s="1" t="s">
        <v>51</v>
      </c>
      <c r="AS21" s="1" t="s">
        <v>123</v>
      </c>
      <c r="AT21">
        <v>20</v>
      </c>
    </row>
    <row r="22" spans="1:46" ht="30" customHeight="1">
      <c r="A22" s="3" t="s">
        <v>116</v>
      </c>
      <c r="B22" s="3" t="s">
        <v>124</v>
      </c>
      <c r="C22" s="3" t="s">
        <v>118</v>
      </c>
      <c r="D22" s="4">
        <v>61</v>
      </c>
      <c r="E22" s="5">
        <f>TRUNC(단가대비표!O79,0)</f>
        <v>0</v>
      </c>
      <c r="F22" s="5">
        <f t="shared" si="0"/>
        <v>0</v>
      </c>
      <c r="G22" s="5">
        <f>TRUNC(단가대비표!P79,0)</f>
        <v>81777</v>
      </c>
      <c r="H22" s="5">
        <f t="shared" si="1"/>
        <v>4988397</v>
      </c>
      <c r="I22" s="5">
        <f>TRUNC(단가대비표!V79,0)</f>
        <v>0</v>
      </c>
      <c r="J22" s="5">
        <f t="shared" si="2"/>
        <v>0</v>
      </c>
      <c r="K22" s="5">
        <f t="shared" si="3"/>
        <v>81777</v>
      </c>
      <c r="L22" s="5">
        <f t="shared" si="4"/>
        <v>4988397</v>
      </c>
      <c r="M22" s="3" t="s">
        <v>51</v>
      </c>
      <c r="N22" s="1" t="s">
        <v>125</v>
      </c>
      <c r="O22" s="1" t="s">
        <v>51</v>
      </c>
      <c r="P22" s="1" t="s">
        <v>51</v>
      </c>
      <c r="Q22" s="1" t="s">
        <v>56</v>
      </c>
      <c r="R22" s="1" t="s">
        <v>61</v>
      </c>
      <c r="S22" s="1" t="s">
        <v>61</v>
      </c>
      <c r="T22" s="1" t="s">
        <v>62</v>
      </c>
      <c r="X22">
        <v>1</v>
      </c>
      <c r="AR22" s="1" t="s">
        <v>51</v>
      </c>
      <c r="AS22" s="1" t="s">
        <v>126</v>
      </c>
      <c r="AT22">
        <v>21</v>
      </c>
    </row>
    <row r="23" spans="1:46" ht="30" customHeight="1">
      <c r="A23" s="3" t="s">
        <v>127</v>
      </c>
      <c r="B23" s="29" t="s">
        <v>911</v>
      </c>
      <c r="C23" s="3" t="s">
        <v>128</v>
      </c>
      <c r="D23" s="4">
        <v>1</v>
      </c>
      <c r="E23" s="5">
        <f>SUM(H20:H22)*2%</f>
        <v>121916.98</v>
      </c>
      <c r="F23" s="5">
        <f t="shared" si="0"/>
        <v>121916</v>
      </c>
      <c r="G23" s="5">
        <v>0</v>
      </c>
      <c r="H23" s="5">
        <f t="shared" si="1"/>
        <v>0</v>
      </c>
      <c r="I23" s="5">
        <v>0</v>
      </c>
      <c r="J23" s="5">
        <f t="shared" si="2"/>
        <v>0</v>
      </c>
      <c r="K23" s="5">
        <f t="shared" si="3"/>
        <v>121916</v>
      </c>
      <c r="L23" s="5">
        <f t="shared" si="4"/>
        <v>121916</v>
      </c>
      <c r="M23" s="3" t="s">
        <v>51</v>
      </c>
      <c r="N23" s="1" t="s">
        <v>129</v>
      </c>
      <c r="O23" s="1" t="s">
        <v>51</v>
      </c>
      <c r="P23" s="1" t="s">
        <v>51</v>
      </c>
      <c r="Q23" s="1" t="s">
        <v>56</v>
      </c>
      <c r="R23" s="1" t="s">
        <v>61</v>
      </c>
      <c r="S23" s="1" t="s">
        <v>61</v>
      </c>
      <c r="T23" s="1" t="s">
        <v>61</v>
      </c>
      <c r="U23">
        <v>1</v>
      </c>
      <c r="V23">
        <v>0</v>
      </c>
      <c r="W23">
        <v>0.03</v>
      </c>
      <c r="AR23" s="1" t="s">
        <v>51</v>
      </c>
      <c r="AS23" s="1" t="s">
        <v>130</v>
      </c>
      <c r="AT23">
        <v>254</v>
      </c>
    </row>
    <row r="24" spans="1:13" ht="30" customHeight="1">
      <c r="A24" s="4"/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4"/>
    </row>
    <row r="25" spans="1:14" ht="30" customHeight="1">
      <c r="A25" s="53" t="s">
        <v>131</v>
      </c>
      <c r="B25" s="53"/>
      <c r="C25" s="53"/>
      <c r="D25" s="53"/>
      <c r="E25" s="54"/>
      <c r="F25" s="54">
        <f>SUM(F5:F24)</f>
        <v>8871416</v>
      </c>
      <c r="G25" s="54"/>
      <c r="H25" s="54">
        <f>SUM(H5:H24)</f>
        <v>6095849</v>
      </c>
      <c r="I25" s="54"/>
      <c r="J25" s="54">
        <f>SUM(J5:J24)</f>
        <v>0</v>
      </c>
      <c r="K25" s="54"/>
      <c r="L25" s="54">
        <f>SUM(L5:L24)</f>
        <v>14967265</v>
      </c>
      <c r="M25" s="4"/>
      <c r="N25" t="s">
        <v>132</v>
      </c>
    </row>
    <row r="26" spans="1:17" ht="30" customHeight="1">
      <c r="A26" s="3" t="s">
        <v>133</v>
      </c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4"/>
      <c r="Q26" s="1" t="s">
        <v>134</v>
      </c>
    </row>
    <row r="27" spans="1:46" ht="30" customHeight="1">
      <c r="A27" s="3" t="s">
        <v>135</v>
      </c>
      <c r="B27" s="3" t="s">
        <v>136</v>
      </c>
      <c r="C27" s="3" t="s">
        <v>137</v>
      </c>
      <c r="D27" s="4">
        <v>6</v>
      </c>
      <c r="E27" s="5">
        <f>TRUNC(단가대비표!O27,0)</f>
        <v>2360</v>
      </c>
      <c r="F27" s="5">
        <f aca="true" t="shared" si="5" ref="F27:F48">TRUNC(E27*D27,0)</f>
        <v>14160</v>
      </c>
      <c r="G27" s="5">
        <f>TRUNC(단가대비표!P27,0)</f>
        <v>0</v>
      </c>
      <c r="H27" s="5">
        <f aca="true" t="shared" si="6" ref="H27:H48">TRUNC(G27*D27,0)</f>
        <v>0</v>
      </c>
      <c r="I27" s="5">
        <f>TRUNC(단가대비표!V27,0)</f>
        <v>0</v>
      </c>
      <c r="J27" s="5">
        <f aca="true" t="shared" si="7" ref="J27:J48">TRUNC(I27*D27,0)</f>
        <v>0</v>
      </c>
      <c r="K27" s="5">
        <f aca="true" t="shared" si="8" ref="K27:K48">TRUNC(E27+G27+I27,0)</f>
        <v>2360</v>
      </c>
      <c r="L27" s="5">
        <f aca="true" t="shared" si="9" ref="L27:L48">TRUNC(F27+H27+J27,0)</f>
        <v>14160</v>
      </c>
      <c r="M27" s="3" t="s">
        <v>51</v>
      </c>
      <c r="N27" s="1" t="s">
        <v>138</v>
      </c>
      <c r="O27" s="1" t="s">
        <v>51</v>
      </c>
      <c r="P27" s="1" t="s">
        <v>51</v>
      </c>
      <c r="Q27" s="1" t="s">
        <v>134</v>
      </c>
      <c r="R27" s="1" t="s">
        <v>61</v>
      </c>
      <c r="S27" s="1" t="s">
        <v>61</v>
      </c>
      <c r="T27" s="1" t="s">
        <v>62</v>
      </c>
      <c r="X27">
        <v>1</v>
      </c>
      <c r="AR27" s="1" t="s">
        <v>51</v>
      </c>
      <c r="AS27" s="1" t="s">
        <v>139</v>
      </c>
      <c r="AT27">
        <v>23</v>
      </c>
    </row>
    <row r="28" spans="1:46" ht="30" customHeight="1">
      <c r="A28" s="3" t="s">
        <v>140</v>
      </c>
      <c r="B28" s="3" t="s">
        <v>141</v>
      </c>
      <c r="C28" s="3" t="s">
        <v>137</v>
      </c>
      <c r="D28" s="4">
        <v>4</v>
      </c>
      <c r="E28" s="5">
        <f>TRUNC(단가대비표!O32,0)</f>
        <v>2122</v>
      </c>
      <c r="F28" s="5">
        <f t="shared" si="5"/>
        <v>8488</v>
      </c>
      <c r="G28" s="5">
        <f>TRUNC(단가대비표!P32,0)</f>
        <v>0</v>
      </c>
      <c r="H28" s="5">
        <f t="shared" si="6"/>
        <v>0</v>
      </c>
      <c r="I28" s="5">
        <f>TRUNC(단가대비표!V32,0)</f>
        <v>0</v>
      </c>
      <c r="J28" s="5">
        <f t="shared" si="7"/>
        <v>0</v>
      </c>
      <c r="K28" s="5">
        <f t="shared" si="8"/>
        <v>2122</v>
      </c>
      <c r="L28" s="5">
        <f t="shared" si="9"/>
        <v>8488</v>
      </c>
      <c r="M28" s="3" t="s">
        <v>51</v>
      </c>
      <c r="N28" s="1" t="s">
        <v>142</v>
      </c>
      <c r="O28" s="1" t="s">
        <v>51</v>
      </c>
      <c r="P28" s="1" t="s">
        <v>51</v>
      </c>
      <c r="Q28" s="1" t="s">
        <v>134</v>
      </c>
      <c r="R28" s="1" t="s">
        <v>61</v>
      </c>
      <c r="S28" s="1" t="s">
        <v>61</v>
      </c>
      <c r="T28" s="1" t="s">
        <v>62</v>
      </c>
      <c r="X28">
        <v>1</v>
      </c>
      <c r="AR28" s="1" t="s">
        <v>51</v>
      </c>
      <c r="AS28" s="1" t="s">
        <v>143</v>
      </c>
      <c r="AT28">
        <v>24</v>
      </c>
    </row>
    <row r="29" spans="1:46" ht="30" customHeight="1">
      <c r="A29" s="3" t="s">
        <v>144</v>
      </c>
      <c r="B29" s="29" t="s">
        <v>920</v>
      </c>
      <c r="C29" s="3" t="s">
        <v>128</v>
      </c>
      <c r="D29" s="4">
        <v>1</v>
      </c>
      <c r="E29" s="5">
        <f>SUM(F27:F28)*2%</f>
        <v>452.96000000000004</v>
      </c>
      <c r="F29" s="5">
        <f t="shared" si="5"/>
        <v>452</v>
      </c>
      <c r="G29" s="5">
        <v>0</v>
      </c>
      <c r="H29" s="5">
        <f t="shared" si="6"/>
        <v>0</v>
      </c>
      <c r="I29" s="5">
        <v>0</v>
      </c>
      <c r="J29" s="5">
        <f t="shared" si="7"/>
        <v>0</v>
      </c>
      <c r="K29" s="5">
        <f t="shared" si="8"/>
        <v>452</v>
      </c>
      <c r="L29" s="5">
        <f t="shared" si="9"/>
        <v>452</v>
      </c>
      <c r="M29" s="3" t="s">
        <v>51</v>
      </c>
      <c r="N29" s="1" t="s">
        <v>129</v>
      </c>
      <c r="O29" s="1" t="s">
        <v>51</v>
      </c>
      <c r="P29" s="1" t="s">
        <v>51</v>
      </c>
      <c r="Q29" s="1" t="s">
        <v>134</v>
      </c>
      <c r="R29" s="1" t="s">
        <v>61</v>
      </c>
      <c r="S29" s="1" t="s">
        <v>61</v>
      </c>
      <c r="T29" s="1" t="s">
        <v>61</v>
      </c>
      <c r="U29">
        <v>0</v>
      </c>
      <c r="V29">
        <v>0</v>
      </c>
      <c r="W29">
        <v>0.03</v>
      </c>
      <c r="AR29" s="1" t="s">
        <v>51</v>
      </c>
      <c r="AS29" s="1" t="s">
        <v>145</v>
      </c>
      <c r="AT29">
        <v>255</v>
      </c>
    </row>
    <row r="30" spans="1:46" ht="30" customHeight="1">
      <c r="A30" s="3" t="s">
        <v>146</v>
      </c>
      <c r="B30" s="3" t="s">
        <v>147</v>
      </c>
      <c r="C30" s="3" t="s">
        <v>137</v>
      </c>
      <c r="D30" s="4">
        <v>6</v>
      </c>
      <c r="E30" s="5">
        <f>TRUNC(일위대가목록!E13,0)</f>
        <v>1636</v>
      </c>
      <c r="F30" s="5">
        <f t="shared" si="5"/>
        <v>9816</v>
      </c>
      <c r="G30" s="5">
        <f>TRUNC(일위대가목록!F13,0)</f>
        <v>2454</v>
      </c>
      <c r="H30" s="5">
        <f t="shared" si="6"/>
        <v>14724</v>
      </c>
      <c r="I30" s="5">
        <f>TRUNC(일위대가목록!G13,0)</f>
        <v>0</v>
      </c>
      <c r="J30" s="5">
        <f t="shared" si="7"/>
        <v>0</v>
      </c>
      <c r="K30" s="5">
        <f t="shared" si="8"/>
        <v>4090</v>
      </c>
      <c r="L30" s="5">
        <f t="shared" si="9"/>
        <v>24540</v>
      </c>
      <c r="M30" s="3" t="s">
        <v>51</v>
      </c>
      <c r="N30" s="1" t="s">
        <v>148</v>
      </c>
      <c r="O30" s="1" t="s">
        <v>51</v>
      </c>
      <c r="P30" s="1" t="s">
        <v>51</v>
      </c>
      <c r="Q30" s="1" t="s">
        <v>134</v>
      </c>
      <c r="R30" s="1" t="s">
        <v>62</v>
      </c>
      <c r="S30" s="1" t="s">
        <v>61</v>
      </c>
      <c r="T30" s="1" t="s">
        <v>61</v>
      </c>
      <c r="AR30" s="1" t="s">
        <v>51</v>
      </c>
      <c r="AS30" s="1" t="s">
        <v>149</v>
      </c>
      <c r="AT30">
        <v>25</v>
      </c>
    </row>
    <row r="31" spans="1:46" ht="30" customHeight="1">
      <c r="A31" s="3" t="s">
        <v>150</v>
      </c>
      <c r="B31" s="3" t="s">
        <v>151</v>
      </c>
      <c r="C31" s="3" t="s">
        <v>69</v>
      </c>
      <c r="D31" s="4">
        <v>1</v>
      </c>
      <c r="E31" s="5">
        <f>TRUNC(단가대비표!O34,0)</f>
        <v>420</v>
      </c>
      <c r="F31" s="5">
        <f t="shared" si="5"/>
        <v>420</v>
      </c>
      <c r="G31" s="5">
        <f>TRUNC(단가대비표!P34,0)</f>
        <v>0</v>
      </c>
      <c r="H31" s="5">
        <f t="shared" si="6"/>
        <v>0</v>
      </c>
      <c r="I31" s="5">
        <f>TRUNC(단가대비표!V34,0)</f>
        <v>0</v>
      </c>
      <c r="J31" s="5">
        <f t="shared" si="7"/>
        <v>0</v>
      </c>
      <c r="K31" s="5">
        <f t="shared" si="8"/>
        <v>420</v>
      </c>
      <c r="L31" s="5">
        <f t="shared" si="9"/>
        <v>420</v>
      </c>
      <c r="M31" s="3" t="s">
        <v>51</v>
      </c>
      <c r="N31" s="1" t="s">
        <v>152</v>
      </c>
      <c r="O31" s="1" t="s">
        <v>51</v>
      </c>
      <c r="P31" s="1" t="s">
        <v>51</v>
      </c>
      <c r="Q31" s="1" t="s">
        <v>134</v>
      </c>
      <c r="R31" s="1" t="s">
        <v>61</v>
      </c>
      <c r="S31" s="1" t="s">
        <v>61</v>
      </c>
      <c r="T31" s="1" t="s">
        <v>62</v>
      </c>
      <c r="AR31" s="1" t="s">
        <v>51</v>
      </c>
      <c r="AS31" s="1" t="s">
        <v>153</v>
      </c>
      <c r="AT31">
        <v>26</v>
      </c>
    </row>
    <row r="32" spans="1:46" ht="30" customHeight="1">
      <c r="A32" s="3" t="s">
        <v>150</v>
      </c>
      <c r="B32" s="3" t="s">
        <v>154</v>
      </c>
      <c r="C32" s="3" t="s">
        <v>69</v>
      </c>
      <c r="D32" s="4">
        <v>1</v>
      </c>
      <c r="E32" s="5">
        <f>TRUNC(단가대비표!O35,0)</f>
        <v>380</v>
      </c>
      <c r="F32" s="5">
        <f t="shared" si="5"/>
        <v>380</v>
      </c>
      <c r="G32" s="5">
        <f>TRUNC(단가대비표!P35,0)</f>
        <v>0</v>
      </c>
      <c r="H32" s="5">
        <f t="shared" si="6"/>
        <v>0</v>
      </c>
      <c r="I32" s="5">
        <f>TRUNC(단가대비표!V35,0)</f>
        <v>0</v>
      </c>
      <c r="J32" s="5">
        <f t="shared" si="7"/>
        <v>0</v>
      </c>
      <c r="K32" s="5">
        <f t="shared" si="8"/>
        <v>380</v>
      </c>
      <c r="L32" s="5">
        <f t="shared" si="9"/>
        <v>380</v>
      </c>
      <c r="M32" s="3" t="s">
        <v>51</v>
      </c>
      <c r="N32" s="1" t="s">
        <v>155</v>
      </c>
      <c r="O32" s="1" t="s">
        <v>51</v>
      </c>
      <c r="P32" s="1" t="s">
        <v>51</v>
      </c>
      <c r="Q32" s="1" t="s">
        <v>134</v>
      </c>
      <c r="R32" s="1" t="s">
        <v>61</v>
      </c>
      <c r="S32" s="1" t="s">
        <v>61</v>
      </c>
      <c r="T32" s="1" t="s">
        <v>62</v>
      </c>
      <c r="AR32" s="1" t="s">
        <v>51</v>
      </c>
      <c r="AS32" s="1" t="s">
        <v>156</v>
      </c>
      <c r="AT32">
        <v>27</v>
      </c>
    </row>
    <row r="33" spans="1:46" ht="30" customHeight="1">
      <c r="A33" s="3" t="s">
        <v>150</v>
      </c>
      <c r="B33" s="3" t="s">
        <v>157</v>
      </c>
      <c r="C33" s="3" t="s">
        <v>69</v>
      </c>
      <c r="D33" s="4">
        <v>1</v>
      </c>
      <c r="E33" s="5">
        <f>TRUNC(단가대비표!O36,0)</f>
        <v>6750</v>
      </c>
      <c r="F33" s="5">
        <f t="shared" si="5"/>
        <v>6750</v>
      </c>
      <c r="G33" s="5">
        <f>TRUNC(단가대비표!P36,0)</f>
        <v>0</v>
      </c>
      <c r="H33" s="5">
        <f t="shared" si="6"/>
        <v>0</v>
      </c>
      <c r="I33" s="5">
        <f>TRUNC(단가대비표!V36,0)</f>
        <v>0</v>
      </c>
      <c r="J33" s="5">
        <f t="shared" si="7"/>
        <v>0</v>
      </c>
      <c r="K33" s="5">
        <f t="shared" si="8"/>
        <v>6750</v>
      </c>
      <c r="L33" s="5">
        <f t="shared" si="9"/>
        <v>6750</v>
      </c>
      <c r="M33" s="3" t="s">
        <v>51</v>
      </c>
      <c r="N33" s="1" t="s">
        <v>158</v>
      </c>
      <c r="O33" s="1" t="s">
        <v>51</v>
      </c>
      <c r="P33" s="1" t="s">
        <v>51</v>
      </c>
      <c r="Q33" s="1" t="s">
        <v>134</v>
      </c>
      <c r="R33" s="1" t="s">
        <v>61</v>
      </c>
      <c r="S33" s="1" t="s">
        <v>61</v>
      </c>
      <c r="T33" s="1" t="s">
        <v>62</v>
      </c>
      <c r="AR33" s="1" t="s">
        <v>51</v>
      </c>
      <c r="AS33" s="1" t="s">
        <v>159</v>
      </c>
      <c r="AT33">
        <v>28</v>
      </c>
    </row>
    <row r="34" spans="1:46" ht="30" customHeight="1">
      <c r="A34" s="3" t="s">
        <v>160</v>
      </c>
      <c r="B34" s="3" t="s">
        <v>161</v>
      </c>
      <c r="C34" s="3" t="s">
        <v>69</v>
      </c>
      <c r="D34" s="4">
        <v>1</v>
      </c>
      <c r="E34" s="5">
        <f>TRUNC(단가대비표!O39,0)</f>
        <v>1326</v>
      </c>
      <c r="F34" s="5">
        <f t="shared" si="5"/>
        <v>1326</v>
      </c>
      <c r="G34" s="5">
        <f>TRUNC(단가대비표!P39,0)</f>
        <v>0</v>
      </c>
      <c r="H34" s="5">
        <f t="shared" si="6"/>
        <v>0</v>
      </c>
      <c r="I34" s="5">
        <f>TRUNC(단가대비표!V39,0)</f>
        <v>0</v>
      </c>
      <c r="J34" s="5">
        <f t="shared" si="7"/>
        <v>0</v>
      </c>
      <c r="K34" s="5">
        <f t="shared" si="8"/>
        <v>1326</v>
      </c>
      <c r="L34" s="5">
        <f t="shared" si="9"/>
        <v>1326</v>
      </c>
      <c r="M34" s="3" t="s">
        <v>51</v>
      </c>
      <c r="N34" s="1" t="s">
        <v>162</v>
      </c>
      <c r="O34" s="1" t="s">
        <v>51</v>
      </c>
      <c r="P34" s="1" t="s">
        <v>51</v>
      </c>
      <c r="Q34" s="1" t="s">
        <v>134</v>
      </c>
      <c r="R34" s="1" t="s">
        <v>61</v>
      </c>
      <c r="S34" s="1" t="s">
        <v>61</v>
      </c>
      <c r="T34" s="1" t="s">
        <v>62</v>
      </c>
      <c r="AR34" s="1" t="s">
        <v>51</v>
      </c>
      <c r="AS34" s="1" t="s">
        <v>163</v>
      </c>
      <c r="AT34">
        <v>29</v>
      </c>
    </row>
    <row r="35" spans="1:46" ht="30" customHeight="1">
      <c r="A35" s="3" t="s">
        <v>160</v>
      </c>
      <c r="B35" s="3" t="s">
        <v>164</v>
      </c>
      <c r="C35" s="3" t="s">
        <v>69</v>
      </c>
      <c r="D35" s="4">
        <v>1</v>
      </c>
      <c r="E35" s="5">
        <f>TRUNC(단가대비표!O38,0)</f>
        <v>600</v>
      </c>
      <c r="F35" s="5">
        <f t="shared" si="5"/>
        <v>600</v>
      </c>
      <c r="G35" s="5">
        <f>TRUNC(단가대비표!P38,0)</f>
        <v>0</v>
      </c>
      <c r="H35" s="5">
        <f t="shared" si="6"/>
        <v>0</v>
      </c>
      <c r="I35" s="5">
        <f>TRUNC(단가대비표!V38,0)</f>
        <v>0</v>
      </c>
      <c r="J35" s="5">
        <f t="shared" si="7"/>
        <v>0</v>
      </c>
      <c r="K35" s="5">
        <f t="shared" si="8"/>
        <v>600</v>
      </c>
      <c r="L35" s="5">
        <f t="shared" si="9"/>
        <v>600</v>
      </c>
      <c r="M35" s="3" t="s">
        <v>51</v>
      </c>
      <c r="N35" s="1" t="s">
        <v>165</v>
      </c>
      <c r="O35" s="1" t="s">
        <v>51</v>
      </c>
      <c r="P35" s="1" t="s">
        <v>51</v>
      </c>
      <c r="Q35" s="1" t="s">
        <v>134</v>
      </c>
      <c r="R35" s="1" t="s">
        <v>61</v>
      </c>
      <c r="S35" s="1" t="s">
        <v>61</v>
      </c>
      <c r="T35" s="1" t="s">
        <v>62</v>
      </c>
      <c r="AR35" s="1" t="s">
        <v>51</v>
      </c>
      <c r="AS35" s="1" t="s">
        <v>166</v>
      </c>
      <c r="AT35">
        <v>30</v>
      </c>
    </row>
    <row r="36" spans="1:46" ht="30" customHeight="1">
      <c r="A36" s="3" t="s">
        <v>167</v>
      </c>
      <c r="B36" s="3" t="s">
        <v>168</v>
      </c>
      <c r="C36" s="3" t="s">
        <v>69</v>
      </c>
      <c r="D36" s="4">
        <v>1</v>
      </c>
      <c r="E36" s="5">
        <f>TRUNC(단가대비표!O33,0)</f>
        <v>28600</v>
      </c>
      <c r="F36" s="5">
        <f t="shared" si="5"/>
        <v>28600</v>
      </c>
      <c r="G36" s="5">
        <f>TRUNC(단가대비표!P33,0)</f>
        <v>0</v>
      </c>
      <c r="H36" s="5">
        <f t="shared" si="6"/>
        <v>0</v>
      </c>
      <c r="I36" s="5">
        <f>TRUNC(단가대비표!V33,0)</f>
        <v>0</v>
      </c>
      <c r="J36" s="5">
        <f t="shared" si="7"/>
        <v>0</v>
      </c>
      <c r="K36" s="5">
        <f t="shared" si="8"/>
        <v>28600</v>
      </c>
      <c r="L36" s="5">
        <f t="shared" si="9"/>
        <v>28600</v>
      </c>
      <c r="M36" s="3" t="s">
        <v>51</v>
      </c>
      <c r="N36" s="1" t="s">
        <v>169</v>
      </c>
      <c r="O36" s="1" t="s">
        <v>51</v>
      </c>
      <c r="P36" s="1" t="s">
        <v>51</v>
      </c>
      <c r="Q36" s="1" t="s">
        <v>134</v>
      </c>
      <c r="R36" s="1" t="s">
        <v>61</v>
      </c>
      <c r="S36" s="1" t="s">
        <v>61</v>
      </c>
      <c r="T36" s="1" t="s">
        <v>62</v>
      </c>
      <c r="AR36" s="1" t="s">
        <v>51</v>
      </c>
      <c r="AS36" s="1" t="s">
        <v>170</v>
      </c>
      <c r="AT36">
        <v>31</v>
      </c>
    </row>
    <row r="37" spans="1:46" ht="30" customHeight="1">
      <c r="A37" s="3" t="s">
        <v>171</v>
      </c>
      <c r="B37" s="3" t="s">
        <v>172</v>
      </c>
      <c r="C37" s="3" t="s">
        <v>69</v>
      </c>
      <c r="D37" s="4">
        <v>1</v>
      </c>
      <c r="E37" s="5">
        <f>TRUNC(단가대비표!O55,0)</f>
        <v>2070</v>
      </c>
      <c r="F37" s="5">
        <f t="shared" si="5"/>
        <v>2070</v>
      </c>
      <c r="G37" s="5">
        <f>TRUNC(단가대비표!P55,0)</f>
        <v>0</v>
      </c>
      <c r="H37" s="5">
        <f t="shared" si="6"/>
        <v>0</v>
      </c>
      <c r="I37" s="5">
        <f>TRUNC(단가대비표!V55,0)</f>
        <v>0</v>
      </c>
      <c r="J37" s="5">
        <f t="shared" si="7"/>
        <v>0</v>
      </c>
      <c r="K37" s="5">
        <f t="shared" si="8"/>
        <v>2070</v>
      </c>
      <c r="L37" s="5">
        <f t="shared" si="9"/>
        <v>2070</v>
      </c>
      <c r="M37" s="3" t="s">
        <v>51</v>
      </c>
      <c r="N37" s="1" t="s">
        <v>173</v>
      </c>
      <c r="O37" s="1" t="s">
        <v>51</v>
      </c>
      <c r="P37" s="1" t="s">
        <v>51</v>
      </c>
      <c r="Q37" s="1" t="s">
        <v>134</v>
      </c>
      <c r="R37" s="1" t="s">
        <v>61</v>
      </c>
      <c r="S37" s="1" t="s">
        <v>61</v>
      </c>
      <c r="T37" s="1" t="s">
        <v>62</v>
      </c>
      <c r="AR37" s="1" t="s">
        <v>51</v>
      </c>
      <c r="AS37" s="1" t="s">
        <v>174</v>
      </c>
      <c r="AT37">
        <v>32</v>
      </c>
    </row>
    <row r="38" spans="1:46" ht="30" customHeight="1">
      <c r="A38" s="3" t="s">
        <v>175</v>
      </c>
      <c r="B38" s="3" t="s">
        <v>176</v>
      </c>
      <c r="C38" s="3" t="s">
        <v>177</v>
      </c>
      <c r="D38" s="4">
        <v>3</v>
      </c>
      <c r="E38" s="5">
        <f>TRUNC(일위대가목록!E6,0)</f>
        <v>233</v>
      </c>
      <c r="F38" s="5">
        <f t="shared" si="5"/>
        <v>699</v>
      </c>
      <c r="G38" s="5">
        <f>TRUNC(일위대가목록!F6,0)</f>
        <v>4203</v>
      </c>
      <c r="H38" s="5">
        <f t="shared" si="6"/>
        <v>12609</v>
      </c>
      <c r="I38" s="5">
        <f>TRUNC(일위대가목록!G6,0)</f>
        <v>0</v>
      </c>
      <c r="J38" s="5">
        <f t="shared" si="7"/>
        <v>0</v>
      </c>
      <c r="K38" s="5">
        <f t="shared" si="8"/>
        <v>4436</v>
      </c>
      <c r="L38" s="5">
        <f t="shared" si="9"/>
        <v>13308</v>
      </c>
      <c r="M38" s="3" t="s">
        <v>51</v>
      </c>
      <c r="N38" s="1" t="s">
        <v>178</v>
      </c>
      <c r="O38" s="1" t="s">
        <v>51</v>
      </c>
      <c r="P38" s="1" t="s">
        <v>51</v>
      </c>
      <c r="Q38" s="1" t="s">
        <v>134</v>
      </c>
      <c r="R38" s="1" t="s">
        <v>62</v>
      </c>
      <c r="S38" s="1" t="s">
        <v>61</v>
      </c>
      <c r="T38" s="1" t="s">
        <v>61</v>
      </c>
      <c r="AR38" s="1" t="s">
        <v>51</v>
      </c>
      <c r="AS38" s="1" t="s">
        <v>179</v>
      </c>
      <c r="AT38">
        <v>33</v>
      </c>
    </row>
    <row r="39" spans="1:46" ht="30" customHeight="1">
      <c r="A39" s="3" t="s">
        <v>175</v>
      </c>
      <c r="B39" s="3" t="s">
        <v>180</v>
      </c>
      <c r="C39" s="3" t="s">
        <v>177</v>
      </c>
      <c r="D39" s="4">
        <v>3</v>
      </c>
      <c r="E39" s="5">
        <f>TRUNC(일위대가목록!E7,0)</f>
        <v>1362</v>
      </c>
      <c r="F39" s="5">
        <f t="shared" si="5"/>
        <v>4086</v>
      </c>
      <c r="G39" s="5">
        <f>TRUNC(일위대가목록!F7,0)</f>
        <v>10047</v>
      </c>
      <c r="H39" s="5">
        <f t="shared" si="6"/>
        <v>30141</v>
      </c>
      <c r="I39" s="5">
        <f>TRUNC(일위대가목록!G7,0)</f>
        <v>0</v>
      </c>
      <c r="J39" s="5">
        <f t="shared" si="7"/>
        <v>0</v>
      </c>
      <c r="K39" s="5">
        <f t="shared" si="8"/>
        <v>11409</v>
      </c>
      <c r="L39" s="5">
        <f t="shared" si="9"/>
        <v>34227</v>
      </c>
      <c r="M39" s="3" t="s">
        <v>51</v>
      </c>
      <c r="N39" s="1" t="s">
        <v>181</v>
      </c>
      <c r="O39" s="1" t="s">
        <v>51</v>
      </c>
      <c r="P39" s="1" t="s">
        <v>51</v>
      </c>
      <c r="Q39" s="1" t="s">
        <v>134</v>
      </c>
      <c r="R39" s="1" t="s">
        <v>62</v>
      </c>
      <c r="S39" s="1" t="s">
        <v>61</v>
      </c>
      <c r="T39" s="1" t="s">
        <v>61</v>
      </c>
      <c r="AR39" s="1" t="s">
        <v>51</v>
      </c>
      <c r="AS39" s="1" t="s">
        <v>182</v>
      </c>
      <c r="AT39">
        <v>34</v>
      </c>
    </row>
    <row r="40" spans="1:46" ht="30" customHeight="1">
      <c r="A40" s="3" t="s">
        <v>183</v>
      </c>
      <c r="B40" s="3" t="s">
        <v>176</v>
      </c>
      <c r="C40" s="3" t="s">
        <v>177</v>
      </c>
      <c r="D40" s="4">
        <v>6</v>
      </c>
      <c r="E40" s="5">
        <f>TRUNC(일위대가목록!E12,0)</f>
        <v>1371</v>
      </c>
      <c r="F40" s="5">
        <f t="shared" si="5"/>
        <v>8226</v>
      </c>
      <c r="G40" s="5">
        <f>TRUNC(일위대가목록!F12,0)</f>
        <v>0</v>
      </c>
      <c r="H40" s="5">
        <f t="shared" si="6"/>
        <v>0</v>
      </c>
      <c r="I40" s="5">
        <f>TRUNC(일위대가목록!G12,0)</f>
        <v>0</v>
      </c>
      <c r="J40" s="5">
        <f t="shared" si="7"/>
        <v>0</v>
      </c>
      <c r="K40" s="5">
        <f t="shared" si="8"/>
        <v>1371</v>
      </c>
      <c r="L40" s="5">
        <f t="shared" si="9"/>
        <v>8226</v>
      </c>
      <c r="M40" s="3" t="s">
        <v>51</v>
      </c>
      <c r="N40" s="1" t="s">
        <v>184</v>
      </c>
      <c r="O40" s="1" t="s">
        <v>51</v>
      </c>
      <c r="P40" s="1" t="s">
        <v>51</v>
      </c>
      <c r="Q40" s="1" t="s">
        <v>134</v>
      </c>
      <c r="R40" s="1" t="s">
        <v>62</v>
      </c>
      <c r="S40" s="1" t="s">
        <v>61</v>
      </c>
      <c r="T40" s="1" t="s">
        <v>61</v>
      </c>
      <c r="AR40" s="1" t="s">
        <v>51</v>
      </c>
      <c r="AS40" s="1" t="s">
        <v>185</v>
      </c>
      <c r="AT40">
        <v>35</v>
      </c>
    </row>
    <row r="41" spans="1:46" ht="30" customHeight="1">
      <c r="A41" s="3" t="s">
        <v>186</v>
      </c>
      <c r="B41" s="3" t="s">
        <v>187</v>
      </c>
      <c r="C41" s="3" t="s">
        <v>188</v>
      </c>
      <c r="D41" s="4">
        <v>1</v>
      </c>
      <c r="E41" s="5">
        <f>TRUNC(일위대가목록!E4,0)</f>
        <v>51800</v>
      </c>
      <c r="F41" s="5">
        <f t="shared" si="5"/>
        <v>51800</v>
      </c>
      <c r="G41" s="5">
        <f>TRUNC(일위대가목록!F4,0)</f>
        <v>155483</v>
      </c>
      <c r="H41" s="5">
        <f t="shared" si="6"/>
        <v>155483</v>
      </c>
      <c r="I41" s="5">
        <f>TRUNC(일위대가목록!G4,0)</f>
        <v>0</v>
      </c>
      <c r="J41" s="5">
        <f t="shared" si="7"/>
        <v>0</v>
      </c>
      <c r="K41" s="5">
        <f t="shared" si="8"/>
        <v>207283</v>
      </c>
      <c r="L41" s="5">
        <f t="shared" si="9"/>
        <v>207283</v>
      </c>
      <c r="M41" s="3" t="s">
        <v>51</v>
      </c>
      <c r="N41" s="1" t="s">
        <v>189</v>
      </c>
      <c r="O41" s="1" t="s">
        <v>51</v>
      </c>
      <c r="P41" s="1" t="s">
        <v>51</v>
      </c>
      <c r="Q41" s="1" t="s">
        <v>134</v>
      </c>
      <c r="R41" s="1" t="s">
        <v>62</v>
      </c>
      <c r="S41" s="1" t="s">
        <v>61</v>
      </c>
      <c r="T41" s="1" t="s">
        <v>61</v>
      </c>
      <c r="AR41" s="1" t="s">
        <v>51</v>
      </c>
      <c r="AS41" s="1" t="s">
        <v>190</v>
      </c>
      <c r="AT41">
        <v>36</v>
      </c>
    </row>
    <row r="42" spans="1:46" ht="30" customHeight="1">
      <c r="A42" s="3" t="s">
        <v>191</v>
      </c>
      <c r="B42" s="3" t="s">
        <v>51</v>
      </c>
      <c r="C42" s="3" t="s">
        <v>192</v>
      </c>
      <c r="D42" s="4">
        <v>1</v>
      </c>
      <c r="E42" s="5">
        <f>TRUNC(일위대가목록!E19,0)</f>
        <v>4007</v>
      </c>
      <c r="F42" s="5">
        <f t="shared" si="5"/>
        <v>4007</v>
      </c>
      <c r="G42" s="5">
        <f>TRUNC(일위대가목록!F19,0)</f>
        <v>200388</v>
      </c>
      <c r="H42" s="5">
        <f t="shared" si="6"/>
        <v>200388</v>
      </c>
      <c r="I42" s="5">
        <f>TRUNC(일위대가목록!G19,0)</f>
        <v>0</v>
      </c>
      <c r="J42" s="5">
        <f t="shared" si="7"/>
        <v>0</v>
      </c>
      <c r="K42" s="5">
        <f t="shared" si="8"/>
        <v>204395</v>
      </c>
      <c r="L42" s="5">
        <f t="shared" si="9"/>
        <v>204395</v>
      </c>
      <c r="M42" s="3" t="s">
        <v>51</v>
      </c>
      <c r="N42" s="1" t="s">
        <v>193</v>
      </c>
      <c r="O42" s="1" t="s">
        <v>51</v>
      </c>
      <c r="P42" s="1" t="s">
        <v>51</v>
      </c>
      <c r="Q42" s="1" t="s">
        <v>134</v>
      </c>
      <c r="R42" s="1" t="s">
        <v>62</v>
      </c>
      <c r="S42" s="1" t="s">
        <v>61</v>
      </c>
      <c r="T42" s="1" t="s">
        <v>61</v>
      </c>
      <c r="AR42" s="1" t="s">
        <v>51</v>
      </c>
      <c r="AS42" s="1" t="s">
        <v>194</v>
      </c>
      <c r="AT42">
        <v>37</v>
      </c>
    </row>
    <row r="43" spans="1:46" ht="30" customHeight="1">
      <c r="A43" s="3" t="s">
        <v>195</v>
      </c>
      <c r="B43" s="3" t="s">
        <v>196</v>
      </c>
      <c r="C43" s="3" t="s">
        <v>197</v>
      </c>
      <c r="D43" s="4">
        <v>1</v>
      </c>
      <c r="E43" s="5">
        <f>TRUNC(일위대가목록!E21,0)</f>
        <v>244</v>
      </c>
      <c r="F43" s="5">
        <f t="shared" si="5"/>
        <v>244</v>
      </c>
      <c r="G43" s="5">
        <f>TRUNC(일위대가목록!F21,0)</f>
        <v>11948</v>
      </c>
      <c r="H43" s="5">
        <f t="shared" si="6"/>
        <v>11948</v>
      </c>
      <c r="I43" s="5">
        <f>TRUNC(일위대가목록!G21,0)</f>
        <v>0</v>
      </c>
      <c r="J43" s="5">
        <f t="shared" si="7"/>
        <v>0</v>
      </c>
      <c r="K43" s="5">
        <f t="shared" si="8"/>
        <v>12192</v>
      </c>
      <c r="L43" s="5">
        <f t="shared" si="9"/>
        <v>12192</v>
      </c>
      <c r="M43" s="3" t="s">
        <v>51</v>
      </c>
      <c r="N43" s="1" t="s">
        <v>198</v>
      </c>
      <c r="O43" s="1" t="s">
        <v>51</v>
      </c>
      <c r="P43" s="1" t="s">
        <v>51</v>
      </c>
      <c r="Q43" s="1" t="s">
        <v>134</v>
      </c>
      <c r="R43" s="1" t="s">
        <v>62</v>
      </c>
      <c r="S43" s="1" t="s">
        <v>61</v>
      </c>
      <c r="T43" s="1" t="s">
        <v>61</v>
      </c>
      <c r="AR43" s="1" t="s">
        <v>51</v>
      </c>
      <c r="AS43" s="1" t="s">
        <v>199</v>
      </c>
      <c r="AT43">
        <v>38</v>
      </c>
    </row>
    <row r="44" spans="1:46" ht="30" customHeight="1">
      <c r="A44" s="3" t="s">
        <v>200</v>
      </c>
      <c r="B44" s="3" t="s">
        <v>201</v>
      </c>
      <c r="C44" s="3" t="s">
        <v>177</v>
      </c>
      <c r="D44" s="4">
        <v>1</v>
      </c>
      <c r="E44" s="5">
        <f>TRUNC(일위대가목록!E22,0)</f>
        <v>434</v>
      </c>
      <c r="F44" s="5">
        <f t="shared" si="5"/>
        <v>434</v>
      </c>
      <c r="G44" s="5">
        <f>TRUNC(일위대가목록!F22,0)</f>
        <v>21740</v>
      </c>
      <c r="H44" s="5">
        <f t="shared" si="6"/>
        <v>21740</v>
      </c>
      <c r="I44" s="5">
        <f>TRUNC(일위대가목록!G22,0)</f>
        <v>690</v>
      </c>
      <c r="J44" s="5">
        <f t="shared" si="7"/>
        <v>690</v>
      </c>
      <c r="K44" s="5">
        <f t="shared" si="8"/>
        <v>22864</v>
      </c>
      <c r="L44" s="5">
        <f t="shared" si="9"/>
        <v>22864</v>
      </c>
      <c r="M44" s="3" t="s">
        <v>51</v>
      </c>
      <c r="N44" s="1" t="s">
        <v>202</v>
      </c>
      <c r="O44" s="1" t="s">
        <v>51</v>
      </c>
      <c r="P44" s="1" t="s">
        <v>51</v>
      </c>
      <c r="Q44" s="1" t="s">
        <v>134</v>
      </c>
      <c r="R44" s="1" t="s">
        <v>62</v>
      </c>
      <c r="S44" s="1" t="s">
        <v>61</v>
      </c>
      <c r="T44" s="1" t="s">
        <v>61</v>
      </c>
      <c r="AR44" s="1" t="s">
        <v>51</v>
      </c>
      <c r="AS44" s="1" t="s">
        <v>203</v>
      </c>
      <c r="AT44">
        <v>39</v>
      </c>
    </row>
    <row r="45" spans="1:46" ht="30" customHeight="1">
      <c r="A45" s="3" t="s">
        <v>200</v>
      </c>
      <c r="B45" s="3" t="s">
        <v>204</v>
      </c>
      <c r="C45" s="3" t="s">
        <v>177</v>
      </c>
      <c r="D45" s="4">
        <v>1</v>
      </c>
      <c r="E45" s="5">
        <f>TRUNC(일위대가목록!E23,0)</f>
        <v>497</v>
      </c>
      <c r="F45" s="5">
        <f t="shared" si="5"/>
        <v>497</v>
      </c>
      <c r="G45" s="5">
        <f>TRUNC(일위대가목록!F23,0)</f>
        <v>24857</v>
      </c>
      <c r="H45" s="5">
        <f t="shared" si="6"/>
        <v>24857</v>
      </c>
      <c r="I45" s="5">
        <f>TRUNC(일위대가목록!G23,0)</f>
        <v>690</v>
      </c>
      <c r="J45" s="5">
        <f t="shared" si="7"/>
        <v>690</v>
      </c>
      <c r="K45" s="5">
        <f t="shared" si="8"/>
        <v>26044</v>
      </c>
      <c r="L45" s="5">
        <f t="shared" si="9"/>
        <v>26044</v>
      </c>
      <c r="M45" s="3" t="s">
        <v>51</v>
      </c>
      <c r="N45" s="1" t="s">
        <v>205</v>
      </c>
      <c r="O45" s="1" t="s">
        <v>51</v>
      </c>
      <c r="P45" s="1" t="s">
        <v>51</v>
      </c>
      <c r="Q45" s="1" t="s">
        <v>134</v>
      </c>
      <c r="R45" s="1" t="s">
        <v>62</v>
      </c>
      <c r="S45" s="1" t="s">
        <v>61</v>
      </c>
      <c r="T45" s="1" t="s">
        <v>61</v>
      </c>
      <c r="AR45" s="1" t="s">
        <v>51</v>
      </c>
      <c r="AS45" s="1" t="s">
        <v>206</v>
      </c>
      <c r="AT45">
        <v>40</v>
      </c>
    </row>
    <row r="46" spans="1:46" ht="30" customHeight="1">
      <c r="A46" s="3" t="s">
        <v>116</v>
      </c>
      <c r="B46" s="3" t="s">
        <v>117</v>
      </c>
      <c r="C46" s="3" t="s">
        <v>118</v>
      </c>
      <c r="D46" s="4">
        <v>1</v>
      </c>
      <c r="E46" s="5">
        <f>TRUNC(단가대비표!O75,0)</f>
        <v>0</v>
      </c>
      <c r="F46" s="5">
        <f t="shared" si="5"/>
        <v>0</v>
      </c>
      <c r="G46" s="5">
        <f>TRUNC(단가대비표!P75,0)</f>
        <v>87372</v>
      </c>
      <c r="H46" s="5">
        <f t="shared" si="6"/>
        <v>87372</v>
      </c>
      <c r="I46" s="5">
        <f>TRUNC(단가대비표!V75,0)</f>
        <v>0</v>
      </c>
      <c r="J46" s="5">
        <f t="shared" si="7"/>
        <v>0</v>
      </c>
      <c r="K46" s="5">
        <f t="shared" si="8"/>
        <v>87372</v>
      </c>
      <c r="L46" s="5">
        <f t="shared" si="9"/>
        <v>87372</v>
      </c>
      <c r="M46" s="3" t="s">
        <v>51</v>
      </c>
      <c r="N46" s="1" t="s">
        <v>119</v>
      </c>
      <c r="O46" s="1" t="s">
        <v>51</v>
      </c>
      <c r="P46" s="1" t="s">
        <v>51</v>
      </c>
      <c r="Q46" s="1" t="s">
        <v>134</v>
      </c>
      <c r="R46" s="1" t="s">
        <v>61</v>
      </c>
      <c r="S46" s="1" t="s">
        <v>61</v>
      </c>
      <c r="T46" s="1" t="s">
        <v>62</v>
      </c>
      <c r="Y46">
        <v>2</v>
      </c>
      <c r="AR46" s="1" t="s">
        <v>51</v>
      </c>
      <c r="AS46" s="1" t="s">
        <v>207</v>
      </c>
      <c r="AT46">
        <v>41</v>
      </c>
    </row>
    <row r="47" spans="1:46" ht="30" customHeight="1">
      <c r="A47" s="3" t="s">
        <v>116</v>
      </c>
      <c r="B47" s="3" t="s">
        <v>121</v>
      </c>
      <c r="C47" s="3" t="s">
        <v>118</v>
      </c>
      <c r="D47" s="4">
        <v>1</v>
      </c>
      <c r="E47" s="5">
        <f>TRUNC(단가대비표!O77,0)</f>
        <v>0</v>
      </c>
      <c r="F47" s="5">
        <f t="shared" si="5"/>
        <v>0</v>
      </c>
      <c r="G47" s="5">
        <f>TRUNC(단가대비표!P77,0)</f>
        <v>66622</v>
      </c>
      <c r="H47" s="5">
        <f t="shared" si="6"/>
        <v>66622</v>
      </c>
      <c r="I47" s="5">
        <f>TRUNC(단가대비표!V77,0)</f>
        <v>0</v>
      </c>
      <c r="J47" s="5">
        <f t="shared" si="7"/>
        <v>0</v>
      </c>
      <c r="K47" s="5">
        <f t="shared" si="8"/>
        <v>66622</v>
      </c>
      <c r="L47" s="5">
        <f t="shared" si="9"/>
        <v>66622</v>
      </c>
      <c r="M47" s="3" t="s">
        <v>51</v>
      </c>
      <c r="N47" s="1" t="s">
        <v>122</v>
      </c>
      <c r="O47" s="1" t="s">
        <v>51</v>
      </c>
      <c r="P47" s="1" t="s">
        <v>51</v>
      </c>
      <c r="Q47" s="1" t="s">
        <v>134</v>
      </c>
      <c r="R47" s="1" t="s">
        <v>61</v>
      </c>
      <c r="S47" s="1" t="s">
        <v>61</v>
      </c>
      <c r="T47" s="1" t="s">
        <v>62</v>
      </c>
      <c r="Y47">
        <v>2</v>
      </c>
      <c r="AR47" s="1" t="s">
        <v>51</v>
      </c>
      <c r="AS47" s="1" t="s">
        <v>208</v>
      </c>
      <c r="AT47">
        <v>42</v>
      </c>
    </row>
    <row r="48" spans="1:46" ht="30" customHeight="1">
      <c r="A48" s="3" t="s">
        <v>127</v>
      </c>
      <c r="B48" s="29" t="s">
        <v>911</v>
      </c>
      <c r="C48" s="3" t="s">
        <v>128</v>
      </c>
      <c r="D48" s="4">
        <v>1</v>
      </c>
      <c r="E48" s="5">
        <f>SUM(H46:H47)*2%</f>
        <v>3079.88</v>
      </c>
      <c r="F48" s="5">
        <f t="shared" si="5"/>
        <v>3079</v>
      </c>
      <c r="G48" s="5">
        <v>0</v>
      </c>
      <c r="H48" s="5">
        <f t="shared" si="6"/>
        <v>0</v>
      </c>
      <c r="I48" s="5">
        <v>0</v>
      </c>
      <c r="J48" s="5">
        <f t="shared" si="7"/>
        <v>0</v>
      </c>
      <c r="K48" s="5">
        <f t="shared" si="8"/>
        <v>3079</v>
      </c>
      <c r="L48" s="5">
        <f t="shared" si="9"/>
        <v>3079</v>
      </c>
      <c r="M48" s="3" t="s">
        <v>51</v>
      </c>
      <c r="N48" s="1" t="s">
        <v>209</v>
      </c>
      <c r="O48" s="1" t="s">
        <v>51</v>
      </c>
      <c r="P48" s="1" t="s">
        <v>51</v>
      </c>
      <c r="Q48" s="1" t="s">
        <v>134</v>
      </c>
      <c r="R48" s="1" t="s">
        <v>61</v>
      </c>
      <c r="S48" s="1" t="s">
        <v>61</v>
      </c>
      <c r="T48" s="1" t="s">
        <v>61</v>
      </c>
      <c r="U48">
        <v>1</v>
      </c>
      <c r="V48">
        <v>0</v>
      </c>
      <c r="W48">
        <v>0.03</v>
      </c>
      <c r="AR48" s="1" t="s">
        <v>51</v>
      </c>
      <c r="AS48" s="1" t="s">
        <v>145</v>
      </c>
      <c r="AT48">
        <v>256</v>
      </c>
    </row>
    <row r="49" spans="1:13" ht="30" customHeight="1">
      <c r="A49" s="4"/>
      <c r="B49" s="4"/>
      <c r="C49" s="4"/>
      <c r="D49" s="4"/>
      <c r="E49" s="5"/>
      <c r="F49" s="5"/>
      <c r="G49" s="5"/>
      <c r="H49" s="5"/>
      <c r="I49" s="5"/>
      <c r="J49" s="5"/>
      <c r="K49" s="5"/>
      <c r="L49" s="5"/>
      <c r="M49" s="4"/>
    </row>
    <row r="50" spans="1:14" ht="30" customHeight="1">
      <c r="A50" s="53" t="s">
        <v>131</v>
      </c>
      <c r="B50" s="53"/>
      <c r="C50" s="53"/>
      <c r="D50" s="53"/>
      <c r="E50" s="54"/>
      <c r="F50" s="54">
        <f>SUM(F27:F49)</f>
        <v>146134</v>
      </c>
      <c r="G50" s="54"/>
      <c r="H50" s="54">
        <f>SUM(H27:H49)</f>
        <v>625884</v>
      </c>
      <c r="I50" s="54"/>
      <c r="J50" s="54">
        <f>SUM(J27:J49)</f>
        <v>1380</v>
      </c>
      <c r="K50" s="54"/>
      <c r="L50" s="54">
        <f>SUM(L27:L49)</f>
        <v>773398</v>
      </c>
      <c r="M50" s="53"/>
      <c r="N50" t="s">
        <v>132</v>
      </c>
    </row>
    <row r="51" spans="1:17" ht="30" customHeight="1">
      <c r="A51" s="3" t="s">
        <v>210</v>
      </c>
      <c r="B51" s="4"/>
      <c r="C51" s="4"/>
      <c r="D51" s="4"/>
      <c r="E51" s="5"/>
      <c r="F51" s="5"/>
      <c r="G51" s="5"/>
      <c r="H51" s="5"/>
      <c r="I51" s="5"/>
      <c r="J51" s="5"/>
      <c r="K51" s="5"/>
      <c r="L51" s="5"/>
      <c r="M51" s="4"/>
      <c r="Q51" s="1" t="s">
        <v>211</v>
      </c>
    </row>
    <row r="52" spans="1:46" ht="30" customHeight="1">
      <c r="A52" s="3" t="s">
        <v>212</v>
      </c>
      <c r="B52" s="3" t="s">
        <v>213</v>
      </c>
      <c r="C52" s="3" t="s">
        <v>137</v>
      </c>
      <c r="D52" s="4">
        <v>139</v>
      </c>
      <c r="E52" s="5">
        <f>TRUNC(단가대비표!O28,0)</f>
        <v>2597</v>
      </c>
      <c r="F52" s="5">
        <f aca="true" t="shared" si="10" ref="F52:F85">TRUNC(E52*D52,0)</f>
        <v>360983</v>
      </c>
      <c r="G52" s="5">
        <f>TRUNC(단가대비표!P28,0)</f>
        <v>0</v>
      </c>
      <c r="H52" s="5">
        <f aca="true" t="shared" si="11" ref="H52:H85">TRUNC(G52*D52,0)</f>
        <v>0</v>
      </c>
      <c r="I52" s="5">
        <f>TRUNC(단가대비표!V28,0)</f>
        <v>0</v>
      </c>
      <c r="J52" s="5">
        <f aca="true" t="shared" si="12" ref="J52:J85">TRUNC(I52*D52,0)</f>
        <v>0</v>
      </c>
      <c r="K52" s="5">
        <f aca="true" t="shared" si="13" ref="K52:K85">TRUNC(E52+G52+I52,0)</f>
        <v>2597</v>
      </c>
      <c r="L52" s="5">
        <f aca="true" t="shared" si="14" ref="L52:L85">TRUNC(F52+H52+J52,0)</f>
        <v>360983</v>
      </c>
      <c r="M52" s="3" t="s">
        <v>51</v>
      </c>
      <c r="N52" s="1" t="s">
        <v>214</v>
      </c>
      <c r="O52" s="1" t="s">
        <v>51</v>
      </c>
      <c r="P52" s="1" t="s">
        <v>51</v>
      </c>
      <c r="Q52" s="1" t="s">
        <v>211</v>
      </c>
      <c r="R52" s="1" t="s">
        <v>61</v>
      </c>
      <c r="S52" s="1" t="s">
        <v>61</v>
      </c>
      <c r="T52" s="1" t="s">
        <v>62</v>
      </c>
      <c r="X52">
        <v>1</v>
      </c>
      <c r="AR52" s="1" t="s">
        <v>51</v>
      </c>
      <c r="AS52" s="1" t="s">
        <v>215</v>
      </c>
      <c r="AT52">
        <v>44</v>
      </c>
    </row>
    <row r="53" spans="1:46" ht="30" customHeight="1">
      <c r="A53" s="3" t="s">
        <v>212</v>
      </c>
      <c r="B53" s="3" t="s">
        <v>216</v>
      </c>
      <c r="C53" s="3" t="s">
        <v>137</v>
      </c>
      <c r="D53" s="4">
        <v>26</v>
      </c>
      <c r="E53" s="5">
        <f>TRUNC(단가대비표!O29,0)</f>
        <v>3331</v>
      </c>
      <c r="F53" s="5">
        <f t="shared" si="10"/>
        <v>86606</v>
      </c>
      <c r="G53" s="5">
        <f>TRUNC(단가대비표!P29,0)</f>
        <v>0</v>
      </c>
      <c r="H53" s="5">
        <f t="shared" si="11"/>
        <v>0</v>
      </c>
      <c r="I53" s="5">
        <f>TRUNC(단가대비표!V29,0)</f>
        <v>0</v>
      </c>
      <c r="J53" s="5">
        <f t="shared" si="12"/>
        <v>0</v>
      </c>
      <c r="K53" s="5">
        <f t="shared" si="13"/>
        <v>3331</v>
      </c>
      <c r="L53" s="5">
        <f t="shared" si="14"/>
        <v>86606</v>
      </c>
      <c r="M53" s="3" t="s">
        <v>51</v>
      </c>
      <c r="N53" s="1" t="s">
        <v>217</v>
      </c>
      <c r="O53" s="1" t="s">
        <v>51</v>
      </c>
      <c r="P53" s="1" t="s">
        <v>51</v>
      </c>
      <c r="Q53" s="1" t="s">
        <v>211</v>
      </c>
      <c r="R53" s="1" t="s">
        <v>61</v>
      </c>
      <c r="S53" s="1" t="s">
        <v>61</v>
      </c>
      <c r="T53" s="1" t="s">
        <v>62</v>
      </c>
      <c r="X53">
        <v>1</v>
      </c>
      <c r="AR53" s="1" t="s">
        <v>51</v>
      </c>
      <c r="AS53" s="1" t="s">
        <v>218</v>
      </c>
      <c r="AT53">
        <v>45</v>
      </c>
    </row>
    <row r="54" spans="1:46" ht="30" customHeight="1">
      <c r="A54" s="3" t="s">
        <v>212</v>
      </c>
      <c r="B54" s="3" t="s">
        <v>219</v>
      </c>
      <c r="C54" s="3" t="s">
        <v>137</v>
      </c>
      <c r="D54" s="4">
        <v>42</v>
      </c>
      <c r="E54" s="5">
        <f>TRUNC(단가대비표!O30,0)</f>
        <v>3830</v>
      </c>
      <c r="F54" s="5">
        <f t="shared" si="10"/>
        <v>160860</v>
      </c>
      <c r="G54" s="5">
        <f>TRUNC(단가대비표!P30,0)</f>
        <v>0</v>
      </c>
      <c r="H54" s="5">
        <f t="shared" si="11"/>
        <v>0</v>
      </c>
      <c r="I54" s="5">
        <f>TRUNC(단가대비표!V30,0)</f>
        <v>0</v>
      </c>
      <c r="J54" s="5">
        <f t="shared" si="12"/>
        <v>0</v>
      </c>
      <c r="K54" s="5">
        <f t="shared" si="13"/>
        <v>3830</v>
      </c>
      <c r="L54" s="5">
        <f t="shared" si="14"/>
        <v>160860</v>
      </c>
      <c r="M54" s="3" t="s">
        <v>51</v>
      </c>
      <c r="N54" s="1" t="s">
        <v>220</v>
      </c>
      <c r="O54" s="1" t="s">
        <v>51</v>
      </c>
      <c r="P54" s="1" t="s">
        <v>51</v>
      </c>
      <c r="Q54" s="1" t="s">
        <v>211</v>
      </c>
      <c r="R54" s="1" t="s">
        <v>61</v>
      </c>
      <c r="S54" s="1" t="s">
        <v>61</v>
      </c>
      <c r="T54" s="1" t="s">
        <v>62</v>
      </c>
      <c r="X54">
        <v>1</v>
      </c>
      <c r="AR54" s="1" t="s">
        <v>51</v>
      </c>
      <c r="AS54" s="1" t="s">
        <v>221</v>
      </c>
      <c r="AT54">
        <v>46</v>
      </c>
    </row>
    <row r="55" spans="1:46" ht="30" customHeight="1">
      <c r="A55" s="3" t="s">
        <v>212</v>
      </c>
      <c r="B55" s="3" t="s">
        <v>222</v>
      </c>
      <c r="C55" s="3" t="s">
        <v>137</v>
      </c>
      <c r="D55" s="4">
        <v>28</v>
      </c>
      <c r="E55" s="5">
        <f>TRUNC(단가대비표!O31,0)</f>
        <v>5390</v>
      </c>
      <c r="F55" s="5">
        <f t="shared" si="10"/>
        <v>150920</v>
      </c>
      <c r="G55" s="5">
        <f>TRUNC(단가대비표!P31,0)</f>
        <v>0</v>
      </c>
      <c r="H55" s="5">
        <f t="shared" si="11"/>
        <v>0</v>
      </c>
      <c r="I55" s="5">
        <f>TRUNC(단가대비표!V31,0)</f>
        <v>0</v>
      </c>
      <c r="J55" s="5">
        <f t="shared" si="12"/>
        <v>0</v>
      </c>
      <c r="K55" s="5">
        <f t="shared" si="13"/>
        <v>5390</v>
      </c>
      <c r="L55" s="5">
        <f t="shared" si="14"/>
        <v>150920</v>
      </c>
      <c r="M55" s="3" t="s">
        <v>51</v>
      </c>
      <c r="N55" s="1" t="s">
        <v>223</v>
      </c>
      <c r="O55" s="1" t="s">
        <v>51</v>
      </c>
      <c r="P55" s="1" t="s">
        <v>51</v>
      </c>
      <c r="Q55" s="1" t="s">
        <v>211</v>
      </c>
      <c r="R55" s="1" t="s">
        <v>61</v>
      </c>
      <c r="S55" s="1" t="s">
        <v>61</v>
      </c>
      <c r="T55" s="1" t="s">
        <v>62</v>
      </c>
      <c r="X55">
        <v>1</v>
      </c>
      <c r="AR55" s="1" t="s">
        <v>51</v>
      </c>
      <c r="AS55" s="1" t="s">
        <v>224</v>
      </c>
      <c r="AT55">
        <v>47</v>
      </c>
    </row>
    <row r="56" spans="1:46" ht="30" customHeight="1">
      <c r="A56" s="3" t="s">
        <v>144</v>
      </c>
      <c r="B56" s="29" t="s">
        <v>920</v>
      </c>
      <c r="C56" s="3" t="s">
        <v>128</v>
      </c>
      <c r="D56" s="4">
        <v>1</v>
      </c>
      <c r="E56" s="5">
        <f>SUM(F52:F55)*2%</f>
        <v>15187.380000000001</v>
      </c>
      <c r="F56" s="5">
        <f t="shared" si="10"/>
        <v>15187</v>
      </c>
      <c r="G56" s="5">
        <v>0</v>
      </c>
      <c r="H56" s="5">
        <f t="shared" si="11"/>
        <v>0</v>
      </c>
      <c r="I56" s="5">
        <v>0</v>
      </c>
      <c r="J56" s="5">
        <f t="shared" si="12"/>
        <v>0</v>
      </c>
      <c r="K56" s="5">
        <f t="shared" si="13"/>
        <v>15187</v>
      </c>
      <c r="L56" s="5">
        <f t="shared" si="14"/>
        <v>15187</v>
      </c>
      <c r="M56" s="3" t="s">
        <v>51</v>
      </c>
      <c r="N56" s="1" t="s">
        <v>129</v>
      </c>
      <c r="O56" s="1" t="s">
        <v>51</v>
      </c>
      <c r="P56" s="1" t="s">
        <v>51</v>
      </c>
      <c r="Q56" s="1" t="s">
        <v>211</v>
      </c>
      <c r="R56" s="1" t="s">
        <v>61</v>
      </c>
      <c r="S56" s="1" t="s">
        <v>61</v>
      </c>
      <c r="T56" s="1" t="s">
        <v>61</v>
      </c>
      <c r="U56">
        <v>0</v>
      </c>
      <c r="V56">
        <v>0</v>
      </c>
      <c r="W56">
        <v>0.03</v>
      </c>
      <c r="AR56" s="1" t="s">
        <v>51</v>
      </c>
      <c r="AS56" s="1" t="s">
        <v>225</v>
      </c>
      <c r="AT56">
        <v>257</v>
      </c>
    </row>
    <row r="57" spans="1:46" ht="30" customHeight="1">
      <c r="A57" s="3" t="s">
        <v>146</v>
      </c>
      <c r="B57" s="3" t="s">
        <v>226</v>
      </c>
      <c r="C57" s="3" t="s">
        <v>137</v>
      </c>
      <c r="D57" s="4">
        <v>127</v>
      </c>
      <c r="E57" s="5">
        <f>TRUNC(일위대가목록!E14,0)</f>
        <v>1912</v>
      </c>
      <c r="F57" s="5">
        <f t="shared" si="10"/>
        <v>242824</v>
      </c>
      <c r="G57" s="5">
        <f>TRUNC(일위대가목록!F14,0)</f>
        <v>3398</v>
      </c>
      <c r="H57" s="5">
        <f t="shared" si="11"/>
        <v>431546</v>
      </c>
      <c r="I57" s="5">
        <f>TRUNC(일위대가목록!G14,0)</f>
        <v>0</v>
      </c>
      <c r="J57" s="5">
        <f t="shared" si="12"/>
        <v>0</v>
      </c>
      <c r="K57" s="5">
        <f t="shared" si="13"/>
        <v>5310</v>
      </c>
      <c r="L57" s="5">
        <f t="shared" si="14"/>
        <v>674370</v>
      </c>
      <c r="M57" s="3" t="s">
        <v>51</v>
      </c>
      <c r="N57" s="1" t="s">
        <v>227</v>
      </c>
      <c r="O57" s="1" t="s">
        <v>51</v>
      </c>
      <c r="P57" s="1" t="s">
        <v>51</v>
      </c>
      <c r="Q57" s="1" t="s">
        <v>211</v>
      </c>
      <c r="R57" s="1" t="s">
        <v>62</v>
      </c>
      <c r="S57" s="1" t="s">
        <v>61</v>
      </c>
      <c r="T57" s="1" t="s">
        <v>61</v>
      </c>
      <c r="AR57" s="1" t="s">
        <v>51</v>
      </c>
      <c r="AS57" s="1" t="s">
        <v>228</v>
      </c>
      <c r="AT57">
        <v>48</v>
      </c>
    </row>
    <row r="58" spans="1:46" ht="30" customHeight="1">
      <c r="A58" s="3" t="s">
        <v>146</v>
      </c>
      <c r="B58" s="3" t="s">
        <v>229</v>
      </c>
      <c r="C58" s="3" t="s">
        <v>137</v>
      </c>
      <c r="D58" s="4">
        <v>24</v>
      </c>
      <c r="E58" s="5">
        <f>TRUNC(일위대가목록!E15,0)</f>
        <v>2182</v>
      </c>
      <c r="F58" s="5">
        <f t="shared" si="10"/>
        <v>52368</v>
      </c>
      <c r="G58" s="5">
        <f>TRUNC(일위대가목록!F15,0)</f>
        <v>3879</v>
      </c>
      <c r="H58" s="5">
        <f t="shared" si="11"/>
        <v>93096</v>
      </c>
      <c r="I58" s="5">
        <f>TRUNC(일위대가목록!G15,0)</f>
        <v>0</v>
      </c>
      <c r="J58" s="5">
        <f t="shared" si="12"/>
        <v>0</v>
      </c>
      <c r="K58" s="5">
        <f t="shared" si="13"/>
        <v>6061</v>
      </c>
      <c r="L58" s="5">
        <f t="shared" si="14"/>
        <v>145464</v>
      </c>
      <c r="M58" s="3" t="s">
        <v>51</v>
      </c>
      <c r="N58" s="1" t="s">
        <v>230</v>
      </c>
      <c r="O58" s="1" t="s">
        <v>51</v>
      </c>
      <c r="P58" s="1" t="s">
        <v>51</v>
      </c>
      <c r="Q58" s="1" t="s">
        <v>211</v>
      </c>
      <c r="R58" s="1" t="s">
        <v>62</v>
      </c>
      <c r="S58" s="1" t="s">
        <v>61</v>
      </c>
      <c r="T58" s="1" t="s">
        <v>61</v>
      </c>
      <c r="AR58" s="1" t="s">
        <v>51</v>
      </c>
      <c r="AS58" s="1" t="s">
        <v>231</v>
      </c>
      <c r="AT58">
        <v>49</v>
      </c>
    </row>
    <row r="59" spans="1:46" ht="30" customHeight="1">
      <c r="A59" s="3" t="s">
        <v>146</v>
      </c>
      <c r="B59" s="3" t="s">
        <v>232</v>
      </c>
      <c r="C59" s="3" t="s">
        <v>137</v>
      </c>
      <c r="D59" s="4">
        <v>38</v>
      </c>
      <c r="E59" s="5">
        <f>TRUNC(일위대가목록!E16,0)</f>
        <v>2128</v>
      </c>
      <c r="F59" s="5">
        <f t="shared" si="10"/>
        <v>80864</v>
      </c>
      <c r="G59" s="5">
        <f>TRUNC(일위대가목록!F16,0)</f>
        <v>3953</v>
      </c>
      <c r="H59" s="5">
        <f t="shared" si="11"/>
        <v>150214</v>
      </c>
      <c r="I59" s="5">
        <f>TRUNC(일위대가목록!G16,0)</f>
        <v>0</v>
      </c>
      <c r="J59" s="5">
        <f t="shared" si="12"/>
        <v>0</v>
      </c>
      <c r="K59" s="5">
        <f t="shared" si="13"/>
        <v>6081</v>
      </c>
      <c r="L59" s="5">
        <f t="shared" si="14"/>
        <v>231078</v>
      </c>
      <c r="M59" s="3" t="s">
        <v>51</v>
      </c>
      <c r="N59" s="1" t="s">
        <v>233</v>
      </c>
      <c r="O59" s="1" t="s">
        <v>51</v>
      </c>
      <c r="P59" s="1" t="s">
        <v>51</v>
      </c>
      <c r="Q59" s="1" t="s">
        <v>211</v>
      </c>
      <c r="R59" s="1" t="s">
        <v>62</v>
      </c>
      <c r="S59" s="1" t="s">
        <v>61</v>
      </c>
      <c r="T59" s="1" t="s">
        <v>61</v>
      </c>
      <c r="AR59" s="1" t="s">
        <v>51</v>
      </c>
      <c r="AS59" s="1" t="s">
        <v>234</v>
      </c>
      <c r="AT59">
        <v>50</v>
      </c>
    </row>
    <row r="60" spans="1:46" ht="30" customHeight="1">
      <c r="A60" s="3" t="s">
        <v>146</v>
      </c>
      <c r="B60" s="3" t="s">
        <v>235</v>
      </c>
      <c r="C60" s="3" t="s">
        <v>137</v>
      </c>
      <c r="D60" s="4">
        <v>25</v>
      </c>
      <c r="E60" s="5">
        <f>TRUNC(일위대가목록!E17,0)</f>
        <v>2478</v>
      </c>
      <c r="F60" s="5">
        <f t="shared" si="10"/>
        <v>61950</v>
      </c>
      <c r="G60" s="5">
        <f>TRUNC(일위대가목록!F17,0)</f>
        <v>3876</v>
      </c>
      <c r="H60" s="5">
        <f t="shared" si="11"/>
        <v>96900</v>
      </c>
      <c r="I60" s="5">
        <f>TRUNC(일위대가목록!G17,0)</f>
        <v>0</v>
      </c>
      <c r="J60" s="5">
        <f t="shared" si="12"/>
        <v>0</v>
      </c>
      <c r="K60" s="5">
        <f t="shared" si="13"/>
        <v>6354</v>
      </c>
      <c r="L60" s="5">
        <f t="shared" si="14"/>
        <v>158850</v>
      </c>
      <c r="M60" s="3" t="s">
        <v>51</v>
      </c>
      <c r="N60" s="1" t="s">
        <v>236</v>
      </c>
      <c r="O60" s="1" t="s">
        <v>51</v>
      </c>
      <c r="P60" s="1" t="s">
        <v>51</v>
      </c>
      <c r="Q60" s="1" t="s">
        <v>211</v>
      </c>
      <c r="R60" s="1" t="s">
        <v>62</v>
      </c>
      <c r="S60" s="1" t="s">
        <v>61</v>
      </c>
      <c r="T60" s="1" t="s">
        <v>61</v>
      </c>
      <c r="AR60" s="1" t="s">
        <v>51</v>
      </c>
      <c r="AS60" s="1" t="s">
        <v>237</v>
      </c>
      <c r="AT60">
        <v>51</v>
      </c>
    </row>
    <row r="61" spans="1:46" ht="30" customHeight="1">
      <c r="A61" s="3" t="s">
        <v>238</v>
      </c>
      <c r="B61" s="3" t="s">
        <v>239</v>
      </c>
      <c r="C61" s="3" t="s">
        <v>69</v>
      </c>
      <c r="D61" s="4">
        <v>96</v>
      </c>
      <c r="E61" s="5">
        <f>TRUNC(단가대비표!O44,0)</f>
        <v>927</v>
      </c>
      <c r="F61" s="5">
        <f t="shared" si="10"/>
        <v>88992</v>
      </c>
      <c r="G61" s="5">
        <f>TRUNC(단가대비표!P44,0)</f>
        <v>0</v>
      </c>
      <c r="H61" s="5">
        <f t="shared" si="11"/>
        <v>0</v>
      </c>
      <c r="I61" s="5">
        <f>TRUNC(단가대비표!V44,0)</f>
        <v>0</v>
      </c>
      <c r="J61" s="5">
        <f t="shared" si="12"/>
        <v>0</v>
      </c>
      <c r="K61" s="5">
        <f t="shared" si="13"/>
        <v>927</v>
      </c>
      <c r="L61" s="5">
        <f t="shared" si="14"/>
        <v>88992</v>
      </c>
      <c r="M61" s="3" t="s">
        <v>51</v>
      </c>
      <c r="N61" s="1" t="s">
        <v>240</v>
      </c>
      <c r="O61" s="1" t="s">
        <v>51</v>
      </c>
      <c r="P61" s="1" t="s">
        <v>51</v>
      </c>
      <c r="Q61" s="1" t="s">
        <v>211</v>
      </c>
      <c r="R61" s="1" t="s">
        <v>61</v>
      </c>
      <c r="S61" s="1" t="s">
        <v>61</v>
      </c>
      <c r="T61" s="1" t="s">
        <v>62</v>
      </c>
      <c r="AR61" s="1" t="s">
        <v>51</v>
      </c>
      <c r="AS61" s="1" t="s">
        <v>241</v>
      </c>
      <c r="AT61">
        <v>52</v>
      </c>
    </row>
    <row r="62" spans="1:46" ht="30" customHeight="1">
      <c r="A62" s="3" t="s">
        <v>238</v>
      </c>
      <c r="B62" s="3" t="s">
        <v>242</v>
      </c>
      <c r="C62" s="3" t="s">
        <v>69</v>
      </c>
      <c r="D62" s="4">
        <v>1</v>
      </c>
      <c r="E62" s="5">
        <f>TRUNC(단가대비표!O45,0)</f>
        <v>1391</v>
      </c>
      <c r="F62" s="5">
        <f t="shared" si="10"/>
        <v>1391</v>
      </c>
      <c r="G62" s="5">
        <f>TRUNC(단가대비표!P45,0)</f>
        <v>0</v>
      </c>
      <c r="H62" s="5">
        <f t="shared" si="11"/>
        <v>0</v>
      </c>
      <c r="I62" s="5">
        <f>TRUNC(단가대비표!V45,0)</f>
        <v>0</v>
      </c>
      <c r="J62" s="5">
        <f t="shared" si="12"/>
        <v>0</v>
      </c>
      <c r="K62" s="5">
        <f t="shared" si="13"/>
        <v>1391</v>
      </c>
      <c r="L62" s="5">
        <f t="shared" si="14"/>
        <v>1391</v>
      </c>
      <c r="M62" s="3" t="s">
        <v>51</v>
      </c>
      <c r="N62" s="1" t="s">
        <v>243</v>
      </c>
      <c r="O62" s="1" t="s">
        <v>51</v>
      </c>
      <c r="P62" s="1" t="s">
        <v>51</v>
      </c>
      <c r="Q62" s="1" t="s">
        <v>211</v>
      </c>
      <c r="R62" s="1" t="s">
        <v>61</v>
      </c>
      <c r="S62" s="1" t="s">
        <v>61</v>
      </c>
      <c r="T62" s="1" t="s">
        <v>62</v>
      </c>
      <c r="AR62" s="1" t="s">
        <v>51</v>
      </c>
      <c r="AS62" s="1" t="s">
        <v>244</v>
      </c>
      <c r="AT62">
        <v>53</v>
      </c>
    </row>
    <row r="63" spans="1:46" ht="30" customHeight="1">
      <c r="A63" s="3" t="s">
        <v>238</v>
      </c>
      <c r="B63" s="3" t="s">
        <v>245</v>
      </c>
      <c r="C63" s="3" t="s">
        <v>69</v>
      </c>
      <c r="D63" s="4">
        <v>6</v>
      </c>
      <c r="E63" s="5">
        <f>TRUNC(단가대비표!O46,0)</f>
        <v>2592</v>
      </c>
      <c r="F63" s="5">
        <f t="shared" si="10"/>
        <v>15552</v>
      </c>
      <c r="G63" s="5">
        <f>TRUNC(단가대비표!P46,0)</f>
        <v>0</v>
      </c>
      <c r="H63" s="5">
        <f t="shared" si="11"/>
        <v>0</v>
      </c>
      <c r="I63" s="5">
        <f>TRUNC(단가대비표!V46,0)</f>
        <v>0</v>
      </c>
      <c r="J63" s="5">
        <f t="shared" si="12"/>
        <v>0</v>
      </c>
      <c r="K63" s="5">
        <f t="shared" si="13"/>
        <v>2592</v>
      </c>
      <c r="L63" s="5">
        <f t="shared" si="14"/>
        <v>15552</v>
      </c>
      <c r="M63" s="3" t="s">
        <v>51</v>
      </c>
      <c r="N63" s="1" t="s">
        <v>246</v>
      </c>
      <c r="O63" s="1" t="s">
        <v>51</v>
      </c>
      <c r="P63" s="1" t="s">
        <v>51</v>
      </c>
      <c r="Q63" s="1" t="s">
        <v>211</v>
      </c>
      <c r="R63" s="1" t="s">
        <v>61</v>
      </c>
      <c r="S63" s="1" t="s">
        <v>61</v>
      </c>
      <c r="T63" s="1" t="s">
        <v>62</v>
      </c>
      <c r="AR63" s="1" t="s">
        <v>51</v>
      </c>
      <c r="AS63" s="1" t="s">
        <v>247</v>
      </c>
      <c r="AT63">
        <v>54</v>
      </c>
    </row>
    <row r="64" spans="1:46" ht="30" customHeight="1">
      <c r="A64" s="3" t="s">
        <v>238</v>
      </c>
      <c r="B64" s="3" t="s">
        <v>248</v>
      </c>
      <c r="C64" s="3" t="s">
        <v>69</v>
      </c>
      <c r="D64" s="4">
        <v>18</v>
      </c>
      <c r="E64" s="5">
        <f>TRUNC(단가대비표!O47,0)</f>
        <v>1284</v>
      </c>
      <c r="F64" s="5">
        <f t="shared" si="10"/>
        <v>23112</v>
      </c>
      <c r="G64" s="5">
        <f>TRUNC(단가대비표!P47,0)</f>
        <v>0</v>
      </c>
      <c r="H64" s="5">
        <f t="shared" si="11"/>
        <v>0</v>
      </c>
      <c r="I64" s="5">
        <f>TRUNC(단가대비표!V47,0)</f>
        <v>0</v>
      </c>
      <c r="J64" s="5">
        <f t="shared" si="12"/>
        <v>0</v>
      </c>
      <c r="K64" s="5">
        <f t="shared" si="13"/>
        <v>1284</v>
      </c>
      <c r="L64" s="5">
        <f t="shared" si="14"/>
        <v>23112</v>
      </c>
      <c r="M64" s="3" t="s">
        <v>51</v>
      </c>
      <c r="N64" s="1" t="s">
        <v>249</v>
      </c>
      <c r="O64" s="1" t="s">
        <v>51</v>
      </c>
      <c r="P64" s="1" t="s">
        <v>51</v>
      </c>
      <c r="Q64" s="1" t="s">
        <v>211</v>
      </c>
      <c r="R64" s="1" t="s">
        <v>61</v>
      </c>
      <c r="S64" s="1" t="s">
        <v>61</v>
      </c>
      <c r="T64" s="1" t="s">
        <v>62</v>
      </c>
      <c r="AR64" s="1" t="s">
        <v>51</v>
      </c>
      <c r="AS64" s="1" t="s">
        <v>250</v>
      </c>
      <c r="AT64">
        <v>55</v>
      </c>
    </row>
    <row r="65" spans="1:46" ht="30" customHeight="1">
      <c r="A65" s="3" t="s">
        <v>238</v>
      </c>
      <c r="B65" s="3" t="s">
        <v>251</v>
      </c>
      <c r="C65" s="3" t="s">
        <v>69</v>
      </c>
      <c r="D65" s="4">
        <v>9</v>
      </c>
      <c r="E65" s="5">
        <f>TRUNC(단가대비표!O48,0)</f>
        <v>1733</v>
      </c>
      <c r="F65" s="5">
        <f t="shared" si="10"/>
        <v>15597</v>
      </c>
      <c r="G65" s="5">
        <f>TRUNC(단가대비표!P48,0)</f>
        <v>0</v>
      </c>
      <c r="H65" s="5">
        <f t="shared" si="11"/>
        <v>0</v>
      </c>
      <c r="I65" s="5">
        <f>TRUNC(단가대비표!V48,0)</f>
        <v>0</v>
      </c>
      <c r="J65" s="5">
        <f t="shared" si="12"/>
        <v>0</v>
      </c>
      <c r="K65" s="5">
        <f t="shared" si="13"/>
        <v>1733</v>
      </c>
      <c r="L65" s="5">
        <f t="shared" si="14"/>
        <v>15597</v>
      </c>
      <c r="M65" s="3" t="s">
        <v>51</v>
      </c>
      <c r="N65" s="1" t="s">
        <v>252</v>
      </c>
      <c r="O65" s="1" t="s">
        <v>51</v>
      </c>
      <c r="P65" s="1" t="s">
        <v>51</v>
      </c>
      <c r="Q65" s="1" t="s">
        <v>211</v>
      </c>
      <c r="R65" s="1" t="s">
        <v>61</v>
      </c>
      <c r="S65" s="1" t="s">
        <v>61</v>
      </c>
      <c r="T65" s="1" t="s">
        <v>62</v>
      </c>
      <c r="AR65" s="1" t="s">
        <v>51</v>
      </c>
      <c r="AS65" s="1" t="s">
        <v>253</v>
      </c>
      <c r="AT65">
        <v>56</v>
      </c>
    </row>
    <row r="66" spans="1:46" ht="30" customHeight="1">
      <c r="A66" s="3" t="s">
        <v>238</v>
      </c>
      <c r="B66" s="3" t="s">
        <v>254</v>
      </c>
      <c r="C66" s="3" t="s">
        <v>69</v>
      </c>
      <c r="D66" s="4">
        <v>16</v>
      </c>
      <c r="E66" s="5">
        <f>TRUNC(단가대비표!O49,0)</f>
        <v>2310</v>
      </c>
      <c r="F66" s="5">
        <f t="shared" si="10"/>
        <v>36960</v>
      </c>
      <c r="G66" s="5">
        <f>TRUNC(단가대비표!P49,0)</f>
        <v>0</v>
      </c>
      <c r="H66" s="5">
        <f t="shared" si="11"/>
        <v>0</v>
      </c>
      <c r="I66" s="5">
        <f>TRUNC(단가대비표!V49,0)</f>
        <v>0</v>
      </c>
      <c r="J66" s="5">
        <f t="shared" si="12"/>
        <v>0</v>
      </c>
      <c r="K66" s="5">
        <f t="shared" si="13"/>
        <v>2310</v>
      </c>
      <c r="L66" s="5">
        <f t="shared" si="14"/>
        <v>36960</v>
      </c>
      <c r="M66" s="3" t="s">
        <v>51</v>
      </c>
      <c r="N66" s="1" t="s">
        <v>255</v>
      </c>
      <c r="O66" s="1" t="s">
        <v>51</v>
      </c>
      <c r="P66" s="1" t="s">
        <v>51</v>
      </c>
      <c r="Q66" s="1" t="s">
        <v>211</v>
      </c>
      <c r="R66" s="1" t="s">
        <v>61</v>
      </c>
      <c r="S66" s="1" t="s">
        <v>61</v>
      </c>
      <c r="T66" s="1" t="s">
        <v>62</v>
      </c>
      <c r="AR66" s="1" t="s">
        <v>51</v>
      </c>
      <c r="AS66" s="1" t="s">
        <v>256</v>
      </c>
      <c r="AT66">
        <v>57</v>
      </c>
    </row>
    <row r="67" spans="1:46" ht="30" customHeight="1">
      <c r="A67" s="3" t="s">
        <v>238</v>
      </c>
      <c r="B67" s="3" t="s">
        <v>257</v>
      </c>
      <c r="C67" s="3" t="s">
        <v>69</v>
      </c>
      <c r="D67" s="4">
        <v>14</v>
      </c>
      <c r="E67" s="5">
        <f>TRUNC(단가대비표!O50,0)</f>
        <v>3374</v>
      </c>
      <c r="F67" s="5">
        <f t="shared" si="10"/>
        <v>47236</v>
      </c>
      <c r="G67" s="5">
        <f>TRUNC(단가대비표!P50,0)</f>
        <v>0</v>
      </c>
      <c r="H67" s="5">
        <f t="shared" si="11"/>
        <v>0</v>
      </c>
      <c r="I67" s="5">
        <f>TRUNC(단가대비표!V50,0)</f>
        <v>0</v>
      </c>
      <c r="J67" s="5">
        <f t="shared" si="12"/>
        <v>0</v>
      </c>
      <c r="K67" s="5">
        <f t="shared" si="13"/>
        <v>3374</v>
      </c>
      <c r="L67" s="5">
        <f t="shared" si="14"/>
        <v>47236</v>
      </c>
      <c r="M67" s="3" t="s">
        <v>51</v>
      </c>
      <c r="N67" s="1" t="s">
        <v>258</v>
      </c>
      <c r="O67" s="1" t="s">
        <v>51</v>
      </c>
      <c r="P67" s="1" t="s">
        <v>51</v>
      </c>
      <c r="Q67" s="1" t="s">
        <v>211</v>
      </c>
      <c r="R67" s="1" t="s">
        <v>61</v>
      </c>
      <c r="S67" s="1" t="s">
        <v>61</v>
      </c>
      <c r="T67" s="1" t="s">
        <v>62</v>
      </c>
      <c r="AR67" s="1" t="s">
        <v>51</v>
      </c>
      <c r="AS67" s="1" t="s">
        <v>259</v>
      </c>
      <c r="AT67">
        <v>58</v>
      </c>
    </row>
    <row r="68" spans="1:46" ht="30" customHeight="1">
      <c r="A68" s="3" t="s">
        <v>238</v>
      </c>
      <c r="B68" s="3" t="s">
        <v>260</v>
      </c>
      <c r="C68" s="3" t="s">
        <v>69</v>
      </c>
      <c r="D68" s="4">
        <v>48</v>
      </c>
      <c r="E68" s="5">
        <f>TRUNC(단가대비표!O51,0)</f>
        <v>1080</v>
      </c>
      <c r="F68" s="5">
        <f t="shared" si="10"/>
        <v>51840</v>
      </c>
      <c r="G68" s="5">
        <f>TRUNC(단가대비표!P51,0)</f>
        <v>0</v>
      </c>
      <c r="H68" s="5">
        <f t="shared" si="11"/>
        <v>0</v>
      </c>
      <c r="I68" s="5">
        <f>TRUNC(단가대비표!V51,0)</f>
        <v>0</v>
      </c>
      <c r="J68" s="5">
        <f t="shared" si="12"/>
        <v>0</v>
      </c>
      <c r="K68" s="5">
        <f t="shared" si="13"/>
        <v>1080</v>
      </c>
      <c r="L68" s="5">
        <f t="shared" si="14"/>
        <v>51840</v>
      </c>
      <c r="M68" s="3" t="s">
        <v>51</v>
      </c>
      <c r="N68" s="1" t="s">
        <v>261</v>
      </c>
      <c r="O68" s="1" t="s">
        <v>51</v>
      </c>
      <c r="P68" s="1" t="s">
        <v>51</v>
      </c>
      <c r="Q68" s="1" t="s">
        <v>211</v>
      </c>
      <c r="R68" s="1" t="s">
        <v>61</v>
      </c>
      <c r="S68" s="1" t="s">
        <v>61</v>
      </c>
      <c r="T68" s="1" t="s">
        <v>62</v>
      </c>
      <c r="AR68" s="1" t="s">
        <v>51</v>
      </c>
      <c r="AS68" s="1" t="s">
        <v>262</v>
      </c>
      <c r="AT68">
        <v>59</v>
      </c>
    </row>
    <row r="69" spans="1:46" ht="30" customHeight="1">
      <c r="A69" s="3" t="s">
        <v>238</v>
      </c>
      <c r="B69" s="3" t="s">
        <v>263</v>
      </c>
      <c r="C69" s="3" t="s">
        <v>69</v>
      </c>
      <c r="D69" s="4">
        <v>9</v>
      </c>
      <c r="E69" s="5">
        <f>TRUNC(단가대비표!O52,0)</f>
        <v>1395</v>
      </c>
      <c r="F69" s="5">
        <f t="shared" si="10"/>
        <v>12555</v>
      </c>
      <c r="G69" s="5">
        <f>TRUNC(단가대비표!P52,0)</f>
        <v>0</v>
      </c>
      <c r="H69" s="5">
        <f t="shared" si="11"/>
        <v>0</v>
      </c>
      <c r="I69" s="5">
        <f>TRUNC(단가대비표!V52,0)</f>
        <v>0</v>
      </c>
      <c r="J69" s="5">
        <f t="shared" si="12"/>
        <v>0</v>
      </c>
      <c r="K69" s="5">
        <f t="shared" si="13"/>
        <v>1395</v>
      </c>
      <c r="L69" s="5">
        <f t="shared" si="14"/>
        <v>12555</v>
      </c>
      <c r="M69" s="3" t="s">
        <v>51</v>
      </c>
      <c r="N69" s="1" t="s">
        <v>264</v>
      </c>
      <c r="O69" s="1" t="s">
        <v>51</v>
      </c>
      <c r="P69" s="1" t="s">
        <v>51</v>
      </c>
      <c r="Q69" s="1" t="s">
        <v>211</v>
      </c>
      <c r="R69" s="1" t="s">
        <v>61</v>
      </c>
      <c r="S69" s="1" t="s">
        <v>61</v>
      </c>
      <c r="T69" s="1" t="s">
        <v>62</v>
      </c>
      <c r="AR69" s="1" t="s">
        <v>51</v>
      </c>
      <c r="AS69" s="1" t="s">
        <v>265</v>
      </c>
      <c r="AT69">
        <v>60</v>
      </c>
    </row>
    <row r="70" spans="1:46" ht="30" customHeight="1">
      <c r="A70" s="3" t="s">
        <v>238</v>
      </c>
      <c r="B70" s="3" t="s">
        <v>266</v>
      </c>
      <c r="C70" s="3" t="s">
        <v>69</v>
      </c>
      <c r="D70" s="4">
        <v>10</v>
      </c>
      <c r="E70" s="5">
        <f>TRUNC(단가대비표!O53,0)</f>
        <v>1656</v>
      </c>
      <c r="F70" s="5">
        <f t="shared" si="10"/>
        <v>16560</v>
      </c>
      <c r="G70" s="5">
        <f>TRUNC(단가대비표!P53,0)</f>
        <v>0</v>
      </c>
      <c r="H70" s="5">
        <f t="shared" si="11"/>
        <v>0</v>
      </c>
      <c r="I70" s="5">
        <f>TRUNC(단가대비표!V53,0)</f>
        <v>0</v>
      </c>
      <c r="J70" s="5">
        <f t="shared" si="12"/>
        <v>0</v>
      </c>
      <c r="K70" s="5">
        <f t="shared" si="13"/>
        <v>1656</v>
      </c>
      <c r="L70" s="5">
        <f t="shared" si="14"/>
        <v>16560</v>
      </c>
      <c r="M70" s="3" t="s">
        <v>51</v>
      </c>
      <c r="N70" s="1" t="s">
        <v>267</v>
      </c>
      <c r="O70" s="1" t="s">
        <v>51</v>
      </c>
      <c r="P70" s="1" t="s">
        <v>51</v>
      </c>
      <c r="Q70" s="1" t="s">
        <v>211</v>
      </c>
      <c r="R70" s="1" t="s">
        <v>61</v>
      </c>
      <c r="S70" s="1" t="s">
        <v>61</v>
      </c>
      <c r="T70" s="1" t="s">
        <v>62</v>
      </c>
      <c r="AR70" s="1" t="s">
        <v>51</v>
      </c>
      <c r="AS70" s="1" t="s">
        <v>268</v>
      </c>
      <c r="AT70">
        <v>61</v>
      </c>
    </row>
    <row r="71" spans="1:46" ht="30" customHeight="1">
      <c r="A71" s="3" t="s">
        <v>238</v>
      </c>
      <c r="B71" s="3" t="s">
        <v>269</v>
      </c>
      <c r="C71" s="3" t="s">
        <v>69</v>
      </c>
      <c r="D71" s="4">
        <v>8</v>
      </c>
      <c r="E71" s="5">
        <f>TRUNC(단가대비표!O54,0)</f>
        <v>616</v>
      </c>
      <c r="F71" s="5">
        <f t="shared" si="10"/>
        <v>4928</v>
      </c>
      <c r="G71" s="5">
        <f>TRUNC(단가대비표!P54,0)</f>
        <v>0</v>
      </c>
      <c r="H71" s="5">
        <f t="shared" si="11"/>
        <v>0</v>
      </c>
      <c r="I71" s="5">
        <f>TRUNC(단가대비표!V54,0)</f>
        <v>0</v>
      </c>
      <c r="J71" s="5">
        <f t="shared" si="12"/>
        <v>0</v>
      </c>
      <c r="K71" s="5">
        <f t="shared" si="13"/>
        <v>616</v>
      </c>
      <c r="L71" s="5">
        <f t="shared" si="14"/>
        <v>4928</v>
      </c>
      <c r="M71" s="3" t="s">
        <v>51</v>
      </c>
      <c r="N71" s="1" t="s">
        <v>270</v>
      </c>
      <c r="O71" s="1" t="s">
        <v>51</v>
      </c>
      <c r="P71" s="1" t="s">
        <v>51</v>
      </c>
      <c r="Q71" s="1" t="s">
        <v>211</v>
      </c>
      <c r="R71" s="1" t="s">
        <v>61</v>
      </c>
      <c r="S71" s="1" t="s">
        <v>61</v>
      </c>
      <c r="T71" s="1" t="s">
        <v>62</v>
      </c>
      <c r="AR71" s="1" t="s">
        <v>51</v>
      </c>
      <c r="AS71" s="1" t="s">
        <v>271</v>
      </c>
      <c r="AT71">
        <v>62</v>
      </c>
    </row>
    <row r="72" spans="1:46" ht="30" customHeight="1">
      <c r="A72" s="3" t="s">
        <v>272</v>
      </c>
      <c r="B72" s="3" t="s">
        <v>273</v>
      </c>
      <c r="C72" s="3" t="s">
        <v>69</v>
      </c>
      <c r="D72" s="4">
        <v>7</v>
      </c>
      <c r="E72" s="5">
        <f>TRUNC(단가대비표!O37,0)</f>
        <v>21280</v>
      </c>
      <c r="F72" s="5">
        <f t="shared" si="10"/>
        <v>148960</v>
      </c>
      <c r="G72" s="5">
        <f>TRUNC(단가대비표!P37,0)</f>
        <v>0</v>
      </c>
      <c r="H72" s="5">
        <f t="shared" si="11"/>
        <v>0</v>
      </c>
      <c r="I72" s="5">
        <f>TRUNC(단가대비표!V37,0)</f>
        <v>0</v>
      </c>
      <c r="J72" s="5">
        <f t="shared" si="12"/>
        <v>0</v>
      </c>
      <c r="K72" s="5">
        <f t="shared" si="13"/>
        <v>21280</v>
      </c>
      <c r="L72" s="5">
        <f t="shared" si="14"/>
        <v>148960</v>
      </c>
      <c r="M72" s="3" t="s">
        <v>51</v>
      </c>
      <c r="N72" s="1" t="s">
        <v>274</v>
      </c>
      <c r="O72" s="1" t="s">
        <v>51</v>
      </c>
      <c r="P72" s="1" t="s">
        <v>51</v>
      </c>
      <c r="Q72" s="1" t="s">
        <v>211</v>
      </c>
      <c r="R72" s="1" t="s">
        <v>61</v>
      </c>
      <c r="S72" s="1" t="s">
        <v>61</v>
      </c>
      <c r="T72" s="1" t="s">
        <v>62</v>
      </c>
      <c r="AR72" s="1" t="s">
        <v>51</v>
      </c>
      <c r="AS72" s="1" t="s">
        <v>275</v>
      </c>
      <c r="AT72">
        <v>63</v>
      </c>
    </row>
    <row r="73" spans="1:46" ht="30" customHeight="1">
      <c r="A73" s="3" t="s">
        <v>276</v>
      </c>
      <c r="B73" s="3" t="s">
        <v>277</v>
      </c>
      <c r="C73" s="3" t="s">
        <v>69</v>
      </c>
      <c r="D73" s="4">
        <v>2</v>
      </c>
      <c r="E73" s="5">
        <f>TRUNC(단가대비표!O10,0)</f>
        <v>19200</v>
      </c>
      <c r="F73" s="5">
        <f t="shared" si="10"/>
        <v>38400</v>
      </c>
      <c r="G73" s="5">
        <f>TRUNC(단가대비표!P10,0)</f>
        <v>0</v>
      </c>
      <c r="H73" s="5">
        <f t="shared" si="11"/>
        <v>0</v>
      </c>
      <c r="I73" s="5">
        <f>TRUNC(단가대비표!V10,0)</f>
        <v>0</v>
      </c>
      <c r="J73" s="5">
        <f t="shared" si="12"/>
        <v>0</v>
      </c>
      <c r="K73" s="5">
        <f t="shared" si="13"/>
        <v>19200</v>
      </c>
      <c r="L73" s="5">
        <f t="shared" si="14"/>
        <v>38400</v>
      </c>
      <c r="M73" s="3" t="s">
        <v>51</v>
      </c>
      <c r="N73" s="1" t="s">
        <v>278</v>
      </c>
      <c r="O73" s="1" t="s">
        <v>51</v>
      </c>
      <c r="P73" s="1" t="s">
        <v>51</v>
      </c>
      <c r="Q73" s="1" t="s">
        <v>211</v>
      </c>
      <c r="R73" s="1" t="s">
        <v>61</v>
      </c>
      <c r="S73" s="1" t="s">
        <v>61</v>
      </c>
      <c r="T73" s="1" t="s">
        <v>62</v>
      </c>
      <c r="AR73" s="1" t="s">
        <v>51</v>
      </c>
      <c r="AS73" s="1" t="s">
        <v>279</v>
      </c>
      <c r="AT73">
        <v>64</v>
      </c>
    </row>
    <row r="74" spans="1:46" ht="30" customHeight="1">
      <c r="A74" s="3" t="s">
        <v>280</v>
      </c>
      <c r="B74" s="3" t="s">
        <v>281</v>
      </c>
      <c r="C74" s="3" t="s">
        <v>69</v>
      </c>
      <c r="D74" s="4">
        <v>2</v>
      </c>
      <c r="E74" s="5">
        <f>TRUNC(단가대비표!O11,0)</f>
        <v>3000</v>
      </c>
      <c r="F74" s="5">
        <f t="shared" si="10"/>
        <v>6000</v>
      </c>
      <c r="G74" s="5">
        <f>TRUNC(단가대비표!P11,0)</f>
        <v>0</v>
      </c>
      <c r="H74" s="5">
        <f t="shared" si="11"/>
        <v>0</v>
      </c>
      <c r="I74" s="5">
        <f>TRUNC(단가대비표!V11,0)</f>
        <v>0</v>
      </c>
      <c r="J74" s="5">
        <f t="shared" si="12"/>
        <v>0</v>
      </c>
      <c r="K74" s="5">
        <f t="shared" si="13"/>
        <v>3000</v>
      </c>
      <c r="L74" s="5">
        <f t="shared" si="14"/>
        <v>6000</v>
      </c>
      <c r="M74" s="3" t="s">
        <v>51</v>
      </c>
      <c r="N74" s="1" t="s">
        <v>282</v>
      </c>
      <c r="O74" s="1" t="s">
        <v>51</v>
      </c>
      <c r="P74" s="1" t="s">
        <v>51</v>
      </c>
      <c r="Q74" s="1" t="s">
        <v>211</v>
      </c>
      <c r="R74" s="1" t="s">
        <v>61</v>
      </c>
      <c r="S74" s="1" t="s">
        <v>61</v>
      </c>
      <c r="T74" s="1" t="s">
        <v>62</v>
      </c>
      <c r="AR74" s="1" t="s">
        <v>51</v>
      </c>
      <c r="AS74" s="1" t="s">
        <v>283</v>
      </c>
      <c r="AT74">
        <v>65</v>
      </c>
    </row>
    <row r="75" spans="1:46" ht="30" customHeight="1">
      <c r="A75" s="3" t="s">
        <v>284</v>
      </c>
      <c r="B75" s="3" t="s">
        <v>285</v>
      </c>
      <c r="C75" s="3" t="s">
        <v>69</v>
      </c>
      <c r="D75" s="4">
        <v>48</v>
      </c>
      <c r="E75" s="5">
        <f>TRUNC(단가대비표!O9,0)</f>
        <v>4100</v>
      </c>
      <c r="F75" s="5">
        <f t="shared" si="10"/>
        <v>196800</v>
      </c>
      <c r="G75" s="5">
        <f>TRUNC(단가대비표!P9,0)</f>
        <v>0</v>
      </c>
      <c r="H75" s="5">
        <f t="shared" si="11"/>
        <v>0</v>
      </c>
      <c r="I75" s="5">
        <f>TRUNC(단가대비표!V9,0)</f>
        <v>0</v>
      </c>
      <c r="J75" s="5">
        <f t="shared" si="12"/>
        <v>0</v>
      </c>
      <c r="K75" s="5">
        <f t="shared" si="13"/>
        <v>4100</v>
      </c>
      <c r="L75" s="5">
        <f t="shared" si="14"/>
        <v>196800</v>
      </c>
      <c r="M75" s="3" t="s">
        <v>51</v>
      </c>
      <c r="N75" s="1" t="s">
        <v>286</v>
      </c>
      <c r="O75" s="1" t="s">
        <v>51</v>
      </c>
      <c r="P75" s="1" t="s">
        <v>51</v>
      </c>
      <c r="Q75" s="1" t="s">
        <v>211</v>
      </c>
      <c r="R75" s="1" t="s">
        <v>61</v>
      </c>
      <c r="S75" s="1" t="s">
        <v>61</v>
      </c>
      <c r="T75" s="1" t="s">
        <v>62</v>
      </c>
      <c r="AR75" s="1" t="s">
        <v>51</v>
      </c>
      <c r="AS75" s="1" t="s">
        <v>287</v>
      </c>
      <c r="AT75">
        <v>66</v>
      </c>
    </row>
    <row r="76" spans="1:46" ht="30" customHeight="1">
      <c r="A76" s="3" t="s">
        <v>288</v>
      </c>
      <c r="B76" s="3" t="s">
        <v>289</v>
      </c>
      <c r="C76" s="3" t="s">
        <v>197</v>
      </c>
      <c r="D76" s="4">
        <v>9</v>
      </c>
      <c r="E76" s="5">
        <f>TRUNC(일위대가목록!E18,0)</f>
        <v>1091</v>
      </c>
      <c r="F76" s="5">
        <f t="shared" si="10"/>
        <v>9819</v>
      </c>
      <c r="G76" s="5">
        <f>TRUNC(일위대가목록!F18,0)</f>
        <v>2812</v>
      </c>
      <c r="H76" s="5">
        <f t="shared" si="11"/>
        <v>25308</v>
      </c>
      <c r="I76" s="5">
        <f>TRUNC(일위대가목록!G18,0)</f>
        <v>0</v>
      </c>
      <c r="J76" s="5">
        <f t="shared" si="12"/>
        <v>0</v>
      </c>
      <c r="K76" s="5">
        <f t="shared" si="13"/>
        <v>3903</v>
      </c>
      <c r="L76" s="5">
        <f t="shared" si="14"/>
        <v>35127</v>
      </c>
      <c r="M76" s="3" t="s">
        <v>51</v>
      </c>
      <c r="N76" s="1" t="s">
        <v>290</v>
      </c>
      <c r="O76" s="1" t="s">
        <v>51</v>
      </c>
      <c r="P76" s="1" t="s">
        <v>51</v>
      </c>
      <c r="Q76" s="1" t="s">
        <v>211</v>
      </c>
      <c r="R76" s="1" t="s">
        <v>62</v>
      </c>
      <c r="S76" s="1" t="s">
        <v>61</v>
      </c>
      <c r="T76" s="1" t="s">
        <v>61</v>
      </c>
      <c r="AR76" s="1" t="s">
        <v>51</v>
      </c>
      <c r="AS76" s="1" t="s">
        <v>291</v>
      </c>
      <c r="AT76">
        <v>67</v>
      </c>
    </row>
    <row r="77" spans="1:46" ht="30" customHeight="1">
      <c r="A77" s="3" t="s">
        <v>292</v>
      </c>
      <c r="B77" s="3" t="s">
        <v>293</v>
      </c>
      <c r="C77" s="3" t="s">
        <v>137</v>
      </c>
      <c r="D77" s="4">
        <v>10</v>
      </c>
      <c r="E77" s="5">
        <f>TRUNC(일위대가목록!E20,0)</f>
        <v>18</v>
      </c>
      <c r="F77" s="5">
        <f t="shared" si="10"/>
        <v>180</v>
      </c>
      <c r="G77" s="5">
        <f>TRUNC(일위대가목록!F20,0)</f>
        <v>932</v>
      </c>
      <c r="H77" s="5">
        <f t="shared" si="11"/>
        <v>9320</v>
      </c>
      <c r="I77" s="5">
        <f>TRUNC(일위대가목록!G20,0)</f>
        <v>0</v>
      </c>
      <c r="J77" s="5">
        <f t="shared" si="12"/>
        <v>0</v>
      </c>
      <c r="K77" s="5">
        <f t="shared" si="13"/>
        <v>950</v>
      </c>
      <c r="L77" s="5">
        <f t="shared" si="14"/>
        <v>9500</v>
      </c>
      <c r="M77" s="3" t="s">
        <v>51</v>
      </c>
      <c r="N77" s="1" t="s">
        <v>294</v>
      </c>
      <c r="O77" s="1" t="s">
        <v>51</v>
      </c>
      <c r="P77" s="1" t="s">
        <v>51</v>
      </c>
      <c r="Q77" s="1" t="s">
        <v>211</v>
      </c>
      <c r="R77" s="1" t="s">
        <v>62</v>
      </c>
      <c r="S77" s="1" t="s">
        <v>61</v>
      </c>
      <c r="T77" s="1" t="s">
        <v>61</v>
      </c>
      <c r="AR77" s="1" t="s">
        <v>51</v>
      </c>
      <c r="AS77" s="1" t="s">
        <v>295</v>
      </c>
      <c r="AT77">
        <v>68</v>
      </c>
    </row>
    <row r="78" spans="1:46" ht="30" customHeight="1">
      <c r="A78" s="3" t="s">
        <v>296</v>
      </c>
      <c r="B78" s="3" t="s">
        <v>297</v>
      </c>
      <c r="C78" s="3" t="s">
        <v>177</v>
      </c>
      <c r="D78" s="4">
        <v>21</v>
      </c>
      <c r="E78" s="5">
        <f>TRUNC(일위대가목록!E5,0)</f>
        <v>660</v>
      </c>
      <c r="F78" s="5">
        <f t="shared" si="10"/>
        <v>13860</v>
      </c>
      <c r="G78" s="5">
        <f>TRUNC(일위대가목록!F5,0)</f>
        <v>0</v>
      </c>
      <c r="H78" s="5">
        <f t="shared" si="11"/>
        <v>0</v>
      </c>
      <c r="I78" s="5">
        <f>TRUNC(일위대가목록!G5,0)</f>
        <v>36</v>
      </c>
      <c r="J78" s="5">
        <f t="shared" si="12"/>
        <v>756</v>
      </c>
      <c r="K78" s="5">
        <f t="shared" si="13"/>
        <v>696</v>
      </c>
      <c r="L78" s="5">
        <f t="shared" si="14"/>
        <v>14616</v>
      </c>
      <c r="M78" s="3" t="s">
        <v>51</v>
      </c>
      <c r="N78" s="1" t="s">
        <v>298</v>
      </c>
      <c r="O78" s="1" t="s">
        <v>51</v>
      </c>
      <c r="P78" s="1" t="s">
        <v>51</v>
      </c>
      <c r="Q78" s="1" t="s">
        <v>211</v>
      </c>
      <c r="R78" s="1" t="s">
        <v>62</v>
      </c>
      <c r="S78" s="1" t="s">
        <v>61</v>
      </c>
      <c r="T78" s="1" t="s">
        <v>61</v>
      </c>
      <c r="AR78" s="1" t="s">
        <v>51</v>
      </c>
      <c r="AS78" s="1" t="s">
        <v>299</v>
      </c>
      <c r="AT78">
        <v>69</v>
      </c>
    </row>
    <row r="79" spans="1:46" ht="30" customHeight="1">
      <c r="A79" s="3" t="s">
        <v>300</v>
      </c>
      <c r="B79" s="3" t="s">
        <v>293</v>
      </c>
      <c r="C79" s="3" t="s">
        <v>177</v>
      </c>
      <c r="D79" s="4">
        <v>63</v>
      </c>
      <c r="E79" s="5">
        <f>TRUNC(일위대가목록!E8,0)</f>
        <v>1190</v>
      </c>
      <c r="F79" s="5">
        <f t="shared" si="10"/>
        <v>74970</v>
      </c>
      <c r="G79" s="5">
        <f>TRUNC(일위대가목록!F8,0)</f>
        <v>0</v>
      </c>
      <c r="H79" s="5">
        <f t="shared" si="11"/>
        <v>0</v>
      </c>
      <c r="I79" s="5">
        <f>TRUNC(일위대가목록!G8,0)</f>
        <v>0</v>
      </c>
      <c r="J79" s="5">
        <f t="shared" si="12"/>
        <v>0</v>
      </c>
      <c r="K79" s="5">
        <f t="shared" si="13"/>
        <v>1190</v>
      </c>
      <c r="L79" s="5">
        <f t="shared" si="14"/>
        <v>74970</v>
      </c>
      <c r="M79" s="3" t="s">
        <v>51</v>
      </c>
      <c r="N79" s="1" t="s">
        <v>301</v>
      </c>
      <c r="O79" s="1" t="s">
        <v>51</v>
      </c>
      <c r="P79" s="1" t="s">
        <v>51</v>
      </c>
      <c r="Q79" s="1" t="s">
        <v>211</v>
      </c>
      <c r="R79" s="1" t="s">
        <v>62</v>
      </c>
      <c r="S79" s="1" t="s">
        <v>61</v>
      </c>
      <c r="T79" s="1" t="s">
        <v>61</v>
      </c>
      <c r="AR79" s="1" t="s">
        <v>51</v>
      </c>
      <c r="AS79" s="1" t="s">
        <v>302</v>
      </c>
      <c r="AT79">
        <v>70</v>
      </c>
    </row>
    <row r="80" spans="1:46" ht="30" customHeight="1">
      <c r="A80" s="3" t="s">
        <v>300</v>
      </c>
      <c r="B80" s="3" t="s">
        <v>303</v>
      </c>
      <c r="C80" s="3" t="s">
        <v>177</v>
      </c>
      <c r="D80" s="4">
        <v>11</v>
      </c>
      <c r="E80" s="5">
        <f>TRUNC(일위대가목록!E9,0)</f>
        <v>1214</v>
      </c>
      <c r="F80" s="5">
        <f t="shared" si="10"/>
        <v>13354</v>
      </c>
      <c r="G80" s="5">
        <f>TRUNC(일위대가목록!F9,0)</f>
        <v>0</v>
      </c>
      <c r="H80" s="5">
        <f t="shared" si="11"/>
        <v>0</v>
      </c>
      <c r="I80" s="5">
        <f>TRUNC(일위대가목록!G9,0)</f>
        <v>0</v>
      </c>
      <c r="J80" s="5">
        <f t="shared" si="12"/>
        <v>0</v>
      </c>
      <c r="K80" s="5">
        <f t="shared" si="13"/>
        <v>1214</v>
      </c>
      <c r="L80" s="5">
        <f t="shared" si="14"/>
        <v>13354</v>
      </c>
      <c r="M80" s="3" t="s">
        <v>51</v>
      </c>
      <c r="N80" s="1" t="s">
        <v>304</v>
      </c>
      <c r="O80" s="1" t="s">
        <v>51</v>
      </c>
      <c r="P80" s="1" t="s">
        <v>51</v>
      </c>
      <c r="Q80" s="1" t="s">
        <v>211</v>
      </c>
      <c r="R80" s="1" t="s">
        <v>62</v>
      </c>
      <c r="S80" s="1" t="s">
        <v>61</v>
      </c>
      <c r="T80" s="1" t="s">
        <v>61</v>
      </c>
      <c r="AR80" s="1" t="s">
        <v>51</v>
      </c>
      <c r="AS80" s="1" t="s">
        <v>305</v>
      </c>
      <c r="AT80">
        <v>71</v>
      </c>
    </row>
    <row r="81" spans="1:46" ht="30" customHeight="1">
      <c r="A81" s="3" t="s">
        <v>300</v>
      </c>
      <c r="B81" s="3" t="s">
        <v>306</v>
      </c>
      <c r="C81" s="3" t="s">
        <v>177</v>
      </c>
      <c r="D81" s="4">
        <v>19</v>
      </c>
      <c r="E81" s="5">
        <f>TRUNC(일위대가목록!E10,0)</f>
        <v>1245</v>
      </c>
      <c r="F81" s="5">
        <f t="shared" si="10"/>
        <v>23655</v>
      </c>
      <c r="G81" s="5">
        <f>TRUNC(일위대가목록!F10,0)</f>
        <v>0</v>
      </c>
      <c r="H81" s="5">
        <f t="shared" si="11"/>
        <v>0</v>
      </c>
      <c r="I81" s="5">
        <f>TRUNC(일위대가목록!G10,0)</f>
        <v>0</v>
      </c>
      <c r="J81" s="5">
        <f t="shared" si="12"/>
        <v>0</v>
      </c>
      <c r="K81" s="5">
        <f t="shared" si="13"/>
        <v>1245</v>
      </c>
      <c r="L81" s="5">
        <f t="shared" si="14"/>
        <v>23655</v>
      </c>
      <c r="M81" s="3" t="s">
        <v>51</v>
      </c>
      <c r="N81" s="1" t="s">
        <v>307</v>
      </c>
      <c r="O81" s="1" t="s">
        <v>51</v>
      </c>
      <c r="P81" s="1" t="s">
        <v>51</v>
      </c>
      <c r="Q81" s="1" t="s">
        <v>211</v>
      </c>
      <c r="R81" s="1" t="s">
        <v>62</v>
      </c>
      <c r="S81" s="1" t="s">
        <v>61</v>
      </c>
      <c r="T81" s="1" t="s">
        <v>61</v>
      </c>
      <c r="AR81" s="1" t="s">
        <v>51</v>
      </c>
      <c r="AS81" s="1" t="s">
        <v>308</v>
      </c>
      <c r="AT81">
        <v>72</v>
      </c>
    </row>
    <row r="82" spans="1:46" ht="30" customHeight="1">
      <c r="A82" s="3" t="s">
        <v>300</v>
      </c>
      <c r="B82" s="3" t="s">
        <v>180</v>
      </c>
      <c r="C82" s="3" t="s">
        <v>177</v>
      </c>
      <c r="D82" s="4">
        <v>8</v>
      </c>
      <c r="E82" s="5">
        <f>TRUNC(일위대가목록!E11,0)</f>
        <v>1409</v>
      </c>
      <c r="F82" s="5">
        <f t="shared" si="10"/>
        <v>11272</v>
      </c>
      <c r="G82" s="5">
        <f>TRUNC(일위대가목록!F11,0)</f>
        <v>0</v>
      </c>
      <c r="H82" s="5">
        <f t="shared" si="11"/>
        <v>0</v>
      </c>
      <c r="I82" s="5">
        <f>TRUNC(일위대가목록!G11,0)</f>
        <v>0</v>
      </c>
      <c r="J82" s="5">
        <f t="shared" si="12"/>
        <v>0</v>
      </c>
      <c r="K82" s="5">
        <f t="shared" si="13"/>
        <v>1409</v>
      </c>
      <c r="L82" s="5">
        <f t="shared" si="14"/>
        <v>11272</v>
      </c>
      <c r="M82" s="3" t="s">
        <v>51</v>
      </c>
      <c r="N82" s="1" t="s">
        <v>309</v>
      </c>
      <c r="O82" s="1" t="s">
        <v>51</v>
      </c>
      <c r="P82" s="1" t="s">
        <v>51</v>
      </c>
      <c r="Q82" s="1" t="s">
        <v>211</v>
      </c>
      <c r="R82" s="1" t="s">
        <v>62</v>
      </c>
      <c r="S82" s="1" t="s">
        <v>61</v>
      </c>
      <c r="T82" s="1" t="s">
        <v>61</v>
      </c>
      <c r="AR82" s="1" t="s">
        <v>51</v>
      </c>
      <c r="AS82" s="1" t="s">
        <v>310</v>
      </c>
      <c r="AT82">
        <v>73</v>
      </c>
    </row>
    <row r="83" spans="1:46" ht="30" customHeight="1">
      <c r="A83" s="3" t="s">
        <v>116</v>
      </c>
      <c r="B83" s="3" t="s">
        <v>117</v>
      </c>
      <c r="C83" s="3" t="s">
        <v>118</v>
      </c>
      <c r="D83" s="4">
        <v>46</v>
      </c>
      <c r="E83" s="5">
        <f>TRUNC(단가대비표!O75,0)</f>
        <v>0</v>
      </c>
      <c r="F83" s="5">
        <f t="shared" si="10"/>
        <v>0</v>
      </c>
      <c r="G83" s="5">
        <f>TRUNC(단가대비표!P75,0)</f>
        <v>87372</v>
      </c>
      <c r="H83" s="5">
        <f t="shared" si="11"/>
        <v>4019112</v>
      </c>
      <c r="I83" s="5">
        <f>TRUNC(단가대비표!V75,0)</f>
        <v>0</v>
      </c>
      <c r="J83" s="5">
        <f t="shared" si="12"/>
        <v>0</v>
      </c>
      <c r="K83" s="5">
        <f t="shared" si="13"/>
        <v>87372</v>
      </c>
      <c r="L83" s="5">
        <f t="shared" si="14"/>
        <v>4019112</v>
      </c>
      <c r="M83" s="3" t="s">
        <v>51</v>
      </c>
      <c r="N83" s="1" t="s">
        <v>119</v>
      </c>
      <c r="O83" s="1" t="s">
        <v>51</v>
      </c>
      <c r="P83" s="1" t="s">
        <v>51</v>
      </c>
      <c r="Q83" s="1" t="s">
        <v>211</v>
      </c>
      <c r="R83" s="1" t="s">
        <v>61</v>
      </c>
      <c r="S83" s="1" t="s">
        <v>61</v>
      </c>
      <c r="T83" s="1" t="s">
        <v>62</v>
      </c>
      <c r="Y83">
        <v>2</v>
      </c>
      <c r="AR83" s="1" t="s">
        <v>51</v>
      </c>
      <c r="AS83" s="1" t="s">
        <v>311</v>
      </c>
      <c r="AT83">
        <v>74</v>
      </c>
    </row>
    <row r="84" spans="1:46" ht="30" customHeight="1">
      <c r="A84" s="3" t="s">
        <v>116</v>
      </c>
      <c r="B84" s="3" t="s">
        <v>121</v>
      </c>
      <c r="C84" s="3" t="s">
        <v>118</v>
      </c>
      <c r="D84" s="4">
        <v>9</v>
      </c>
      <c r="E84" s="5">
        <f>TRUNC(단가대비표!O77,0)</f>
        <v>0</v>
      </c>
      <c r="F84" s="5">
        <f t="shared" si="10"/>
        <v>0</v>
      </c>
      <c r="G84" s="5">
        <f>TRUNC(단가대비표!P77,0)</f>
        <v>66622</v>
      </c>
      <c r="H84" s="5">
        <f t="shared" si="11"/>
        <v>599598</v>
      </c>
      <c r="I84" s="5">
        <f>TRUNC(단가대비표!V77,0)</f>
        <v>0</v>
      </c>
      <c r="J84" s="5">
        <f t="shared" si="12"/>
        <v>0</v>
      </c>
      <c r="K84" s="5">
        <f t="shared" si="13"/>
        <v>66622</v>
      </c>
      <c r="L84" s="5">
        <f t="shared" si="14"/>
        <v>599598</v>
      </c>
      <c r="M84" s="3" t="s">
        <v>51</v>
      </c>
      <c r="N84" s="1" t="s">
        <v>122</v>
      </c>
      <c r="O84" s="1" t="s">
        <v>51</v>
      </c>
      <c r="P84" s="1" t="s">
        <v>51</v>
      </c>
      <c r="Q84" s="1" t="s">
        <v>211</v>
      </c>
      <c r="R84" s="1" t="s">
        <v>61</v>
      </c>
      <c r="S84" s="1" t="s">
        <v>61</v>
      </c>
      <c r="T84" s="1" t="s">
        <v>62</v>
      </c>
      <c r="Y84">
        <v>2</v>
      </c>
      <c r="AR84" s="1" t="s">
        <v>51</v>
      </c>
      <c r="AS84" s="1" t="s">
        <v>312</v>
      </c>
      <c r="AT84">
        <v>75</v>
      </c>
    </row>
    <row r="85" spans="1:46" ht="30" customHeight="1">
      <c r="A85" s="3" t="s">
        <v>127</v>
      </c>
      <c r="B85" s="29" t="s">
        <v>911</v>
      </c>
      <c r="C85" s="3" t="s">
        <v>128</v>
      </c>
      <c r="D85" s="4">
        <v>1</v>
      </c>
      <c r="E85" s="5">
        <f>SUM(H83:H84)*2%</f>
        <v>92374.2</v>
      </c>
      <c r="F85" s="5">
        <f t="shared" si="10"/>
        <v>92374</v>
      </c>
      <c r="G85" s="5">
        <v>0</v>
      </c>
      <c r="H85" s="5">
        <f t="shared" si="11"/>
        <v>0</v>
      </c>
      <c r="I85" s="5">
        <v>0</v>
      </c>
      <c r="J85" s="5">
        <f t="shared" si="12"/>
        <v>0</v>
      </c>
      <c r="K85" s="5">
        <f t="shared" si="13"/>
        <v>92374</v>
      </c>
      <c r="L85" s="5">
        <f t="shared" si="14"/>
        <v>92374</v>
      </c>
      <c r="M85" s="3" t="s">
        <v>51</v>
      </c>
      <c r="N85" s="1" t="s">
        <v>209</v>
      </c>
      <c r="O85" s="1" t="s">
        <v>51</v>
      </c>
      <c r="P85" s="1" t="s">
        <v>51</v>
      </c>
      <c r="Q85" s="1" t="s">
        <v>211</v>
      </c>
      <c r="R85" s="1" t="s">
        <v>61</v>
      </c>
      <c r="S85" s="1" t="s">
        <v>61</v>
      </c>
      <c r="T85" s="1" t="s">
        <v>61</v>
      </c>
      <c r="U85">
        <v>1</v>
      </c>
      <c r="V85">
        <v>0</v>
      </c>
      <c r="W85">
        <v>0.03</v>
      </c>
      <c r="AR85" s="1" t="s">
        <v>51</v>
      </c>
      <c r="AS85" s="1" t="s">
        <v>225</v>
      </c>
      <c r="AT85">
        <v>258</v>
      </c>
    </row>
    <row r="86" spans="1:13" ht="30" customHeight="1">
      <c r="A86" s="4"/>
      <c r="B86" s="4"/>
      <c r="C86" s="4"/>
      <c r="D86" s="4"/>
      <c r="E86" s="5"/>
      <c r="F86" s="5"/>
      <c r="G86" s="5"/>
      <c r="H86" s="5"/>
      <c r="I86" s="5"/>
      <c r="J86" s="5"/>
      <c r="K86" s="5"/>
      <c r="L86" s="5"/>
      <c r="M86" s="4"/>
    </row>
    <row r="87" spans="1:14" ht="30" customHeight="1">
      <c r="A87" s="53" t="s">
        <v>131</v>
      </c>
      <c r="B87" s="53"/>
      <c r="C87" s="53"/>
      <c r="D87" s="53"/>
      <c r="E87" s="54"/>
      <c r="F87" s="54">
        <f>SUM(F52:F86)</f>
        <v>2156929</v>
      </c>
      <c r="G87" s="54"/>
      <c r="H87" s="54">
        <f>SUM(H52:H86)</f>
        <v>5425094</v>
      </c>
      <c r="I87" s="54"/>
      <c r="J87" s="54">
        <f>SUM(J52:J86)</f>
        <v>756</v>
      </c>
      <c r="K87" s="54"/>
      <c r="L87" s="54">
        <f>SUM(L52:L86)</f>
        <v>7582779</v>
      </c>
      <c r="M87" s="53"/>
      <c r="N87" t="s">
        <v>132</v>
      </c>
    </row>
    <row r="88" spans="1:13" ht="30" customHeight="1">
      <c r="A88" s="4"/>
      <c r="B88" s="4"/>
      <c r="C88" s="4"/>
      <c r="D88" s="4"/>
      <c r="E88" s="5"/>
      <c r="F88" s="5"/>
      <c r="G88" s="5"/>
      <c r="H88" s="5"/>
      <c r="I88" s="5"/>
      <c r="J88" s="5"/>
      <c r="K88" s="5"/>
      <c r="L88" s="5"/>
      <c r="M88" s="4"/>
    </row>
    <row r="89" spans="1:14" ht="30" customHeight="1">
      <c r="A89" s="4" t="s">
        <v>131</v>
      </c>
      <c r="B89" s="4"/>
      <c r="C89" s="4"/>
      <c r="D89" s="4"/>
      <c r="E89" s="5"/>
      <c r="F89" s="5">
        <f>SUM(F88:F88)</f>
        <v>0</v>
      </c>
      <c r="G89" s="5"/>
      <c r="H89" s="5">
        <f>SUM(H88:H88)</f>
        <v>0</v>
      </c>
      <c r="I89" s="5"/>
      <c r="J89" s="5">
        <f>SUM(J88:J88)</f>
        <v>0</v>
      </c>
      <c r="K89" s="5"/>
      <c r="L89" s="5">
        <f>SUM(L88:L88)</f>
        <v>0</v>
      </c>
      <c r="M89" s="4"/>
      <c r="N89" t="s">
        <v>132</v>
      </c>
    </row>
    <row r="90" spans="1:17" ht="30" customHeight="1">
      <c r="A90" s="3" t="s">
        <v>445</v>
      </c>
      <c r="B90" s="4"/>
      <c r="C90" s="4"/>
      <c r="D90" s="4"/>
      <c r="E90" s="5"/>
      <c r="F90" s="5"/>
      <c r="G90" s="5"/>
      <c r="H90" s="5"/>
      <c r="I90" s="5"/>
      <c r="J90" s="5"/>
      <c r="K90" s="5"/>
      <c r="L90" s="5"/>
      <c r="M90" s="4"/>
      <c r="Q90" s="1" t="s">
        <v>446</v>
      </c>
    </row>
    <row r="91" spans="1:46" ht="30" customHeight="1">
      <c r="A91" s="32" t="s">
        <v>447</v>
      </c>
      <c r="B91" s="32" t="s">
        <v>448</v>
      </c>
      <c r="C91" s="33" t="s">
        <v>319</v>
      </c>
      <c r="D91" s="4">
        <v>2</v>
      </c>
      <c r="E91" s="5">
        <f>TRUNC(단가대비표!O140,0)</f>
        <v>1502000</v>
      </c>
      <c r="F91" s="5">
        <f aca="true" t="shared" si="15" ref="F91:F116">TRUNC(E91*D91,0)</f>
        <v>3004000</v>
      </c>
      <c r="G91" s="5">
        <f>TRUNC(단가대비표!P140,0)</f>
        <v>0</v>
      </c>
      <c r="H91" s="5">
        <f aca="true" t="shared" si="16" ref="H91:H116">TRUNC(G91*D91,0)</f>
        <v>0</v>
      </c>
      <c r="I91" s="5">
        <f>TRUNC(단가대비표!V140,0)</f>
        <v>0</v>
      </c>
      <c r="J91" s="5">
        <f aca="true" t="shared" si="17" ref="J91:J116">TRUNC(I91*D91,0)</f>
        <v>0</v>
      </c>
      <c r="K91" s="5">
        <f aca="true" t="shared" si="18" ref="K91:K116">TRUNC(E91+G91+I91,0)</f>
        <v>1502000</v>
      </c>
      <c r="L91" s="5">
        <f aca="true" t="shared" si="19" ref="L91:L116">TRUNC(F91+H91+J91,0)</f>
        <v>3004000</v>
      </c>
      <c r="M91" s="3" t="s">
        <v>51</v>
      </c>
      <c r="N91" s="1" t="s">
        <v>449</v>
      </c>
      <c r="O91" s="1" t="s">
        <v>51</v>
      </c>
      <c r="P91" s="1" t="s">
        <v>51</v>
      </c>
      <c r="Q91" s="1" t="s">
        <v>446</v>
      </c>
      <c r="R91" s="1" t="s">
        <v>61</v>
      </c>
      <c r="S91" s="1" t="s">
        <v>61</v>
      </c>
      <c r="T91" s="1" t="s">
        <v>62</v>
      </c>
      <c r="AR91" s="1" t="s">
        <v>51</v>
      </c>
      <c r="AS91" s="1" t="s">
        <v>450</v>
      </c>
      <c r="AT91">
        <v>233</v>
      </c>
    </row>
    <row r="92" spans="1:46" ht="30" customHeight="1">
      <c r="A92" s="30" t="s">
        <v>941</v>
      </c>
      <c r="B92" s="30" t="s">
        <v>942</v>
      </c>
      <c r="C92" s="34" t="s">
        <v>926</v>
      </c>
      <c r="D92" s="4">
        <v>2</v>
      </c>
      <c r="E92" s="5">
        <f>TRUNC(단가대비표!O141,0)</f>
        <v>1500000</v>
      </c>
      <c r="F92" s="5">
        <f t="shared" si="15"/>
        <v>3000000</v>
      </c>
      <c r="G92" s="5">
        <f>TRUNC(단가대비표!P141,0)</f>
        <v>0</v>
      </c>
      <c r="H92" s="5">
        <f t="shared" si="16"/>
        <v>0</v>
      </c>
      <c r="I92" s="5">
        <f>TRUNC(단가대비표!V141,0)</f>
        <v>0</v>
      </c>
      <c r="J92" s="5">
        <f t="shared" si="17"/>
        <v>0</v>
      </c>
      <c r="K92" s="5">
        <f t="shared" si="18"/>
        <v>1500000</v>
      </c>
      <c r="L92" s="5">
        <f t="shared" si="19"/>
        <v>3000000</v>
      </c>
      <c r="M92" s="3" t="s">
        <v>51</v>
      </c>
      <c r="N92" s="1" t="s">
        <v>451</v>
      </c>
      <c r="O92" s="1" t="s">
        <v>51</v>
      </c>
      <c r="P92" s="1" t="s">
        <v>51</v>
      </c>
      <c r="Q92" s="1" t="s">
        <v>446</v>
      </c>
      <c r="R92" s="1" t="s">
        <v>61</v>
      </c>
      <c r="S92" s="1" t="s">
        <v>61</v>
      </c>
      <c r="T92" s="1" t="s">
        <v>62</v>
      </c>
      <c r="AR92" s="1" t="s">
        <v>51</v>
      </c>
      <c r="AS92" s="1" t="s">
        <v>452</v>
      </c>
      <c r="AT92">
        <v>234</v>
      </c>
    </row>
    <row r="93" spans="1:46" ht="30" customHeight="1">
      <c r="A93" s="30" t="s">
        <v>943</v>
      </c>
      <c r="B93" s="30" t="s">
        <v>944</v>
      </c>
      <c r="C93" s="33" t="s">
        <v>330</v>
      </c>
      <c r="D93" s="4">
        <v>50</v>
      </c>
      <c r="E93" s="5">
        <f>TRUNC(단가대비표!O142,0)</f>
        <v>18100</v>
      </c>
      <c r="F93" s="5">
        <f t="shared" si="15"/>
        <v>905000</v>
      </c>
      <c r="G93" s="5">
        <f>TRUNC(단가대비표!P142,0)</f>
        <v>0</v>
      </c>
      <c r="H93" s="5">
        <f t="shared" si="16"/>
        <v>0</v>
      </c>
      <c r="I93" s="5">
        <f>TRUNC(단가대비표!V142,0)</f>
        <v>0</v>
      </c>
      <c r="J93" s="5">
        <f t="shared" si="17"/>
        <v>0</v>
      </c>
      <c r="K93" s="5">
        <f t="shared" si="18"/>
        <v>18100</v>
      </c>
      <c r="L93" s="5">
        <f t="shared" si="19"/>
        <v>905000</v>
      </c>
      <c r="M93" s="3" t="s">
        <v>51</v>
      </c>
      <c r="N93" s="1" t="s">
        <v>453</v>
      </c>
      <c r="O93" s="1" t="s">
        <v>51</v>
      </c>
      <c r="P93" s="1" t="s">
        <v>51</v>
      </c>
      <c r="Q93" s="1" t="s">
        <v>446</v>
      </c>
      <c r="R93" s="1" t="s">
        <v>61</v>
      </c>
      <c r="S93" s="1" t="s">
        <v>61</v>
      </c>
      <c r="T93" s="1" t="s">
        <v>62</v>
      </c>
      <c r="AR93" s="1" t="s">
        <v>51</v>
      </c>
      <c r="AS93" s="1" t="s">
        <v>454</v>
      </c>
      <c r="AT93">
        <v>235</v>
      </c>
    </row>
    <row r="94" spans="1:46" ht="30" customHeight="1">
      <c r="A94" s="30" t="s">
        <v>945</v>
      </c>
      <c r="B94" s="32" t="s">
        <v>455</v>
      </c>
      <c r="C94" s="33" t="s">
        <v>330</v>
      </c>
      <c r="D94" s="4">
        <v>80</v>
      </c>
      <c r="E94" s="5">
        <f>TRUNC(단가대비표!O143,0)</f>
        <v>6500</v>
      </c>
      <c r="F94" s="5">
        <f t="shared" si="15"/>
        <v>520000</v>
      </c>
      <c r="G94" s="5">
        <f>TRUNC(단가대비표!P143,0)</f>
        <v>0</v>
      </c>
      <c r="H94" s="5">
        <f t="shared" si="16"/>
        <v>0</v>
      </c>
      <c r="I94" s="5">
        <f>TRUNC(단가대비표!V143,0)</f>
        <v>0</v>
      </c>
      <c r="J94" s="5">
        <f t="shared" si="17"/>
        <v>0</v>
      </c>
      <c r="K94" s="5">
        <f t="shared" si="18"/>
        <v>6500</v>
      </c>
      <c r="L94" s="5">
        <f t="shared" si="19"/>
        <v>520000</v>
      </c>
      <c r="M94" s="3" t="s">
        <v>51</v>
      </c>
      <c r="N94" s="1" t="s">
        <v>456</v>
      </c>
      <c r="O94" s="1" t="s">
        <v>51</v>
      </c>
      <c r="P94" s="1" t="s">
        <v>51</v>
      </c>
      <c r="Q94" s="1" t="s">
        <v>446</v>
      </c>
      <c r="R94" s="1" t="s">
        <v>61</v>
      </c>
      <c r="S94" s="1" t="s">
        <v>61</v>
      </c>
      <c r="T94" s="1" t="s">
        <v>62</v>
      </c>
      <c r="AR94" s="1" t="s">
        <v>51</v>
      </c>
      <c r="AS94" s="1" t="s">
        <v>457</v>
      </c>
      <c r="AT94">
        <v>236</v>
      </c>
    </row>
    <row r="95" spans="1:46" ht="30" customHeight="1">
      <c r="A95" s="30" t="s">
        <v>946</v>
      </c>
      <c r="B95" s="32" t="s">
        <v>947</v>
      </c>
      <c r="C95" s="34" t="s">
        <v>948</v>
      </c>
      <c r="D95" s="4">
        <v>22</v>
      </c>
      <c r="E95" s="5">
        <f>TRUNC(단가대비표!O144,0)</f>
        <v>15000</v>
      </c>
      <c r="F95" s="5">
        <f t="shared" si="15"/>
        <v>330000</v>
      </c>
      <c r="G95" s="5">
        <f>TRUNC(단가대비표!P144,0)</f>
        <v>0</v>
      </c>
      <c r="H95" s="5">
        <f t="shared" si="16"/>
        <v>0</v>
      </c>
      <c r="I95" s="5">
        <f>TRUNC(단가대비표!V144,0)</f>
        <v>0</v>
      </c>
      <c r="J95" s="5">
        <f t="shared" si="17"/>
        <v>0</v>
      </c>
      <c r="K95" s="5">
        <f t="shared" si="18"/>
        <v>15000</v>
      </c>
      <c r="L95" s="5">
        <f t="shared" si="19"/>
        <v>330000</v>
      </c>
      <c r="M95" s="3" t="s">
        <v>51</v>
      </c>
      <c r="N95" s="1" t="s">
        <v>459</v>
      </c>
      <c r="O95" s="1" t="s">
        <v>51</v>
      </c>
      <c r="P95" s="1" t="s">
        <v>51</v>
      </c>
      <c r="Q95" s="1" t="s">
        <v>446</v>
      </c>
      <c r="R95" s="1" t="s">
        <v>61</v>
      </c>
      <c r="S95" s="1" t="s">
        <v>61</v>
      </c>
      <c r="T95" s="1" t="s">
        <v>62</v>
      </c>
      <c r="AR95" s="1" t="s">
        <v>51</v>
      </c>
      <c r="AS95" s="1" t="s">
        <v>460</v>
      </c>
      <c r="AT95">
        <v>237</v>
      </c>
    </row>
    <row r="96" spans="1:46" ht="30" customHeight="1">
      <c r="A96" s="30" t="s">
        <v>949</v>
      </c>
      <c r="B96" s="32"/>
      <c r="C96" s="34" t="s">
        <v>948</v>
      </c>
      <c r="D96" s="4">
        <v>2</v>
      </c>
      <c r="E96" s="5">
        <f>TRUNC(단가대비표!O145,0)</f>
        <v>30000</v>
      </c>
      <c r="F96" s="5">
        <f t="shared" si="15"/>
        <v>60000</v>
      </c>
      <c r="G96" s="5">
        <f>TRUNC(단가대비표!P145,0)</f>
        <v>0</v>
      </c>
      <c r="H96" s="5">
        <f t="shared" si="16"/>
        <v>0</v>
      </c>
      <c r="I96" s="5">
        <f>TRUNC(단가대비표!V145,0)</f>
        <v>0</v>
      </c>
      <c r="J96" s="5">
        <f t="shared" si="17"/>
        <v>0</v>
      </c>
      <c r="K96" s="5">
        <f t="shared" si="18"/>
        <v>30000</v>
      </c>
      <c r="L96" s="5">
        <f t="shared" si="19"/>
        <v>60000</v>
      </c>
      <c r="M96" s="3" t="s">
        <v>51</v>
      </c>
      <c r="N96" s="1" t="s">
        <v>461</v>
      </c>
      <c r="O96" s="1" t="s">
        <v>51</v>
      </c>
      <c r="P96" s="1" t="s">
        <v>51</v>
      </c>
      <c r="Q96" s="1" t="s">
        <v>446</v>
      </c>
      <c r="R96" s="1" t="s">
        <v>61</v>
      </c>
      <c r="S96" s="1" t="s">
        <v>61</v>
      </c>
      <c r="T96" s="1" t="s">
        <v>62</v>
      </c>
      <c r="AR96" s="1" t="s">
        <v>51</v>
      </c>
      <c r="AS96" s="1" t="s">
        <v>462</v>
      </c>
      <c r="AT96">
        <v>238</v>
      </c>
    </row>
    <row r="97" spans="1:46" ht="30" customHeight="1">
      <c r="A97" s="30" t="s">
        <v>950</v>
      </c>
      <c r="B97" s="32" t="s">
        <v>51</v>
      </c>
      <c r="C97" s="33" t="s">
        <v>951</v>
      </c>
      <c r="D97" s="4">
        <v>2</v>
      </c>
      <c r="E97" s="5">
        <f>TRUNC(단가대비표!O146,0)</f>
        <v>4300</v>
      </c>
      <c r="F97" s="5">
        <f t="shared" si="15"/>
        <v>8600</v>
      </c>
      <c r="G97" s="5">
        <f>TRUNC(단가대비표!P146,0)</f>
        <v>0</v>
      </c>
      <c r="H97" s="5">
        <f t="shared" si="16"/>
        <v>0</v>
      </c>
      <c r="I97" s="5">
        <f>TRUNC(단가대비표!V146,0)</f>
        <v>0</v>
      </c>
      <c r="J97" s="5">
        <f t="shared" si="17"/>
        <v>0</v>
      </c>
      <c r="K97" s="5">
        <f t="shared" si="18"/>
        <v>4300</v>
      </c>
      <c r="L97" s="5">
        <f t="shared" si="19"/>
        <v>8600</v>
      </c>
      <c r="M97" s="3" t="s">
        <v>51</v>
      </c>
      <c r="N97" s="1" t="s">
        <v>463</v>
      </c>
      <c r="O97" s="1" t="s">
        <v>51</v>
      </c>
      <c r="P97" s="1" t="s">
        <v>51</v>
      </c>
      <c r="Q97" s="1" t="s">
        <v>446</v>
      </c>
      <c r="R97" s="1" t="s">
        <v>61</v>
      </c>
      <c r="S97" s="1" t="s">
        <v>61</v>
      </c>
      <c r="T97" s="1" t="s">
        <v>62</v>
      </c>
      <c r="AR97" s="1" t="s">
        <v>51</v>
      </c>
      <c r="AS97" s="1" t="s">
        <v>464</v>
      </c>
      <c r="AT97">
        <v>239</v>
      </c>
    </row>
    <row r="98" spans="1:46" ht="30" customHeight="1">
      <c r="A98" s="3" t="s">
        <v>465</v>
      </c>
      <c r="B98" s="3" t="s">
        <v>455</v>
      </c>
      <c r="C98" s="3" t="s">
        <v>69</v>
      </c>
      <c r="D98" s="4"/>
      <c r="E98" s="5">
        <f>TRUNC(단가대비표!O147,0)</f>
        <v>2520</v>
      </c>
      <c r="F98" s="5">
        <f t="shared" si="15"/>
        <v>0</v>
      </c>
      <c r="G98" s="5">
        <f>TRUNC(단가대비표!P147,0)</f>
        <v>0</v>
      </c>
      <c r="H98" s="5">
        <f t="shared" si="16"/>
        <v>0</v>
      </c>
      <c r="I98" s="5">
        <f>TRUNC(단가대비표!V147,0)</f>
        <v>0</v>
      </c>
      <c r="J98" s="5">
        <f t="shared" si="17"/>
        <v>0</v>
      </c>
      <c r="K98" s="5">
        <f t="shared" si="18"/>
        <v>2520</v>
      </c>
      <c r="L98" s="5">
        <f t="shared" si="19"/>
        <v>0</v>
      </c>
      <c r="M98" s="3" t="s">
        <v>51</v>
      </c>
      <c r="N98" s="1" t="s">
        <v>466</v>
      </c>
      <c r="O98" s="1" t="s">
        <v>51</v>
      </c>
      <c r="P98" s="1" t="s">
        <v>51</v>
      </c>
      <c r="Q98" s="1" t="s">
        <v>446</v>
      </c>
      <c r="R98" s="1" t="s">
        <v>61</v>
      </c>
      <c r="S98" s="1" t="s">
        <v>61</v>
      </c>
      <c r="T98" s="1" t="s">
        <v>62</v>
      </c>
      <c r="AR98" s="1" t="s">
        <v>51</v>
      </c>
      <c r="AS98" s="1" t="s">
        <v>467</v>
      </c>
      <c r="AT98">
        <v>240</v>
      </c>
    </row>
    <row r="99" spans="1:46" ht="30" customHeight="1">
      <c r="A99" s="3" t="s">
        <v>465</v>
      </c>
      <c r="B99" s="3" t="s">
        <v>458</v>
      </c>
      <c r="C99" s="3" t="s">
        <v>69</v>
      </c>
      <c r="D99" s="4"/>
      <c r="E99" s="5">
        <f>TRUNC(단가대비표!O148,0)</f>
        <v>2070</v>
      </c>
      <c r="F99" s="5">
        <f t="shared" si="15"/>
        <v>0</v>
      </c>
      <c r="G99" s="5">
        <f>TRUNC(단가대비표!P148,0)</f>
        <v>0</v>
      </c>
      <c r="H99" s="5">
        <f t="shared" si="16"/>
        <v>0</v>
      </c>
      <c r="I99" s="5">
        <f>TRUNC(단가대비표!V148,0)</f>
        <v>0</v>
      </c>
      <c r="J99" s="5">
        <f t="shared" si="17"/>
        <v>0</v>
      </c>
      <c r="K99" s="5">
        <f t="shared" si="18"/>
        <v>2070</v>
      </c>
      <c r="L99" s="5">
        <f t="shared" si="19"/>
        <v>0</v>
      </c>
      <c r="M99" s="3" t="s">
        <v>51</v>
      </c>
      <c r="N99" s="1" t="s">
        <v>468</v>
      </c>
      <c r="O99" s="1" t="s">
        <v>51</v>
      </c>
      <c r="P99" s="1" t="s">
        <v>51</v>
      </c>
      <c r="Q99" s="1" t="s">
        <v>446</v>
      </c>
      <c r="R99" s="1" t="s">
        <v>61</v>
      </c>
      <c r="S99" s="1" t="s">
        <v>61</v>
      </c>
      <c r="T99" s="1" t="s">
        <v>62</v>
      </c>
      <c r="AR99" s="1" t="s">
        <v>51</v>
      </c>
      <c r="AS99" s="1" t="s">
        <v>469</v>
      </c>
      <c r="AT99">
        <v>241</v>
      </c>
    </row>
    <row r="100" spans="1:46" ht="30" customHeight="1">
      <c r="A100" s="3" t="s">
        <v>470</v>
      </c>
      <c r="B100" s="3" t="s">
        <v>51</v>
      </c>
      <c r="C100" s="3" t="s">
        <v>69</v>
      </c>
      <c r="D100" s="4"/>
      <c r="E100" s="5">
        <f>TRUNC(단가대비표!O149,0)</f>
        <v>15380</v>
      </c>
      <c r="F100" s="5">
        <f t="shared" si="15"/>
        <v>0</v>
      </c>
      <c r="G100" s="5">
        <f>TRUNC(단가대비표!P149,0)</f>
        <v>0</v>
      </c>
      <c r="H100" s="5">
        <f t="shared" si="16"/>
        <v>0</v>
      </c>
      <c r="I100" s="5">
        <f>TRUNC(단가대비표!V149,0)</f>
        <v>0</v>
      </c>
      <c r="J100" s="5">
        <f t="shared" si="17"/>
        <v>0</v>
      </c>
      <c r="K100" s="5">
        <f t="shared" si="18"/>
        <v>15380</v>
      </c>
      <c r="L100" s="5">
        <f t="shared" si="19"/>
        <v>0</v>
      </c>
      <c r="M100" s="3" t="s">
        <v>51</v>
      </c>
      <c r="N100" s="1" t="s">
        <v>471</v>
      </c>
      <c r="O100" s="1" t="s">
        <v>51</v>
      </c>
      <c r="P100" s="1" t="s">
        <v>51</v>
      </c>
      <c r="Q100" s="1" t="s">
        <v>446</v>
      </c>
      <c r="R100" s="1" t="s">
        <v>61</v>
      </c>
      <c r="S100" s="1" t="s">
        <v>61</v>
      </c>
      <c r="T100" s="1" t="s">
        <v>62</v>
      </c>
      <c r="AR100" s="1" t="s">
        <v>51</v>
      </c>
      <c r="AS100" s="1" t="s">
        <v>472</v>
      </c>
      <c r="AT100">
        <v>242</v>
      </c>
    </row>
    <row r="101" spans="1:46" ht="30" customHeight="1">
      <c r="A101" s="3" t="s">
        <v>473</v>
      </c>
      <c r="B101" s="3" t="s">
        <v>51</v>
      </c>
      <c r="C101" s="3" t="s">
        <v>69</v>
      </c>
      <c r="D101" s="4"/>
      <c r="E101" s="5">
        <f>TRUNC(단가대비표!O150,0)</f>
        <v>8890</v>
      </c>
      <c r="F101" s="5">
        <f t="shared" si="15"/>
        <v>0</v>
      </c>
      <c r="G101" s="5">
        <f>TRUNC(단가대비표!P150,0)</f>
        <v>0</v>
      </c>
      <c r="H101" s="5">
        <f t="shared" si="16"/>
        <v>0</v>
      </c>
      <c r="I101" s="5">
        <f>TRUNC(단가대비표!V150,0)</f>
        <v>0</v>
      </c>
      <c r="J101" s="5">
        <f t="shared" si="17"/>
        <v>0</v>
      </c>
      <c r="K101" s="5">
        <f t="shared" si="18"/>
        <v>8890</v>
      </c>
      <c r="L101" s="5">
        <f t="shared" si="19"/>
        <v>0</v>
      </c>
      <c r="M101" s="3" t="s">
        <v>51</v>
      </c>
      <c r="N101" s="1" t="s">
        <v>474</v>
      </c>
      <c r="O101" s="1" t="s">
        <v>51</v>
      </c>
      <c r="P101" s="1" t="s">
        <v>51</v>
      </c>
      <c r="Q101" s="1" t="s">
        <v>446</v>
      </c>
      <c r="R101" s="1" t="s">
        <v>61</v>
      </c>
      <c r="S101" s="1" t="s">
        <v>61</v>
      </c>
      <c r="T101" s="1" t="s">
        <v>62</v>
      </c>
      <c r="AR101" s="1" t="s">
        <v>51</v>
      </c>
      <c r="AS101" s="1" t="s">
        <v>475</v>
      </c>
      <c r="AT101">
        <v>243</v>
      </c>
    </row>
    <row r="102" spans="1:46" ht="30" customHeight="1">
      <c r="A102" s="3" t="s">
        <v>476</v>
      </c>
      <c r="B102" s="3" t="s">
        <v>458</v>
      </c>
      <c r="C102" s="3" t="s">
        <v>330</v>
      </c>
      <c r="D102" s="4"/>
      <c r="E102" s="5">
        <f>TRUNC(단가대비표!O151,0)</f>
        <v>1760</v>
      </c>
      <c r="F102" s="5">
        <f t="shared" si="15"/>
        <v>0</v>
      </c>
      <c r="G102" s="5">
        <f>TRUNC(단가대비표!P151,0)</f>
        <v>0</v>
      </c>
      <c r="H102" s="5">
        <f t="shared" si="16"/>
        <v>0</v>
      </c>
      <c r="I102" s="5">
        <f>TRUNC(단가대비표!V151,0)</f>
        <v>0</v>
      </c>
      <c r="J102" s="5">
        <f t="shared" si="17"/>
        <v>0</v>
      </c>
      <c r="K102" s="5">
        <f t="shared" si="18"/>
        <v>1760</v>
      </c>
      <c r="L102" s="5">
        <f t="shared" si="19"/>
        <v>0</v>
      </c>
      <c r="M102" s="3" t="s">
        <v>51</v>
      </c>
      <c r="N102" s="1" t="s">
        <v>477</v>
      </c>
      <c r="O102" s="1" t="s">
        <v>51</v>
      </c>
      <c r="P102" s="1" t="s">
        <v>51</v>
      </c>
      <c r="Q102" s="1" t="s">
        <v>446</v>
      </c>
      <c r="R102" s="1" t="s">
        <v>61</v>
      </c>
      <c r="S102" s="1" t="s">
        <v>61</v>
      </c>
      <c r="T102" s="1" t="s">
        <v>62</v>
      </c>
      <c r="AR102" s="1" t="s">
        <v>51</v>
      </c>
      <c r="AS102" s="1" t="s">
        <v>478</v>
      </c>
      <c r="AT102">
        <v>244</v>
      </c>
    </row>
    <row r="103" spans="1:46" ht="30" customHeight="1">
      <c r="A103" s="3" t="s">
        <v>479</v>
      </c>
      <c r="B103" s="3" t="s">
        <v>458</v>
      </c>
      <c r="C103" s="3" t="s">
        <v>69</v>
      </c>
      <c r="D103" s="4"/>
      <c r="E103" s="5">
        <f>TRUNC(단가대비표!O152,0)</f>
        <v>710</v>
      </c>
      <c r="F103" s="5">
        <f t="shared" si="15"/>
        <v>0</v>
      </c>
      <c r="G103" s="5">
        <f>TRUNC(단가대비표!P152,0)</f>
        <v>0</v>
      </c>
      <c r="H103" s="5">
        <f t="shared" si="16"/>
        <v>0</v>
      </c>
      <c r="I103" s="5">
        <f>TRUNC(단가대비표!V152,0)</f>
        <v>0</v>
      </c>
      <c r="J103" s="5">
        <f t="shared" si="17"/>
        <v>0</v>
      </c>
      <c r="K103" s="5">
        <f t="shared" si="18"/>
        <v>710</v>
      </c>
      <c r="L103" s="5">
        <f t="shared" si="19"/>
        <v>0</v>
      </c>
      <c r="M103" s="3" t="s">
        <v>51</v>
      </c>
      <c r="N103" s="1" t="s">
        <v>480</v>
      </c>
      <c r="O103" s="1" t="s">
        <v>51</v>
      </c>
      <c r="P103" s="1" t="s">
        <v>51</v>
      </c>
      <c r="Q103" s="1" t="s">
        <v>446</v>
      </c>
      <c r="R103" s="1" t="s">
        <v>61</v>
      </c>
      <c r="S103" s="1" t="s">
        <v>61</v>
      </c>
      <c r="T103" s="1" t="s">
        <v>62</v>
      </c>
      <c r="AR103" s="1" t="s">
        <v>51</v>
      </c>
      <c r="AS103" s="1" t="s">
        <v>481</v>
      </c>
      <c r="AT103">
        <v>245</v>
      </c>
    </row>
    <row r="104" spans="1:46" ht="30" customHeight="1">
      <c r="A104" s="3" t="s">
        <v>482</v>
      </c>
      <c r="B104" s="3" t="s">
        <v>483</v>
      </c>
      <c r="C104" s="3" t="s">
        <v>69</v>
      </c>
      <c r="D104" s="4"/>
      <c r="E104" s="5">
        <f>TRUNC(단가대비표!O153,0)</f>
        <v>9370</v>
      </c>
      <c r="F104" s="5">
        <f t="shared" si="15"/>
        <v>0</v>
      </c>
      <c r="G104" s="5">
        <f>TRUNC(단가대비표!P153,0)</f>
        <v>0</v>
      </c>
      <c r="H104" s="5">
        <f t="shared" si="16"/>
        <v>0</v>
      </c>
      <c r="I104" s="5">
        <f>TRUNC(단가대비표!V153,0)</f>
        <v>0</v>
      </c>
      <c r="J104" s="5">
        <f t="shared" si="17"/>
        <v>0</v>
      </c>
      <c r="K104" s="5">
        <f t="shared" si="18"/>
        <v>9370</v>
      </c>
      <c r="L104" s="5">
        <f t="shared" si="19"/>
        <v>0</v>
      </c>
      <c r="M104" s="3" t="s">
        <v>51</v>
      </c>
      <c r="N104" s="1" t="s">
        <v>484</v>
      </c>
      <c r="O104" s="1" t="s">
        <v>51</v>
      </c>
      <c r="P104" s="1" t="s">
        <v>51</v>
      </c>
      <c r="Q104" s="1" t="s">
        <v>446</v>
      </c>
      <c r="R104" s="1" t="s">
        <v>61</v>
      </c>
      <c r="S104" s="1" t="s">
        <v>61</v>
      </c>
      <c r="T104" s="1" t="s">
        <v>62</v>
      </c>
      <c r="AR104" s="1" t="s">
        <v>51</v>
      </c>
      <c r="AS104" s="1" t="s">
        <v>485</v>
      </c>
      <c r="AT104">
        <v>246</v>
      </c>
    </row>
    <row r="105" spans="1:46" ht="30" customHeight="1">
      <c r="A105" s="3" t="s">
        <v>486</v>
      </c>
      <c r="B105" s="3" t="s">
        <v>458</v>
      </c>
      <c r="C105" s="3" t="s">
        <v>69</v>
      </c>
      <c r="D105" s="4"/>
      <c r="E105" s="5">
        <f>TRUNC(단가대비표!O154,0)</f>
        <v>6800</v>
      </c>
      <c r="F105" s="5">
        <f t="shared" si="15"/>
        <v>0</v>
      </c>
      <c r="G105" s="5">
        <f>TRUNC(단가대비표!P154,0)</f>
        <v>0</v>
      </c>
      <c r="H105" s="5">
        <f t="shared" si="16"/>
        <v>0</v>
      </c>
      <c r="I105" s="5">
        <f>TRUNC(단가대비표!V154,0)</f>
        <v>0</v>
      </c>
      <c r="J105" s="5">
        <f t="shared" si="17"/>
        <v>0</v>
      </c>
      <c r="K105" s="5">
        <f t="shared" si="18"/>
        <v>6800</v>
      </c>
      <c r="L105" s="5">
        <f t="shared" si="19"/>
        <v>0</v>
      </c>
      <c r="M105" s="3" t="s">
        <v>51</v>
      </c>
      <c r="N105" s="1" t="s">
        <v>487</v>
      </c>
      <c r="O105" s="1" t="s">
        <v>51</v>
      </c>
      <c r="P105" s="1" t="s">
        <v>51</v>
      </c>
      <c r="Q105" s="1" t="s">
        <v>446</v>
      </c>
      <c r="R105" s="1" t="s">
        <v>61</v>
      </c>
      <c r="S105" s="1" t="s">
        <v>61</v>
      </c>
      <c r="T105" s="1" t="s">
        <v>62</v>
      </c>
      <c r="AR105" s="1" t="s">
        <v>51</v>
      </c>
      <c r="AS105" s="1" t="s">
        <v>488</v>
      </c>
      <c r="AT105">
        <v>247</v>
      </c>
    </row>
    <row r="106" spans="1:46" ht="30" customHeight="1">
      <c r="A106" s="3" t="s">
        <v>489</v>
      </c>
      <c r="B106" s="3" t="s">
        <v>490</v>
      </c>
      <c r="C106" s="3" t="s">
        <v>69</v>
      </c>
      <c r="D106" s="4"/>
      <c r="E106" s="5">
        <f>TRUNC(단가대비표!O155,0)</f>
        <v>10680</v>
      </c>
      <c r="F106" s="5">
        <f t="shared" si="15"/>
        <v>0</v>
      </c>
      <c r="G106" s="5">
        <f>TRUNC(단가대비표!P155,0)</f>
        <v>0</v>
      </c>
      <c r="H106" s="5">
        <f t="shared" si="16"/>
        <v>0</v>
      </c>
      <c r="I106" s="5">
        <f>TRUNC(단가대비표!V155,0)</f>
        <v>0</v>
      </c>
      <c r="J106" s="5">
        <f t="shared" si="17"/>
        <v>0</v>
      </c>
      <c r="K106" s="5">
        <f t="shared" si="18"/>
        <v>10680</v>
      </c>
      <c r="L106" s="5">
        <f t="shared" si="19"/>
        <v>0</v>
      </c>
      <c r="M106" s="3" t="s">
        <v>51</v>
      </c>
      <c r="N106" s="1" t="s">
        <v>491</v>
      </c>
      <c r="O106" s="1" t="s">
        <v>51</v>
      </c>
      <c r="P106" s="1" t="s">
        <v>51</v>
      </c>
      <c r="Q106" s="1" t="s">
        <v>446</v>
      </c>
      <c r="R106" s="1" t="s">
        <v>61</v>
      </c>
      <c r="S106" s="1" t="s">
        <v>61</v>
      </c>
      <c r="T106" s="1" t="s">
        <v>62</v>
      </c>
      <c r="AR106" s="1" t="s">
        <v>51</v>
      </c>
      <c r="AS106" s="1" t="s">
        <v>492</v>
      </c>
      <c r="AT106">
        <v>248</v>
      </c>
    </row>
    <row r="107" spans="1:46" ht="30" customHeight="1">
      <c r="A107" s="3" t="s">
        <v>410</v>
      </c>
      <c r="B107" s="3" t="s">
        <v>411</v>
      </c>
      <c r="C107" s="3" t="s">
        <v>69</v>
      </c>
      <c r="D107" s="4"/>
      <c r="E107" s="5">
        <f>TRUNC(단가대비표!O156,0)</f>
        <v>1220</v>
      </c>
      <c r="F107" s="5">
        <f t="shared" si="15"/>
        <v>0</v>
      </c>
      <c r="G107" s="5">
        <f>TRUNC(단가대비표!P156,0)</f>
        <v>0</v>
      </c>
      <c r="H107" s="5">
        <f t="shared" si="16"/>
        <v>0</v>
      </c>
      <c r="I107" s="5">
        <f>TRUNC(단가대비표!V156,0)</f>
        <v>0</v>
      </c>
      <c r="J107" s="5">
        <f t="shared" si="17"/>
        <v>0</v>
      </c>
      <c r="K107" s="5">
        <f t="shared" si="18"/>
        <v>1220</v>
      </c>
      <c r="L107" s="5">
        <f t="shared" si="19"/>
        <v>0</v>
      </c>
      <c r="M107" s="3" t="s">
        <v>51</v>
      </c>
      <c r="N107" s="1" t="s">
        <v>493</v>
      </c>
      <c r="O107" s="1" t="s">
        <v>51</v>
      </c>
      <c r="P107" s="1" t="s">
        <v>51</v>
      </c>
      <c r="Q107" s="1" t="s">
        <v>446</v>
      </c>
      <c r="R107" s="1" t="s">
        <v>61</v>
      </c>
      <c r="S107" s="1" t="s">
        <v>61</v>
      </c>
      <c r="T107" s="1" t="s">
        <v>62</v>
      </c>
      <c r="AR107" s="1" t="s">
        <v>51</v>
      </c>
      <c r="AS107" s="1" t="s">
        <v>494</v>
      </c>
      <c r="AT107">
        <v>249</v>
      </c>
    </row>
    <row r="108" spans="1:46" ht="30" customHeight="1">
      <c r="A108" s="3" t="s">
        <v>413</v>
      </c>
      <c r="B108" s="3" t="s">
        <v>411</v>
      </c>
      <c r="C108" s="3" t="s">
        <v>69</v>
      </c>
      <c r="D108" s="4"/>
      <c r="E108" s="5">
        <f>TRUNC(단가대비표!O157,0)</f>
        <v>750</v>
      </c>
      <c r="F108" s="5">
        <f t="shared" si="15"/>
        <v>0</v>
      </c>
      <c r="G108" s="5">
        <f>TRUNC(단가대비표!P157,0)</f>
        <v>0</v>
      </c>
      <c r="H108" s="5">
        <f t="shared" si="16"/>
        <v>0</v>
      </c>
      <c r="I108" s="5">
        <f>TRUNC(단가대비표!V157,0)</f>
        <v>0</v>
      </c>
      <c r="J108" s="5">
        <f t="shared" si="17"/>
        <v>0</v>
      </c>
      <c r="K108" s="5">
        <f t="shared" si="18"/>
        <v>750</v>
      </c>
      <c r="L108" s="5">
        <f t="shared" si="19"/>
        <v>0</v>
      </c>
      <c r="M108" s="3" t="s">
        <v>51</v>
      </c>
      <c r="N108" s="1" t="s">
        <v>495</v>
      </c>
      <c r="O108" s="1" t="s">
        <v>51</v>
      </c>
      <c r="P108" s="1" t="s">
        <v>51</v>
      </c>
      <c r="Q108" s="1" t="s">
        <v>446</v>
      </c>
      <c r="R108" s="1" t="s">
        <v>61</v>
      </c>
      <c r="S108" s="1" t="s">
        <v>61</v>
      </c>
      <c r="T108" s="1" t="s">
        <v>62</v>
      </c>
      <c r="AR108" s="1" t="s">
        <v>51</v>
      </c>
      <c r="AS108" s="1" t="s">
        <v>496</v>
      </c>
      <c r="AT108">
        <v>250</v>
      </c>
    </row>
    <row r="109" spans="1:46" ht="30" customHeight="1">
      <c r="A109" s="3" t="s">
        <v>497</v>
      </c>
      <c r="B109" s="3" t="s">
        <v>422</v>
      </c>
      <c r="C109" s="3" t="s">
        <v>69</v>
      </c>
      <c r="D109" s="4"/>
      <c r="E109" s="5">
        <f>TRUNC(단가대비표!O158,0)</f>
        <v>420</v>
      </c>
      <c r="F109" s="5">
        <f t="shared" si="15"/>
        <v>0</v>
      </c>
      <c r="G109" s="5">
        <f>TRUNC(단가대비표!P158,0)</f>
        <v>0</v>
      </c>
      <c r="H109" s="5">
        <f t="shared" si="16"/>
        <v>0</v>
      </c>
      <c r="I109" s="5">
        <f>TRUNC(단가대비표!V158,0)</f>
        <v>0</v>
      </c>
      <c r="J109" s="5">
        <f t="shared" si="17"/>
        <v>0</v>
      </c>
      <c r="K109" s="5">
        <f t="shared" si="18"/>
        <v>420</v>
      </c>
      <c r="L109" s="5">
        <f t="shared" si="19"/>
        <v>0</v>
      </c>
      <c r="M109" s="3" t="s">
        <v>51</v>
      </c>
      <c r="N109" s="1" t="s">
        <v>498</v>
      </c>
      <c r="O109" s="1" t="s">
        <v>51</v>
      </c>
      <c r="P109" s="1" t="s">
        <v>51</v>
      </c>
      <c r="Q109" s="1" t="s">
        <v>446</v>
      </c>
      <c r="R109" s="1" t="s">
        <v>61</v>
      </c>
      <c r="S109" s="1" t="s">
        <v>61</v>
      </c>
      <c r="T109" s="1" t="s">
        <v>62</v>
      </c>
      <c r="AR109" s="1" t="s">
        <v>51</v>
      </c>
      <c r="AS109" s="1" t="s">
        <v>499</v>
      </c>
      <c r="AT109">
        <v>251</v>
      </c>
    </row>
    <row r="110" spans="1:46" ht="30" customHeight="1">
      <c r="A110" s="3" t="s">
        <v>500</v>
      </c>
      <c r="B110" s="3" t="s">
        <v>51</v>
      </c>
      <c r="C110" s="3" t="s">
        <v>128</v>
      </c>
      <c r="D110" s="4"/>
      <c r="E110" s="5">
        <f>TRUNC(단가대비표!O159,0)</f>
        <v>400000</v>
      </c>
      <c r="F110" s="5">
        <f t="shared" si="15"/>
        <v>0</v>
      </c>
      <c r="G110" s="5">
        <f>TRUNC(단가대비표!P159,0)</f>
        <v>0</v>
      </c>
      <c r="H110" s="5">
        <f t="shared" si="16"/>
        <v>0</v>
      </c>
      <c r="I110" s="5">
        <f>TRUNC(단가대비표!V159,0)</f>
        <v>0</v>
      </c>
      <c r="J110" s="5">
        <f t="shared" si="17"/>
        <v>0</v>
      </c>
      <c r="K110" s="5">
        <f t="shared" si="18"/>
        <v>400000</v>
      </c>
      <c r="L110" s="5">
        <f t="shared" si="19"/>
        <v>0</v>
      </c>
      <c r="M110" s="3" t="s">
        <v>51</v>
      </c>
      <c r="N110" s="1" t="s">
        <v>501</v>
      </c>
      <c r="O110" s="1" t="s">
        <v>51</v>
      </c>
      <c r="P110" s="1" t="s">
        <v>51</v>
      </c>
      <c r="Q110" s="1" t="s">
        <v>446</v>
      </c>
      <c r="R110" s="1" t="s">
        <v>61</v>
      </c>
      <c r="S110" s="1" t="s">
        <v>61</v>
      </c>
      <c r="T110" s="1" t="s">
        <v>62</v>
      </c>
      <c r="AR110" s="1" t="s">
        <v>51</v>
      </c>
      <c r="AS110" s="1" t="s">
        <v>502</v>
      </c>
      <c r="AT110">
        <v>252</v>
      </c>
    </row>
    <row r="111" spans="1:46" ht="30" customHeight="1">
      <c r="A111" s="3" t="s">
        <v>503</v>
      </c>
      <c r="B111" s="29" t="s">
        <v>919</v>
      </c>
      <c r="C111" s="3" t="s">
        <v>128</v>
      </c>
      <c r="D111" s="4">
        <v>1</v>
      </c>
      <c r="E111" s="5">
        <f>SUM(F94:F95)*2%</f>
        <v>17000</v>
      </c>
      <c r="F111" s="5">
        <f t="shared" si="15"/>
        <v>17000</v>
      </c>
      <c r="G111" s="5">
        <f>TRUNC(단가대비표!P160,0)</f>
        <v>0</v>
      </c>
      <c r="H111" s="5">
        <f t="shared" si="16"/>
        <v>0</v>
      </c>
      <c r="I111" s="5">
        <f>TRUNC(단가대비표!V160,0)</f>
        <v>0</v>
      </c>
      <c r="J111" s="5">
        <f t="shared" si="17"/>
        <v>0</v>
      </c>
      <c r="K111" s="5">
        <f t="shared" si="18"/>
        <v>17000</v>
      </c>
      <c r="L111" s="5">
        <f t="shared" si="19"/>
        <v>17000</v>
      </c>
      <c r="M111" s="3" t="s">
        <v>51</v>
      </c>
      <c r="N111" s="1" t="s">
        <v>505</v>
      </c>
      <c r="O111" s="1" t="s">
        <v>51</v>
      </c>
      <c r="P111" s="1" t="s">
        <v>51</v>
      </c>
      <c r="Q111" s="1" t="s">
        <v>446</v>
      </c>
      <c r="R111" s="1" t="s">
        <v>61</v>
      </c>
      <c r="S111" s="1" t="s">
        <v>61</v>
      </c>
      <c r="T111" s="1" t="s">
        <v>62</v>
      </c>
      <c r="AR111" s="1" t="s">
        <v>51</v>
      </c>
      <c r="AS111" s="1" t="s">
        <v>506</v>
      </c>
      <c r="AT111">
        <v>253</v>
      </c>
    </row>
    <row r="112" spans="1:46" ht="30" customHeight="1">
      <c r="A112" s="3" t="s">
        <v>116</v>
      </c>
      <c r="B112" s="3" t="s">
        <v>437</v>
      </c>
      <c r="C112" s="3" t="s">
        <v>118</v>
      </c>
      <c r="D112" s="4"/>
      <c r="E112" s="5">
        <f>TRUNC(단가대비표!O71,0)</f>
        <v>0</v>
      </c>
      <c r="F112" s="5">
        <f t="shared" si="15"/>
        <v>0</v>
      </c>
      <c r="G112" s="5">
        <f>TRUNC(단가대비표!P71,0)</f>
        <v>85723</v>
      </c>
      <c r="H112" s="5">
        <v>85723</v>
      </c>
      <c r="I112" s="5">
        <f>TRUNC(단가대비표!V71,0)</f>
        <v>0</v>
      </c>
      <c r="J112" s="5">
        <f t="shared" si="17"/>
        <v>0</v>
      </c>
      <c r="K112" s="5">
        <f t="shared" si="18"/>
        <v>85723</v>
      </c>
      <c r="L112" s="5">
        <f t="shared" si="19"/>
        <v>85723</v>
      </c>
      <c r="M112" s="3" t="s">
        <v>51</v>
      </c>
      <c r="N112" s="1" t="s">
        <v>438</v>
      </c>
      <c r="O112" s="1" t="s">
        <v>51</v>
      </c>
      <c r="P112" s="1" t="s">
        <v>51</v>
      </c>
      <c r="Q112" s="1" t="s">
        <v>446</v>
      </c>
      <c r="R112" s="1" t="s">
        <v>61</v>
      </c>
      <c r="S112" s="1" t="s">
        <v>61</v>
      </c>
      <c r="T112" s="1" t="s">
        <v>62</v>
      </c>
      <c r="X112">
        <v>1</v>
      </c>
      <c r="AR112" s="1" t="s">
        <v>51</v>
      </c>
      <c r="AS112" s="1" t="s">
        <v>507</v>
      </c>
      <c r="AT112">
        <v>169</v>
      </c>
    </row>
    <row r="113" spans="1:46" ht="30" customHeight="1">
      <c r="A113" s="3" t="s">
        <v>116</v>
      </c>
      <c r="B113" s="3" t="s">
        <v>508</v>
      </c>
      <c r="C113" s="3" t="s">
        <v>118</v>
      </c>
      <c r="D113" s="4"/>
      <c r="E113" s="5">
        <f>TRUNC(단가대비표!O73,0)</f>
        <v>0</v>
      </c>
      <c r="F113" s="5">
        <f t="shared" si="15"/>
        <v>0</v>
      </c>
      <c r="G113" s="5">
        <f>TRUNC(단가대비표!P73,0)</f>
        <v>85692</v>
      </c>
      <c r="H113" s="5">
        <v>85692</v>
      </c>
      <c r="I113" s="5">
        <f>TRUNC(단가대비표!V73,0)</f>
        <v>0</v>
      </c>
      <c r="J113" s="5">
        <f t="shared" si="17"/>
        <v>0</v>
      </c>
      <c r="K113" s="5">
        <f t="shared" si="18"/>
        <v>85692</v>
      </c>
      <c r="L113" s="5">
        <f t="shared" si="19"/>
        <v>85692</v>
      </c>
      <c r="M113" s="3" t="s">
        <v>51</v>
      </c>
      <c r="N113" s="1" t="s">
        <v>509</v>
      </c>
      <c r="O113" s="1" t="s">
        <v>51</v>
      </c>
      <c r="P113" s="1" t="s">
        <v>51</v>
      </c>
      <c r="Q113" s="1" t="s">
        <v>446</v>
      </c>
      <c r="R113" s="1" t="s">
        <v>61</v>
      </c>
      <c r="S113" s="1" t="s">
        <v>61</v>
      </c>
      <c r="T113" s="1" t="s">
        <v>62</v>
      </c>
      <c r="X113">
        <v>1</v>
      </c>
      <c r="AR113" s="1" t="s">
        <v>51</v>
      </c>
      <c r="AS113" s="1" t="s">
        <v>510</v>
      </c>
      <c r="AT113">
        <v>170</v>
      </c>
    </row>
    <row r="114" spans="1:46" ht="30" customHeight="1">
      <c r="A114" s="3" t="s">
        <v>116</v>
      </c>
      <c r="B114" s="3" t="s">
        <v>441</v>
      </c>
      <c r="C114" s="3" t="s">
        <v>118</v>
      </c>
      <c r="D114" s="4"/>
      <c r="E114" s="5">
        <f>TRUNC(단가대비표!O72,0)</f>
        <v>0</v>
      </c>
      <c r="F114" s="5">
        <f t="shared" si="15"/>
        <v>0</v>
      </c>
      <c r="G114" s="5">
        <f>TRUNC(단가대비표!P72,0)</f>
        <v>94191</v>
      </c>
      <c r="H114" s="5">
        <v>94191</v>
      </c>
      <c r="I114" s="5">
        <f>TRUNC(단가대비표!V72,0)</f>
        <v>0</v>
      </c>
      <c r="J114" s="5">
        <f t="shared" si="17"/>
        <v>0</v>
      </c>
      <c r="K114" s="5">
        <f t="shared" si="18"/>
        <v>94191</v>
      </c>
      <c r="L114" s="5">
        <f t="shared" si="19"/>
        <v>94191</v>
      </c>
      <c r="M114" s="3" t="s">
        <v>51</v>
      </c>
      <c r="N114" s="1" t="s">
        <v>442</v>
      </c>
      <c r="O114" s="1" t="s">
        <v>51</v>
      </c>
      <c r="P114" s="1" t="s">
        <v>51</v>
      </c>
      <c r="Q114" s="1" t="s">
        <v>446</v>
      </c>
      <c r="R114" s="1" t="s">
        <v>61</v>
      </c>
      <c r="S114" s="1" t="s">
        <v>61</v>
      </c>
      <c r="T114" s="1" t="s">
        <v>62</v>
      </c>
      <c r="X114">
        <v>1</v>
      </c>
      <c r="AR114" s="1" t="s">
        <v>51</v>
      </c>
      <c r="AS114" s="1" t="s">
        <v>511</v>
      </c>
      <c r="AT114">
        <v>171</v>
      </c>
    </row>
    <row r="115" spans="1:46" ht="30" customHeight="1">
      <c r="A115" s="3" t="s">
        <v>116</v>
      </c>
      <c r="B115" s="3" t="s">
        <v>121</v>
      </c>
      <c r="C115" s="3" t="s">
        <v>118</v>
      </c>
      <c r="D115" s="4"/>
      <c r="E115" s="5">
        <f>TRUNC(단가대비표!O77,0)</f>
        <v>0</v>
      </c>
      <c r="F115" s="5">
        <f t="shared" si="15"/>
        <v>0</v>
      </c>
      <c r="G115" s="5">
        <f>TRUNC(단가대비표!P77,0)</f>
        <v>66622</v>
      </c>
      <c r="H115" s="5">
        <v>66622</v>
      </c>
      <c r="I115" s="5">
        <f>TRUNC(단가대비표!V77,0)</f>
        <v>0</v>
      </c>
      <c r="J115" s="5">
        <f t="shared" si="17"/>
        <v>0</v>
      </c>
      <c r="K115" s="5">
        <f t="shared" si="18"/>
        <v>66622</v>
      </c>
      <c r="L115" s="5">
        <f t="shared" si="19"/>
        <v>66622</v>
      </c>
      <c r="M115" s="3" t="s">
        <v>51</v>
      </c>
      <c r="N115" s="1" t="s">
        <v>122</v>
      </c>
      <c r="O115" s="1" t="s">
        <v>51</v>
      </c>
      <c r="P115" s="1" t="s">
        <v>51</v>
      </c>
      <c r="Q115" s="1" t="s">
        <v>446</v>
      </c>
      <c r="R115" s="1" t="s">
        <v>61</v>
      </c>
      <c r="S115" s="1" t="s">
        <v>61</v>
      </c>
      <c r="T115" s="1" t="s">
        <v>62</v>
      </c>
      <c r="X115">
        <v>1</v>
      </c>
      <c r="AR115" s="1" t="s">
        <v>51</v>
      </c>
      <c r="AS115" s="1" t="s">
        <v>512</v>
      </c>
      <c r="AT115">
        <v>172</v>
      </c>
    </row>
    <row r="116" spans="1:46" ht="30" customHeight="1">
      <c r="A116" s="3" t="s">
        <v>127</v>
      </c>
      <c r="B116" s="31" t="s">
        <v>911</v>
      </c>
      <c r="C116" s="3" t="s">
        <v>128</v>
      </c>
      <c r="D116" s="4"/>
      <c r="E116" s="5">
        <f>SUM(H112:H115)*2%</f>
        <v>6644.56</v>
      </c>
      <c r="F116" s="5">
        <f t="shared" si="15"/>
        <v>0</v>
      </c>
      <c r="G116" s="5">
        <v>0</v>
      </c>
      <c r="H116" s="5">
        <f t="shared" si="16"/>
        <v>0</v>
      </c>
      <c r="I116" s="5">
        <v>0</v>
      </c>
      <c r="J116" s="5">
        <f t="shared" si="17"/>
        <v>0</v>
      </c>
      <c r="K116" s="5">
        <f t="shared" si="18"/>
        <v>6644</v>
      </c>
      <c r="L116" s="5">
        <f t="shared" si="19"/>
        <v>0</v>
      </c>
      <c r="M116" s="3" t="s">
        <v>51</v>
      </c>
      <c r="N116" s="1" t="s">
        <v>129</v>
      </c>
      <c r="O116" s="1" t="s">
        <v>51</v>
      </c>
      <c r="P116" s="1" t="s">
        <v>51</v>
      </c>
      <c r="Q116" s="1" t="s">
        <v>446</v>
      </c>
      <c r="R116" s="1" t="s">
        <v>61</v>
      </c>
      <c r="S116" s="1" t="s">
        <v>61</v>
      </c>
      <c r="T116" s="1" t="s">
        <v>61</v>
      </c>
      <c r="U116">
        <v>1</v>
      </c>
      <c r="V116">
        <v>0</v>
      </c>
      <c r="W116">
        <v>0.03</v>
      </c>
      <c r="AR116" s="1" t="s">
        <v>51</v>
      </c>
      <c r="AS116" s="1" t="s">
        <v>513</v>
      </c>
      <c r="AT116">
        <v>260</v>
      </c>
    </row>
    <row r="117" spans="1:13" ht="30" customHeight="1">
      <c r="A117" s="4"/>
      <c r="B117" s="4"/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4"/>
    </row>
    <row r="118" spans="1:14" ht="30" customHeight="1">
      <c r="A118" s="53" t="s">
        <v>131</v>
      </c>
      <c r="B118" s="53"/>
      <c r="C118" s="53"/>
      <c r="D118" s="53"/>
      <c r="E118" s="54"/>
      <c r="F118" s="54">
        <f>SUM(F91:F117)</f>
        <v>7844600</v>
      </c>
      <c r="G118" s="54"/>
      <c r="H118" s="54">
        <f>SUM(H91:H117)</f>
        <v>332228</v>
      </c>
      <c r="I118" s="54"/>
      <c r="J118" s="54">
        <f>SUM(J91:J117)</f>
        <v>0</v>
      </c>
      <c r="K118" s="54"/>
      <c r="L118" s="54">
        <f>SUM(L91:L117)</f>
        <v>8176828</v>
      </c>
      <c r="M118" s="53"/>
      <c r="N118" t="s">
        <v>132</v>
      </c>
    </row>
    <row r="121" spans="6:12" ht="35.25" customHeight="1">
      <c r="F121" s="56">
        <f>ABS(F25+F50+F87+F118)</f>
        <v>19019079</v>
      </c>
      <c r="H121" s="56">
        <f>ABS(H25+H50+H87+H118)</f>
        <v>12479055</v>
      </c>
      <c r="J121" s="56">
        <f>ABS(J50+J87)</f>
        <v>2136</v>
      </c>
      <c r="L121" s="57">
        <f>SUM(F121:K121)</f>
        <v>31500270</v>
      </c>
    </row>
    <row r="124" s="55" customFormat="1" ht="13.5"/>
  </sheetData>
  <sheetProtection/>
  <mergeCells count="43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T2:AT3"/>
    <mergeCell ref="AP2:AP3"/>
    <mergeCell ref="AQ2:AQ3"/>
    <mergeCell ref="AR2:AR3"/>
    <mergeCell ref="AS2:AS3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60" r:id="rId1"/>
  <rowBreaks count="4" manualBreakCount="4">
    <brk id="25" max="255" man="1"/>
    <brk id="50" max="255" man="1"/>
    <brk id="89" max="255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1"/>
    </sheetView>
  </sheetViews>
  <sheetFormatPr defaultColWidth="8.88671875" defaultRowHeight="13.5"/>
  <cols>
    <col min="1" max="1" width="11.77734375" style="0" customWidth="1"/>
    <col min="2" max="3" width="30.77734375" style="0" customWidth="1"/>
    <col min="4" max="4" width="4.77734375" style="0" customWidth="1"/>
    <col min="5" max="8" width="13.77734375" style="0" customWidth="1"/>
    <col min="9" max="9" width="12.77734375" style="0" customWidth="1"/>
    <col min="10" max="12" width="2.77734375" style="0" hidden="1" customWidth="1"/>
  </cols>
  <sheetData>
    <row r="1" spans="1:9" ht="30" customHeight="1">
      <c r="A1" s="40" t="s">
        <v>514</v>
      </c>
      <c r="B1" s="40"/>
      <c r="C1" s="40"/>
      <c r="D1" s="40"/>
      <c r="E1" s="41"/>
      <c r="F1" s="41"/>
      <c r="G1" s="41"/>
      <c r="H1" s="41"/>
      <c r="I1" s="40"/>
    </row>
    <row r="2" spans="1:9" ht="30" customHeight="1">
      <c r="A2" s="42" t="s">
        <v>1</v>
      </c>
      <c r="B2" s="42"/>
      <c r="C2" s="42"/>
      <c r="D2" s="42"/>
      <c r="E2" s="43"/>
      <c r="F2" s="43"/>
      <c r="G2" s="43"/>
      <c r="H2" s="43"/>
      <c r="I2" s="42"/>
    </row>
    <row r="3" spans="1:12" ht="30" customHeight="1">
      <c r="A3" s="2" t="s">
        <v>515</v>
      </c>
      <c r="B3" s="2" t="s">
        <v>2</v>
      </c>
      <c r="C3" s="2" t="s">
        <v>3</v>
      </c>
      <c r="D3" s="2" t="s">
        <v>4</v>
      </c>
      <c r="E3" s="10" t="s">
        <v>516</v>
      </c>
      <c r="F3" s="10" t="s">
        <v>517</v>
      </c>
      <c r="G3" s="10" t="s">
        <v>518</v>
      </c>
      <c r="H3" s="10" t="s">
        <v>519</v>
      </c>
      <c r="I3" s="2" t="s">
        <v>520</v>
      </c>
      <c r="J3" s="1" t="s">
        <v>521</v>
      </c>
      <c r="K3" s="1" t="s">
        <v>522</v>
      </c>
      <c r="L3" s="1" t="s">
        <v>523</v>
      </c>
    </row>
    <row r="4" spans="1:12" ht="30" customHeight="1">
      <c r="A4" s="3" t="s">
        <v>189</v>
      </c>
      <c r="B4" s="3" t="s">
        <v>186</v>
      </c>
      <c r="C4" s="3" t="s">
        <v>187</v>
      </c>
      <c r="D4" s="3" t="s">
        <v>188</v>
      </c>
      <c r="E4" s="11">
        <f>일위대가!F10</f>
        <v>51800</v>
      </c>
      <c r="F4" s="11">
        <f>일위대가!H10</f>
        <v>155483</v>
      </c>
      <c r="G4" s="11">
        <f>일위대가!J10</f>
        <v>0</v>
      </c>
      <c r="H4" s="11">
        <f aca="true" t="shared" si="0" ref="H4:H23">E4+F4+G4</f>
        <v>207283</v>
      </c>
      <c r="I4" s="3" t="s">
        <v>51</v>
      </c>
      <c r="J4" s="1" t="s">
        <v>51</v>
      </c>
      <c r="K4" s="1" t="s">
        <v>51</v>
      </c>
      <c r="L4" s="1" t="s">
        <v>51</v>
      </c>
    </row>
    <row r="5" spans="1:12" ht="30" customHeight="1">
      <c r="A5" s="3" t="s">
        <v>298</v>
      </c>
      <c r="B5" s="3" t="s">
        <v>296</v>
      </c>
      <c r="C5" s="3" t="s">
        <v>297</v>
      </c>
      <c r="D5" s="3" t="s">
        <v>177</v>
      </c>
      <c r="E5" s="11">
        <f>일위대가!F15</f>
        <v>660</v>
      </c>
      <c r="F5" s="11">
        <f>일위대가!H15</f>
        <v>0</v>
      </c>
      <c r="G5" s="11">
        <f>일위대가!J15</f>
        <v>36</v>
      </c>
      <c r="H5" s="11">
        <f t="shared" si="0"/>
        <v>696</v>
      </c>
      <c r="I5" s="3" t="s">
        <v>51</v>
      </c>
      <c r="J5" s="1" t="s">
        <v>51</v>
      </c>
      <c r="K5" s="1" t="s">
        <v>51</v>
      </c>
      <c r="L5" s="1" t="s">
        <v>51</v>
      </c>
    </row>
    <row r="6" spans="1:12" ht="30" customHeight="1">
      <c r="A6" s="3" t="s">
        <v>178</v>
      </c>
      <c r="B6" s="3" t="s">
        <v>175</v>
      </c>
      <c r="C6" s="3" t="s">
        <v>176</v>
      </c>
      <c r="D6" s="3" t="s">
        <v>177</v>
      </c>
      <c r="E6" s="11">
        <f>일위대가!F24</f>
        <v>233</v>
      </c>
      <c r="F6" s="11">
        <f>일위대가!H24</f>
        <v>4203</v>
      </c>
      <c r="G6" s="11">
        <f>일위대가!J24</f>
        <v>0</v>
      </c>
      <c r="H6" s="11">
        <f t="shared" si="0"/>
        <v>4436</v>
      </c>
      <c r="I6" s="3" t="s">
        <v>51</v>
      </c>
      <c r="J6" s="1" t="s">
        <v>51</v>
      </c>
      <c r="K6" s="1" t="s">
        <v>51</v>
      </c>
      <c r="L6" s="1" t="s">
        <v>51</v>
      </c>
    </row>
    <row r="7" spans="1:12" ht="30" customHeight="1">
      <c r="A7" s="3" t="s">
        <v>181</v>
      </c>
      <c r="B7" s="3" t="s">
        <v>175</v>
      </c>
      <c r="C7" s="3" t="s">
        <v>180</v>
      </c>
      <c r="D7" s="3" t="s">
        <v>177</v>
      </c>
      <c r="E7" s="11">
        <f>일위대가!F33</f>
        <v>1362</v>
      </c>
      <c r="F7" s="11">
        <f>일위대가!H33</f>
        <v>10047</v>
      </c>
      <c r="G7" s="11">
        <f>일위대가!J33</f>
        <v>0</v>
      </c>
      <c r="H7" s="11">
        <f t="shared" si="0"/>
        <v>11409</v>
      </c>
      <c r="I7" s="3" t="s">
        <v>51</v>
      </c>
      <c r="J7" s="1" t="s">
        <v>51</v>
      </c>
      <c r="K7" s="1" t="s">
        <v>51</v>
      </c>
      <c r="L7" s="1" t="s">
        <v>51</v>
      </c>
    </row>
    <row r="8" spans="1:12" ht="30" customHeight="1">
      <c r="A8" s="3" t="s">
        <v>301</v>
      </c>
      <c r="B8" s="3" t="s">
        <v>300</v>
      </c>
      <c r="C8" s="3" t="s">
        <v>293</v>
      </c>
      <c r="D8" s="3" t="s">
        <v>177</v>
      </c>
      <c r="E8" s="11">
        <f>일위대가!F39</f>
        <v>1190</v>
      </c>
      <c r="F8" s="11">
        <f>일위대가!H39</f>
        <v>0</v>
      </c>
      <c r="G8" s="11">
        <f>일위대가!J39</f>
        <v>0</v>
      </c>
      <c r="H8" s="11">
        <f t="shared" si="0"/>
        <v>1190</v>
      </c>
      <c r="I8" s="3" t="s">
        <v>51</v>
      </c>
      <c r="J8" s="1" t="s">
        <v>51</v>
      </c>
      <c r="K8" s="1" t="s">
        <v>51</v>
      </c>
      <c r="L8" s="1" t="s">
        <v>51</v>
      </c>
    </row>
    <row r="9" spans="1:12" ht="30" customHeight="1">
      <c r="A9" s="3" t="s">
        <v>304</v>
      </c>
      <c r="B9" s="3" t="s">
        <v>300</v>
      </c>
      <c r="C9" s="3" t="s">
        <v>303</v>
      </c>
      <c r="D9" s="3" t="s">
        <v>177</v>
      </c>
      <c r="E9" s="11">
        <f>일위대가!F45</f>
        <v>1214</v>
      </c>
      <c r="F9" s="11">
        <f>일위대가!H45</f>
        <v>0</v>
      </c>
      <c r="G9" s="11">
        <f>일위대가!J45</f>
        <v>0</v>
      </c>
      <c r="H9" s="11">
        <f t="shared" si="0"/>
        <v>1214</v>
      </c>
      <c r="I9" s="3" t="s">
        <v>51</v>
      </c>
      <c r="J9" s="1" t="s">
        <v>51</v>
      </c>
      <c r="K9" s="1" t="s">
        <v>51</v>
      </c>
      <c r="L9" s="1" t="s">
        <v>51</v>
      </c>
    </row>
    <row r="10" spans="1:12" ht="30" customHeight="1">
      <c r="A10" s="3" t="s">
        <v>307</v>
      </c>
      <c r="B10" s="3" t="s">
        <v>300</v>
      </c>
      <c r="C10" s="3" t="s">
        <v>306</v>
      </c>
      <c r="D10" s="3" t="s">
        <v>177</v>
      </c>
      <c r="E10" s="11">
        <f>일위대가!F51</f>
        <v>1245</v>
      </c>
      <c r="F10" s="11">
        <f>일위대가!H51</f>
        <v>0</v>
      </c>
      <c r="G10" s="11">
        <f>일위대가!J51</f>
        <v>0</v>
      </c>
      <c r="H10" s="11">
        <f t="shared" si="0"/>
        <v>1245</v>
      </c>
      <c r="I10" s="3" t="s">
        <v>51</v>
      </c>
      <c r="J10" s="1" t="s">
        <v>51</v>
      </c>
      <c r="K10" s="1" t="s">
        <v>51</v>
      </c>
      <c r="L10" s="1" t="s">
        <v>51</v>
      </c>
    </row>
    <row r="11" spans="1:12" ht="30" customHeight="1">
      <c r="A11" s="3" t="s">
        <v>309</v>
      </c>
      <c r="B11" s="3" t="s">
        <v>300</v>
      </c>
      <c r="C11" s="3" t="s">
        <v>180</v>
      </c>
      <c r="D11" s="3" t="s">
        <v>177</v>
      </c>
      <c r="E11" s="11">
        <f>일위대가!F57</f>
        <v>1409</v>
      </c>
      <c r="F11" s="11">
        <f>일위대가!H57</f>
        <v>0</v>
      </c>
      <c r="G11" s="11">
        <f>일위대가!J57</f>
        <v>0</v>
      </c>
      <c r="H11" s="11">
        <f t="shared" si="0"/>
        <v>1409</v>
      </c>
      <c r="I11" s="3" t="s">
        <v>51</v>
      </c>
      <c r="J11" s="1" t="s">
        <v>51</v>
      </c>
      <c r="K11" s="1" t="s">
        <v>51</v>
      </c>
      <c r="L11" s="1" t="s">
        <v>51</v>
      </c>
    </row>
    <row r="12" spans="1:12" ht="30" customHeight="1">
      <c r="A12" s="3" t="s">
        <v>184</v>
      </c>
      <c r="B12" s="3" t="s">
        <v>183</v>
      </c>
      <c r="C12" s="3" t="s">
        <v>176</v>
      </c>
      <c r="D12" s="3" t="s">
        <v>177</v>
      </c>
      <c r="E12" s="11">
        <f>일위대가!F63</f>
        <v>1371</v>
      </c>
      <c r="F12" s="11">
        <f>일위대가!H63</f>
        <v>0</v>
      </c>
      <c r="G12" s="11">
        <f>일위대가!J63</f>
        <v>0</v>
      </c>
      <c r="H12" s="11">
        <f t="shared" si="0"/>
        <v>1371</v>
      </c>
      <c r="I12" s="3" t="s">
        <v>51</v>
      </c>
      <c r="J12" s="1" t="s">
        <v>51</v>
      </c>
      <c r="K12" s="1" t="s">
        <v>51</v>
      </c>
      <c r="L12" s="1" t="s">
        <v>51</v>
      </c>
    </row>
    <row r="13" spans="1:12" ht="30" customHeight="1">
      <c r="A13" s="3" t="s">
        <v>148</v>
      </c>
      <c r="B13" s="3" t="s">
        <v>146</v>
      </c>
      <c r="C13" s="3" t="s">
        <v>147</v>
      </c>
      <c r="D13" s="3" t="s">
        <v>137</v>
      </c>
      <c r="E13" s="11">
        <f>일위대가!F72</f>
        <v>1636</v>
      </c>
      <c r="F13" s="11">
        <f>일위대가!H72</f>
        <v>2454</v>
      </c>
      <c r="G13" s="11">
        <f>일위대가!J72</f>
        <v>0</v>
      </c>
      <c r="H13" s="11">
        <f t="shared" si="0"/>
        <v>4090</v>
      </c>
      <c r="I13" s="3" t="s">
        <v>51</v>
      </c>
      <c r="J13" s="1" t="s">
        <v>51</v>
      </c>
      <c r="K13" s="1" t="s">
        <v>51</v>
      </c>
      <c r="L13" s="1" t="s">
        <v>51</v>
      </c>
    </row>
    <row r="14" spans="1:12" ht="30" customHeight="1">
      <c r="A14" s="3" t="s">
        <v>227</v>
      </c>
      <c r="B14" s="3" t="s">
        <v>146</v>
      </c>
      <c r="C14" s="3" t="s">
        <v>226</v>
      </c>
      <c r="D14" s="3" t="s">
        <v>137</v>
      </c>
      <c r="E14" s="11">
        <f>일위대가!F81</f>
        <v>1912</v>
      </c>
      <c r="F14" s="11">
        <f>일위대가!H81</f>
        <v>3398</v>
      </c>
      <c r="G14" s="11">
        <f>일위대가!J81</f>
        <v>0</v>
      </c>
      <c r="H14" s="11">
        <f t="shared" si="0"/>
        <v>5310</v>
      </c>
      <c r="I14" s="3" t="s">
        <v>51</v>
      </c>
      <c r="J14" s="1" t="s">
        <v>51</v>
      </c>
      <c r="K14" s="1" t="s">
        <v>51</v>
      </c>
      <c r="L14" s="1" t="s">
        <v>51</v>
      </c>
    </row>
    <row r="15" spans="1:12" ht="30" customHeight="1">
      <c r="A15" s="3" t="s">
        <v>230</v>
      </c>
      <c r="B15" s="3" t="s">
        <v>146</v>
      </c>
      <c r="C15" s="3" t="s">
        <v>229</v>
      </c>
      <c r="D15" s="3" t="s">
        <v>137</v>
      </c>
      <c r="E15" s="11">
        <f>일위대가!F90</f>
        <v>2182</v>
      </c>
      <c r="F15" s="11">
        <f>일위대가!H90</f>
        <v>3879</v>
      </c>
      <c r="G15" s="11">
        <f>일위대가!J90</f>
        <v>0</v>
      </c>
      <c r="H15" s="11">
        <f t="shared" si="0"/>
        <v>6061</v>
      </c>
      <c r="I15" s="3" t="s">
        <v>51</v>
      </c>
      <c r="J15" s="1" t="s">
        <v>51</v>
      </c>
      <c r="K15" s="1" t="s">
        <v>51</v>
      </c>
      <c r="L15" s="1" t="s">
        <v>51</v>
      </c>
    </row>
    <row r="16" spans="1:12" ht="30" customHeight="1">
      <c r="A16" s="3" t="s">
        <v>233</v>
      </c>
      <c r="B16" s="3" t="s">
        <v>146</v>
      </c>
      <c r="C16" s="3" t="s">
        <v>232</v>
      </c>
      <c r="D16" s="3" t="s">
        <v>137</v>
      </c>
      <c r="E16" s="11">
        <f>일위대가!F99</f>
        <v>2128</v>
      </c>
      <c r="F16" s="11">
        <f>일위대가!H99</f>
        <v>3953</v>
      </c>
      <c r="G16" s="11">
        <f>일위대가!J99</f>
        <v>0</v>
      </c>
      <c r="H16" s="11">
        <f t="shared" si="0"/>
        <v>6081</v>
      </c>
      <c r="I16" s="3" t="s">
        <v>51</v>
      </c>
      <c r="J16" s="1" t="s">
        <v>51</v>
      </c>
      <c r="K16" s="1" t="s">
        <v>51</v>
      </c>
      <c r="L16" s="1" t="s">
        <v>51</v>
      </c>
    </row>
    <row r="17" spans="1:12" ht="30" customHeight="1">
      <c r="A17" s="3" t="s">
        <v>236</v>
      </c>
      <c r="B17" s="3" t="s">
        <v>146</v>
      </c>
      <c r="C17" s="3" t="s">
        <v>235</v>
      </c>
      <c r="D17" s="3" t="s">
        <v>137</v>
      </c>
      <c r="E17" s="11">
        <f>일위대가!F108</f>
        <v>2478</v>
      </c>
      <c r="F17" s="11">
        <f>일위대가!H108</f>
        <v>3876</v>
      </c>
      <c r="G17" s="11">
        <f>일위대가!J108</f>
        <v>0</v>
      </c>
      <c r="H17" s="11">
        <f t="shared" si="0"/>
        <v>6354</v>
      </c>
      <c r="I17" s="3" t="s">
        <v>51</v>
      </c>
      <c r="J17" s="1" t="s">
        <v>51</v>
      </c>
      <c r="K17" s="1" t="s">
        <v>51</v>
      </c>
      <c r="L17" s="1" t="s">
        <v>51</v>
      </c>
    </row>
    <row r="18" spans="1:12" ht="30" customHeight="1">
      <c r="A18" s="3" t="s">
        <v>290</v>
      </c>
      <c r="B18" s="3" t="s">
        <v>288</v>
      </c>
      <c r="C18" s="3" t="s">
        <v>289</v>
      </c>
      <c r="D18" s="3" t="s">
        <v>197</v>
      </c>
      <c r="E18" s="11">
        <f>일위대가!F118</f>
        <v>1091</v>
      </c>
      <c r="F18" s="11">
        <f>일위대가!H118</f>
        <v>2812</v>
      </c>
      <c r="G18" s="11">
        <f>일위대가!J118</f>
        <v>0</v>
      </c>
      <c r="H18" s="11">
        <f t="shared" si="0"/>
        <v>3903</v>
      </c>
      <c r="I18" s="3" t="s">
        <v>51</v>
      </c>
      <c r="J18" s="1" t="s">
        <v>51</v>
      </c>
      <c r="K18" s="1" t="s">
        <v>51</v>
      </c>
      <c r="L18" s="1" t="s">
        <v>51</v>
      </c>
    </row>
    <row r="19" spans="1:12" ht="30" customHeight="1">
      <c r="A19" s="3" t="s">
        <v>193</v>
      </c>
      <c r="B19" s="3" t="s">
        <v>191</v>
      </c>
      <c r="C19" s="3" t="s">
        <v>51</v>
      </c>
      <c r="D19" s="3" t="s">
        <v>192</v>
      </c>
      <c r="E19" s="11">
        <f>일위대가!F123</f>
        <v>4007</v>
      </c>
      <c r="F19" s="11">
        <f>일위대가!H123</f>
        <v>200388</v>
      </c>
      <c r="G19" s="11">
        <f>일위대가!J123</f>
        <v>0</v>
      </c>
      <c r="H19" s="11">
        <f t="shared" si="0"/>
        <v>204395</v>
      </c>
      <c r="I19" s="3" t="s">
        <v>51</v>
      </c>
      <c r="J19" s="1" t="s">
        <v>51</v>
      </c>
      <c r="K19" s="1" t="s">
        <v>51</v>
      </c>
      <c r="L19" s="1" t="s">
        <v>51</v>
      </c>
    </row>
    <row r="20" spans="1:12" ht="30" customHeight="1">
      <c r="A20" s="3" t="s">
        <v>294</v>
      </c>
      <c r="B20" s="3" t="s">
        <v>292</v>
      </c>
      <c r="C20" s="3" t="s">
        <v>293</v>
      </c>
      <c r="D20" s="3" t="s">
        <v>137</v>
      </c>
      <c r="E20" s="11">
        <f>일위대가!F129</f>
        <v>18</v>
      </c>
      <c r="F20" s="11">
        <f>일위대가!H129</f>
        <v>932</v>
      </c>
      <c r="G20" s="11">
        <f>일위대가!J129</f>
        <v>0</v>
      </c>
      <c r="H20" s="11">
        <f t="shared" si="0"/>
        <v>950</v>
      </c>
      <c r="I20" s="3" t="s">
        <v>51</v>
      </c>
      <c r="J20" s="1" t="s">
        <v>51</v>
      </c>
      <c r="K20" s="1" t="s">
        <v>51</v>
      </c>
      <c r="L20" s="1" t="s">
        <v>51</v>
      </c>
    </row>
    <row r="21" spans="1:12" ht="30" customHeight="1">
      <c r="A21" s="3" t="s">
        <v>198</v>
      </c>
      <c r="B21" s="3" t="s">
        <v>195</v>
      </c>
      <c r="C21" s="3" t="s">
        <v>196</v>
      </c>
      <c r="D21" s="3" t="s">
        <v>197</v>
      </c>
      <c r="E21" s="11">
        <f>일위대가!F136</f>
        <v>244</v>
      </c>
      <c r="F21" s="11">
        <f>일위대가!H136</f>
        <v>11948</v>
      </c>
      <c r="G21" s="11">
        <f>일위대가!J136</f>
        <v>0</v>
      </c>
      <c r="H21" s="11">
        <f t="shared" si="0"/>
        <v>12192</v>
      </c>
      <c r="I21" s="3" t="s">
        <v>51</v>
      </c>
      <c r="J21" s="1" t="s">
        <v>51</v>
      </c>
      <c r="K21" s="1" t="s">
        <v>51</v>
      </c>
      <c r="L21" s="1" t="s">
        <v>51</v>
      </c>
    </row>
    <row r="22" spans="1:12" ht="30" customHeight="1">
      <c r="A22" s="3" t="s">
        <v>202</v>
      </c>
      <c r="B22" s="3" t="s">
        <v>200</v>
      </c>
      <c r="C22" s="3" t="s">
        <v>201</v>
      </c>
      <c r="D22" s="3" t="s">
        <v>177</v>
      </c>
      <c r="E22" s="11">
        <f>일위대가!F142</f>
        <v>434</v>
      </c>
      <c r="F22" s="11">
        <f>일위대가!H142</f>
        <v>21740</v>
      </c>
      <c r="G22" s="11">
        <f>일위대가!J142</f>
        <v>690</v>
      </c>
      <c r="H22" s="11">
        <f t="shared" si="0"/>
        <v>22864</v>
      </c>
      <c r="I22" s="3" t="s">
        <v>51</v>
      </c>
      <c r="J22" s="1" t="s">
        <v>51</v>
      </c>
      <c r="K22" s="1" t="s">
        <v>51</v>
      </c>
      <c r="L22" s="1" t="s">
        <v>51</v>
      </c>
    </row>
    <row r="23" spans="1:12" ht="30" customHeight="1">
      <c r="A23" s="3" t="s">
        <v>205</v>
      </c>
      <c r="B23" s="3" t="s">
        <v>200</v>
      </c>
      <c r="C23" s="3" t="s">
        <v>204</v>
      </c>
      <c r="D23" s="3" t="s">
        <v>177</v>
      </c>
      <c r="E23" s="11">
        <f>일위대가!F148</f>
        <v>497</v>
      </c>
      <c r="F23" s="11">
        <f>일위대가!H148</f>
        <v>24857</v>
      </c>
      <c r="G23" s="11">
        <f>일위대가!J148</f>
        <v>690</v>
      </c>
      <c r="H23" s="11">
        <f t="shared" si="0"/>
        <v>26044</v>
      </c>
      <c r="I23" s="3" t="s">
        <v>51</v>
      </c>
      <c r="J23" s="1" t="s">
        <v>51</v>
      </c>
      <c r="K23" s="1" t="s">
        <v>51</v>
      </c>
      <c r="L23" s="1" t="s">
        <v>51</v>
      </c>
    </row>
  </sheetData>
  <sheetProtection/>
  <mergeCells count="2">
    <mergeCell ref="A1:I1"/>
    <mergeCell ref="A2:I2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2" width="30.77734375" style="0" customWidth="1"/>
    <col min="3" max="3" width="4.77734375" style="0" customWidth="1"/>
    <col min="4" max="4" width="8.77734375" style="0" customWidth="1"/>
    <col min="5" max="12" width="13.77734375" style="0" customWidth="1"/>
    <col min="13" max="13" width="12.77734375" style="0" customWidth="1"/>
    <col min="14" max="35" width="2.77734375" style="0" hidden="1" customWidth="1"/>
    <col min="36" max="36" width="1.77734375" style="0" hidden="1" customWidth="1"/>
    <col min="37" max="37" width="24.77734375" style="0" hidden="1" customWidth="1"/>
  </cols>
  <sheetData>
    <row r="1" spans="1:13" ht="30" customHeight="1">
      <c r="A1" s="42" t="s">
        <v>1</v>
      </c>
      <c r="B1" s="42"/>
      <c r="C1" s="42"/>
      <c r="D1" s="42"/>
      <c r="E1" s="46"/>
      <c r="F1" s="46"/>
      <c r="G1" s="46"/>
      <c r="H1" s="46"/>
      <c r="I1" s="46"/>
      <c r="J1" s="46"/>
      <c r="K1" s="46"/>
      <c r="L1" s="46"/>
      <c r="M1" s="42"/>
    </row>
    <row r="2" spans="1:37" ht="30" customHeight="1">
      <c r="A2" s="37" t="s">
        <v>2</v>
      </c>
      <c r="B2" s="37" t="s">
        <v>3</v>
      </c>
      <c r="C2" s="37" t="s">
        <v>4</v>
      </c>
      <c r="D2" s="37" t="s">
        <v>5</v>
      </c>
      <c r="E2" s="47" t="s">
        <v>6</v>
      </c>
      <c r="F2" s="47"/>
      <c r="G2" s="47" t="s">
        <v>9</v>
      </c>
      <c r="H2" s="47"/>
      <c r="I2" s="47" t="s">
        <v>10</v>
      </c>
      <c r="J2" s="47"/>
      <c r="K2" s="47" t="s">
        <v>11</v>
      </c>
      <c r="L2" s="47"/>
      <c r="M2" s="37" t="s">
        <v>12</v>
      </c>
      <c r="N2" s="36" t="s">
        <v>524</v>
      </c>
      <c r="O2" s="36" t="s">
        <v>19</v>
      </c>
      <c r="P2" s="36" t="s">
        <v>21</v>
      </c>
      <c r="Q2" s="36" t="s">
        <v>22</v>
      </c>
      <c r="R2" s="36" t="s">
        <v>23</v>
      </c>
      <c r="S2" s="36" t="s">
        <v>24</v>
      </c>
      <c r="T2" s="36" t="s">
        <v>25</v>
      </c>
      <c r="U2" s="36" t="s">
        <v>26</v>
      </c>
      <c r="V2" s="36" t="s">
        <v>27</v>
      </c>
      <c r="W2" s="36" t="s">
        <v>28</v>
      </c>
      <c r="X2" s="36" t="s">
        <v>29</v>
      </c>
      <c r="Y2" s="36" t="s">
        <v>30</v>
      </c>
      <c r="Z2" s="36" t="s">
        <v>31</v>
      </c>
      <c r="AA2" s="36" t="s">
        <v>32</v>
      </c>
      <c r="AB2" s="36" t="s">
        <v>33</v>
      </c>
      <c r="AC2" s="36" t="s">
        <v>34</v>
      </c>
      <c r="AD2" s="36" t="s">
        <v>525</v>
      </c>
      <c r="AE2" s="36" t="s">
        <v>526</v>
      </c>
      <c r="AF2" s="36" t="s">
        <v>527</v>
      </c>
      <c r="AG2" s="36" t="s">
        <v>528</v>
      </c>
      <c r="AH2" s="36" t="s">
        <v>529</v>
      </c>
      <c r="AI2" s="36" t="s">
        <v>530</v>
      </c>
      <c r="AJ2" s="36" t="s">
        <v>47</v>
      </c>
      <c r="AK2" s="36" t="s">
        <v>531</v>
      </c>
    </row>
    <row r="3" spans="1:37" ht="30" customHeight="1">
      <c r="A3" s="37"/>
      <c r="B3" s="37"/>
      <c r="C3" s="37"/>
      <c r="D3" s="37"/>
      <c r="E3" s="8" t="s">
        <v>7</v>
      </c>
      <c r="F3" s="8" t="s">
        <v>8</v>
      </c>
      <c r="G3" s="8" t="s">
        <v>7</v>
      </c>
      <c r="H3" s="8" t="s">
        <v>8</v>
      </c>
      <c r="I3" s="8" t="s">
        <v>7</v>
      </c>
      <c r="J3" s="8" t="s">
        <v>8</v>
      </c>
      <c r="K3" s="8" t="s">
        <v>7</v>
      </c>
      <c r="L3" s="8" t="s">
        <v>8</v>
      </c>
      <c r="M3" s="37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14" ht="30" customHeight="1">
      <c r="A4" s="44" t="s">
        <v>532</v>
      </c>
      <c r="B4" s="44"/>
      <c r="C4" s="44"/>
      <c r="D4" s="44"/>
      <c r="E4" s="45"/>
      <c r="F4" s="45"/>
      <c r="G4" s="45"/>
      <c r="H4" s="45"/>
      <c r="I4" s="45"/>
      <c r="J4" s="45"/>
      <c r="K4" s="45"/>
      <c r="L4" s="45"/>
      <c r="M4" s="44"/>
      <c r="N4" s="1" t="s">
        <v>189</v>
      </c>
    </row>
    <row r="5" spans="1:37" ht="30" customHeight="1">
      <c r="A5" s="3" t="s">
        <v>533</v>
      </c>
      <c r="B5" s="3" t="s">
        <v>534</v>
      </c>
      <c r="C5" s="3" t="s">
        <v>535</v>
      </c>
      <c r="D5" s="4">
        <v>320</v>
      </c>
      <c r="E5" s="9">
        <f>단가대비표!O68</f>
        <v>77.5</v>
      </c>
      <c r="F5" s="9">
        <f>TRUNC(E5*D5,1)</f>
        <v>24800</v>
      </c>
      <c r="G5" s="9">
        <f>단가대비표!P68</f>
        <v>0</v>
      </c>
      <c r="H5" s="9">
        <f>TRUNC(G5*D5,1)</f>
        <v>0</v>
      </c>
      <c r="I5" s="9">
        <f>단가대비표!V68</f>
        <v>0</v>
      </c>
      <c r="J5" s="9">
        <f>TRUNC(I5*D5,1)</f>
        <v>0</v>
      </c>
      <c r="K5" s="9">
        <f aca="true" t="shared" si="0" ref="K5:L9">TRUNC(E5+G5+I5,1)</f>
        <v>77.5</v>
      </c>
      <c r="L5" s="9">
        <f t="shared" si="0"/>
        <v>24800</v>
      </c>
      <c r="M5" s="3" t="s">
        <v>536</v>
      </c>
      <c r="N5" s="1" t="s">
        <v>189</v>
      </c>
      <c r="O5" s="1" t="s">
        <v>537</v>
      </c>
      <c r="P5" s="1" t="s">
        <v>61</v>
      </c>
      <c r="Q5" s="1" t="s">
        <v>61</v>
      </c>
      <c r="R5" s="1" t="s">
        <v>62</v>
      </c>
      <c r="AJ5" s="1" t="s">
        <v>51</v>
      </c>
      <c r="AK5" s="1" t="s">
        <v>538</v>
      </c>
    </row>
    <row r="6" spans="1:37" ht="30" customHeight="1">
      <c r="A6" s="3" t="s">
        <v>539</v>
      </c>
      <c r="B6" s="3" t="s">
        <v>540</v>
      </c>
      <c r="C6" s="3" t="s">
        <v>192</v>
      </c>
      <c r="D6" s="4">
        <v>0.45</v>
      </c>
      <c r="E6" s="9">
        <f>단가대비표!O66</f>
        <v>20000</v>
      </c>
      <c r="F6" s="9">
        <f>TRUNC(E6*D6,1)</f>
        <v>9000</v>
      </c>
      <c r="G6" s="9">
        <f>단가대비표!P66</f>
        <v>0</v>
      </c>
      <c r="H6" s="9">
        <f>TRUNC(G6*D6,1)</f>
        <v>0</v>
      </c>
      <c r="I6" s="9">
        <f>단가대비표!V66</f>
        <v>0</v>
      </c>
      <c r="J6" s="9">
        <f>TRUNC(I6*D6,1)</f>
        <v>0</v>
      </c>
      <c r="K6" s="9">
        <f t="shared" si="0"/>
        <v>20000</v>
      </c>
      <c r="L6" s="9">
        <f t="shared" si="0"/>
        <v>9000</v>
      </c>
      <c r="M6" s="3" t="s">
        <v>51</v>
      </c>
      <c r="N6" s="1" t="s">
        <v>189</v>
      </c>
      <c r="O6" s="1" t="s">
        <v>541</v>
      </c>
      <c r="P6" s="1" t="s">
        <v>61</v>
      </c>
      <c r="Q6" s="1" t="s">
        <v>61</v>
      </c>
      <c r="R6" s="1" t="s">
        <v>62</v>
      </c>
      <c r="AJ6" s="1" t="s">
        <v>51</v>
      </c>
      <c r="AK6" s="1" t="s">
        <v>542</v>
      </c>
    </row>
    <row r="7" spans="1:37" ht="30" customHeight="1">
      <c r="A7" s="3" t="s">
        <v>543</v>
      </c>
      <c r="B7" s="3" t="s">
        <v>544</v>
      </c>
      <c r="C7" s="3" t="s">
        <v>192</v>
      </c>
      <c r="D7" s="4">
        <v>0.9</v>
      </c>
      <c r="E7" s="9">
        <f>단가대비표!O67</f>
        <v>20000</v>
      </c>
      <c r="F7" s="9">
        <f>TRUNC(E7*D7,1)</f>
        <v>18000</v>
      </c>
      <c r="G7" s="9">
        <f>단가대비표!P67</f>
        <v>0</v>
      </c>
      <c r="H7" s="9">
        <f>TRUNC(G7*D7,1)</f>
        <v>0</v>
      </c>
      <c r="I7" s="9">
        <f>단가대비표!V67</f>
        <v>0</v>
      </c>
      <c r="J7" s="9">
        <f>TRUNC(I7*D7,1)</f>
        <v>0</v>
      </c>
      <c r="K7" s="9">
        <f t="shared" si="0"/>
        <v>20000</v>
      </c>
      <c r="L7" s="9">
        <f t="shared" si="0"/>
        <v>18000</v>
      </c>
      <c r="M7" s="3" t="s">
        <v>51</v>
      </c>
      <c r="N7" s="1" t="s">
        <v>189</v>
      </c>
      <c r="O7" s="1" t="s">
        <v>545</v>
      </c>
      <c r="P7" s="1" t="s">
        <v>61</v>
      </c>
      <c r="Q7" s="1" t="s">
        <v>61</v>
      </c>
      <c r="R7" s="1" t="s">
        <v>62</v>
      </c>
      <c r="AJ7" s="1" t="s">
        <v>51</v>
      </c>
      <c r="AK7" s="1" t="s">
        <v>546</v>
      </c>
    </row>
    <row r="8" spans="1:37" ht="30" customHeight="1">
      <c r="A8" s="3" t="s">
        <v>116</v>
      </c>
      <c r="B8" s="3" t="s">
        <v>547</v>
      </c>
      <c r="C8" s="3" t="s">
        <v>118</v>
      </c>
      <c r="D8" s="4">
        <v>0.9</v>
      </c>
      <c r="E8" s="9">
        <f>단가대비표!O81</f>
        <v>0</v>
      </c>
      <c r="F8" s="9">
        <f>TRUNC(E8*D8,1)</f>
        <v>0</v>
      </c>
      <c r="G8" s="9">
        <f>단가대비표!P81</f>
        <v>98735</v>
      </c>
      <c r="H8" s="9">
        <f>TRUNC(G8*D8,1)</f>
        <v>88861.5</v>
      </c>
      <c r="I8" s="9">
        <f>단가대비표!V81</f>
        <v>0</v>
      </c>
      <c r="J8" s="9">
        <f>TRUNC(I8*D8,1)</f>
        <v>0</v>
      </c>
      <c r="K8" s="9">
        <f t="shared" si="0"/>
        <v>98735</v>
      </c>
      <c r="L8" s="9">
        <f t="shared" si="0"/>
        <v>88861.5</v>
      </c>
      <c r="M8" s="3" t="s">
        <v>51</v>
      </c>
      <c r="N8" s="1" t="s">
        <v>189</v>
      </c>
      <c r="O8" s="1" t="s">
        <v>548</v>
      </c>
      <c r="P8" s="1" t="s">
        <v>61</v>
      </c>
      <c r="Q8" s="1" t="s">
        <v>61</v>
      </c>
      <c r="R8" s="1" t="s">
        <v>62</v>
      </c>
      <c r="AJ8" s="1" t="s">
        <v>51</v>
      </c>
      <c r="AK8" s="1" t="s">
        <v>549</v>
      </c>
    </row>
    <row r="9" spans="1:37" ht="30" customHeight="1">
      <c r="A9" s="3" t="s">
        <v>116</v>
      </c>
      <c r="B9" s="3" t="s">
        <v>121</v>
      </c>
      <c r="C9" s="3" t="s">
        <v>118</v>
      </c>
      <c r="D9" s="4">
        <v>1</v>
      </c>
      <c r="E9" s="9">
        <f>단가대비표!O77</f>
        <v>0</v>
      </c>
      <c r="F9" s="9">
        <f>TRUNC(E9*D9,1)</f>
        <v>0</v>
      </c>
      <c r="G9" s="9">
        <f>단가대비표!P77</f>
        <v>66622</v>
      </c>
      <c r="H9" s="9">
        <f>TRUNC(G9*D9,1)</f>
        <v>66622</v>
      </c>
      <c r="I9" s="9">
        <f>단가대비표!V77</f>
        <v>0</v>
      </c>
      <c r="J9" s="9">
        <f>TRUNC(I9*D9,1)</f>
        <v>0</v>
      </c>
      <c r="K9" s="9">
        <f t="shared" si="0"/>
        <v>66622</v>
      </c>
      <c r="L9" s="9">
        <f t="shared" si="0"/>
        <v>66622</v>
      </c>
      <c r="M9" s="3" t="s">
        <v>51</v>
      </c>
      <c r="N9" s="1" t="s">
        <v>189</v>
      </c>
      <c r="O9" s="1" t="s">
        <v>122</v>
      </c>
      <c r="P9" s="1" t="s">
        <v>61</v>
      </c>
      <c r="Q9" s="1" t="s">
        <v>61</v>
      </c>
      <c r="R9" s="1" t="s">
        <v>62</v>
      </c>
      <c r="AJ9" s="1" t="s">
        <v>51</v>
      </c>
      <c r="AK9" s="1" t="s">
        <v>550</v>
      </c>
    </row>
    <row r="10" spans="1:37" ht="30" customHeight="1">
      <c r="A10" s="3" t="s">
        <v>551</v>
      </c>
      <c r="B10" s="3" t="s">
        <v>51</v>
      </c>
      <c r="C10" s="3" t="s">
        <v>51</v>
      </c>
      <c r="D10" s="4"/>
      <c r="E10" s="9"/>
      <c r="F10" s="9">
        <f>TRUNC(SUMIF(N5:N9,N4,F5:F9),0)</f>
        <v>51800</v>
      </c>
      <c r="G10" s="9"/>
      <c r="H10" s="9">
        <f>TRUNC(SUMIF(N5:N9,N4,H5:H9),0)</f>
        <v>155483</v>
      </c>
      <c r="I10" s="9"/>
      <c r="J10" s="9">
        <f>TRUNC(SUMIF(N5:N9,N4,J5:J9),0)</f>
        <v>0</v>
      </c>
      <c r="K10" s="9"/>
      <c r="L10" s="9">
        <f>F10+H10+J10</f>
        <v>207283</v>
      </c>
      <c r="M10" s="3" t="s">
        <v>51</v>
      </c>
      <c r="N10" s="1" t="s">
        <v>132</v>
      </c>
      <c r="O10" s="1" t="s">
        <v>132</v>
      </c>
      <c r="P10" s="1" t="s">
        <v>51</v>
      </c>
      <c r="Q10" s="1" t="s">
        <v>51</v>
      </c>
      <c r="R10" s="1" t="s">
        <v>51</v>
      </c>
      <c r="AJ10" s="1" t="s">
        <v>51</v>
      </c>
      <c r="AK10" s="1" t="s">
        <v>51</v>
      </c>
    </row>
    <row r="11" spans="1:13" ht="30" customHeight="1">
      <c r="A11" s="4"/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  <c r="M11" s="4"/>
    </row>
    <row r="12" spans="1:14" ht="30" customHeight="1">
      <c r="A12" s="44" t="s">
        <v>552</v>
      </c>
      <c r="B12" s="44"/>
      <c r="C12" s="44"/>
      <c r="D12" s="44"/>
      <c r="E12" s="45"/>
      <c r="F12" s="45"/>
      <c r="G12" s="45"/>
      <c r="H12" s="45"/>
      <c r="I12" s="45"/>
      <c r="J12" s="45"/>
      <c r="K12" s="45"/>
      <c r="L12" s="45"/>
      <c r="M12" s="44"/>
      <c r="N12" s="1" t="s">
        <v>298</v>
      </c>
    </row>
    <row r="13" spans="1:37" ht="30" customHeight="1">
      <c r="A13" s="3" t="s">
        <v>553</v>
      </c>
      <c r="B13" s="3" t="s">
        <v>554</v>
      </c>
      <c r="C13" s="3" t="s">
        <v>535</v>
      </c>
      <c r="D13" s="4">
        <v>0.4</v>
      </c>
      <c r="E13" s="9">
        <f>단가대비표!O7</f>
        <v>1650</v>
      </c>
      <c r="F13" s="9">
        <f>TRUNC(E13*D13,1)</f>
        <v>660</v>
      </c>
      <c r="G13" s="9">
        <f>단가대비표!P7</f>
        <v>0</v>
      </c>
      <c r="H13" s="9">
        <f>TRUNC(G13*D13,1)</f>
        <v>0</v>
      </c>
      <c r="I13" s="9">
        <f>단가대비표!V7</f>
        <v>0</v>
      </c>
      <c r="J13" s="9">
        <f>TRUNC(I13*D13,1)</f>
        <v>0</v>
      </c>
      <c r="K13" s="9">
        <f>TRUNC(E13+G13+I13,1)</f>
        <v>1650</v>
      </c>
      <c r="L13" s="9">
        <f>TRUNC(F13+H13+J13,1)</f>
        <v>660</v>
      </c>
      <c r="M13" s="3" t="s">
        <v>51</v>
      </c>
      <c r="N13" s="1" t="s">
        <v>298</v>
      </c>
      <c r="O13" s="1" t="s">
        <v>555</v>
      </c>
      <c r="P13" s="1" t="s">
        <v>61</v>
      </c>
      <c r="Q13" s="1" t="s">
        <v>61</v>
      </c>
      <c r="R13" s="1" t="s">
        <v>62</v>
      </c>
      <c r="AJ13" s="1" t="s">
        <v>51</v>
      </c>
      <c r="AK13" s="1" t="s">
        <v>556</v>
      </c>
    </row>
    <row r="14" spans="1:37" ht="30" customHeight="1">
      <c r="A14" s="3" t="s">
        <v>557</v>
      </c>
      <c r="B14" s="3" t="s">
        <v>558</v>
      </c>
      <c r="C14" s="3" t="s">
        <v>559</v>
      </c>
      <c r="D14" s="4">
        <v>0.526</v>
      </c>
      <c r="E14" s="9">
        <f>단가대비표!O69</f>
        <v>0</v>
      </c>
      <c r="F14" s="9">
        <f>TRUNC(E14*D14,1)</f>
        <v>0</v>
      </c>
      <c r="G14" s="9">
        <f>단가대비표!P69</f>
        <v>0</v>
      </c>
      <c r="H14" s="9">
        <f>TRUNC(G14*D14,1)</f>
        <v>0</v>
      </c>
      <c r="I14" s="9">
        <f>단가대비표!V69</f>
        <v>70</v>
      </c>
      <c r="J14" s="9">
        <f>TRUNC(I14*D14,1)</f>
        <v>36.8</v>
      </c>
      <c r="K14" s="9">
        <f>TRUNC(E14+G14+I14,1)</f>
        <v>70</v>
      </c>
      <c r="L14" s="9">
        <f>TRUNC(F14+H14+J14,1)</f>
        <v>36.8</v>
      </c>
      <c r="M14" s="3" t="s">
        <v>51</v>
      </c>
      <c r="N14" s="1" t="s">
        <v>298</v>
      </c>
      <c r="O14" s="1" t="s">
        <v>560</v>
      </c>
      <c r="P14" s="1" t="s">
        <v>61</v>
      </c>
      <c r="Q14" s="1" t="s">
        <v>61</v>
      </c>
      <c r="R14" s="1" t="s">
        <v>62</v>
      </c>
      <c r="AJ14" s="1" t="s">
        <v>51</v>
      </c>
      <c r="AK14" s="1" t="s">
        <v>561</v>
      </c>
    </row>
    <row r="15" spans="1:37" ht="30" customHeight="1">
      <c r="A15" s="3" t="s">
        <v>551</v>
      </c>
      <c r="B15" s="3" t="s">
        <v>51</v>
      </c>
      <c r="C15" s="3" t="s">
        <v>51</v>
      </c>
      <c r="D15" s="4"/>
      <c r="E15" s="9"/>
      <c r="F15" s="9">
        <f>TRUNC(SUMIF(N13:N14,N12,F13:F14),0)</f>
        <v>660</v>
      </c>
      <c r="G15" s="9"/>
      <c r="H15" s="9">
        <f>TRUNC(SUMIF(N13:N14,N12,H13:H14),0)</f>
        <v>0</v>
      </c>
      <c r="I15" s="9"/>
      <c r="J15" s="9">
        <f>TRUNC(SUMIF(N13:N14,N12,J13:J14),0)</f>
        <v>36</v>
      </c>
      <c r="K15" s="9"/>
      <c r="L15" s="9">
        <f>F15+H15+J15</f>
        <v>696</v>
      </c>
      <c r="M15" s="3" t="s">
        <v>51</v>
      </c>
      <c r="N15" s="1" t="s">
        <v>132</v>
      </c>
      <c r="O15" s="1" t="s">
        <v>132</v>
      </c>
      <c r="P15" s="1" t="s">
        <v>51</v>
      </c>
      <c r="Q15" s="1" t="s">
        <v>51</v>
      </c>
      <c r="R15" s="1" t="s">
        <v>51</v>
      </c>
      <c r="AJ15" s="1" t="s">
        <v>51</v>
      </c>
      <c r="AK15" s="1" t="s">
        <v>51</v>
      </c>
    </row>
    <row r="16" spans="1:13" ht="30" customHeight="1">
      <c r="A16" s="4"/>
      <c r="B16" s="4"/>
      <c r="C16" s="4"/>
      <c r="D16" s="4"/>
      <c r="E16" s="9"/>
      <c r="F16" s="9"/>
      <c r="G16" s="9"/>
      <c r="H16" s="9"/>
      <c r="I16" s="9"/>
      <c r="J16" s="9"/>
      <c r="K16" s="9"/>
      <c r="L16" s="9"/>
      <c r="M16" s="4"/>
    </row>
    <row r="17" spans="1:14" ht="30" customHeight="1">
      <c r="A17" s="44" t="s">
        <v>562</v>
      </c>
      <c r="B17" s="44"/>
      <c r="C17" s="44"/>
      <c r="D17" s="44"/>
      <c r="E17" s="45"/>
      <c r="F17" s="45"/>
      <c r="G17" s="45"/>
      <c r="H17" s="45"/>
      <c r="I17" s="45"/>
      <c r="J17" s="45"/>
      <c r="K17" s="45"/>
      <c r="L17" s="45"/>
      <c r="M17" s="44"/>
      <c r="N17" s="1" t="s">
        <v>178</v>
      </c>
    </row>
    <row r="18" spans="1:37" ht="30" customHeight="1">
      <c r="A18" s="3" t="s">
        <v>563</v>
      </c>
      <c r="B18" s="3" t="s">
        <v>564</v>
      </c>
      <c r="C18" s="3" t="s">
        <v>565</v>
      </c>
      <c r="D18" s="4">
        <v>1.2</v>
      </c>
      <c r="E18" s="9">
        <f>단가대비표!O8</f>
        <v>63</v>
      </c>
      <c r="F18" s="9">
        <f aca="true" t="shared" si="1" ref="F18:F23">TRUNC(E18*D18,1)</f>
        <v>75.6</v>
      </c>
      <c r="G18" s="9">
        <f>단가대비표!P8</f>
        <v>0</v>
      </c>
      <c r="H18" s="9">
        <f aca="true" t="shared" si="2" ref="H18:H23">TRUNC(G18*D18,1)</f>
        <v>0</v>
      </c>
      <c r="I18" s="9">
        <f>단가대비표!V8</f>
        <v>0</v>
      </c>
      <c r="J18" s="9">
        <f aca="true" t="shared" si="3" ref="J18:J23">TRUNC(I18*D18,1)</f>
        <v>0</v>
      </c>
      <c r="K18" s="9">
        <f aca="true" t="shared" si="4" ref="K18:L23">TRUNC(E18+G18+I18,1)</f>
        <v>63</v>
      </c>
      <c r="L18" s="9">
        <f t="shared" si="4"/>
        <v>75.6</v>
      </c>
      <c r="M18" s="3" t="s">
        <v>51</v>
      </c>
      <c r="N18" s="1" t="s">
        <v>178</v>
      </c>
      <c r="O18" s="1" t="s">
        <v>566</v>
      </c>
      <c r="P18" s="1" t="s">
        <v>61</v>
      </c>
      <c r="Q18" s="1" t="s">
        <v>61</v>
      </c>
      <c r="R18" s="1" t="s">
        <v>62</v>
      </c>
      <c r="AJ18" s="1" t="s">
        <v>51</v>
      </c>
      <c r="AK18" s="1" t="s">
        <v>567</v>
      </c>
    </row>
    <row r="19" spans="1:37" ht="30" customHeight="1">
      <c r="A19" s="3" t="s">
        <v>568</v>
      </c>
      <c r="B19" s="3" t="s">
        <v>569</v>
      </c>
      <c r="C19" s="3" t="s">
        <v>565</v>
      </c>
      <c r="D19" s="4">
        <v>0.15</v>
      </c>
      <c r="E19" s="9">
        <f>단가대비표!O6</f>
        <v>7.5</v>
      </c>
      <c r="F19" s="9">
        <f t="shared" si="1"/>
        <v>1.1</v>
      </c>
      <c r="G19" s="9">
        <f>단가대비표!P6</f>
        <v>0</v>
      </c>
      <c r="H19" s="9">
        <f t="shared" si="2"/>
        <v>0</v>
      </c>
      <c r="I19" s="9">
        <f>단가대비표!V6</f>
        <v>0</v>
      </c>
      <c r="J19" s="9">
        <f t="shared" si="3"/>
        <v>0</v>
      </c>
      <c r="K19" s="9">
        <f t="shared" si="4"/>
        <v>7.5</v>
      </c>
      <c r="L19" s="9">
        <f t="shared" si="4"/>
        <v>1.1</v>
      </c>
      <c r="M19" s="3" t="s">
        <v>51</v>
      </c>
      <c r="N19" s="1" t="s">
        <v>178</v>
      </c>
      <c r="O19" s="1" t="s">
        <v>570</v>
      </c>
      <c r="P19" s="1" t="s">
        <v>61</v>
      </c>
      <c r="Q19" s="1" t="s">
        <v>61</v>
      </c>
      <c r="R19" s="1" t="s">
        <v>62</v>
      </c>
      <c r="AJ19" s="1" t="s">
        <v>51</v>
      </c>
      <c r="AK19" s="1" t="s">
        <v>571</v>
      </c>
    </row>
    <row r="20" spans="1:37" ht="30" customHeight="1">
      <c r="A20" s="3" t="s">
        <v>572</v>
      </c>
      <c r="B20" s="3" t="s">
        <v>573</v>
      </c>
      <c r="C20" s="3" t="s">
        <v>574</v>
      </c>
      <c r="D20" s="4">
        <v>7.5</v>
      </c>
      <c r="E20" s="9">
        <f>단가대비표!O83</f>
        <v>2.3</v>
      </c>
      <c r="F20" s="9">
        <f t="shared" si="1"/>
        <v>17.2</v>
      </c>
      <c r="G20" s="9">
        <f>단가대비표!P83</f>
        <v>0</v>
      </c>
      <c r="H20" s="9">
        <f t="shared" si="2"/>
        <v>0</v>
      </c>
      <c r="I20" s="9">
        <f>단가대비표!V83</f>
        <v>0</v>
      </c>
      <c r="J20" s="9">
        <f t="shared" si="3"/>
        <v>0</v>
      </c>
      <c r="K20" s="9">
        <f t="shared" si="4"/>
        <v>2.3</v>
      </c>
      <c r="L20" s="9">
        <f t="shared" si="4"/>
        <v>17.2</v>
      </c>
      <c r="M20" s="3" t="s">
        <v>51</v>
      </c>
      <c r="N20" s="1" t="s">
        <v>178</v>
      </c>
      <c r="O20" s="1" t="s">
        <v>575</v>
      </c>
      <c r="P20" s="1" t="s">
        <v>61</v>
      </c>
      <c r="Q20" s="1" t="s">
        <v>61</v>
      </c>
      <c r="R20" s="1" t="s">
        <v>62</v>
      </c>
      <c r="AJ20" s="1" t="s">
        <v>51</v>
      </c>
      <c r="AK20" s="1" t="s">
        <v>576</v>
      </c>
    </row>
    <row r="21" spans="1:37" ht="30" customHeight="1">
      <c r="A21" s="3" t="s">
        <v>577</v>
      </c>
      <c r="B21" s="3" t="s">
        <v>578</v>
      </c>
      <c r="C21" s="3" t="s">
        <v>579</v>
      </c>
      <c r="D21" s="4">
        <v>8</v>
      </c>
      <c r="E21" s="9">
        <f>단가대비표!O84</f>
        <v>7</v>
      </c>
      <c r="F21" s="9">
        <f t="shared" si="1"/>
        <v>56</v>
      </c>
      <c r="G21" s="9">
        <f>단가대비표!P84</f>
        <v>0</v>
      </c>
      <c r="H21" s="9">
        <f t="shared" si="2"/>
        <v>0</v>
      </c>
      <c r="I21" s="9">
        <f>단가대비표!V84</f>
        <v>0</v>
      </c>
      <c r="J21" s="9">
        <f t="shared" si="3"/>
        <v>0</v>
      </c>
      <c r="K21" s="9">
        <f t="shared" si="4"/>
        <v>7</v>
      </c>
      <c r="L21" s="9">
        <f t="shared" si="4"/>
        <v>56</v>
      </c>
      <c r="M21" s="3" t="s">
        <v>51</v>
      </c>
      <c r="N21" s="1" t="s">
        <v>178</v>
      </c>
      <c r="O21" s="1" t="s">
        <v>580</v>
      </c>
      <c r="P21" s="1" t="s">
        <v>61</v>
      </c>
      <c r="Q21" s="1" t="s">
        <v>61</v>
      </c>
      <c r="R21" s="1" t="s">
        <v>62</v>
      </c>
      <c r="AJ21" s="1" t="s">
        <v>51</v>
      </c>
      <c r="AK21" s="1" t="s">
        <v>581</v>
      </c>
    </row>
    <row r="22" spans="1:37" ht="30" customHeight="1">
      <c r="A22" s="3" t="s">
        <v>116</v>
      </c>
      <c r="B22" s="3" t="s">
        <v>443</v>
      </c>
      <c r="C22" s="3" t="s">
        <v>118</v>
      </c>
      <c r="D22" s="4">
        <v>0.041</v>
      </c>
      <c r="E22" s="9">
        <f>단가대비표!O78</f>
        <v>0</v>
      </c>
      <c r="F22" s="9">
        <f t="shared" si="1"/>
        <v>0</v>
      </c>
      <c r="G22" s="9">
        <f>단가대비표!P78</f>
        <v>102522</v>
      </c>
      <c r="H22" s="9">
        <f t="shared" si="2"/>
        <v>4203.4</v>
      </c>
      <c r="I22" s="9">
        <f>단가대비표!V78</f>
        <v>0</v>
      </c>
      <c r="J22" s="9">
        <f t="shared" si="3"/>
        <v>0</v>
      </c>
      <c r="K22" s="9">
        <f t="shared" si="4"/>
        <v>102522</v>
      </c>
      <c r="L22" s="9">
        <f t="shared" si="4"/>
        <v>4203.4</v>
      </c>
      <c r="M22" s="3" t="s">
        <v>51</v>
      </c>
      <c r="N22" s="1" t="s">
        <v>178</v>
      </c>
      <c r="O22" s="1" t="s">
        <v>444</v>
      </c>
      <c r="P22" s="1" t="s">
        <v>61</v>
      </c>
      <c r="Q22" s="1" t="s">
        <v>61</v>
      </c>
      <c r="R22" s="1" t="s">
        <v>62</v>
      </c>
      <c r="V22">
        <v>1</v>
      </c>
      <c r="AJ22" s="1" t="s">
        <v>51</v>
      </c>
      <c r="AK22" s="1" t="s">
        <v>582</v>
      </c>
    </row>
    <row r="23" spans="1:37" ht="30" customHeight="1">
      <c r="A23" s="17" t="s">
        <v>127</v>
      </c>
      <c r="B23" s="22" t="s">
        <v>910</v>
      </c>
      <c r="C23" s="17" t="s">
        <v>128</v>
      </c>
      <c r="D23" s="18">
        <v>1</v>
      </c>
      <c r="E23" s="20">
        <f>H22*2%</f>
        <v>84.068</v>
      </c>
      <c r="F23" s="19">
        <f t="shared" si="1"/>
        <v>84</v>
      </c>
      <c r="G23" s="19">
        <v>0</v>
      </c>
      <c r="H23" s="19">
        <f t="shared" si="2"/>
        <v>0</v>
      </c>
      <c r="I23" s="19">
        <v>0</v>
      </c>
      <c r="J23" s="19">
        <f t="shared" si="3"/>
        <v>0</v>
      </c>
      <c r="K23" s="19">
        <f t="shared" si="4"/>
        <v>84</v>
      </c>
      <c r="L23" s="20">
        <f t="shared" si="4"/>
        <v>84</v>
      </c>
      <c r="M23" s="18" t="s">
        <v>908</v>
      </c>
      <c r="N23" s="1" t="s">
        <v>178</v>
      </c>
      <c r="O23" s="1" t="s">
        <v>129</v>
      </c>
      <c r="P23" s="1" t="s">
        <v>61</v>
      </c>
      <c r="Q23" s="1" t="s">
        <v>61</v>
      </c>
      <c r="R23" s="1" t="s">
        <v>61</v>
      </c>
      <c r="S23">
        <v>1</v>
      </c>
      <c r="T23">
        <v>0</v>
      </c>
      <c r="U23">
        <v>0.03</v>
      </c>
      <c r="AJ23" s="1" t="s">
        <v>51</v>
      </c>
      <c r="AK23" s="1" t="s">
        <v>584</v>
      </c>
    </row>
    <row r="24" spans="1:37" ht="30" customHeight="1">
      <c r="A24" s="3" t="s">
        <v>551</v>
      </c>
      <c r="B24" s="3" t="s">
        <v>51</v>
      </c>
      <c r="C24" s="3" t="s">
        <v>51</v>
      </c>
      <c r="D24" s="4"/>
      <c r="E24" s="9"/>
      <c r="F24" s="9">
        <f>TRUNC(SUMIF(N18:N23,N17,F18:F23),0)</f>
        <v>233</v>
      </c>
      <c r="G24" s="9"/>
      <c r="H24" s="9">
        <f>TRUNC(SUMIF(N18:N23,N17,H18:H23),0)</f>
        <v>4203</v>
      </c>
      <c r="I24" s="9"/>
      <c r="J24" s="9">
        <f>TRUNC(SUMIF(N18:N23,N17,J18:J23),0)</f>
        <v>0</v>
      </c>
      <c r="K24" s="9"/>
      <c r="L24" s="9">
        <f>F24+H24+J24</f>
        <v>4436</v>
      </c>
      <c r="M24" s="3" t="s">
        <v>51</v>
      </c>
      <c r="N24" s="1" t="s">
        <v>132</v>
      </c>
      <c r="O24" s="1" t="s">
        <v>132</v>
      </c>
      <c r="P24" s="1" t="s">
        <v>51</v>
      </c>
      <c r="Q24" s="1" t="s">
        <v>51</v>
      </c>
      <c r="R24" s="1" t="s">
        <v>51</v>
      </c>
      <c r="AJ24" s="1" t="s">
        <v>51</v>
      </c>
      <c r="AK24" s="1" t="s">
        <v>51</v>
      </c>
    </row>
    <row r="25" spans="1:13" ht="30" customHeight="1">
      <c r="A25" s="4"/>
      <c r="B25" s="4"/>
      <c r="C25" s="4"/>
      <c r="D25" s="4"/>
      <c r="E25" s="9"/>
      <c r="F25" s="9"/>
      <c r="G25" s="9"/>
      <c r="H25" s="9"/>
      <c r="I25" s="9"/>
      <c r="J25" s="9"/>
      <c r="K25" s="9"/>
      <c r="L25" s="9"/>
      <c r="M25" s="4"/>
    </row>
    <row r="26" spans="1:14" ht="30" customHeight="1">
      <c r="A26" s="44" t="s">
        <v>585</v>
      </c>
      <c r="B26" s="44"/>
      <c r="C26" s="44"/>
      <c r="D26" s="44"/>
      <c r="E26" s="45"/>
      <c r="F26" s="45"/>
      <c r="G26" s="45"/>
      <c r="H26" s="45"/>
      <c r="I26" s="45"/>
      <c r="J26" s="45"/>
      <c r="K26" s="45"/>
      <c r="L26" s="45"/>
      <c r="M26" s="44"/>
      <c r="N26" s="1" t="s">
        <v>181</v>
      </c>
    </row>
    <row r="27" spans="1:37" ht="30" customHeight="1">
      <c r="A27" s="3" t="s">
        <v>563</v>
      </c>
      <c r="B27" s="3" t="s">
        <v>564</v>
      </c>
      <c r="C27" s="3" t="s">
        <v>565</v>
      </c>
      <c r="D27" s="4">
        <v>11.2</v>
      </c>
      <c r="E27" s="9">
        <f>단가대비표!O8</f>
        <v>63</v>
      </c>
      <c r="F27" s="9">
        <f aca="true" t="shared" si="5" ref="F27:F32">TRUNC(E27*D27,1)</f>
        <v>705.6</v>
      </c>
      <c r="G27" s="9">
        <f>단가대비표!P8</f>
        <v>0</v>
      </c>
      <c r="H27" s="9">
        <f aca="true" t="shared" si="6" ref="H27:H32">TRUNC(G27*D27,1)</f>
        <v>0</v>
      </c>
      <c r="I27" s="9">
        <f>단가대비표!V8</f>
        <v>0</v>
      </c>
      <c r="J27" s="9">
        <f aca="true" t="shared" si="7" ref="J27:J32">TRUNC(I27*D27,1)</f>
        <v>0</v>
      </c>
      <c r="K27" s="9">
        <f aca="true" t="shared" si="8" ref="K27:L32">TRUNC(E27+G27+I27,1)</f>
        <v>63</v>
      </c>
      <c r="L27" s="9">
        <f t="shared" si="8"/>
        <v>705.6</v>
      </c>
      <c r="M27" s="3" t="s">
        <v>51</v>
      </c>
      <c r="N27" s="1" t="s">
        <v>181</v>
      </c>
      <c r="O27" s="1" t="s">
        <v>566</v>
      </c>
      <c r="P27" s="1" t="s">
        <v>61</v>
      </c>
      <c r="Q27" s="1" t="s">
        <v>61</v>
      </c>
      <c r="R27" s="1" t="s">
        <v>62</v>
      </c>
      <c r="AJ27" s="1" t="s">
        <v>51</v>
      </c>
      <c r="AK27" s="1" t="s">
        <v>586</v>
      </c>
    </row>
    <row r="28" spans="1:37" ht="30" customHeight="1">
      <c r="A28" s="3" t="s">
        <v>568</v>
      </c>
      <c r="B28" s="3" t="s">
        <v>569</v>
      </c>
      <c r="C28" s="3" t="s">
        <v>565</v>
      </c>
      <c r="D28" s="4">
        <v>1.4</v>
      </c>
      <c r="E28" s="9">
        <f>단가대비표!O6</f>
        <v>7.5</v>
      </c>
      <c r="F28" s="9">
        <f t="shared" si="5"/>
        <v>10.5</v>
      </c>
      <c r="G28" s="9">
        <f>단가대비표!P6</f>
        <v>0</v>
      </c>
      <c r="H28" s="9">
        <f t="shared" si="6"/>
        <v>0</v>
      </c>
      <c r="I28" s="9">
        <f>단가대비표!V6</f>
        <v>0</v>
      </c>
      <c r="J28" s="9">
        <f t="shared" si="7"/>
        <v>0</v>
      </c>
      <c r="K28" s="9">
        <f t="shared" si="8"/>
        <v>7.5</v>
      </c>
      <c r="L28" s="9">
        <f t="shared" si="8"/>
        <v>10.5</v>
      </c>
      <c r="M28" s="3" t="s">
        <v>51</v>
      </c>
      <c r="N28" s="1" t="s">
        <v>181</v>
      </c>
      <c r="O28" s="1" t="s">
        <v>570</v>
      </c>
      <c r="P28" s="1" t="s">
        <v>61</v>
      </c>
      <c r="Q28" s="1" t="s">
        <v>61</v>
      </c>
      <c r="R28" s="1" t="s">
        <v>62</v>
      </c>
      <c r="AJ28" s="1" t="s">
        <v>51</v>
      </c>
      <c r="AK28" s="1" t="s">
        <v>587</v>
      </c>
    </row>
    <row r="29" spans="1:37" ht="30" customHeight="1">
      <c r="A29" s="3" t="s">
        <v>572</v>
      </c>
      <c r="B29" s="3" t="s">
        <v>573</v>
      </c>
      <c r="C29" s="3" t="s">
        <v>574</v>
      </c>
      <c r="D29" s="4">
        <v>45.8</v>
      </c>
      <c r="E29" s="9">
        <f>단가대비표!O83</f>
        <v>2.3</v>
      </c>
      <c r="F29" s="9">
        <f t="shared" si="5"/>
        <v>105.3</v>
      </c>
      <c r="G29" s="9">
        <f>단가대비표!P83</f>
        <v>0</v>
      </c>
      <c r="H29" s="9">
        <f t="shared" si="6"/>
        <v>0</v>
      </c>
      <c r="I29" s="9">
        <f>단가대비표!V83</f>
        <v>0</v>
      </c>
      <c r="J29" s="9">
        <f t="shared" si="7"/>
        <v>0</v>
      </c>
      <c r="K29" s="9">
        <f t="shared" si="8"/>
        <v>2.3</v>
      </c>
      <c r="L29" s="9">
        <f t="shared" si="8"/>
        <v>105.3</v>
      </c>
      <c r="M29" s="3" t="s">
        <v>51</v>
      </c>
      <c r="N29" s="1" t="s">
        <v>181</v>
      </c>
      <c r="O29" s="1" t="s">
        <v>575</v>
      </c>
      <c r="P29" s="1" t="s">
        <v>61</v>
      </c>
      <c r="Q29" s="1" t="s">
        <v>61</v>
      </c>
      <c r="R29" s="1" t="s">
        <v>62</v>
      </c>
      <c r="AJ29" s="1" t="s">
        <v>51</v>
      </c>
      <c r="AK29" s="1" t="s">
        <v>588</v>
      </c>
    </row>
    <row r="30" spans="1:37" ht="30" customHeight="1">
      <c r="A30" s="3" t="s">
        <v>577</v>
      </c>
      <c r="B30" s="3" t="s">
        <v>578</v>
      </c>
      <c r="C30" s="3" t="s">
        <v>579</v>
      </c>
      <c r="D30" s="4">
        <v>48.6</v>
      </c>
      <c r="E30" s="9">
        <f>단가대비표!O84</f>
        <v>7</v>
      </c>
      <c r="F30" s="9">
        <f t="shared" si="5"/>
        <v>340.2</v>
      </c>
      <c r="G30" s="9">
        <f>단가대비표!P84</f>
        <v>0</v>
      </c>
      <c r="H30" s="9">
        <f t="shared" si="6"/>
        <v>0</v>
      </c>
      <c r="I30" s="9">
        <f>단가대비표!V84</f>
        <v>0</v>
      </c>
      <c r="J30" s="9">
        <f t="shared" si="7"/>
        <v>0</v>
      </c>
      <c r="K30" s="9">
        <f t="shared" si="8"/>
        <v>7</v>
      </c>
      <c r="L30" s="9">
        <f t="shared" si="8"/>
        <v>340.2</v>
      </c>
      <c r="M30" s="3" t="s">
        <v>51</v>
      </c>
      <c r="N30" s="1" t="s">
        <v>181</v>
      </c>
      <c r="O30" s="1" t="s">
        <v>580</v>
      </c>
      <c r="P30" s="1" t="s">
        <v>61</v>
      </c>
      <c r="Q30" s="1" t="s">
        <v>61</v>
      </c>
      <c r="R30" s="1" t="s">
        <v>62</v>
      </c>
      <c r="AJ30" s="1" t="s">
        <v>51</v>
      </c>
      <c r="AK30" s="1" t="s">
        <v>589</v>
      </c>
    </row>
    <row r="31" spans="1:37" ht="30" customHeight="1">
      <c r="A31" s="3" t="s">
        <v>116</v>
      </c>
      <c r="B31" s="3" t="s">
        <v>443</v>
      </c>
      <c r="C31" s="3" t="s">
        <v>118</v>
      </c>
      <c r="D31" s="4">
        <v>0.098</v>
      </c>
      <c r="E31" s="9">
        <f>단가대비표!O78</f>
        <v>0</v>
      </c>
      <c r="F31" s="9">
        <f t="shared" si="5"/>
        <v>0</v>
      </c>
      <c r="G31" s="9">
        <f>단가대비표!P78</f>
        <v>102522</v>
      </c>
      <c r="H31" s="9">
        <f t="shared" si="6"/>
        <v>10047.1</v>
      </c>
      <c r="I31" s="9">
        <f>단가대비표!V78</f>
        <v>0</v>
      </c>
      <c r="J31" s="9">
        <f t="shared" si="7"/>
        <v>0</v>
      </c>
      <c r="K31" s="9">
        <f t="shared" si="8"/>
        <v>102522</v>
      </c>
      <c r="L31" s="9">
        <f t="shared" si="8"/>
        <v>10047.1</v>
      </c>
      <c r="M31" s="3" t="s">
        <v>51</v>
      </c>
      <c r="N31" s="1" t="s">
        <v>181</v>
      </c>
      <c r="O31" s="1" t="s">
        <v>444</v>
      </c>
      <c r="P31" s="1" t="s">
        <v>61</v>
      </c>
      <c r="Q31" s="1" t="s">
        <v>61</v>
      </c>
      <c r="R31" s="1" t="s">
        <v>62</v>
      </c>
      <c r="V31">
        <v>1</v>
      </c>
      <c r="AJ31" s="1" t="s">
        <v>51</v>
      </c>
      <c r="AK31" s="1" t="s">
        <v>590</v>
      </c>
    </row>
    <row r="32" spans="1:37" ht="30" customHeight="1">
      <c r="A32" s="17" t="s">
        <v>127</v>
      </c>
      <c r="B32" s="22" t="s">
        <v>910</v>
      </c>
      <c r="C32" s="17" t="s">
        <v>128</v>
      </c>
      <c r="D32" s="18">
        <v>1</v>
      </c>
      <c r="E32" s="20">
        <f>H31*2%</f>
        <v>200.942</v>
      </c>
      <c r="F32" s="19">
        <f t="shared" si="5"/>
        <v>200.9</v>
      </c>
      <c r="G32" s="19">
        <v>0</v>
      </c>
      <c r="H32" s="19">
        <f t="shared" si="6"/>
        <v>0</v>
      </c>
      <c r="I32" s="19">
        <v>0</v>
      </c>
      <c r="J32" s="19">
        <f t="shared" si="7"/>
        <v>0</v>
      </c>
      <c r="K32" s="19">
        <f t="shared" si="8"/>
        <v>200.9</v>
      </c>
      <c r="L32" s="20">
        <f t="shared" si="8"/>
        <v>200.9</v>
      </c>
      <c r="M32" s="18" t="s">
        <v>908</v>
      </c>
      <c r="N32" s="1" t="s">
        <v>181</v>
      </c>
      <c r="O32" s="1" t="s">
        <v>129</v>
      </c>
      <c r="P32" s="1" t="s">
        <v>61</v>
      </c>
      <c r="Q32" s="1" t="s">
        <v>61</v>
      </c>
      <c r="R32" s="1" t="s">
        <v>61</v>
      </c>
      <c r="S32">
        <v>1</v>
      </c>
      <c r="T32">
        <v>0</v>
      </c>
      <c r="U32">
        <v>0.03</v>
      </c>
      <c r="AJ32" s="1" t="s">
        <v>51</v>
      </c>
      <c r="AK32" s="1" t="s">
        <v>591</v>
      </c>
    </row>
    <row r="33" spans="1:37" ht="30" customHeight="1">
      <c r="A33" s="3" t="s">
        <v>551</v>
      </c>
      <c r="B33" s="3" t="s">
        <v>51</v>
      </c>
      <c r="C33" s="3" t="s">
        <v>51</v>
      </c>
      <c r="D33" s="4"/>
      <c r="E33" s="9"/>
      <c r="F33" s="9">
        <f>TRUNC(SUMIF(N27:N32,N26,F27:F32),0)</f>
        <v>1362</v>
      </c>
      <c r="G33" s="9"/>
      <c r="H33" s="9">
        <f>TRUNC(SUMIF(N27:N32,N26,H27:H32),0)</f>
        <v>10047</v>
      </c>
      <c r="I33" s="9"/>
      <c r="J33" s="9">
        <f>TRUNC(SUMIF(N27:N32,N26,J27:J32),0)</f>
        <v>0</v>
      </c>
      <c r="K33" s="9"/>
      <c r="L33" s="9">
        <f>F33+H33+J33</f>
        <v>11409</v>
      </c>
      <c r="M33" s="3" t="s">
        <v>51</v>
      </c>
      <c r="N33" s="1" t="s">
        <v>132</v>
      </c>
      <c r="O33" s="1" t="s">
        <v>132</v>
      </c>
      <c r="P33" s="1" t="s">
        <v>51</v>
      </c>
      <c r="Q33" s="1" t="s">
        <v>51</v>
      </c>
      <c r="R33" s="1" t="s">
        <v>51</v>
      </c>
      <c r="AJ33" s="1" t="s">
        <v>51</v>
      </c>
      <c r="AK33" s="1" t="s">
        <v>51</v>
      </c>
    </row>
    <row r="34" spans="1:13" ht="30" customHeight="1">
      <c r="A34" s="4"/>
      <c r="B34" s="4"/>
      <c r="C34" s="4"/>
      <c r="D34" s="4"/>
      <c r="E34" s="9"/>
      <c r="F34" s="9"/>
      <c r="G34" s="9"/>
      <c r="H34" s="9"/>
      <c r="I34" s="9"/>
      <c r="J34" s="9"/>
      <c r="K34" s="9"/>
      <c r="L34" s="9"/>
      <c r="M34" s="4"/>
    </row>
    <row r="35" spans="1:14" ht="30" customHeight="1">
      <c r="A35" s="44" t="s">
        <v>592</v>
      </c>
      <c r="B35" s="44"/>
      <c r="C35" s="44"/>
      <c r="D35" s="44"/>
      <c r="E35" s="45"/>
      <c r="F35" s="45"/>
      <c r="G35" s="45"/>
      <c r="H35" s="45"/>
      <c r="I35" s="45"/>
      <c r="J35" s="45"/>
      <c r="K35" s="45"/>
      <c r="L35" s="45"/>
      <c r="M35" s="44"/>
      <c r="N35" s="1" t="s">
        <v>301</v>
      </c>
    </row>
    <row r="36" spans="1:37" ht="30" customHeight="1">
      <c r="A36" s="3" t="s">
        <v>593</v>
      </c>
      <c r="B36" s="3" t="s">
        <v>594</v>
      </c>
      <c r="C36" s="3" t="s">
        <v>69</v>
      </c>
      <c r="D36" s="4">
        <v>1</v>
      </c>
      <c r="E36" s="9">
        <f>단가대비표!O61</f>
        <v>319</v>
      </c>
      <c r="F36" s="9">
        <f>TRUNC(E36*D36,1)</f>
        <v>319</v>
      </c>
      <c r="G36" s="9">
        <f>단가대비표!P61</f>
        <v>0</v>
      </c>
      <c r="H36" s="9">
        <f>TRUNC(G36*D36,1)</f>
        <v>0</v>
      </c>
      <c r="I36" s="9">
        <f>단가대비표!V61</f>
        <v>0</v>
      </c>
      <c r="J36" s="9">
        <f>TRUNC(I36*D36,1)</f>
        <v>0</v>
      </c>
      <c r="K36" s="9">
        <f aca="true" t="shared" si="9" ref="K36:L38">TRUNC(E36+G36+I36,1)</f>
        <v>319</v>
      </c>
      <c r="L36" s="9">
        <f t="shared" si="9"/>
        <v>319</v>
      </c>
      <c r="M36" s="3" t="s">
        <v>51</v>
      </c>
      <c r="N36" s="1" t="s">
        <v>301</v>
      </c>
      <c r="O36" s="1" t="s">
        <v>595</v>
      </c>
      <c r="P36" s="1" t="s">
        <v>61</v>
      </c>
      <c r="Q36" s="1" t="s">
        <v>61</v>
      </c>
      <c r="R36" s="1" t="s">
        <v>62</v>
      </c>
      <c r="AJ36" s="1" t="s">
        <v>51</v>
      </c>
      <c r="AK36" s="1" t="s">
        <v>596</v>
      </c>
    </row>
    <row r="37" spans="1:37" ht="30" customHeight="1">
      <c r="A37" s="3" t="s">
        <v>597</v>
      </c>
      <c r="B37" s="3" t="s">
        <v>598</v>
      </c>
      <c r="C37" s="3" t="s">
        <v>367</v>
      </c>
      <c r="D37" s="4">
        <v>1</v>
      </c>
      <c r="E37" s="9">
        <f>단가대비표!O57</f>
        <v>741</v>
      </c>
      <c r="F37" s="9">
        <f>TRUNC(E37*D37,1)</f>
        <v>741</v>
      </c>
      <c r="G37" s="9">
        <f>단가대비표!P57</f>
        <v>0</v>
      </c>
      <c r="H37" s="9">
        <f>TRUNC(G37*D37,1)</f>
        <v>0</v>
      </c>
      <c r="I37" s="9">
        <f>단가대비표!V57</f>
        <v>0</v>
      </c>
      <c r="J37" s="9">
        <f>TRUNC(I37*D37,1)</f>
        <v>0</v>
      </c>
      <c r="K37" s="9">
        <f t="shared" si="9"/>
        <v>741</v>
      </c>
      <c r="L37" s="9">
        <f t="shared" si="9"/>
        <v>741</v>
      </c>
      <c r="M37" s="3" t="s">
        <v>51</v>
      </c>
      <c r="N37" s="1" t="s">
        <v>301</v>
      </c>
      <c r="O37" s="1" t="s">
        <v>599</v>
      </c>
      <c r="P37" s="1" t="s">
        <v>61</v>
      </c>
      <c r="Q37" s="1" t="s">
        <v>61</v>
      </c>
      <c r="R37" s="1" t="s">
        <v>62</v>
      </c>
      <c r="AJ37" s="1" t="s">
        <v>51</v>
      </c>
      <c r="AK37" s="1" t="s">
        <v>600</v>
      </c>
    </row>
    <row r="38" spans="1:37" ht="30" customHeight="1">
      <c r="A38" s="3" t="s">
        <v>601</v>
      </c>
      <c r="B38" s="3" t="s">
        <v>602</v>
      </c>
      <c r="C38" s="3" t="s">
        <v>367</v>
      </c>
      <c r="D38" s="4">
        <v>1</v>
      </c>
      <c r="E38" s="9">
        <f>단가대비표!O58</f>
        <v>130</v>
      </c>
      <c r="F38" s="9">
        <f>TRUNC(E38*D38,1)</f>
        <v>130</v>
      </c>
      <c r="G38" s="9">
        <f>단가대비표!P58</f>
        <v>0</v>
      </c>
      <c r="H38" s="9">
        <f>TRUNC(G38*D38,1)</f>
        <v>0</v>
      </c>
      <c r="I38" s="9">
        <f>단가대비표!V58</f>
        <v>0</v>
      </c>
      <c r="J38" s="9">
        <f>TRUNC(I38*D38,1)</f>
        <v>0</v>
      </c>
      <c r="K38" s="9">
        <f t="shared" si="9"/>
        <v>130</v>
      </c>
      <c r="L38" s="9">
        <f t="shared" si="9"/>
        <v>130</v>
      </c>
      <c r="M38" s="3" t="s">
        <v>51</v>
      </c>
      <c r="N38" s="1" t="s">
        <v>301</v>
      </c>
      <c r="O38" s="1" t="s">
        <v>603</v>
      </c>
      <c r="P38" s="1" t="s">
        <v>61</v>
      </c>
      <c r="Q38" s="1" t="s">
        <v>61</v>
      </c>
      <c r="R38" s="1" t="s">
        <v>62</v>
      </c>
      <c r="AJ38" s="1" t="s">
        <v>51</v>
      </c>
      <c r="AK38" s="1" t="s">
        <v>604</v>
      </c>
    </row>
    <row r="39" spans="1:37" ht="30" customHeight="1">
      <c r="A39" s="3" t="s">
        <v>551</v>
      </c>
      <c r="B39" s="3" t="s">
        <v>51</v>
      </c>
      <c r="C39" s="3" t="s">
        <v>51</v>
      </c>
      <c r="D39" s="4"/>
      <c r="E39" s="9"/>
      <c r="F39" s="9">
        <f>TRUNC(SUMIF(N36:N38,N35,F36:F38),0)</f>
        <v>1190</v>
      </c>
      <c r="G39" s="9"/>
      <c r="H39" s="9">
        <f>TRUNC(SUMIF(N36:N38,N35,H36:H38),0)</f>
        <v>0</v>
      </c>
      <c r="I39" s="9"/>
      <c r="J39" s="9">
        <f>TRUNC(SUMIF(N36:N38,N35,J36:J38),0)</f>
        <v>0</v>
      </c>
      <c r="K39" s="9"/>
      <c r="L39" s="9">
        <f>F39+H39+J39</f>
        <v>1190</v>
      </c>
      <c r="M39" s="3" t="s">
        <v>51</v>
      </c>
      <c r="N39" s="1" t="s">
        <v>132</v>
      </c>
      <c r="O39" s="1" t="s">
        <v>132</v>
      </c>
      <c r="P39" s="1" t="s">
        <v>51</v>
      </c>
      <c r="Q39" s="1" t="s">
        <v>51</v>
      </c>
      <c r="R39" s="1" t="s">
        <v>51</v>
      </c>
      <c r="AJ39" s="1" t="s">
        <v>51</v>
      </c>
      <c r="AK39" s="1" t="s">
        <v>51</v>
      </c>
    </row>
    <row r="40" spans="1:13" ht="30" customHeight="1">
      <c r="A40" s="4"/>
      <c r="B40" s="4"/>
      <c r="C40" s="4"/>
      <c r="D40" s="4"/>
      <c r="E40" s="9"/>
      <c r="F40" s="9"/>
      <c r="G40" s="9"/>
      <c r="H40" s="9"/>
      <c r="I40" s="9"/>
      <c r="J40" s="9"/>
      <c r="K40" s="9"/>
      <c r="L40" s="9"/>
      <c r="M40" s="4"/>
    </row>
    <row r="41" spans="1:14" ht="30" customHeight="1">
      <c r="A41" s="44" t="s">
        <v>605</v>
      </c>
      <c r="B41" s="44"/>
      <c r="C41" s="44"/>
      <c r="D41" s="44"/>
      <c r="E41" s="45"/>
      <c r="F41" s="45"/>
      <c r="G41" s="45"/>
      <c r="H41" s="45"/>
      <c r="I41" s="45"/>
      <c r="J41" s="45"/>
      <c r="K41" s="45"/>
      <c r="L41" s="45"/>
      <c r="M41" s="44"/>
      <c r="N41" s="1" t="s">
        <v>304</v>
      </c>
    </row>
    <row r="42" spans="1:37" ht="30" customHeight="1">
      <c r="A42" s="3" t="s">
        <v>593</v>
      </c>
      <c r="B42" s="3" t="s">
        <v>606</v>
      </c>
      <c r="C42" s="3" t="s">
        <v>69</v>
      </c>
      <c r="D42" s="4">
        <v>1</v>
      </c>
      <c r="E42" s="9">
        <f>단가대비표!O62</f>
        <v>343</v>
      </c>
      <c r="F42" s="9">
        <f>TRUNC(E42*D42,1)</f>
        <v>343</v>
      </c>
      <c r="G42" s="9">
        <f>단가대비표!P62</f>
        <v>0</v>
      </c>
      <c r="H42" s="9">
        <f>TRUNC(G42*D42,1)</f>
        <v>0</v>
      </c>
      <c r="I42" s="9">
        <f>단가대비표!V62</f>
        <v>0</v>
      </c>
      <c r="J42" s="9">
        <f>TRUNC(I42*D42,1)</f>
        <v>0</v>
      </c>
      <c r="K42" s="9">
        <f aca="true" t="shared" si="10" ref="K42:L44">TRUNC(E42+G42+I42,1)</f>
        <v>343</v>
      </c>
      <c r="L42" s="9">
        <f t="shared" si="10"/>
        <v>343</v>
      </c>
      <c r="M42" s="3" t="s">
        <v>51</v>
      </c>
      <c r="N42" s="1" t="s">
        <v>304</v>
      </c>
      <c r="O42" s="1" t="s">
        <v>607</v>
      </c>
      <c r="P42" s="1" t="s">
        <v>61</v>
      </c>
      <c r="Q42" s="1" t="s">
        <v>61</v>
      </c>
      <c r="R42" s="1" t="s">
        <v>62</v>
      </c>
      <c r="AJ42" s="1" t="s">
        <v>51</v>
      </c>
      <c r="AK42" s="1" t="s">
        <v>608</v>
      </c>
    </row>
    <row r="43" spans="1:37" ht="30" customHeight="1">
      <c r="A43" s="3" t="s">
        <v>597</v>
      </c>
      <c r="B43" s="3" t="s">
        <v>598</v>
      </c>
      <c r="C43" s="3" t="s">
        <v>367</v>
      </c>
      <c r="D43" s="4">
        <v>1</v>
      </c>
      <c r="E43" s="9">
        <f>단가대비표!O57</f>
        <v>741</v>
      </c>
      <c r="F43" s="9">
        <f>TRUNC(E43*D43,1)</f>
        <v>741</v>
      </c>
      <c r="G43" s="9">
        <f>단가대비표!P57</f>
        <v>0</v>
      </c>
      <c r="H43" s="9">
        <f>TRUNC(G43*D43,1)</f>
        <v>0</v>
      </c>
      <c r="I43" s="9">
        <f>단가대비표!V57</f>
        <v>0</v>
      </c>
      <c r="J43" s="9">
        <f>TRUNC(I43*D43,1)</f>
        <v>0</v>
      </c>
      <c r="K43" s="9">
        <f t="shared" si="10"/>
        <v>741</v>
      </c>
      <c r="L43" s="9">
        <f t="shared" si="10"/>
        <v>741</v>
      </c>
      <c r="M43" s="3" t="s">
        <v>51</v>
      </c>
      <c r="N43" s="1" t="s">
        <v>304</v>
      </c>
      <c r="O43" s="1" t="s">
        <v>599</v>
      </c>
      <c r="P43" s="1" t="s">
        <v>61</v>
      </c>
      <c r="Q43" s="1" t="s">
        <v>61</v>
      </c>
      <c r="R43" s="1" t="s">
        <v>62</v>
      </c>
      <c r="AJ43" s="1" t="s">
        <v>51</v>
      </c>
      <c r="AK43" s="1" t="s">
        <v>609</v>
      </c>
    </row>
    <row r="44" spans="1:37" ht="30" customHeight="1">
      <c r="A44" s="3" t="s">
        <v>601</v>
      </c>
      <c r="B44" s="3" t="s">
        <v>602</v>
      </c>
      <c r="C44" s="3" t="s">
        <v>367</v>
      </c>
      <c r="D44" s="4">
        <v>1</v>
      </c>
      <c r="E44" s="9">
        <f>단가대비표!O58</f>
        <v>130</v>
      </c>
      <c r="F44" s="9">
        <f>TRUNC(E44*D44,1)</f>
        <v>130</v>
      </c>
      <c r="G44" s="9">
        <f>단가대비표!P58</f>
        <v>0</v>
      </c>
      <c r="H44" s="9">
        <f>TRUNC(G44*D44,1)</f>
        <v>0</v>
      </c>
      <c r="I44" s="9">
        <f>단가대비표!V58</f>
        <v>0</v>
      </c>
      <c r="J44" s="9">
        <f>TRUNC(I44*D44,1)</f>
        <v>0</v>
      </c>
      <c r="K44" s="9">
        <f t="shared" si="10"/>
        <v>130</v>
      </c>
      <c r="L44" s="9">
        <f t="shared" si="10"/>
        <v>130</v>
      </c>
      <c r="M44" s="3" t="s">
        <v>51</v>
      </c>
      <c r="N44" s="1" t="s">
        <v>304</v>
      </c>
      <c r="O44" s="1" t="s">
        <v>603</v>
      </c>
      <c r="P44" s="1" t="s">
        <v>61</v>
      </c>
      <c r="Q44" s="1" t="s">
        <v>61</v>
      </c>
      <c r="R44" s="1" t="s">
        <v>62</v>
      </c>
      <c r="AJ44" s="1" t="s">
        <v>51</v>
      </c>
      <c r="AK44" s="1" t="s">
        <v>610</v>
      </c>
    </row>
    <row r="45" spans="1:37" ht="30" customHeight="1">
      <c r="A45" s="3" t="s">
        <v>551</v>
      </c>
      <c r="B45" s="3" t="s">
        <v>51</v>
      </c>
      <c r="C45" s="3" t="s">
        <v>51</v>
      </c>
      <c r="D45" s="4"/>
      <c r="E45" s="9"/>
      <c r="F45" s="9">
        <f>TRUNC(SUMIF(N42:N44,N41,F42:F44),0)</f>
        <v>1214</v>
      </c>
      <c r="G45" s="9"/>
      <c r="H45" s="9">
        <f>TRUNC(SUMIF(N42:N44,N41,H42:H44),0)</f>
        <v>0</v>
      </c>
      <c r="I45" s="9"/>
      <c r="J45" s="9">
        <f>TRUNC(SUMIF(N42:N44,N41,J42:J44),0)</f>
        <v>0</v>
      </c>
      <c r="K45" s="9"/>
      <c r="L45" s="9">
        <f>F45+H45+J45</f>
        <v>1214</v>
      </c>
      <c r="M45" s="3" t="s">
        <v>51</v>
      </c>
      <c r="N45" s="1" t="s">
        <v>132</v>
      </c>
      <c r="O45" s="1" t="s">
        <v>132</v>
      </c>
      <c r="P45" s="1" t="s">
        <v>51</v>
      </c>
      <c r="Q45" s="1" t="s">
        <v>51</v>
      </c>
      <c r="R45" s="1" t="s">
        <v>51</v>
      </c>
      <c r="AJ45" s="1" t="s">
        <v>51</v>
      </c>
      <c r="AK45" s="1" t="s">
        <v>51</v>
      </c>
    </row>
    <row r="46" spans="1:13" ht="30" customHeight="1">
      <c r="A46" s="4"/>
      <c r="B46" s="4"/>
      <c r="C46" s="4"/>
      <c r="D46" s="4"/>
      <c r="E46" s="9"/>
      <c r="F46" s="9"/>
      <c r="G46" s="9"/>
      <c r="H46" s="9"/>
      <c r="I46" s="9"/>
      <c r="J46" s="9"/>
      <c r="K46" s="9"/>
      <c r="L46" s="9"/>
      <c r="M46" s="4"/>
    </row>
    <row r="47" spans="1:14" ht="30" customHeight="1">
      <c r="A47" s="44" t="s">
        <v>611</v>
      </c>
      <c r="B47" s="44"/>
      <c r="C47" s="44"/>
      <c r="D47" s="44"/>
      <c r="E47" s="45"/>
      <c r="F47" s="45"/>
      <c r="G47" s="45"/>
      <c r="H47" s="45"/>
      <c r="I47" s="45"/>
      <c r="J47" s="45"/>
      <c r="K47" s="45"/>
      <c r="L47" s="45"/>
      <c r="M47" s="44"/>
      <c r="N47" s="1" t="s">
        <v>307</v>
      </c>
    </row>
    <row r="48" spans="1:37" ht="30" customHeight="1">
      <c r="A48" s="3" t="s">
        <v>593</v>
      </c>
      <c r="B48" s="3" t="s">
        <v>612</v>
      </c>
      <c r="C48" s="3" t="s">
        <v>69</v>
      </c>
      <c r="D48" s="4">
        <v>1</v>
      </c>
      <c r="E48" s="9">
        <f>단가대비표!O63</f>
        <v>374</v>
      </c>
      <c r="F48" s="9">
        <f>TRUNC(E48*D48,1)</f>
        <v>374</v>
      </c>
      <c r="G48" s="9">
        <f>단가대비표!P63</f>
        <v>0</v>
      </c>
      <c r="H48" s="9">
        <f>TRUNC(G48*D48,1)</f>
        <v>0</v>
      </c>
      <c r="I48" s="9">
        <f>단가대비표!V63</f>
        <v>0</v>
      </c>
      <c r="J48" s="9">
        <f>TRUNC(I48*D48,1)</f>
        <v>0</v>
      </c>
      <c r="K48" s="9">
        <f aca="true" t="shared" si="11" ref="K48:L50">TRUNC(E48+G48+I48,1)</f>
        <v>374</v>
      </c>
      <c r="L48" s="9">
        <f t="shared" si="11"/>
        <v>374</v>
      </c>
      <c r="M48" s="3" t="s">
        <v>51</v>
      </c>
      <c r="N48" s="1" t="s">
        <v>307</v>
      </c>
      <c r="O48" s="1" t="s">
        <v>613</v>
      </c>
      <c r="P48" s="1" t="s">
        <v>61</v>
      </c>
      <c r="Q48" s="1" t="s">
        <v>61</v>
      </c>
      <c r="R48" s="1" t="s">
        <v>62</v>
      </c>
      <c r="AJ48" s="1" t="s">
        <v>51</v>
      </c>
      <c r="AK48" s="1" t="s">
        <v>614</v>
      </c>
    </row>
    <row r="49" spans="1:37" ht="30" customHeight="1">
      <c r="A49" s="3" t="s">
        <v>597</v>
      </c>
      <c r="B49" s="3" t="s">
        <v>598</v>
      </c>
      <c r="C49" s="3" t="s">
        <v>367</v>
      </c>
      <c r="D49" s="4">
        <v>1</v>
      </c>
      <c r="E49" s="9">
        <f>단가대비표!O57</f>
        <v>741</v>
      </c>
      <c r="F49" s="9">
        <f>TRUNC(E49*D49,1)</f>
        <v>741</v>
      </c>
      <c r="G49" s="9">
        <f>단가대비표!P57</f>
        <v>0</v>
      </c>
      <c r="H49" s="9">
        <f>TRUNC(G49*D49,1)</f>
        <v>0</v>
      </c>
      <c r="I49" s="9">
        <f>단가대비표!V57</f>
        <v>0</v>
      </c>
      <c r="J49" s="9">
        <f>TRUNC(I49*D49,1)</f>
        <v>0</v>
      </c>
      <c r="K49" s="9">
        <f t="shared" si="11"/>
        <v>741</v>
      </c>
      <c r="L49" s="9">
        <f t="shared" si="11"/>
        <v>741</v>
      </c>
      <c r="M49" s="3" t="s">
        <v>51</v>
      </c>
      <c r="N49" s="1" t="s">
        <v>307</v>
      </c>
      <c r="O49" s="1" t="s">
        <v>599</v>
      </c>
      <c r="P49" s="1" t="s">
        <v>61</v>
      </c>
      <c r="Q49" s="1" t="s">
        <v>61</v>
      </c>
      <c r="R49" s="1" t="s">
        <v>62</v>
      </c>
      <c r="AJ49" s="1" t="s">
        <v>51</v>
      </c>
      <c r="AK49" s="1" t="s">
        <v>615</v>
      </c>
    </row>
    <row r="50" spans="1:37" ht="30" customHeight="1">
      <c r="A50" s="3" t="s">
        <v>601</v>
      </c>
      <c r="B50" s="3" t="s">
        <v>602</v>
      </c>
      <c r="C50" s="3" t="s">
        <v>367</v>
      </c>
      <c r="D50" s="4">
        <v>1</v>
      </c>
      <c r="E50" s="9">
        <f>단가대비표!O58</f>
        <v>130</v>
      </c>
      <c r="F50" s="9">
        <f>TRUNC(E50*D50,1)</f>
        <v>130</v>
      </c>
      <c r="G50" s="9">
        <f>단가대비표!P58</f>
        <v>0</v>
      </c>
      <c r="H50" s="9">
        <f>TRUNC(G50*D50,1)</f>
        <v>0</v>
      </c>
      <c r="I50" s="9">
        <f>단가대비표!V58</f>
        <v>0</v>
      </c>
      <c r="J50" s="9">
        <f>TRUNC(I50*D50,1)</f>
        <v>0</v>
      </c>
      <c r="K50" s="9">
        <f t="shared" si="11"/>
        <v>130</v>
      </c>
      <c r="L50" s="9">
        <f t="shared" si="11"/>
        <v>130</v>
      </c>
      <c r="M50" s="3" t="s">
        <v>51</v>
      </c>
      <c r="N50" s="1" t="s">
        <v>307</v>
      </c>
      <c r="O50" s="1" t="s">
        <v>603</v>
      </c>
      <c r="P50" s="1" t="s">
        <v>61</v>
      </c>
      <c r="Q50" s="1" t="s">
        <v>61</v>
      </c>
      <c r="R50" s="1" t="s">
        <v>62</v>
      </c>
      <c r="AJ50" s="1" t="s">
        <v>51</v>
      </c>
      <c r="AK50" s="1" t="s">
        <v>616</v>
      </c>
    </row>
    <row r="51" spans="1:37" ht="30" customHeight="1">
      <c r="A51" s="3" t="s">
        <v>551</v>
      </c>
      <c r="B51" s="3" t="s">
        <v>51</v>
      </c>
      <c r="C51" s="3" t="s">
        <v>51</v>
      </c>
      <c r="D51" s="4"/>
      <c r="E51" s="9"/>
      <c r="F51" s="9">
        <f>TRUNC(SUMIF(N48:N50,N47,F48:F50),0)</f>
        <v>1245</v>
      </c>
      <c r="G51" s="9"/>
      <c r="H51" s="9">
        <f>TRUNC(SUMIF(N48:N50,N47,H48:H50),0)</f>
        <v>0</v>
      </c>
      <c r="I51" s="9"/>
      <c r="J51" s="9">
        <f>TRUNC(SUMIF(N48:N50,N47,J48:J50),0)</f>
        <v>0</v>
      </c>
      <c r="K51" s="9"/>
      <c r="L51" s="9">
        <f>F51+H51+J51</f>
        <v>1245</v>
      </c>
      <c r="M51" s="3" t="s">
        <v>51</v>
      </c>
      <c r="N51" s="1" t="s">
        <v>132</v>
      </c>
      <c r="O51" s="1" t="s">
        <v>132</v>
      </c>
      <c r="P51" s="1" t="s">
        <v>51</v>
      </c>
      <c r="Q51" s="1" t="s">
        <v>51</v>
      </c>
      <c r="R51" s="1" t="s">
        <v>51</v>
      </c>
      <c r="AJ51" s="1" t="s">
        <v>51</v>
      </c>
      <c r="AK51" s="1" t="s">
        <v>51</v>
      </c>
    </row>
    <row r="52" spans="1:13" ht="30" customHeight="1">
      <c r="A52" s="4"/>
      <c r="B52" s="4"/>
      <c r="C52" s="4"/>
      <c r="D52" s="4"/>
      <c r="E52" s="9"/>
      <c r="F52" s="9"/>
      <c r="G52" s="9"/>
      <c r="H52" s="9"/>
      <c r="I52" s="9"/>
      <c r="J52" s="9"/>
      <c r="K52" s="9"/>
      <c r="L52" s="9"/>
      <c r="M52" s="4"/>
    </row>
    <row r="53" spans="1:14" ht="30" customHeight="1">
      <c r="A53" s="44" t="s">
        <v>617</v>
      </c>
      <c r="B53" s="44"/>
      <c r="C53" s="44"/>
      <c r="D53" s="44"/>
      <c r="E53" s="45"/>
      <c r="F53" s="45"/>
      <c r="G53" s="45"/>
      <c r="H53" s="45"/>
      <c r="I53" s="45"/>
      <c r="J53" s="45"/>
      <c r="K53" s="45"/>
      <c r="L53" s="45"/>
      <c r="M53" s="44"/>
      <c r="N53" s="1" t="s">
        <v>309</v>
      </c>
    </row>
    <row r="54" spans="1:37" ht="30" customHeight="1">
      <c r="A54" s="3" t="s">
        <v>593</v>
      </c>
      <c r="B54" s="3" t="s">
        <v>618</v>
      </c>
      <c r="C54" s="3" t="s">
        <v>69</v>
      </c>
      <c r="D54" s="4">
        <v>1</v>
      </c>
      <c r="E54" s="9">
        <f>단가대비표!O64</f>
        <v>538</v>
      </c>
      <c r="F54" s="9">
        <f>TRUNC(E54*D54,1)</f>
        <v>538</v>
      </c>
      <c r="G54" s="9">
        <f>단가대비표!P64</f>
        <v>0</v>
      </c>
      <c r="H54" s="9">
        <f>TRUNC(G54*D54,1)</f>
        <v>0</v>
      </c>
      <c r="I54" s="9">
        <f>단가대비표!V64</f>
        <v>0</v>
      </c>
      <c r="J54" s="9">
        <f>TRUNC(I54*D54,1)</f>
        <v>0</v>
      </c>
      <c r="K54" s="9">
        <f aca="true" t="shared" si="12" ref="K54:L56">TRUNC(E54+G54+I54,1)</f>
        <v>538</v>
      </c>
      <c r="L54" s="9">
        <f t="shared" si="12"/>
        <v>538</v>
      </c>
      <c r="M54" s="3" t="s">
        <v>51</v>
      </c>
      <c r="N54" s="1" t="s">
        <v>309</v>
      </c>
      <c r="O54" s="1" t="s">
        <v>619</v>
      </c>
      <c r="P54" s="1" t="s">
        <v>61</v>
      </c>
      <c r="Q54" s="1" t="s">
        <v>61</v>
      </c>
      <c r="R54" s="1" t="s">
        <v>62</v>
      </c>
      <c r="AJ54" s="1" t="s">
        <v>51</v>
      </c>
      <c r="AK54" s="1" t="s">
        <v>620</v>
      </c>
    </row>
    <row r="55" spans="1:37" ht="30" customHeight="1">
      <c r="A55" s="3" t="s">
        <v>597</v>
      </c>
      <c r="B55" s="3" t="s">
        <v>598</v>
      </c>
      <c r="C55" s="3" t="s">
        <v>367</v>
      </c>
      <c r="D55" s="4">
        <v>1</v>
      </c>
      <c r="E55" s="9">
        <f>단가대비표!O57</f>
        <v>741</v>
      </c>
      <c r="F55" s="9">
        <f>TRUNC(E55*D55,1)</f>
        <v>741</v>
      </c>
      <c r="G55" s="9">
        <f>단가대비표!P57</f>
        <v>0</v>
      </c>
      <c r="H55" s="9">
        <f>TRUNC(G55*D55,1)</f>
        <v>0</v>
      </c>
      <c r="I55" s="9">
        <f>단가대비표!V57</f>
        <v>0</v>
      </c>
      <c r="J55" s="9">
        <f>TRUNC(I55*D55,1)</f>
        <v>0</v>
      </c>
      <c r="K55" s="9">
        <f t="shared" si="12"/>
        <v>741</v>
      </c>
      <c r="L55" s="9">
        <f t="shared" si="12"/>
        <v>741</v>
      </c>
      <c r="M55" s="3" t="s">
        <v>51</v>
      </c>
      <c r="N55" s="1" t="s">
        <v>309</v>
      </c>
      <c r="O55" s="1" t="s">
        <v>599</v>
      </c>
      <c r="P55" s="1" t="s">
        <v>61</v>
      </c>
      <c r="Q55" s="1" t="s">
        <v>61</v>
      </c>
      <c r="R55" s="1" t="s">
        <v>62</v>
      </c>
      <c r="AJ55" s="1" t="s">
        <v>51</v>
      </c>
      <c r="AK55" s="1" t="s">
        <v>621</v>
      </c>
    </row>
    <row r="56" spans="1:37" ht="30" customHeight="1">
      <c r="A56" s="3" t="s">
        <v>601</v>
      </c>
      <c r="B56" s="3" t="s">
        <v>602</v>
      </c>
      <c r="C56" s="3" t="s">
        <v>367</v>
      </c>
      <c r="D56" s="4">
        <v>1</v>
      </c>
      <c r="E56" s="9">
        <f>단가대비표!O58</f>
        <v>130</v>
      </c>
      <c r="F56" s="9">
        <f>TRUNC(E56*D56,1)</f>
        <v>130</v>
      </c>
      <c r="G56" s="9">
        <f>단가대비표!P58</f>
        <v>0</v>
      </c>
      <c r="H56" s="9">
        <f>TRUNC(G56*D56,1)</f>
        <v>0</v>
      </c>
      <c r="I56" s="9">
        <f>단가대비표!V58</f>
        <v>0</v>
      </c>
      <c r="J56" s="9">
        <f>TRUNC(I56*D56,1)</f>
        <v>0</v>
      </c>
      <c r="K56" s="9">
        <f t="shared" si="12"/>
        <v>130</v>
      </c>
      <c r="L56" s="9">
        <f t="shared" si="12"/>
        <v>130</v>
      </c>
      <c r="M56" s="3" t="s">
        <v>51</v>
      </c>
      <c r="N56" s="1" t="s">
        <v>309</v>
      </c>
      <c r="O56" s="1" t="s">
        <v>603</v>
      </c>
      <c r="P56" s="1" t="s">
        <v>61</v>
      </c>
      <c r="Q56" s="1" t="s">
        <v>61</v>
      </c>
      <c r="R56" s="1" t="s">
        <v>62</v>
      </c>
      <c r="AJ56" s="1" t="s">
        <v>51</v>
      </c>
      <c r="AK56" s="1" t="s">
        <v>622</v>
      </c>
    </row>
    <row r="57" spans="1:37" ht="30" customHeight="1">
      <c r="A57" s="3" t="s">
        <v>551</v>
      </c>
      <c r="B57" s="3" t="s">
        <v>51</v>
      </c>
      <c r="C57" s="3" t="s">
        <v>51</v>
      </c>
      <c r="D57" s="4"/>
      <c r="E57" s="9"/>
      <c r="F57" s="9">
        <f>TRUNC(SUMIF(N54:N56,N53,F54:F56),0)</f>
        <v>1409</v>
      </c>
      <c r="G57" s="9"/>
      <c r="H57" s="9">
        <f>TRUNC(SUMIF(N54:N56,N53,H54:H56),0)</f>
        <v>0</v>
      </c>
      <c r="I57" s="9"/>
      <c r="J57" s="9">
        <f>TRUNC(SUMIF(N54:N56,N53,J54:J56),0)</f>
        <v>0</v>
      </c>
      <c r="K57" s="9"/>
      <c r="L57" s="9">
        <f>F57+H57+J57</f>
        <v>1409</v>
      </c>
      <c r="M57" s="3" t="s">
        <v>51</v>
      </c>
      <c r="N57" s="1" t="s">
        <v>132</v>
      </c>
      <c r="O57" s="1" t="s">
        <v>132</v>
      </c>
      <c r="P57" s="1" t="s">
        <v>51</v>
      </c>
      <c r="Q57" s="1" t="s">
        <v>51</v>
      </c>
      <c r="R57" s="1" t="s">
        <v>51</v>
      </c>
      <c r="AJ57" s="1" t="s">
        <v>51</v>
      </c>
      <c r="AK57" s="1" t="s">
        <v>51</v>
      </c>
    </row>
    <row r="58" spans="1:13" ht="30" customHeight="1">
      <c r="A58" s="4"/>
      <c r="B58" s="4"/>
      <c r="C58" s="4"/>
      <c r="D58" s="4"/>
      <c r="E58" s="9"/>
      <c r="F58" s="9"/>
      <c r="G58" s="9"/>
      <c r="H58" s="9"/>
      <c r="I58" s="9"/>
      <c r="J58" s="9"/>
      <c r="K58" s="9"/>
      <c r="L58" s="9"/>
      <c r="M58" s="4"/>
    </row>
    <row r="59" spans="1:14" ht="30" customHeight="1">
      <c r="A59" s="44" t="s">
        <v>623</v>
      </c>
      <c r="B59" s="44"/>
      <c r="C59" s="44"/>
      <c r="D59" s="44"/>
      <c r="E59" s="45"/>
      <c r="F59" s="45"/>
      <c r="G59" s="45"/>
      <c r="H59" s="45"/>
      <c r="I59" s="45"/>
      <c r="J59" s="45"/>
      <c r="K59" s="45"/>
      <c r="L59" s="45"/>
      <c r="M59" s="44"/>
      <c r="N59" s="1" t="s">
        <v>184</v>
      </c>
    </row>
    <row r="60" spans="1:37" ht="30" customHeight="1">
      <c r="A60" s="3" t="s">
        <v>593</v>
      </c>
      <c r="B60" s="3" t="s">
        <v>624</v>
      </c>
      <c r="C60" s="3" t="s">
        <v>69</v>
      </c>
      <c r="D60" s="4">
        <v>1</v>
      </c>
      <c r="E60" s="9">
        <f>단가대비표!O65</f>
        <v>500</v>
      </c>
      <c r="F60" s="9">
        <f>TRUNC(E60*D60,1)</f>
        <v>500</v>
      </c>
      <c r="G60" s="9">
        <f>단가대비표!P65</f>
        <v>0</v>
      </c>
      <c r="H60" s="9">
        <f>TRUNC(G60*D60,1)</f>
        <v>0</v>
      </c>
      <c r="I60" s="9">
        <f>단가대비표!V65</f>
        <v>0</v>
      </c>
      <c r="J60" s="9">
        <f>TRUNC(I60*D60,1)</f>
        <v>0</v>
      </c>
      <c r="K60" s="9">
        <f aca="true" t="shared" si="13" ref="K60:L62">TRUNC(E60+G60+I60,1)</f>
        <v>500</v>
      </c>
      <c r="L60" s="9">
        <f t="shared" si="13"/>
        <v>500</v>
      </c>
      <c r="M60" s="3" t="s">
        <v>51</v>
      </c>
      <c r="N60" s="1" t="s">
        <v>184</v>
      </c>
      <c r="O60" s="1" t="s">
        <v>625</v>
      </c>
      <c r="P60" s="1" t="s">
        <v>61</v>
      </c>
      <c r="Q60" s="1" t="s">
        <v>61</v>
      </c>
      <c r="R60" s="1" t="s">
        <v>62</v>
      </c>
      <c r="AJ60" s="1" t="s">
        <v>51</v>
      </c>
      <c r="AK60" s="1" t="s">
        <v>626</v>
      </c>
    </row>
    <row r="61" spans="1:37" ht="30" customHeight="1">
      <c r="A61" s="3" t="s">
        <v>597</v>
      </c>
      <c r="B61" s="3" t="s">
        <v>598</v>
      </c>
      <c r="C61" s="3" t="s">
        <v>367</v>
      </c>
      <c r="D61" s="4">
        <v>1</v>
      </c>
      <c r="E61" s="9">
        <f>단가대비표!O57</f>
        <v>741</v>
      </c>
      <c r="F61" s="9">
        <f>TRUNC(E61*D61,1)</f>
        <v>741</v>
      </c>
      <c r="G61" s="9">
        <f>단가대비표!P57</f>
        <v>0</v>
      </c>
      <c r="H61" s="9">
        <f>TRUNC(G61*D61,1)</f>
        <v>0</v>
      </c>
      <c r="I61" s="9">
        <f>단가대비표!V57</f>
        <v>0</v>
      </c>
      <c r="J61" s="9">
        <f>TRUNC(I61*D61,1)</f>
        <v>0</v>
      </c>
      <c r="K61" s="9">
        <f t="shared" si="13"/>
        <v>741</v>
      </c>
      <c r="L61" s="9">
        <f t="shared" si="13"/>
        <v>741</v>
      </c>
      <c r="M61" s="3" t="s">
        <v>51</v>
      </c>
      <c r="N61" s="1" t="s">
        <v>184</v>
      </c>
      <c r="O61" s="1" t="s">
        <v>599</v>
      </c>
      <c r="P61" s="1" t="s">
        <v>61</v>
      </c>
      <c r="Q61" s="1" t="s">
        <v>61</v>
      </c>
      <c r="R61" s="1" t="s">
        <v>62</v>
      </c>
      <c r="AJ61" s="1" t="s">
        <v>51</v>
      </c>
      <c r="AK61" s="1" t="s">
        <v>627</v>
      </c>
    </row>
    <row r="62" spans="1:37" ht="30" customHeight="1">
      <c r="A62" s="3" t="s">
        <v>601</v>
      </c>
      <c r="B62" s="3" t="s">
        <v>602</v>
      </c>
      <c r="C62" s="3" t="s">
        <v>367</v>
      </c>
      <c r="D62" s="4">
        <v>1</v>
      </c>
      <c r="E62" s="9">
        <f>단가대비표!O58</f>
        <v>130</v>
      </c>
      <c r="F62" s="9">
        <f>TRUNC(E62*D62,1)</f>
        <v>130</v>
      </c>
      <c r="G62" s="9">
        <f>단가대비표!P58</f>
        <v>0</v>
      </c>
      <c r="H62" s="9">
        <f>TRUNC(G62*D62,1)</f>
        <v>0</v>
      </c>
      <c r="I62" s="9">
        <f>단가대비표!V58</f>
        <v>0</v>
      </c>
      <c r="J62" s="9">
        <f>TRUNC(I62*D62,1)</f>
        <v>0</v>
      </c>
      <c r="K62" s="9">
        <f t="shared" si="13"/>
        <v>130</v>
      </c>
      <c r="L62" s="9">
        <f t="shared" si="13"/>
        <v>130</v>
      </c>
      <c r="M62" s="3" t="s">
        <v>51</v>
      </c>
      <c r="N62" s="1" t="s">
        <v>184</v>
      </c>
      <c r="O62" s="1" t="s">
        <v>603</v>
      </c>
      <c r="P62" s="1" t="s">
        <v>61</v>
      </c>
      <c r="Q62" s="1" t="s">
        <v>61</v>
      </c>
      <c r="R62" s="1" t="s">
        <v>62</v>
      </c>
      <c r="AJ62" s="1" t="s">
        <v>51</v>
      </c>
      <c r="AK62" s="1" t="s">
        <v>628</v>
      </c>
    </row>
    <row r="63" spans="1:37" ht="30" customHeight="1">
      <c r="A63" s="3" t="s">
        <v>551</v>
      </c>
      <c r="B63" s="3" t="s">
        <v>51</v>
      </c>
      <c r="C63" s="3" t="s">
        <v>51</v>
      </c>
      <c r="D63" s="4"/>
      <c r="E63" s="9"/>
      <c r="F63" s="9">
        <f>TRUNC(SUMIF(N60:N62,N59,F60:F62),0)</f>
        <v>1371</v>
      </c>
      <c r="G63" s="9"/>
      <c r="H63" s="9">
        <f>TRUNC(SUMIF(N60:N62,N59,H60:H62),0)</f>
        <v>0</v>
      </c>
      <c r="I63" s="9"/>
      <c r="J63" s="9">
        <f>TRUNC(SUMIF(N60:N62,N59,J60:J62),0)</f>
        <v>0</v>
      </c>
      <c r="K63" s="9"/>
      <c r="L63" s="9">
        <f>F63+H63+J63</f>
        <v>1371</v>
      </c>
      <c r="M63" s="3" t="s">
        <v>51</v>
      </c>
      <c r="N63" s="1" t="s">
        <v>132</v>
      </c>
      <c r="O63" s="1" t="s">
        <v>132</v>
      </c>
      <c r="P63" s="1" t="s">
        <v>51</v>
      </c>
      <c r="Q63" s="1" t="s">
        <v>51</v>
      </c>
      <c r="R63" s="1" t="s">
        <v>51</v>
      </c>
      <c r="AJ63" s="1" t="s">
        <v>51</v>
      </c>
      <c r="AK63" s="1" t="s">
        <v>51</v>
      </c>
    </row>
    <row r="64" spans="1:13" ht="30" customHeight="1">
      <c r="A64" s="4"/>
      <c r="B64" s="4"/>
      <c r="C64" s="4"/>
      <c r="D64" s="4"/>
      <c r="E64" s="9"/>
      <c r="F64" s="9"/>
      <c r="G64" s="9"/>
      <c r="H64" s="9"/>
      <c r="I64" s="9"/>
      <c r="J64" s="9"/>
      <c r="K64" s="9"/>
      <c r="L64" s="9"/>
      <c r="M64" s="4"/>
    </row>
    <row r="65" spans="1:14" ht="30" customHeight="1">
      <c r="A65" s="44" t="s">
        <v>629</v>
      </c>
      <c r="B65" s="44"/>
      <c r="C65" s="44"/>
      <c r="D65" s="44"/>
      <c r="E65" s="45"/>
      <c r="F65" s="45"/>
      <c r="G65" s="45"/>
      <c r="H65" s="45"/>
      <c r="I65" s="45"/>
      <c r="J65" s="45"/>
      <c r="K65" s="45"/>
      <c r="L65" s="45"/>
      <c r="M65" s="44"/>
      <c r="N65" s="1" t="s">
        <v>148</v>
      </c>
    </row>
    <row r="66" spans="1:37" ht="30" customHeight="1">
      <c r="A66" s="3" t="s">
        <v>630</v>
      </c>
      <c r="B66" s="3" t="s">
        <v>631</v>
      </c>
      <c r="C66" s="3" t="s">
        <v>137</v>
      </c>
      <c r="D66" s="4">
        <v>1.05</v>
      </c>
      <c r="E66" s="9">
        <f>단가대비표!O22</f>
        <v>1617</v>
      </c>
      <c r="F66" s="9">
        <f aca="true" t="shared" si="14" ref="F66:F71">TRUNC(E66*D66,1)</f>
        <v>1697.8</v>
      </c>
      <c r="G66" s="9">
        <f>단가대비표!P22</f>
        <v>0</v>
      </c>
      <c r="H66" s="9">
        <f aca="true" t="shared" si="15" ref="H66:H71">TRUNC(G66*D66,1)</f>
        <v>0</v>
      </c>
      <c r="I66" s="9">
        <f>단가대비표!V22</f>
        <v>0</v>
      </c>
      <c r="J66" s="9">
        <f aca="true" t="shared" si="16" ref="J66:J71">TRUNC(I66*D66,1)</f>
        <v>0</v>
      </c>
      <c r="K66" s="9">
        <f aca="true" t="shared" si="17" ref="K66:L71">TRUNC(E66+G66+I66,1)</f>
        <v>1617</v>
      </c>
      <c r="L66" s="9">
        <f t="shared" si="17"/>
        <v>1697.8</v>
      </c>
      <c r="M66" s="3" t="s">
        <v>51</v>
      </c>
      <c r="N66" s="1" t="s">
        <v>148</v>
      </c>
      <c r="O66" s="1" t="s">
        <v>632</v>
      </c>
      <c r="P66" s="1" t="s">
        <v>61</v>
      </c>
      <c r="Q66" s="1" t="s">
        <v>61</v>
      </c>
      <c r="R66" s="1" t="s">
        <v>62</v>
      </c>
      <c r="V66">
        <v>1</v>
      </c>
      <c r="AJ66" s="1" t="s">
        <v>51</v>
      </c>
      <c r="AK66" s="1" t="s">
        <v>633</v>
      </c>
    </row>
    <row r="67" spans="1:37" ht="30" customHeight="1">
      <c r="A67" s="3" t="s">
        <v>144</v>
      </c>
      <c r="B67" s="3" t="s">
        <v>634</v>
      </c>
      <c r="C67" s="3" t="s">
        <v>128</v>
      </c>
      <c r="D67" s="4">
        <v>1</v>
      </c>
      <c r="E67" s="9">
        <f>ROUNDDOWN(SUMIF(V66:V71,RIGHTB(O67,1),F66:F71)*U67,2)</f>
        <v>50.93</v>
      </c>
      <c r="F67" s="9">
        <f t="shared" si="14"/>
        <v>50.9</v>
      </c>
      <c r="G67" s="9">
        <v>0</v>
      </c>
      <c r="H67" s="9">
        <f t="shared" si="15"/>
        <v>0</v>
      </c>
      <c r="I67" s="9">
        <v>0</v>
      </c>
      <c r="J67" s="9">
        <f t="shared" si="16"/>
        <v>0</v>
      </c>
      <c r="K67" s="9">
        <f t="shared" si="17"/>
        <v>50.9</v>
      </c>
      <c r="L67" s="9">
        <f t="shared" si="17"/>
        <v>50.9</v>
      </c>
      <c r="M67" s="3" t="s">
        <v>51</v>
      </c>
      <c r="N67" s="1" t="s">
        <v>148</v>
      </c>
      <c r="O67" s="1" t="s">
        <v>129</v>
      </c>
      <c r="P67" s="1" t="s">
        <v>61</v>
      </c>
      <c r="Q67" s="1" t="s">
        <v>61</v>
      </c>
      <c r="R67" s="1" t="s">
        <v>61</v>
      </c>
      <c r="S67">
        <v>0</v>
      </c>
      <c r="T67">
        <v>0</v>
      </c>
      <c r="U67">
        <v>0.03</v>
      </c>
      <c r="AJ67" s="1" t="s">
        <v>51</v>
      </c>
      <c r="AK67" s="1" t="s">
        <v>635</v>
      </c>
    </row>
    <row r="68" spans="1:37" ht="30" customHeight="1">
      <c r="A68" s="3" t="s">
        <v>636</v>
      </c>
      <c r="B68" s="3" t="s">
        <v>637</v>
      </c>
      <c r="C68" s="3" t="s">
        <v>430</v>
      </c>
      <c r="D68" s="4">
        <v>0.31</v>
      </c>
      <c r="E68" s="9">
        <f>단가대비표!O59</f>
        <v>1000</v>
      </c>
      <c r="F68" s="9">
        <f t="shared" si="14"/>
        <v>310</v>
      </c>
      <c r="G68" s="9">
        <f>단가대비표!P59</f>
        <v>0</v>
      </c>
      <c r="H68" s="9">
        <f t="shared" si="15"/>
        <v>0</v>
      </c>
      <c r="I68" s="9">
        <f>단가대비표!V59</f>
        <v>0</v>
      </c>
      <c r="J68" s="9">
        <f t="shared" si="16"/>
        <v>0</v>
      </c>
      <c r="K68" s="9">
        <f t="shared" si="17"/>
        <v>1000</v>
      </c>
      <c r="L68" s="9">
        <f t="shared" si="17"/>
        <v>310</v>
      </c>
      <c r="M68" s="3" t="s">
        <v>51</v>
      </c>
      <c r="N68" s="1" t="s">
        <v>148</v>
      </c>
      <c r="O68" s="1" t="s">
        <v>638</v>
      </c>
      <c r="P68" s="1" t="s">
        <v>61</v>
      </c>
      <c r="Q68" s="1" t="s">
        <v>61</v>
      </c>
      <c r="R68" s="1" t="s">
        <v>62</v>
      </c>
      <c r="AJ68" s="1" t="s">
        <v>51</v>
      </c>
      <c r="AK68" s="1" t="s">
        <v>639</v>
      </c>
    </row>
    <row r="69" spans="1:37" ht="30" customHeight="1">
      <c r="A69" s="3" t="s">
        <v>640</v>
      </c>
      <c r="B69" s="3" t="s">
        <v>641</v>
      </c>
      <c r="C69" s="3" t="s">
        <v>137</v>
      </c>
      <c r="D69" s="4">
        <v>0.27</v>
      </c>
      <c r="E69" s="9">
        <f>단가대비표!O60</f>
        <v>300</v>
      </c>
      <c r="F69" s="9">
        <f t="shared" si="14"/>
        <v>81</v>
      </c>
      <c r="G69" s="9">
        <f>단가대비표!P60</f>
        <v>0</v>
      </c>
      <c r="H69" s="9">
        <f t="shared" si="15"/>
        <v>0</v>
      </c>
      <c r="I69" s="9">
        <f>단가대비표!V60</f>
        <v>0</v>
      </c>
      <c r="J69" s="9">
        <f t="shared" si="16"/>
        <v>0</v>
      </c>
      <c r="K69" s="9">
        <f t="shared" si="17"/>
        <v>300</v>
      </c>
      <c r="L69" s="9">
        <f t="shared" si="17"/>
        <v>81</v>
      </c>
      <c r="M69" s="3" t="s">
        <v>51</v>
      </c>
      <c r="N69" s="1" t="s">
        <v>148</v>
      </c>
      <c r="O69" s="1" t="s">
        <v>642</v>
      </c>
      <c r="P69" s="1" t="s">
        <v>61</v>
      </c>
      <c r="Q69" s="1" t="s">
        <v>61</v>
      </c>
      <c r="R69" s="1" t="s">
        <v>62</v>
      </c>
      <c r="AJ69" s="1" t="s">
        <v>51</v>
      </c>
      <c r="AK69" s="1" t="s">
        <v>643</v>
      </c>
    </row>
    <row r="70" spans="1:37" ht="30" customHeight="1">
      <c r="A70" s="3" t="s">
        <v>116</v>
      </c>
      <c r="B70" s="3" t="s">
        <v>439</v>
      </c>
      <c r="C70" s="3" t="s">
        <v>118</v>
      </c>
      <c r="D70" s="4">
        <v>0.038</v>
      </c>
      <c r="E70" s="9">
        <f>단가대비표!O76</f>
        <v>0</v>
      </c>
      <c r="F70" s="9">
        <f t="shared" si="14"/>
        <v>0</v>
      </c>
      <c r="G70" s="9">
        <f>단가대비표!P76</f>
        <v>85836</v>
      </c>
      <c r="H70" s="9">
        <f t="shared" si="15"/>
        <v>3261.7</v>
      </c>
      <c r="I70" s="9">
        <f>단가대비표!V76</f>
        <v>0</v>
      </c>
      <c r="J70" s="9">
        <f t="shared" si="16"/>
        <v>0</v>
      </c>
      <c r="K70" s="9">
        <f t="shared" si="17"/>
        <v>85836</v>
      </c>
      <c r="L70" s="9">
        <f t="shared" si="17"/>
        <v>3261.7</v>
      </c>
      <c r="M70" s="3" t="s">
        <v>51</v>
      </c>
      <c r="N70" s="1" t="s">
        <v>148</v>
      </c>
      <c r="O70" s="1" t="s">
        <v>440</v>
      </c>
      <c r="P70" s="1" t="s">
        <v>61</v>
      </c>
      <c r="Q70" s="1" t="s">
        <v>61</v>
      </c>
      <c r="R70" s="1" t="s">
        <v>62</v>
      </c>
      <c r="W70">
        <v>2</v>
      </c>
      <c r="AJ70" s="1" t="s">
        <v>51</v>
      </c>
      <c r="AK70" s="1" t="s">
        <v>644</v>
      </c>
    </row>
    <row r="71" spans="1:37" ht="30" customHeight="1">
      <c r="A71" s="3" t="s">
        <v>127</v>
      </c>
      <c r="B71" s="3" t="s">
        <v>583</v>
      </c>
      <c r="C71" s="3" t="s">
        <v>128</v>
      </c>
      <c r="D71" s="4">
        <v>1</v>
      </c>
      <c r="E71" s="9">
        <f>ROUNDDOWN(SUMIF(W66:W71,RIGHTB(O71,1),H66:H71)*U71,2)</f>
        <v>97.85</v>
      </c>
      <c r="F71" s="9">
        <f t="shared" si="14"/>
        <v>97.8</v>
      </c>
      <c r="G71" s="9">
        <v>0</v>
      </c>
      <c r="H71" s="9">
        <f t="shared" si="15"/>
        <v>0</v>
      </c>
      <c r="I71" s="9">
        <v>0</v>
      </c>
      <c r="J71" s="9">
        <f t="shared" si="16"/>
        <v>0</v>
      </c>
      <c r="K71" s="9">
        <f t="shared" si="17"/>
        <v>97.8</v>
      </c>
      <c r="L71" s="9">
        <f t="shared" si="17"/>
        <v>97.8</v>
      </c>
      <c r="M71" s="3" t="s">
        <v>51</v>
      </c>
      <c r="N71" s="1" t="s">
        <v>148</v>
      </c>
      <c r="O71" s="1" t="s">
        <v>209</v>
      </c>
      <c r="P71" s="1" t="s">
        <v>61</v>
      </c>
      <c r="Q71" s="1" t="s">
        <v>61</v>
      </c>
      <c r="R71" s="1" t="s">
        <v>61</v>
      </c>
      <c r="S71">
        <v>1</v>
      </c>
      <c r="T71">
        <v>0</v>
      </c>
      <c r="U71">
        <v>0.03</v>
      </c>
      <c r="AJ71" s="1" t="s">
        <v>51</v>
      </c>
      <c r="AK71" s="1" t="s">
        <v>635</v>
      </c>
    </row>
    <row r="72" spans="1:37" ht="30" customHeight="1">
      <c r="A72" s="17" t="s">
        <v>551</v>
      </c>
      <c r="B72" s="17" t="s">
        <v>51</v>
      </c>
      <c r="C72" s="17" t="s">
        <v>51</v>
      </c>
      <c r="D72" s="18"/>
      <c r="E72" s="19"/>
      <c r="F72" s="20">
        <v>1636</v>
      </c>
      <c r="G72" s="20"/>
      <c r="H72" s="20">
        <v>2454</v>
      </c>
      <c r="I72" s="19"/>
      <c r="J72" s="19">
        <f>TRUNC(SUMIF(N66:N71,N65,J66:J71),0)</f>
        <v>0</v>
      </c>
      <c r="K72" s="19"/>
      <c r="L72" s="20">
        <f>F72+H72+J72</f>
        <v>4090</v>
      </c>
      <c r="M72" s="18" t="s">
        <v>909</v>
      </c>
      <c r="N72" s="1" t="s">
        <v>132</v>
      </c>
      <c r="O72" s="1" t="s">
        <v>132</v>
      </c>
      <c r="P72" s="1" t="s">
        <v>51</v>
      </c>
      <c r="Q72" s="1" t="s">
        <v>51</v>
      </c>
      <c r="R72" s="1" t="s">
        <v>51</v>
      </c>
      <c r="AJ72" s="1" t="s">
        <v>51</v>
      </c>
      <c r="AK72" s="1" t="s">
        <v>51</v>
      </c>
    </row>
    <row r="73" spans="1:13" ht="30" customHeight="1">
      <c r="A73" s="4"/>
      <c r="B73" s="4"/>
      <c r="C73" s="4"/>
      <c r="D73" s="4"/>
      <c r="E73" s="9"/>
      <c r="F73" s="9"/>
      <c r="G73" s="9"/>
      <c r="H73" s="9"/>
      <c r="I73" s="9"/>
      <c r="J73" s="9"/>
      <c r="K73" s="9"/>
      <c r="L73" s="9"/>
      <c r="M73" s="4"/>
    </row>
    <row r="74" spans="1:14" ht="30" customHeight="1">
      <c r="A74" s="44" t="s">
        <v>645</v>
      </c>
      <c r="B74" s="44"/>
      <c r="C74" s="44"/>
      <c r="D74" s="44"/>
      <c r="E74" s="45"/>
      <c r="F74" s="45"/>
      <c r="G74" s="45"/>
      <c r="H74" s="45"/>
      <c r="I74" s="45"/>
      <c r="J74" s="45"/>
      <c r="K74" s="45"/>
      <c r="L74" s="45"/>
      <c r="M74" s="44"/>
      <c r="N74" s="1" t="s">
        <v>227</v>
      </c>
    </row>
    <row r="75" spans="1:37" ht="30" customHeight="1">
      <c r="A75" s="3" t="s">
        <v>630</v>
      </c>
      <c r="B75" s="3" t="s">
        <v>646</v>
      </c>
      <c r="C75" s="3" t="s">
        <v>137</v>
      </c>
      <c r="D75" s="4">
        <v>1.05</v>
      </c>
      <c r="E75" s="9">
        <f>단가대비표!O23</f>
        <v>1819</v>
      </c>
      <c r="F75" s="9">
        <f aca="true" t="shared" si="18" ref="F75:F80">TRUNC(E75*D75,1)</f>
        <v>1909.9</v>
      </c>
      <c r="G75" s="9">
        <f>단가대비표!P23</f>
        <v>0</v>
      </c>
      <c r="H75" s="9">
        <f aca="true" t="shared" si="19" ref="H75:H80">TRUNC(G75*D75,1)</f>
        <v>0</v>
      </c>
      <c r="I75" s="9">
        <f>단가대비표!V23</f>
        <v>0</v>
      </c>
      <c r="J75" s="9">
        <f aca="true" t="shared" si="20" ref="J75:J80">TRUNC(I75*D75,1)</f>
        <v>0</v>
      </c>
      <c r="K75" s="9">
        <f aca="true" t="shared" si="21" ref="K75:L80">TRUNC(E75+G75+I75,1)</f>
        <v>1819</v>
      </c>
      <c r="L75" s="9">
        <f t="shared" si="21"/>
        <v>1909.9</v>
      </c>
      <c r="M75" s="3" t="s">
        <v>51</v>
      </c>
      <c r="N75" s="1" t="s">
        <v>227</v>
      </c>
      <c r="O75" s="1" t="s">
        <v>647</v>
      </c>
      <c r="P75" s="1" t="s">
        <v>61</v>
      </c>
      <c r="Q75" s="1" t="s">
        <v>61</v>
      </c>
      <c r="R75" s="1" t="s">
        <v>62</v>
      </c>
      <c r="V75">
        <v>1</v>
      </c>
      <c r="AJ75" s="1" t="s">
        <v>51</v>
      </c>
      <c r="AK75" s="1" t="s">
        <v>648</v>
      </c>
    </row>
    <row r="76" spans="1:37" ht="30" customHeight="1">
      <c r="A76" s="3" t="s">
        <v>144</v>
      </c>
      <c r="B76" s="3" t="s">
        <v>634</v>
      </c>
      <c r="C76" s="3" t="s">
        <v>128</v>
      </c>
      <c r="D76" s="4">
        <v>1</v>
      </c>
      <c r="E76" s="9">
        <f>ROUNDDOWN(SUMIF(V75:V80,RIGHTB(O76,1),F75:F80)*U76,2)</f>
        <v>57.29</v>
      </c>
      <c r="F76" s="9">
        <f t="shared" si="18"/>
        <v>57.2</v>
      </c>
      <c r="G76" s="9">
        <v>0</v>
      </c>
      <c r="H76" s="9">
        <f t="shared" si="19"/>
        <v>0</v>
      </c>
      <c r="I76" s="9">
        <v>0</v>
      </c>
      <c r="J76" s="9">
        <f t="shared" si="20"/>
        <v>0</v>
      </c>
      <c r="K76" s="9">
        <f t="shared" si="21"/>
        <v>57.2</v>
      </c>
      <c r="L76" s="9">
        <f t="shared" si="21"/>
        <v>57.2</v>
      </c>
      <c r="M76" s="3" t="s">
        <v>51</v>
      </c>
      <c r="N76" s="1" t="s">
        <v>227</v>
      </c>
      <c r="O76" s="1" t="s">
        <v>129</v>
      </c>
      <c r="P76" s="1" t="s">
        <v>61</v>
      </c>
      <c r="Q76" s="1" t="s">
        <v>61</v>
      </c>
      <c r="R76" s="1" t="s">
        <v>61</v>
      </c>
      <c r="S76">
        <v>0</v>
      </c>
      <c r="T76">
        <v>0</v>
      </c>
      <c r="U76">
        <v>0.03</v>
      </c>
      <c r="AJ76" s="1" t="s">
        <v>51</v>
      </c>
      <c r="AK76" s="1" t="s">
        <v>649</v>
      </c>
    </row>
    <row r="77" spans="1:37" ht="30" customHeight="1">
      <c r="A77" s="3" t="s">
        <v>636</v>
      </c>
      <c r="B77" s="3" t="s">
        <v>637</v>
      </c>
      <c r="C77" s="3" t="s">
        <v>430</v>
      </c>
      <c r="D77" s="4">
        <v>0.36</v>
      </c>
      <c r="E77" s="9">
        <f>단가대비표!O59</f>
        <v>1000</v>
      </c>
      <c r="F77" s="9">
        <f t="shared" si="18"/>
        <v>360</v>
      </c>
      <c r="G77" s="9">
        <f>단가대비표!P59</f>
        <v>0</v>
      </c>
      <c r="H77" s="9">
        <f t="shared" si="19"/>
        <v>0</v>
      </c>
      <c r="I77" s="9">
        <f>단가대비표!V59</f>
        <v>0</v>
      </c>
      <c r="J77" s="9">
        <f t="shared" si="20"/>
        <v>0</v>
      </c>
      <c r="K77" s="9">
        <f t="shared" si="21"/>
        <v>1000</v>
      </c>
      <c r="L77" s="9">
        <f t="shared" si="21"/>
        <v>360</v>
      </c>
      <c r="M77" s="3" t="s">
        <v>51</v>
      </c>
      <c r="N77" s="1" t="s">
        <v>227</v>
      </c>
      <c r="O77" s="1" t="s">
        <v>638</v>
      </c>
      <c r="P77" s="1" t="s">
        <v>61</v>
      </c>
      <c r="Q77" s="1" t="s">
        <v>61</v>
      </c>
      <c r="R77" s="1" t="s">
        <v>62</v>
      </c>
      <c r="AJ77" s="1" t="s">
        <v>51</v>
      </c>
      <c r="AK77" s="1" t="s">
        <v>650</v>
      </c>
    </row>
    <row r="78" spans="1:37" ht="30" customHeight="1">
      <c r="A78" s="3" t="s">
        <v>640</v>
      </c>
      <c r="B78" s="3" t="s">
        <v>641</v>
      </c>
      <c r="C78" s="3" t="s">
        <v>137</v>
      </c>
      <c r="D78" s="4">
        <v>0.32</v>
      </c>
      <c r="E78" s="9">
        <f>단가대비표!O60</f>
        <v>300</v>
      </c>
      <c r="F78" s="9">
        <f t="shared" si="18"/>
        <v>96</v>
      </c>
      <c r="G78" s="9">
        <f>단가대비표!P60</f>
        <v>0</v>
      </c>
      <c r="H78" s="9">
        <f t="shared" si="19"/>
        <v>0</v>
      </c>
      <c r="I78" s="9">
        <f>단가대비표!V60</f>
        <v>0</v>
      </c>
      <c r="J78" s="9">
        <f t="shared" si="20"/>
        <v>0</v>
      </c>
      <c r="K78" s="9">
        <f t="shared" si="21"/>
        <v>300</v>
      </c>
      <c r="L78" s="9">
        <f t="shared" si="21"/>
        <v>96</v>
      </c>
      <c r="M78" s="3" t="s">
        <v>51</v>
      </c>
      <c r="N78" s="1" t="s">
        <v>227</v>
      </c>
      <c r="O78" s="1" t="s">
        <v>642</v>
      </c>
      <c r="P78" s="1" t="s">
        <v>61</v>
      </c>
      <c r="Q78" s="1" t="s">
        <v>61</v>
      </c>
      <c r="R78" s="1" t="s">
        <v>62</v>
      </c>
      <c r="AJ78" s="1" t="s">
        <v>51</v>
      </c>
      <c r="AK78" s="1" t="s">
        <v>651</v>
      </c>
    </row>
    <row r="79" spans="1:37" ht="30" customHeight="1">
      <c r="A79" s="3" t="s">
        <v>116</v>
      </c>
      <c r="B79" s="3" t="s">
        <v>439</v>
      </c>
      <c r="C79" s="3" t="s">
        <v>118</v>
      </c>
      <c r="D79" s="4">
        <v>0.053</v>
      </c>
      <c r="E79" s="9">
        <f>단가대비표!O76</f>
        <v>0</v>
      </c>
      <c r="F79" s="9">
        <f t="shared" si="18"/>
        <v>0</v>
      </c>
      <c r="G79" s="9">
        <f>단가대비표!P76</f>
        <v>85836</v>
      </c>
      <c r="H79" s="9">
        <f t="shared" si="19"/>
        <v>4549.3</v>
      </c>
      <c r="I79" s="9">
        <f>단가대비표!V76</f>
        <v>0</v>
      </c>
      <c r="J79" s="9">
        <f t="shared" si="20"/>
        <v>0</v>
      </c>
      <c r="K79" s="9">
        <f t="shared" si="21"/>
        <v>85836</v>
      </c>
      <c r="L79" s="9">
        <f t="shared" si="21"/>
        <v>4549.3</v>
      </c>
      <c r="M79" s="3" t="s">
        <v>51</v>
      </c>
      <c r="N79" s="1" t="s">
        <v>227</v>
      </c>
      <c r="O79" s="1" t="s">
        <v>440</v>
      </c>
      <c r="P79" s="1" t="s">
        <v>61</v>
      </c>
      <c r="Q79" s="1" t="s">
        <v>61</v>
      </c>
      <c r="R79" s="1" t="s">
        <v>62</v>
      </c>
      <c r="W79">
        <v>2</v>
      </c>
      <c r="AJ79" s="1" t="s">
        <v>51</v>
      </c>
      <c r="AK79" s="1" t="s">
        <v>652</v>
      </c>
    </row>
    <row r="80" spans="1:37" ht="30" customHeight="1">
      <c r="A80" s="3" t="s">
        <v>127</v>
      </c>
      <c r="B80" s="3" t="s">
        <v>583</v>
      </c>
      <c r="C80" s="3" t="s">
        <v>128</v>
      </c>
      <c r="D80" s="4">
        <v>1</v>
      </c>
      <c r="E80" s="9">
        <f>ROUNDDOWN(SUMIF(W75:W80,RIGHTB(O80,1),H75:H80)*U80,2)</f>
        <v>136.47</v>
      </c>
      <c r="F80" s="9">
        <f t="shared" si="18"/>
        <v>136.4</v>
      </c>
      <c r="G80" s="9">
        <v>0</v>
      </c>
      <c r="H80" s="9">
        <f t="shared" si="19"/>
        <v>0</v>
      </c>
      <c r="I80" s="9">
        <v>0</v>
      </c>
      <c r="J80" s="9">
        <f t="shared" si="20"/>
        <v>0</v>
      </c>
      <c r="K80" s="9">
        <f t="shared" si="21"/>
        <v>136.4</v>
      </c>
      <c r="L80" s="9">
        <f t="shared" si="21"/>
        <v>136.4</v>
      </c>
      <c r="M80" s="3" t="s">
        <v>51</v>
      </c>
      <c r="N80" s="1" t="s">
        <v>227</v>
      </c>
      <c r="O80" s="1" t="s">
        <v>209</v>
      </c>
      <c r="P80" s="1" t="s">
        <v>61</v>
      </c>
      <c r="Q80" s="1" t="s">
        <v>61</v>
      </c>
      <c r="R80" s="1" t="s">
        <v>61</v>
      </c>
      <c r="S80">
        <v>1</v>
      </c>
      <c r="T80">
        <v>0</v>
      </c>
      <c r="U80">
        <v>0.03</v>
      </c>
      <c r="AJ80" s="1" t="s">
        <v>51</v>
      </c>
      <c r="AK80" s="1" t="s">
        <v>649</v>
      </c>
    </row>
    <row r="81" spans="1:37" ht="30" customHeight="1">
      <c r="A81" s="17" t="s">
        <v>551</v>
      </c>
      <c r="B81" s="17" t="s">
        <v>51</v>
      </c>
      <c r="C81" s="17" t="s">
        <v>51</v>
      </c>
      <c r="D81" s="18"/>
      <c r="E81" s="19"/>
      <c r="F81" s="20">
        <v>1912</v>
      </c>
      <c r="G81" s="20"/>
      <c r="H81" s="20">
        <v>3398</v>
      </c>
      <c r="I81" s="19"/>
      <c r="J81" s="19">
        <f>TRUNC(SUMIF(N75:N80,N74,J75:J80),0)</f>
        <v>0</v>
      </c>
      <c r="K81" s="19"/>
      <c r="L81" s="20">
        <f>F81+H81+J81</f>
        <v>5310</v>
      </c>
      <c r="M81" s="18" t="s">
        <v>909</v>
      </c>
      <c r="N81" s="1" t="s">
        <v>132</v>
      </c>
      <c r="O81" s="1" t="s">
        <v>132</v>
      </c>
      <c r="P81" s="1" t="s">
        <v>51</v>
      </c>
      <c r="Q81" s="1" t="s">
        <v>51</v>
      </c>
      <c r="R81" s="1" t="s">
        <v>51</v>
      </c>
      <c r="AJ81" s="1" t="s">
        <v>51</v>
      </c>
      <c r="AK81" s="1" t="s">
        <v>51</v>
      </c>
    </row>
    <row r="82" spans="1:13" ht="30" customHeight="1">
      <c r="A82" s="4"/>
      <c r="B82" s="4"/>
      <c r="C82" s="4"/>
      <c r="D82" s="4"/>
      <c r="E82" s="9"/>
      <c r="F82" s="9"/>
      <c r="G82" s="9"/>
      <c r="H82" s="9"/>
      <c r="I82" s="9"/>
      <c r="J82" s="9"/>
      <c r="K82" s="9"/>
      <c r="L82" s="9"/>
      <c r="M82" s="4"/>
    </row>
    <row r="83" spans="1:14" ht="30" customHeight="1">
      <c r="A83" s="44" t="s">
        <v>653</v>
      </c>
      <c r="B83" s="44"/>
      <c r="C83" s="44"/>
      <c r="D83" s="44"/>
      <c r="E83" s="45"/>
      <c r="F83" s="45"/>
      <c r="G83" s="45"/>
      <c r="H83" s="45"/>
      <c r="I83" s="45"/>
      <c r="J83" s="45"/>
      <c r="K83" s="45"/>
      <c r="L83" s="45"/>
      <c r="M83" s="44"/>
      <c r="N83" s="1" t="s">
        <v>230</v>
      </c>
    </row>
    <row r="84" spans="1:37" ht="30" customHeight="1">
      <c r="A84" s="3" t="s">
        <v>630</v>
      </c>
      <c r="B84" s="3" t="s">
        <v>654</v>
      </c>
      <c r="C84" s="3" t="s">
        <v>137</v>
      </c>
      <c r="D84" s="4">
        <v>1.05</v>
      </c>
      <c r="E84" s="9">
        <f>단가대비표!O24</f>
        <v>1945</v>
      </c>
      <c r="F84" s="9">
        <f aca="true" t="shared" si="22" ref="F84:F89">TRUNC(E84*D84,1)</f>
        <v>2042.2</v>
      </c>
      <c r="G84" s="9">
        <f>단가대비표!P24</f>
        <v>0</v>
      </c>
      <c r="H84" s="9">
        <f aca="true" t="shared" si="23" ref="H84:H89">TRUNC(G84*D84,1)</f>
        <v>0</v>
      </c>
      <c r="I84" s="9">
        <f>단가대비표!V24</f>
        <v>0</v>
      </c>
      <c r="J84" s="9">
        <f aca="true" t="shared" si="24" ref="J84:J89">TRUNC(I84*D84,1)</f>
        <v>0</v>
      </c>
      <c r="K84" s="9">
        <f aca="true" t="shared" si="25" ref="K84:L89">TRUNC(E84+G84+I84,1)</f>
        <v>1945</v>
      </c>
      <c r="L84" s="9">
        <f t="shared" si="25"/>
        <v>2042.2</v>
      </c>
      <c r="M84" s="3" t="s">
        <v>51</v>
      </c>
      <c r="N84" s="1" t="s">
        <v>230</v>
      </c>
      <c r="O84" s="1" t="s">
        <v>655</v>
      </c>
      <c r="P84" s="1" t="s">
        <v>61</v>
      </c>
      <c r="Q84" s="1" t="s">
        <v>61</v>
      </c>
      <c r="R84" s="1" t="s">
        <v>62</v>
      </c>
      <c r="V84">
        <v>1</v>
      </c>
      <c r="AJ84" s="1" t="s">
        <v>51</v>
      </c>
      <c r="AK84" s="1" t="s">
        <v>656</v>
      </c>
    </row>
    <row r="85" spans="1:37" ht="30" customHeight="1">
      <c r="A85" s="3" t="s">
        <v>144</v>
      </c>
      <c r="B85" s="3" t="s">
        <v>634</v>
      </c>
      <c r="C85" s="3" t="s">
        <v>128</v>
      </c>
      <c r="D85" s="4">
        <v>1</v>
      </c>
      <c r="E85" s="9">
        <f>ROUNDDOWN(SUMIF(V84:V89,RIGHTB(O85,1),F84:F89)*U85,2)</f>
        <v>61.26</v>
      </c>
      <c r="F85" s="9">
        <f t="shared" si="22"/>
        <v>61.2</v>
      </c>
      <c r="G85" s="9">
        <v>0</v>
      </c>
      <c r="H85" s="9">
        <f t="shared" si="23"/>
        <v>0</v>
      </c>
      <c r="I85" s="9">
        <v>0</v>
      </c>
      <c r="J85" s="9">
        <f t="shared" si="24"/>
        <v>0</v>
      </c>
      <c r="K85" s="9">
        <f t="shared" si="25"/>
        <v>61.2</v>
      </c>
      <c r="L85" s="9">
        <f t="shared" si="25"/>
        <v>61.2</v>
      </c>
      <c r="M85" s="3" t="s">
        <v>51</v>
      </c>
      <c r="N85" s="1" t="s">
        <v>230</v>
      </c>
      <c r="O85" s="1" t="s">
        <v>129</v>
      </c>
      <c r="P85" s="1" t="s">
        <v>61</v>
      </c>
      <c r="Q85" s="1" t="s">
        <v>61</v>
      </c>
      <c r="R85" s="1" t="s">
        <v>61</v>
      </c>
      <c r="S85">
        <v>0</v>
      </c>
      <c r="T85">
        <v>0</v>
      </c>
      <c r="U85">
        <v>0.03</v>
      </c>
      <c r="AJ85" s="1" t="s">
        <v>51</v>
      </c>
      <c r="AK85" s="1" t="s">
        <v>657</v>
      </c>
    </row>
    <row r="86" spans="1:37" ht="30" customHeight="1">
      <c r="A86" s="3" t="s">
        <v>636</v>
      </c>
      <c r="B86" s="3" t="s">
        <v>637</v>
      </c>
      <c r="C86" s="3" t="s">
        <v>430</v>
      </c>
      <c r="D86" s="4">
        <v>0.4</v>
      </c>
      <c r="E86" s="9">
        <f>단가대비표!O59</f>
        <v>1000</v>
      </c>
      <c r="F86" s="9">
        <f t="shared" si="22"/>
        <v>400</v>
      </c>
      <c r="G86" s="9">
        <f>단가대비표!P59</f>
        <v>0</v>
      </c>
      <c r="H86" s="9">
        <f t="shared" si="23"/>
        <v>0</v>
      </c>
      <c r="I86" s="9">
        <f>단가대비표!V59</f>
        <v>0</v>
      </c>
      <c r="J86" s="9">
        <f t="shared" si="24"/>
        <v>0</v>
      </c>
      <c r="K86" s="9">
        <f t="shared" si="25"/>
        <v>1000</v>
      </c>
      <c r="L86" s="9">
        <f t="shared" si="25"/>
        <v>400</v>
      </c>
      <c r="M86" s="3" t="s">
        <v>51</v>
      </c>
      <c r="N86" s="1" t="s">
        <v>230</v>
      </c>
      <c r="O86" s="1" t="s">
        <v>638</v>
      </c>
      <c r="P86" s="1" t="s">
        <v>61</v>
      </c>
      <c r="Q86" s="1" t="s">
        <v>61</v>
      </c>
      <c r="R86" s="1" t="s">
        <v>62</v>
      </c>
      <c r="AJ86" s="1" t="s">
        <v>51</v>
      </c>
      <c r="AK86" s="1" t="s">
        <v>658</v>
      </c>
    </row>
    <row r="87" spans="1:37" ht="30" customHeight="1">
      <c r="A87" s="3" t="s">
        <v>640</v>
      </c>
      <c r="B87" s="3" t="s">
        <v>641</v>
      </c>
      <c r="C87" s="3" t="s">
        <v>137</v>
      </c>
      <c r="D87" s="4">
        <v>0.35</v>
      </c>
      <c r="E87" s="9">
        <f>단가대비표!O60</f>
        <v>300</v>
      </c>
      <c r="F87" s="9">
        <f t="shared" si="22"/>
        <v>105</v>
      </c>
      <c r="G87" s="9">
        <f>단가대비표!P60</f>
        <v>0</v>
      </c>
      <c r="H87" s="9">
        <f t="shared" si="23"/>
        <v>0</v>
      </c>
      <c r="I87" s="9">
        <f>단가대비표!V60</f>
        <v>0</v>
      </c>
      <c r="J87" s="9">
        <f t="shared" si="24"/>
        <v>0</v>
      </c>
      <c r="K87" s="9">
        <f t="shared" si="25"/>
        <v>300</v>
      </c>
      <c r="L87" s="9">
        <f t="shared" si="25"/>
        <v>105</v>
      </c>
      <c r="M87" s="3" t="s">
        <v>51</v>
      </c>
      <c r="N87" s="1" t="s">
        <v>230</v>
      </c>
      <c r="O87" s="1" t="s">
        <v>642</v>
      </c>
      <c r="P87" s="1" t="s">
        <v>61</v>
      </c>
      <c r="Q87" s="1" t="s">
        <v>61</v>
      </c>
      <c r="R87" s="1" t="s">
        <v>62</v>
      </c>
      <c r="AJ87" s="1" t="s">
        <v>51</v>
      </c>
      <c r="AK87" s="1" t="s">
        <v>659</v>
      </c>
    </row>
    <row r="88" spans="1:37" ht="30" customHeight="1">
      <c r="A88" s="3" t="s">
        <v>116</v>
      </c>
      <c r="B88" s="3" t="s">
        <v>439</v>
      </c>
      <c r="C88" s="3" t="s">
        <v>118</v>
      </c>
      <c r="D88" s="4">
        <v>0.06</v>
      </c>
      <c r="E88" s="9">
        <f>단가대비표!O76</f>
        <v>0</v>
      </c>
      <c r="F88" s="9">
        <f t="shared" si="22"/>
        <v>0</v>
      </c>
      <c r="G88" s="9">
        <f>단가대비표!P76</f>
        <v>85836</v>
      </c>
      <c r="H88" s="9">
        <f t="shared" si="23"/>
        <v>5150.1</v>
      </c>
      <c r="I88" s="9">
        <f>단가대비표!V76</f>
        <v>0</v>
      </c>
      <c r="J88" s="9">
        <f t="shared" si="24"/>
        <v>0</v>
      </c>
      <c r="K88" s="9">
        <f t="shared" si="25"/>
        <v>85836</v>
      </c>
      <c r="L88" s="9">
        <f t="shared" si="25"/>
        <v>5150.1</v>
      </c>
      <c r="M88" s="3" t="s">
        <v>51</v>
      </c>
      <c r="N88" s="1" t="s">
        <v>230</v>
      </c>
      <c r="O88" s="1" t="s">
        <v>440</v>
      </c>
      <c r="P88" s="1" t="s">
        <v>61</v>
      </c>
      <c r="Q88" s="1" t="s">
        <v>61</v>
      </c>
      <c r="R88" s="1" t="s">
        <v>62</v>
      </c>
      <c r="W88">
        <v>2</v>
      </c>
      <c r="AJ88" s="1" t="s">
        <v>51</v>
      </c>
      <c r="AK88" s="1" t="s">
        <v>660</v>
      </c>
    </row>
    <row r="89" spans="1:37" ht="30" customHeight="1">
      <c r="A89" s="3" t="s">
        <v>127</v>
      </c>
      <c r="B89" s="3" t="s">
        <v>583</v>
      </c>
      <c r="C89" s="3" t="s">
        <v>128</v>
      </c>
      <c r="D89" s="4">
        <v>1</v>
      </c>
      <c r="E89" s="9">
        <f>ROUNDDOWN(SUMIF(W84:W89,RIGHTB(O89,1),H84:H89)*U89,2)</f>
        <v>154.5</v>
      </c>
      <c r="F89" s="9">
        <f t="shared" si="22"/>
        <v>154.5</v>
      </c>
      <c r="G89" s="9">
        <v>0</v>
      </c>
      <c r="H89" s="9">
        <f t="shared" si="23"/>
        <v>0</v>
      </c>
      <c r="I89" s="9">
        <v>0</v>
      </c>
      <c r="J89" s="9">
        <f t="shared" si="24"/>
        <v>0</v>
      </c>
      <c r="K89" s="9">
        <f t="shared" si="25"/>
        <v>154.5</v>
      </c>
      <c r="L89" s="9">
        <f t="shared" si="25"/>
        <v>154.5</v>
      </c>
      <c r="M89" s="3" t="s">
        <v>51</v>
      </c>
      <c r="N89" s="1" t="s">
        <v>230</v>
      </c>
      <c r="O89" s="1" t="s">
        <v>209</v>
      </c>
      <c r="P89" s="1" t="s">
        <v>61</v>
      </c>
      <c r="Q89" s="1" t="s">
        <v>61</v>
      </c>
      <c r="R89" s="1" t="s">
        <v>61</v>
      </c>
      <c r="S89">
        <v>1</v>
      </c>
      <c r="T89">
        <v>0</v>
      </c>
      <c r="U89">
        <v>0.03</v>
      </c>
      <c r="AJ89" s="1" t="s">
        <v>51</v>
      </c>
      <c r="AK89" s="1" t="s">
        <v>657</v>
      </c>
    </row>
    <row r="90" spans="1:37" ht="30" customHeight="1">
      <c r="A90" s="17" t="s">
        <v>551</v>
      </c>
      <c r="B90" s="17" t="s">
        <v>51</v>
      </c>
      <c r="C90" s="17" t="s">
        <v>51</v>
      </c>
      <c r="D90" s="18"/>
      <c r="E90" s="19"/>
      <c r="F90" s="20">
        <v>2182</v>
      </c>
      <c r="G90" s="20"/>
      <c r="H90" s="20">
        <v>3879</v>
      </c>
      <c r="I90" s="19"/>
      <c r="J90" s="19">
        <f>TRUNC(SUMIF(N84:N89,N83,J84:J89),0)</f>
        <v>0</v>
      </c>
      <c r="K90" s="19"/>
      <c r="L90" s="20">
        <f>F90+H90+J90</f>
        <v>6061</v>
      </c>
      <c r="M90" s="18" t="s">
        <v>909</v>
      </c>
      <c r="N90" s="1" t="s">
        <v>132</v>
      </c>
      <c r="O90" s="1" t="s">
        <v>132</v>
      </c>
      <c r="P90" s="1" t="s">
        <v>51</v>
      </c>
      <c r="Q90" s="1" t="s">
        <v>51</v>
      </c>
      <c r="R90" s="1" t="s">
        <v>51</v>
      </c>
      <c r="AJ90" s="1" t="s">
        <v>51</v>
      </c>
      <c r="AK90" s="1" t="s">
        <v>51</v>
      </c>
    </row>
    <row r="91" spans="1:13" ht="30" customHeight="1">
      <c r="A91" s="4"/>
      <c r="B91" s="4"/>
      <c r="C91" s="4"/>
      <c r="D91" s="4"/>
      <c r="E91" s="9"/>
      <c r="F91" s="9"/>
      <c r="G91" s="9"/>
      <c r="H91" s="9"/>
      <c r="I91" s="9"/>
      <c r="J91" s="9"/>
      <c r="K91" s="9"/>
      <c r="L91" s="9"/>
      <c r="M91" s="4"/>
    </row>
    <row r="92" spans="1:14" ht="30" customHeight="1">
      <c r="A92" s="44" t="s">
        <v>661</v>
      </c>
      <c r="B92" s="44"/>
      <c r="C92" s="44"/>
      <c r="D92" s="44"/>
      <c r="E92" s="45"/>
      <c r="F92" s="45"/>
      <c r="G92" s="45"/>
      <c r="H92" s="45"/>
      <c r="I92" s="45"/>
      <c r="J92" s="45"/>
      <c r="K92" s="45"/>
      <c r="L92" s="45"/>
      <c r="M92" s="44"/>
      <c r="N92" s="1" t="s">
        <v>233</v>
      </c>
    </row>
    <row r="93" spans="1:37" ht="30" customHeight="1">
      <c r="A93" s="3" t="s">
        <v>630</v>
      </c>
      <c r="B93" s="3" t="s">
        <v>662</v>
      </c>
      <c r="C93" s="3" t="s">
        <v>137</v>
      </c>
      <c r="D93" s="4">
        <v>1.05</v>
      </c>
      <c r="E93" s="9">
        <f>단가대비표!O25</f>
        <v>2163</v>
      </c>
      <c r="F93" s="9">
        <f aca="true" t="shared" si="26" ref="F93:F98">TRUNC(E93*D93,1)</f>
        <v>2271.1</v>
      </c>
      <c r="G93" s="9">
        <f>단가대비표!P25</f>
        <v>0</v>
      </c>
      <c r="H93" s="9">
        <f aca="true" t="shared" si="27" ref="H93:H98">TRUNC(G93*D93,1)</f>
        <v>0</v>
      </c>
      <c r="I93" s="9">
        <f>단가대비표!V25</f>
        <v>0</v>
      </c>
      <c r="J93" s="9">
        <f aca="true" t="shared" si="28" ref="J93:J98">TRUNC(I93*D93,1)</f>
        <v>0</v>
      </c>
      <c r="K93" s="9">
        <f aca="true" t="shared" si="29" ref="K93:L98">TRUNC(E93+G93+I93,1)</f>
        <v>2163</v>
      </c>
      <c r="L93" s="9">
        <f t="shared" si="29"/>
        <v>2271.1</v>
      </c>
      <c r="M93" s="3" t="s">
        <v>51</v>
      </c>
      <c r="N93" s="1" t="s">
        <v>233</v>
      </c>
      <c r="O93" s="1" t="s">
        <v>663</v>
      </c>
      <c r="P93" s="1" t="s">
        <v>61</v>
      </c>
      <c r="Q93" s="1" t="s">
        <v>61</v>
      </c>
      <c r="R93" s="1" t="s">
        <v>62</v>
      </c>
      <c r="V93">
        <v>1</v>
      </c>
      <c r="AJ93" s="1" t="s">
        <v>51</v>
      </c>
      <c r="AK93" s="1" t="s">
        <v>664</v>
      </c>
    </row>
    <row r="94" spans="1:37" ht="30" customHeight="1">
      <c r="A94" s="3" t="s">
        <v>144</v>
      </c>
      <c r="B94" s="3" t="s">
        <v>634</v>
      </c>
      <c r="C94" s="3" t="s">
        <v>128</v>
      </c>
      <c r="D94" s="4">
        <v>1</v>
      </c>
      <c r="E94" s="9">
        <f>ROUNDDOWN(SUMIF(V93:V98,RIGHTB(O94,1),F93:F98)*U94,2)</f>
        <v>68.13</v>
      </c>
      <c r="F94" s="9">
        <f t="shared" si="26"/>
        <v>68.1</v>
      </c>
      <c r="G94" s="9">
        <v>0</v>
      </c>
      <c r="H94" s="9">
        <f t="shared" si="27"/>
        <v>0</v>
      </c>
      <c r="I94" s="9">
        <v>0</v>
      </c>
      <c r="J94" s="9">
        <f t="shared" si="28"/>
        <v>0</v>
      </c>
      <c r="K94" s="9">
        <f t="shared" si="29"/>
        <v>68.1</v>
      </c>
      <c r="L94" s="9">
        <f t="shared" si="29"/>
        <v>68.1</v>
      </c>
      <c r="M94" s="3" t="s">
        <v>51</v>
      </c>
      <c r="N94" s="1" t="s">
        <v>233</v>
      </c>
      <c r="O94" s="1" t="s">
        <v>129</v>
      </c>
      <c r="P94" s="1" t="s">
        <v>61</v>
      </c>
      <c r="Q94" s="1" t="s">
        <v>61</v>
      </c>
      <c r="R94" s="1" t="s">
        <v>61</v>
      </c>
      <c r="S94">
        <v>0</v>
      </c>
      <c r="T94">
        <v>0</v>
      </c>
      <c r="U94">
        <v>0.03</v>
      </c>
      <c r="AJ94" s="1" t="s">
        <v>51</v>
      </c>
      <c r="AK94" s="1" t="s">
        <v>665</v>
      </c>
    </row>
    <row r="95" spans="1:37" ht="30" customHeight="1">
      <c r="A95" s="3" t="s">
        <v>636</v>
      </c>
      <c r="B95" s="3" t="s">
        <v>637</v>
      </c>
      <c r="C95" s="3" t="s">
        <v>430</v>
      </c>
      <c r="D95" s="4">
        <v>0.43</v>
      </c>
      <c r="E95" s="9">
        <f>단가대비표!O59</f>
        <v>1000</v>
      </c>
      <c r="F95" s="9">
        <f t="shared" si="26"/>
        <v>430</v>
      </c>
      <c r="G95" s="9">
        <f>단가대비표!P59</f>
        <v>0</v>
      </c>
      <c r="H95" s="9">
        <f t="shared" si="27"/>
        <v>0</v>
      </c>
      <c r="I95" s="9">
        <f>단가대비표!V59</f>
        <v>0</v>
      </c>
      <c r="J95" s="9">
        <f t="shared" si="28"/>
        <v>0</v>
      </c>
      <c r="K95" s="9">
        <f t="shared" si="29"/>
        <v>1000</v>
      </c>
      <c r="L95" s="9">
        <f t="shared" si="29"/>
        <v>430</v>
      </c>
      <c r="M95" s="3" t="s">
        <v>51</v>
      </c>
      <c r="N95" s="1" t="s">
        <v>233</v>
      </c>
      <c r="O95" s="1" t="s">
        <v>638</v>
      </c>
      <c r="P95" s="1" t="s">
        <v>61</v>
      </c>
      <c r="Q95" s="1" t="s">
        <v>61</v>
      </c>
      <c r="R95" s="1" t="s">
        <v>62</v>
      </c>
      <c r="AJ95" s="1" t="s">
        <v>51</v>
      </c>
      <c r="AK95" s="1" t="s">
        <v>666</v>
      </c>
    </row>
    <row r="96" spans="1:37" ht="30" customHeight="1">
      <c r="A96" s="3" t="s">
        <v>640</v>
      </c>
      <c r="B96" s="3" t="s">
        <v>641</v>
      </c>
      <c r="C96" s="3" t="s">
        <v>137</v>
      </c>
      <c r="D96" s="4">
        <v>0.37</v>
      </c>
      <c r="E96" s="9">
        <f>단가대비표!O60</f>
        <v>300</v>
      </c>
      <c r="F96" s="9">
        <f t="shared" si="26"/>
        <v>111</v>
      </c>
      <c r="G96" s="9">
        <f>단가대비표!P60</f>
        <v>0</v>
      </c>
      <c r="H96" s="9">
        <f t="shared" si="27"/>
        <v>0</v>
      </c>
      <c r="I96" s="9">
        <f>단가대비표!V60</f>
        <v>0</v>
      </c>
      <c r="J96" s="9">
        <f t="shared" si="28"/>
        <v>0</v>
      </c>
      <c r="K96" s="9">
        <f t="shared" si="29"/>
        <v>300</v>
      </c>
      <c r="L96" s="9">
        <f t="shared" si="29"/>
        <v>111</v>
      </c>
      <c r="M96" s="3" t="s">
        <v>51</v>
      </c>
      <c r="N96" s="1" t="s">
        <v>233</v>
      </c>
      <c r="O96" s="1" t="s">
        <v>642</v>
      </c>
      <c r="P96" s="1" t="s">
        <v>61</v>
      </c>
      <c r="Q96" s="1" t="s">
        <v>61</v>
      </c>
      <c r="R96" s="1" t="s">
        <v>62</v>
      </c>
      <c r="AJ96" s="1" t="s">
        <v>51</v>
      </c>
      <c r="AK96" s="1" t="s">
        <v>667</v>
      </c>
    </row>
    <row r="97" spans="1:37" ht="30" customHeight="1">
      <c r="A97" s="3" t="s">
        <v>116</v>
      </c>
      <c r="B97" s="3" t="s">
        <v>439</v>
      </c>
      <c r="C97" s="3" t="s">
        <v>118</v>
      </c>
      <c r="D97" s="4">
        <v>0.06</v>
      </c>
      <c r="E97" s="9">
        <f>단가대비표!O76</f>
        <v>0</v>
      </c>
      <c r="F97" s="9">
        <f t="shared" si="26"/>
        <v>0</v>
      </c>
      <c r="G97" s="9">
        <f>단가대비표!P76</f>
        <v>85836</v>
      </c>
      <c r="H97" s="9">
        <f t="shared" si="27"/>
        <v>5150.1</v>
      </c>
      <c r="I97" s="9">
        <f>단가대비표!V76</f>
        <v>0</v>
      </c>
      <c r="J97" s="9">
        <f t="shared" si="28"/>
        <v>0</v>
      </c>
      <c r="K97" s="9">
        <f t="shared" si="29"/>
        <v>85836</v>
      </c>
      <c r="L97" s="9">
        <f t="shared" si="29"/>
        <v>5150.1</v>
      </c>
      <c r="M97" s="3" t="s">
        <v>51</v>
      </c>
      <c r="N97" s="1" t="s">
        <v>233</v>
      </c>
      <c r="O97" s="1" t="s">
        <v>440</v>
      </c>
      <c r="P97" s="1" t="s">
        <v>61</v>
      </c>
      <c r="Q97" s="1" t="s">
        <v>61</v>
      </c>
      <c r="R97" s="1" t="s">
        <v>62</v>
      </c>
      <c r="W97">
        <v>2</v>
      </c>
      <c r="AJ97" s="1" t="s">
        <v>51</v>
      </c>
      <c r="AK97" s="1" t="s">
        <v>668</v>
      </c>
    </row>
    <row r="98" spans="1:37" ht="30" customHeight="1">
      <c r="A98" s="3" t="s">
        <v>127</v>
      </c>
      <c r="B98" s="3" t="s">
        <v>583</v>
      </c>
      <c r="C98" s="3" t="s">
        <v>128</v>
      </c>
      <c r="D98" s="4">
        <v>1</v>
      </c>
      <c r="E98" s="9">
        <f>ROUNDDOWN(SUMIF(W93:W98,RIGHTB(O98,1),H93:H98)*U98,2)</f>
        <v>154.5</v>
      </c>
      <c r="F98" s="9">
        <f t="shared" si="26"/>
        <v>154.5</v>
      </c>
      <c r="G98" s="9">
        <v>0</v>
      </c>
      <c r="H98" s="9">
        <f t="shared" si="27"/>
        <v>0</v>
      </c>
      <c r="I98" s="9">
        <v>0</v>
      </c>
      <c r="J98" s="9">
        <f t="shared" si="28"/>
        <v>0</v>
      </c>
      <c r="K98" s="9">
        <f t="shared" si="29"/>
        <v>154.5</v>
      </c>
      <c r="L98" s="9">
        <f t="shared" si="29"/>
        <v>154.5</v>
      </c>
      <c r="M98" s="3" t="s">
        <v>51</v>
      </c>
      <c r="N98" s="1" t="s">
        <v>233</v>
      </c>
      <c r="O98" s="1" t="s">
        <v>209</v>
      </c>
      <c r="P98" s="1" t="s">
        <v>61</v>
      </c>
      <c r="Q98" s="1" t="s">
        <v>61</v>
      </c>
      <c r="R98" s="1" t="s">
        <v>61</v>
      </c>
      <c r="S98">
        <v>1</v>
      </c>
      <c r="T98">
        <v>0</v>
      </c>
      <c r="U98">
        <v>0.03</v>
      </c>
      <c r="AJ98" s="1" t="s">
        <v>51</v>
      </c>
      <c r="AK98" s="1" t="s">
        <v>665</v>
      </c>
    </row>
    <row r="99" spans="1:37" ht="30" customHeight="1">
      <c r="A99" s="17" t="s">
        <v>551</v>
      </c>
      <c r="B99" s="17" t="s">
        <v>51</v>
      </c>
      <c r="C99" s="17" t="s">
        <v>51</v>
      </c>
      <c r="D99" s="18"/>
      <c r="E99" s="19"/>
      <c r="F99" s="20">
        <v>2128</v>
      </c>
      <c r="G99" s="20"/>
      <c r="H99" s="20">
        <v>3953</v>
      </c>
      <c r="I99" s="19"/>
      <c r="J99" s="19">
        <f>TRUNC(SUMIF(N93:N98,N92,J93:J98),0)</f>
        <v>0</v>
      </c>
      <c r="K99" s="19"/>
      <c r="L99" s="20">
        <f>F99+H99+J99</f>
        <v>6081</v>
      </c>
      <c r="M99" s="18" t="s">
        <v>909</v>
      </c>
      <c r="N99" s="1" t="s">
        <v>132</v>
      </c>
      <c r="O99" s="1" t="s">
        <v>132</v>
      </c>
      <c r="P99" s="1" t="s">
        <v>51</v>
      </c>
      <c r="Q99" s="1" t="s">
        <v>51</v>
      </c>
      <c r="R99" s="1" t="s">
        <v>51</v>
      </c>
      <c r="AJ99" s="1" t="s">
        <v>51</v>
      </c>
      <c r="AK99" s="1" t="s">
        <v>51</v>
      </c>
    </row>
    <row r="100" spans="1:13" ht="30" customHeight="1">
      <c r="A100" s="4"/>
      <c r="B100" s="4"/>
      <c r="C100" s="4"/>
      <c r="D100" s="4"/>
      <c r="E100" s="9"/>
      <c r="F100" s="9"/>
      <c r="G100" s="9"/>
      <c r="H100" s="9"/>
      <c r="I100" s="9"/>
      <c r="J100" s="9"/>
      <c r="K100" s="9"/>
      <c r="L100" s="9"/>
      <c r="M100" s="4"/>
    </row>
    <row r="101" spans="1:14" ht="30" customHeight="1">
      <c r="A101" s="44" t="s">
        <v>669</v>
      </c>
      <c r="B101" s="44"/>
      <c r="C101" s="44"/>
      <c r="D101" s="44"/>
      <c r="E101" s="45"/>
      <c r="F101" s="45"/>
      <c r="G101" s="45"/>
      <c r="H101" s="45"/>
      <c r="I101" s="45"/>
      <c r="J101" s="45"/>
      <c r="K101" s="45"/>
      <c r="L101" s="45"/>
      <c r="M101" s="44"/>
      <c r="N101" s="1" t="s">
        <v>236</v>
      </c>
    </row>
    <row r="102" spans="1:37" ht="30" customHeight="1">
      <c r="A102" s="3" t="s">
        <v>630</v>
      </c>
      <c r="B102" s="3" t="s">
        <v>670</v>
      </c>
      <c r="C102" s="3" t="s">
        <v>137</v>
      </c>
      <c r="D102" s="4">
        <v>1.05</v>
      </c>
      <c r="E102" s="9">
        <f>단가대비표!O26</f>
        <v>2452</v>
      </c>
      <c r="F102" s="9">
        <f aca="true" t="shared" si="30" ref="F102:F107">TRUNC(E102*D102,1)</f>
        <v>2574.6</v>
      </c>
      <c r="G102" s="9">
        <f>단가대비표!P26</f>
        <v>0</v>
      </c>
      <c r="H102" s="9">
        <f aca="true" t="shared" si="31" ref="H102:H107">TRUNC(G102*D102,1)</f>
        <v>0</v>
      </c>
      <c r="I102" s="9">
        <f>단가대비표!V26</f>
        <v>0</v>
      </c>
      <c r="J102" s="9">
        <f aca="true" t="shared" si="32" ref="J102:J107">TRUNC(I102*D102,1)</f>
        <v>0</v>
      </c>
      <c r="K102" s="9">
        <f aca="true" t="shared" si="33" ref="K102:L107">TRUNC(E102+G102+I102,1)</f>
        <v>2452</v>
      </c>
      <c r="L102" s="9">
        <f t="shared" si="33"/>
        <v>2574.6</v>
      </c>
      <c r="M102" s="3" t="s">
        <v>51</v>
      </c>
      <c r="N102" s="1" t="s">
        <v>236</v>
      </c>
      <c r="O102" s="1" t="s">
        <v>671</v>
      </c>
      <c r="P102" s="1" t="s">
        <v>61</v>
      </c>
      <c r="Q102" s="1" t="s">
        <v>61</v>
      </c>
      <c r="R102" s="1" t="s">
        <v>62</v>
      </c>
      <c r="V102">
        <v>1</v>
      </c>
      <c r="AJ102" s="1" t="s">
        <v>51</v>
      </c>
      <c r="AK102" s="1" t="s">
        <v>672</v>
      </c>
    </row>
    <row r="103" spans="1:37" ht="30" customHeight="1">
      <c r="A103" s="3" t="s">
        <v>144</v>
      </c>
      <c r="B103" s="3" t="s">
        <v>634</v>
      </c>
      <c r="C103" s="3" t="s">
        <v>128</v>
      </c>
      <c r="D103" s="4">
        <v>1</v>
      </c>
      <c r="E103" s="9">
        <f>ROUNDDOWN(SUMIF(V102:V107,RIGHTB(O103,1),F102:F107)*U103,2)</f>
        <v>77.23</v>
      </c>
      <c r="F103" s="9">
        <f t="shared" si="30"/>
        <v>77.2</v>
      </c>
      <c r="G103" s="9">
        <v>0</v>
      </c>
      <c r="H103" s="9">
        <f t="shared" si="31"/>
        <v>0</v>
      </c>
      <c r="I103" s="9">
        <v>0</v>
      </c>
      <c r="J103" s="9">
        <f t="shared" si="32"/>
        <v>0</v>
      </c>
      <c r="K103" s="9">
        <f t="shared" si="33"/>
        <v>77.2</v>
      </c>
      <c r="L103" s="9">
        <f t="shared" si="33"/>
        <v>77.2</v>
      </c>
      <c r="M103" s="3" t="s">
        <v>51</v>
      </c>
      <c r="N103" s="1" t="s">
        <v>236</v>
      </c>
      <c r="O103" s="1" t="s">
        <v>129</v>
      </c>
      <c r="P103" s="1" t="s">
        <v>61</v>
      </c>
      <c r="Q103" s="1" t="s">
        <v>61</v>
      </c>
      <c r="R103" s="1" t="s">
        <v>61</v>
      </c>
      <c r="S103">
        <v>0</v>
      </c>
      <c r="T103">
        <v>0</v>
      </c>
      <c r="U103">
        <v>0.03</v>
      </c>
      <c r="AJ103" s="1" t="s">
        <v>51</v>
      </c>
      <c r="AK103" s="1" t="s">
        <v>673</v>
      </c>
    </row>
    <row r="104" spans="1:37" ht="30" customHeight="1">
      <c r="A104" s="3" t="s">
        <v>636</v>
      </c>
      <c r="B104" s="3" t="s">
        <v>637</v>
      </c>
      <c r="C104" s="3" t="s">
        <v>430</v>
      </c>
      <c r="D104" s="4">
        <v>0.48</v>
      </c>
      <c r="E104" s="9">
        <f>단가대비표!O59</f>
        <v>1000</v>
      </c>
      <c r="F104" s="9">
        <f t="shared" si="30"/>
        <v>480</v>
      </c>
      <c r="G104" s="9">
        <f>단가대비표!P59</f>
        <v>0</v>
      </c>
      <c r="H104" s="9">
        <f t="shared" si="31"/>
        <v>0</v>
      </c>
      <c r="I104" s="9">
        <f>단가대비표!V59</f>
        <v>0</v>
      </c>
      <c r="J104" s="9">
        <f t="shared" si="32"/>
        <v>0</v>
      </c>
      <c r="K104" s="9">
        <f t="shared" si="33"/>
        <v>1000</v>
      </c>
      <c r="L104" s="9">
        <f t="shared" si="33"/>
        <v>480</v>
      </c>
      <c r="M104" s="3" t="s">
        <v>51</v>
      </c>
      <c r="N104" s="1" t="s">
        <v>236</v>
      </c>
      <c r="O104" s="1" t="s">
        <v>638</v>
      </c>
      <c r="P104" s="1" t="s">
        <v>61</v>
      </c>
      <c r="Q104" s="1" t="s">
        <v>61</v>
      </c>
      <c r="R104" s="1" t="s">
        <v>62</v>
      </c>
      <c r="AJ104" s="1" t="s">
        <v>51</v>
      </c>
      <c r="AK104" s="1" t="s">
        <v>674</v>
      </c>
    </row>
    <row r="105" spans="1:37" ht="30" customHeight="1">
      <c r="A105" s="3" t="s">
        <v>640</v>
      </c>
      <c r="B105" s="3" t="s">
        <v>641</v>
      </c>
      <c r="C105" s="3" t="s">
        <v>137</v>
      </c>
      <c r="D105" s="4">
        <v>0.42</v>
      </c>
      <c r="E105" s="9">
        <f>단가대비표!O60</f>
        <v>300</v>
      </c>
      <c r="F105" s="9">
        <f t="shared" si="30"/>
        <v>126</v>
      </c>
      <c r="G105" s="9">
        <f>단가대비표!P60</f>
        <v>0</v>
      </c>
      <c r="H105" s="9">
        <f t="shared" si="31"/>
        <v>0</v>
      </c>
      <c r="I105" s="9">
        <f>단가대비표!V60</f>
        <v>0</v>
      </c>
      <c r="J105" s="9">
        <f t="shared" si="32"/>
        <v>0</v>
      </c>
      <c r="K105" s="9">
        <f t="shared" si="33"/>
        <v>300</v>
      </c>
      <c r="L105" s="9">
        <f t="shared" si="33"/>
        <v>126</v>
      </c>
      <c r="M105" s="3" t="s">
        <v>51</v>
      </c>
      <c r="N105" s="1" t="s">
        <v>236</v>
      </c>
      <c r="O105" s="1" t="s">
        <v>642</v>
      </c>
      <c r="P105" s="1" t="s">
        <v>61</v>
      </c>
      <c r="Q105" s="1" t="s">
        <v>61</v>
      </c>
      <c r="R105" s="1" t="s">
        <v>62</v>
      </c>
      <c r="AJ105" s="1" t="s">
        <v>51</v>
      </c>
      <c r="AK105" s="1" t="s">
        <v>675</v>
      </c>
    </row>
    <row r="106" spans="1:37" ht="30" customHeight="1">
      <c r="A106" s="3" t="s">
        <v>116</v>
      </c>
      <c r="B106" s="3" t="s">
        <v>439</v>
      </c>
      <c r="C106" s="3" t="s">
        <v>118</v>
      </c>
      <c r="D106" s="4">
        <v>0.06</v>
      </c>
      <c r="E106" s="9">
        <f>단가대비표!O76</f>
        <v>0</v>
      </c>
      <c r="F106" s="9">
        <f t="shared" si="30"/>
        <v>0</v>
      </c>
      <c r="G106" s="9">
        <f>단가대비표!P76</f>
        <v>85836</v>
      </c>
      <c r="H106" s="9">
        <f t="shared" si="31"/>
        <v>5150.1</v>
      </c>
      <c r="I106" s="9">
        <f>단가대비표!V76</f>
        <v>0</v>
      </c>
      <c r="J106" s="9">
        <f t="shared" si="32"/>
        <v>0</v>
      </c>
      <c r="K106" s="9">
        <f t="shared" si="33"/>
        <v>85836</v>
      </c>
      <c r="L106" s="9">
        <f t="shared" si="33"/>
        <v>5150.1</v>
      </c>
      <c r="M106" s="3" t="s">
        <v>51</v>
      </c>
      <c r="N106" s="1" t="s">
        <v>236</v>
      </c>
      <c r="O106" s="1" t="s">
        <v>440</v>
      </c>
      <c r="P106" s="1" t="s">
        <v>61</v>
      </c>
      <c r="Q106" s="1" t="s">
        <v>61</v>
      </c>
      <c r="R106" s="1" t="s">
        <v>62</v>
      </c>
      <c r="W106">
        <v>2</v>
      </c>
      <c r="AJ106" s="1" t="s">
        <v>51</v>
      </c>
      <c r="AK106" s="1" t="s">
        <v>676</v>
      </c>
    </row>
    <row r="107" spans="1:37" ht="30" customHeight="1">
      <c r="A107" s="3" t="s">
        <v>127</v>
      </c>
      <c r="B107" s="3" t="s">
        <v>583</v>
      </c>
      <c r="C107" s="3" t="s">
        <v>128</v>
      </c>
      <c r="D107" s="4">
        <v>1</v>
      </c>
      <c r="E107" s="9">
        <f>ROUNDDOWN(SUMIF(W102:W107,RIGHTB(O107,1),H102:H107)*U107,2)</f>
        <v>154.5</v>
      </c>
      <c r="F107" s="9">
        <f t="shared" si="30"/>
        <v>154.5</v>
      </c>
      <c r="G107" s="9">
        <v>0</v>
      </c>
      <c r="H107" s="9">
        <f t="shared" si="31"/>
        <v>0</v>
      </c>
      <c r="I107" s="9">
        <v>0</v>
      </c>
      <c r="J107" s="9">
        <f t="shared" si="32"/>
        <v>0</v>
      </c>
      <c r="K107" s="9">
        <f t="shared" si="33"/>
        <v>154.5</v>
      </c>
      <c r="L107" s="9">
        <f t="shared" si="33"/>
        <v>154.5</v>
      </c>
      <c r="M107" s="3" t="s">
        <v>51</v>
      </c>
      <c r="N107" s="1" t="s">
        <v>236</v>
      </c>
      <c r="O107" s="1" t="s">
        <v>209</v>
      </c>
      <c r="P107" s="1" t="s">
        <v>61</v>
      </c>
      <c r="Q107" s="1" t="s">
        <v>61</v>
      </c>
      <c r="R107" s="1" t="s">
        <v>61</v>
      </c>
      <c r="S107">
        <v>1</v>
      </c>
      <c r="T107">
        <v>0</v>
      </c>
      <c r="U107">
        <v>0.03</v>
      </c>
      <c r="AJ107" s="1" t="s">
        <v>51</v>
      </c>
      <c r="AK107" s="1" t="s">
        <v>673</v>
      </c>
    </row>
    <row r="108" spans="1:37" ht="30" customHeight="1">
      <c r="A108" s="17" t="s">
        <v>551</v>
      </c>
      <c r="B108" s="17" t="s">
        <v>51</v>
      </c>
      <c r="C108" s="17" t="s">
        <v>51</v>
      </c>
      <c r="D108" s="18"/>
      <c r="E108" s="19"/>
      <c r="F108" s="20">
        <v>2478</v>
      </c>
      <c r="G108" s="20"/>
      <c r="H108" s="20">
        <v>3876</v>
      </c>
      <c r="I108" s="19"/>
      <c r="J108" s="19">
        <f>TRUNC(SUMIF(N102:N107,N101,J102:J107),0)</f>
        <v>0</v>
      </c>
      <c r="K108" s="19"/>
      <c r="L108" s="20">
        <f>F108+H108+J108</f>
        <v>6354</v>
      </c>
      <c r="M108" s="18" t="s">
        <v>909</v>
      </c>
      <c r="N108" s="1" t="s">
        <v>132</v>
      </c>
      <c r="O108" s="1" t="s">
        <v>132</v>
      </c>
      <c r="P108" s="1" t="s">
        <v>51</v>
      </c>
      <c r="Q108" s="1" t="s">
        <v>51</v>
      </c>
      <c r="R108" s="1" t="s">
        <v>51</v>
      </c>
      <c r="AJ108" s="1" t="s">
        <v>51</v>
      </c>
      <c r="AK108" s="1" t="s">
        <v>51</v>
      </c>
    </row>
    <row r="109" spans="1:13" ht="30" customHeight="1">
      <c r="A109" s="4"/>
      <c r="B109" s="4"/>
      <c r="C109" s="4"/>
      <c r="D109" s="4"/>
      <c r="E109" s="9"/>
      <c r="F109" s="9"/>
      <c r="G109" s="9"/>
      <c r="H109" s="9"/>
      <c r="I109" s="9"/>
      <c r="J109" s="9"/>
      <c r="K109" s="9"/>
      <c r="L109" s="9"/>
      <c r="M109" s="4"/>
    </row>
    <row r="110" spans="1:14" ht="30" customHeight="1">
      <c r="A110" s="44" t="s">
        <v>677</v>
      </c>
      <c r="B110" s="44"/>
      <c r="C110" s="44"/>
      <c r="D110" s="44"/>
      <c r="E110" s="45"/>
      <c r="F110" s="45"/>
      <c r="G110" s="45"/>
      <c r="H110" s="45"/>
      <c r="I110" s="45"/>
      <c r="J110" s="45"/>
      <c r="K110" s="45"/>
      <c r="L110" s="45"/>
      <c r="M110" s="44"/>
      <c r="N110" s="1" t="s">
        <v>290</v>
      </c>
    </row>
    <row r="111" spans="1:37" ht="30" customHeight="1">
      <c r="A111" s="3" t="s">
        <v>678</v>
      </c>
      <c r="B111" s="3" t="s">
        <v>679</v>
      </c>
      <c r="C111" s="3" t="s">
        <v>680</v>
      </c>
      <c r="D111" s="4">
        <v>0.161</v>
      </c>
      <c r="E111" s="9">
        <f>단가대비표!O40</f>
        <v>5700</v>
      </c>
      <c r="F111" s="9">
        <f aca="true" t="shared" si="34" ref="F111:F117">TRUNC(E111*D111,1)</f>
        <v>917.7</v>
      </c>
      <c r="G111" s="9">
        <f>단가대비표!P40</f>
        <v>0</v>
      </c>
      <c r="H111" s="9">
        <f aca="true" t="shared" si="35" ref="H111:H117">TRUNC(G111*D111,1)</f>
        <v>0</v>
      </c>
      <c r="I111" s="9">
        <f>단가대비표!V40</f>
        <v>0</v>
      </c>
      <c r="J111" s="9">
        <f aca="true" t="shared" si="36" ref="J111:J117">TRUNC(I111*D111,1)</f>
        <v>0</v>
      </c>
      <c r="K111" s="9">
        <f aca="true" t="shared" si="37" ref="K111:L117">TRUNC(E111+G111+I111,1)</f>
        <v>5700</v>
      </c>
      <c r="L111" s="9">
        <f t="shared" si="37"/>
        <v>917.7</v>
      </c>
      <c r="M111" s="3" t="s">
        <v>51</v>
      </c>
      <c r="N111" s="1" t="s">
        <v>290</v>
      </c>
      <c r="O111" s="1" t="s">
        <v>681</v>
      </c>
      <c r="P111" s="1" t="s">
        <v>61</v>
      </c>
      <c r="Q111" s="1" t="s">
        <v>61</v>
      </c>
      <c r="R111" s="1" t="s">
        <v>62</v>
      </c>
      <c r="AJ111" s="1" t="s">
        <v>51</v>
      </c>
      <c r="AK111" s="1" t="s">
        <v>682</v>
      </c>
    </row>
    <row r="112" spans="1:37" ht="30" customHeight="1">
      <c r="A112" s="3" t="s">
        <v>683</v>
      </c>
      <c r="B112" s="3" t="s">
        <v>684</v>
      </c>
      <c r="C112" s="3" t="s">
        <v>680</v>
      </c>
      <c r="D112" s="4">
        <v>0.008</v>
      </c>
      <c r="E112" s="9">
        <f>단가대비표!O41</f>
        <v>2333</v>
      </c>
      <c r="F112" s="9">
        <f t="shared" si="34"/>
        <v>18.6</v>
      </c>
      <c r="G112" s="9">
        <f>단가대비표!P41</f>
        <v>0</v>
      </c>
      <c r="H112" s="9">
        <f t="shared" si="35"/>
        <v>0</v>
      </c>
      <c r="I112" s="9">
        <f>단가대비표!V41</f>
        <v>0</v>
      </c>
      <c r="J112" s="9">
        <f t="shared" si="36"/>
        <v>0</v>
      </c>
      <c r="K112" s="9">
        <f t="shared" si="37"/>
        <v>2333</v>
      </c>
      <c r="L112" s="9">
        <f t="shared" si="37"/>
        <v>18.6</v>
      </c>
      <c r="M112" s="3" t="s">
        <v>51</v>
      </c>
      <c r="N112" s="1" t="s">
        <v>290</v>
      </c>
      <c r="O112" s="1" t="s">
        <v>685</v>
      </c>
      <c r="P112" s="1" t="s">
        <v>61</v>
      </c>
      <c r="Q112" s="1" t="s">
        <v>61</v>
      </c>
      <c r="R112" s="1" t="s">
        <v>62</v>
      </c>
      <c r="AJ112" s="1" t="s">
        <v>51</v>
      </c>
      <c r="AK112" s="1" t="s">
        <v>686</v>
      </c>
    </row>
    <row r="113" spans="1:37" ht="30" customHeight="1">
      <c r="A113" s="3" t="s">
        <v>687</v>
      </c>
      <c r="B113" s="3" t="s">
        <v>688</v>
      </c>
      <c r="C113" s="3" t="s">
        <v>689</v>
      </c>
      <c r="D113" s="4">
        <v>0.05</v>
      </c>
      <c r="E113" s="9">
        <f>단가대비표!O42</f>
        <v>260</v>
      </c>
      <c r="F113" s="9">
        <f t="shared" si="34"/>
        <v>13</v>
      </c>
      <c r="G113" s="9">
        <f>단가대비표!P42</f>
        <v>0</v>
      </c>
      <c r="H113" s="9">
        <f t="shared" si="35"/>
        <v>0</v>
      </c>
      <c r="I113" s="9">
        <f>단가대비표!V42</f>
        <v>0</v>
      </c>
      <c r="J113" s="9">
        <f t="shared" si="36"/>
        <v>0</v>
      </c>
      <c r="K113" s="9">
        <f t="shared" si="37"/>
        <v>260</v>
      </c>
      <c r="L113" s="9">
        <f t="shared" si="37"/>
        <v>13</v>
      </c>
      <c r="M113" s="3" t="s">
        <v>51</v>
      </c>
      <c r="N113" s="1" t="s">
        <v>290</v>
      </c>
      <c r="O113" s="1" t="s">
        <v>690</v>
      </c>
      <c r="P113" s="1" t="s">
        <v>61</v>
      </c>
      <c r="Q113" s="1" t="s">
        <v>61</v>
      </c>
      <c r="R113" s="1" t="s">
        <v>62</v>
      </c>
      <c r="AJ113" s="1" t="s">
        <v>51</v>
      </c>
      <c r="AK113" s="1" t="s">
        <v>691</v>
      </c>
    </row>
    <row r="114" spans="1:37" ht="30" customHeight="1">
      <c r="A114" s="3" t="s">
        <v>692</v>
      </c>
      <c r="B114" s="3" t="s">
        <v>51</v>
      </c>
      <c r="C114" s="3" t="s">
        <v>693</v>
      </c>
      <c r="D114" s="4">
        <v>0.01</v>
      </c>
      <c r="E114" s="9">
        <f>단가대비표!O43</f>
        <v>1650</v>
      </c>
      <c r="F114" s="9">
        <f t="shared" si="34"/>
        <v>16.5</v>
      </c>
      <c r="G114" s="9">
        <f>단가대비표!P43</f>
        <v>0</v>
      </c>
      <c r="H114" s="9">
        <f t="shared" si="35"/>
        <v>0</v>
      </c>
      <c r="I114" s="9">
        <f>단가대비표!V43</f>
        <v>0</v>
      </c>
      <c r="J114" s="9">
        <f t="shared" si="36"/>
        <v>0</v>
      </c>
      <c r="K114" s="9">
        <f t="shared" si="37"/>
        <v>1650</v>
      </c>
      <c r="L114" s="9">
        <f t="shared" si="37"/>
        <v>16.5</v>
      </c>
      <c r="M114" s="3" t="s">
        <v>51</v>
      </c>
      <c r="N114" s="1" t="s">
        <v>290</v>
      </c>
      <c r="O114" s="1" t="s">
        <v>694</v>
      </c>
      <c r="P114" s="1" t="s">
        <v>61</v>
      </c>
      <c r="Q114" s="1" t="s">
        <v>61</v>
      </c>
      <c r="R114" s="1" t="s">
        <v>62</v>
      </c>
      <c r="AJ114" s="1" t="s">
        <v>51</v>
      </c>
      <c r="AK114" s="1" t="s">
        <v>695</v>
      </c>
    </row>
    <row r="115" spans="1:37" ht="30" customHeight="1">
      <c r="A115" s="3" t="s">
        <v>696</v>
      </c>
      <c r="B115" s="3" t="s">
        <v>697</v>
      </c>
      <c r="C115" s="3" t="s">
        <v>680</v>
      </c>
      <c r="D115" s="4">
        <v>0.05</v>
      </c>
      <c r="E115" s="9">
        <f>단가대비표!O86</f>
        <v>1396.4</v>
      </c>
      <c r="F115" s="9">
        <f t="shared" si="34"/>
        <v>69.8</v>
      </c>
      <c r="G115" s="9">
        <f>단가대비표!P86</f>
        <v>0</v>
      </c>
      <c r="H115" s="9">
        <f t="shared" si="35"/>
        <v>0</v>
      </c>
      <c r="I115" s="9">
        <f>단가대비표!V86</f>
        <v>0</v>
      </c>
      <c r="J115" s="9">
        <f t="shared" si="36"/>
        <v>0</v>
      </c>
      <c r="K115" s="9">
        <f t="shared" si="37"/>
        <v>1396.4</v>
      </c>
      <c r="L115" s="9">
        <f t="shared" si="37"/>
        <v>69.8</v>
      </c>
      <c r="M115" s="3" t="s">
        <v>51</v>
      </c>
      <c r="N115" s="1" t="s">
        <v>290</v>
      </c>
      <c r="O115" s="1" t="s">
        <v>698</v>
      </c>
      <c r="P115" s="1" t="s">
        <v>61</v>
      </c>
      <c r="Q115" s="1" t="s">
        <v>61</v>
      </c>
      <c r="R115" s="1" t="s">
        <v>62</v>
      </c>
      <c r="AJ115" s="1" t="s">
        <v>51</v>
      </c>
      <c r="AK115" s="1" t="s">
        <v>699</v>
      </c>
    </row>
    <row r="116" spans="1:37" ht="30" customHeight="1">
      <c r="A116" s="3" t="s">
        <v>116</v>
      </c>
      <c r="B116" s="3" t="s">
        <v>700</v>
      </c>
      <c r="C116" s="3" t="s">
        <v>118</v>
      </c>
      <c r="D116" s="4">
        <v>0.03</v>
      </c>
      <c r="E116" s="9">
        <f>단가대비표!O74</f>
        <v>0</v>
      </c>
      <c r="F116" s="9">
        <f t="shared" si="34"/>
        <v>0</v>
      </c>
      <c r="G116" s="9">
        <f>단가대비표!P74</f>
        <v>93734</v>
      </c>
      <c r="H116" s="9">
        <f t="shared" si="35"/>
        <v>2812</v>
      </c>
      <c r="I116" s="9">
        <f>단가대비표!V74</f>
        <v>0</v>
      </c>
      <c r="J116" s="9">
        <f t="shared" si="36"/>
        <v>0</v>
      </c>
      <c r="K116" s="9">
        <f t="shared" si="37"/>
        <v>93734</v>
      </c>
      <c r="L116" s="9">
        <f t="shared" si="37"/>
        <v>2812</v>
      </c>
      <c r="M116" s="3" t="s">
        <v>51</v>
      </c>
      <c r="N116" s="1" t="s">
        <v>290</v>
      </c>
      <c r="O116" s="1" t="s">
        <v>701</v>
      </c>
      <c r="P116" s="1" t="s">
        <v>61</v>
      </c>
      <c r="Q116" s="1" t="s">
        <v>61</v>
      </c>
      <c r="R116" s="1" t="s">
        <v>62</v>
      </c>
      <c r="V116">
        <v>1</v>
      </c>
      <c r="AJ116" s="1" t="s">
        <v>51</v>
      </c>
      <c r="AK116" s="1" t="s">
        <v>702</v>
      </c>
    </row>
    <row r="117" spans="1:37" ht="30" customHeight="1">
      <c r="A117" s="17" t="s">
        <v>127</v>
      </c>
      <c r="B117" s="22" t="s">
        <v>910</v>
      </c>
      <c r="C117" s="17" t="s">
        <v>128</v>
      </c>
      <c r="D117" s="18">
        <v>1</v>
      </c>
      <c r="E117" s="20">
        <f>H116*2%</f>
        <v>56.24</v>
      </c>
      <c r="F117" s="19">
        <f t="shared" si="34"/>
        <v>56.2</v>
      </c>
      <c r="G117" s="19">
        <v>0</v>
      </c>
      <c r="H117" s="19">
        <f t="shared" si="35"/>
        <v>0</v>
      </c>
      <c r="I117" s="19">
        <v>0</v>
      </c>
      <c r="J117" s="19">
        <f t="shared" si="36"/>
        <v>0</v>
      </c>
      <c r="K117" s="19">
        <f t="shared" si="37"/>
        <v>56.2</v>
      </c>
      <c r="L117" s="20">
        <f t="shared" si="37"/>
        <v>56.2</v>
      </c>
      <c r="M117" s="18" t="s">
        <v>908</v>
      </c>
      <c r="N117" s="1" t="s">
        <v>290</v>
      </c>
      <c r="O117" s="1" t="s">
        <v>129</v>
      </c>
      <c r="P117" s="1" t="s">
        <v>61</v>
      </c>
      <c r="Q117" s="1" t="s">
        <v>61</v>
      </c>
      <c r="R117" s="1" t="s">
        <v>61</v>
      </c>
      <c r="S117">
        <v>1</v>
      </c>
      <c r="T117">
        <v>0</v>
      </c>
      <c r="U117">
        <v>0.03</v>
      </c>
      <c r="AJ117" s="1" t="s">
        <v>51</v>
      </c>
      <c r="AK117" s="1" t="s">
        <v>703</v>
      </c>
    </row>
    <row r="118" spans="1:37" ht="30" customHeight="1">
      <c r="A118" s="3" t="s">
        <v>551</v>
      </c>
      <c r="B118" s="3" t="s">
        <v>51</v>
      </c>
      <c r="C118" s="3" t="s">
        <v>51</v>
      </c>
      <c r="D118" s="4"/>
      <c r="E118" s="9"/>
      <c r="F118" s="9">
        <f>TRUNC(SUMIF(N111:N117,N110,F111:F117),0)</f>
        <v>1091</v>
      </c>
      <c r="G118" s="9"/>
      <c r="H118" s="9">
        <f>TRUNC(SUMIF(N111:N117,N110,H111:H117),0)</f>
        <v>2812</v>
      </c>
      <c r="I118" s="9"/>
      <c r="J118" s="9">
        <f>TRUNC(SUMIF(N111:N117,N110,J111:J117),0)</f>
        <v>0</v>
      </c>
      <c r="K118" s="9"/>
      <c r="L118" s="9">
        <f>F118+H118+J118</f>
        <v>3903</v>
      </c>
      <c r="M118" s="3" t="s">
        <v>51</v>
      </c>
      <c r="N118" s="1" t="s">
        <v>132</v>
      </c>
      <c r="O118" s="1" t="s">
        <v>132</v>
      </c>
      <c r="P118" s="1" t="s">
        <v>51</v>
      </c>
      <c r="Q118" s="1" t="s">
        <v>51</v>
      </c>
      <c r="R118" s="1" t="s">
        <v>51</v>
      </c>
      <c r="AJ118" s="1" t="s">
        <v>51</v>
      </c>
      <c r="AK118" s="1" t="s">
        <v>51</v>
      </c>
    </row>
    <row r="119" spans="1:13" ht="30" customHeight="1">
      <c r="A119" s="4"/>
      <c r="B119" s="4"/>
      <c r="C119" s="4"/>
      <c r="D119" s="4"/>
      <c r="E119" s="9"/>
      <c r="F119" s="9"/>
      <c r="G119" s="9"/>
      <c r="H119" s="9"/>
      <c r="I119" s="9"/>
      <c r="J119" s="9"/>
      <c r="K119" s="9"/>
      <c r="L119" s="9"/>
      <c r="M119" s="4"/>
    </row>
    <row r="120" spans="1:14" ht="30" customHeight="1">
      <c r="A120" s="44" t="s">
        <v>704</v>
      </c>
      <c r="B120" s="44"/>
      <c r="C120" s="44"/>
      <c r="D120" s="44"/>
      <c r="E120" s="45"/>
      <c r="F120" s="45"/>
      <c r="G120" s="45"/>
      <c r="H120" s="45"/>
      <c r="I120" s="45"/>
      <c r="J120" s="45"/>
      <c r="K120" s="45"/>
      <c r="L120" s="45"/>
      <c r="M120" s="44"/>
      <c r="N120" s="1" t="s">
        <v>193</v>
      </c>
    </row>
    <row r="121" spans="1:37" ht="30" customHeight="1">
      <c r="A121" s="3" t="s">
        <v>116</v>
      </c>
      <c r="B121" s="3" t="s">
        <v>705</v>
      </c>
      <c r="C121" s="3" t="s">
        <v>118</v>
      </c>
      <c r="D121" s="4">
        <v>2</v>
      </c>
      <c r="E121" s="9">
        <f>단가대비표!O82</f>
        <v>0</v>
      </c>
      <c r="F121" s="9">
        <f>TRUNC(E121*D121,1)</f>
        <v>0</v>
      </c>
      <c r="G121" s="9">
        <f>단가대비표!P82</f>
        <v>100194</v>
      </c>
      <c r="H121" s="9">
        <f>TRUNC(G121*D121,1)</f>
        <v>200388</v>
      </c>
      <c r="I121" s="9">
        <f>단가대비표!V82</f>
        <v>0</v>
      </c>
      <c r="J121" s="9">
        <f>TRUNC(I121*D121,1)</f>
        <v>0</v>
      </c>
      <c r="K121" s="9">
        <f>TRUNC(E121+G121+I121,1)</f>
        <v>100194</v>
      </c>
      <c r="L121" s="9">
        <f>TRUNC(F121+H121+J121,1)</f>
        <v>200388</v>
      </c>
      <c r="M121" s="3" t="s">
        <v>51</v>
      </c>
      <c r="N121" s="1" t="s">
        <v>193</v>
      </c>
      <c r="O121" s="1" t="s">
        <v>706</v>
      </c>
      <c r="P121" s="1" t="s">
        <v>61</v>
      </c>
      <c r="Q121" s="1" t="s">
        <v>61</v>
      </c>
      <c r="R121" s="1" t="s">
        <v>62</v>
      </c>
      <c r="V121">
        <v>1</v>
      </c>
      <c r="AJ121" s="1" t="s">
        <v>51</v>
      </c>
      <c r="AK121" s="1" t="s">
        <v>707</v>
      </c>
    </row>
    <row r="122" spans="1:37" ht="30" customHeight="1">
      <c r="A122" s="17" t="s">
        <v>127</v>
      </c>
      <c r="B122" s="22" t="s">
        <v>911</v>
      </c>
      <c r="C122" s="17" t="s">
        <v>128</v>
      </c>
      <c r="D122" s="18">
        <v>1</v>
      </c>
      <c r="E122" s="20">
        <f>H121*2%</f>
        <v>4007.76</v>
      </c>
      <c r="F122" s="19">
        <f>TRUNC(E122*D122,1)</f>
        <v>4007.7</v>
      </c>
      <c r="G122" s="19">
        <v>0</v>
      </c>
      <c r="H122" s="19">
        <f>TRUNC(G122*D122,1)</f>
        <v>0</v>
      </c>
      <c r="I122" s="19">
        <v>0</v>
      </c>
      <c r="J122" s="19">
        <f>TRUNC(I122*D122,1)</f>
        <v>0</v>
      </c>
      <c r="K122" s="19">
        <f>TRUNC(E122+G122+I122,1)</f>
        <v>4007.7</v>
      </c>
      <c r="L122" s="20">
        <f>TRUNC(F122+H122+J122,1)</f>
        <v>4007.7</v>
      </c>
      <c r="M122" s="18" t="s">
        <v>908</v>
      </c>
      <c r="N122" s="1" t="s">
        <v>193</v>
      </c>
      <c r="O122" s="1" t="s">
        <v>129</v>
      </c>
      <c r="P122" s="1" t="s">
        <v>61</v>
      </c>
      <c r="Q122" s="1" t="s">
        <v>61</v>
      </c>
      <c r="R122" s="1" t="s">
        <v>61</v>
      </c>
      <c r="S122">
        <v>1</v>
      </c>
      <c r="T122">
        <v>0</v>
      </c>
      <c r="U122">
        <v>0.03</v>
      </c>
      <c r="AJ122" s="1" t="s">
        <v>51</v>
      </c>
      <c r="AK122" s="1" t="s">
        <v>708</v>
      </c>
    </row>
    <row r="123" spans="1:37" ht="30" customHeight="1">
      <c r="A123" s="3" t="s">
        <v>551</v>
      </c>
      <c r="B123" s="3" t="s">
        <v>51</v>
      </c>
      <c r="C123" s="3" t="s">
        <v>51</v>
      </c>
      <c r="D123" s="4"/>
      <c r="E123" s="9"/>
      <c r="F123" s="9">
        <f>TRUNC(SUMIF(N121:N122,N120,F121:F122),0)</f>
        <v>4007</v>
      </c>
      <c r="G123" s="9"/>
      <c r="H123" s="9">
        <f>TRUNC(SUMIF(N121:N122,N120,H121:H122),0)</f>
        <v>200388</v>
      </c>
      <c r="I123" s="9"/>
      <c r="J123" s="9">
        <f>TRUNC(SUMIF(N121:N122,N120,J121:J122),0)</f>
        <v>0</v>
      </c>
      <c r="K123" s="9"/>
      <c r="L123" s="9">
        <f>F123+H123+J123</f>
        <v>204395</v>
      </c>
      <c r="M123" s="3" t="s">
        <v>51</v>
      </c>
      <c r="N123" s="1" t="s">
        <v>132</v>
      </c>
      <c r="O123" s="1" t="s">
        <v>132</v>
      </c>
      <c r="P123" s="1" t="s">
        <v>51</v>
      </c>
      <c r="Q123" s="1" t="s">
        <v>51</v>
      </c>
      <c r="R123" s="1" t="s">
        <v>51</v>
      </c>
      <c r="AJ123" s="1" t="s">
        <v>51</v>
      </c>
      <c r="AK123" s="1" t="s">
        <v>51</v>
      </c>
    </row>
    <row r="124" spans="1:13" ht="30" customHeight="1">
      <c r="A124" s="4"/>
      <c r="B124" s="4"/>
      <c r="C124" s="4"/>
      <c r="D124" s="4"/>
      <c r="E124" s="9"/>
      <c r="F124" s="9"/>
      <c r="G124" s="9"/>
      <c r="H124" s="9"/>
      <c r="I124" s="9"/>
      <c r="J124" s="9"/>
      <c r="K124" s="9"/>
      <c r="L124" s="9"/>
      <c r="M124" s="4"/>
    </row>
    <row r="125" spans="1:14" ht="30" customHeight="1">
      <c r="A125" s="44" t="s">
        <v>709</v>
      </c>
      <c r="B125" s="44"/>
      <c r="C125" s="44"/>
      <c r="D125" s="44"/>
      <c r="E125" s="45"/>
      <c r="F125" s="45"/>
      <c r="G125" s="45"/>
      <c r="H125" s="45"/>
      <c r="I125" s="45"/>
      <c r="J125" s="45"/>
      <c r="K125" s="45"/>
      <c r="L125" s="45"/>
      <c r="M125" s="44"/>
      <c r="N125" s="1" t="s">
        <v>294</v>
      </c>
    </row>
    <row r="126" spans="1:37" ht="30" customHeight="1">
      <c r="A126" s="3" t="s">
        <v>116</v>
      </c>
      <c r="B126" s="3" t="s">
        <v>117</v>
      </c>
      <c r="C126" s="3" t="s">
        <v>118</v>
      </c>
      <c r="D126" s="21">
        <v>0</v>
      </c>
      <c r="E126" s="9">
        <f>단가대비표!O75</f>
        <v>0</v>
      </c>
      <c r="F126" s="9">
        <f>TRUNC(E126*D126,1)</f>
        <v>0</v>
      </c>
      <c r="G126" s="9">
        <f>단가대비표!P75</f>
        <v>87372</v>
      </c>
      <c r="H126" s="9">
        <f>TRUNC(G126*D126,1)</f>
        <v>0</v>
      </c>
      <c r="I126" s="9">
        <f>단가대비표!V75</f>
        <v>0</v>
      </c>
      <c r="J126" s="9">
        <f>TRUNC(I126*D126,1)</f>
        <v>0</v>
      </c>
      <c r="K126" s="9">
        <f aca="true" t="shared" si="38" ref="K126:L128">TRUNC(E126+G126+I126,1)</f>
        <v>87372</v>
      </c>
      <c r="L126" s="9">
        <f t="shared" si="38"/>
        <v>0</v>
      </c>
      <c r="M126" s="3" t="s">
        <v>51</v>
      </c>
      <c r="N126" s="1" t="s">
        <v>294</v>
      </c>
      <c r="O126" s="1" t="s">
        <v>119</v>
      </c>
      <c r="P126" s="1" t="s">
        <v>61</v>
      </c>
      <c r="Q126" s="1" t="s">
        <v>61</v>
      </c>
      <c r="R126" s="1" t="s">
        <v>62</v>
      </c>
      <c r="V126">
        <v>1</v>
      </c>
      <c r="AJ126" s="1" t="s">
        <v>51</v>
      </c>
      <c r="AK126" s="1" t="s">
        <v>710</v>
      </c>
    </row>
    <row r="127" spans="1:37" ht="30" customHeight="1">
      <c r="A127" s="3" t="s">
        <v>116</v>
      </c>
      <c r="B127" s="3" t="s">
        <v>121</v>
      </c>
      <c r="C127" s="3" t="s">
        <v>118</v>
      </c>
      <c r="D127" s="4">
        <v>0.014</v>
      </c>
      <c r="E127" s="9">
        <f>단가대비표!O77</f>
        <v>0</v>
      </c>
      <c r="F127" s="9">
        <f>TRUNC(E127*D127,1)</f>
        <v>0</v>
      </c>
      <c r="G127" s="9">
        <f>단가대비표!P77</f>
        <v>66622</v>
      </c>
      <c r="H127" s="9">
        <f>TRUNC(G127*D127,1)</f>
        <v>932.7</v>
      </c>
      <c r="I127" s="9">
        <f>단가대비표!V77</f>
        <v>0</v>
      </c>
      <c r="J127" s="9">
        <f>TRUNC(I127*D127,1)</f>
        <v>0</v>
      </c>
      <c r="K127" s="9">
        <f t="shared" si="38"/>
        <v>66622</v>
      </c>
      <c r="L127" s="9">
        <f t="shared" si="38"/>
        <v>932.7</v>
      </c>
      <c r="M127" s="3" t="s">
        <v>51</v>
      </c>
      <c r="N127" s="1" t="s">
        <v>294</v>
      </c>
      <c r="O127" s="1" t="s">
        <v>122</v>
      </c>
      <c r="P127" s="1" t="s">
        <v>61</v>
      </c>
      <c r="Q127" s="1" t="s">
        <v>61</v>
      </c>
      <c r="R127" s="1" t="s">
        <v>62</v>
      </c>
      <c r="V127">
        <v>1</v>
      </c>
      <c r="AJ127" s="1" t="s">
        <v>51</v>
      </c>
      <c r="AK127" s="1" t="s">
        <v>711</v>
      </c>
    </row>
    <row r="128" spans="1:37" ht="30" customHeight="1">
      <c r="A128" s="17" t="s">
        <v>127</v>
      </c>
      <c r="B128" s="22" t="s">
        <v>911</v>
      </c>
      <c r="C128" s="17" t="s">
        <v>128</v>
      </c>
      <c r="D128" s="18">
        <v>1</v>
      </c>
      <c r="E128" s="20">
        <f>H127*2%</f>
        <v>18.654</v>
      </c>
      <c r="F128" s="19">
        <f>TRUNC(E128*D128,1)</f>
        <v>18.6</v>
      </c>
      <c r="G128" s="19">
        <v>0</v>
      </c>
      <c r="H128" s="19">
        <f>TRUNC(G128*D128,1)</f>
        <v>0</v>
      </c>
      <c r="I128" s="19">
        <v>0</v>
      </c>
      <c r="J128" s="19">
        <f>TRUNC(I128*D128,1)</f>
        <v>0</v>
      </c>
      <c r="K128" s="19">
        <f t="shared" si="38"/>
        <v>18.6</v>
      </c>
      <c r="L128" s="20">
        <f t="shared" si="38"/>
        <v>18.6</v>
      </c>
      <c r="M128" s="18" t="s">
        <v>908</v>
      </c>
      <c r="N128" s="1" t="s">
        <v>294</v>
      </c>
      <c r="O128" s="1" t="s">
        <v>129</v>
      </c>
      <c r="P128" s="1" t="s">
        <v>61</v>
      </c>
      <c r="Q128" s="1" t="s">
        <v>61</v>
      </c>
      <c r="R128" s="1" t="s">
        <v>61</v>
      </c>
      <c r="S128">
        <v>1</v>
      </c>
      <c r="T128">
        <v>0</v>
      </c>
      <c r="U128">
        <v>0.03</v>
      </c>
      <c r="AJ128" s="1" t="s">
        <v>51</v>
      </c>
      <c r="AK128" s="1" t="s">
        <v>712</v>
      </c>
    </row>
    <row r="129" spans="1:37" ht="30" customHeight="1">
      <c r="A129" s="3" t="s">
        <v>551</v>
      </c>
      <c r="B129" s="3" t="s">
        <v>51</v>
      </c>
      <c r="C129" s="3" t="s">
        <v>51</v>
      </c>
      <c r="D129" s="4"/>
      <c r="E129" s="9"/>
      <c r="F129" s="9">
        <f>TRUNC(SUMIF(N126:N128,N125,F126:F128),0)</f>
        <v>18</v>
      </c>
      <c r="G129" s="9"/>
      <c r="H129" s="9">
        <f>TRUNC(SUMIF(N126:N128,N125,H126:H128),0)</f>
        <v>932</v>
      </c>
      <c r="I129" s="9"/>
      <c r="J129" s="9">
        <f>TRUNC(SUMIF(N126:N128,N125,J126:J128),0)</f>
        <v>0</v>
      </c>
      <c r="K129" s="9"/>
      <c r="L129" s="9">
        <f>F129+H129+J129</f>
        <v>950</v>
      </c>
      <c r="M129" s="3" t="s">
        <v>51</v>
      </c>
      <c r="N129" s="1" t="s">
        <v>132</v>
      </c>
      <c r="O129" s="1" t="s">
        <v>132</v>
      </c>
      <c r="P129" s="1" t="s">
        <v>51</v>
      </c>
      <c r="Q129" s="1" t="s">
        <v>51</v>
      </c>
      <c r="R129" s="1" t="s">
        <v>51</v>
      </c>
      <c r="AJ129" s="1" t="s">
        <v>51</v>
      </c>
      <c r="AK129" s="1" t="s">
        <v>51</v>
      </c>
    </row>
    <row r="130" spans="1:13" ht="30" customHeight="1">
      <c r="A130" s="4"/>
      <c r="B130" s="4"/>
      <c r="C130" s="4"/>
      <c r="D130" s="4"/>
      <c r="E130" s="9"/>
      <c r="F130" s="9"/>
      <c r="G130" s="9"/>
      <c r="H130" s="9"/>
      <c r="I130" s="9"/>
      <c r="J130" s="9"/>
      <c r="K130" s="9"/>
      <c r="L130" s="9"/>
      <c r="M130" s="4"/>
    </row>
    <row r="131" spans="1:14" ht="30" customHeight="1">
      <c r="A131" s="44" t="s">
        <v>713</v>
      </c>
      <c r="B131" s="44"/>
      <c r="C131" s="44"/>
      <c r="D131" s="44"/>
      <c r="E131" s="45"/>
      <c r="F131" s="45"/>
      <c r="G131" s="45"/>
      <c r="H131" s="45"/>
      <c r="I131" s="45"/>
      <c r="J131" s="45"/>
      <c r="K131" s="45"/>
      <c r="L131" s="45"/>
      <c r="M131" s="44"/>
      <c r="N131" s="1" t="s">
        <v>198</v>
      </c>
    </row>
    <row r="132" spans="1:37" ht="30" customHeight="1">
      <c r="A132" s="3" t="s">
        <v>714</v>
      </c>
      <c r="B132" s="3" t="s">
        <v>51</v>
      </c>
      <c r="C132" s="3" t="s">
        <v>69</v>
      </c>
      <c r="D132" s="4">
        <v>1.8</v>
      </c>
      <c r="E132" s="9">
        <f>단가대비표!O5</f>
        <v>3</v>
      </c>
      <c r="F132" s="9">
        <f>TRUNC(E132*D132,1)</f>
        <v>5.4</v>
      </c>
      <c r="G132" s="9">
        <f>단가대비표!P5</f>
        <v>0</v>
      </c>
      <c r="H132" s="9">
        <f>TRUNC(G132*D132,1)</f>
        <v>0</v>
      </c>
      <c r="I132" s="9">
        <f>단가대비표!V5</f>
        <v>0</v>
      </c>
      <c r="J132" s="9">
        <f>TRUNC(I132*D132,1)</f>
        <v>0</v>
      </c>
      <c r="K132" s="9">
        <f aca="true" t="shared" si="39" ref="K132:L135">TRUNC(E132+G132+I132,1)</f>
        <v>3</v>
      </c>
      <c r="L132" s="9">
        <f t="shared" si="39"/>
        <v>5.4</v>
      </c>
      <c r="M132" s="3" t="s">
        <v>51</v>
      </c>
      <c r="N132" s="1" t="s">
        <v>198</v>
      </c>
      <c r="O132" s="1" t="s">
        <v>715</v>
      </c>
      <c r="P132" s="1" t="s">
        <v>61</v>
      </c>
      <c r="Q132" s="1" t="s">
        <v>61</v>
      </c>
      <c r="R132" s="1" t="s">
        <v>62</v>
      </c>
      <c r="AJ132" s="1" t="s">
        <v>51</v>
      </c>
      <c r="AK132" s="1" t="s">
        <v>716</v>
      </c>
    </row>
    <row r="133" spans="1:37" ht="30" customHeight="1">
      <c r="A133" s="3" t="s">
        <v>116</v>
      </c>
      <c r="B133" s="3" t="s">
        <v>717</v>
      </c>
      <c r="C133" s="3" t="s">
        <v>118</v>
      </c>
      <c r="D133" s="4">
        <v>0.065</v>
      </c>
      <c r="E133" s="9">
        <f>단가대비표!O70</f>
        <v>0</v>
      </c>
      <c r="F133" s="9">
        <f>TRUNC(E133*D133,1)</f>
        <v>0</v>
      </c>
      <c r="G133" s="9">
        <f>단가대비표!P70</f>
        <v>101831</v>
      </c>
      <c r="H133" s="9">
        <f>TRUNC(G133*D133,1)</f>
        <v>6619</v>
      </c>
      <c r="I133" s="9">
        <f>단가대비표!V70</f>
        <v>0</v>
      </c>
      <c r="J133" s="9">
        <f>TRUNC(I133*D133,1)</f>
        <v>0</v>
      </c>
      <c r="K133" s="9">
        <f t="shared" si="39"/>
        <v>101831</v>
      </c>
      <c r="L133" s="9">
        <f t="shared" si="39"/>
        <v>6619</v>
      </c>
      <c r="M133" s="3" t="s">
        <v>51</v>
      </c>
      <c r="N133" s="1" t="s">
        <v>198</v>
      </c>
      <c r="O133" s="1" t="s">
        <v>718</v>
      </c>
      <c r="P133" s="1" t="s">
        <v>61</v>
      </c>
      <c r="Q133" s="1" t="s">
        <v>61</v>
      </c>
      <c r="R133" s="1" t="s">
        <v>62</v>
      </c>
      <c r="V133">
        <v>1</v>
      </c>
      <c r="AJ133" s="1" t="s">
        <v>51</v>
      </c>
      <c r="AK133" s="1" t="s">
        <v>719</v>
      </c>
    </row>
    <row r="134" spans="1:37" ht="30" customHeight="1">
      <c r="A134" s="3" t="s">
        <v>116</v>
      </c>
      <c r="B134" s="3" t="s">
        <v>121</v>
      </c>
      <c r="C134" s="3" t="s">
        <v>118</v>
      </c>
      <c r="D134" s="4">
        <v>0.08</v>
      </c>
      <c r="E134" s="9">
        <f>단가대비표!O77</f>
        <v>0</v>
      </c>
      <c r="F134" s="9">
        <f>TRUNC(E134*D134,1)</f>
        <v>0</v>
      </c>
      <c r="G134" s="9">
        <f>단가대비표!P77</f>
        <v>66622</v>
      </c>
      <c r="H134" s="9">
        <f>TRUNC(G134*D134,1)</f>
        <v>5329.7</v>
      </c>
      <c r="I134" s="9">
        <f>단가대비표!V77</f>
        <v>0</v>
      </c>
      <c r="J134" s="9">
        <f>TRUNC(I134*D134,1)</f>
        <v>0</v>
      </c>
      <c r="K134" s="9">
        <f t="shared" si="39"/>
        <v>66622</v>
      </c>
      <c r="L134" s="9">
        <f t="shared" si="39"/>
        <v>5329.7</v>
      </c>
      <c r="M134" s="3" t="s">
        <v>51</v>
      </c>
      <c r="N134" s="1" t="s">
        <v>198</v>
      </c>
      <c r="O134" s="1" t="s">
        <v>122</v>
      </c>
      <c r="P134" s="1" t="s">
        <v>61</v>
      </c>
      <c r="Q134" s="1" t="s">
        <v>61</v>
      </c>
      <c r="R134" s="1" t="s">
        <v>62</v>
      </c>
      <c r="V134">
        <v>1</v>
      </c>
      <c r="AJ134" s="1" t="s">
        <v>51</v>
      </c>
      <c r="AK134" s="1" t="s">
        <v>720</v>
      </c>
    </row>
    <row r="135" spans="1:37" ht="30" customHeight="1">
      <c r="A135" s="17" t="s">
        <v>127</v>
      </c>
      <c r="B135" s="22" t="s">
        <v>912</v>
      </c>
      <c r="C135" s="17" t="s">
        <v>128</v>
      </c>
      <c r="D135" s="18">
        <v>1</v>
      </c>
      <c r="E135" s="20">
        <f>SUM(H133:H134)*2%</f>
        <v>238.97400000000002</v>
      </c>
      <c r="F135" s="19">
        <f>TRUNC(E135*D135,1)</f>
        <v>238.9</v>
      </c>
      <c r="G135" s="19">
        <v>0</v>
      </c>
      <c r="H135" s="19">
        <f>TRUNC(G135*D135,1)</f>
        <v>0</v>
      </c>
      <c r="I135" s="19">
        <v>0</v>
      </c>
      <c r="J135" s="19">
        <f>TRUNC(I135*D135,1)</f>
        <v>0</v>
      </c>
      <c r="K135" s="19">
        <f t="shared" si="39"/>
        <v>238.9</v>
      </c>
      <c r="L135" s="20">
        <f t="shared" si="39"/>
        <v>238.9</v>
      </c>
      <c r="M135" s="18" t="s">
        <v>908</v>
      </c>
      <c r="N135" s="1" t="s">
        <v>198</v>
      </c>
      <c r="O135" s="1" t="s">
        <v>129</v>
      </c>
      <c r="P135" s="1" t="s">
        <v>61</v>
      </c>
      <c r="Q135" s="1" t="s">
        <v>61</v>
      </c>
      <c r="R135" s="1" t="s">
        <v>61</v>
      </c>
      <c r="S135">
        <v>1</v>
      </c>
      <c r="T135">
        <v>0</v>
      </c>
      <c r="U135">
        <v>0.03</v>
      </c>
      <c r="AJ135" s="1" t="s">
        <v>51</v>
      </c>
      <c r="AK135" s="1" t="s">
        <v>721</v>
      </c>
    </row>
    <row r="136" spans="1:37" ht="30" customHeight="1">
      <c r="A136" s="3" t="s">
        <v>551</v>
      </c>
      <c r="B136" s="3" t="s">
        <v>51</v>
      </c>
      <c r="C136" s="3" t="s">
        <v>51</v>
      </c>
      <c r="D136" s="4"/>
      <c r="E136" s="9"/>
      <c r="F136" s="9">
        <f>TRUNC(SUMIF(N132:N135,N131,F132:F135),0)</f>
        <v>244</v>
      </c>
      <c r="G136" s="9"/>
      <c r="H136" s="9">
        <f>TRUNC(SUMIF(N132:N135,N131,H132:H135),0)</f>
        <v>11948</v>
      </c>
      <c r="I136" s="9"/>
      <c r="J136" s="9">
        <f>TRUNC(SUMIF(N132:N135,N131,J132:J135),0)</f>
        <v>0</v>
      </c>
      <c r="K136" s="9"/>
      <c r="L136" s="9">
        <f>F136+H136+J136</f>
        <v>12192</v>
      </c>
      <c r="M136" s="3" t="s">
        <v>51</v>
      </c>
      <c r="N136" s="1" t="s">
        <v>132</v>
      </c>
      <c r="O136" s="1" t="s">
        <v>132</v>
      </c>
      <c r="P136" s="1" t="s">
        <v>51</v>
      </c>
      <c r="Q136" s="1" t="s">
        <v>51</v>
      </c>
      <c r="R136" s="1" t="s">
        <v>51</v>
      </c>
      <c r="AJ136" s="1" t="s">
        <v>51</v>
      </c>
      <c r="AK136" s="1" t="s">
        <v>51</v>
      </c>
    </row>
    <row r="137" spans="1:13" ht="30" customHeight="1">
      <c r="A137" s="4"/>
      <c r="B137" s="4"/>
      <c r="C137" s="4"/>
      <c r="D137" s="4"/>
      <c r="E137" s="9"/>
      <c r="F137" s="9"/>
      <c r="G137" s="9"/>
      <c r="H137" s="9"/>
      <c r="I137" s="9"/>
      <c r="J137" s="9"/>
      <c r="K137" s="9"/>
      <c r="L137" s="9"/>
      <c r="M137" s="4"/>
    </row>
    <row r="138" spans="1:14" ht="30" customHeight="1">
      <c r="A138" s="44" t="s">
        <v>722</v>
      </c>
      <c r="B138" s="44"/>
      <c r="C138" s="44"/>
      <c r="D138" s="44"/>
      <c r="E138" s="45"/>
      <c r="F138" s="45"/>
      <c r="G138" s="45"/>
      <c r="H138" s="45"/>
      <c r="I138" s="45"/>
      <c r="J138" s="45"/>
      <c r="K138" s="45"/>
      <c r="L138" s="45"/>
      <c r="M138" s="44"/>
      <c r="N138" s="1" t="s">
        <v>202</v>
      </c>
    </row>
    <row r="139" spans="1:37" ht="30" customHeight="1">
      <c r="A139" s="3" t="s">
        <v>723</v>
      </c>
      <c r="B139" s="3" t="s">
        <v>51</v>
      </c>
      <c r="C139" s="3" t="s">
        <v>724</v>
      </c>
      <c r="D139" s="4">
        <v>0.904</v>
      </c>
      <c r="E139" s="9">
        <f>단가대비표!O56</f>
        <v>0</v>
      </c>
      <c r="F139" s="9">
        <f>TRUNC(E139*D139,1)</f>
        <v>0</v>
      </c>
      <c r="G139" s="9">
        <f>단가대비표!P56</f>
        <v>0</v>
      </c>
      <c r="H139" s="9">
        <f>TRUNC(G139*D139,1)</f>
        <v>0</v>
      </c>
      <c r="I139" s="9">
        <f>단가대비표!V56</f>
        <v>764</v>
      </c>
      <c r="J139" s="9">
        <f>TRUNC(I139*D139,1)</f>
        <v>690.6</v>
      </c>
      <c r="K139" s="9">
        <f aca="true" t="shared" si="40" ref="K139:L141">TRUNC(E139+G139+I139,1)</f>
        <v>764</v>
      </c>
      <c r="L139" s="9">
        <f t="shared" si="40"/>
        <v>690.6</v>
      </c>
      <c r="M139" s="3" t="s">
        <v>51</v>
      </c>
      <c r="N139" s="1" t="s">
        <v>202</v>
      </c>
      <c r="O139" s="1" t="s">
        <v>725</v>
      </c>
      <c r="P139" s="1" t="s">
        <v>61</v>
      </c>
      <c r="Q139" s="1" t="s">
        <v>61</v>
      </c>
      <c r="R139" s="1" t="s">
        <v>62</v>
      </c>
      <c r="AJ139" s="1" t="s">
        <v>51</v>
      </c>
      <c r="AK139" s="1" t="s">
        <v>726</v>
      </c>
    </row>
    <row r="140" spans="1:37" ht="30" customHeight="1">
      <c r="A140" s="3" t="s">
        <v>116</v>
      </c>
      <c r="B140" s="3" t="s">
        <v>727</v>
      </c>
      <c r="C140" s="3" t="s">
        <v>118</v>
      </c>
      <c r="D140" s="4">
        <v>0.279</v>
      </c>
      <c r="E140" s="9">
        <f>단가대비표!O80</f>
        <v>0</v>
      </c>
      <c r="F140" s="9">
        <f>TRUNC(E140*D140,1)</f>
        <v>0</v>
      </c>
      <c r="G140" s="9">
        <f>단가대비표!P80</f>
        <v>77924</v>
      </c>
      <c r="H140" s="9">
        <f>TRUNC(G140*D140,1)</f>
        <v>21740.7</v>
      </c>
      <c r="I140" s="9">
        <f>단가대비표!V80</f>
        <v>0</v>
      </c>
      <c r="J140" s="9">
        <f>TRUNC(I140*D140,1)</f>
        <v>0</v>
      </c>
      <c r="K140" s="9">
        <f t="shared" si="40"/>
        <v>77924</v>
      </c>
      <c r="L140" s="9">
        <f t="shared" si="40"/>
        <v>21740.7</v>
      </c>
      <c r="M140" s="3" t="s">
        <v>51</v>
      </c>
      <c r="N140" s="1" t="s">
        <v>202</v>
      </c>
      <c r="O140" s="1" t="s">
        <v>728</v>
      </c>
      <c r="P140" s="1" t="s">
        <v>61</v>
      </c>
      <c r="Q140" s="1" t="s">
        <v>61</v>
      </c>
      <c r="R140" s="1" t="s">
        <v>62</v>
      </c>
      <c r="V140">
        <v>1</v>
      </c>
      <c r="AJ140" s="1" t="s">
        <v>51</v>
      </c>
      <c r="AK140" s="1" t="s">
        <v>729</v>
      </c>
    </row>
    <row r="141" spans="1:37" ht="30" customHeight="1">
      <c r="A141" s="17" t="s">
        <v>127</v>
      </c>
      <c r="B141" s="22" t="s">
        <v>910</v>
      </c>
      <c r="C141" s="17" t="s">
        <v>128</v>
      </c>
      <c r="D141" s="18">
        <v>1</v>
      </c>
      <c r="E141" s="20">
        <f>H140*2%</f>
        <v>434.814</v>
      </c>
      <c r="F141" s="19">
        <f>TRUNC(E141*D141,1)</f>
        <v>434.8</v>
      </c>
      <c r="G141" s="19">
        <v>0</v>
      </c>
      <c r="H141" s="19">
        <f>TRUNC(G141*D141,1)</f>
        <v>0</v>
      </c>
      <c r="I141" s="19">
        <v>0</v>
      </c>
      <c r="J141" s="19">
        <f>TRUNC(I141*D141,1)</f>
        <v>0</v>
      </c>
      <c r="K141" s="19">
        <f t="shared" si="40"/>
        <v>434.8</v>
      </c>
      <c r="L141" s="20">
        <f t="shared" si="40"/>
        <v>434.8</v>
      </c>
      <c r="M141" s="18" t="s">
        <v>908</v>
      </c>
      <c r="N141" s="1" t="s">
        <v>202</v>
      </c>
      <c r="O141" s="1" t="s">
        <v>129</v>
      </c>
      <c r="P141" s="1" t="s">
        <v>61</v>
      </c>
      <c r="Q141" s="1" t="s">
        <v>61</v>
      </c>
      <c r="R141" s="1" t="s">
        <v>61</v>
      </c>
      <c r="S141">
        <v>1</v>
      </c>
      <c r="T141">
        <v>0</v>
      </c>
      <c r="U141">
        <v>0.03</v>
      </c>
      <c r="AJ141" s="1" t="s">
        <v>51</v>
      </c>
      <c r="AK141" s="1" t="s">
        <v>730</v>
      </c>
    </row>
    <row r="142" spans="1:37" ht="30" customHeight="1">
      <c r="A142" s="3" t="s">
        <v>551</v>
      </c>
      <c r="B142" s="3" t="s">
        <v>51</v>
      </c>
      <c r="C142" s="3" t="s">
        <v>51</v>
      </c>
      <c r="D142" s="4"/>
      <c r="E142" s="9"/>
      <c r="F142" s="9">
        <f>TRUNC(SUMIF(N139:N141,N138,F139:F141),0)</f>
        <v>434</v>
      </c>
      <c r="G142" s="9"/>
      <c r="H142" s="9">
        <f>TRUNC(SUMIF(N139:N141,N138,H139:H141),0)</f>
        <v>21740</v>
      </c>
      <c r="I142" s="9"/>
      <c r="J142" s="9">
        <f>TRUNC(SUMIF(N139:N141,N138,J139:J141),0)</f>
        <v>690</v>
      </c>
      <c r="K142" s="9"/>
      <c r="L142" s="9">
        <f>F142+H142+J142</f>
        <v>22864</v>
      </c>
      <c r="M142" s="3" t="s">
        <v>51</v>
      </c>
      <c r="N142" s="1" t="s">
        <v>132</v>
      </c>
      <c r="O142" s="1" t="s">
        <v>132</v>
      </c>
      <c r="P142" s="1" t="s">
        <v>51</v>
      </c>
      <c r="Q142" s="1" t="s">
        <v>51</v>
      </c>
      <c r="R142" s="1" t="s">
        <v>51</v>
      </c>
      <c r="AJ142" s="1" t="s">
        <v>51</v>
      </c>
      <c r="AK142" s="1" t="s">
        <v>51</v>
      </c>
    </row>
    <row r="143" spans="1:13" ht="30" customHeight="1">
      <c r="A143" s="4"/>
      <c r="B143" s="4"/>
      <c r="C143" s="4"/>
      <c r="D143" s="4"/>
      <c r="E143" s="9"/>
      <c r="F143" s="9"/>
      <c r="G143" s="9"/>
      <c r="H143" s="9"/>
      <c r="I143" s="9"/>
      <c r="J143" s="9"/>
      <c r="K143" s="9"/>
      <c r="L143" s="9"/>
      <c r="M143" s="4"/>
    </row>
    <row r="144" spans="1:14" ht="30" customHeight="1">
      <c r="A144" s="44" t="s">
        <v>731</v>
      </c>
      <c r="B144" s="44"/>
      <c r="C144" s="44"/>
      <c r="D144" s="44"/>
      <c r="E144" s="45"/>
      <c r="F144" s="45"/>
      <c r="G144" s="45"/>
      <c r="H144" s="45"/>
      <c r="I144" s="45"/>
      <c r="J144" s="45"/>
      <c r="K144" s="45"/>
      <c r="L144" s="45"/>
      <c r="M144" s="44"/>
      <c r="N144" s="1" t="s">
        <v>205</v>
      </c>
    </row>
    <row r="145" spans="1:37" ht="30" customHeight="1">
      <c r="A145" s="3" t="s">
        <v>723</v>
      </c>
      <c r="B145" s="3" t="s">
        <v>51</v>
      </c>
      <c r="C145" s="3" t="s">
        <v>724</v>
      </c>
      <c r="D145" s="4">
        <v>0.904</v>
      </c>
      <c r="E145" s="9">
        <f>단가대비표!O56</f>
        <v>0</v>
      </c>
      <c r="F145" s="9">
        <f>TRUNC(E145*D145,1)</f>
        <v>0</v>
      </c>
      <c r="G145" s="9">
        <f>단가대비표!P56</f>
        <v>0</v>
      </c>
      <c r="H145" s="9">
        <f>TRUNC(G145*D145,1)</f>
        <v>0</v>
      </c>
      <c r="I145" s="9">
        <f>단가대비표!V56</f>
        <v>764</v>
      </c>
      <c r="J145" s="9">
        <f>TRUNC(I145*D145,1)</f>
        <v>690.6</v>
      </c>
      <c r="K145" s="9">
        <f aca="true" t="shared" si="41" ref="K145:L147">TRUNC(E145+G145+I145,1)</f>
        <v>764</v>
      </c>
      <c r="L145" s="9">
        <f t="shared" si="41"/>
        <v>690.6</v>
      </c>
      <c r="M145" s="3" t="s">
        <v>51</v>
      </c>
      <c r="N145" s="1" t="s">
        <v>205</v>
      </c>
      <c r="O145" s="1" t="s">
        <v>725</v>
      </c>
      <c r="P145" s="1" t="s">
        <v>61</v>
      </c>
      <c r="Q145" s="1" t="s">
        <v>61</v>
      </c>
      <c r="R145" s="1" t="s">
        <v>62</v>
      </c>
      <c r="AJ145" s="1" t="s">
        <v>51</v>
      </c>
      <c r="AK145" s="1" t="s">
        <v>732</v>
      </c>
    </row>
    <row r="146" spans="1:37" ht="30" customHeight="1">
      <c r="A146" s="3" t="s">
        <v>116</v>
      </c>
      <c r="B146" s="3" t="s">
        <v>727</v>
      </c>
      <c r="C146" s="3" t="s">
        <v>118</v>
      </c>
      <c r="D146" s="4">
        <v>0.319</v>
      </c>
      <c r="E146" s="9">
        <f>단가대비표!O80</f>
        <v>0</v>
      </c>
      <c r="F146" s="9">
        <f>TRUNC(E146*D146,1)</f>
        <v>0</v>
      </c>
      <c r="G146" s="9">
        <f>단가대비표!P80</f>
        <v>77924</v>
      </c>
      <c r="H146" s="9">
        <f>TRUNC(G146*D146,1)</f>
        <v>24857.7</v>
      </c>
      <c r="I146" s="9">
        <f>단가대비표!V80</f>
        <v>0</v>
      </c>
      <c r="J146" s="9">
        <f>TRUNC(I146*D146,1)</f>
        <v>0</v>
      </c>
      <c r="K146" s="9">
        <f t="shared" si="41"/>
        <v>77924</v>
      </c>
      <c r="L146" s="9">
        <f t="shared" si="41"/>
        <v>24857.7</v>
      </c>
      <c r="M146" s="3" t="s">
        <v>51</v>
      </c>
      <c r="N146" s="1" t="s">
        <v>205</v>
      </c>
      <c r="O146" s="1" t="s">
        <v>728</v>
      </c>
      <c r="P146" s="1" t="s">
        <v>61</v>
      </c>
      <c r="Q146" s="1" t="s">
        <v>61</v>
      </c>
      <c r="R146" s="1" t="s">
        <v>62</v>
      </c>
      <c r="V146">
        <v>1</v>
      </c>
      <c r="AJ146" s="1" t="s">
        <v>51</v>
      </c>
      <c r="AK146" s="1" t="s">
        <v>733</v>
      </c>
    </row>
    <row r="147" spans="1:37" ht="30" customHeight="1">
      <c r="A147" s="17" t="s">
        <v>127</v>
      </c>
      <c r="B147" s="22" t="s">
        <v>910</v>
      </c>
      <c r="C147" s="17" t="s">
        <v>128</v>
      </c>
      <c r="D147" s="18">
        <v>1</v>
      </c>
      <c r="E147" s="20">
        <f>H146*2%</f>
        <v>497.15400000000005</v>
      </c>
      <c r="F147" s="19">
        <f>TRUNC(E147*D147,1)</f>
        <v>497.1</v>
      </c>
      <c r="G147" s="19">
        <v>0</v>
      </c>
      <c r="H147" s="19">
        <f>TRUNC(G147*D147,1)</f>
        <v>0</v>
      </c>
      <c r="I147" s="19">
        <v>0</v>
      </c>
      <c r="J147" s="19">
        <f>TRUNC(I147*D147,1)</f>
        <v>0</v>
      </c>
      <c r="K147" s="19">
        <f t="shared" si="41"/>
        <v>497.1</v>
      </c>
      <c r="L147" s="20">
        <f t="shared" si="41"/>
        <v>497.1</v>
      </c>
      <c r="M147" s="18" t="s">
        <v>908</v>
      </c>
      <c r="N147" s="1" t="s">
        <v>205</v>
      </c>
      <c r="O147" s="1" t="s">
        <v>129</v>
      </c>
      <c r="P147" s="1" t="s">
        <v>61</v>
      </c>
      <c r="Q147" s="1" t="s">
        <v>61</v>
      </c>
      <c r="R147" s="1" t="s">
        <v>61</v>
      </c>
      <c r="S147">
        <v>1</v>
      </c>
      <c r="T147">
        <v>0</v>
      </c>
      <c r="U147">
        <v>0.03</v>
      </c>
      <c r="AJ147" s="1" t="s">
        <v>51</v>
      </c>
      <c r="AK147" s="1" t="s">
        <v>734</v>
      </c>
    </row>
    <row r="148" spans="1:37" ht="30" customHeight="1">
      <c r="A148" s="3" t="s">
        <v>551</v>
      </c>
      <c r="B148" s="3" t="s">
        <v>51</v>
      </c>
      <c r="C148" s="3" t="s">
        <v>51</v>
      </c>
      <c r="D148" s="4"/>
      <c r="E148" s="9"/>
      <c r="F148" s="9">
        <f>TRUNC(SUMIF(N145:N147,N144,F145:F147),0)</f>
        <v>497</v>
      </c>
      <c r="G148" s="9"/>
      <c r="H148" s="9">
        <f>TRUNC(SUMIF(N145:N147,N144,H145:H147),0)</f>
        <v>24857</v>
      </c>
      <c r="I148" s="9"/>
      <c r="J148" s="9">
        <f>TRUNC(SUMIF(N145:N147,N144,J145:J147),0)</f>
        <v>690</v>
      </c>
      <c r="K148" s="9"/>
      <c r="L148" s="9">
        <f>F148+H148+J148</f>
        <v>26044</v>
      </c>
      <c r="M148" s="3" t="s">
        <v>51</v>
      </c>
      <c r="N148" s="1" t="s">
        <v>132</v>
      </c>
      <c r="O148" s="1" t="s">
        <v>132</v>
      </c>
      <c r="P148" s="1" t="s">
        <v>51</v>
      </c>
      <c r="Q148" s="1" t="s">
        <v>51</v>
      </c>
      <c r="R148" s="1" t="s">
        <v>51</v>
      </c>
      <c r="AJ148" s="1" t="s">
        <v>51</v>
      </c>
      <c r="AK148" s="1" t="s">
        <v>51</v>
      </c>
    </row>
    <row r="149" spans="1:13" ht="30" customHeight="1">
      <c r="A149" s="4"/>
      <c r="B149" s="4"/>
      <c r="C149" s="4"/>
      <c r="D149" s="4"/>
      <c r="E149" s="9"/>
      <c r="F149" s="9"/>
      <c r="G149" s="9"/>
      <c r="H149" s="9"/>
      <c r="I149" s="9"/>
      <c r="J149" s="9"/>
      <c r="K149" s="9"/>
      <c r="L149" s="9"/>
      <c r="M149" s="4"/>
    </row>
  </sheetData>
  <sheetProtection/>
  <mergeCells count="54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4:M4"/>
    <mergeCell ref="A12:M12"/>
    <mergeCell ref="A17:M17"/>
    <mergeCell ref="A26:M26"/>
    <mergeCell ref="A35:M35"/>
    <mergeCell ref="A41:M41"/>
    <mergeCell ref="A47:M47"/>
    <mergeCell ref="A53:M53"/>
    <mergeCell ref="A59:M59"/>
    <mergeCell ref="A65:M65"/>
    <mergeCell ref="A74:M74"/>
    <mergeCell ref="A83:M83"/>
    <mergeCell ref="A138:M138"/>
    <mergeCell ref="A144:M144"/>
    <mergeCell ref="A92:M92"/>
    <mergeCell ref="A101:M101"/>
    <mergeCell ref="A110:M110"/>
    <mergeCell ref="A120:M120"/>
    <mergeCell ref="A125:M125"/>
    <mergeCell ref="A131:M131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W1"/>
    </sheetView>
  </sheetViews>
  <sheetFormatPr defaultColWidth="8.88671875" defaultRowHeight="13.5"/>
  <cols>
    <col min="1" max="1" width="12.77734375" style="0" customWidth="1"/>
    <col min="2" max="2" width="25.3359375" style="0" bestFit="1" customWidth="1"/>
    <col min="3" max="3" width="26.88671875" style="0" bestFit="1" customWidth="1"/>
    <col min="4" max="4" width="5.10546875" style="0" bestFit="1" customWidth="1"/>
    <col min="5" max="5" width="13.5546875" style="0" bestFit="1" customWidth="1"/>
    <col min="6" max="6" width="6.21484375" style="0" bestFit="1" customWidth="1"/>
    <col min="7" max="7" width="10.6640625" style="0" bestFit="1" customWidth="1"/>
    <col min="8" max="8" width="6.21484375" style="0" bestFit="1" customWidth="1"/>
    <col min="9" max="9" width="10.6640625" style="0" bestFit="1" customWidth="1"/>
    <col min="10" max="10" width="6.21484375" style="0" bestFit="1" customWidth="1"/>
    <col min="11" max="11" width="8.6640625" style="0" bestFit="1" customWidth="1"/>
    <col min="12" max="12" width="6.21484375" style="0" bestFit="1" customWidth="1"/>
    <col min="13" max="13" width="13.5546875" style="0" bestFit="1" customWidth="1"/>
    <col min="14" max="14" width="6.21484375" style="0" bestFit="1" customWidth="1"/>
    <col min="15" max="15" width="13.5546875" style="0" bestFit="1" customWidth="1"/>
    <col min="16" max="16" width="10.6640625" style="0" bestFit="1" customWidth="1"/>
    <col min="17" max="22" width="8.6640625" style="0" bestFit="1" customWidth="1"/>
    <col min="23" max="23" width="6.4453125" style="0" bestFit="1" customWidth="1"/>
    <col min="24" max="25" width="8.21484375" style="0" hidden="1" customWidth="1"/>
  </cols>
  <sheetData>
    <row r="1" spans="1:23" ht="30" customHeight="1">
      <c r="A1" s="40" t="s">
        <v>735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30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5" ht="30" customHeight="1">
      <c r="A3" s="37" t="s">
        <v>515</v>
      </c>
      <c r="B3" s="37" t="s">
        <v>736</v>
      </c>
      <c r="C3" s="37" t="s">
        <v>737</v>
      </c>
      <c r="D3" s="37" t="s">
        <v>4</v>
      </c>
      <c r="E3" s="37" t="s">
        <v>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 t="s">
        <v>517</v>
      </c>
      <c r="Q3" s="37" t="s">
        <v>518</v>
      </c>
      <c r="R3" s="37"/>
      <c r="S3" s="37"/>
      <c r="T3" s="37"/>
      <c r="U3" s="37"/>
      <c r="V3" s="37"/>
      <c r="W3" s="37" t="s">
        <v>12</v>
      </c>
      <c r="X3" s="36" t="s">
        <v>745</v>
      </c>
      <c r="Y3" s="36" t="s">
        <v>746</v>
      </c>
    </row>
    <row r="4" spans="1:25" ht="30" customHeight="1">
      <c r="A4" s="37"/>
      <c r="B4" s="37"/>
      <c r="C4" s="37"/>
      <c r="D4" s="37"/>
      <c r="E4" s="2" t="s">
        <v>738</v>
      </c>
      <c r="F4" s="2" t="s">
        <v>739</v>
      </c>
      <c r="G4" s="2" t="s">
        <v>740</v>
      </c>
      <c r="H4" s="2" t="s">
        <v>739</v>
      </c>
      <c r="I4" s="2" t="s">
        <v>741</v>
      </c>
      <c r="J4" s="2" t="s">
        <v>739</v>
      </c>
      <c r="K4" s="2" t="s">
        <v>742</v>
      </c>
      <c r="L4" s="2" t="s">
        <v>739</v>
      </c>
      <c r="M4" s="2" t="s">
        <v>743</v>
      </c>
      <c r="N4" s="2" t="s">
        <v>739</v>
      </c>
      <c r="O4" s="2" t="s">
        <v>744</v>
      </c>
      <c r="P4" s="37"/>
      <c r="Q4" s="2" t="s">
        <v>738</v>
      </c>
      <c r="R4" s="2" t="s">
        <v>740</v>
      </c>
      <c r="S4" s="2" t="s">
        <v>741</v>
      </c>
      <c r="T4" s="2" t="s">
        <v>742</v>
      </c>
      <c r="U4" s="2" t="s">
        <v>743</v>
      </c>
      <c r="V4" s="2" t="s">
        <v>744</v>
      </c>
      <c r="W4" s="37"/>
      <c r="X4" s="36"/>
      <c r="Y4" s="36"/>
    </row>
    <row r="5" spans="1:25" ht="30" customHeight="1">
      <c r="A5" s="3" t="s">
        <v>715</v>
      </c>
      <c r="B5" s="3" t="s">
        <v>714</v>
      </c>
      <c r="C5" s="3" t="s">
        <v>51</v>
      </c>
      <c r="D5" s="12" t="s">
        <v>69</v>
      </c>
      <c r="E5" s="13">
        <v>0</v>
      </c>
      <c r="F5" s="3" t="s">
        <v>51</v>
      </c>
      <c r="G5" s="13">
        <v>0</v>
      </c>
      <c r="H5" s="3" t="s">
        <v>51</v>
      </c>
      <c r="I5" s="13">
        <v>3</v>
      </c>
      <c r="J5" s="3" t="s">
        <v>747</v>
      </c>
      <c r="K5" s="13">
        <v>0</v>
      </c>
      <c r="L5" s="3" t="s">
        <v>51</v>
      </c>
      <c r="M5" s="13">
        <v>0</v>
      </c>
      <c r="N5" s="3" t="s">
        <v>51</v>
      </c>
      <c r="O5" s="13">
        <f aca="true" t="shared" si="0" ref="O5:O36">SMALL(E5:M5,COUNTIF(E5:M5,0)+1)</f>
        <v>3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3" t="s">
        <v>51</v>
      </c>
      <c r="X5" s="1" t="s">
        <v>51</v>
      </c>
      <c r="Y5" s="1" t="s">
        <v>51</v>
      </c>
    </row>
    <row r="6" spans="1:25" ht="30" customHeight="1">
      <c r="A6" s="3" t="s">
        <v>570</v>
      </c>
      <c r="B6" s="3" t="s">
        <v>568</v>
      </c>
      <c r="C6" s="3" t="s">
        <v>569</v>
      </c>
      <c r="D6" s="12" t="s">
        <v>565</v>
      </c>
      <c r="E6" s="13">
        <v>0</v>
      </c>
      <c r="F6" s="3" t="s">
        <v>51</v>
      </c>
      <c r="G6" s="13">
        <v>0</v>
      </c>
      <c r="H6" s="3" t="s">
        <v>51</v>
      </c>
      <c r="I6" s="13">
        <v>0</v>
      </c>
      <c r="J6" s="3" t="s">
        <v>51</v>
      </c>
      <c r="K6" s="13">
        <v>0</v>
      </c>
      <c r="L6" s="3" t="s">
        <v>51</v>
      </c>
      <c r="M6" s="13">
        <v>7.5</v>
      </c>
      <c r="N6" s="3" t="s">
        <v>51</v>
      </c>
      <c r="O6" s="13">
        <f t="shared" si="0"/>
        <v>7.5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3" t="s">
        <v>51</v>
      </c>
      <c r="X6" s="1" t="s">
        <v>51</v>
      </c>
      <c r="Y6" s="1" t="s">
        <v>51</v>
      </c>
    </row>
    <row r="7" spans="1:25" ht="30" customHeight="1">
      <c r="A7" s="3" t="s">
        <v>555</v>
      </c>
      <c r="B7" s="3" t="s">
        <v>553</v>
      </c>
      <c r="C7" s="3" t="s">
        <v>554</v>
      </c>
      <c r="D7" s="12" t="s">
        <v>535</v>
      </c>
      <c r="E7" s="13">
        <v>0</v>
      </c>
      <c r="F7" s="3" t="s">
        <v>51</v>
      </c>
      <c r="G7" s="13">
        <v>1650</v>
      </c>
      <c r="H7" s="3" t="s">
        <v>748</v>
      </c>
      <c r="I7" s="13">
        <v>1790</v>
      </c>
      <c r="J7" s="3" t="s">
        <v>749</v>
      </c>
      <c r="K7" s="13">
        <v>0</v>
      </c>
      <c r="L7" s="3" t="s">
        <v>51</v>
      </c>
      <c r="M7" s="13">
        <v>0</v>
      </c>
      <c r="N7" s="3" t="s">
        <v>51</v>
      </c>
      <c r="O7" s="13">
        <f t="shared" si="0"/>
        <v>1650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3" t="s">
        <v>51</v>
      </c>
      <c r="X7" s="1" t="s">
        <v>51</v>
      </c>
      <c r="Y7" s="1" t="s">
        <v>51</v>
      </c>
    </row>
    <row r="8" spans="1:25" ht="30" customHeight="1">
      <c r="A8" s="3" t="s">
        <v>566</v>
      </c>
      <c r="B8" s="3" t="s">
        <v>563</v>
      </c>
      <c r="C8" s="3" t="s">
        <v>564</v>
      </c>
      <c r="D8" s="12" t="s">
        <v>565</v>
      </c>
      <c r="E8" s="13">
        <v>0</v>
      </c>
      <c r="F8" s="3" t="s">
        <v>51</v>
      </c>
      <c r="G8" s="13">
        <v>63</v>
      </c>
      <c r="H8" s="3" t="s">
        <v>750</v>
      </c>
      <c r="I8" s="13">
        <v>0</v>
      </c>
      <c r="J8" s="3" t="s">
        <v>51</v>
      </c>
      <c r="K8" s="13">
        <v>0</v>
      </c>
      <c r="L8" s="3" t="s">
        <v>51</v>
      </c>
      <c r="M8" s="13">
        <v>0</v>
      </c>
      <c r="N8" s="3" t="s">
        <v>51</v>
      </c>
      <c r="O8" s="13">
        <f t="shared" si="0"/>
        <v>63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3" t="s">
        <v>51</v>
      </c>
      <c r="X8" s="1" t="s">
        <v>51</v>
      </c>
      <c r="Y8" s="1" t="s">
        <v>51</v>
      </c>
    </row>
    <row r="9" spans="1:25" ht="30" customHeight="1">
      <c r="A9" s="3" t="s">
        <v>286</v>
      </c>
      <c r="B9" s="3" t="s">
        <v>284</v>
      </c>
      <c r="C9" s="3" t="s">
        <v>285</v>
      </c>
      <c r="D9" s="12" t="s">
        <v>69</v>
      </c>
      <c r="E9" s="13">
        <v>0</v>
      </c>
      <c r="F9" s="3" t="s">
        <v>51</v>
      </c>
      <c r="G9" s="13">
        <v>5400</v>
      </c>
      <c r="H9" s="3" t="s">
        <v>751</v>
      </c>
      <c r="I9" s="13">
        <v>4100</v>
      </c>
      <c r="J9" s="3" t="s">
        <v>752</v>
      </c>
      <c r="K9" s="13">
        <v>0</v>
      </c>
      <c r="L9" s="3" t="s">
        <v>51</v>
      </c>
      <c r="M9" s="13">
        <v>0</v>
      </c>
      <c r="N9" s="3" t="s">
        <v>51</v>
      </c>
      <c r="O9" s="13">
        <f t="shared" si="0"/>
        <v>4100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3" t="s">
        <v>51</v>
      </c>
      <c r="X9" s="1" t="s">
        <v>51</v>
      </c>
      <c r="Y9" s="1" t="s">
        <v>51</v>
      </c>
    </row>
    <row r="10" spans="1:25" ht="30" customHeight="1">
      <c r="A10" s="17" t="s">
        <v>278</v>
      </c>
      <c r="B10" s="17" t="s">
        <v>276</v>
      </c>
      <c r="C10" s="17" t="s">
        <v>277</v>
      </c>
      <c r="D10" s="26" t="s">
        <v>69</v>
      </c>
      <c r="E10" s="27">
        <v>19200</v>
      </c>
      <c r="F10" s="17" t="s">
        <v>51</v>
      </c>
      <c r="G10" s="28">
        <v>24000</v>
      </c>
      <c r="H10" s="17" t="s">
        <v>753</v>
      </c>
      <c r="I10" s="28">
        <v>27000</v>
      </c>
      <c r="J10" s="17" t="s">
        <v>752</v>
      </c>
      <c r="K10" s="28">
        <v>0</v>
      </c>
      <c r="L10" s="17" t="s">
        <v>51</v>
      </c>
      <c r="M10" s="28">
        <v>0</v>
      </c>
      <c r="N10" s="17" t="s">
        <v>51</v>
      </c>
      <c r="O10" s="27">
        <f t="shared" si="0"/>
        <v>19200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18" t="s">
        <v>918</v>
      </c>
      <c r="X10" s="1" t="s">
        <v>51</v>
      </c>
      <c r="Y10" s="1" t="s">
        <v>51</v>
      </c>
    </row>
    <row r="11" spans="1:25" ht="30" customHeight="1">
      <c r="A11" s="3" t="s">
        <v>282</v>
      </c>
      <c r="B11" s="3" t="s">
        <v>280</v>
      </c>
      <c r="C11" s="3" t="s">
        <v>281</v>
      </c>
      <c r="D11" s="12" t="s">
        <v>69</v>
      </c>
      <c r="E11" s="13">
        <v>0</v>
      </c>
      <c r="F11" s="3" t="s">
        <v>51</v>
      </c>
      <c r="G11" s="13">
        <v>3000</v>
      </c>
      <c r="H11" s="3" t="s">
        <v>754</v>
      </c>
      <c r="I11" s="13">
        <v>0</v>
      </c>
      <c r="J11" s="3" t="s">
        <v>51</v>
      </c>
      <c r="K11" s="13">
        <v>0</v>
      </c>
      <c r="L11" s="3" t="s">
        <v>51</v>
      </c>
      <c r="M11" s="13">
        <v>0</v>
      </c>
      <c r="N11" s="3" t="s">
        <v>51</v>
      </c>
      <c r="O11" s="13">
        <f t="shared" si="0"/>
        <v>3000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3" t="s">
        <v>51</v>
      </c>
      <c r="X11" s="1" t="s">
        <v>51</v>
      </c>
      <c r="Y11" s="1" t="s">
        <v>51</v>
      </c>
    </row>
    <row r="12" spans="1:25" ht="30" customHeight="1">
      <c r="A12" s="3" t="s">
        <v>82</v>
      </c>
      <c r="B12" s="3" t="s">
        <v>80</v>
      </c>
      <c r="C12" s="3" t="s">
        <v>81</v>
      </c>
      <c r="D12" s="12" t="s">
        <v>59</v>
      </c>
      <c r="E12" s="13">
        <v>0</v>
      </c>
      <c r="F12" s="3" t="s">
        <v>51</v>
      </c>
      <c r="G12" s="13">
        <v>81000</v>
      </c>
      <c r="H12" s="3" t="s">
        <v>755</v>
      </c>
      <c r="I12" s="13">
        <v>0</v>
      </c>
      <c r="J12" s="3" t="s">
        <v>51</v>
      </c>
      <c r="K12" s="13">
        <v>0</v>
      </c>
      <c r="L12" s="3" t="s">
        <v>51</v>
      </c>
      <c r="M12" s="13">
        <v>0</v>
      </c>
      <c r="N12" s="3" t="s">
        <v>51</v>
      </c>
      <c r="O12" s="13">
        <f t="shared" si="0"/>
        <v>81000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3" t="s">
        <v>51</v>
      </c>
      <c r="X12" s="1" t="s">
        <v>51</v>
      </c>
      <c r="Y12" s="1" t="s">
        <v>51</v>
      </c>
    </row>
    <row r="13" spans="1:25" ht="30" customHeight="1">
      <c r="A13" s="17" t="s">
        <v>85</v>
      </c>
      <c r="B13" s="17" t="s">
        <v>80</v>
      </c>
      <c r="C13" s="17" t="s">
        <v>84</v>
      </c>
      <c r="D13" s="26" t="s">
        <v>59</v>
      </c>
      <c r="E13" s="27">
        <v>118100</v>
      </c>
      <c r="F13" s="17" t="s">
        <v>51</v>
      </c>
      <c r="G13" s="28">
        <v>0</v>
      </c>
      <c r="H13" s="17" t="s">
        <v>51</v>
      </c>
      <c r="I13" s="28">
        <v>139000</v>
      </c>
      <c r="J13" s="17" t="s">
        <v>756</v>
      </c>
      <c r="K13" s="28">
        <v>0</v>
      </c>
      <c r="L13" s="17" t="s">
        <v>51</v>
      </c>
      <c r="M13" s="28">
        <v>0</v>
      </c>
      <c r="N13" s="17" t="s">
        <v>51</v>
      </c>
      <c r="O13" s="27">
        <f t="shared" si="0"/>
        <v>118100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18" t="s">
        <v>918</v>
      </c>
      <c r="X13" s="1" t="s">
        <v>51</v>
      </c>
      <c r="Y13" s="1" t="s">
        <v>51</v>
      </c>
    </row>
    <row r="14" spans="1:25" ht="30" customHeight="1">
      <c r="A14" s="3" t="s">
        <v>93</v>
      </c>
      <c r="B14" s="3" t="s">
        <v>91</v>
      </c>
      <c r="C14" s="3" t="s">
        <v>92</v>
      </c>
      <c r="D14" s="12" t="s">
        <v>69</v>
      </c>
      <c r="E14" s="13">
        <v>0</v>
      </c>
      <c r="F14" s="3" t="s">
        <v>51</v>
      </c>
      <c r="G14" s="13">
        <v>0</v>
      </c>
      <c r="H14" s="3" t="s">
        <v>51</v>
      </c>
      <c r="I14" s="13">
        <v>15000</v>
      </c>
      <c r="J14" s="3" t="s">
        <v>757</v>
      </c>
      <c r="K14" s="13">
        <v>0</v>
      </c>
      <c r="L14" s="3" t="s">
        <v>51</v>
      </c>
      <c r="M14" s="13">
        <v>0</v>
      </c>
      <c r="N14" s="3" t="s">
        <v>51</v>
      </c>
      <c r="O14" s="13">
        <f t="shared" si="0"/>
        <v>15000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3" t="s">
        <v>51</v>
      </c>
      <c r="X14" s="1" t="s">
        <v>51</v>
      </c>
      <c r="Y14" s="1" t="s">
        <v>51</v>
      </c>
    </row>
    <row r="15" spans="1:25" ht="30" customHeight="1">
      <c r="A15" s="17" t="s">
        <v>60</v>
      </c>
      <c r="B15" s="17" t="s">
        <v>57</v>
      </c>
      <c r="C15" s="17" t="s">
        <v>58</v>
      </c>
      <c r="D15" s="26" t="s">
        <v>59</v>
      </c>
      <c r="E15" s="27">
        <v>92000</v>
      </c>
      <c r="F15" s="17" t="s">
        <v>51</v>
      </c>
      <c r="G15" s="28">
        <v>0</v>
      </c>
      <c r="H15" s="17" t="s">
        <v>51</v>
      </c>
      <c r="I15" s="28">
        <v>116000</v>
      </c>
      <c r="J15" s="17" t="s">
        <v>756</v>
      </c>
      <c r="K15" s="28">
        <v>0</v>
      </c>
      <c r="L15" s="17" t="s">
        <v>51</v>
      </c>
      <c r="M15" s="28">
        <v>0</v>
      </c>
      <c r="N15" s="17" t="s">
        <v>51</v>
      </c>
      <c r="O15" s="27">
        <f t="shared" si="0"/>
        <v>92000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18" t="s">
        <v>918</v>
      </c>
      <c r="X15" s="1" t="s">
        <v>51</v>
      </c>
      <c r="Y15" s="1" t="s">
        <v>51</v>
      </c>
    </row>
    <row r="16" spans="1:25" ht="30" customHeight="1">
      <c r="A16" s="17" t="s">
        <v>66</v>
      </c>
      <c r="B16" s="17" t="s">
        <v>64</v>
      </c>
      <c r="C16" s="17" t="s">
        <v>65</v>
      </c>
      <c r="D16" s="26" t="s">
        <v>59</v>
      </c>
      <c r="E16" s="27">
        <v>97700</v>
      </c>
      <c r="F16" s="17" t="s">
        <v>51</v>
      </c>
      <c r="G16" s="28">
        <v>0</v>
      </c>
      <c r="H16" s="17" t="s">
        <v>51</v>
      </c>
      <c r="I16" s="28">
        <v>131000</v>
      </c>
      <c r="J16" s="17" t="s">
        <v>756</v>
      </c>
      <c r="K16" s="28">
        <v>0</v>
      </c>
      <c r="L16" s="17" t="s">
        <v>51</v>
      </c>
      <c r="M16" s="28">
        <v>0</v>
      </c>
      <c r="N16" s="17" t="s">
        <v>51</v>
      </c>
      <c r="O16" s="27">
        <f t="shared" si="0"/>
        <v>97700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18" t="s">
        <v>918</v>
      </c>
      <c r="X16" s="1" t="s">
        <v>51</v>
      </c>
      <c r="Y16" s="1" t="s">
        <v>51</v>
      </c>
    </row>
    <row r="17" spans="1:25" ht="30" customHeight="1">
      <c r="A17" s="3" t="s">
        <v>74</v>
      </c>
      <c r="B17" s="3" t="s">
        <v>72</v>
      </c>
      <c r="C17" s="3" t="s">
        <v>73</v>
      </c>
      <c r="D17" s="12" t="s">
        <v>69</v>
      </c>
      <c r="E17" s="13">
        <v>0</v>
      </c>
      <c r="F17" s="3" t="s">
        <v>51</v>
      </c>
      <c r="G17" s="13">
        <v>0</v>
      </c>
      <c r="H17" s="3" t="s">
        <v>51</v>
      </c>
      <c r="I17" s="13">
        <v>120000</v>
      </c>
      <c r="J17" s="3" t="s">
        <v>756</v>
      </c>
      <c r="K17" s="13">
        <v>0</v>
      </c>
      <c r="L17" s="3" t="s">
        <v>51</v>
      </c>
      <c r="M17" s="13">
        <v>0</v>
      </c>
      <c r="N17" s="3" t="s">
        <v>51</v>
      </c>
      <c r="O17" s="13">
        <f t="shared" si="0"/>
        <v>120000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3" t="s">
        <v>51</v>
      </c>
      <c r="X17" s="1" t="s">
        <v>51</v>
      </c>
      <c r="Y17" s="1" t="s">
        <v>51</v>
      </c>
    </row>
    <row r="18" spans="1:25" ht="30" customHeight="1">
      <c r="A18" s="3" t="s">
        <v>78</v>
      </c>
      <c r="B18" s="3" t="s">
        <v>76</v>
      </c>
      <c r="C18" s="3" t="s">
        <v>77</v>
      </c>
      <c r="D18" s="12" t="s">
        <v>69</v>
      </c>
      <c r="E18" s="13">
        <v>0</v>
      </c>
      <c r="F18" s="3" t="s">
        <v>51</v>
      </c>
      <c r="G18" s="13">
        <v>140000</v>
      </c>
      <c r="H18" s="3" t="s">
        <v>758</v>
      </c>
      <c r="I18" s="13">
        <v>120000</v>
      </c>
      <c r="J18" s="3" t="s">
        <v>759</v>
      </c>
      <c r="K18" s="13">
        <v>0</v>
      </c>
      <c r="L18" s="3" t="s">
        <v>51</v>
      </c>
      <c r="M18" s="13">
        <v>0</v>
      </c>
      <c r="N18" s="3" t="s">
        <v>51</v>
      </c>
      <c r="O18" s="13">
        <f t="shared" si="0"/>
        <v>120000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3" t="s">
        <v>51</v>
      </c>
      <c r="X18" s="1" t="s">
        <v>51</v>
      </c>
      <c r="Y18" s="1" t="s">
        <v>51</v>
      </c>
    </row>
    <row r="19" spans="1:25" ht="30" customHeight="1">
      <c r="A19" s="3" t="s">
        <v>89</v>
      </c>
      <c r="B19" s="3" t="s">
        <v>87</v>
      </c>
      <c r="C19" s="3" t="s">
        <v>88</v>
      </c>
      <c r="D19" s="12" t="s">
        <v>59</v>
      </c>
      <c r="E19" s="13">
        <v>0</v>
      </c>
      <c r="F19" s="3" t="s">
        <v>51</v>
      </c>
      <c r="G19" s="13">
        <v>135000</v>
      </c>
      <c r="H19" s="3" t="s">
        <v>755</v>
      </c>
      <c r="I19" s="13">
        <v>135000</v>
      </c>
      <c r="J19" s="3" t="s">
        <v>756</v>
      </c>
      <c r="K19" s="13">
        <v>0</v>
      </c>
      <c r="L19" s="3" t="s">
        <v>51</v>
      </c>
      <c r="M19" s="13">
        <v>0</v>
      </c>
      <c r="N19" s="3" t="s">
        <v>51</v>
      </c>
      <c r="O19" s="13">
        <f t="shared" si="0"/>
        <v>135000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3" t="s">
        <v>51</v>
      </c>
      <c r="X19" s="1" t="s">
        <v>51</v>
      </c>
      <c r="Y19" s="1" t="s">
        <v>51</v>
      </c>
    </row>
    <row r="20" spans="1:25" ht="30" customHeight="1">
      <c r="A20" s="17" t="s">
        <v>97</v>
      </c>
      <c r="B20" s="17" t="s">
        <v>95</v>
      </c>
      <c r="C20" s="17" t="s">
        <v>96</v>
      </c>
      <c r="D20" s="26" t="s">
        <v>69</v>
      </c>
      <c r="E20" s="27">
        <v>3000</v>
      </c>
      <c r="F20" s="17" t="s">
        <v>51</v>
      </c>
      <c r="G20" s="28">
        <v>0</v>
      </c>
      <c r="H20" s="17" t="s">
        <v>51</v>
      </c>
      <c r="I20" s="28">
        <v>0</v>
      </c>
      <c r="J20" s="17" t="s">
        <v>51</v>
      </c>
      <c r="K20" s="28">
        <v>0</v>
      </c>
      <c r="L20" s="17" t="s">
        <v>51</v>
      </c>
      <c r="M20" s="28">
        <v>5000</v>
      </c>
      <c r="N20" s="17" t="s">
        <v>51</v>
      </c>
      <c r="O20" s="27">
        <f t="shared" si="0"/>
        <v>3000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18" t="s">
        <v>918</v>
      </c>
      <c r="X20" s="1" t="s">
        <v>51</v>
      </c>
      <c r="Y20" s="1" t="s">
        <v>51</v>
      </c>
    </row>
    <row r="21" spans="1:25" ht="30" customHeight="1">
      <c r="A21" s="3" t="s">
        <v>70</v>
      </c>
      <c r="B21" s="3" t="s">
        <v>68</v>
      </c>
      <c r="C21" s="3" t="s">
        <v>58</v>
      </c>
      <c r="D21" s="12" t="s">
        <v>69</v>
      </c>
      <c r="E21" s="13">
        <v>0</v>
      </c>
      <c r="F21" s="3" t="s">
        <v>51</v>
      </c>
      <c r="G21" s="13">
        <v>0</v>
      </c>
      <c r="H21" s="3" t="s">
        <v>51</v>
      </c>
      <c r="I21" s="13">
        <v>63000</v>
      </c>
      <c r="J21" s="3" t="s">
        <v>756</v>
      </c>
      <c r="K21" s="13">
        <v>0</v>
      </c>
      <c r="L21" s="3" t="s">
        <v>51</v>
      </c>
      <c r="M21" s="13">
        <v>0</v>
      </c>
      <c r="N21" s="3" t="s">
        <v>51</v>
      </c>
      <c r="O21" s="13">
        <f t="shared" si="0"/>
        <v>63000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3" t="s">
        <v>51</v>
      </c>
      <c r="X21" s="1" t="s">
        <v>51</v>
      </c>
      <c r="Y21" s="1" t="s">
        <v>51</v>
      </c>
    </row>
    <row r="22" spans="1:25" ht="30" customHeight="1">
      <c r="A22" s="3" t="s">
        <v>632</v>
      </c>
      <c r="B22" s="3" t="s">
        <v>630</v>
      </c>
      <c r="C22" s="3" t="s">
        <v>631</v>
      </c>
      <c r="D22" s="12" t="s">
        <v>137</v>
      </c>
      <c r="E22" s="13">
        <v>0</v>
      </c>
      <c r="F22" s="3" t="s">
        <v>51</v>
      </c>
      <c r="G22" s="13">
        <v>0</v>
      </c>
      <c r="H22" s="3" t="s">
        <v>51</v>
      </c>
      <c r="I22" s="13">
        <v>1617</v>
      </c>
      <c r="J22" s="3" t="s">
        <v>760</v>
      </c>
      <c r="K22" s="13">
        <v>0</v>
      </c>
      <c r="L22" s="3" t="s">
        <v>51</v>
      </c>
      <c r="M22" s="13">
        <v>0</v>
      </c>
      <c r="N22" s="3" t="s">
        <v>51</v>
      </c>
      <c r="O22" s="13">
        <f t="shared" si="0"/>
        <v>1617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3" t="s">
        <v>51</v>
      </c>
      <c r="X22" s="1" t="s">
        <v>51</v>
      </c>
      <c r="Y22" s="1" t="s">
        <v>51</v>
      </c>
    </row>
    <row r="23" spans="1:25" ht="30" customHeight="1">
      <c r="A23" s="3" t="s">
        <v>647</v>
      </c>
      <c r="B23" s="3" t="s">
        <v>630</v>
      </c>
      <c r="C23" s="3" t="s">
        <v>646</v>
      </c>
      <c r="D23" s="12" t="s">
        <v>137</v>
      </c>
      <c r="E23" s="13">
        <v>0</v>
      </c>
      <c r="F23" s="3" t="s">
        <v>51</v>
      </c>
      <c r="G23" s="13">
        <v>0</v>
      </c>
      <c r="H23" s="3" t="s">
        <v>51</v>
      </c>
      <c r="I23" s="13">
        <v>1819</v>
      </c>
      <c r="J23" s="3" t="s">
        <v>760</v>
      </c>
      <c r="K23" s="13">
        <v>0</v>
      </c>
      <c r="L23" s="3" t="s">
        <v>51</v>
      </c>
      <c r="M23" s="13">
        <v>0</v>
      </c>
      <c r="N23" s="3" t="s">
        <v>51</v>
      </c>
      <c r="O23" s="13">
        <f t="shared" si="0"/>
        <v>1819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3" t="s">
        <v>51</v>
      </c>
      <c r="X23" s="1" t="s">
        <v>51</v>
      </c>
      <c r="Y23" s="1" t="s">
        <v>51</v>
      </c>
    </row>
    <row r="24" spans="1:25" ht="30" customHeight="1">
      <c r="A24" s="3" t="s">
        <v>655</v>
      </c>
      <c r="B24" s="3" t="s">
        <v>630</v>
      </c>
      <c r="C24" s="3" t="s">
        <v>654</v>
      </c>
      <c r="D24" s="12" t="s">
        <v>137</v>
      </c>
      <c r="E24" s="13">
        <v>0</v>
      </c>
      <c r="F24" s="3" t="s">
        <v>51</v>
      </c>
      <c r="G24" s="13">
        <v>0</v>
      </c>
      <c r="H24" s="3" t="s">
        <v>51</v>
      </c>
      <c r="I24" s="13">
        <v>1945</v>
      </c>
      <c r="J24" s="3" t="s">
        <v>760</v>
      </c>
      <c r="K24" s="13">
        <v>0</v>
      </c>
      <c r="L24" s="3" t="s">
        <v>51</v>
      </c>
      <c r="M24" s="13">
        <v>0</v>
      </c>
      <c r="N24" s="3" t="s">
        <v>51</v>
      </c>
      <c r="O24" s="13">
        <f t="shared" si="0"/>
        <v>1945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3" t="s">
        <v>51</v>
      </c>
      <c r="X24" s="1" t="s">
        <v>51</v>
      </c>
      <c r="Y24" s="1" t="s">
        <v>51</v>
      </c>
    </row>
    <row r="25" spans="1:25" ht="30" customHeight="1">
      <c r="A25" s="3" t="s">
        <v>663</v>
      </c>
      <c r="B25" s="3" t="s">
        <v>630</v>
      </c>
      <c r="C25" s="3" t="s">
        <v>662</v>
      </c>
      <c r="D25" s="12" t="s">
        <v>137</v>
      </c>
      <c r="E25" s="13">
        <v>0</v>
      </c>
      <c r="F25" s="3" t="s">
        <v>51</v>
      </c>
      <c r="G25" s="13">
        <v>0</v>
      </c>
      <c r="H25" s="3" t="s">
        <v>51</v>
      </c>
      <c r="I25" s="13">
        <v>2163</v>
      </c>
      <c r="J25" s="3" t="s">
        <v>760</v>
      </c>
      <c r="K25" s="13">
        <v>0</v>
      </c>
      <c r="L25" s="3" t="s">
        <v>51</v>
      </c>
      <c r="M25" s="13">
        <v>0</v>
      </c>
      <c r="N25" s="3" t="s">
        <v>51</v>
      </c>
      <c r="O25" s="13">
        <f t="shared" si="0"/>
        <v>2163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3" t="s">
        <v>51</v>
      </c>
      <c r="X25" s="1" t="s">
        <v>51</v>
      </c>
      <c r="Y25" s="1" t="s">
        <v>51</v>
      </c>
    </row>
    <row r="26" spans="1:25" ht="30" customHeight="1">
      <c r="A26" s="3" t="s">
        <v>671</v>
      </c>
      <c r="B26" s="3" t="s">
        <v>630</v>
      </c>
      <c r="C26" s="3" t="s">
        <v>670</v>
      </c>
      <c r="D26" s="12" t="s">
        <v>137</v>
      </c>
      <c r="E26" s="13">
        <v>0</v>
      </c>
      <c r="F26" s="3" t="s">
        <v>51</v>
      </c>
      <c r="G26" s="13">
        <v>0</v>
      </c>
      <c r="H26" s="3" t="s">
        <v>51</v>
      </c>
      <c r="I26" s="13">
        <v>2452</v>
      </c>
      <c r="J26" s="3" t="s">
        <v>760</v>
      </c>
      <c r="K26" s="13">
        <v>0</v>
      </c>
      <c r="L26" s="3" t="s">
        <v>51</v>
      </c>
      <c r="M26" s="13">
        <v>0</v>
      </c>
      <c r="N26" s="3" t="s">
        <v>51</v>
      </c>
      <c r="O26" s="13">
        <f t="shared" si="0"/>
        <v>2452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3" t="s">
        <v>51</v>
      </c>
      <c r="X26" s="1" t="s">
        <v>51</v>
      </c>
      <c r="Y26" s="1" t="s">
        <v>51</v>
      </c>
    </row>
    <row r="27" spans="1:25" ht="30" customHeight="1">
      <c r="A27" s="17" t="s">
        <v>138</v>
      </c>
      <c r="B27" s="17" t="s">
        <v>135</v>
      </c>
      <c r="C27" s="17" t="s">
        <v>136</v>
      </c>
      <c r="D27" s="26" t="s">
        <v>137</v>
      </c>
      <c r="E27" s="27">
        <v>2360</v>
      </c>
      <c r="F27" s="17" t="s">
        <v>51</v>
      </c>
      <c r="G27" s="28">
        <v>3250</v>
      </c>
      <c r="H27" s="17" t="s">
        <v>761</v>
      </c>
      <c r="I27" s="28">
        <v>3440</v>
      </c>
      <c r="J27" s="17" t="s">
        <v>762</v>
      </c>
      <c r="K27" s="28">
        <v>0</v>
      </c>
      <c r="L27" s="17" t="s">
        <v>51</v>
      </c>
      <c r="M27" s="28">
        <v>0</v>
      </c>
      <c r="N27" s="17" t="s">
        <v>51</v>
      </c>
      <c r="O27" s="27">
        <f t="shared" si="0"/>
        <v>2360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18" t="s">
        <v>918</v>
      </c>
      <c r="X27" s="1" t="s">
        <v>51</v>
      </c>
      <c r="Y27" s="1" t="s">
        <v>51</v>
      </c>
    </row>
    <row r="28" spans="1:25" ht="30" customHeight="1">
      <c r="A28" s="17" t="s">
        <v>214</v>
      </c>
      <c r="B28" s="17" t="s">
        <v>212</v>
      </c>
      <c r="C28" s="17" t="s">
        <v>213</v>
      </c>
      <c r="D28" s="26" t="s">
        <v>137</v>
      </c>
      <c r="E28" s="27">
        <v>2597</v>
      </c>
      <c r="F28" s="17" t="s">
        <v>51</v>
      </c>
      <c r="G28" s="28">
        <v>3996</v>
      </c>
      <c r="H28" s="17" t="s">
        <v>763</v>
      </c>
      <c r="I28" s="28">
        <v>4395</v>
      </c>
      <c r="J28" s="17" t="s">
        <v>764</v>
      </c>
      <c r="K28" s="28">
        <v>0</v>
      </c>
      <c r="L28" s="17" t="s">
        <v>51</v>
      </c>
      <c r="M28" s="28">
        <v>0</v>
      </c>
      <c r="N28" s="17" t="s">
        <v>51</v>
      </c>
      <c r="O28" s="27">
        <f t="shared" si="0"/>
        <v>2597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18" t="s">
        <v>918</v>
      </c>
      <c r="X28" s="1" t="s">
        <v>51</v>
      </c>
      <c r="Y28" s="1" t="s">
        <v>51</v>
      </c>
    </row>
    <row r="29" spans="1:25" ht="30" customHeight="1">
      <c r="A29" s="17" t="s">
        <v>217</v>
      </c>
      <c r="B29" s="17" t="s">
        <v>212</v>
      </c>
      <c r="C29" s="17" t="s">
        <v>216</v>
      </c>
      <c r="D29" s="26" t="s">
        <v>137</v>
      </c>
      <c r="E29" s="27">
        <v>3331</v>
      </c>
      <c r="F29" s="17" t="s">
        <v>51</v>
      </c>
      <c r="G29" s="28">
        <v>5124</v>
      </c>
      <c r="H29" s="17" t="s">
        <v>763</v>
      </c>
      <c r="I29" s="28">
        <v>5636</v>
      </c>
      <c r="J29" s="17" t="s">
        <v>764</v>
      </c>
      <c r="K29" s="28">
        <v>0</v>
      </c>
      <c r="L29" s="17" t="s">
        <v>51</v>
      </c>
      <c r="M29" s="28">
        <v>0</v>
      </c>
      <c r="N29" s="17" t="s">
        <v>51</v>
      </c>
      <c r="O29" s="27">
        <f t="shared" si="0"/>
        <v>3331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18" t="s">
        <v>918</v>
      </c>
      <c r="X29" s="1" t="s">
        <v>51</v>
      </c>
      <c r="Y29" s="1" t="s">
        <v>51</v>
      </c>
    </row>
    <row r="30" spans="1:25" ht="30" customHeight="1">
      <c r="A30" s="17" t="s">
        <v>220</v>
      </c>
      <c r="B30" s="17" t="s">
        <v>212</v>
      </c>
      <c r="C30" s="17" t="s">
        <v>219</v>
      </c>
      <c r="D30" s="26" t="s">
        <v>137</v>
      </c>
      <c r="E30" s="27">
        <v>3830</v>
      </c>
      <c r="F30" s="17" t="s">
        <v>51</v>
      </c>
      <c r="G30" s="28">
        <v>5892</v>
      </c>
      <c r="H30" s="17" t="s">
        <v>763</v>
      </c>
      <c r="I30" s="28">
        <v>6481</v>
      </c>
      <c r="J30" s="17" t="s">
        <v>764</v>
      </c>
      <c r="K30" s="28">
        <v>0</v>
      </c>
      <c r="L30" s="17" t="s">
        <v>51</v>
      </c>
      <c r="M30" s="28">
        <v>0</v>
      </c>
      <c r="N30" s="17" t="s">
        <v>51</v>
      </c>
      <c r="O30" s="27">
        <f t="shared" si="0"/>
        <v>3830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18" t="s">
        <v>918</v>
      </c>
      <c r="X30" s="1" t="s">
        <v>51</v>
      </c>
      <c r="Y30" s="1" t="s">
        <v>51</v>
      </c>
    </row>
    <row r="31" spans="1:25" ht="30" customHeight="1">
      <c r="A31" s="17" t="s">
        <v>223</v>
      </c>
      <c r="B31" s="17" t="s">
        <v>212</v>
      </c>
      <c r="C31" s="17" t="s">
        <v>222</v>
      </c>
      <c r="D31" s="26" t="s">
        <v>137</v>
      </c>
      <c r="E31" s="27">
        <v>5390</v>
      </c>
      <c r="F31" s="17" t="s">
        <v>51</v>
      </c>
      <c r="G31" s="28">
        <v>8293</v>
      </c>
      <c r="H31" s="17" t="s">
        <v>763</v>
      </c>
      <c r="I31" s="28">
        <v>9122</v>
      </c>
      <c r="J31" s="17" t="s">
        <v>764</v>
      </c>
      <c r="K31" s="28">
        <v>0</v>
      </c>
      <c r="L31" s="17" t="s">
        <v>51</v>
      </c>
      <c r="M31" s="28">
        <v>0</v>
      </c>
      <c r="N31" s="17" t="s">
        <v>51</v>
      </c>
      <c r="O31" s="27">
        <f t="shared" si="0"/>
        <v>5390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18" t="s">
        <v>918</v>
      </c>
      <c r="X31" s="1" t="s">
        <v>51</v>
      </c>
      <c r="Y31" s="1" t="s">
        <v>51</v>
      </c>
    </row>
    <row r="32" spans="1:25" ht="30" customHeight="1">
      <c r="A32" s="3" t="s">
        <v>142</v>
      </c>
      <c r="B32" s="3" t="s">
        <v>140</v>
      </c>
      <c r="C32" s="3" t="s">
        <v>141</v>
      </c>
      <c r="D32" s="12" t="s">
        <v>137</v>
      </c>
      <c r="E32" s="13">
        <v>0</v>
      </c>
      <c r="F32" s="3" t="s">
        <v>51</v>
      </c>
      <c r="G32" s="13">
        <v>2132</v>
      </c>
      <c r="H32" s="3" t="s">
        <v>765</v>
      </c>
      <c r="I32" s="13">
        <v>2122</v>
      </c>
      <c r="J32" s="3" t="s">
        <v>766</v>
      </c>
      <c r="K32" s="13">
        <v>0</v>
      </c>
      <c r="L32" s="3" t="s">
        <v>51</v>
      </c>
      <c r="M32" s="13">
        <v>0</v>
      </c>
      <c r="N32" s="3" t="s">
        <v>51</v>
      </c>
      <c r="O32" s="13">
        <f t="shared" si="0"/>
        <v>2122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3" t="s">
        <v>51</v>
      </c>
      <c r="X32" s="1" t="s">
        <v>51</v>
      </c>
      <c r="Y32" s="1" t="s">
        <v>51</v>
      </c>
    </row>
    <row r="33" spans="1:25" ht="30" customHeight="1">
      <c r="A33" s="3" t="s">
        <v>169</v>
      </c>
      <c r="B33" s="3" t="s">
        <v>167</v>
      </c>
      <c r="C33" s="3" t="s">
        <v>168</v>
      </c>
      <c r="D33" s="12" t="s">
        <v>69</v>
      </c>
      <c r="E33" s="13">
        <v>0</v>
      </c>
      <c r="F33" s="3" t="s">
        <v>51</v>
      </c>
      <c r="G33" s="13">
        <v>0</v>
      </c>
      <c r="H33" s="3" t="s">
        <v>51</v>
      </c>
      <c r="I33" s="13">
        <v>28600</v>
      </c>
      <c r="J33" s="3" t="s">
        <v>767</v>
      </c>
      <c r="K33" s="13">
        <v>0</v>
      </c>
      <c r="L33" s="3" t="s">
        <v>51</v>
      </c>
      <c r="M33" s="13">
        <v>0</v>
      </c>
      <c r="N33" s="3" t="s">
        <v>51</v>
      </c>
      <c r="O33" s="13">
        <f t="shared" si="0"/>
        <v>28600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3" t="s">
        <v>51</v>
      </c>
      <c r="X33" s="1" t="s">
        <v>51</v>
      </c>
      <c r="Y33" s="1" t="s">
        <v>51</v>
      </c>
    </row>
    <row r="34" spans="1:25" ht="30" customHeight="1">
      <c r="A34" s="17" t="s">
        <v>152</v>
      </c>
      <c r="B34" s="17" t="s">
        <v>150</v>
      </c>
      <c r="C34" s="17" t="s">
        <v>151</v>
      </c>
      <c r="D34" s="26" t="s">
        <v>69</v>
      </c>
      <c r="E34" s="27">
        <v>420</v>
      </c>
      <c r="F34" s="17" t="s">
        <v>51</v>
      </c>
      <c r="G34" s="28">
        <v>540</v>
      </c>
      <c r="H34" s="17" t="s">
        <v>768</v>
      </c>
      <c r="I34" s="28">
        <v>501</v>
      </c>
      <c r="J34" s="17" t="s">
        <v>769</v>
      </c>
      <c r="K34" s="28">
        <v>0</v>
      </c>
      <c r="L34" s="17" t="s">
        <v>51</v>
      </c>
      <c r="M34" s="28">
        <v>0</v>
      </c>
      <c r="N34" s="17" t="s">
        <v>51</v>
      </c>
      <c r="O34" s="27">
        <f t="shared" si="0"/>
        <v>420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18" t="s">
        <v>918</v>
      </c>
      <c r="X34" s="1" t="s">
        <v>51</v>
      </c>
      <c r="Y34" s="1" t="s">
        <v>51</v>
      </c>
    </row>
    <row r="35" spans="1:25" ht="30" customHeight="1">
      <c r="A35" s="17" t="s">
        <v>155</v>
      </c>
      <c r="B35" s="17" t="s">
        <v>150</v>
      </c>
      <c r="C35" s="17" t="s">
        <v>154</v>
      </c>
      <c r="D35" s="26" t="s">
        <v>69</v>
      </c>
      <c r="E35" s="27">
        <v>380</v>
      </c>
      <c r="F35" s="17" t="s">
        <v>51</v>
      </c>
      <c r="G35" s="28">
        <v>450</v>
      </c>
      <c r="H35" s="17" t="s">
        <v>761</v>
      </c>
      <c r="I35" s="28">
        <v>604</v>
      </c>
      <c r="J35" s="17" t="s">
        <v>762</v>
      </c>
      <c r="K35" s="28">
        <v>0</v>
      </c>
      <c r="L35" s="17" t="s">
        <v>51</v>
      </c>
      <c r="M35" s="28">
        <v>0</v>
      </c>
      <c r="N35" s="17" t="s">
        <v>51</v>
      </c>
      <c r="O35" s="27">
        <f t="shared" si="0"/>
        <v>380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18" t="s">
        <v>918</v>
      </c>
      <c r="X35" s="1" t="s">
        <v>51</v>
      </c>
      <c r="Y35" s="1" t="s">
        <v>51</v>
      </c>
    </row>
    <row r="36" spans="1:25" ht="30" customHeight="1">
      <c r="A36" s="17" t="s">
        <v>158</v>
      </c>
      <c r="B36" s="17" t="s">
        <v>150</v>
      </c>
      <c r="C36" s="17" t="s">
        <v>157</v>
      </c>
      <c r="D36" s="26" t="s">
        <v>69</v>
      </c>
      <c r="E36" s="27">
        <v>6750</v>
      </c>
      <c r="F36" s="17" t="s">
        <v>51</v>
      </c>
      <c r="G36" s="28">
        <v>7950</v>
      </c>
      <c r="H36" s="17" t="s">
        <v>761</v>
      </c>
      <c r="I36" s="28">
        <v>10603</v>
      </c>
      <c r="J36" s="17" t="s">
        <v>762</v>
      </c>
      <c r="K36" s="28">
        <v>0</v>
      </c>
      <c r="L36" s="17" t="s">
        <v>51</v>
      </c>
      <c r="M36" s="28">
        <v>0</v>
      </c>
      <c r="N36" s="17" t="s">
        <v>51</v>
      </c>
      <c r="O36" s="27">
        <f t="shared" si="0"/>
        <v>6750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18" t="s">
        <v>918</v>
      </c>
      <c r="X36" s="1" t="s">
        <v>51</v>
      </c>
      <c r="Y36" s="1" t="s">
        <v>51</v>
      </c>
    </row>
    <row r="37" spans="1:25" ht="30" customHeight="1">
      <c r="A37" s="3" t="s">
        <v>274</v>
      </c>
      <c r="B37" s="3" t="s">
        <v>272</v>
      </c>
      <c r="C37" s="3" t="s">
        <v>273</v>
      </c>
      <c r="D37" s="12" t="s">
        <v>69</v>
      </c>
      <c r="E37" s="13">
        <v>0</v>
      </c>
      <c r="F37" s="3" t="s">
        <v>51</v>
      </c>
      <c r="G37" s="13">
        <v>21280</v>
      </c>
      <c r="H37" s="3" t="s">
        <v>770</v>
      </c>
      <c r="I37" s="13">
        <v>23400</v>
      </c>
      <c r="J37" s="3" t="s">
        <v>770</v>
      </c>
      <c r="K37" s="13">
        <v>0</v>
      </c>
      <c r="L37" s="3" t="s">
        <v>51</v>
      </c>
      <c r="M37" s="13">
        <v>0</v>
      </c>
      <c r="N37" s="3" t="s">
        <v>51</v>
      </c>
      <c r="O37" s="13">
        <f aca="true" t="shared" si="1" ref="O37:O55">SMALL(E37:M37,COUNTIF(E37:M37,0)+1)</f>
        <v>21280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3" t="s">
        <v>51</v>
      </c>
      <c r="X37" s="1" t="s">
        <v>51</v>
      </c>
      <c r="Y37" s="1" t="s">
        <v>51</v>
      </c>
    </row>
    <row r="38" spans="1:25" ht="30" customHeight="1">
      <c r="A38" s="3" t="s">
        <v>165</v>
      </c>
      <c r="B38" s="3" t="s">
        <v>160</v>
      </c>
      <c r="C38" s="3" t="s">
        <v>164</v>
      </c>
      <c r="D38" s="12" t="s">
        <v>69</v>
      </c>
      <c r="E38" s="13">
        <v>0</v>
      </c>
      <c r="F38" s="3" t="s">
        <v>51</v>
      </c>
      <c r="G38" s="13">
        <v>600</v>
      </c>
      <c r="H38" s="3" t="s">
        <v>771</v>
      </c>
      <c r="I38" s="13">
        <v>679</v>
      </c>
      <c r="J38" s="3" t="s">
        <v>772</v>
      </c>
      <c r="K38" s="13">
        <v>0</v>
      </c>
      <c r="L38" s="3" t="s">
        <v>51</v>
      </c>
      <c r="M38" s="13">
        <v>0</v>
      </c>
      <c r="N38" s="3" t="s">
        <v>51</v>
      </c>
      <c r="O38" s="13">
        <f t="shared" si="1"/>
        <v>600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3" t="s">
        <v>51</v>
      </c>
      <c r="X38" s="1" t="s">
        <v>51</v>
      </c>
      <c r="Y38" s="1" t="s">
        <v>51</v>
      </c>
    </row>
    <row r="39" spans="1:25" ht="30" customHeight="1">
      <c r="A39" s="17" t="s">
        <v>162</v>
      </c>
      <c r="B39" s="17" t="s">
        <v>160</v>
      </c>
      <c r="C39" s="17" t="s">
        <v>161</v>
      </c>
      <c r="D39" s="26" t="s">
        <v>69</v>
      </c>
      <c r="E39" s="27">
        <v>1326</v>
      </c>
      <c r="F39" s="17" t="s">
        <v>51</v>
      </c>
      <c r="G39" s="28">
        <v>1560</v>
      </c>
      <c r="H39" s="17" t="s">
        <v>771</v>
      </c>
      <c r="I39" s="28">
        <v>1845</v>
      </c>
      <c r="J39" s="17" t="s">
        <v>772</v>
      </c>
      <c r="K39" s="28">
        <v>0</v>
      </c>
      <c r="L39" s="17" t="s">
        <v>51</v>
      </c>
      <c r="M39" s="28">
        <v>0</v>
      </c>
      <c r="N39" s="17" t="s">
        <v>51</v>
      </c>
      <c r="O39" s="27">
        <f t="shared" si="1"/>
        <v>1326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18" t="s">
        <v>918</v>
      </c>
      <c r="X39" s="1" t="s">
        <v>51</v>
      </c>
      <c r="Y39" s="1" t="s">
        <v>51</v>
      </c>
    </row>
    <row r="40" spans="1:25" ht="30" customHeight="1">
      <c r="A40" s="3" t="s">
        <v>681</v>
      </c>
      <c r="B40" s="3" t="s">
        <v>678</v>
      </c>
      <c r="C40" s="3" t="s">
        <v>679</v>
      </c>
      <c r="D40" s="12" t="s">
        <v>680</v>
      </c>
      <c r="E40" s="13">
        <v>0</v>
      </c>
      <c r="F40" s="3" t="s">
        <v>51</v>
      </c>
      <c r="G40" s="13">
        <v>5700</v>
      </c>
      <c r="H40" s="3" t="s">
        <v>773</v>
      </c>
      <c r="I40" s="13">
        <v>5990</v>
      </c>
      <c r="J40" s="3" t="s">
        <v>774</v>
      </c>
      <c r="K40" s="13">
        <v>0</v>
      </c>
      <c r="L40" s="3" t="s">
        <v>51</v>
      </c>
      <c r="M40" s="13">
        <v>0</v>
      </c>
      <c r="N40" s="3" t="s">
        <v>51</v>
      </c>
      <c r="O40" s="13">
        <f t="shared" si="1"/>
        <v>5700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3" t="s">
        <v>51</v>
      </c>
      <c r="X40" s="1" t="s">
        <v>51</v>
      </c>
      <c r="Y40" s="1" t="s">
        <v>51</v>
      </c>
    </row>
    <row r="41" spans="1:25" ht="30" customHeight="1">
      <c r="A41" s="3" t="s">
        <v>685</v>
      </c>
      <c r="B41" s="3" t="s">
        <v>683</v>
      </c>
      <c r="C41" s="3" t="s">
        <v>684</v>
      </c>
      <c r="D41" s="12" t="s">
        <v>680</v>
      </c>
      <c r="E41" s="13">
        <v>0</v>
      </c>
      <c r="F41" s="3" t="s">
        <v>51</v>
      </c>
      <c r="G41" s="13">
        <v>2333</v>
      </c>
      <c r="H41" s="3" t="s">
        <v>775</v>
      </c>
      <c r="I41" s="13">
        <v>0</v>
      </c>
      <c r="J41" s="3" t="s">
        <v>51</v>
      </c>
      <c r="K41" s="13">
        <v>0</v>
      </c>
      <c r="L41" s="3" t="s">
        <v>51</v>
      </c>
      <c r="M41" s="13">
        <v>0</v>
      </c>
      <c r="N41" s="3" t="s">
        <v>51</v>
      </c>
      <c r="O41" s="13">
        <f t="shared" si="1"/>
        <v>2333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3" t="s">
        <v>51</v>
      </c>
      <c r="X41" s="1" t="s">
        <v>51</v>
      </c>
      <c r="Y41" s="1" t="s">
        <v>51</v>
      </c>
    </row>
    <row r="42" spans="1:25" ht="30" customHeight="1">
      <c r="A42" s="3" t="s">
        <v>690</v>
      </c>
      <c r="B42" s="3" t="s">
        <v>687</v>
      </c>
      <c r="C42" s="3" t="s">
        <v>688</v>
      </c>
      <c r="D42" s="12" t="s">
        <v>689</v>
      </c>
      <c r="E42" s="13">
        <v>0</v>
      </c>
      <c r="F42" s="3" t="s">
        <v>51</v>
      </c>
      <c r="G42" s="13">
        <v>260</v>
      </c>
      <c r="H42" s="3" t="s">
        <v>776</v>
      </c>
      <c r="I42" s="13">
        <v>0</v>
      </c>
      <c r="J42" s="3" t="s">
        <v>51</v>
      </c>
      <c r="K42" s="13">
        <v>0</v>
      </c>
      <c r="L42" s="3" t="s">
        <v>51</v>
      </c>
      <c r="M42" s="13">
        <v>0</v>
      </c>
      <c r="N42" s="3" t="s">
        <v>51</v>
      </c>
      <c r="O42" s="13">
        <f t="shared" si="1"/>
        <v>260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3" t="s">
        <v>51</v>
      </c>
      <c r="X42" s="1" t="s">
        <v>51</v>
      </c>
      <c r="Y42" s="1" t="s">
        <v>51</v>
      </c>
    </row>
    <row r="43" spans="1:25" ht="30" customHeight="1">
      <c r="A43" s="3" t="s">
        <v>694</v>
      </c>
      <c r="B43" s="3" t="s">
        <v>692</v>
      </c>
      <c r="C43" s="3" t="s">
        <v>51</v>
      </c>
      <c r="D43" s="12" t="s">
        <v>693</v>
      </c>
      <c r="E43" s="13">
        <v>0</v>
      </c>
      <c r="F43" s="3" t="s">
        <v>51</v>
      </c>
      <c r="G43" s="13">
        <v>0</v>
      </c>
      <c r="H43" s="3" t="s">
        <v>51</v>
      </c>
      <c r="I43" s="13">
        <v>1650</v>
      </c>
      <c r="J43" s="3" t="s">
        <v>777</v>
      </c>
      <c r="K43" s="13">
        <v>0</v>
      </c>
      <c r="L43" s="3" t="s">
        <v>51</v>
      </c>
      <c r="M43" s="13">
        <v>0</v>
      </c>
      <c r="N43" s="3" t="s">
        <v>51</v>
      </c>
      <c r="O43" s="13">
        <f t="shared" si="1"/>
        <v>1650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3" t="s">
        <v>51</v>
      </c>
      <c r="X43" s="1" t="s">
        <v>51</v>
      </c>
      <c r="Y43" s="1" t="s">
        <v>51</v>
      </c>
    </row>
    <row r="44" spans="1:25" ht="30" customHeight="1">
      <c r="A44" s="17" t="s">
        <v>240</v>
      </c>
      <c r="B44" s="17" t="s">
        <v>238</v>
      </c>
      <c r="C44" s="17" t="s">
        <v>239</v>
      </c>
      <c r="D44" s="26" t="s">
        <v>69</v>
      </c>
      <c r="E44" s="27">
        <v>927</v>
      </c>
      <c r="F44" s="17" t="s">
        <v>51</v>
      </c>
      <c r="G44" s="28">
        <v>1220</v>
      </c>
      <c r="H44" s="17" t="s">
        <v>778</v>
      </c>
      <c r="I44" s="28">
        <v>1404</v>
      </c>
      <c r="J44" s="17" t="s">
        <v>779</v>
      </c>
      <c r="K44" s="28">
        <v>0</v>
      </c>
      <c r="L44" s="17" t="s">
        <v>51</v>
      </c>
      <c r="M44" s="28">
        <v>0</v>
      </c>
      <c r="N44" s="17" t="s">
        <v>51</v>
      </c>
      <c r="O44" s="27">
        <f t="shared" si="1"/>
        <v>927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18" t="s">
        <v>918</v>
      </c>
      <c r="X44" s="1" t="s">
        <v>51</v>
      </c>
      <c r="Y44" s="1" t="s">
        <v>51</v>
      </c>
    </row>
    <row r="45" spans="1:25" ht="30" customHeight="1">
      <c r="A45" s="17" t="s">
        <v>243</v>
      </c>
      <c r="B45" s="17" t="s">
        <v>238</v>
      </c>
      <c r="C45" s="17" t="s">
        <v>242</v>
      </c>
      <c r="D45" s="26" t="s">
        <v>69</v>
      </c>
      <c r="E45" s="27">
        <v>1391</v>
      </c>
      <c r="F45" s="17" t="s">
        <v>51</v>
      </c>
      <c r="G45" s="28">
        <v>1830</v>
      </c>
      <c r="H45" s="17" t="s">
        <v>778</v>
      </c>
      <c r="I45" s="28">
        <v>2106</v>
      </c>
      <c r="J45" s="17" t="s">
        <v>779</v>
      </c>
      <c r="K45" s="28">
        <v>0</v>
      </c>
      <c r="L45" s="17" t="s">
        <v>51</v>
      </c>
      <c r="M45" s="28">
        <v>0</v>
      </c>
      <c r="N45" s="17" t="s">
        <v>51</v>
      </c>
      <c r="O45" s="27">
        <f t="shared" si="1"/>
        <v>1391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18" t="s">
        <v>918</v>
      </c>
      <c r="X45" s="1" t="s">
        <v>51</v>
      </c>
      <c r="Y45" s="1" t="s">
        <v>51</v>
      </c>
    </row>
    <row r="46" spans="1:25" ht="30" customHeight="1">
      <c r="A46" s="17" t="s">
        <v>246</v>
      </c>
      <c r="B46" s="17" t="s">
        <v>238</v>
      </c>
      <c r="C46" s="17" t="s">
        <v>245</v>
      </c>
      <c r="D46" s="26" t="s">
        <v>69</v>
      </c>
      <c r="E46" s="27">
        <v>2592</v>
      </c>
      <c r="F46" s="17" t="s">
        <v>51</v>
      </c>
      <c r="G46" s="28">
        <v>3410</v>
      </c>
      <c r="H46" s="17" t="s">
        <v>778</v>
      </c>
      <c r="I46" s="28">
        <v>3924</v>
      </c>
      <c r="J46" s="17" t="s">
        <v>779</v>
      </c>
      <c r="K46" s="28">
        <v>0</v>
      </c>
      <c r="L46" s="17" t="s">
        <v>51</v>
      </c>
      <c r="M46" s="28">
        <v>0</v>
      </c>
      <c r="N46" s="17" t="s">
        <v>51</v>
      </c>
      <c r="O46" s="27">
        <f t="shared" si="1"/>
        <v>2592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18" t="s">
        <v>918</v>
      </c>
      <c r="X46" s="1" t="s">
        <v>51</v>
      </c>
      <c r="Y46" s="1" t="s">
        <v>51</v>
      </c>
    </row>
    <row r="47" spans="1:25" ht="30" customHeight="1">
      <c r="A47" s="17" t="s">
        <v>249</v>
      </c>
      <c r="B47" s="17" t="s">
        <v>238</v>
      </c>
      <c r="C47" s="17" t="s">
        <v>248</v>
      </c>
      <c r="D47" s="26" t="s">
        <v>69</v>
      </c>
      <c r="E47" s="27">
        <v>1284</v>
      </c>
      <c r="F47" s="17" t="s">
        <v>51</v>
      </c>
      <c r="G47" s="28">
        <v>1690</v>
      </c>
      <c r="H47" s="17" t="s">
        <v>778</v>
      </c>
      <c r="I47" s="28">
        <v>1944</v>
      </c>
      <c r="J47" s="17" t="s">
        <v>779</v>
      </c>
      <c r="K47" s="28">
        <v>0</v>
      </c>
      <c r="L47" s="17" t="s">
        <v>51</v>
      </c>
      <c r="M47" s="28">
        <v>0</v>
      </c>
      <c r="N47" s="17" t="s">
        <v>51</v>
      </c>
      <c r="O47" s="27">
        <f t="shared" si="1"/>
        <v>1284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18" t="s">
        <v>918</v>
      </c>
      <c r="X47" s="1" t="s">
        <v>51</v>
      </c>
      <c r="Y47" s="1" t="s">
        <v>51</v>
      </c>
    </row>
    <row r="48" spans="1:25" ht="30" customHeight="1">
      <c r="A48" s="17" t="s">
        <v>252</v>
      </c>
      <c r="B48" s="17" t="s">
        <v>238</v>
      </c>
      <c r="C48" s="17" t="s">
        <v>251</v>
      </c>
      <c r="D48" s="26" t="s">
        <v>69</v>
      </c>
      <c r="E48" s="27">
        <v>1733</v>
      </c>
      <c r="F48" s="17" t="s">
        <v>51</v>
      </c>
      <c r="G48" s="28">
        <v>2280</v>
      </c>
      <c r="H48" s="17" t="s">
        <v>778</v>
      </c>
      <c r="I48" s="28">
        <v>2610</v>
      </c>
      <c r="J48" s="17" t="s">
        <v>779</v>
      </c>
      <c r="K48" s="28">
        <v>0</v>
      </c>
      <c r="L48" s="17" t="s">
        <v>51</v>
      </c>
      <c r="M48" s="28">
        <v>0</v>
      </c>
      <c r="N48" s="17" t="s">
        <v>51</v>
      </c>
      <c r="O48" s="27">
        <f t="shared" si="1"/>
        <v>1733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18" t="s">
        <v>918</v>
      </c>
      <c r="X48" s="1" t="s">
        <v>51</v>
      </c>
      <c r="Y48" s="1" t="s">
        <v>51</v>
      </c>
    </row>
    <row r="49" spans="1:25" ht="30" customHeight="1">
      <c r="A49" s="17" t="s">
        <v>255</v>
      </c>
      <c r="B49" s="17" t="s">
        <v>238</v>
      </c>
      <c r="C49" s="17" t="s">
        <v>254</v>
      </c>
      <c r="D49" s="26" t="s">
        <v>69</v>
      </c>
      <c r="E49" s="27">
        <v>2310</v>
      </c>
      <c r="F49" s="17" t="s">
        <v>51</v>
      </c>
      <c r="G49" s="28">
        <v>3040</v>
      </c>
      <c r="H49" s="17" t="s">
        <v>778</v>
      </c>
      <c r="I49" s="28">
        <v>3510</v>
      </c>
      <c r="J49" s="17" t="s">
        <v>779</v>
      </c>
      <c r="K49" s="28">
        <v>0</v>
      </c>
      <c r="L49" s="17" t="s">
        <v>51</v>
      </c>
      <c r="M49" s="28">
        <v>0</v>
      </c>
      <c r="N49" s="17" t="s">
        <v>51</v>
      </c>
      <c r="O49" s="27">
        <f t="shared" si="1"/>
        <v>2310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18" t="s">
        <v>918</v>
      </c>
      <c r="X49" s="1" t="s">
        <v>51</v>
      </c>
      <c r="Y49" s="1" t="s">
        <v>51</v>
      </c>
    </row>
    <row r="50" spans="1:25" ht="30" customHeight="1">
      <c r="A50" s="17" t="s">
        <v>258</v>
      </c>
      <c r="B50" s="17" t="s">
        <v>238</v>
      </c>
      <c r="C50" s="17" t="s">
        <v>257</v>
      </c>
      <c r="D50" s="26" t="s">
        <v>69</v>
      </c>
      <c r="E50" s="27">
        <v>3374</v>
      </c>
      <c r="F50" s="17" t="s">
        <v>51</v>
      </c>
      <c r="G50" s="28">
        <v>4440</v>
      </c>
      <c r="H50" s="17" t="s">
        <v>778</v>
      </c>
      <c r="I50" s="28">
        <v>5121</v>
      </c>
      <c r="J50" s="17" t="s">
        <v>779</v>
      </c>
      <c r="K50" s="28">
        <v>0</v>
      </c>
      <c r="L50" s="17" t="s">
        <v>51</v>
      </c>
      <c r="M50" s="28">
        <v>0</v>
      </c>
      <c r="N50" s="17" t="s">
        <v>51</v>
      </c>
      <c r="O50" s="27">
        <f t="shared" si="1"/>
        <v>3374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18" t="s">
        <v>918</v>
      </c>
      <c r="X50" s="1" t="s">
        <v>51</v>
      </c>
      <c r="Y50" s="1" t="s">
        <v>51</v>
      </c>
    </row>
    <row r="51" spans="1:25" ht="30" customHeight="1">
      <c r="A51" s="3" t="s">
        <v>261</v>
      </c>
      <c r="B51" s="3" t="s">
        <v>238</v>
      </c>
      <c r="C51" s="3" t="s">
        <v>260</v>
      </c>
      <c r="D51" s="12" t="s">
        <v>69</v>
      </c>
      <c r="E51" s="13">
        <v>0</v>
      </c>
      <c r="F51" s="3" t="s">
        <v>51</v>
      </c>
      <c r="G51" s="13">
        <v>1080</v>
      </c>
      <c r="H51" s="3" t="s">
        <v>778</v>
      </c>
      <c r="I51" s="13">
        <v>1080</v>
      </c>
      <c r="J51" s="3" t="s">
        <v>779</v>
      </c>
      <c r="K51" s="13">
        <v>0</v>
      </c>
      <c r="L51" s="3" t="s">
        <v>51</v>
      </c>
      <c r="M51" s="13">
        <v>0</v>
      </c>
      <c r="N51" s="3" t="s">
        <v>51</v>
      </c>
      <c r="O51" s="13">
        <f t="shared" si="1"/>
        <v>1080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3" t="s">
        <v>51</v>
      </c>
      <c r="X51" s="1" t="s">
        <v>51</v>
      </c>
      <c r="Y51" s="1" t="s">
        <v>51</v>
      </c>
    </row>
    <row r="52" spans="1:25" ht="30" customHeight="1">
      <c r="A52" s="3" t="s">
        <v>264</v>
      </c>
      <c r="B52" s="3" t="s">
        <v>238</v>
      </c>
      <c r="C52" s="3" t="s">
        <v>263</v>
      </c>
      <c r="D52" s="12" t="s">
        <v>69</v>
      </c>
      <c r="E52" s="13">
        <v>0</v>
      </c>
      <c r="F52" s="3" t="s">
        <v>51</v>
      </c>
      <c r="G52" s="13">
        <v>1400</v>
      </c>
      <c r="H52" s="3" t="s">
        <v>778</v>
      </c>
      <c r="I52" s="13">
        <v>1395</v>
      </c>
      <c r="J52" s="3" t="s">
        <v>779</v>
      </c>
      <c r="K52" s="13">
        <v>0</v>
      </c>
      <c r="L52" s="3" t="s">
        <v>51</v>
      </c>
      <c r="M52" s="13">
        <v>0</v>
      </c>
      <c r="N52" s="3" t="s">
        <v>51</v>
      </c>
      <c r="O52" s="13">
        <f t="shared" si="1"/>
        <v>1395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3" t="s">
        <v>51</v>
      </c>
      <c r="X52" s="1" t="s">
        <v>51</v>
      </c>
      <c r="Y52" s="1" t="s">
        <v>51</v>
      </c>
    </row>
    <row r="53" spans="1:25" ht="30" customHeight="1">
      <c r="A53" s="3" t="s">
        <v>267</v>
      </c>
      <c r="B53" s="3" t="s">
        <v>238</v>
      </c>
      <c r="C53" s="3" t="s">
        <v>266</v>
      </c>
      <c r="D53" s="12" t="s">
        <v>69</v>
      </c>
      <c r="E53" s="13">
        <v>0</v>
      </c>
      <c r="F53" s="3" t="s">
        <v>51</v>
      </c>
      <c r="G53" s="13">
        <v>1660</v>
      </c>
      <c r="H53" s="3" t="s">
        <v>778</v>
      </c>
      <c r="I53" s="13">
        <v>1656</v>
      </c>
      <c r="J53" s="3" t="s">
        <v>779</v>
      </c>
      <c r="K53" s="13">
        <v>0</v>
      </c>
      <c r="L53" s="3" t="s">
        <v>51</v>
      </c>
      <c r="M53" s="13">
        <v>0</v>
      </c>
      <c r="N53" s="3" t="s">
        <v>51</v>
      </c>
      <c r="O53" s="13">
        <f t="shared" si="1"/>
        <v>1656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3" t="s">
        <v>51</v>
      </c>
      <c r="X53" s="1" t="s">
        <v>51</v>
      </c>
      <c r="Y53" s="1" t="s">
        <v>51</v>
      </c>
    </row>
    <row r="54" spans="1:25" ht="30" customHeight="1">
      <c r="A54" s="17" t="s">
        <v>270</v>
      </c>
      <c r="B54" s="17" t="s">
        <v>238</v>
      </c>
      <c r="C54" s="17" t="s">
        <v>269</v>
      </c>
      <c r="D54" s="26" t="s">
        <v>69</v>
      </c>
      <c r="E54" s="27">
        <v>616</v>
      </c>
      <c r="F54" s="17" t="s">
        <v>51</v>
      </c>
      <c r="G54" s="28">
        <v>810</v>
      </c>
      <c r="H54" s="17" t="s">
        <v>778</v>
      </c>
      <c r="I54" s="28">
        <v>810</v>
      </c>
      <c r="J54" s="17" t="s">
        <v>779</v>
      </c>
      <c r="K54" s="28">
        <v>0</v>
      </c>
      <c r="L54" s="17" t="s">
        <v>51</v>
      </c>
      <c r="M54" s="28">
        <v>0</v>
      </c>
      <c r="N54" s="17" t="s">
        <v>51</v>
      </c>
      <c r="O54" s="27">
        <f t="shared" si="1"/>
        <v>616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18" t="s">
        <v>918</v>
      </c>
      <c r="X54" s="1" t="s">
        <v>51</v>
      </c>
      <c r="Y54" s="1" t="s">
        <v>51</v>
      </c>
    </row>
    <row r="55" spans="1:25" ht="30" customHeight="1">
      <c r="A55" s="17" t="s">
        <v>173</v>
      </c>
      <c r="B55" s="17" t="s">
        <v>171</v>
      </c>
      <c r="C55" s="17" t="s">
        <v>172</v>
      </c>
      <c r="D55" s="26" t="s">
        <v>69</v>
      </c>
      <c r="E55" s="27">
        <v>2070</v>
      </c>
      <c r="F55" s="17" t="s">
        <v>51</v>
      </c>
      <c r="G55" s="28">
        <v>2440</v>
      </c>
      <c r="H55" s="17" t="s">
        <v>780</v>
      </c>
      <c r="I55" s="28">
        <v>3850</v>
      </c>
      <c r="J55" s="17" t="s">
        <v>781</v>
      </c>
      <c r="K55" s="28">
        <v>0</v>
      </c>
      <c r="L55" s="17" t="s">
        <v>51</v>
      </c>
      <c r="M55" s="28">
        <v>0</v>
      </c>
      <c r="N55" s="17" t="s">
        <v>51</v>
      </c>
      <c r="O55" s="27">
        <f t="shared" si="1"/>
        <v>2070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18" t="s">
        <v>918</v>
      </c>
      <c r="X55" s="1" t="s">
        <v>51</v>
      </c>
      <c r="Y55" s="1" t="s">
        <v>51</v>
      </c>
    </row>
    <row r="56" spans="1:25" ht="30" customHeight="1">
      <c r="A56" s="3" t="s">
        <v>725</v>
      </c>
      <c r="B56" s="3" t="s">
        <v>723</v>
      </c>
      <c r="C56" s="3" t="s">
        <v>51</v>
      </c>
      <c r="D56" s="12" t="s">
        <v>724</v>
      </c>
      <c r="E56" s="13">
        <v>0</v>
      </c>
      <c r="F56" s="3" t="s">
        <v>51</v>
      </c>
      <c r="G56" s="13">
        <v>0</v>
      </c>
      <c r="H56" s="3" t="s">
        <v>51</v>
      </c>
      <c r="I56" s="13">
        <v>0</v>
      </c>
      <c r="J56" s="3" t="s">
        <v>51</v>
      </c>
      <c r="K56" s="13">
        <v>0</v>
      </c>
      <c r="L56" s="3" t="s">
        <v>51</v>
      </c>
      <c r="M56" s="13">
        <v>0</v>
      </c>
      <c r="N56" s="3" t="s">
        <v>51</v>
      </c>
      <c r="O56" s="13">
        <v>0</v>
      </c>
      <c r="P56" s="13">
        <v>0</v>
      </c>
      <c r="Q56" s="13">
        <v>0</v>
      </c>
      <c r="R56" s="13">
        <v>0</v>
      </c>
      <c r="S56" s="13">
        <v>764</v>
      </c>
      <c r="T56" s="13">
        <v>0</v>
      </c>
      <c r="U56" s="13">
        <v>0</v>
      </c>
      <c r="V56" s="13">
        <f>SMALL(Q56:U56,COUNTIF(Q56:U56,0)+1)</f>
        <v>764</v>
      </c>
      <c r="W56" s="3" t="s">
        <v>51</v>
      </c>
      <c r="X56" s="1" t="s">
        <v>51</v>
      </c>
      <c r="Y56" s="1" t="s">
        <v>51</v>
      </c>
    </row>
    <row r="57" spans="1:25" ht="30" customHeight="1">
      <c r="A57" s="3" t="s">
        <v>599</v>
      </c>
      <c r="B57" s="3" t="s">
        <v>597</v>
      </c>
      <c r="C57" s="3" t="s">
        <v>598</v>
      </c>
      <c r="D57" s="12" t="s">
        <v>367</v>
      </c>
      <c r="E57" s="13">
        <v>0</v>
      </c>
      <c r="F57" s="3" t="s">
        <v>51</v>
      </c>
      <c r="G57" s="13">
        <v>741</v>
      </c>
      <c r="H57" s="3" t="s">
        <v>782</v>
      </c>
      <c r="I57" s="13">
        <v>878</v>
      </c>
      <c r="J57" s="3" t="s">
        <v>783</v>
      </c>
      <c r="K57" s="13">
        <v>0</v>
      </c>
      <c r="L57" s="3" t="s">
        <v>51</v>
      </c>
      <c r="M57" s="13">
        <v>0</v>
      </c>
      <c r="N57" s="3" t="s">
        <v>51</v>
      </c>
      <c r="O57" s="13">
        <f aca="true" t="shared" si="2" ref="O57:O68">SMALL(E57:M57,COUNTIF(E57:M57,0)+1)</f>
        <v>741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3" t="s">
        <v>51</v>
      </c>
      <c r="X57" s="1" t="s">
        <v>51</v>
      </c>
      <c r="Y57" s="1" t="s">
        <v>51</v>
      </c>
    </row>
    <row r="58" spans="1:25" ht="30" customHeight="1">
      <c r="A58" s="3" t="s">
        <v>603</v>
      </c>
      <c r="B58" s="3" t="s">
        <v>601</v>
      </c>
      <c r="C58" s="3" t="s">
        <v>602</v>
      </c>
      <c r="D58" s="12" t="s">
        <v>367</v>
      </c>
      <c r="E58" s="13">
        <v>0</v>
      </c>
      <c r="F58" s="3" t="s">
        <v>51</v>
      </c>
      <c r="G58" s="13">
        <v>130</v>
      </c>
      <c r="H58" s="3" t="s">
        <v>784</v>
      </c>
      <c r="I58" s="13">
        <v>137</v>
      </c>
      <c r="J58" s="3" t="s">
        <v>785</v>
      </c>
      <c r="K58" s="13">
        <v>0</v>
      </c>
      <c r="L58" s="3" t="s">
        <v>51</v>
      </c>
      <c r="M58" s="13">
        <v>0</v>
      </c>
      <c r="N58" s="3" t="s">
        <v>51</v>
      </c>
      <c r="O58" s="13">
        <f t="shared" si="2"/>
        <v>130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3" t="s">
        <v>51</v>
      </c>
      <c r="X58" s="1" t="s">
        <v>51</v>
      </c>
      <c r="Y58" s="1" t="s">
        <v>51</v>
      </c>
    </row>
    <row r="59" spans="1:25" ht="30" customHeight="1">
      <c r="A59" s="3" t="s">
        <v>638</v>
      </c>
      <c r="B59" s="3" t="s">
        <v>636</v>
      </c>
      <c r="C59" s="3" t="s">
        <v>637</v>
      </c>
      <c r="D59" s="12" t="s">
        <v>430</v>
      </c>
      <c r="E59" s="13">
        <v>0</v>
      </c>
      <c r="F59" s="3" t="s">
        <v>51</v>
      </c>
      <c r="G59" s="13">
        <v>0</v>
      </c>
      <c r="H59" s="3" t="s">
        <v>51</v>
      </c>
      <c r="I59" s="13">
        <v>1000</v>
      </c>
      <c r="J59" s="3" t="s">
        <v>786</v>
      </c>
      <c r="K59" s="13">
        <v>0</v>
      </c>
      <c r="L59" s="3" t="s">
        <v>51</v>
      </c>
      <c r="M59" s="13">
        <v>0</v>
      </c>
      <c r="N59" s="3" t="s">
        <v>51</v>
      </c>
      <c r="O59" s="13">
        <f t="shared" si="2"/>
        <v>1000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3" t="s">
        <v>51</v>
      </c>
      <c r="X59" s="1" t="s">
        <v>51</v>
      </c>
      <c r="Y59" s="1" t="s">
        <v>51</v>
      </c>
    </row>
    <row r="60" spans="1:25" ht="30" customHeight="1">
      <c r="A60" s="3" t="s">
        <v>642</v>
      </c>
      <c r="B60" s="3" t="s">
        <v>640</v>
      </c>
      <c r="C60" s="3" t="s">
        <v>641</v>
      </c>
      <c r="D60" s="12" t="s">
        <v>137</v>
      </c>
      <c r="E60" s="13">
        <v>0</v>
      </c>
      <c r="F60" s="3" t="s">
        <v>51</v>
      </c>
      <c r="G60" s="13">
        <v>0</v>
      </c>
      <c r="H60" s="3" t="s">
        <v>51</v>
      </c>
      <c r="I60" s="13">
        <v>300</v>
      </c>
      <c r="J60" s="3" t="s">
        <v>786</v>
      </c>
      <c r="K60" s="13">
        <v>0</v>
      </c>
      <c r="L60" s="3" t="s">
        <v>51</v>
      </c>
      <c r="M60" s="13">
        <v>0</v>
      </c>
      <c r="N60" s="3" t="s">
        <v>51</v>
      </c>
      <c r="O60" s="13">
        <f t="shared" si="2"/>
        <v>300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3" t="s">
        <v>51</v>
      </c>
      <c r="X60" s="1" t="s">
        <v>51</v>
      </c>
      <c r="Y60" s="1" t="s">
        <v>51</v>
      </c>
    </row>
    <row r="61" spans="1:25" ht="30" customHeight="1">
      <c r="A61" s="17" t="s">
        <v>595</v>
      </c>
      <c r="B61" s="17" t="s">
        <v>593</v>
      </c>
      <c r="C61" s="17" t="s">
        <v>594</v>
      </c>
      <c r="D61" s="26" t="s">
        <v>69</v>
      </c>
      <c r="E61" s="27">
        <v>319</v>
      </c>
      <c r="F61" s="17" t="s">
        <v>51</v>
      </c>
      <c r="G61" s="28">
        <v>350</v>
      </c>
      <c r="H61" s="17" t="s">
        <v>787</v>
      </c>
      <c r="I61" s="28">
        <v>690</v>
      </c>
      <c r="J61" s="17" t="s">
        <v>787</v>
      </c>
      <c r="K61" s="28">
        <v>0</v>
      </c>
      <c r="L61" s="17" t="s">
        <v>51</v>
      </c>
      <c r="M61" s="28">
        <v>0</v>
      </c>
      <c r="N61" s="17" t="s">
        <v>51</v>
      </c>
      <c r="O61" s="27">
        <f t="shared" si="2"/>
        <v>319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18" t="s">
        <v>918</v>
      </c>
      <c r="X61" s="1" t="s">
        <v>51</v>
      </c>
      <c r="Y61" s="1" t="s">
        <v>51</v>
      </c>
    </row>
    <row r="62" spans="1:25" ht="30" customHeight="1">
      <c r="A62" s="17" t="s">
        <v>607</v>
      </c>
      <c r="B62" s="17" t="s">
        <v>593</v>
      </c>
      <c r="C62" s="17" t="s">
        <v>606</v>
      </c>
      <c r="D62" s="26" t="s">
        <v>69</v>
      </c>
      <c r="E62" s="27">
        <v>343</v>
      </c>
      <c r="F62" s="17" t="s">
        <v>51</v>
      </c>
      <c r="G62" s="28">
        <v>370</v>
      </c>
      <c r="H62" s="17" t="s">
        <v>787</v>
      </c>
      <c r="I62" s="28">
        <v>730</v>
      </c>
      <c r="J62" s="17" t="s">
        <v>787</v>
      </c>
      <c r="K62" s="28">
        <v>0</v>
      </c>
      <c r="L62" s="17" t="s">
        <v>51</v>
      </c>
      <c r="M62" s="28">
        <v>0</v>
      </c>
      <c r="N62" s="17" t="s">
        <v>51</v>
      </c>
      <c r="O62" s="27">
        <f t="shared" si="2"/>
        <v>343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18" t="s">
        <v>918</v>
      </c>
      <c r="X62" s="1" t="s">
        <v>51</v>
      </c>
      <c r="Y62" s="1" t="s">
        <v>51</v>
      </c>
    </row>
    <row r="63" spans="1:25" ht="30" customHeight="1">
      <c r="A63" s="17" t="s">
        <v>613</v>
      </c>
      <c r="B63" s="17" t="s">
        <v>593</v>
      </c>
      <c r="C63" s="17" t="s">
        <v>612</v>
      </c>
      <c r="D63" s="26" t="s">
        <v>69</v>
      </c>
      <c r="E63" s="27">
        <v>374</v>
      </c>
      <c r="F63" s="17" t="s">
        <v>51</v>
      </c>
      <c r="G63" s="28">
        <v>400</v>
      </c>
      <c r="H63" s="17" t="s">
        <v>787</v>
      </c>
      <c r="I63" s="28">
        <v>800</v>
      </c>
      <c r="J63" s="17" t="s">
        <v>787</v>
      </c>
      <c r="K63" s="28">
        <v>0</v>
      </c>
      <c r="L63" s="17" t="s">
        <v>51</v>
      </c>
      <c r="M63" s="28">
        <v>0</v>
      </c>
      <c r="N63" s="17" t="s">
        <v>51</v>
      </c>
      <c r="O63" s="27">
        <f t="shared" si="2"/>
        <v>374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18" t="s">
        <v>918</v>
      </c>
      <c r="X63" s="1" t="s">
        <v>51</v>
      </c>
      <c r="Y63" s="1" t="s">
        <v>51</v>
      </c>
    </row>
    <row r="64" spans="1:25" ht="30" customHeight="1">
      <c r="A64" s="17" t="s">
        <v>619</v>
      </c>
      <c r="B64" s="17" t="s">
        <v>593</v>
      </c>
      <c r="C64" s="17" t="s">
        <v>618</v>
      </c>
      <c r="D64" s="26" t="s">
        <v>69</v>
      </c>
      <c r="E64" s="27">
        <v>538</v>
      </c>
      <c r="F64" s="17" t="s">
        <v>51</v>
      </c>
      <c r="G64" s="28">
        <v>580</v>
      </c>
      <c r="H64" s="17" t="s">
        <v>787</v>
      </c>
      <c r="I64" s="28">
        <v>1150</v>
      </c>
      <c r="J64" s="17" t="s">
        <v>787</v>
      </c>
      <c r="K64" s="28">
        <v>0</v>
      </c>
      <c r="L64" s="17" t="s">
        <v>51</v>
      </c>
      <c r="M64" s="28">
        <v>0</v>
      </c>
      <c r="N64" s="17" t="s">
        <v>51</v>
      </c>
      <c r="O64" s="27">
        <f t="shared" si="2"/>
        <v>538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18" t="s">
        <v>918</v>
      </c>
      <c r="X64" s="1" t="s">
        <v>51</v>
      </c>
      <c r="Y64" s="1" t="s">
        <v>51</v>
      </c>
    </row>
    <row r="65" spans="1:25" ht="30" customHeight="1">
      <c r="A65" s="3" t="s">
        <v>625</v>
      </c>
      <c r="B65" s="3" t="s">
        <v>593</v>
      </c>
      <c r="C65" s="3" t="s">
        <v>624</v>
      </c>
      <c r="D65" s="12" t="s">
        <v>69</v>
      </c>
      <c r="E65" s="13">
        <v>0</v>
      </c>
      <c r="F65" s="3" t="s">
        <v>51</v>
      </c>
      <c r="G65" s="13">
        <v>500</v>
      </c>
      <c r="H65" s="3" t="s">
        <v>787</v>
      </c>
      <c r="I65" s="13">
        <v>720</v>
      </c>
      <c r="J65" s="3" t="s">
        <v>787</v>
      </c>
      <c r="K65" s="13">
        <v>0</v>
      </c>
      <c r="L65" s="3" t="s">
        <v>51</v>
      </c>
      <c r="M65" s="13">
        <v>0</v>
      </c>
      <c r="N65" s="3" t="s">
        <v>51</v>
      </c>
      <c r="O65" s="13">
        <f t="shared" si="2"/>
        <v>500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3" t="s">
        <v>51</v>
      </c>
      <c r="X65" s="1" t="s">
        <v>51</v>
      </c>
      <c r="Y65" s="1" t="s">
        <v>51</v>
      </c>
    </row>
    <row r="66" spans="1:25" ht="30" customHeight="1">
      <c r="A66" s="3" t="s">
        <v>541</v>
      </c>
      <c r="B66" s="3" t="s">
        <v>539</v>
      </c>
      <c r="C66" s="3" t="s">
        <v>540</v>
      </c>
      <c r="D66" s="12" t="s">
        <v>192</v>
      </c>
      <c r="E66" s="13">
        <v>0</v>
      </c>
      <c r="F66" s="3" t="s">
        <v>51</v>
      </c>
      <c r="G66" s="13">
        <v>20000</v>
      </c>
      <c r="H66" s="3" t="s">
        <v>788</v>
      </c>
      <c r="I66" s="13">
        <v>21000</v>
      </c>
      <c r="J66" s="3" t="s">
        <v>789</v>
      </c>
      <c r="K66" s="13">
        <v>0</v>
      </c>
      <c r="L66" s="3" t="s">
        <v>51</v>
      </c>
      <c r="M66" s="13">
        <v>0</v>
      </c>
      <c r="N66" s="3" t="s">
        <v>51</v>
      </c>
      <c r="O66" s="13">
        <f t="shared" si="2"/>
        <v>20000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3" t="s">
        <v>51</v>
      </c>
      <c r="X66" s="1" t="s">
        <v>51</v>
      </c>
      <c r="Y66" s="1" t="s">
        <v>51</v>
      </c>
    </row>
    <row r="67" spans="1:25" ht="30" customHeight="1">
      <c r="A67" s="3" t="s">
        <v>545</v>
      </c>
      <c r="B67" s="3" t="s">
        <v>543</v>
      </c>
      <c r="C67" s="3" t="s">
        <v>544</v>
      </c>
      <c r="D67" s="12" t="s">
        <v>192</v>
      </c>
      <c r="E67" s="13">
        <v>0</v>
      </c>
      <c r="F67" s="3" t="s">
        <v>51</v>
      </c>
      <c r="G67" s="13">
        <v>20000</v>
      </c>
      <c r="H67" s="3" t="s">
        <v>788</v>
      </c>
      <c r="I67" s="13">
        <v>20000</v>
      </c>
      <c r="J67" s="3" t="s">
        <v>789</v>
      </c>
      <c r="K67" s="13">
        <v>0</v>
      </c>
      <c r="L67" s="3" t="s">
        <v>51</v>
      </c>
      <c r="M67" s="13">
        <v>0</v>
      </c>
      <c r="N67" s="3" t="s">
        <v>51</v>
      </c>
      <c r="O67" s="13">
        <f t="shared" si="2"/>
        <v>20000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3" t="s">
        <v>51</v>
      </c>
      <c r="X67" s="1" t="s">
        <v>51</v>
      </c>
      <c r="Y67" s="1" t="s">
        <v>51</v>
      </c>
    </row>
    <row r="68" spans="1:25" ht="30" customHeight="1">
      <c r="A68" s="3" t="s">
        <v>537</v>
      </c>
      <c r="B68" s="3" t="s">
        <v>533</v>
      </c>
      <c r="C68" s="3" t="s">
        <v>534</v>
      </c>
      <c r="D68" s="12" t="s">
        <v>535</v>
      </c>
      <c r="E68" s="13">
        <v>0</v>
      </c>
      <c r="F68" s="3" t="s">
        <v>51</v>
      </c>
      <c r="G68" s="13">
        <v>77.5</v>
      </c>
      <c r="H68" s="3" t="s">
        <v>790</v>
      </c>
      <c r="I68" s="13">
        <v>85.25</v>
      </c>
      <c r="J68" s="3" t="s">
        <v>791</v>
      </c>
      <c r="K68" s="13">
        <v>0</v>
      </c>
      <c r="L68" s="3" t="s">
        <v>51</v>
      </c>
      <c r="M68" s="13">
        <v>0</v>
      </c>
      <c r="N68" s="3" t="s">
        <v>51</v>
      </c>
      <c r="O68" s="13">
        <f t="shared" si="2"/>
        <v>77.5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3" t="s">
        <v>536</v>
      </c>
      <c r="X68" s="1" t="s">
        <v>51</v>
      </c>
      <c r="Y68" s="1" t="s">
        <v>51</v>
      </c>
    </row>
    <row r="69" spans="1:25" ht="30" customHeight="1">
      <c r="A69" s="3" t="s">
        <v>560</v>
      </c>
      <c r="B69" s="3" t="s">
        <v>557</v>
      </c>
      <c r="C69" s="3" t="s">
        <v>558</v>
      </c>
      <c r="D69" s="12" t="s">
        <v>559</v>
      </c>
      <c r="E69" s="13">
        <v>0</v>
      </c>
      <c r="F69" s="3" t="s">
        <v>51</v>
      </c>
      <c r="G69" s="13">
        <v>0</v>
      </c>
      <c r="H69" s="3" t="s">
        <v>51</v>
      </c>
      <c r="I69" s="13">
        <v>0</v>
      </c>
      <c r="J69" s="3" t="s">
        <v>51</v>
      </c>
      <c r="K69" s="13">
        <v>0</v>
      </c>
      <c r="L69" s="3" t="s">
        <v>51</v>
      </c>
      <c r="M69" s="13">
        <v>0</v>
      </c>
      <c r="N69" s="3" t="s">
        <v>51</v>
      </c>
      <c r="O69" s="13">
        <v>0</v>
      </c>
      <c r="P69" s="13">
        <v>0</v>
      </c>
      <c r="Q69" s="13">
        <v>70</v>
      </c>
      <c r="R69" s="13">
        <v>0</v>
      </c>
      <c r="S69" s="13">
        <v>0</v>
      </c>
      <c r="T69" s="13">
        <v>0</v>
      </c>
      <c r="U69" s="13">
        <v>0</v>
      </c>
      <c r="V69" s="13">
        <f>SMALL(Q69:U69,COUNTIF(Q69:U69,0)+1)</f>
        <v>70</v>
      </c>
      <c r="W69" s="3" t="s">
        <v>51</v>
      </c>
      <c r="X69" s="1" t="s">
        <v>51</v>
      </c>
      <c r="Y69" s="1" t="s">
        <v>51</v>
      </c>
    </row>
    <row r="70" spans="1:25" ht="30" customHeight="1">
      <c r="A70" s="3" t="s">
        <v>718</v>
      </c>
      <c r="B70" s="3" t="s">
        <v>116</v>
      </c>
      <c r="C70" s="3" t="s">
        <v>717</v>
      </c>
      <c r="D70" s="12" t="s">
        <v>118</v>
      </c>
      <c r="E70" s="13">
        <v>0</v>
      </c>
      <c r="F70" s="3" t="s">
        <v>51</v>
      </c>
      <c r="G70" s="13">
        <v>0</v>
      </c>
      <c r="H70" s="3" t="s">
        <v>51</v>
      </c>
      <c r="I70" s="13">
        <v>0</v>
      </c>
      <c r="J70" s="3" t="s">
        <v>51</v>
      </c>
      <c r="K70" s="13">
        <v>0</v>
      </c>
      <c r="L70" s="3" t="s">
        <v>51</v>
      </c>
      <c r="M70" s="13">
        <v>0</v>
      </c>
      <c r="N70" s="3" t="s">
        <v>51</v>
      </c>
      <c r="O70" s="13">
        <v>0</v>
      </c>
      <c r="P70" s="13">
        <v>101831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3" t="s">
        <v>51</v>
      </c>
      <c r="X70" s="1" t="s">
        <v>792</v>
      </c>
      <c r="Y70" s="1" t="s">
        <v>51</v>
      </c>
    </row>
    <row r="71" spans="1:25" ht="30" customHeight="1">
      <c r="A71" s="3" t="s">
        <v>438</v>
      </c>
      <c r="B71" s="3" t="s">
        <v>116</v>
      </c>
      <c r="C71" s="3" t="s">
        <v>437</v>
      </c>
      <c r="D71" s="12" t="s">
        <v>118</v>
      </c>
      <c r="E71" s="13">
        <v>0</v>
      </c>
      <c r="F71" s="3" t="s">
        <v>51</v>
      </c>
      <c r="G71" s="13">
        <v>0</v>
      </c>
      <c r="H71" s="3" t="s">
        <v>51</v>
      </c>
      <c r="I71" s="13">
        <v>0</v>
      </c>
      <c r="J71" s="3" t="s">
        <v>51</v>
      </c>
      <c r="K71" s="13">
        <v>0</v>
      </c>
      <c r="L71" s="3" t="s">
        <v>51</v>
      </c>
      <c r="M71" s="13">
        <v>0</v>
      </c>
      <c r="N71" s="3" t="s">
        <v>51</v>
      </c>
      <c r="O71" s="13">
        <v>0</v>
      </c>
      <c r="P71" s="13">
        <v>85723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3" t="s">
        <v>51</v>
      </c>
      <c r="X71" s="1" t="s">
        <v>792</v>
      </c>
      <c r="Y71" s="1" t="s">
        <v>51</v>
      </c>
    </row>
    <row r="72" spans="1:25" ht="30" customHeight="1">
      <c r="A72" s="3" t="s">
        <v>442</v>
      </c>
      <c r="B72" s="3" t="s">
        <v>116</v>
      </c>
      <c r="C72" s="3" t="s">
        <v>441</v>
      </c>
      <c r="D72" s="12" t="s">
        <v>118</v>
      </c>
      <c r="E72" s="13">
        <v>0</v>
      </c>
      <c r="F72" s="3" t="s">
        <v>51</v>
      </c>
      <c r="G72" s="13">
        <v>0</v>
      </c>
      <c r="H72" s="3" t="s">
        <v>51</v>
      </c>
      <c r="I72" s="13">
        <v>0</v>
      </c>
      <c r="J72" s="3" t="s">
        <v>51</v>
      </c>
      <c r="K72" s="13">
        <v>0</v>
      </c>
      <c r="L72" s="3" t="s">
        <v>51</v>
      </c>
      <c r="M72" s="13">
        <v>0</v>
      </c>
      <c r="N72" s="3" t="s">
        <v>51</v>
      </c>
      <c r="O72" s="13">
        <v>0</v>
      </c>
      <c r="P72" s="13">
        <v>94191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3" t="s">
        <v>51</v>
      </c>
      <c r="X72" s="1" t="s">
        <v>792</v>
      </c>
      <c r="Y72" s="1" t="s">
        <v>51</v>
      </c>
    </row>
    <row r="73" spans="1:25" ht="30" customHeight="1">
      <c r="A73" s="3" t="s">
        <v>509</v>
      </c>
      <c r="B73" s="3" t="s">
        <v>116</v>
      </c>
      <c r="C73" s="3" t="s">
        <v>508</v>
      </c>
      <c r="D73" s="12" t="s">
        <v>118</v>
      </c>
      <c r="E73" s="13">
        <v>0</v>
      </c>
      <c r="F73" s="3" t="s">
        <v>51</v>
      </c>
      <c r="G73" s="13">
        <v>0</v>
      </c>
      <c r="H73" s="3" t="s">
        <v>51</v>
      </c>
      <c r="I73" s="13">
        <v>0</v>
      </c>
      <c r="J73" s="3" t="s">
        <v>51</v>
      </c>
      <c r="K73" s="13">
        <v>0</v>
      </c>
      <c r="L73" s="3" t="s">
        <v>51</v>
      </c>
      <c r="M73" s="13">
        <v>0</v>
      </c>
      <c r="N73" s="3" t="s">
        <v>51</v>
      </c>
      <c r="O73" s="13">
        <v>0</v>
      </c>
      <c r="P73" s="13">
        <v>85692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3" t="s">
        <v>51</v>
      </c>
      <c r="X73" s="1" t="s">
        <v>792</v>
      </c>
      <c r="Y73" s="1" t="s">
        <v>51</v>
      </c>
    </row>
    <row r="74" spans="1:25" ht="30" customHeight="1">
      <c r="A74" s="3" t="s">
        <v>701</v>
      </c>
      <c r="B74" s="3" t="s">
        <v>116</v>
      </c>
      <c r="C74" s="3" t="s">
        <v>700</v>
      </c>
      <c r="D74" s="12" t="s">
        <v>118</v>
      </c>
      <c r="E74" s="13">
        <v>0</v>
      </c>
      <c r="F74" s="3" t="s">
        <v>51</v>
      </c>
      <c r="G74" s="13">
        <v>0</v>
      </c>
      <c r="H74" s="3" t="s">
        <v>51</v>
      </c>
      <c r="I74" s="13">
        <v>0</v>
      </c>
      <c r="J74" s="3" t="s">
        <v>51</v>
      </c>
      <c r="K74" s="13">
        <v>0</v>
      </c>
      <c r="L74" s="3" t="s">
        <v>51</v>
      </c>
      <c r="M74" s="13">
        <v>0</v>
      </c>
      <c r="N74" s="3" t="s">
        <v>51</v>
      </c>
      <c r="O74" s="13">
        <v>0</v>
      </c>
      <c r="P74" s="13">
        <v>93734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3" t="s">
        <v>51</v>
      </c>
      <c r="X74" s="1" t="s">
        <v>792</v>
      </c>
      <c r="Y74" s="1" t="s">
        <v>51</v>
      </c>
    </row>
    <row r="75" spans="1:25" ht="30" customHeight="1">
      <c r="A75" s="3" t="s">
        <v>119</v>
      </c>
      <c r="B75" s="3" t="s">
        <v>116</v>
      </c>
      <c r="C75" s="3" t="s">
        <v>117</v>
      </c>
      <c r="D75" s="12" t="s">
        <v>118</v>
      </c>
      <c r="E75" s="13">
        <v>0</v>
      </c>
      <c r="F75" s="3" t="s">
        <v>51</v>
      </c>
      <c r="G75" s="13">
        <v>0</v>
      </c>
      <c r="H75" s="3" t="s">
        <v>51</v>
      </c>
      <c r="I75" s="13">
        <v>0</v>
      </c>
      <c r="J75" s="3" t="s">
        <v>51</v>
      </c>
      <c r="K75" s="13">
        <v>0</v>
      </c>
      <c r="L75" s="3" t="s">
        <v>51</v>
      </c>
      <c r="M75" s="13">
        <v>0</v>
      </c>
      <c r="N75" s="3" t="s">
        <v>51</v>
      </c>
      <c r="O75" s="13">
        <v>0</v>
      </c>
      <c r="P75" s="13">
        <v>87372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3" t="s">
        <v>51</v>
      </c>
      <c r="X75" s="1" t="s">
        <v>792</v>
      </c>
      <c r="Y75" s="1" t="s">
        <v>51</v>
      </c>
    </row>
    <row r="76" spans="1:25" ht="30" customHeight="1">
      <c r="A76" s="3" t="s">
        <v>440</v>
      </c>
      <c r="B76" s="3" t="s">
        <v>116</v>
      </c>
      <c r="C76" s="3" t="s">
        <v>439</v>
      </c>
      <c r="D76" s="12" t="s">
        <v>118</v>
      </c>
      <c r="E76" s="13">
        <v>0</v>
      </c>
      <c r="F76" s="3" t="s">
        <v>51</v>
      </c>
      <c r="G76" s="13">
        <v>0</v>
      </c>
      <c r="H76" s="3" t="s">
        <v>51</v>
      </c>
      <c r="I76" s="13">
        <v>0</v>
      </c>
      <c r="J76" s="3" t="s">
        <v>51</v>
      </c>
      <c r="K76" s="13">
        <v>0</v>
      </c>
      <c r="L76" s="3" t="s">
        <v>51</v>
      </c>
      <c r="M76" s="13">
        <v>0</v>
      </c>
      <c r="N76" s="3" t="s">
        <v>51</v>
      </c>
      <c r="O76" s="13">
        <v>0</v>
      </c>
      <c r="P76" s="13">
        <v>85836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3" t="s">
        <v>51</v>
      </c>
      <c r="X76" s="1" t="s">
        <v>792</v>
      </c>
      <c r="Y76" s="1" t="s">
        <v>51</v>
      </c>
    </row>
    <row r="77" spans="1:25" ht="30" customHeight="1">
      <c r="A77" s="3" t="s">
        <v>122</v>
      </c>
      <c r="B77" s="3" t="s">
        <v>116</v>
      </c>
      <c r="C77" s="3" t="s">
        <v>121</v>
      </c>
      <c r="D77" s="12" t="s">
        <v>118</v>
      </c>
      <c r="E77" s="13">
        <v>0</v>
      </c>
      <c r="F77" s="3" t="s">
        <v>51</v>
      </c>
      <c r="G77" s="13">
        <v>0</v>
      </c>
      <c r="H77" s="3" t="s">
        <v>51</v>
      </c>
      <c r="I77" s="13">
        <v>0</v>
      </c>
      <c r="J77" s="3" t="s">
        <v>51</v>
      </c>
      <c r="K77" s="13">
        <v>0</v>
      </c>
      <c r="L77" s="3" t="s">
        <v>51</v>
      </c>
      <c r="M77" s="13">
        <v>0</v>
      </c>
      <c r="N77" s="3" t="s">
        <v>51</v>
      </c>
      <c r="O77" s="13">
        <v>0</v>
      </c>
      <c r="P77" s="13">
        <v>66622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3" t="s">
        <v>51</v>
      </c>
      <c r="X77" s="1" t="s">
        <v>792</v>
      </c>
      <c r="Y77" s="1" t="s">
        <v>51</v>
      </c>
    </row>
    <row r="78" spans="1:25" ht="30" customHeight="1">
      <c r="A78" s="3" t="s">
        <v>444</v>
      </c>
      <c r="B78" s="3" t="s">
        <v>116</v>
      </c>
      <c r="C78" s="3" t="s">
        <v>443</v>
      </c>
      <c r="D78" s="12" t="s">
        <v>118</v>
      </c>
      <c r="E78" s="13">
        <v>0</v>
      </c>
      <c r="F78" s="3" t="s">
        <v>51</v>
      </c>
      <c r="G78" s="13">
        <v>0</v>
      </c>
      <c r="H78" s="3" t="s">
        <v>51</v>
      </c>
      <c r="I78" s="13">
        <v>0</v>
      </c>
      <c r="J78" s="3" t="s">
        <v>51</v>
      </c>
      <c r="K78" s="13">
        <v>0</v>
      </c>
      <c r="L78" s="3" t="s">
        <v>51</v>
      </c>
      <c r="M78" s="13">
        <v>0</v>
      </c>
      <c r="N78" s="3" t="s">
        <v>51</v>
      </c>
      <c r="O78" s="13">
        <v>0</v>
      </c>
      <c r="P78" s="13">
        <v>102522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3" t="s">
        <v>51</v>
      </c>
      <c r="X78" s="1" t="s">
        <v>792</v>
      </c>
      <c r="Y78" s="1" t="s">
        <v>51</v>
      </c>
    </row>
    <row r="79" spans="1:25" ht="30" customHeight="1">
      <c r="A79" s="3" t="s">
        <v>125</v>
      </c>
      <c r="B79" s="3" t="s">
        <v>116</v>
      </c>
      <c r="C79" s="3" t="s">
        <v>124</v>
      </c>
      <c r="D79" s="12" t="s">
        <v>118</v>
      </c>
      <c r="E79" s="13">
        <v>0</v>
      </c>
      <c r="F79" s="3" t="s">
        <v>51</v>
      </c>
      <c r="G79" s="13">
        <v>0</v>
      </c>
      <c r="H79" s="3" t="s">
        <v>51</v>
      </c>
      <c r="I79" s="13">
        <v>0</v>
      </c>
      <c r="J79" s="3" t="s">
        <v>51</v>
      </c>
      <c r="K79" s="13">
        <v>0</v>
      </c>
      <c r="L79" s="3" t="s">
        <v>51</v>
      </c>
      <c r="M79" s="13">
        <v>0</v>
      </c>
      <c r="N79" s="3" t="s">
        <v>51</v>
      </c>
      <c r="O79" s="13">
        <v>0</v>
      </c>
      <c r="P79" s="13">
        <v>81777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3" t="s">
        <v>51</v>
      </c>
      <c r="X79" s="1" t="s">
        <v>792</v>
      </c>
      <c r="Y79" s="1" t="s">
        <v>51</v>
      </c>
    </row>
    <row r="80" spans="1:25" ht="30" customHeight="1">
      <c r="A80" s="3" t="s">
        <v>728</v>
      </c>
      <c r="B80" s="3" t="s">
        <v>116</v>
      </c>
      <c r="C80" s="3" t="s">
        <v>727</v>
      </c>
      <c r="D80" s="12" t="s">
        <v>118</v>
      </c>
      <c r="E80" s="13">
        <v>0</v>
      </c>
      <c r="F80" s="3" t="s">
        <v>51</v>
      </c>
      <c r="G80" s="13">
        <v>0</v>
      </c>
      <c r="H80" s="3" t="s">
        <v>51</v>
      </c>
      <c r="I80" s="13">
        <v>0</v>
      </c>
      <c r="J80" s="3" t="s">
        <v>51</v>
      </c>
      <c r="K80" s="13">
        <v>0</v>
      </c>
      <c r="L80" s="3" t="s">
        <v>51</v>
      </c>
      <c r="M80" s="13">
        <v>0</v>
      </c>
      <c r="N80" s="3" t="s">
        <v>51</v>
      </c>
      <c r="O80" s="13">
        <v>0</v>
      </c>
      <c r="P80" s="13">
        <v>77924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3" t="s">
        <v>51</v>
      </c>
      <c r="X80" s="1" t="s">
        <v>792</v>
      </c>
      <c r="Y80" s="1" t="s">
        <v>51</v>
      </c>
    </row>
    <row r="81" spans="1:25" ht="30" customHeight="1">
      <c r="A81" s="3" t="s">
        <v>548</v>
      </c>
      <c r="B81" s="3" t="s">
        <v>116</v>
      </c>
      <c r="C81" s="3" t="s">
        <v>547</v>
      </c>
      <c r="D81" s="12" t="s">
        <v>118</v>
      </c>
      <c r="E81" s="13">
        <v>0</v>
      </c>
      <c r="F81" s="3" t="s">
        <v>51</v>
      </c>
      <c r="G81" s="13">
        <v>0</v>
      </c>
      <c r="H81" s="3" t="s">
        <v>51</v>
      </c>
      <c r="I81" s="13">
        <v>0</v>
      </c>
      <c r="J81" s="3" t="s">
        <v>51</v>
      </c>
      <c r="K81" s="13">
        <v>0</v>
      </c>
      <c r="L81" s="3" t="s">
        <v>51</v>
      </c>
      <c r="M81" s="13">
        <v>0</v>
      </c>
      <c r="N81" s="3" t="s">
        <v>51</v>
      </c>
      <c r="O81" s="13">
        <v>0</v>
      </c>
      <c r="P81" s="13">
        <v>98735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3" t="s">
        <v>51</v>
      </c>
      <c r="X81" s="1" t="s">
        <v>792</v>
      </c>
      <c r="Y81" s="1" t="s">
        <v>51</v>
      </c>
    </row>
    <row r="82" spans="1:25" ht="30" customHeight="1">
      <c r="A82" s="3" t="s">
        <v>706</v>
      </c>
      <c r="B82" s="3" t="s">
        <v>116</v>
      </c>
      <c r="C82" s="3" t="s">
        <v>705</v>
      </c>
      <c r="D82" s="12" t="s">
        <v>118</v>
      </c>
      <c r="E82" s="13">
        <v>0</v>
      </c>
      <c r="F82" s="3" t="s">
        <v>51</v>
      </c>
      <c r="G82" s="13">
        <v>0</v>
      </c>
      <c r="H82" s="3" t="s">
        <v>51</v>
      </c>
      <c r="I82" s="13">
        <v>0</v>
      </c>
      <c r="J82" s="3" t="s">
        <v>51</v>
      </c>
      <c r="K82" s="13">
        <v>0</v>
      </c>
      <c r="L82" s="3" t="s">
        <v>51</v>
      </c>
      <c r="M82" s="13">
        <v>0</v>
      </c>
      <c r="N82" s="3" t="s">
        <v>51</v>
      </c>
      <c r="O82" s="13">
        <v>0</v>
      </c>
      <c r="P82" s="13">
        <v>100194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3" t="s">
        <v>51</v>
      </c>
      <c r="X82" s="1" t="s">
        <v>792</v>
      </c>
      <c r="Y82" s="1" t="s">
        <v>51</v>
      </c>
    </row>
    <row r="83" spans="1:25" ht="30" customHeight="1">
      <c r="A83" s="3" t="s">
        <v>575</v>
      </c>
      <c r="B83" s="3" t="s">
        <v>572</v>
      </c>
      <c r="C83" s="3" t="s">
        <v>573</v>
      </c>
      <c r="D83" s="12" t="s">
        <v>574</v>
      </c>
      <c r="E83" s="13">
        <v>0</v>
      </c>
      <c r="F83" s="3" t="s">
        <v>51</v>
      </c>
      <c r="G83" s="13">
        <v>2.3</v>
      </c>
      <c r="H83" s="3" t="s">
        <v>793</v>
      </c>
      <c r="I83" s="13">
        <v>162.5</v>
      </c>
      <c r="J83" s="3" t="s">
        <v>794</v>
      </c>
      <c r="K83" s="13">
        <v>0</v>
      </c>
      <c r="L83" s="3" t="s">
        <v>51</v>
      </c>
      <c r="M83" s="13">
        <v>0</v>
      </c>
      <c r="N83" s="3" t="s">
        <v>51</v>
      </c>
      <c r="O83" s="13">
        <f aca="true" t="shared" si="3" ref="O83:O114">SMALL(E83:M83,COUNTIF(E83:M83,0)+1)</f>
        <v>2.3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3" t="s">
        <v>51</v>
      </c>
      <c r="X83" s="1" t="s">
        <v>51</v>
      </c>
      <c r="Y83" s="1" t="s">
        <v>51</v>
      </c>
    </row>
    <row r="84" spans="1:25" ht="30" customHeight="1">
      <c r="A84" s="3" t="s">
        <v>580</v>
      </c>
      <c r="B84" s="3" t="s">
        <v>577</v>
      </c>
      <c r="C84" s="3" t="s">
        <v>578</v>
      </c>
      <c r="D84" s="12" t="s">
        <v>579</v>
      </c>
      <c r="E84" s="13">
        <v>0</v>
      </c>
      <c r="F84" s="3" t="s">
        <v>51</v>
      </c>
      <c r="G84" s="13">
        <v>7</v>
      </c>
      <c r="H84" s="3" t="s">
        <v>793</v>
      </c>
      <c r="I84" s="13">
        <v>7</v>
      </c>
      <c r="J84" s="3" t="s">
        <v>794</v>
      </c>
      <c r="K84" s="13">
        <v>0</v>
      </c>
      <c r="L84" s="3" t="s">
        <v>51</v>
      </c>
      <c r="M84" s="13">
        <v>0</v>
      </c>
      <c r="N84" s="3" t="s">
        <v>51</v>
      </c>
      <c r="O84" s="13">
        <f t="shared" si="3"/>
        <v>7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3" t="s">
        <v>51</v>
      </c>
      <c r="X84" s="1" t="s">
        <v>51</v>
      </c>
      <c r="Y84" s="1" t="s">
        <v>51</v>
      </c>
    </row>
    <row r="85" spans="1:25" ht="30" customHeight="1">
      <c r="A85" s="3" t="s">
        <v>100</v>
      </c>
      <c r="B85" s="3" t="s">
        <v>99</v>
      </c>
      <c r="C85" s="3" t="s">
        <v>51</v>
      </c>
      <c r="D85" s="12" t="s">
        <v>59</v>
      </c>
      <c r="E85" s="13">
        <v>0</v>
      </c>
      <c r="F85" s="3" t="s">
        <v>51</v>
      </c>
      <c r="G85" s="13">
        <v>150000</v>
      </c>
      <c r="H85" s="3" t="s">
        <v>795</v>
      </c>
      <c r="I85" s="13">
        <v>155000</v>
      </c>
      <c r="J85" s="3" t="s">
        <v>757</v>
      </c>
      <c r="K85" s="13">
        <v>0</v>
      </c>
      <c r="L85" s="3" t="s">
        <v>51</v>
      </c>
      <c r="M85" s="13">
        <v>0</v>
      </c>
      <c r="N85" s="3" t="s">
        <v>51</v>
      </c>
      <c r="O85" s="13">
        <f t="shared" si="3"/>
        <v>150000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3" t="s">
        <v>51</v>
      </c>
      <c r="X85" s="1" t="s">
        <v>51</v>
      </c>
      <c r="Y85" s="1" t="s">
        <v>51</v>
      </c>
    </row>
    <row r="86" spans="1:25" ht="30" customHeight="1">
      <c r="A86" s="3" t="s">
        <v>698</v>
      </c>
      <c r="B86" s="3" t="s">
        <v>696</v>
      </c>
      <c r="C86" s="3" t="s">
        <v>697</v>
      </c>
      <c r="D86" s="12" t="s">
        <v>680</v>
      </c>
      <c r="E86" s="13">
        <v>0</v>
      </c>
      <c r="F86" s="3" t="s">
        <v>51</v>
      </c>
      <c r="G86" s="13">
        <v>1396.4</v>
      </c>
      <c r="H86" s="3" t="s">
        <v>796</v>
      </c>
      <c r="I86" s="13">
        <v>1512</v>
      </c>
      <c r="J86" s="3" t="s">
        <v>797</v>
      </c>
      <c r="K86" s="13">
        <v>0</v>
      </c>
      <c r="L86" s="3" t="s">
        <v>51</v>
      </c>
      <c r="M86" s="13">
        <v>0</v>
      </c>
      <c r="N86" s="3" t="s">
        <v>51</v>
      </c>
      <c r="O86" s="13">
        <f t="shared" si="3"/>
        <v>1396.4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3" t="s">
        <v>51</v>
      </c>
      <c r="X86" s="1" t="s">
        <v>51</v>
      </c>
      <c r="Y86" s="1" t="s">
        <v>51</v>
      </c>
    </row>
    <row r="87" spans="1:25" ht="30" customHeight="1">
      <c r="A87" s="17" t="s">
        <v>320</v>
      </c>
      <c r="B87" s="17" t="s">
        <v>317</v>
      </c>
      <c r="C87" s="17" t="s">
        <v>318</v>
      </c>
      <c r="D87" s="26" t="s">
        <v>319</v>
      </c>
      <c r="E87" s="27">
        <v>735000</v>
      </c>
      <c r="F87" s="17" t="s">
        <v>51</v>
      </c>
      <c r="G87" s="28">
        <v>0</v>
      </c>
      <c r="H87" s="17" t="s">
        <v>51</v>
      </c>
      <c r="I87" s="28">
        <v>0</v>
      </c>
      <c r="J87" s="17" t="s">
        <v>51</v>
      </c>
      <c r="K87" s="28">
        <v>0</v>
      </c>
      <c r="L87" s="17" t="s">
        <v>51</v>
      </c>
      <c r="M87" s="28">
        <v>808000</v>
      </c>
      <c r="N87" s="17" t="s">
        <v>51</v>
      </c>
      <c r="O87" s="27">
        <f t="shared" si="3"/>
        <v>735000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18" t="s">
        <v>918</v>
      </c>
      <c r="X87" s="1" t="s">
        <v>51</v>
      </c>
      <c r="Y87" s="1" t="s">
        <v>51</v>
      </c>
    </row>
    <row r="88" spans="1:25" ht="30" customHeight="1">
      <c r="A88" s="17" t="s">
        <v>322</v>
      </c>
      <c r="B88" s="17" t="s">
        <v>317</v>
      </c>
      <c r="C88" s="17" t="s">
        <v>321</v>
      </c>
      <c r="D88" s="26" t="s">
        <v>319</v>
      </c>
      <c r="E88" s="27">
        <v>814000</v>
      </c>
      <c r="F88" s="17" t="s">
        <v>51</v>
      </c>
      <c r="G88" s="28">
        <v>0</v>
      </c>
      <c r="H88" s="17" t="s">
        <v>51</v>
      </c>
      <c r="I88" s="28">
        <v>0</v>
      </c>
      <c r="J88" s="17" t="s">
        <v>51</v>
      </c>
      <c r="K88" s="28">
        <v>0</v>
      </c>
      <c r="L88" s="17" t="s">
        <v>51</v>
      </c>
      <c r="M88" s="28">
        <v>899000</v>
      </c>
      <c r="N88" s="17" t="s">
        <v>51</v>
      </c>
      <c r="O88" s="27">
        <f t="shared" si="3"/>
        <v>814000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18" t="s">
        <v>918</v>
      </c>
      <c r="X88" s="1" t="s">
        <v>51</v>
      </c>
      <c r="Y88" s="1" t="s">
        <v>51</v>
      </c>
    </row>
    <row r="89" spans="1:25" ht="30" customHeight="1">
      <c r="A89" s="17" t="s">
        <v>325</v>
      </c>
      <c r="B89" s="17" t="s">
        <v>323</v>
      </c>
      <c r="C89" s="17" t="s">
        <v>324</v>
      </c>
      <c r="D89" s="26" t="s">
        <v>319</v>
      </c>
      <c r="E89" s="27">
        <v>5355000</v>
      </c>
      <c r="F89" s="17" t="s">
        <v>51</v>
      </c>
      <c r="G89" s="28">
        <v>0</v>
      </c>
      <c r="H89" s="17" t="s">
        <v>51</v>
      </c>
      <c r="I89" s="28">
        <v>0</v>
      </c>
      <c r="J89" s="17" t="s">
        <v>51</v>
      </c>
      <c r="K89" s="28">
        <v>0</v>
      </c>
      <c r="L89" s="17" t="s">
        <v>51</v>
      </c>
      <c r="M89" s="28">
        <v>6167000</v>
      </c>
      <c r="N89" s="17" t="s">
        <v>51</v>
      </c>
      <c r="O89" s="27">
        <f t="shared" si="3"/>
        <v>5355000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18" t="s">
        <v>918</v>
      </c>
      <c r="X89" s="1" t="s">
        <v>51</v>
      </c>
      <c r="Y89" s="1" t="s">
        <v>51</v>
      </c>
    </row>
    <row r="90" spans="1:25" ht="30" customHeight="1">
      <c r="A90" s="17" t="s">
        <v>327</v>
      </c>
      <c r="B90" s="17" t="s">
        <v>323</v>
      </c>
      <c r="C90" s="17" t="s">
        <v>326</v>
      </c>
      <c r="D90" s="26" t="s">
        <v>319</v>
      </c>
      <c r="E90" s="27">
        <v>10571000</v>
      </c>
      <c r="F90" s="17" t="s">
        <v>51</v>
      </c>
      <c r="G90" s="28">
        <v>0</v>
      </c>
      <c r="H90" s="17" t="s">
        <v>51</v>
      </c>
      <c r="I90" s="28">
        <v>0</v>
      </c>
      <c r="J90" s="17" t="s">
        <v>51</v>
      </c>
      <c r="K90" s="28">
        <v>0</v>
      </c>
      <c r="L90" s="17" t="s">
        <v>51</v>
      </c>
      <c r="M90" s="28">
        <v>12173000</v>
      </c>
      <c r="N90" s="17" t="s">
        <v>51</v>
      </c>
      <c r="O90" s="27">
        <f t="shared" si="3"/>
        <v>10571000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18" t="s">
        <v>918</v>
      </c>
      <c r="X90" s="1" t="s">
        <v>51</v>
      </c>
      <c r="Y90" s="1" t="s">
        <v>51</v>
      </c>
    </row>
    <row r="91" spans="1:25" ht="30" customHeight="1">
      <c r="A91" s="17" t="s">
        <v>329</v>
      </c>
      <c r="B91" s="17" t="s">
        <v>328</v>
      </c>
      <c r="C91" s="17" t="s">
        <v>51</v>
      </c>
      <c r="D91" s="26" t="s">
        <v>69</v>
      </c>
      <c r="E91" s="27">
        <v>50000</v>
      </c>
      <c r="F91" s="17" t="s">
        <v>51</v>
      </c>
      <c r="G91" s="28">
        <v>0</v>
      </c>
      <c r="H91" s="17" t="s">
        <v>51</v>
      </c>
      <c r="I91" s="28">
        <v>0</v>
      </c>
      <c r="J91" s="17" t="s">
        <v>51</v>
      </c>
      <c r="K91" s="28">
        <v>0</v>
      </c>
      <c r="L91" s="17" t="s">
        <v>51</v>
      </c>
      <c r="M91" s="28">
        <v>60000</v>
      </c>
      <c r="N91" s="17" t="s">
        <v>51</v>
      </c>
      <c r="O91" s="27">
        <f t="shared" si="3"/>
        <v>50000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18" t="s">
        <v>918</v>
      </c>
      <c r="X91" s="1" t="s">
        <v>51</v>
      </c>
      <c r="Y91" s="1" t="s">
        <v>51</v>
      </c>
    </row>
    <row r="92" spans="1:25" ht="30" customHeight="1">
      <c r="A92" s="17" t="s">
        <v>331</v>
      </c>
      <c r="B92" s="18" t="s">
        <v>922</v>
      </c>
      <c r="C92" s="17"/>
      <c r="D92" s="28" t="s">
        <v>924</v>
      </c>
      <c r="E92" s="27">
        <v>54900</v>
      </c>
      <c r="F92" s="17" t="s">
        <v>51</v>
      </c>
      <c r="G92" s="28">
        <v>0</v>
      </c>
      <c r="H92" s="17" t="s">
        <v>51</v>
      </c>
      <c r="I92" s="28">
        <v>0</v>
      </c>
      <c r="J92" s="17" t="s">
        <v>51</v>
      </c>
      <c r="K92" s="28">
        <v>0</v>
      </c>
      <c r="L92" s="17" t="s">
        <v>51</v>
      </c>
      <c r="M92" s="28">
        <v>2950</v>
      </c>
      <c r="N92" s="17" t="s">
        <v>51</v>
      </c>
      <c r="O92" s="27">
        <f aca="true" t="shared" si="4" ref="O92:O103">E92</f>
        <v>54900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18" t="s">
        <v>918</v>
      </c>
      <c r="X92" s="1" t="s">
        <v>51</v>
      </c>
      <c r="Y92" s="1" t="s">
        <v>51</v>
      </c>
    </row>
    <row r="93" spans="1:25" ht="30" customHeight="1">
      <c r="A93" s="17" t="s">
        <v>332</v>
      </c>
      <c r="B93" s="18" t="s">
        <v>923</v>
      </c>
      <c r="C93" s="17"/>
      <c r="D93" s="28" t="s">
        <v>924</v>
      </c>
      <c r="E93" s="27">
        <v>104000</v>
      </c>
      <c r="F93" s="17" t="s">
        <v>51</v>
      </c>
      <c r="G93" s="28">
        <v>0</v>
      </c>
      <c r="H93" s="17" t="s">
        <v>51</v>
      </c>
      <c r="I93" s="28">
        <v>0</v>
      </c>
      <c r="J93" s="17" t="s">
        <v>51</v>
      </c>
      <c r="K93" s="28">
        <v>0</v>
      </c>
      <c r="L93" s="17" t="s">
        <v>51</v>
      </c>
      <c r="M93" s="28">
        <v>3840</v>
      </c>
      <c r="N93" s="17" t="s">
        <v>51</v>
      </c>
      <c r="O93" s="27">
        <f t="shared" si="4"/>
        <v>104000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18" t="s">
        <v>918</v>
      </c>
      <c r="X93" s="1" t="s">
        <v>51</v>
      </c>
      <c r="Y93" s="1" t="s">
        <v>51</v>
      </c>
    </row>
    <row r="94" spans="1:25" ht="30" customHeight="1">
      <c r="A94" s="17" t="s">
        <v>333</v>
      </c>
      <c r="B94" s="18" t="s">
        <v>925</v>
      </c>
      <c r="C94" s="17"/>
      <c r="D94" s="28" t="s">
        <v>926</v>
      </c>
      <c r="E94" s="27">
        <v>626000</v>
      </c>
      <c r="F94" s="17" t="s">
        <v>51</v>
      </c>
      <c r="G94" s="28">
        <v>0</v>
      </c>
      <c r="H94" s="17" t="s">
        <v>51</v>
      </c>
      <c r="I94" s="28">
        <v>0</v>
      </c>
      <c r="J94" s="17" t="s">
        <v>51</v>
      </c>
      <c r="K94" s="28">
        <v>0</v>
      </c>
      <c r="L94" s="17" t="s">
        <v>51</v>
      </c>
      <c r="M94" s="28">
        <v>5520</v>
      </c>
      <c r="N94" s="17" t="s">
        <v>51</v>
      </c>
      <c r="O94" s="27">
        <f t="shared" si="4"/>
        <v>626000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18" t="s">
        <v>918</v>
      </c>
      <c r="X94" s="1" t="s">
        <v>51</v>
      </c>
      <c r="Y94" s="1" t="s">
        <v>51</v>
      </c>
    </row>
    <row r="95" spans="1:25" ht="30" customHeight="1">
      <c r="A95" s="17" t="s">
        <v>334</v>
      </c>
      <c r="B95" s="18" t="s">
        <v>927</v>
      </c>
      <c r="C95" s="17" t="s">
        <v>929</v>
      </c>
      <c r="D95" s="26" t="s">
        <v>330</v>
      </c>
      <c r="E95" s="27">
        <v>8900</v>
      </c>
      <c r="F95" s="17" t="s">
        <v>51</v>
      </c>
      <c r="G95" s="28">
        <v>0</v>
      </c>
      <c r="H95" s="17" t="s">
        <v>51</v>
      </c>
      <c r="I95" s="28">
        <v>0</v>
      </c>
      <c r="J95" s="17" t="s">
        <v>51</v>
      </c>
      <c r="K95" s="28">
        <v>0</v>
      </c>
      <c r="L95" s="17" t="s">
        <v>51</v>
      </c>
      <c r="M95" s="28">
        <v>6760</v>
      </c>
      <c r="N95" s="17" t="s">
        <v>51</v>
      </c>
      <c r="O95" s="27">
        <f t="shared" si="4"/>
        <v>8900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18" t="s">
        <v>918</v>
      </c>
      <c r="X95" s="1" t="s">
        <v>51</v>
      </c>
      <c r="Y95" s="1" t="s">
        <v>51</v>
      </c>
    </row>
    <row r="96" spans="1:25" ht="30" customHeight="1">
      <c r="A96" s="17" t="s">
        <v>336</v>
      </c>
      <c r="B96" s="18" t="s">
        <v>927</v>
      </c>
      <c r="C96" s="17" t="s">
        <v>928</v>
      </c>
      <c r="D96" s="26" t="s">
        <v>330</v>
      </c>
      <c r="E96" s="27">
        <v>11700</v>
      </c>
      <c r="F96" s="17" t="s">
        <v>51</v>
      </c>
      <c r="G96" s="28">
        <v>0</v>
      </c>
      <c r="H96" s="17" t="s">
        <v>51</v>
      </c>
      <c r="I96" s="28">
        <v>0</v>
      </c>
      <c r="J96" s="17" t="s">
        <v>51</v>
      </c>
      <c r="K96" s="28">
        <v>0</v>
      </c>
      <c r="L96" s="17" t="s">
        <v>51</v>
      </c>
      <c r="M96" s="28">
        <v>8770</v>
      </c>
      <c r="N96" s="17" t="s">
        <v>51</v>
      </c>
      <c r="O96" s="27">
        <f t="shared" si="4"/>
        <v>11700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18" t="s">
        <v>918</v>
      </c>
      <c r="X96" s="1" t="s">
        <v>51</v>
      </c>
      <c r="Y96" s="1" t="s">
        <v>51</v>
      </c>
    </row>
    <row r="97" spans="1:25" ht="30" customHeight="1">
      <c r="A97" s="17" t="s">
        <v>338</v>
      </c>
      <c r="B97" s="17" t="s">
        <v>930</v>
      </c>
      <c r="C97" s="17" t="s">
        <v>931</v>
      </c>
      <c r="D97" s="26" t="s">
        <v>330</v>
      </c>
      <c r="E97" s="27">
        <v>6200</v>
      </c>
      <c r="F97" s="17" t="s">
        <v>51</v>
      </c>
      <c r="G97" s="28">
        <v>0</v>
      </c>
      <c r="H97" s="17" t="s">
        <v>51</v>
      </c>
      <c r="I97" s="28">
        <v>0</v>
      </c>
      <c r="J97" s="17" t="s">
        <v>51</v>
      </c>
      <c r="K97" s="28">
        <v>0</v>
      </c>
      <c r="L97" s="17" t="s">
        <v>51</v>
      </c>
      <c r="M97" s="28">
        <v>10270</v>
      </c>
      <c r="N97" s="17" t="s">
        <v>51</v>
      </c>
      <c r="O97" s="27">
        <f t="shared" si="4"/>
        <v>6200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18" t="s">
        <v>918</v>
      </c>
      <c r="X97" s="1" t="s">
        <v>51</v>
      </c>
      <c r="Y97" s="1" t="s">
        <v>51</v>
      </c>
    </row>
    <row r="98" spans="1:25" ht="30" customHeight="1">
      <c r="A98" s="17" t="s">
        <v>340</v>
      </c>
      <c r="B98" s="18" t="s">
        <v>932</v>
      </c>
      <c r="C98" s="17"/>
      <c r="D98" s="26" t="s">
        <v>430</v>
      </c>
      <c r="E98" s="27">
        <v>22800</v>
      </c>
      <c r="F98" s="17" t="s">
        <v>51</v>
      </c>
      <c r="G98" s="28">
        <v>0</v>
      </c>
      <c r="H98" s="17" t="s">
        <v>51</v>
      </c>
      <c r="I98" s="28">
        <v>0</v>
      </c>
      <c r="J98" s="17" t="s">
        <v>51</v>
      </c>
      <c r="K98" s="28">
        <v>0</v>
      </c>
      <c r="L98" s="17" t="s">
        <v>51</v>
      </c>
      <c r="M98" s="28">
        <v>12640</v>
      </c>
      <c r="N98" s="17" t="s">
        <v>51</v>
      </c>
      <c r="O98" s="27">
        <f t="shared" si="4"/>
        <v>22800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18" t="s">
        <v>918</v>
      </c>
      <c r="X98" s="1" t="s">
        <v>51</v>
      </c>
      <c r="Y98" s="1" t="s">
        <v>51</v>
      </c>
    </row>
    <row r="99" spans="1:25" ht="30" customHeight="1">
      <c r="A99" s="17" t="s">
        <v>342</v>
      </c>
      <c r="B99" s="17" t="s">
        <v>341</v>
      </c>
      <c r="C99" s="35" t="s">
        <v>921</v>
      </c>
      <c r="D99" s="26" t="s">
        <v>128</v>
      </c>
      <c r="E99" s="27">
        <v>25280</v>
      </c>
      <c r="F99" s="17" t="s">
        <v>51</v>
      </c>
      <c r="G99" s="28">
        <v>0</v>
      </c>
      <c r="H99" s="17" t="s">
        <v>51</v>
      </c>
      <c r="I99" s="28">
        <v>0</v>
      </c>
      <c r="J99" s="17" t="s">
        <v>51</v>
      </c>
      <c r="K99" s="28">
        <v>0</v>
      </c>
      <c r="L99" s="17" t="s">
        <v>51</v>
      </c>
      <c r="M99" s="28">
        <v>25280</v>
      </c>
      <c r="N99" s="17" t="s">
        <v>51</v>
      </c>
      <c r="O99" s="27">
        <f t="shared" si="4"/>
        <v>25280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18" t="s">
        <v>918</v>
      </c>
      <c r="X99" s="1" t="s">
        <v>51</v>
      </c>
      <c r="Y99" s="1" t="s">
        <v>51</v>
      </c>
    </row>
    <row r="100" spans="1:25" ht="30" customHeight="1">
      <c r="A100" s="17" t="s">
        <v>344</v>
      </c>
      <c r="B100" s="18" t="s">
        <v>933</v>
      </c>
      <c r="C100" s="17"/>
      <c r="D100" s="26" t="s">
        <v>330</v>
      </c>
      <c r="E100" s="27">
        <v>6600</v>
      </c>
      <c r="F100" s="17" t="s">
        <v>51</v>
      </c>
      <c r="G100" s="28">
        <v>0</v>
      </c>
      <c r="H100" s="17" t="s">
        <v>51</v>
      </c>
      <c r="I100" s="28">
        <v>0</v>
      </c>
      <c r="J100" s="17" t="s">
        <v>51</v>
      </c>
      <c r="K100" s="28">
        <v>0</v>
      </c>
      <c r="L100" s="17" t="s">
        <v>51</v>
      </c>
      <c r="M100" s="28">
        <v>790</v>
      </c>
      <c r="N100" s="17" t="s">
        <v>51</v>
      </c>
      <c r="O100" s="27">
        <f t="shared" si="4"/>
        <v>6600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18" t="s">
        <v>918</v>
      </c>
      <c r="X100" s="1" t="s">
        <v>51</v>
      </c>
      <c r="Y100" s="1" t="s">
        <v>51</v>
      </c>
    </row>
    <row r="101" spans="1:25" ht="30" customHeight="1">
      <c r="A101" s="17" t="s">
        <v>345</v>
      </c>
      <c r="B101" s="18" t="s">
        <v>934</v>
      </c>
      <c r="C101" s="17"/>
      <c r="D101" s="28" t="s">
        <v>935</v>
      </c>
      <c r="E101" s="27">
        <v>45000</v>
      </c>
      <c r="F101" s="17" t="s">
        <v>51</v>
      </c>
      <c r="G101" s="28">
        <v>0</v>
      </c>
      <c r="H101" s="17" t="s">
        <v>51</v>
      </c>
      <c r="I101" s="28">
        <v>0</v>
      </c>
      <c r="J101" s="17" t="s">
        <v>51</v>
      </c>
      <c r="K101" s="28">
        <v>0</v>
      </c>
      <c r="L101" s="17" t="s">
        <v>51</v>
      </c>
      <c r="M101" s="28">
        <v>1020</v>
      </c>
      <c r="N101" s="17" t="s">
        <v>51</v>
      </c>
      <c r="O101" s="27">
        <f t="shared" si="4"/>
        <v>45000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18" t="s">
        <v>918</v>
      </c>
      <c r="X101" s="1" t="s">
        <v>51</v>
      </c>
      <c r="Y101" s="1" t="s">
        <v>51</v>
      </c>
    </row>
    <row r="102" spans="1:25" ht="30" customHeight="1">
      <c r="A102" s="17" t="s">
        <v>346</v>
      </c>
      <c r="B102" s="18" t="s">
        <v>937</v>
      </c>
      <c r="C102" s="18" t="s">
        <v>936</v>
      </c>
      <c r="D102" s="28" t="s">
        <v>935</v>
      </c>
      <c r="E102" s="27">
        <v>120000</v>
      </c>
      <c r="F102" s="17" t="s">
        <v>51</v>
      </c>
      <c r="G102" s="28">
        <v>0</v>
      </c>
      <c r="H102" s="17" t="s">
        <v>51</v>
      </c>
      <c r="I102" s="28">
        <v>0</v>
      </c>
      <c r="J102" s="17" t="s">
        <v>51</v>
      </c>
      <c r="K102" s="28">
        <v>0</v>
      </c>
      <c r="L102" s="17" t="s">
        <v>51</v>
      </c>
      <c r="M102" s="28">
        <v>1150</v>
      </c>
      <c r="N102" s="17" t="s">
        <v>51</v>
      </c>
      <c r="O102" s="27">
        <f t="shared" si="4"/>
        <v>120000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18" t="s">
        <v>918</v>
      </c>
      <c r="X102" s="1" t="s">
        <v>51</v>
      </c>
      <c r="Y102" s="1" t="s">
        <v>51</v>
      </c>
    </row>
    <row r="103" spans="1:25" ht="30" customHeight="1">
      <c r="A103" s="17" t="s">
        <v>347</v>
      </c>
      <c r="B103" s="18" t="s">
        <v>938</v>
      </c>
      <c r="C103" s="18" t="s">
        <v>939</v>
      </c>
      <c r="D103" s="28" t="s">
        <v>940</v>
      </c>
      <c r="E103" s="27">
        <v>60000</v>
      </c>
      <c r="F103" s="17" t="s">
        <v>51</v>
      </c>
      <c r="G103" s="28">
        <v>0</v>
      </c>
      <c r="H103" s="17" t="s">
        <v>51</v>
      </c>
      <c r="I103" s="28">
        <v>0</v>
      </c>
      <c r="J103" s="17" t="s">
        <v>51</v>
      </c>
      <c r="K103" s="28">
        <v>0</v>
      </c>
      <c r="L103" s="17" t="s">
        <v>51</v>
      </c>
      <c r="M103" s="28">
        <v>1340</v>
      </c>
      <c r="N103" s="17" t="s">
        <v>51</v>
      </c>
      <c r="O103" s="27">
        <f t="shared" si="4"/>
        <v>60000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18" t="s">
        <v>918</v>
      </c>
      <c r="X103" s="1" t="s">
        <v>51</v>
      </c>
      <c r="Y103" s="1" t="s">
        <v>51</v>
      </c>
    </row>
    <row r="104" spans="1:25" ht="30" customHeight="1">
      <c r="A104" s="3" t="s">
        <v>348</v>
      </c>
      <c r="B104" s="3" t="s">
        <v>343</v>
      </c>
      <c r="C104" s="3" t="s">
        <v>335</v>
      </c>
      <c r="D104" s="12" t="s">
        <v>330</v>
      </c>
      <c r="E104" s="13">
        <v>0</v>
      </c>
      <c r="F104" s="3" t="s">
        <v>51</v>
      </c>
      <c r="G104" s="13">
        <v>0</v>
      </c>
      <c r="H104" s="3" t="s">
        <v>51</v>
      </c>
      <c r="I104" s="13">
        <v>0</v>
      </c>
      <c r="J104" s="3" t="s">
        <v>51</v>
      </c>
      <c r="K104" s="13">
        <v>0</v>
      </c>
      <c r="L104" s="3" t="s">
        <v>51</v>
      </c>
      <c r="M104" s="13">
        <v>1460</v>
      </c>
      <c r="N104" s="3" t="s">
        <v>51</v>
      </c>
      <c r="O104" s="13">
        <f t="shared" si="3"/>
        <v>1460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3" t="s">
        <v>51</v>
      </c>
      <c r="X104" s="1" t="s">
        <v>51</v>
      </c>
      <c r="Y104" s="1" t="s">
        <v>51</v>
      </c>
    </row>
    <row r="105" spans="1:25" ht="30" customHeight="1">
      <c r="A105" s="3" t="s">
        <v>349</v>
      </c>
      <c r="B105" s="3" t="s">
        <v>343</v>
      </c>
      <c r="C105" s="3" t="s">
        <v>337</v>
      </c>
      <c r="D105" s="12" t="s">
        <v>330</v>
      </c>
      <c r="E105" s="13">
        <v>0</v>
      </c>
      <c r="F105" s="3" t="s">
        <v>51</v>
      </c>
      <c r="G105" s="13">
        <v>0</v>
      </c>
      <c r="H105" s="3" t="s">
        <v>51</v>
      </c>
      <c r="I105" s="13">
        <v>0</v>
      </c>
      <c r="J105" s="3" t="s">
        <v>51</v>
      </c>
      <c r="K105" s="13">
        <v>0</v>
      </c>
      <c r="L105" s="3" t="s">
        <v>51</v>
      </c>
      <c r="M105" s="13">
        <v>1680</v>
      </c>
      <c r="N105" s="3" t="s">
        <v>51</v>
      </c>
      <c r="O105" s="13">
        <f t="shared" si="3"/>
        <v>1680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3" t="s">
        <v>51</v>
      </c>
      <c r="X105" s="1" t="s">
        <v>51</v>
      </c>
      <c r="Y105" s="1" t="s">
        <v>51</v>
      </c>
    </row>
    <row r="106" spans="1:25" ht="30" customHeight="1">
      <c r="A106" s="3" t="s">
        <v>350</v>
      </c>
      <c r="B106" s="3" t="s">
        <v>343</v>
      </c>
      <c r="C106" s="3" t="s">
        <v>339</v>
      </c>
      <c r="D106" s="12" t="s">
        <v>330</v>
      </c>
      <c r="E106" s="13">
        <v>0</v>
      </c>
      <c r="F106" s="3" t="s">
        <v>51</v>
      </c>
      <c r="G106" s="13">
        <v>0</v>
      </c>
      <c r="H106" s="3" t="s">
        <v>51</v>
      </c>
      <c r="I106" s="13">
        <v>0</v>
      </c>
      <c r="J106" s="3" t="s">
        <v>51</v>
      </c>
      <c r="K106" s="13">
        <v>0</v>
      </c>
      <c r="L106" s="3" t="s">
        <v>51</v>
      </c>
      <c r="M106" s="13">
        <v>1990</v>
      </c>
      <c r="N106" s="3" t="s">
        <v>51</v>
      </c>
      <c r="O106" s="13">
        <f t="shared" si="3"/>
        <v>1990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3" t="s">
        <v>51</v>
      </c>
      <c r="X106" s="1" t="s">
        <v>51</v>
      </c>
      <c r="Y106" s="1" t="s">
        <v>51</v>
      </c>
    </row>
    <row r="107" spans="1:25" ht="30" customHeight="1">
      <c r="A107" s="3" t="s">
        <v>353</v>
      </c>
      <c r="B107" s="3" t="s">
        <v>351</v>
      </c>
      <c r="C107" s="3" t="s">
        <v>352</v>
      </c>
      <c r="D107" s="12" t="s">
        <v>69</v>
      </c>
      <c r="E107" s="13">
        <v>0</v>
      </c>
      <c r="F107" s="3" t="s">
        <v>51</v>
      </c>
      <c r="G107" s="13">
        <v>0</v>
      </c>
      <c r="H107" s="3" t="s">
        <v>51</v>
      </c>
      <c r="I107" s="13">
        <v>0</v>
      </c>
      <c r="J107" s="3" t="s">
        <v>51</v>
      </c>
      <c r="K107" s="13">
        <v>0</v>
      </c>
      <c r="L107" s="3" t="s">
        <v>51</v>
      </c>
      <c r="M107" s="13">
        <v>9800</v>
      </c>
      <c r="N107" s="3" t="s">
        <v>51</v>
      </c>
      <c r="O107" s="13">
        <f t="shared" si="3"/>
        <v>9800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3" t="s">
        <v>51</v>
      </c>
      <c r="X107" s="1" t="s">
        <v>51</v>
      </c>
      <c r="Y107" s="1" t="s">
        <v>51</v>
      </c>
    </row>
    <row r="108" spans="1:25" ht="30" customHeight="1">
      <c r="A108" s="3" t="s">
        <v>356</v>
      </c>
      <c r="B108" s="3" t="s">
        <v>354</v>
      </c>
      <c r="C108" s="3" t="s">
        <v>355</v>
      </c>
      <c r="D108" s="12" t="s">
        <v>330</v>
      </c>
      <c r="E108" s="13">
        <v>0</v>
      </c>
      <c r="F108" s="3" t="s">
        <v>51</v>
      </c>
      <c r="G108" s="13">
        <v>0</v>
      </c>
      <c r="H108" s="3" t="s">
        <v>51</v>
      </c>
      <c r="I108" s="13">
        <v>0</v>
      </c>
      <c r="J108" s="3" t="s">
        <v>51</v>
      </c>
      <c r="K108" s="13">
        <v>0</v>
      </c>
      <c r="L108" s="3" t="s">
        <v>51</v>
      </c>
      <c r="M108" s="13">
        <v>1250</v>
      </c>
      <c r="N108" s="3" t="s">
        <v>51</v>
      </c>
      <c r="O108" s="13">
        <f t="shared" si="3"/>
        <v>1250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3" t="s">
        <v>51</v>
      </c>
      <c r="X108" s="1" t="s">
        <v>51</v>
      </c>
      <c r="Y108" s="1" t="s">
        <v>51</v>
      </c>
    </row>
    <row r="109" spans="1:25" ht="30" customHeight="1">
      <c r="A109" s="3" t="s">
        <v>358</v>
      </c>
      <c r="B109" s="3" t="s">
        <v>354</v>
      </c>
      <c r="C109" s="3" t="s">
        <v>357</v>
      </c>
      <c r="D109" s="12" t="s">
        <v>330</v>
      </c>
      <c r="E109" s="13">
        <v>0</v>
      </c>
      <c r="F109" s="3" t="s">
        <v>51</v>
      </c>
      <c r="G109" s="13">
        <v>0</v>
      </c>
      <c r="H109" s="3" t="s">
        <v>51</v>
      </c>
      <c r="I109" s="13">
        <v>0</v>
      </c>
      <c r="J109" s="3" t="s">
        <v>51</v>
      </c>
      <c r="K109" s="13">
        <v>0</v>
      </c>
      <c r="L109" s="3" t="s">
        <v>51</v>
      </c>
      <c r="M109" s="13">
        <v>1770</v>
      </c>
      <c r="N109" s="3" t="s">
        <v>51</v>
      </c>
      <c r="O109" s="13">
        <f t="shared" si="3"/>
        <v>1770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3" t="s">
        <v>51</v>
      </c>
      <c r="X109" s="1" t="s">
        <v>51</v>
      </c>
      <c r="Y109" s="1" t="s">
        <v>51</v>
      </c>
    </row>
    <row r="110" spans="1:25" ht="30" customHeight="1">
      <c r="A110" s="3" t="s">
        <v>361</v>
      </c>
      <c r="B110" s="3" t="s">
        <v>359</v>
      </c>
      <c r="C110" s="3" t="s">
        <v>360</v>
      </c>
      <c r="D110" s="12" t="s">
        <v>128</v>
      </c>
      <c r="E110" s="13">
        <v>0</v>
      </c>
      <c r="F110" s="3" t="s">
        <v>51</v>
      </c>
      <c r="G110" s="13">
        <v>0</v>
      </c>
      <c r="H110" s="3" t="s">
        <v>51</v>
      </c>
      <c r="I110" s="13">
        <v>0</v>
      </c>
      <c r="J110" s="3" t="s">
        <v>51</v>
      </c>
      <c r="K110" s="13">
        <v>0</v>
      </c>
      <c r="L110" s="3" t="s">
        <v>51</v>
      </c>
      <c r="M110" s="13">
        <v>13558</v>
      </c>
      <c r="N110" s="3" t="s">
        <v>51</v>
      </c>
      <c r="O110" s="13">
        <f t="shared" si="3"/>
        <v>13558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3" t="s">
        <v>51</v>
      </c>
      <c r="X110" s="1" t="s">
        <v>51</v>
      </c>
      <c r="Y110" s="1" t="s">
        <v>51</v>
      </c>
    </row>
    <row r="111" spans="1:25" ht="30" customHeight="1">
      <c r="A111" s="3" t="s">
        <v>363</v>
      </c>
      <c r="B111" s="3" t="s">
        <v>362</v>
      </c>
      <c r="C111" s="3" t="s">
        <v>355</v>
      </c>
      <c r="D111" s="12" t="s">
        <v>330</v>
      </c>
      <c r="E111" s="13">
        <v>0</v>
      </c>
      <c r="F111" s="3" t="s">
        <v>51</v>
      </c>
      <c r="G111" s="13">
        <v>0</v>
      </c>
      <c r="H111" s="3" t="s">
        <v>51</v>
      </c>
      <c r="I111" s="13">
        <v>0</v>
      </c>
      <c r="J111" s="3" t="s">
        <v>51</v>
      </c>
      <c r="K111" s="13">
        <v>0</v>
      </c>
      <c r="L111" s="3" t="s">
        <v>51</v>
      </c>
      <c r="M111" s="13">
        <v>880</v>
      </c>
      <c r="N111" s="3" t="s">
        <v>51</v>
      </c>
      <c r="O111" s="13">
        <f t="shared" si="3"/>
        <v>880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3" t="s">
        <v>51</v>
      </c>
      <c r="X111" s="1" t="s">
        <v>51</v>
      </c>
      <c r="Y111" s="1" t="s">
        <v>51</v>
      </c>
    </row>
    <row r="112" spans="1:25" ht="30" customHeight="1">
      <c r="A112" s="3" t="s">
        <v>364</v>
      </c>
      <c r="B112" s="3" t="s">
        <v>362</v>
      </c>
      <c r="C112" s="3" t="s">
        <v>357</v>
      </c>
      <c r="D112" s="12" t="s">
        <v>330</v>
      </c>
      <c r="E112" s="13">
        <v>0</v>
      </c>
      <c r="F112" s="3" t="s">
        <v>51</v>
      </c>
      <c r="G112" s="13">
        <v>0</v>
      </c>
      <c r="H112" s="3" t="s">
        <v>51</v>
      </c>
      <c r="I112" s="13">
        <v>0</v>
      </c>
      <c r="J112" s="3" t="s">
        <v>51</v>
      </c>
      <c r="K112" s="13">
        <v>0</v>
      </c>
      <c r="L112" s="3" t="s">
        <v>51</v>
      </c>
      <c r="M112" s="13">
        <v>1090</v>
      </c>
      <c r="N112" s="3" t="s">
        <v>51</v>
      </c>
      <c r="O112" s="13">
        <f t="shared" si="3"/>
        <v>1090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3" t="s">
        <v>51</v>
      </c>
      <c r="X112" s="1" t="s">
        <v>51</v>
      </c>
      <c r="Y112" s="1" t="s">
        <v>51</v>
      </c>
    </row>
    <row r="113" spans="1:25" ht="30" customHeight="1">
      <c r="A113" s="3" t="s">
        <v>368</v>
      </c>
      <c r="B113" s="3" t="s">
        <v>365</v>
      </c>
      <c r="C113" s="3" t="s">
        <v>366</v>
      </c>
      <c r="D113" s="12" t="s">
        <v>367</v>
      </c>
      <c r="E113" s="13">
        <v>0</v>
      </c>
      <c r="F113" s="3" t="s">
        <v>51</v>
      </c>
      <c r="G113" s="13">
        <v>0</v>
      </c>
      <c r="H113" s="3" t="s">
        <v>51</v>
      </c>
      <c r="I113" s="13">
        <v>0</v>
      </c>
      <c r="J113" s="3" t="s">
        <v>51</v>
      </c>
      <c r="K113" s="13">
        <v>0</v>
      </c>
      <c r="L113" s="3" t="s">
        <v>51</v>
      </c>
      <c r="M113" s="13">
        <v>2700</v>
      </c>
      <c r="N113" s="3" t="s">
        <v>51</v>
      </c>
      <c r="O113" s="13">
        <f t="shared" si="3"/>
        <v>2700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3" t="s">
        <v>51</v>
      </c>
      <c r="X113" s="1" t="s">
        <v>51</v>
      </c>
      <c r="Y113" s="1" t="s">
        <v>51</v>
      </c>
    </row>
    <row r="114" spans="1:25" ht="30" customHeight="1">
      <c r="A114" s="3" t="s">
        <v>371</v>
      </c>
      <c r="B114" s="3" t="s">
        <v>369</v>
      </c>
      <c r="C114" s="3" t="s">
        <v>370</v>
      </c>
      <c r="D114" s="12" t="s">
        <v>367</v>
      </c>
      <c r="E114" s="13">
        <v>0</v>
      </c>
      <c r="F114" s="3" t="s">
        <v>51</v>
      </c>
      <c r="G114" s="13">
        <v>0</v>
      </c>
      <c r="H114" s="3" t="s">
        <v>51</v>
      </c>
      <c r="I114" s="13">
        <v>0</v>
      </c>
      <c r="J114" s="3" t="s">
        <v>51</v>
      </c>
      <c r="K114" s="13">
        <v>0</v>
      </c>
      <c r="L114" s="3" t="s">
        <v>51</v>
      </c>
      <c r="M114" s="13">
        <v>1680</v>
      </c>
      <c r="N114" s="3" t="s">
        <v>51</v>
      </c>
      <c r="O114" s="13">
        <f t="shared" si="3"/>
        <v>1680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3" t="s">
        <v>51</v>
      </c>
      <c r="X114" s="1" t="s">
        <v>51</v>
      </c>
      <c r="Y114" s="1" t="s">
        <v>51</v>
      </c>
    </row>
    <row r="115" spans="1:25" ht="30" customHeight="1">
      <c r="A115" s="3" t="s">
        <v>373</v>
      </c>
      <c r="B115" s="3" t="s">
        <v>369</v>
      </c>
      <c r="C115" s="3" t="s">
        <v>372</v>
      </c>
      <c r="D115" s="12" t="s">
        <v>367</v>
      </c>
      <c r="E115" s="13">
        <v>0</v>
      </c>
      <c r="F115" s="3" t="s">
        <v>51</v>
      </c>
      <c r="G115" s="13">
        <v>0</v>
      </c>
      <c r="H115" s="3" t="s">
        <v>51</v>
      </c>
      <c r="I115" s="13">
        <v>0</v>
      </c>
      <c r="J115" s="3" t="s">
        <v>51</v>
      </c>
      <c r="K115" s="13">
        <v>0</v>
      </c>
      <c r="L115" s="3" t="s">
        <v>51</v>
      </c>
      <c r="M115" s="13">
        <v>1420</v>
      </c>
      <c r="N115" s="3" t="s">
        <v>51</v>
      </c>
      <c r="O115" s="13">
        <f aca="true" t="shared" si="5" ref="O115:O140">SMALL(E115:M115,COUNTIF(E115:M115,0)+1)</f>
        <v>1420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3" t="s">
        <v>51</v>
      </c>
      <c r="X115" s="1" t="s">
        <v>51</v>
      </c>
      <c r="Y115" s="1" t="s">
        <v>51</v>
      </c>
    </row>
    <row r="116" spans="1:25" ht="30" customHeight="1">
      <c r="A116" s="3" t="s">
        <v>375</v>
      </c>
      <c r="B116" s="3" t="s">
        <v>369</v>
      </c>
      <c r="C116" s="3" t="s">
        <v>374</v>
      </c>
      <c r="D116" s="12" t="s">
        <v>367</v>
      </c>
      <c r="E116" s="13">
        <v>0</v>
      </c>
      <c r="F116" s="3" t="s">
        <v>51</v>
      </c>
      <c r="G116" s="13">
        <v>0</v>
      </c>
      <c r="H116" s="3" t="s">
        <v>51</v>
      </c>
      <c r="I116" s="13">
        <v>0</v>
      </c>
      <c r="J116" s="3" t="s">
        <v>51</v>
      </c>
      <c r="K116" s="13">
        <v>0</v>
      </c>
      <c r="L116" s="3" t="s">
        <v>51</v>
      </c>
      <c r="M116" s="13">
        <v>1060</v>
      </c>
      <c r="N116" s="3" t="s">
        <v>51</v>
      </c>
      <c r="O116" s="13">
        <f t="shared" si="5"/>
        <v>1060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3" t="s">
        <v>51</v>
      </c>
      <c r="X116" s="1" t="s">
        <v>51</v>
      </c>
      <c r="Y116" s="1" t="s">
        <v>51</v>
      </c>
    </row>
    <row r="117" spans="1:25" ht="30" customHeight="1">
      <c r="A117" s="3" t="s">
        <v>378</v>
      </c>
      <c r="B117" s="3" t="s">
        <v>376</v>
      </c>
      <c r="C117" s="3" t="s">
        <v>377</v>
      </c>
      <c r="D117" s="12" t="s">
        <v>330</v>
      </c>
      <c r="E117" s="13">
        <v>0</v>
      </c>
      <c r="F117" s="3" t="s">
        <v>51</v>
      </c>
      <c r="G117" s="13">
        <v>0</v>
      </c>
      <c r="H117" s="3" t="s">
        <v>51</v>
      </c>
      <c r="I117" s="13">
        <v>0</v>
      </c>
      <c r="J117" s="3" t="s">
        <v>51</v>
      </c>
      <c r="K117" s="13">
        <v>0</v>
      </c>
      <c r="L117" s="3" t="s">
        <v>51</v>
      </c>
      <c r="M117" s="13">
        <v>1240</v>
      </c>
      <c r="N117" s="3" t="s">
        <v>51</v>
      </c>
      <c r="O117" s="13">
        <f t="shared" si="5"/>
        <v>1240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3" t="s">
        <v>51</v>
      </c>
      <c r="X117" s="1" t="s">
        <v>51</v>
      </c>
      <c r="Y117" s="1" t="s">
        <v>51</v>
      </c>
    </row>
    <row r="118" spans="1:25" ht="30" customHeight="1">
      <c r="A118" s="3" t="s">
        <v>381</v>
      </c>
      <c r="B118" s="3" t="s">
        <v>379</v>
      </c>
      <c r="C118" s="3" t="s">
        <v>380</v>
      </c>
      <c r="D118" s="12" t="s">
        <v>330</v>
      </c>
      <c r="E118" s="13">
        <v>0</v>
      </c>
      <c r="F118" s="3" t="s">
        <v>51</v>
      </c>
      <c r="G118" s="13">
        <v>0</v>
      </c>
      <c r="H118" s="3" t="s">
        <v>51</v>
      </c>
      <c r="I118" s="13">
        <v>0</v>
      </c>
      <c r="J118" s="3" t="s">
        <v>51</v>
      </c>
      <c r="K118" s="13">
        <v>0</v>
      </c>
      <c r="L118" s="3" t="s">
        <v>51</v>
      </c>
      <c r="M118" s="13">
        <v>780</v>
      </c>
      <c r="N118" s="3" t="s">
        <v>51</v>
      </c>
      <c r="O118" s="13">
        <f t="shared" si="5"/>
        <v>780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3" t="s">
        <v>51</v>
      </c>
      <c r="X118" s="1" t="s">
        <v>51</v>
      </c>
      <c r="Y118" s="1" t="s">
        <v>51</v>
      </c>
    </row>
    <row r="119" spans="1:25" ht="30" customHeight="1">
      <c r="A119" s="3" t="s">
        <v>384</v>
      </c>
      <c r="B119" s="3" t="s">
        <v>382</v>
      </c>
      <c r="C119" s="3" t="s">
        <v>383</v>
      </c>
      <c r="D119" s="12" t="s">
        <v>330</v>
      </c>
      <c r="E119" s="13">
        <v>0</v>
      </c>
      <c r="F119" s="3" t="s">
        <v>51</v>
      </c>
      <c r="G119" s="13">
        <v>0</v>
      </c>
      <c r="H119" s="3" t="s">
        <v>51</v>
      </c>
      <c r="I119" s="13">
        <v>0</v>
      </c>
      <c r="J119" s="3" t="s">
        <v>51</v>
      </c>
      <c r="K119" s="13">
        <v>0</v>
      </c>
      <c r="L119" s="3" t="s">
        <v>51</v>
      </c>
      <c r="M119" s="13">
        <v>510</v>
      </c>
      <c r="N119" s="3" t="s">
        <v>51</v>
      </c>
      <c r="O119" s="13">
        <f t="shared" si="5"/>
        <v>510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3" t="s">
        <v>51</v>
      </c>
      <c r="X119" s="1" t="s">
        <v>51</v>
      </c>
      <c r="Y119" s="1" t="s">
        <v>51</v>
      </c>
    </row>
    <row r="120" spans="1:25" ht="30" customHeight="1">
      <c r="A120" s="3" t="s">
        <v>386</v>
      </c>
      <c r="B120" s="3" t="s">
        <v>382</v>
      </c>
      <c r="C120" s="3" t="s">
        <v>385</v>
      </c>
      <c r="D120" s="12" t="s">
        <v>330</v>
      </c>
      <c r="E120" s="13">
        <v>0</v>
      </c>
      <c r="F120" s="3" t="s">
        <v>51</v>
      </c>
      <c r="G120" s="13">
        <v>0</v>
      </c>
      <c r="H120" s="3" t="s">
        <v>51</v>
      </c>
      <c r="I120" s="13">
        <v>0</v>
      </c>
      <c r="J120" s="3" t="s">
        <v>51</v>
      </c>
      <c r="K120" s="13">
        <v>0</v>
      </c>
      <c r="L120" s="3" t="s">
        <v>51</v>
      </c>
      <c r="M120" s="13">
        <v>430</v>
      </c>
      <c r="N120" s="3" t="s">
        <v>51</v>
      </c>
      <c r="O120" s="13">
        <f t="shared" si="5"/>
        <v>430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3" t="s">
        <v>51</v>
      </c>
      <c r="X120" s="1" t="s">
        <v>51</v>
      </c>
      <c r="Y120" s="1" t="s">
        <v>51</v>
      </c>
    </row>
    <row r="121" spans="1:25" ht="30" customHeight="1">
      <c r="A121" s="3" t="s">
        <v>389</v>
      </c>
      <c r="B121" s="3" t="s">
        <v>387</v>
      </c>
      <c r="C121" s="3" t="s">
        <v>51</v>
      </c>
      <c r="D121" s="12" t="s">
        <v>388</v>
      </c>
      <c r="E121" s="13">
        <v>0</v>
      </c>
      <c r="F121" s="3" t="s">
        <v>51</v>
      </c>
      <c r="G121" s="13">
        <v>0</v>
      </c>
      <c r="H121" s="3" t="s">
        <v>51</v>
      </c>
      <c r="I121" s="13">
        <v>0</v>
      </c>
      <c r="J121" s="3" t="s">
        <v>51</v>
      </c>
      <c r="K121" s="13">
        <v>0</v>
      </c>
      <c r="L121" s="3" t="s">
        <v>51</v>
      </c>
      <c r="M121" s="13">
        <v>7200</v>
      </c>
      <c r="N121" s="3" t="s">
        <v>51</v>
      </c>
      <c r="O121" s="13">
        <f t="shared" si="5"/>
        <v>7200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3" t="s">
        <v>51</v>
      </c>
      <c r="X121" s="1" t="s">
        <v>51</v>
      </c>
      <c r="Y121" s="1" t="s">
        <v>51</v>
      </c>
    </row>
    <row r="122" spans="1:25" ht="30" customHeight="1">
      <c r="A122" s="3" t="s">
        <v>392</v>
      </c>
      <c r="B122" s="3" t="s">
        <v>390</v>
      </c>
      <c r="C122" s="3" t="s">
        <v>391</v>
      </c>
      <c r="D122" s="12" t="s">
        <v>388</v>
      </c>
      <c r="E122" s="13">
        <v>0</v>
      </c>
      <c r="F122" s="3" t="s">
        <v>51</v>
      </c>
      <c r="G122" s="13">
        <v>0</v>
      </c>
      <c r="H122" s="3" t="s">
        <v>51</v>
      </c>
      <c r="I122" s="13">
        <v>0</v>
      </c>
      <c r="J122" s="3" t="s">
        <v>51</v>
      </c>
      <c r="K122" s="13">
        <v>0</v>
      </c>
      <c r="L122" s="3" t="s">
        <v>51</v>
      </c>
      <c r="M122" s="13">
        <v>13000</v>
      </c>
      <c r="N122" s="3" t="s">
        <v>51</v>
      </c>
      <c r="O122" s="13">
        <f t="shared" si="5"/>
        <v>13000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3" t="s">
        <v>51</v>
      </c>
      <c r="X122" s="1" t="s">
        <v>51</v>
      </c>
      <c r="Y122" s="1" t="s">
        <v>51</v>
      </c>
    </row>
    <row r="123" spans="1:25" ht="30" customHeight="1">
      <c r="A123" s="3" t="s">
        <v>394</v>
      </c>
      <c r="B123" s="3" t="s">
        <v>393</v>
      </c>
      <c r="C123" s="3" t="s">
        <v>51</v>
      </c>
      <c r="D123" s="12" t="s">
        <v>388</v>
      </c>
      <c r="E123" s="13">
        <v>0</v>
      </c>
      <c r="F123" s="3" t="s">
        <v>51</v>
      </c>
      <c r="G123" s="13">
        <v>0</v>
      </c>
      <c r="H123" s="3" t="s">
        <v>51</v>
      </c>
      <c r="I123" s="13">
        <v>0</v>
      </c>
      <c r="J123" s="3" t="s">
        <v>51</v>
      </c>
      <c r="K123" s="13">
        <v>0</v>
      </c>
      <c r="L123" s="3" t="s">
        <v>51</v>
      </c>
      <c r="M123" s="13">
        <v>62400</v>
      </c>
      <c r="N123" s="3" t="s">
        <v>51</v>
      </c>
      <c r="O123" s="13">
        <f t="shared" si="5"/>
        <v>62400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3" t="s">
        <v>51</v>
      </c>
      <c r="X123" s="1" t="s">
        <v>51</v>
      </c>
      <c r="Y123" s="1" t="s">
        <v>51</v>
      </c>
    </row>
    <row r="124" spans="1:25" ht="30" customHeight="1">
      <c r="A124" s="3" t="s">
        <v>397</v>
      </c>
      <c r="B124" s="3" t="s">
        <v>395</v>
      </c>
      <c r="C124" s="3" t="s">
        <v>51</v>
      </c>
      <c r="D124" s="12" t="s">
        <v>396</v>
      </c>
      <c r="E124" s="13">
        <v>0</v>
      </c>
      <c r="F124" s="3" t="s">
        <v>51</v>
      </c>
      <c r="G124" s="13">
        <v>0</v>
      </c>
      <c r="H124" s="3" t="s">
        <v>51</v>
      </c>
      <c r="I124" s="13">
        <v>0</v>
      </c>
      <c r="J124" s="3" t="s">
        <v>51</v>
      </c>
      <c r="K124" s="13">
        <v>0</v>
      </c>
      <c r="L124" s="3" t="s">
        <v>51</v>
      </c>
      <c r="M124" s="13">
        <v>18000</v>
      </c>
      <c r="N124" s="3" t="s">
        <v>51</v>
      </c>
      <c r="O124" s="13">
        <f t="shared" si="5"/>
        <v>18000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3" t="s">
        <v>51</v>
      </c>
      <c r="X124" s="1" t="s">
        <v>51</v>
      </c>
      <c r="Y124" s="1" t="s">
        <v>51</v>
      </c>
    </row>
    <row r="125" spans="1:25" ht="30" customHeight="1">
      <c r="A125" s="3" t="s">
        <v>399</v>
      </c>
      <c r="B125" s="3" t="s">
        <v>398</v>
      </c>
      <c r="C125" s="3" t="s">
        <v>51</v>
      </c>
      <c r="D125" s="12" t="s">
        <v>396</v>
      </c>
      <c r="E125" s="13">
        <v>0</v>
      </c>
      <c r="F125" s="3" t="s">
        <v>51</v>
      </c>
      <c r="G125" s="13">
        <v>0</v>
      </c>
      <c r="H125" s="3" t="s">
        <v>51</v>
      </c>
      <c r="I125" s="13">
        <v>0</v>
      </c>
      <c r="J125" s="3" t="s">
        <v>51</v>
      </c>
      <c r="K125" s="13">
        <v>0</v>
      </c>
      <c r="L125" s="3" t="s">
        <v>51</v>
      </c>
      <c r="M125" s="13">
        <v>19000</v>
      </c>
      <c r="N125" s="3" t="s">
        <v>51</v>
      </c>
      <c r="O125" s="13">
        <f t="shared" si="5"/>
        <v>19000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3" t="s">
        <v>51</v>
      </c>
      <c r="X125" s="1" t="s">
        <v>51</v>
      </c>
      <c r="Y125" s="1" t="s">
        <v>51</v>
      </c>
    </row>
    <row r="126" spans="1:25" ht="30" customHeight="1">
      <c r="A126" s="3" t="s">
        <v>402</v>
      </c>
      <c r="B126" s="3" t="s">
        <v>400</v>
      </c>
      <c r="C126" s="3" t="s">
        <v>401</v>
      </c>
      <c r="D126" s="12" t="s">
        <v>367</v>
      </c>
      <c r="E126" s="13">
        <v>0</v>
      </c>
      <c r="F126" s="3" t="s">
        <v>51</v>
      </c>
      <c r="G126" s="13">
        <v>0</v>
      </c>
      <c r="H126" s="3" t="s">
        <v>51</v>
      </c>
      <c r="I126" s="13">
        <v>0</v>
      </c>
      <c r="J126" s="3" t="s">
        <v>51</v>
      </c>
      <c r="K126" s="13">
        <v>0</v>
      </c>
      <c r="L126" s="3" t="s">
        <v>51</v>
      </c>
      <c r="M126" s="13">
        <v>93000</v>
      </c>
      <c r="N126" s="3" t="s">
        <v>51</v>
      </c>
      <c r="O126" s="13">
        <f t="shared" si="5"/>
        <v>93000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3" t="s">
        <v>51</v>
      </c>
      <c r="X126" s="1" t="s">
        <v>51</v>
      </c>
      <c r="Y126" s="1" t="s">
        <v>51</v>
      </c>
    </row>
    <row r="127" spans="1:25" ht="30" customHeight="1">
      <c r="A127" s="3" t="s">
        <v>405</v>
      </c>
      <c r="B127" s="3" t="s">
        <v>403</v>
      </c>
      <c r="C127" s="3" t="s">
        <v>404</v>
      </c>
      <c r="D127" s="12" t="s">
        <v>367</v>
      </c>
      <c r="E127" s="13">
        <v>0</v>
      </c>
      <c r="F127" s="3" t="s">
        <v>51</v>
      </c>
      <c r="G127" s="13">
        <v>0</v>
      </c>
      <c r="H127" s="3" t="s">
        <v>51</v>
      </c>
      <c r="I127" s="13">
        <v>0</v>
      </c>
      <c r="J127" s="3" t="s">
        <v>51</v>
      </c>
      <c r="K127" s="13">
        <v>0</v>
      </c>
      <c r="L127" s="3" t="s">
        <v>51</v>
      </c>
      <c r="M127" s="13">
        <v>57000</v>
      </c>
      <c r="N127" s="3" t="s">
        <v>51</v>
      </c>
      <c r="O127" s="13">
        <f t="shared" si="5"/>
        <v>57000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3" t="s">
        <v>51</v>
      </c>
      <c r="X127" s="1" t="s">
        <v>51</v>
      </c>
      <c r="Y127" s="1" t="s">
        <v>51</v>
      </c>
    </row>
    <row r="128" spans="1:25" ht="30" customHeight="1">
      <c r="A128" s="3" t="s">
        <v>407</v>
      </c>
      <c r="B128" s="3" t="s">
        <v>403</v>
      </c>
      <c r="C128" s="3" t="s">
        <v>406</v>
      </c>
      <c r="D128" s="12" t="s">
        <v>367</v>
      </c>
      <c r="E128" s="13">
        <v>0</v>
      </c>
      <c r="F128" s="3" t="s">
        <v>51</v>
      </c>
      <c r="G128" s="13">
        <v>0</v>
      </c>
      <c r="H128" s="3" t="s">
        <v>51</v>
      </c>
      <c r="I128" s="13">
        <v>0</v>
      </c>
      <c r="J128" s="3" t="s">
        <v>51</v>
      </c>
      <c r="K128" s="13">
        <v>0</v>
      </c>
      <c r="L128" s="3" t="s">
        <v>51</v>
      </c>
      <c r="M128" s="13">
        <v>78000</v>
      </c>
      <c r="N128" s="3" t="s">
        <v>51</v>
      </c>
      <c r="O128" s="13">
        <f t="shared" si="5"/>
        <v>78000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3" t="s">
        <v>51</v>
      </c>
      <c r="X128" s="1" t="s">
        <v>51</v>
      </c>
      <c r="Y128" s="1" t="s">
        <v>51</v>
      </c>
    </row>
    <row r="129" spans="1:25" ht="30" customHeight="1">
      <c r="A129" s="3" t="s">
        <v>409</v>
      </c>
      <c r="B129" s="3" t="s">
        <v>403</v>
      </c>
      <c r="C129" s="3" t="s">
        <v>408</v>
      </c>
      <c r="D129" s="12" t="s">
        <v>367</v>
      </c>
      <c r="E129" s="13">
        <v>0</v>
      </c>
      <c r="F129" s="3" t="s">
        <v>51</v>
      </c>
      <c r="G129" s="13">
        <v>0</v>
      </c>
      <c r="H129" s="3" t="s">
        <v>51</v>
      </c>
      <c r="I129" s="13">
        <v>0</v>
      </c>
      <c r="J129" s="3" t="s">
        <v>51</v>
      </c>
      <c r="K129" s="13">
        <v>0</v>
      </c>
      <c r="L129" s="3" t="s">
        <v>51</v>
      </c>
      <c r="M129" s="13">
        <v>86000</v>
      </c>
      <c r="N129" s="3" t="s">
        <v>51</v>
      </c>
      <c r="O129" s="13">
        <f t="shared" si="5"/>
        <v>86000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3" t="s">
        <v>51</v>
      </c>
      <c r="X129" s="1" t="s">
        <v>51</v>
      </c>
      <c r="Y129" s="1" t="s">
        <v>51</v>
      </c>
    </row>
    <row r="130" spans="1:25" ht="30" customHeight="1">
      <c r="A130" s="3" t="s">
        <v>412</v>
      </c>
      <c r="B130" s="3" t="s">
        <v>410</v>
      </c>
      <c r="C130" s="3" t="s">
        <v>411</v>
      </c>
      <c r="D130" s="12" t="s">
        <v>69</v>
      </c>
      <c r="E130" s="13">
        <v>0</v>
      </c>
      <c r="F130" s="3" t="s">
        <v>51</v>
      </c>
      <c r="G130" s="13">
        <v>0</v>
      </c>
      <c r="H130" s="3" t="s">
        <v>51</v>
      </c>
      <c r="I130" s="13">
        <v>0</v>
      </c>
      <c r="J130" s="3" t="s">
        <v>51</v>
      </c>
      <c r="K130" s="13">
        <v>0</v>
      </c>
      <c r="L130" s="3" t="s">
        <v>51</v>
      </c>
      <c r="M130" s="13">
        <v>1220</v>
      </c>
      <c r="N130" s="3" t="s">
        <v>51</v>
      </c>
      <c r="O130" s="13">
        <f t="shared" si="5"/>
        <v>1220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3" t="s">
        <v>51</v>
      </c>
      <c r="X130" s="1" t="s">
        <v>51</v>
      </c>
      <c r="Y130" s="1" t="s">
        <v>51</v>
      </c>
    </row>
    <row r="131" spans="1:25" ht="30" customHeight="1">
      <c r="A131" s="3" t="s">
        <v>414</v>
      </c>
      <c r="B131" s="3" t="s">
        <v>413</v>
      </c>
      <c r="C131" s="3" t="s">
        <v>411</v>
      </c>
      <c r="D131" s="12" t="s">
        <v>69</v>
      </c>
      <c r="E131" s="13">
        <v>0</v>
      </c>
      <c r="F131" s="3" t="s">
        <v>51</v>
      </c>
      <c r="G131" s="13">
        <v>0</v>
      </c>
      <c r="H131" s="3" t="s">
        <v>51</v>
      </c>
      <c r="I131" s="13">
        <v>0</v>
      </c>
      <c r="J131" s="3" t="s">
        <v>51</v>
      </c>
      <c r="K131" s="13">
        <v>0</v>
      </c>
      <c r="L131" s="3" t="s">
        <v>51</v>
      </c>
      <c r="M131" s="13">
        <v>750</v>
      </c>
      <c r="N131" s="3" t="s">
        <v>51</v>
      </c>
      <c r="O131" s="13">
        <f t="shared" si="5"/>
        <v>750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3" t="s">
        <v>51</v>
      </c>
      <c r="X131" s="1" t="s">
        <v>51</v>
      </c>
      <c r="Y131" s="1" t="s">
        <v>51</v>
      </c>
    </row>
    <row r="132" spans="1:25" ht="30" customHeight="1">
      <c r="A132" s="3" t="s">
        <v>417</v>
      </c>
      <c r="B132" s="3" t="s">
        <v>415</v>
      </c>
      <c r="C132" s="3" t="s">
        <v>416</v>
      </c>
      <c r="D132" s="12" t="s">
        <v>69</v>
      </c>
      <c r="E132" s="13">
        <v>0</v>
      </c>
      <c r="F132" s="3" t="s">
        <v>51</v>
      </c>
      <c r="G132" s="13">
        <v>0</v>
      </c>
      <c r="H132" s="3" t="s">
        <v>51</v>
      </c>
      <c r="I132" s="13">
        <v>0</v>
      </c>
      <c r="J132" s="3" t="s">
        <v>51</v>
      </c>
      <c r="K132" s="13">
        <v>0</v>
      </c>
      <c r="L132" s="3" t="s">
        <v>51</v>
      </c>
      <c r="M132" s="13">
        <v>6400</v>
      </c>
      <c r="N132" s="3" t="s">
        <v>51</v>
      </c>
      <c r="O132" s="13">
        <f t="shared" si="5"/>
        <v>6400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3" t="s">
        <v>51</v>
      </c>
      <c r="X132" s="1" t="s">
        <v>51</v>
      </c>
      <c r="Y132" s="1" t="s">
        <v>51</v>
      </c>
    </row>
    <row r="133" spans="1:25" ht="30" customHeight="1">
      <c r="A133" s="3" t="s">
        <v>420</v>
      </c>
      <c r="B133" s="3" t="s">
        <v>418</v>
      </c>
      <c r="C133" s="3" t="s">
        <v>419</v>
      </c>
      <c r="D133" s="12" t="s">
        <v>69</v>
      </c>
      <c r="E133" s="13">
        <v>0</v>
      </c>
      <c r="F133" s="3" t="s">
        <v>51</v>
      </c>
      <c r="G133" s="13">
        <v>0</v>
      </c>
      <c r="H133" s="3" t="s">
        <v>51</v>
      </c>
      <c r="I133" s="13">
        <v>0</v>
      </c>
      <c r="J133" s="3" t="s">
        <v>51</v>
      </c>
      <c r="K133" s="13">
        <v>0</v>
      </c>
      <c r="L133" s="3" t="s">
        <v>51</v>
      </c>
      <c r="M133" s="13">
        <v>7700</v>
      </c>
      <c r="N133" s="3" t="s">
        <v>51</v>
      </c>
      <c r="O133" s="13">
        <f t="shared" si="5"/>
        <v>7700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3" t="s">
        <v>51</v>
      </c>
      <c r="X133" s="1" t="s">
        <v>51</v>
      </c>
      <c r="Y133" s="1" t="s">
        <v>51</v>
      </c>
    </row>
    <row r="134" spans="1:25" ht="30" customHeight="1">
      <c r="A134" s="3" t="s">
        <v>423</v>
      </c>
      <c r="B134" s="3" t="s">
        <v>421</v>
      </c>
      <c r="C134" s="3" t="s">
        <v>422</v>
      </c>
      <c r="D134" s="12" t="s">
        <v>69</v>
      </c>
      <c r="E134" s="13">
        <v>0</v>
      </c>
      <c r="F134" s="3" t="s">
        <v>51</v>
      </c>
      <c r="G134" s="13">
        <v>0</v>
      </c>
      <c r="H134" s="3" t="s">
        <v>51</v>
      </c>
      <c r="I134" s="13">
        <v>0</v>
      </c>
      <c r="J134" s="3" t="s">
        <v>51</v>
      </c>
      <c r="K134" s="13">
        <v>0</v>
      </c>
      <c r="L134" s="3" t="s">
        <v>51</v>
      </c>
      <c r="M134" s="13">
        <v>480</v>
      </c>
      <c r="N134" s="3" t="s">
        <v>51</v>
      </c>
      <c r="O134" s="13">
        <f t="shared" si="5"/>
        <v>480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3" t="s">
        <v>51</v>
      </c>
      <c r="X134" s="1" t="s">
        <v>51</v>
      </c>
      <c r="Y134" s="1" t="s">
        <v>51</v>
      </c>
    </row>
    <row r="135" spans="1:25" ht="30" customHeight="1">
      <c r="A135" s="3" t="s">
        <v>426</v>
      </c>
      <c r="B135" s="3" t="s">
        <v>424</v>
      </c>
      <c r="C135" s="3" t="s">
        <v>425</v>
      </c>
      <c r="D135" s="12" t="s">
        <v>69</v>
      </c>
      <c r="E135" s="13">
        <v>0</v>
      </c>
      <c r="F135" s="3" t="s">
        <v>51</v>
      </c>
      <c r="G135" s="13">
        <v>0</v>
      </c>
      <c r="H135" s="3" t="s">
        <v>51</v>
      </c>
      <c r="I135" s="13">
        <v>0</v>
      </c>
      <c r="J135" s="3" t="s">
        <v>51</v>
      </c>
      <c r="K135" s="13">
        <v>0</v>
      </c>
      <c r="L135" s="3" t="s">
        <v>51</v>
      </c>
      <c r="M135" s="13">
        <v>5000</v>
      </c>
      <c r="N135" s="3" t="s">
        <v>51</v>
      </c>
      <c r="O135" s="13">
        <f t="shared" si="5"/>
        <v>5000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3" t="s">
        <v>51</v>
      </c>
      <c r="X135" s="1" t="s">
        <v>51</v>
      </c>
      <c r="Y135" s="1" t="s">
        <v>51</v>
      </c>
    </row>
    <row r="136" spans="1:25" ht="30" customHeight="1">
      <c r="A136" s="3" t="s">
        <v>428</v>
      </c>
      <c r="B136" s="3" t="s">
        <v>427</v>
      </c>
      <c r="C136" s="3" t="s">
        <v>51</v>
      </c>
      <c r="D136" s="12" t="s">
        <v>69</v>
      </c>
      <c r="E136" s="13">
        <v>0</v>
      </c>
      <c r="F136" s="3" t="s">
        <v>51</v>
      </c>
      <c r="G136" s="13">
        <v>0</v>
      </c>
      <c r="H136" s="3" t="s">
        <v>51</v>
      </c>
      <c r="I136" s="13">
        <v>0</v>
      </c>
      <c r="J136" s="3" t="s">
        <v>51</v>
      </c>
      <c r="K136" s="13">
        <v>0</v>
      </c>
      <c r="L136" s="3" t="s">
        <v>51</v>
      </c>
      <c r="M136" s="13">
        <v>120000</v>
      </c>
      <c r="N136" s="3" t="s">
        <v>51</v>
      </c>
      <c r="O136" s="13">
        <f t="shared" si="5"/>
        <v>120000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3" t="s">
        <v>51</v>
      </c>
      <c r="X136" s="1" t="s">
        <v>51</v>
      </c>
      <c r="Y136" s="1" t="s">
        <v>51</v>
      </c>
    </row>
    <row r="137" spans="1:25" ht="30" customHeight="1">
      <c r="A137" s="3" t="s">
        <v>431</v>
      </c>
      <c r="B137" s="3" t="s">
        <v>429</v>
      </c>
      <c r="C137" s="3" t="s">
        <v>51</v>
      </c>
      <c r="D137" s="12" t="s">
        <v>430</v>
      </c>
      <c r="E137" s="13">
        <v>0</v>
      </c>
      <c r="F137" s="3" t="s">
        <v>51</v>
      </c>
      <c r="G137" s="13">
        <v>0</v>
      </c>
      <c r="H137" s="3" t="s">
        <v>51</v>
      </c>
      <c r="I137" s="13">
        <v>0</v>
      </c>
      <c r="J137" s="3" t="s">
        <v>51</v>
      </c>
      <c r="K137" s="13">
        <v>0</v>
      </c>
      <c r="L137" s="3" t="s">
        <v>51</v>
      </c>
      <c r="M137" s="13">
        <v>50000</v>
      </c>
      <c r="N137" s="3" t="s">
        <v>51</v>
      </c>
      <c r="O137" s="13">
        <f t="shared" si="5"/>
        <v>50000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3" t="s">
        <v>51</v>
      </c>
      <c r="X137" s="1" t="s">
        <v>51</v>
      </c>
      <c r="Y137" s="1" t="s">
        <v>51</v>
      </c>
    </row>
    <row r="138" spans="1:25" ht="30" customHeight="1">
      <c r="A138" s="3" t="s">
        <v>433</v>
      </c>
      <c r="B138" s="3" t="s">
        <v>432</v>
      </c>
      <c r="C138" s="3" t="s">
        <v>51</v>
      </c>
      <c r="D138" s="12" t="s">
        <v>128</v>
      </c>
      <c r="E138" s="13">
        <v>0</v>
      </c>
      <c r="F138" s="3" t="s">
        <v>51</v>
      </c>
      <c r="G138" s="13">
        <v>0</v>
      </c>
      <c r="H138" s="3" t="s">
        <v>51</v>
      </c>
      <c r="I138" s="13">
        <v>0</v>
      </c>
      <c r="J138" s="3" t="s">
        <v>51</v>
      </c>
      <c r="K138" s="13">
        <v>0</v>
      </c>
      <c r="L138" s="3" t="s">
        <v>51</v>
      </c>
      <c r="M138" s="13">
        <v>500000</v>
      </c>
      <c r="N138" s="3" t="s">
        <v>51</v>
      </c>
      <c r="O138" s="13">
        <f t="shared" si="5"/>
        <v>500000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3" t="s">
        <v>51</v>
      </c>
      <c r="X138" s="1" t="s">
        <v>51</v>
      </c>
      <c r="Y138" s="1" t="s">
        <v>51</v>
      </c>
    </row>
    <row r="139" spans="1:25" ht="30" customHeight="1">
      <c r="A139" s="3" t="s">
        <v>436</v>
      </c>
      <c r="B139" s="3" t="s">
        <v>434</v>
      </c>
      <c r="C139" s="3" t="s">
        <v>435</v>
      </c>
      <c r="D139" s="12" t="s">
        <v>128</v>
      </c>
      <c r="E139" s="13">
        <v>0</v>
      </c>
      <c r="F139" s="3" t="s">
        <v>51</v>
      </c>
      <c r="G139" s="13">
        <v>0</v>
      </c>
      <c r="H139" s="3" t="s">
        <v>51</v>
      </c>
      <c r="I139" s="13">
        <v>0</v>
      </c>
      <c r="J139" s="3" t="s">
        <v>51</v>
      </c>
      <c r="K139" s="13">
        <v>0</v>
      </c>
      <c r="L139" s="3" t="s">
        <v>51</v>
      </c>
      <c r="M139" s="13">
        <v>188258</v>
      </c>
      <c r="N139" s="3" t="s">
        <v>51</v>
      </c>
      <c r="O139" s="13">
        <f t="shared" si="5"/>
        <v>188258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3" t="s">
        <v>51</v>
      </c>
      <c r="X139" s="1" t="s">
        <v>51</v>
      </c>
      <c r="Y139" s="1" t="s">
        <v>51</v>
      </c>
    </row>
    <row r="140" spans="1:25" ht="30" customHeight="1">
      <c r="A140" s="17" t="s">
        <v>449</v>
      </c>
      <c r="B140" s="17" t="s">
        <v>447</v>
      </c>
      <c r="C140" s="17" t="s">
        <v>448</v>
      </c>
      <c r="D140" s="26" t="s">
        <v>319</v>
      </c>
      <c r="E140" s="27">
        <v>1502000</v>
      </c>
      <c r="F140" s="17" t="s">
        <v>51</v>
      </c>
      <c r="G140" s="28">
        <v>0</v>
      </c>
      <c r="H140" s="17" t="s">
        <v>51</v>
      </c>
      <c r="I140" s="28">
        <v>0</v>
      </c>
      <c r="J140" s="17" t="s">
        <v>51</v>
      </c>
      <c r="K140" s="28">
        <v>0</v>
      </c>
      <c r="L140" s="17" t="s">
        <v>51</v>
      </c>
      <c r="M140" s="28">
        <f aca="true" t="shared" si="6" ref="M140:M146">E140</f>
        <v>1502000</v>
      </c>
      <c r="N140" s="17" t="s">
        <v>51</v>
      </c>
      <c r="O140" s="27">
        <f t="shared" si="5"/>
        <v>1502000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18" t="s">
        <v>918</v>
      </c>
      <c r="X140" s="1" t="s">
        <v>51</v>
      </c>
      <c r="Y140" s="1" t="s">
        <v>51</v>
      </c>
    </row>
    <row r="141" spans="1:25" ht="30" customHeight="1">
      <c r="A141" s="17" t="s">
        <v>451</v>
      </c>
      <c r="B141" s="18" t="s">
        <v>941</v>
      </c>
      <c r="C141" s="18" t="s">
        <v>942</v>
      </c>
      <c r="D141" s="28" t="s">
        <v>926</v>
      </c>
      <c r="E141" s="27">
        <v>1500000</v>
      </c>
      <c r="F141" s="17" t="s">
        <v>51</v>
      </c>
      <c r="G141" s="28">
        <v>0</v>
      </c>
      <c r="H141" s="17" t="s">
        <v>51</v>
      </c>
      <c r="I141" s="28">
        <v>0</v>
      </c>
      <c r="J141" s="17" t="s">
        <v>51</v>
      </c>
      <c r="K141" s="28">
        <v>0</v>
      </c>
      <c r="L141" s="17" t="s">
        <v>51</v>
      </c>
      <c r="M141" s="28">
        <f t="shared" si="6"/>
        <v>1500000</v>
      </c>
      <c r="N141" s="17" t="s">
        <v>51</v>
      </c>
      <c r="O141" s="27">
        <f aca="true" t="shared" si="7" ref="O141:O146">E141</f>
        <v>1500000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18" t="s">
        <v>918</v>
      </c>
      <c r="X141" s="1" t="s">
        <v>51</v>
      </c>
      <c r="Y141" s="1" t="s">
        <v>51</v>
      </c>
    </row>
    <row r="142" spans="1:25" ht="30" customHeight="1">
      <c r="A142" s="17" t="s">
        <v>453</v>
      </c>
      <c r="B142" s="18" t="s">
        <v>943</v>
      </c>
      <c r="C142" s="18" t="s">
        <v>944</v>
      </c>
      <c r="D142" s="26" t="s">
        <v>330</v>
      </c>
      <c r="E142" s="27">
        <v>18100</v>
      </c>
      <c r="F142" s="17" t="s">
        <v>51</v>
      </c>
      <c r="G142" s="28">
        <v>0</v>
      </c>
      <c r="H142" s="17" t="s">
        <v>51</v>
      </c>
      <c r="I142" s="28">
        <v>0</v>
      </c>
      <c r="J142" s="17" t="s">
        <v>51</v>
      </c>
      <c r="K142" s="28">
        <v>0</v>
      </c>
      <c r="L142" s="17" t="s">
        <v>51</v>
      </c>
      <c r="M142" s="28">
        <f t="shared" si="6"/>
        <v>18100</v>
      </c>
      <c r="N142" s="17" t="s">
        <v>51</v>
      </c>
      <c r="O142" s="27">
        <f t="shared" si="7"/>
        <v>18100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18" t="s">
        <v>918</v>
      </c>
      <c r="X142" s="1" t="s">
        <v>51</v>
      </c>
      <c r="Y142" s="1" t="s">
        <v>51</v>
      </c>
    </row>
    <row r="143" spans="1:25" ht="30" customHeight="1">
      <c r="A143" s="17" t="s">
        <v>456</v>
      </c>
      <c r="B143" s="18" t="s">
        <v>945</v>
      </c>
      <c r="C143" s="17" t="s">
        <v>455</v>
      </c>
      <c r="D143" s="26" t="s">
        <v>330</v>
      </c>
      <c r="E143" s="27">
        <v>6500</v>
      </c>
      <c r="F143" s="17" t="s">
        <v>51</v>
      </c>
      <c r="G143" s="28">
        <v>0</v>
      </c>
      <c r="H143" s="17" t="s">
        <v>51</v>
      </c>
      <c r="I143" s="28">
        <v>0</v>
      </c>
      <c r="J143" s="17" t="s">
        <v>51</v>
      </c>
      <c r="K143" s="28">
        <v>0</v>
      </c>
      <c r="L143" s="17" t="s">
        <v>51</v>
      </c>
      <c r="M143" s="28">
        <f t="shared" si="6"/>
        <v>6500</v>
      </c>
      <c r="N143" s="17" t="s">
        <v>51</v>
      </c>
      <c r="O143" s="27">
        <f t="shared" si="7"/>
        <v>6500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18" t="s">
        <v>918</v>
      </c>
      <c r="X143" s="1" t="s">
        <v>51</v>
      </c>
      <c r="Y143" s="1" t="s">
        <v>51</v>
      </c>
    </row>
    <row r="144" spans="1:25" ht="30" customHeight="1">
      <c r="A144" s="17" t="s">
        <v>459</v>
      </c>
      <c r="B144" s="18" t="s">
        <v>946</v>
      </c>
      <c r="C144" s="17" t="s">
        <v>947</v>
      </c>
      <c r="D144" s="28" t="s">
        <v>948</v>
      </c>
      <c r="E144" s="27">
        <v>15000</v>
      </c>
      <c r="F144" s="17" t="s">
        <v>51</v>
      </c>
      <c r="G144" s="28">
        <v>0</v>
      </c>
      <c r="H144" s="17" t="s">
        <v>51</v>
      </c>
      <c r="I144" s="28">
        <v>0</v>
      </c>
      <c r="J144" s="17" t="s">
        <v>51</v>
      </c>
      <c r="K144" s="28">
        <v>0</v>
      </c>
      <c r="L144" s="17" t="s">
        <v>51</v>
      </c>
      <c r="M144" s="28">
        <f t="shared" si="6"/>
        <v>15000</v>
      </c>
      <c r="N144" s="17" t="s">
        <v>51</v>
      </c>
      <c r="O144" s="27">
        <f t="shared" si="7"/>
        <v>15000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18" t="s">
        <v>918</v>
      </c>
      <c r="X144" s="1" t="s">
        <v>51</v>
      </c>
      <c r="Y144" s="1" t="s">
        <v>51</v>
      </c>
    </row>
    <row r="145" spans="1:25" ht="30" customHeight="1">
      <c r="A145" s="17" t="s">
        <v>461</v>
      </c>
      <c r="B145" s="18" t="s">
        <v>949</v>
      </c>
      <c r="C145" s="17"/>
      <c r="D145" s="28" t="s">
        <v>948</v>
      </c>
      <c r="E145" s="27">
        <v>30000</v>
      </c>
      <c r="F145" s="17" t="s">
        <v>51</v>
      </c>
      <c r="G145" s="28">
        <v>0</v>
      </c>
      <c r="H145" s="17" t="s">
        <v>51</v>
      </c>
      <c r="I145" s="28">
        <v>0</v>
      </c>
      <c r="J145" s="17" t="s">
        <v>51</v>
      </c>
      <c r="K145" s="28">
        <v>0</v>
      </c>
      <c r="L145" s="17" t="s">
        <v>51</v>
      </c>
      <c r="M145" s="28">
        <f t="shared" si="6"/>
        <v>30000</v>
      </c>
      <c r="N145" s="17" t="s">
        <v>51</v>
      </c>
      <c r="O145" s="27">
        <f t="shared" si="7"/>
        <v>30000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18" t="s">
        <v>918</v>
      </c>
      <c r="X145" s="1" t="s">
        <v>51</v>
      </c>
      <c r="Y145" s="1" t="s">
        <v>51</v>
      </c>
    </row>
    <row r="146" spans="1:25" ht="30" customHeight="1">
      <c r="A146" s="17" t="s">
        <v>463</v>
      </c>
      <c r="B146" s="18" t="s">
        <v>950</v>
      </c>
      <c r="C146" s="17" t="s">
        <v>51</v>
      </c>
      <c r="D146" s="26" t="s">
        <v>951</v>
      </c>
      <c r="E146" s="27">
        <v>4300</v>
      </c>
      <c r="F146" s="17" t="s">
        <v>51</v>
      </c>
      <c r="G146" s="28">
        <v>0</v>
      </c>
      <c r="H146" s="17" t="s">
        <v>51</v>
      </c>
      <c r="I146" s="28">
        <v>0</v>
      </c>
      <c r="J146" s="17" t="s">
        <v>51</v>
      </c>
      <c r="K146" s="28">
        <v>0</v>
      </c>
      <c r="L146" s="17" t="s">
        <v>51</v>
      </c>
      <c r="M146" s="28">
        <f t="shared" si="6"/>
        <v>4300</v>
      </c>
      <c r="N146" s="17" t="s">
        <v>51</v>
      </c>
      <c r="O146" s="27">
        <f t="shared" si="7"/>
        <v>4300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18" t="s">
        <v>918</v>
      </c>
      <c r="X146" s="1" t="s">
        <v>51</v>
      </c>
      <c r="Y146" s="1" t="s">
        <v>51</v>
      </c>
    </row>
    <row r="147" spans="1:25" ht="30" customHeight="1">
      <c r="A147" s="3" t="s">
        <v>466</v>
      </c>
      <c r="B147" s="3" t="s">
        <v>465</v>
      </c>
      <c r="C147" s="3" t="s">
        <v>455</v>
      </c>
      <c r="D147" s="12" t="s">
        <v>69</v>
      </c>
      <c r="E147" s="13">
        <v>0</v>
      </c>
      <c r="F147" s="3" t="s">
        <v>51</v>
      </c>
      <c r="G147" s="13">
        <v>0</v>
      </c>
      <c r="H147" s="3" t="s">
        <v>51</v>
      </c>
      <c r="I147" s="13">
        <v>0</v>
      </c>
      <c r="J147" s="3" t="s">
        <v>51</v>
      </c>
      <c r="K147" s="13">
        <v>0</v>
      </c>
      <c r="L147" s="3" t="s">
        <v>51</v>
      </c>
      <c r="M147" s="13">
        <v>2520</v>
      </c>
      <c r="N147" s="3" t="s">
        <v>51</v>
      </c>
      <c r="O147" s="13">
        <f aca="true" t="shared" si="8" ref="O147:O164">SMALL(E147:M147,COUNTIF(E147:M147,0)+1)</f>
        <v>2520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3" t="s">
        <v>51</v>
      </c>
      <c r="X147" s="1" t="s">
        <v>51</v>
      </c>
      <c r="Y147" s="1" t="s">
        <v>51</v>
      </c>
    </row>
    <row r="148" spans="1:25" ht="30" customHeight="1">
      <c r="A148" s="3" t="s">
        <v>468</v>
      </c>
      <c r="B148" s="3" t="s">
        <v>465</v>
      </c>
      <c r="C148" s="3" t="s">
        <v>458</v>
      </c>
      <c r="D148" s="12" t="s">
        <v>69</v>
      </c>
      <c r="E148" s="13">
        <v>0</v>
      </c>
      <c r="F148" s="3" t="s">
        <v>51</v>
      </c>
      <c r="G148" s="13">
        <v>0</v>
      </c>
      <c r="H148" s="3" t="s">
        <v>51</v>
      </c>
      <c r="I148" s="13">
        <v>0</v>
      </c>
      <c r="J148" s="3" t="s">
        <v>51</v>
      </c>
      <c r="K148" s="13">
        <v>0</v>
      </c>
      <c r="L148" s="3" t="s">
        <v>51</v>
      </c>
      <c r="M148" s="13">
        <v>2070</v>
      </c>
      <c r="N148" s="3" t="s">
        <v>51</v>
      </c>
      <c r="O148" s="13">
        <f t="shared" si="8"/>
        <v>2070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3" t="s">
        <v>51</v>
      </c>
      <c r="X148" s="1" t="s">
        <v>51</v>
      </c>
      <c r="Y148" s="1" t="s">
        <v>51</v>
      </c>
    </row>
    <row r="149" spans="1:25" ht="30" customHeight="1">
      <c r="A149" s="3" t="s">
        <v>471</v>
      </c>
      <c r="B149" s="3" t="s">
        <v>470</v>
      </c>
      <c r="C149" s="3" t="s">
        <v>51</v>
      </c>
      <c r="D149" s="12" t="s">
        <v>69</v>
      </c>
      <c r="E149" s="13">
        <v>0</v>
      </c>
      <c r="F149" s="3" t="s">
        <v>51</v>
      </c>
      <c r="G149" s="13">
        <v>0</v>
      </c>
      <c r="H149" s="3" t="s">
        <v>51</v>
      </c>
      <c r="I149" s="13">
        <v>0</v>
      </c>
      <c r="J149" s="3" t="s">
        <v>51</v>
      </c>
      <c r="K149" s="13">
        <v>0</v>
      </c>
      <c r="L149" s="3" t="s">
        <v>51</v>
      </c>
      <c r="M149" s="13">
        <v>15380</v>
      </c>
      <c r="N149" s="3" t="s">
        <v>51</v>
      </c>
      <c r="O149" s="13">
        <f t="shared" si="8"/>
        <v>15380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3" t="s">
        <v>51</v>
      </c>
      <c r="X149" s="1" t="s">
        <v>51</v>
      </c>
      <c r="Y149" s="1" t="s">
        <v>51</v>
      </c>
    </row>
    <row r="150" spans="1:25" ht="30" customHeight="1">
      <c r="A150" s="3" t="s">
        <v>474</v>
      </c>
      <c r="B150" s="3" t="s">
        <v>473</v>
      </c>
      <c r="C150" s="3" t="s">
        <v>51</v>
      </c>
      <c r="D150" s="12" t="s">
        <v>69</v>
      </c>
      <c r="E150" s="13">
        <v>0</v>
      </c>
      <c r="F150" s="3" t="s">
        <v>51</v>
      </c>
      <c r="G150" s="13">
        <v>0</v>
      </c>
      <c r="H150" s="3" t="s">
        <v>51</v>
      </c>
      <c r="I150" s="13">
        <v>0</v>
      </c>
      <c r="J150" s="3" t="s">
        <v>51</v>
      </c>
      <c r="K150" s="13">
        <v>0</v>
      </c>
      <c r="L150" s="3" t="s">
        <v>51</v>
      </c>
      <c r="M150" s="13">
        <v>8890</v>
      </c>
      <c r="N150" s="3" t="s">
        <v>51</v>
      </c>
      <c r="O150" s="13">
        <f t="shared" si="8"/>
        <v>8890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3" t="s">
        <v>51</v>
      </c>
      <c r="X150" s="1" t="s">
        <v>51</v>
      </c>
      <c r="Y150" s="1" t="s">
        <v>51</v>
      </c>
    </row>
    <row r="151" spans="1:25" ht="30" customHeight="1">
      <c r="A151" s="3" t="s">
        <v>477</v>
      </c>
      <c r="B151" s="3" t="s">
        <v>476</v>
      </c>
      <c r="C151" s="3" t="s">
        <v>458</v>
      </c>
      <c r="D151" s="12" t="s">
        <v>330</v>
      </c>
      <c r="E151" s="13">
        <v>0</v>
      </c>
      <c r="F151" s="3" t="s">
        <v>51</v>
      </c>
      <c r="G151" s="13">
        <v>0</v>
      </c>
      <c r="H151" s="3" t="s">
        <v>51</v>
      </c>
      <c r="I151" s="13">
        <v>0</v>
      </c>
      <c r="J151" s="3" t="s">
        <v>51</v>
      </c>
      <c r="K151" s="13">
        <v>0</v>
      </c>
      <c r="L151" s="3" t="s">
        <v>51</v>
      </c>
      <c r="M151" s="13">
        <v>1760</v>
      </c>
      <c r="N151" s="3" t="s">
        <v>51</v>
      </c>
      <c r="O151" s="13">
        <f t="shared" si="8"/>
        <v>1760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3" t="s">
        <v>51</v>
      </c>
      <c r="X151" s="1" t="s">
        <v>51</v>
      </c>
      <c r="Y151" s="1" t="s">
        <v>51</v>
      </c>
    </row>
    <row r="152" spans="1:25" ht="30" customHeight="1">
      <c r="A152" s="3" t="s">
        <v>480</v>
      </c>
      <c r="B152" s="3" t="s">
        <v>479</v>
      </c>
      <c r="C152" s="3" t="s">
        <v>458</v>
      </c>
      <c r="D152" s="12" t="s">
        <v>69</v>
      </c>
      <c r="E152" s="13">
        <v>0</v>
      </c>
      <c r="F152" s="3" t="s">
        <v>51</v>
      </c>
      <c r="G152" s="13">
        <v>0</v>
      </c>
      <c r="H152" s="3" t="s">
        <v>51</v>
      </c>
      <c r="I152" s="13">
        <v>0</v>
      </c>
      <c r="J152" s="3" t="s">
        <v>51</v>
      </c>
      <c r="K152" s="13">
        <v>0</v>
      </c>
      <c r="L152" s="3" t="s">
        <v>51</v>
      </c>
      <c r="M152" s="13">
        <v>710</v>
      </c>
      <c r="N152" s="3" t="s">
        <v>51</v>
      </c>
      <c r="O152" s="13">
        <f t="shared" si="8"/>
        <v>710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3" t="s">
        <v>51</v>
      </c>
      <c r="X152" s="1" t="s">
        <v>51</v>
      </c>
      <c r="Y152" s="1" t="s">
        <v>51</v>
      </c>
    </row>
    <row r="153" spans="1:25" ht="30" customHeight="1">
      <c r="A153" s="3" t="s">
        <v>484</v>
      </c>
      <c r="B153" s="3" t="s">
        <v>482</v>
      </c>
      <c r="C153" s="3" t="s">
        <v>483</v>
      </c>
      <c r="D153" s="12" t="s">
        <v>69</v>
      </c>
      <c r="E153" s="13">
        <v>0</v>
      </c>
      <c r="F153" s="3" t="s">
        <v>51</v>
      </c>
      <c r="G153" s="13">
        <v>0</v>
      </c>
      <c r="H153" s="3" t="s">
        <v>51</v>
      </c>
      <c r="I153" s="13">
        <v>0</v>
      </c>
      <c r="J153" s="3" t="s">
        <v>51</v>
      </c>
      <c r="K153" s="13">
        <v>0</v>
      </c>
      <c r="L153" s="3" t="s">
        <v>51</v>
      </c>
      <c r="M153" s="13">
        <v>9370</v>
      </c>
      <c r="N153" s="3" t="s">
        <v>51</v>
      </c>
      <c r="O153" s="13">
        <f t="shared" si="8"/>
        <v>9370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3" t="s">
        <v>51</v>
      </c>
      <c r="X153" s="1" t="s">
        <v>51</v>
      </c>
      <c r="Y153" s="1" t="s">
        <v>51</v>
      </c>
    </row>
    <row r="154" spans="1:25" ht="30" customHeight="1">
      <c r="A154" s="3" t="s">
        <v>487</v>
      </c>
      <c r="B154" s="3" t="s">
        <v>486</v>
      </c>
      <c r="C154" s="3" t="s">
        <v>458</v>
      </c>
      <c r="D154" s="12" t="s">
        <v>69</v>
      </c>
      <c r="E154" s="13">
        <v>0</v>
      </c>
      <c r="F154" s="3" t="s">
        <v>51</v>
      </c>
      <c r="G154" s="13">
        <v>0</v>
      </c>
      <c r="H154" s="3" t="s">
        <v>51</v>
      </c>
      <c r="I154" s="13">
        <v>0</v>
      </c>
      <c r="J154" s="3" t="s">
        <v>51</v>
      </c>
      <c r="K154" s="13">
        <v>0</v>
      </c>
      <c r="L154" s="3" t="s">
        <v>51</v>
      </c>
      <c r="M154" s="13">
        <v>6800</v>
      </c>
      <c r="N154" s="3" t="s">
        <v>51</v>
      </c>
      <c r="O154" s="13">
        <f t="shared" si="8"/>
        <v>6800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3" t="s">
        <v>51</v>
      </c>
      <c r="X154" s="1" t="s">
        <v>51</v>
      </c>
      <c r="Y154" s="1" t="s">
        <v>51</v>
      </c>
    </row>
    <row r="155" spans="1:25" ht="30" customHeight="1">
      <c r="A155" s="3" t="s">
        <v>491</v>
      </c>
      <c r="B155" s="3" t="s">
        <v>489</v>
      </c>
      <c r="C155" s="3" t="s">
        <v>490</v>
      </c>
      <c r="D155" s="12" t="s">
        <v>69</v>
      </c>
      <c r="E155" s="13">
        <v>0</v>
      </c>
      <c r="F155" s="3" t="s">
        <v>51</v>
      </c>
      <c r="G155" s="13">
        <v>0</v>
      </c>
      <c r="H155" s="3" t="s">
        <v>51</v>
      </c>
      <c r="I155" s="13">
        <v>0</v>
      </c>
      <c r="J155" s="3" t="s">
        <v>51</v>
      </c>
      <c r="K155" s="13">
        <v>0</v>
      </c>
      <c r="L155" s="3" t="s">
        <v>51</v>
      </c>
      <c r="M155" s="13">
        <v>10680</v>
      </c>
      <c r="N155" s="3" t="s">
        <v>51</v>
      </c>
      <c r="O155" s="13">
        <f t="shared" si="8"/>
        <v>10680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3" t="s">
        <v>51</v>
      </c>
      <c r="X155" s="1" t="s">
        <v>51</v>
      </c>
      <c r="Y155" s="1" t="s">
        <v>51</v>
      </c>
    </row>
    <row r="156" spans="1:25" ht="30" customHeight="1">
      <c r="A156" s="3" t="s">
        <v>493</v>
      </c>
      <c r="B156" s="3" t="s">
        <v>410</v>
      </c>
      <c r="C156" s="3" t="s">
        <v>411</v>
      </c>
      <c r="D156" s="12" t="s">
        <v>69</v>
      </c>
      <c r="E156" s="13">
        <v>0</v>
      </c>
      <c r="F156" s="3" t="s">
        <v>51</v>
      </c>
      <c r="G156" s="13">
        <v>0</v>
      </c>
      <c r="H156" s="3" t="s">
        <v>51</v>
      </c>
      <c r="I156" s="13">
        <v>0</v>
      </c>
      <c r="J156" s="3" t="s">
        <v>51</v>
      </c>
      <c r="K156" s="13">
        <v>0</v>
      </c>
      <c r="L156" s="3" t="s">
        <v>51</v>
      </c>
      <c r="M156" s="13">
        <v>1220</v>
      </c>
      <c r="N156" s="3" t="s">
        <v>51</v>
      </c>
      <c r="O156" s="13">
        <f t="shared" si="8"/>
        <v>1220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3" t="s">
        <v>51</v>
      </c>
      <c r="X156" s="1" t="s">
        <v>51</v>
      </c>
      <c r="Y156" s="1" t="s">
        <v>51</v>
      </c>
    </row>
    <row r="157" spans="1:25" ht="30" customHeight="1">
      <c r="A157" s="3" t="s">
        <v>495</v>
      </c>
      <c r="B157" s="3" t="s">
        <v>413</v>
      </c>
      <c r="C157" s="3" t="s">
        <v>411</v>
      </c>
      <c r="D157" s="12" t="s">
        <v>69</v>
      </c>
      <c r="E157" s="13">
        <v>0</v>
      </c>
      <c r="F157" s="3" t="s">
        <v>51</v>
      </c>
      <c r="G157" s="13">
        <v>0</v>
      </c>
      <c r="H157" s="3" t="s">
        <v>51</v>
      </c>
      <c r="I157" s="13">
        <v>0</v>
      </c>
      <c r="J157" s="3" t="s">
        <v>51</v>
      </c>
      <c r="K157" s="13">
        <v>0</v>
      </c>
      <c r="L157" s="3" t="s">
        <v>51</v>
      </c>
      <c r="M157" s="13">
        <v>750</v>
      </c>
      <c r="N157" s="3" t="s">
        <v>51</v>
      </c>
      <c r="O157" s="13">
        <f t="shared" si="8"/>
        <v>750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3" t="s">
        <v>51</v>
      </c>
      <c r="X157" s="1" t="s">
        <v>51</v>
      </c>
      <c r="Y157" s="1" t="s">
        <v>51</v>
      </c>
    </row>
    <row r="158" spans="1:25" ht="30" customHeight="1">
      <c r="A158" s="3" t="s">
        <v>498</v>
      </c>
      <c r="B158" s="3" t="s">
        <v>497</v>
      </c>
      <c r="C158" s="3" t="s">
        <v>422</v>
      </c>
      <c r="D158" s="12" t="s">
        <v>69</v>
      </c>
      <c r="E158" s="13">
        <v>0</v>
      </c>
      <c r="F158" s="3" t="s">
        <v>51</v>
      </c>
      <c r="G158" s="13">
        <v>0</v>
      </c>
      <c r="H158" s="3" t="s">
        <v>51</v>
      </c>
      <c r="I158" s="13">
        <v>0</v>
      </c>
      <c r="J158" s="3" t="s">
        <v>51</v>
      </c>
      <c r="K158" s="13">
        <v>0</v>
      </c>
      <c r="L158" s="3" t="s">
        <v>51</v>
      </c>
      <c r="M158" s="13">
        <v>420</v>
      </c>
      <c r="N158" s="3" t="s">
        <v>51</v>
      </c>
      <c r="O158" s="13">
        <f t="shared" si="8"/>
        <v>420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3" t="s">
        <v>51</v>
      </c>
      <c r="X158" s="1" t="s">
        <v>51</v>
      </c>
      <c r="Y158" s="1" t="s">
        <v>51</v>
      </c>
    </row>
    <row r="159" spans="1:25" ht="30" customHeight="1">
      <c r="A159" s="3" t="s">
        <v>501</v>
      </c>
      <c r="B159" s="3" t="s">
        <v>500</v>
      </c>
      <c r="C159" s="3" t="s">
        <v>51</v>
      </c>
      <c r="D159" s="12" t="s">
        <v>128</v>
      </c>
      <c r="E159" s="13">
        <v>0</v>
      </c>
      <c r="F159" s="3" t="s">
        <v>51</v>
      </c>
      <c r="G159" s="13">
        <v>0</v>
      </c>
      <c r="H159" s="3" t="s">
        <v>51</v>
      </c>
      <c r="I159" s="13">
        <v>0</v>
      </c>
      <c r="J159" s="3" t="s">
        <v>51</v>
      </c>
      <c r="K159" s="13">
        <v>0</v>
      </c>
      <c r="L159" s="3" t="s">
        <v>51</v>
      </c>
      <c r="M159" s="13">
        <v>400000</v>
      </c>
      <c r="N159" s="3" t="s">
        <v>51</v>
      </c>
      <c r="O159" s="13">
        <f t="shared" si="8"/>
        <v>400000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3" t="s">
        <v>51</v>
      </c>
      <c r="X159" s="1" t="s">
        <v>51</v>
      </c>
      <c r="Y159" s="1" t="s">
        <v>51</v>
      </c>
    </row>
    <row r="160" spans="1:25" ht="30" customHeight="1">
      <c r="A160" s="3" t="s">
        <v>505</v>
      </c>
      <c r="B160" s="3" t="s">
        <v>503</v>
      </c>
      <c r="C160" s="3" t="s">
        <v>504</v>
      </c>
      <c r="D160" s="12" t="s">
        <v>128</v>
      </c>
      <c r="E160" s="13">
        <v>0</v>
      </c>
      <c r="F160" s="3" t="s">
        <v>51</v>
      </c>
      <c r="G160" s="13">
        <v>0</v>
      </c>
      <c r="H160" s="3" t="s">
        <v>51</v>
      </c>
      <c r="I160" s="13">
        <v>0</v>
      </c>
      <c r="J160" s="3" t="s">
        <v>51</v>
      </c>
      <c r="K160" s="13">
        <v>0</v>
      </c>
      <c r="L160" s="3" t="s">
        <v>51</v>
      </c>
      <c r="M160" s="13">
        <v>134024</v>
      </c>
      <c r="N160" s="3" t="s">
        <v>51</v>
      </c>
      <c r="O160" s="13">
        <f t="shared" si="8"/>
        <v>134024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3" t="s">
        <v>51</v>
      </c>
      <c r="X160" s="1" t="s">
        <v>51</v>
      </c>
      <c r="Y160" s="1" t="s">
        <v>51</v>
      </c>
    </row>
    <row r="161" spans="1:25" ht="30" customHeight="1">
      <c r="A161" s="3" t="s">
        <v>104</v>
      </c>
      <c r="B161" s="3" t="s">
        <v>102</v>
      </c>
      <c r="C161" s="3" t="s">
        <v>103</v>
      </c>
      <c r="D161" s="12" t="s">
        <v>69</v>
      </c>
      <c r="E161" s="13">
        <v>0</v>
      </c>
      <c r="F161" s="3" t="s">
        <v>51</v>
      </c>
      <c r="G161" s="13">
        <v>150000</v>
      </c>
      <c r="H161" s="3" t="s">
        <v>758</v>
      </c>
      <c r="I161" s="13">
        <v>150000</v>
      </c>
      <c r="J161" s="3" t="s">
        <v>756</v>
      </c>
      <c r="K161" s="13">
        <v>0</v>
      </c>
      <c r="L161" s="3" t="s">
        <v>51</v>
      </c>
      <c r="M161" s="13">
        <v>0</v>
      </c>
      <c r="N161" s="3" t="s">
        <v>51</v>
      </c>
      <c r="O161" s="13">
        <f t="shared" si="8"/>
        <v>150000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3" t="s">
        <v>51</v>
      </c>
      <c r="X161" s="1" t="s">
        <v>51</v>
      </c>
      <c r="Y161" s="1" t="s">
        <v>51</v>
      </c>
    </row>
    <row r="162" spans="1:25" ht="30" customHeight="1">
      <c r="A162" s="3" t="s">
        <v>107</v>
      </c>
      <c r="B162" s="3" t="s">
        <v>102</v>
      </c>
      <c r="C162" s="3" t="s">
        <v>106</v>
      </c>
      <c r="D162" s="12" t="s">
        <v>69</v>
      </c>
      <c r="E162" s="13">
        <v>0</v>
      </c>
      <c r="F162" s="3" t="s">
        <v>51</v>
      </c>
      <c r="G162" s="13">
        <v>95000</v>
      </c>
      <c r="H162" s="3" t="s">
        <v>758</v>
      </c>
      <c r="I162" s="13">
        <v>60000</v>
      </c>
      <c r="J162" s="3" t="s">
        <v>756</v>
      </c>
      <c r="K162" s="13">
        <v>0</v>
      </c>
      <c r="L162" s="3" t="s">
        <v>51</v>
      </c>
      <c r="M162" s="13">
        <v>0</v>
      </c>
      <c r="N162" s="3" t="s">
        <v>51</v>
      </c>
      <c r="O162" s="13">
        <f t="shared" si="8"/>
        <v>60000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3" t="s">
        <v>51</v>
      </c>
      <c r="X162" s="1" t="s">
        <v>51</v>
      </c>
      <c r="Y162" s="1" t="s">
        <v>51</v>
      </c>
    </row>
    <row r="163" spans="1:25" ht="30" customHeight="1">
      <c r="A163" s="3" t="s">
        <v>110</v>
      </c>
      <c r="B163" s="3" t="s">
        <v>102</v>
      </c>
      <c r="C163" s="3" t="s">
        <v>109</v>
      </c>
      <c r="D163" s="12" t="s">
        <v>69</v>
      </c>
      <c r="E163" s="13">
        <v>0</v>
      </c>
      <c r="F163" s="3" t="s">
        <v>51</v>
      </c>
      <c r="G163" s="13">
        <v>110000</v>
      </c>
      <c r="H163" s="3" t="s">
        <v>758</v>
      </c>
      <c r="I163" s="13">
        <v>115000</v>
      </c>
      <c r="J163" s="3" t="s">
        <v>756</v>
      </c>
      <c r="K163" s="13">
        <v>0</v>
      </c>
      <c r="L163" s="3" t="s">
        <v>51</v>
      </c>
      <c r="M163" s="13">
        <v>0</v>
      </c>
      <c r="N163" s="3" t="s">
        <v>51</v>
      </c>
      <c r="O163" s="13">
        <f t="shared" si="8"/>
        <v>110000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3" t="s">
        <v>51</v>
      </c>
      <c r="X163" s="1" t="s">
        <v>51</v>
      </c>
      <c r="Y163" s="1" t="s">
        <v>51</v>
      </c>
    </row>
    <row r="164" spans="1:25" ht="30" customHeight="1">
      <c r="A164" s="3" t="s">
        <v>114</v>
      </c>
      <c r="B164" s="3" t="s">
        <v>112</v>
      </c>
      <c r="C164" s="3" t="s">
        <v>113</v>
      </c>
      <c r="D164" s="12" t="s">
        <v>69</v>
      </c>
      <c r="E164" s="13">
        <v>0</v>
      </c>
      <c r="F164" s="3" t="s">
        <v>51</v>
      </c>
      <c r="G164" s="13">
        <v>220000</v>
      </c>
      <c r="H164" s="3" t="s">
        <v>795</v>
      </c>
      <c r="I164" s="13">
        <v>240000</v>
      </c>
      <c r="J164" s="3" t="s">
        <v>798</v>
      </c>
      <c r="K164" s="13">
        <v>0</v>
      </c>
      <c r="L164" s="3" t="s">
        <v>51</v>
      </c>
      <c r="M164" s="13">
        <v>0</v>
      </c>
      <c r="N164" s="3" t="s">
        <v>51</v>
      </c>
      <c r="O164" s="13">
        <f t="shared" si="8"/>
        <v>220000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3" t="s">
        <v>51</v>
      </c>
      <c r="X164" s="1" t="s">
        <v>51</v>
      </c>
      <c r="Y164" s="1" t="s">
        <v>51</v>
      </c>
    </row>
  </sheetData>
  <sheetProtection/>
  <mergeCells count="12">
    <mergeCell ref="A1:W1"/>
    <mergeCell ref="A2:W2"/>
    <mergeCell ref="A3:A4"/>
    <mergeCell ref="B3:B4"/>
    <mergeCell ref="C3:C4"/>
    <mergeCell ref="D3:D4"/>
    <mergeCell ref="E3:O3"/>
    <mergeCell ref="P3:P4"/>
    <mergeCell ref="Q3:V3"/>
    <mergeCell ref="W3:W4"/>
    <mergeCell ref="X3:X4"/>
    <mergeCell ref="Y3:Y4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C1">
      <selection activeCell="E20" sqref="E20"/>
    </sheetView>
  </sheetViews>
  <sheetFormatPr defaultColWidth="8.88671875" defaultRowHeight="13.5"/>
  <cols>
    <col min="1" max="1" width="0" style="0" hidden="1" customWidth="1"/>
    <col min="2" max="3" width="4.77734375" style="0" customWidth="1"/>
    <col min="4" max="4" width="35.77734375" style="0" customWidth="1"/>
    <col min="5" max="5" width="25.77734375" style="0" customWidth="1"/>
    <col min="6" max="6" width="60.77734375" style="0" customWidth="1"/>
    <col min="7" max="7" width="30.77734375" style="0" customWidth="1"/>
  </cols>
  <sheetData>
    <row r="1" spans="2:7" ht="24" customHeight="1">
      <c r="B1" s="40" t="s">
        <v>799</v>
      </c>
      <c r="C1" s="40"/>
      <c r="D1" s="40"/>
      <c r="E1" s="40"/>
      <c r="F1" s="40"/>
      <c r="G1" s="40"/>
    </row>
    <row r="2" spans="2:7" ht="21.75" customHeight="1">
      <c r="B2" s="42" t="s">
        <v>952</v>
      </c>
      <c r="C2" s="42"/>
      <c r="D2" s="42"/>
      <c r="E2" s="42"/>
      <c r="F2" s="50"/>
      <c r="G2" s="50"/>
    </row>
    <row r="3" spans="2:7" ht="21.75" customHeight="1">
      <c r="B3" s="51" t="s">
        <v>800</v>
      </c>
      <c r="C3" s="51"/>
      <c r="D3" s="51"/>
      <c r="E3" s="7" t="s">
        <v>801</v>
      </c>
      <c r="F3" s="7" t="s">
        <v>802</v>
      </c>
      <c r="G3" s="7" t="s">
        <v>520</v>
      </c>
    </row>
    <row r="4" spans="1:7" ht="21.75" customHeight="1">
      <c r="A4" s="1" t="s">
        <v>807</v>
      </c>
      <c r="B4" s="52" t="s">
        <v>803</v>
      </c>
      <c r="C4" s="52" t="s">
        <v>804</v>
      </c>
      <c r="D4" s="15" t="s">
        <v>808</v>
      </c>
      <c r="E4" s="16">
        <f>TRUNC(공종별집계표!F5,0)</f>
        <v>19019079</v>
      </c>
      <c r="F4" s="14" t="s">
        <v>51</v>
      </c>
      <c r="G4" s="14" t="s">
        <v>51</v>
      </c>
    </row>
    <row r="5" spans="1:7" ht="21.75" customHeight="1">
      <c r="A5" s="1" t="s">
        <v>809</v>
      </c>
      <c r="B5" s="52"/>
      <c r="C5" s="52"/>
      <c r="D5" s="15" t="s">
        <v>810</v>
      </c>
      <c r="E5" s="16"/>
      <c r="F5" s="14" t="s">
        <v>51</v>
      </c>
      <c r="G5" s="14" t="s">
        <v>51</v>
      </c>
    </row>
    <row r="6" spans="1:7" ht="21.75" customHeight="1">
      <c r="A6" s="1" t="s">
        <v>811</v>
      </c>
      <c r="B6" s="52"/>
      <c r="C6" s="52"/>
      <c r="D6" s="15" t="s">
        <v>812</v>
      </c>
      <c r="E6" s="16"/>
      <c r="F6" s="14" t="s">
        <v>51</v>
      </c>
      <c r="G6" s="14" t="s">
        <v>51</v>
      </c>
    </row>
    <row r="7" spans="1:7" ht="21.75" customHeight="1">
      <c r="A7" s="1" t="s">
        <v>813</v>
      </c>
      <c r="B7" s="52"/>
      <c r="C7" s="52"/>
      <c r="D7" s="15" t="s">
        <v>814</v>
      </c>
      <c r="E7" s="16">
        <f>TRUNC(E4+E5-E6,0)</f>
        <v>19019079</v>
      </c>
      <c r="F7" s="14" t="s">
        <v>51</v>
      </c>
      <c r="G7" s="14" t="s">
        <v>51</v>
      </c>
    </row>
    <row r="8" spans="1:7" ht="21.75" customHeight="1">
      <c r="A8" s="1" t="s">
        <v>815</v>
      </c>
      <c r="B8" s="52"/>
      <c r="C8" s="52" t="s">
        <v>805</v>
      </c>
      <c r="D8" s="15" t="s">
        <v>816</v>
      </c>
      <c r="E8" s="16">
        <f>TRUNC(공종별집계표!H5,0)</f>
        <v>12479055</v>
      </c>
      <c r="F8" s="14" t="s">
        <v>51</v>
      </c>
      <c r="G8" s="14" t="s">
        <v>51</v>
      </c>
    </row>
    <row r="9" spans="1:7" ht="21.75" customHeight="1">
      <c r="A9" s="1" t="s">
        <v>817</v>
      </c>
      <c r="B9" s="52"/>
      <c r="C9" s="52"/>
      <c r="D9" s="15" t="s">
        <v>818</v>
      </c>
      <c r="E9" s="16">
        <f>TRUNC(E8*0.097,0)</f>
        <v>1210468</v>
      </c>
      <c r="F9" s="14" t="s">
        <v>819</v>
      </c>
      <c r="G9" s="14" t="s">
        <v>51</v>
      </c>
    </row>
    <row r="10" spans="1:7" ht="21.75" customHeight="1">
      <c r="A10" s="1" t="s">
        <v>820</v>
      </c>
      <c r="B10" s="52"/>
      <c r="C10" s="52"/>
      <c r="D10" s="15" t="s">
        <v>814</v>
      </c>
      <c r="E10" s="16">
        <f>TRUNC(E8+E9,0)</f>
        <v>13689523</v>
      </c>
      <c r="F10" s="14" t="s">
        <v>51</v>
      </c>
      <c r="G10" s="14" t="s">
        <v>51</v>
      </c>
    </row>
    <row r="11" spans="1:7" ht="21.75" customHeight="1">
      <c r="A11" s="1" t="s">
        <v>821</v>
      </c>
      <c r="B11" s="52"/>
      <c r="C11" s="52" t="s">
        <v>806</v>
      </c>
      <c r="D11" s="15" t="s">
        <v>822</v>
      </c>
      <c r="E11" s="16">
        <f>TRUNC(공종별집계표!J5,0)</f>
        <v>2136</v>
      </c>
      <c r="F11" s="14" t="s">
        <v>51</v>
      </c>
      <c r="G11" s="14" t="s">
        <v>51</v>
      </c>
    </row>
    <row r="12" spans="1:7" ht="21.75" customHeight="1">
      <c r="A12" s="1" t="s">
        <v>823</v>
      </c>
      <c r="B12" s="52"/>
      <c r="C12" s="52"/>
      <c r="D12" s="15" t="s">
        <v>824</v>
      </c>
      <c r="E12" s="16">
        <f>TRUNC(E10*0.034,0)</f>
        <v>465443</v>
      </c>
      <c r="F12" s="14" t="s">
        <v>825</v>
      </c>
      <c r="G12" s="14" t="s">
        <v>51</v>
      </c>
    </row>
    <row r="13" spans="1:7" ht="21.75" customHeight="1">
      <c r="A13" s="1" t="s">
        <v>826</v>
      </c>
      <c r="B13" s="52"/>
      <c r="C13" s="52"/>
      <c r="D13" s="15" t="s">
        <v>827</v>
      </c>
      <c r="E13" s="16">
        <f>TRUNC(E10*0.0067,0)</f>
        <v>91719</v>
      </c>
      <c r="F13" s="14" t="s">
        <v>828</v>
      </c>
      <c r="G13" s="14" t="s">
        <v>51</v>
      </c>
    </row>
    <row r="14" spans="1:7" ht="21.75" customHeight="1">
      <c r="A14" s="1" t="s">
        <v>829</v>
      </c>
      <c r="B14" s="52"/>
      <c r="C14" s="52"/>
      <c r="D14" s="15" t="s">
        <v>830</v>
      </c>
      <c r="E14" s="16">
        <f>TRUNC(E8*0.0149,0)</f>
        <v>185937</v>
      </c>
      <c r="F14" s="14" t="s">
        <v>831</v>
      </c>
      <c r="G14" s="14" t="s">
        <v>51</v>
      </c>
    </row>
    <row r="15" spans="1:7" ht="21.75" customHeight="1">
      <c r="A15" s="1" t="s">
        <v>832</v>
      </c>
      <c r="B15" s="52"/>
      <c r="C15" s="52"/>
      <c r="D15" s="15" t="s">
        <v>833</v>
      </c>
      <c r="E15" s="16">
        <f>TRUNC(E8*0.0243,0)</f>
        <v>303241</v>
      </c>
      <c r="F15" s="14" t="s">
        <v>834</v>
      </c>
      <c r="G15" s="14" t="s">
        <v>51</v>
      </c>
    </row>
    <row r="16" spans="1:7" ht="21.75" customHeight="1">
      <c r="A16" s="1" t="s">
        <v>835</v>
      </c>
      <c r="B16" s="52"/>
      <c r="C16" s="52"/>
      <c r="D16" s="15" t="s">
        <v>836</v>
      </c>
      <c r="E16" s="16">
        <f>TRUNC(E14*0.0478,0)</f>
        <v>8887</v>
      </c>
      <c r="F16" s="14" t="s">
        <v>837</v>
      </c>
      <c r="G16" s="14" t="s">
        <v>51</v>
      </c>
    </row>
    <row r="17" spans="1:7" ht="21.75" customHeight="1">
      <c r="A17" s="1" t="s">
        <v>838</v>
      </c>
      <c r="B17" s="52"/>
      <c r="C17" s="52"/>
      <c r="D17" s="15" t="s">
        <v>839</v>
      </c>
      <c r="E17" s="16">
        <f>TRUNC(E8*0.023,0)</f>
        <v>287018</v>
      </c>
      <c r="F17" s="14" t="s">
        <v>840</v>
      </c>
      <c r="G17" s="14" t="s">
        <v>51</v>
      </c>
    </row>
    <row r="18" spans="1:7" ht="21.75" customHeight="1">
      <c r="A18" s="1" t="s">
        <v>841</v>
      </c>
      <c r="B18" s="52"/>
      <c r="C18" s="52"/>
      <c r="D18" s="15" t="s">
        <v>842</v>
      </c>
      <c r="E18" s="16">
        <f>TRUNC((E7+E8)*0.0248,0)</f>
        <v>781153</v>
      </c>
      <c r="F18" s="14" t="s">
        <v>843</v>
      </c>
      <c r="G18" s="14" t="s">
        <v>51</v>
      </c>
    </row>
    <row r="19" spans="1:7" ht="21.75" customHeight="1">
      <c r="A19" s="1" t="s">
        <v>844</v>
      </c>
      <c r="B19" s="52"/>
      <c r="C19" s="52"/>
      <c r="D19" s="15" t="s">
        <v>845</v>
      </c>
      <c r="E19" s="16">
        <f>TRUNC((E7+E8+E11)*0.003,0)</f>
        <v>94500</v>
      </c>
      <c r="F19" s="14" t="s">
        <v>846</v>
      </c>
      <c r="G19" s="14" t="s">
        <v>51</v>
      </c>
    </row>
    <row r="20" spans="1:7" ht="21.75" customHeight="1">
      <c r="A20" s="1" t="s">
        <v>847</v>
      </c>
      <c r="B20" s="52"/>
      <c r="C20" s="52"/>
      <c r="D20" s="15" t="s">
        <v>848</v>
      </c>
      <c r="E20" s="16">
        <f>TRUNC((E7+E10)*0.057,0)</f>
        <v>1864390</v>
      </c>
      <c r="F20" s="14" t="s">
        <v>849</v>
      </c>
      <c r="G20" s="14" t="s">
        <v>51</v>
      </c>
    </row>
    <row r="21" spans="1:7" ht="21.75" customHeight="1">
      <c r="A21" s="1" t="s">
        <v>850</v>
      </c>
      <c r="B21" s="52"/>
      <c r="C21" s="52"/>
      <c r="D21" s="15" t="s">
        <v>851</v>
      </c>
      <c r="E21" s="16">
        <f>TRUNC((E7+E8+E11)*0.0005,0)</f>
        <v>15750</v>
      </c>
      <c r="F21" s="14" t="s">
        <v>852</v>
      </c>
      <c r="G21" s="14" t="s">
        <v>853</v>
      </c>
    </row>
    <row r="22" spans="1:7" ht="21.75" customHeight="1">
      <c r="A22" s="1" t="s">
        <v>854</v>
      </c>
      <c r="B22" s="52"/>
      <c r="C22" s="52"/>
      <c r="D22" s="15" t="s">
        <v>814</v>
      </c>
      <c r="E22" s="16">
        <f>TRUNC(E11+E12+E13+E14+E15+E17+E18+E16+E20+E19+E21,0)</f>
        <v>4100174</v>
      </c>
      <c r="F22" s="14" t="s">
        <v>51</v>
      </c>
      <c r="G22" s="14" t="s">
        <v>51</v>
      </c>
    </row>
    <row r="23" spans="1:7" ht="21.75" customHeight="1">
      <c r="A23" s="1" t="s">
        <v>855</v>
      </c>
      <c r="B23" s="48" t="s">
        <v>856</v>
      </c>
      <c r="C23" s="48"/>
      <c r="D23" s="49"/>
      <c r="E23" s="16">
        <f>TRUNC(E7+E10+E22,0)</f>
        <v>36808776</v>
      </c>
      <c r="F23" s="14" t="s">
        <v>51</v>
      </c>
      <c r="G23" s="14" t="s">
        <v>51</v>
      </c>
    </row>
    <row r="24" spans="1:7" ht="21.75" customHeight="1">
      <c r="A24" s="1" t="s">
        <v>857</v>
      </c>
      <c r="B24" s="48" t="s">
        <v>858</v>
      </c>
      <c r="C24" s="48"/>
      <c r="D24" s="49"/>
      <c r="E24" s="16">
        <f>TRUNC(E23*0.05,0)</f>
        <v>1840438</v>
      </c>
      <c r="F24" s="14" t="s">
        <v>859</v>
      </c>
      <c r="G24" s="14" t="s">
        <v>51</v>
      </c>
    </row>
    <row r="25" spans="1:7" ht="21.75" customHeight="1">
      <c r="A25" s="1" t="s">
        <v>860</v>
      </c>
      <c r="B25" s="48" t="s">
        <v>861</v>
      </c>
      <c r="C25" s="48"/>
      <c r="D25" s="49"/>
      <c r="E25" s="16">
        <f>TRUNC((E10+E22+E24)*0.112,0)</f>
        <v>2198575</v>
      </c>
      <c r="F25" s="14" t="s">
        <v>862</v>
      </c>
      <c r="G25" s="14" t="s">
        <v>51</v>
      </c>
    </row>
    <row r="26" spans="1:7" ht="21.75" customHeight="1">
      <c r="A26" s="1" t="s">
        <v>863</v>
      </c>
      <c r="B26" s="48" t="s">
        <v>864</v>
      </c>
      <c r="C26" s="48"/>
      <c r="D26" s="49"/>
      <c r="E26" s="16">
        <f>TRUNC(E23+E24+E25,0)</f>
        <v>40847789</v>
      </c>
      <c r="F26" s="14" t="s">
        <v>51</v>
      </c>
      <c r="G26" s="14" t="s">
        <v>51</v>
      </c>
    </row>
    <row r="27" spans="1:7" ht="21.75" customHeight="1">
      <c r="A27" s="1" t="s">
        <v>865</v>
      </c>
      <c r="B27" s="48" t="s">
        <v>866</v>
      </c>
      <c r="C27" s="48"/>
      <c r="D27" s="49"/>
      <c r="E27" s="16">
        <f>TRUNC(E26*0.1,0)</f>
        <v>4084778</v>
      </c>
      <c r="F27" s="14" t="s">
        <v>867</v>
      </c>
      <c r="G27" s="14" t="s">
        <v>51</v>
      </c>
    </row>
    <row r="28" spans="1:7" ht="21.75" customHeight="1">
      <c r="A28" s="1" t="s">
        <v>868</v>
      </c>
      <c r="B28" s="48" t="s">
        <v>869</v>
      </c>
      <c r="C28" s="48"/>
      <c r="D28" s="49"/>
      <c r="E28" s="16">
        <f>TRUNC(E26+E27,0)</f>
        <v>44932567</v>
      </c>
      <c r="F28" s="14" t="s">
        <v>51</v>
      </c>
      <c r="G28" s="14" t="s">
        <v>51</v>
      </c>
    </row>
    <row r="29" spans="1:7" ht="21.75" customHeight="1">
      <c r="A29" s="1" t="s">
        <v>870</v>
      </c>
      <c r="B29" s="48" t="s">
        <v>871</v>
      </c>
      <c r="C29" s="48"/>
      <c r="D29" s="49"/>
      <c r="E29" s="16">
        <f>TRUNC(E28,0)</f>
        <v>44932567</v>
      </c>
      <c r="F29" s="14" t="s">
        <v>51</v>
      </c>
      <c r="G29" s="14" t="s">
        <v>51</v>
      </c>
    </row>
  </sheetData>
  <sheetProtection/>
  <mergeCells count="15">
    <mergeCell ref="B1:G1"/>
    <mergeCell ref="B2:E2"/>
    <mergeCell ref="F2:G2"/>
    <mergeCell ref="B3:D3"/>
    <mergeCell ref="B4:B22"/>
    <mergeCell ref="C4:C7"/>
    <mergeCell ref="C8:C10"/>
    <mergeCell ref="C11:C22"/>
    <mergeCell ref="B27:D27"/>
    <mergeCell ref="B28:D28"/>
    <mergeCell ref="B29:D29"/>
    <mergeCell ref="B23:D23"/>
    <mergeCell ref="B24:D24"/>
    <mergeCell ref="B25:D25"/>
    <mergeCell ref="B26:D26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8.88671875" defaultRowHeight="13.5"/>
  <sheetData>
    <row r="1" ht="13.5">
      <c r="A1" t="s">
        <v>872</v>
      </c>
    </row>
    <row r="2" spans="1:2" ht="13.5">
      <c r="A2" s="1" t="s">
        <v>873</v>
      </c>
      <c r="B2" t="s">
        <v>874</v>
      </c>
    </row>
    <row r="3" spans="1:2" ht="13.5">
      <c r="A3" s="1" t="s">
        <v>875</v>
      </c>
      <c r="B3" t="s">
        <v>876</v>
      </c>
    </row>
    <row r="4" spans="1:2" ht="13.5">
      <c r="A4" s="1" t="s">
        <v>877</v>
      </c>
      <c r="B4">
        <v>5</v>
      </c>
    </row>
    <row r="5" spans="1:2" ht="13.5">
      <c r="A5" s="1" t="s">
        <v>878</v>
      </c>
      <c r="B5">
        <v>5</v>
      </c>
    </row>
    <row r="6" spans="1:2" ht="13.5">
      <c r="A6" s="1" t="s">
        <v>879</v>
      </c>
      <c r="B6" t="s">
        <v>880</v>
      </c>
    </row>
    <row r="7" spans="1:3" ht="13.5">
      <c r="A7" s="1" t="s">
        <v>881</v>
      </c>
      <c r="B7" t="s">
        <v>874</v>
      </c>
      <c r="C7">
        <v>1</v>
      </c>
    </row>
    <row r="8" spans="1:3" ht="13.5">
      <c r="A8" s="1" t="s">
        <v>882</v>
      </c>
      <c r="B8" t="s">
        <v>874</v>
      </c>
      <c r="C8">
        <v>2</v>
      </c>
    </row>
    <row r="9" spans="1:7" ht="13.5">
      <c r="A9" s="1" t="s">
        <v>883</v>
      </c>
      <c r="B9" t="s">
        <v>738</v>
      </c>
      <c r="C9" t="s">
        <v>740</v>
      </c>
      <c r="D9" t="s">
        <v>741</v>
      </c>
      <c r="E9" t="s">
        <v>742</v>
      </c>
      <c r="F9" t="s">
        <v>743</v>
      </c>
      <c r="G9" t="s">
        <v>884</v>
      </c>
    </row>
    <row r="10" spans="1:4" ht="13.5">
      <c r="A10" s="1" t="s">
        <v>885</v>
      </c>
      <c r="B10">
        <v>1257.5</v>
      </c>
      <c r="C10">
        <v>0</v>
      </c>
      <c r="D10">
        <v>0</v>
      </c>
    </row>
    <row r="11" spans="1:3" ht="13.5">
      <c r="A11" s="1" t="s">
        <v>886</v>
      </c>
      <c r="B11" t="s">
        <v>887</v>
      </c>
      <c r="C11">
        <v>4</v>
      </c>
    </row>
    <row r="12" spans="1:3" ht="13.5">
      <c r="A12" s="1" t="s">
        <v>888</v>
      </c>
      <c r="B12" t="s">
        <v>887</v>
      </c>
      <c r="C12">
        <v>4</v>
      </c>
    </row>
    <row r="13" spans="1:3" ht="13.5">
      <c r="A13" s="1" t="s">
        <v>889</v>
      </c>
      <c r="B13" t="s">
        <v>887</v>
      </c>
      <c r="C13">
        <v>3</v>
      </c>
    </row>
    <row r="14" spans="1:3" ht="13.5">
      <c r="A14" s="1" t="s">
        <v>890</v>
      </c>
      <c r="B14" t="s">
        <v>874</v>
      </c>
      <c r="C14">
        <v>5</v>
      </c>
    </row>
    <row r="15" spans="1:6" ht="13.5">
      <c r="A15" s="1" t="s">
        <v>891</v>
      </c>
      <c r="B15" t="s">
        <v>892</v>
      </c>
      <c r="C15" t="s">
        <v>893</v>
      </c>
      <c r="D15" t="s">
        <v>893</v>
      </c>
      <c r="E15" t="s">
        <v>893</v>
      </c>
      <c r="F15" t="s">
        <v>893</v>
      </c>
    </row>
    <row r="16" spans="1:3" ht="13.5">
      <c r="A16" s="1" t="s">
        <v>894</v>
      </c>
      <c r="B16">
        <v>0</v>
      </c>
      <c r="C16">
        <v>0</v>
      </c>
    </row>
    <row r="17" spans="1:13" ht="13.5">
      <c r="A17" s="1" t="s">
        <v>895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3" ht="13.5">
      <c r="A18" s="1" t="s">
        <v>896</v>
      </c>
      <c r="B18">
        <v>0</v>
      </c>
      <c r="C18">
        <v>0</v>
      </c>
    </row>
    <row r="21" spans="1:3" ht="13.5">
      <c r="A21" t="s">
        <v>897</v>
      </c>
      <c r="B21" t="s">
        <v>898</v>
      </c>
      <c r="C21" t="s">
        <v>899</v>
      </c>
    </row>
    <row r="22" spans="1:3" ht="13.5">
      <c r="A22">
        <v>1</v>
      </c>
      <c r="B22" t="s">
        <v>900</v>
      </c>
      <c r="C22" t="s">
        <v>811</v>
      </c>
    </row>
    <row r="23" spans="1:3" ht="13.5">
      <c r="A23">
        <v>2</v>
      </c>
      <c r="B23" t="s">
        <v>901</v>
      </c>
      <c r="C23" t="s">
        <v>902</v>
      </c>
    </row>
    <row r="24" spans="1:3" ht="13.5">
      <c r="A24">
        <v>3</v>
      </c>
      <c r="B24" t="s">
        <v>903</v>
      </c>
      <c r="C24" t="s">
        <v>904</v>
      </c>
    </row>
    <row r="25" spans="1:3" ht="13.5">
      <c r="A25">
        <v>4</v>
      </c>
      <c r="B25" t="s">
        <v>905</v>
      </c>
      <c r="C25" t="s">
        <v>906</v>
      </c>
    </row>
    <row r="26" spans="1:2" ht="13.5">
      <c r="A26">
        <v>5</v>
      </c>
      <c r="B26" t="s">
        <v>907</v>
      </c>
    </row>
    <row r="27" spans="1:2" ht="13.5">
      <c r="A27">
        <v>6</v>
      </c>
      <c r="B27" t="s">
        <v>907</v>
      </c>
    </row>
    <row r="28" spans="1:2" ht="13.5">
      <c r="A28">
        <v>7</v>
      </c>
      <c r="B28" t="s">
        <v>907</v>
      </c>
    </row>
    <row r="29" spans="1:2" ht="13.5">
      <c r="A29">
        <v>8</v>
      </c>
      <c r="B29" t="s">
        <v>907</v>
      </c>
    </row>
    <row r="30" spans="1:2" ht="13.5">
      <c r="A30">
        <v>9</v>
      </c>
      <c r="B30" t="s">
        <v>907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SEC</cp:lastModifiedBy>
  <dcterms:created xsi:type="dcterms:W3CDTF">2009-07-24T05:08:21Z</dcterms:created>
  <dcterms:modified xsi:type="dcterms:W3CDTF">2009-08-17T05:01:17Z</dcterms:modified>
  <cp:category/>
  <cp:version/>
  <cp:contentType/>
  <cp:contentStatus/>
</cp:coreProperties>
</file>