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165" windowHeight="8895" tabRatio="724" activeTab="0"/>
  </bookViews>
  <sheets>
    <sheet name="원가" sheetId="1" r:id="rId1"/>
    <sheet name="총괄표" sheetId="2" r:id="rId2"/>
    <sheet name="내역서" sheetId="3" r:id="rId3"/>
    <sheet name="노임근거" sheetId="4" r:id="rId4"/>
    <sheet name="일대목차" sheetId="5" r:id="rId5"/>
    <sheet name="일위대가" sheetId="6" r:id="rId6"/>
    <sheet name="합산자재" sheetId="7" r:id="rId7"/>
    <sheet name="단가조사" sheetId="8" r:id="rId8"/>
    <sheet name="옵션" sheetId="9" r:id="rId9"/>
  </sheets>
  <definedNames>
    <definedName name="_xlnm.Print_Area" localSheetId="2">'내역서'!$A$1:$Q$237</definedName>
    <definedName name="_xlnm.Print_Area" localSheetId="3">'노임근거'!$A$1:$T$185</definedName>
    <definedName name="_xlnm.Print_Area" localSheetId="0">'원가'!$A$1:$E$36</definedName>
    <definedName name="_xlnm.Print_Area" localSheetId="5">'일위대가'!$A$1:$Q$55</definedName>
    <definedName name="_xlnm.Print_Titles" localSheetId="2">'내역서'!$1:$3</definedName>
    <definedName name="_xlnm.Print_Titles" localSheetId="3">'노임근거'!$1:$3</definedName>
    <definedName name="_xlnm.Print_Titles" localSheetId="7">'단가조사'!$1:$3</definedName>
    <definedName name="_xlnm.Print_Titles" localSheetId="4">'일대목차'!$1:$3</definedName>
    <definedName name="_xlnm.Print_Titles" localSheetId="5">'일위대가'!$1:$3</definedName>
    <definedName name="_xlnm.Print_Titles" localSheetId="1">'총괄표'!$1:$3</definedName>
    <definedName name="_xlnm.Print_Titles" localSheetId="6">'합산자재'!$1:$3</definedName>
  </definedNames>
  <calcPr fullCalcOnLoad="1"/>
</workbook>
</file>

<file path=xl/sharedStrings.xml><?xml version="1.0" encoding="utf-8"?>
<sst xmlns="http://schemas.openxmlformats.org/spreadsheetml/2006/main" count="2544" uniqueCount="481">
  <si>
    <t>단위</t>
  </si>
  <si>
    <t>수량</t>
  </si>
  <si>
    <t xml:space="preserve"> </t>
  </si>
  <si>
    <t xml:space="preserve"> </t>
  </si>
  <si>
    <t>원 가 계 산 서</t>
  </si>
  <si>
    <t>비 목</t>
  </si>
  <si>
    <t>구  분</t>
  </si>
  <si>
    <t>금 액</t>
  </si>
  <si>
    <t xml:space="preserve"> </t>
  </si>
  <si>
    <t>노무비</t>
  </si>
  <si>
    <t>경비</t>
  </si>
  <si>
    <t>재료비</t>
  </si>
  <si>
    <t>계</t>
  </si>
  <si>
    <t>총 급 액</t>
  </si>
  <si>
    <t>*(공종별 노임 적용율(%))*</t>
  </si>
  <si>
    <t>적용율(%)</t>
  </si>
  <si>
    <t>소수자릿수</t>
  </si>
  <si>
    <t>끝자리</t>
  </si>
  <si>
    <t>소모잡자재(%)</t>
  </si>
  <si>
    <t>방폭할증(%)</t>
  </si>
  <si>
    <t>고소할증(%)</t>
  </si>
  <si>
    <t>공구손료(%)</t>
  </si>
  <si>
    <t>코드</t>
  </si>
  <si>
    <t>공종코드</t>
  </si>
  <si>
    <t>코드</t>
  </si>
  <si>
    <t>단위</t>
  </si>
  <si>
    <t>물가자료</t>
  </si>
  <si>
    <t>물가정보</t>
  </si>
  <si>
    <t>단가</t>
  </si>
  <si>
    <t>공종코드</t>
  </si>
  <si>
    <t>명칭</t>
  </si>
  <si>
    <t>규격</t>
  </si>
  <si>
    <t>재료비</t>
  </si>
  <si>
    <t>노무비</t>
  </si>
  <si>
    <t>경비</t>
  </si>
  <si>
    <t>지급비</t>
  </si>
  <si>
    <t>공량산출</t>
  </si>
  <si>
    <t>품셈근거</t>
  </si>
  <si>
    <t>비고</t>
  </si>
  <si>
    <t>결정수량</t>
  </si>
  <si>
    <t>할증</t>
  </si>
  <si>
    <t>산출수량</t>
  </si>
  <si>
    <t>재할%</t>
  </si>
  <si>
    <t>품셈</t>
  </si>
  <si>
    <t>할증%</t>
  </si>
  <si>
    <t>공량</t>
  </si>
  <si>
    <t>…</t>
  </si>
  <si>
    <t>계</t>
  </si>
  <si>
    <t>단가</t>
  </si>
  <si>
    <t>금액</t>
  </si>
  <si>
    <t>단가</t>
  </si>
  <si>
    <t>단가</t>
  </si>
  <si>
    <t xml:space="preserve">  </t>
  </si>
  <si>
    <t>계</t>
  </si>
  <si>
    <t xml:space="preserve"> </t>
  </si>
  <si>
    <t>구  성  비</t>
  </si>
  <si>
    <t>재 료 비</t>
  </si>
  <si>
    <t>순</t>
  </si>
  <si>
    <t>노 무 비</t>
  </si>
  <si>
    <t>공</t>
  </si>
  <si>
    <t>경</t>
  </si>
  <si>
    <t>사</t>
  </si>
  <si>
    <t>비</t>
  </si>
  <si>
    <t>번호</t>
  </si>
  <si>
    <t>번호</t>
  </si>
  <si>
    <t>코드</t>
  </si>
  <si>
    <t>단가</t>
  </si>
  <si>
    <t>…</t>
  </si>
  <si>
    <t>비고</t>
  </si>
  <si>
    <t>공   종   명</t>
  </si>
  <si>
    <t>명   칭</t>
  </si>
  <si>
    <t>규   격</t>
  </si>
  <si>
    <t>적용단가</t>
  </si>
  <si>
    <t>PAGE</t>
  </si>
  <si>
    <t>PAGE</t>
  </si>
  <si>
    <t xml:space="preserve"> </t>
  </si>
  <si>
    <t>노임 계산 정보</t>
  </si>
  <si>
    <t>노임계</t>
  </si>
  <si>
    <t>전체(%)</t>
  </si>
  <si>
    <t>공종별(%)</t>
  </si>
  <si>
    <t>노임 소수</t>
  </si>
  <si>
    <t>부속재 및 손료</t>
  </si>
  <si>
    <t>소모재</t>
  </si>
  <si>
    <t>노임계</t>
  </si>
  <si>
    <t>자재계</t>
  </si>
  <si>
    <t>*(그룹별 자재 단가 추가 할증)*</t>
  </si>
  <si>
    <t>Cable(CAB) 할증(%)</t>
  </si>
  <si>
    <t>Wire (WIR) 할증(%)</t>
  </si>
  <si>
    <t>제 4그룹   할증(%)</t>
  </si>
  <si>
    <t>제 5그룹   할증(%)</t>
  </si>
  <si>
    <t>Pipe (PIP) 할증(%)</t>
  </si>
  <si>
    <t>적용율(%)/100</t>
  </si>
  <si>
    <t>금액</t>
  </si>
  <si>
    <t>요율</t>
  </si>
  <si>
    <t>수량</t>
  </si>
  <si>
    <t>끝자리 맞추기</t>
  </si>
  <si>
    <t>이윤</t>
  </si>
  <si>
    <t>공사명:</t>
  </si>
  <si>
    <t>단 위 단 가 산 출</t>
  </si>
  <si>
    <t>단가</t>
  </si>
  <si>
    <t>단위계</t>
  </si>
  <si>
    <t>단위단가</t>
  </si>
  <si>
    <t>목차코드</t>
  </si>
  <si>
    <t>관급 자재비</t>
  </si>
  <si>
    <t>비고</t>
  </si>
  <si>
    <t>단가</t>
  </si>
  <si>
    <t>CD관부속재(%)</t>
  </si>
  <si>
    <t>*(그룹별 노임 추가 할증)*</t>
  </si>
  <si>
    <t>적용율(%)</t>
  </si>
  <si>
    <t>자동부속재(전기)</t>
  </si>
  <si>
    <t>자동부속재(통신)</t>
  </si>
  <si>
    <t>배관부속재(%)</t>
  </si>
  <si>
    <t>일반배관재</t>
  </si>
  <si>
    <t>CD배관재</t>
  </si>
  <si>
    <t>시설자재</t>
  </si>
  <si>
    <t>일위대가소수</t>
  </si>
  <si>
    <t>전체자재 적용율(%)(공종/일위대가)</t>
  </si>
  <si>
    <t>전체노임 적용율(%)(공종)</t>
  </si>
  <si>
    <t>전체노임 적용율(%)(일위대가)</t>
  </si>
  <si>
    <t>거래가격</t>
  </si>
  <si>
    <t>조사단가1</t>
  </si>
  <si>
    <t>조사단가2</t>
  </si>
  <si>
    <t>1-1-1.전열설비공사</t>
  </si>
  <si>
    <t>1-1-2.전등설비공사</t>
  </si>
  <si>
    <t>1-2-1.통합배선설비공사</t>
  </si>
  <si>
    <t>1-2-2.TV설비공사</t>
  </si>
  <si>
    <t>1-2-3.CCTV설비공사</t>
  </si>
  <si>
    <t>1-3-1.소방설비공사</t>
  </si>
  <si>
    <t>1-3-2.방송설비공사</t>
  </si>
  <si>
    <t>[ 경기도박물관리모델링설계용역 ] - 단가조사서(1/6 단가 : 2009년 07월)</t>
  </si>
  <si>
    <t>59750337001</t>
  </si>
  <si>
    <t>강제전선관</t>
  </si>
  <si>
    <t>강제전선관</t>
  </si>
  <si>
    <t>아연도 16 mm</t>
  </si>
  <si>
    <t>아연도 16 mm</t>
  </si>
  <si>
    <t>M</t>
  </si>
  <si>
    <t>M</t>
  </si>
  <si>
    <t>962</t>
  </si>
  <si>
    <t>1086</t>
  </si>
  <si>
    <t>59751467012</t>
  </si>
  <si>
    <t>경질비닐전선관</t>
  </si>
  <si>
    <t>경질비닐전선관</t>
  </si>
  <si>
    <t>HI 16 mm</t>
  </si>
  <si>
    <t>HI 16 mm</t>
  </si>
  <si>
    <t>968</t>
  </si>
  <si>
    <t>1089</t>
  </si>
  <si>
    <t>59751467013</t>
  </si>
  <si>
    <t>HI 22 mm</t>
  </si>
  <si>
    <t>HI 22 mm</t>
  </si>
  <si>
    <t>59751467015</t>
  </si>
  <si>
    <t>HI 36 mm</t>
  </si>
  <si>
    <t>HI 36 mm</t>
  </si>
  <si>
    <t>59751467025</t>
  </si>
  <si>
    <t>경질비닐전선관(노출)</t>
  </si>
  <si>
    <t>경질비닐전선관(노출)</t>
  </si>
  <si>
    <t>59753017003</t>
  </si>
  <si>
    <t>1종금속제가요전선관</t>
  </si>
  <si>
    <t>1종금속제가요전선관</t>
  </si>
  <si>
    <t>16 mm 일반-비방수</t>
  </si>
  <si>
    <t>16 mm 일반-비방수</t>
  </si>
  <si>
    <t>964</t>
  </si>
  <si>
    <t>59753017043</t>
  </si>
  <si>
    <t>커넥터, 16 mm 일반-비방수</t>
  </si>
  <si>
    <t>커넥터, 16 mm 일반-비방수</t>
  </si>
  <si>
    <t>개</t>
  </si>
  <si>
    <t>59753017026</t>
  </si>
  <si>
    <t>36 mm 일반-방수</t>
  </si>
  <si>
    <t>36 mm 일반-방수</t>
  </si>
  <si>
    <t>59753017066</t>
  </si>
  <si>
    <t>커넥터, 36 mm 일반-방수</t>
  </si>
  <si>
    <t>커넥터, 36 mm 일반-방수</t>
  </si>
  <si>
    <t>59759027002</t>
  </si>
  <si>
    <t>경질비닐전선관용 부품</t>
  </si>
  <si>
    <t>경질비닐전선관용 부품</t>
  </si>
  <si>
    <t>노말밴드, 36 mm</t>
  </si>
  <si>
    <t>노말밴드, 36 mm</t>
  </si>
  <si>
    <t>59753767011</t>
  </si>
  <si>
    <t>아우트렛박스</t>
  </si>
  <si>
    <t>아우트렛박스</t>
  </si>
  <si>
    <t>8각 54㎜</t>
  </si>
  <si>
    <t>8각 54㎜</t>
  </si>
  <si>
    <t>958</t>
  </si>
  <si>
    <t>1092</t>
  </si>
  <si>
    <t>59753767041</t>
  </si>
  <si>
    <t>중형4각 54㎜</t>
  </si>
  <si>
    <t>중형4각 54㎜</t>
  </si>
  <si>
    <t>59753777102</t>
  </si>
  <si>
    <t>스위치박스</t>
  </si>
  <si>
    <t>1 개용 54 mm</t>
  </si>
  <si>
    <t>59753777111</t>
  </si>
  <si>
    <t>2 개용 54 mm</t>
  </si>
  <si>
    <t>MM300040261</t>
  </si>
  <si>
    <t>연결박스</t>
  </si>
  <si>
    <t>4각 44㎜</t>
  </si>
  <si>
    <t>MM300040266</t>
  </si>
  <si>
    <t>FLOOR BOX (PUSH)</t>
  </si>
  <si>
    <t>150x150x80 주물</t>
  </si>
  <si>
    <t>조</t>
  </si>
  <si>
    <t>979</t>
  </si>
  <si>
    <t>MM300040276</t>
  </si>
  <si>
    <t>HIGH TENTION 220V 2G</t>
  </si>
  <si>
    <t>59753767221</t>
  </si>
  <si>
    <t>아우트렛박스 커버</t>
  </si>
  <si>
    <t>커버, 8각, 둥근구멍(평)</t>
  </si>
  <si>
    <t>59753767241</t>
  </si>
  <si>
    <t>커버, 4각, 둥근구멍(오목)</t>
  </si>
  <si>
    <t>59753767251</t>
  </si>
  <si>
    <t>커버, 4각, 둥근구멍(평)</t>
  </si>
  <si>
    <t>61455137894</t>
  </si>
  <si>
    <t>정션 박스</t>
  </si>
  <si>
    <t>100*100*50</t>
  </si>
  <si>
    <t>EA</t>
  </si>
  <si>
    <t>1093</t>
  </si>
  <si>
    <t>59753857011</t>
  </si>
  <si>
    <t>풀박스</t>
  </si>
  <si>
    <t>100×100×75</t>
  </si>
  <si>
    <t>59753857031</t>
  </si>
  <si>
    <t>150×150×100</t>
  </si>
  <si>
    <t>59759017111</t>
  </si>
  <si>
    <t>강재전선관용 부품</t>
  </si>
  <si>
    <t>파이프행거, 16 C</t>
  </si>
  <si>
    <t>963</t>
  </si>
  <si>
    <t>1087</t>
  </si>
  <si>
    <t>59759017112</t>
  </si>
  <si>
    <t>파이프행거, 22 C</t>
  </si>
  <si>
    <t>59759017114</t>
  </si>
  <si>
    <t>파이프행거, 36 C</t>
  </si>
  <si>
    <t>53060807001</t>
  </si>
  <si>
    <t>스트롱앵커</t>
  </si>
  <si>
    <t>3/8</t>
  </si>
  <si>
    <t>53060327011</t>
  </si>
  <si>
    <t>행거볼트</t>
  </si>
  <si>
    <t>∮9×1000㎜</t>
  </si>
  <si>
    <t>E1450667001</t>
  </si>
  <si>
    <t>450/750V 내열비닐절연전선</t>
  </si>
  <si>
    <t>HIV 1.5sq (1.38mm)-단선</t>
  </si>
  <si>
    <t>938</t>
  </si>
  <si>
    <t>1067</t>
  </si>
  <si>
    <t>E1450667002</t>
  </si>
  <si>
    <t>HIV 2.5sq (1.78mm)-단선</t>
  </si>
  <si>
    <t>E1450287565</t>
  </si>
  <si>
    <t>폴리에틸렌 난연케이블</t>
  </si>
  <si>
    <t>0.6/1kv F-CV 4C×16㎟</t>
  </si>
  <si>
    <t>940</t>
  </si>
  <si>
    <t>1070</t>
  </si>
  <si>
    <t>61450187181</t>
  </si>
  <si>
    <t>고주파 동축케이블</t>
  </si>
  <si>
    <t>ECX CABLE, 5C-2V</t>
  </si>
  <si>
    <t>949</t>
  </si>
  <si>
    <t>1075</t>
  </si>
  <si>
    <t>61454127541</t>
  </si>
  <si>
    <t>누설동축 케이블</t>
  </si>
  <si>
    <t>삼중차폐, 5C-HFBT</t>
  </si>
  <si>
    <t>MM362692755</t>
  </si>
  <si>
    <t>UTP 케이블</t>
  </si>
  <si>
    <t>Cat.5E 0.5mm 4P</t>
  </si>
  <si>
    <t>786</t>
  </si>
  <si>
    <t>59301517201</t>
  </si>
  <si>
    <t>와이드 스위치</t>
  </si>
  <si>
    <t>SUPPER WIDE,15A,250V 1로1구</t>
  </si>
  <si>
    <t>1046</t>
  </si>
  <si>
    <t>59301517202</t>
  </si>
  <si>
    <t>와이드 스위치</t>
  </si>
  <si>
    <t>SUPPER WIDE,15A,250V 1로2구</t>
  </si>
  <si>
    <t>SUPPER WIDE,15A,250V 1로2구</t>
  </si>
  <si>
    <t>개</t>
  </si>
  <si>
    <t>59301517203</t>
  </si>
  <si>
    <t>SUPPER WIDE,15A,250V 1로3구</t>
  </si>
  <si>
    <t>SUPPER WIDE,15A,250V 1로3구</t>
  </si>
  <si>
    <t>59301517204</t>
  </si>
  <si>
    <t>SUPPER WIDE,15A,250V 1로4구</t>
  </si>
  <si>
    <t>SUPPER WIDE,15A,250V 1로4구</t>
  </si>
  <si>
    <t>59300457306</t>
  </si>
  <si>
    <t>조광기</t>
  </si>
  <si>
    <t>조광기</t>
  </si>
  <si>
    <t>700VA</t>
  </si>
  <si>
    <t>700VA</t>
  </si>
  <si>
    <t>1158</t>
  </si>
  <si>
    <t>59350317206</t>
  </si>
  <si>
    <t>콘센트</t>
  </si>
  <si>
    <t>콘센트</t>
  </si>
  <si>
    <t>매입-접지형, 15A 250V 2구</t>
  </si>
  <si>
    <t>매입-접지형, 15A 250V 2구</t>
  </si>
  <si>
    <t>1047</t>
  </si>
  <si>
    <t>59350317207</t>
  </si>
  <si>
    <t>방우콘센트</t>
  </si>
  <si>
    <t>방우콘센트</t>
  </si>
  <si>
    <t>매입-접지형, 15A 250V 1구</t>
  </si>
  <si>
    <t>매입-접지형, 15A 250V 1구</t>
  </si>
  <si>
    <t>MM362698001</t>
  </si>
  <si>
    <t>모듈라짹</t>
  </si>
  <si>
    <t>모듈라짹</t>
  </si>
  <si>
    <t>매입용, Cat.5E 2구</t>
  </si>
  <si>
    <t>매입용, Cat.5E 2구</t>
  </si>
  <si>
    <t>63500197101</t>
  </si>
  <si>
    <t>화재감지기</t>
  </si>
  <si>
    <t>화재감지기</t>
  </si>
  <si>
    <t>연기감지기(노출),이온화식2종</t>
  </si>
  <si>
    <t>연기감지기(노출),이온화식2종</t>
  </si>
  <si>
    <t>843</t>
  </si>
  <si>
    <t>1236</t>
  </si>
  <si>
    <t>59650397001</t>
  </si>
  <si>
    <t>스 피 커</t>
  </si>
  <si>
    <t>스 피 커</t>
  </si>
  <si>
    <t>스피커(S.T), 천정용(3W)</t>
  </si>
  <si>
    <t>스피커(S.T), 천정용(3W)</t>
  </si>
  <si>
    <t>58200297102</t>
  </si>
  <si>
    <t>TV UNIT</t>
  </si>
  <si>
    <t>쌍방향, 단말</t>
  </si>
  <si>
    <t>쌍방향, 단말</t>
  </si>
  <si>
    <t>1226</t>
  </si>
  <si>
    <t>58200297101</t>
  </si>
  <si>
    <t>쌍방향, 직렬</t>
  </si>
  <si>
    <t>E9400267006</t>
  </si>
  <si>
    <t>압착단자(IEC 90)</t>
  </si>
  <si>
    <t>R형동선 나압착 16 ㎟</t>
  </si>
  <si>
    <t>969</t>
  </si>
  <si>
    <t>1085</t>
  </si>
  <si>
    <t>53100027003</t>
  </si>
  <si>
    <t>6각너트</t>
  </si>
  <si>
    <t>M10</t>
  </si>
  <si>
    <t>92</t>
  </si>
  <si>
    <t>95</t>
  </si>
  <si>
    <t>52100327001</t>
  </si>
  <si>
    <t>스프링와샤</t>
  </si>
  <si>
    <t>D10</t>
  </si>
  <si>
    <t>93</t>
  </si>
  <si>
    <t>MMJ27787134</t>
  </si>
  <si>
    <t>조명기구</t>
  </si>
  <si>
    <t>TYPE "A"</t>
  </si>
  <si>
    <t>SET</t>
  </si>
  <si>
    <t>MMJ27787136</t>
  </si>
  <si>
    <t>TYPE "B"</t>
  </si>
  <si>
    <t>MMJ27787138</t>
  </si>
  <si>
    <t>TYPE "C"</t>
  </si>
  <si>
    <t>MMJ27787140</t>
  </si>
  <si>
    <t>TYPE "D"</t>
  </si>
  <si>
    <t>MMJ27787142</t>
  </si>
  <si>
    <t>TYPE "E"</t>
  </si>
  <si>
    <t>MM527805567</t>
  </si>
  <si>
    <t>CCTV카메라</t>
  </si>
  <si>
    <t>41만화소, 0.0008Lx, 고정렌즈</t>
  </si>
  <si>
    <t>1100</t>
  </si>
  <si>
    <t>56900017016</t>
  </si>
  <si>
    <t>노 무 비</t>
  </si>
  <si>
    <t>내선전공</t>
  </si>
  <si>
    <t>인</t>
  </si>
  <si>
    <t>56900017076</t>
  </si>
  <si>
    <t>저압케이블전공</t>
  </si>
  <si>
    <t>56900017113</t>
  </si>
  <si>
    <t>통신내선공</t>
  </si>
  <si>
    <t>56900017116</t>
  </si>
  <si>
    <t>통신케이블공</t>
  </si>
  <si>
    <t>56900017114</t>
  </si>
  <si>
    <t>통신설비공</t>
  </si>
  <si>
    <t>56900017112</t>
  </si>
  <si>
    <t>노 무 비</t>
  </si>
  <si>
    <t>통신관련산업기사</t>
  </si>
  <si>
    <t>통신관련산업기사</t>
  </si>
  <si>
    <t>56900017041</t>
  </si>
  <si>
    <t>보통인부</t>
  </si>
  <si>
    <t>보통인부</t>
  </si>
  <si>
    <t>[ 경기도박물관리모델링설계용역 ] - 합산자재목록</t>
  </si>
  <si>
    <t>59750337001</t>
  </si>
  <si>
    <t>59301517202</t>
  </si>
  <si>
    <t>81</t>
  </si>
  <si>
    <t>[ 경기도박물관리모델링설계용역 ] - 일위대가목차</t>
  </si>
  <si>
    <t>56950120016</t>
  </si>
  <si>
    <t>56950120016</t>
  </si>
  <si>
    <t>파이프행가</t>
  </si>
  <si>
    <t>16 C</t>
  </si>
  <si>
    <t>개소</t>
  </si>
  <si>
    <t>56950120022</t>
  </si>
  <si>
    <t>22 C</t>
  </si>
  <si>
    <t>56950120036</t>
  </si>
  <si>
    <t>36 C</t>
  </si>
  <si>
    <t>56950630000</t>
  </si>
  <si>
    <t>벽관통</t>
  </si>
  <si>
    <t>25CM 이하</t>
  </si>
  <si>
    <t>56950630001</t>
  </si>
  <si>
    <t>배관용홈파기</t>
  </si>
  <si>
    <t>22C 이하</t>
  </si>
  <si>
    <t>m</t>
  </si>
  <si>
    <t>5695063R100</t>
  </si>
  <si>
    <t>스피커철거</t>
  </si>
  <si>
    <t>천정형</t>
  </si>
  <si>
    <t>29</t>
  </si>
  <si>
    <t>[ 경기도박물관리모델링설계용역 ] - 일위대가표</t>
  </si>
  <si>
    <t>[56950120016] 파이프행가  16 C [개소]</t>
  </si>
  <si>
    <t>( 합       계 )</t>
  </si>
  <si>
    <t>[56950120022] 파이프행가  22 C [개소]</t>
  </si>
  <si>
    <t>[56950120036] 파이프행가  36 C [개소]</t>
  </si>
  <si>
    <t>[56950630000] 벽관통  25CM 이하 [개소]</t>
  </si>
  <si>
    <t>[56950630001] 배관용홈파기  22C 이하 [m]</t>
  </si>
  <si>
    <t>[5695063R100] 스피커철거  천정형 [개소]</t>
  </si>
  <si>
    <t>55</t>
  </si>
  <si>
    <t>[ 경기도박물관리모델링설계용역 ] - 노임 산출근거</t>
  </si>
  <si>
    <t>1.경기도박물관리모델링설계용역::1-1.전기공사::1-1-1.전열설비공사</t>
  </si>
  <si>
    <t>010101</t>
  </si>
  <si>
    <t>전기5-1</t>
  </si>
  <si>
    <t>전기5-3</t>
  </si>
  <si>
    <t>전기5-4</t>
  </si>
  <si>
    <t>전기5-10</t>
  </si>
  <si>
    <t>전기5-11</t>
  </si>
  <si>
    <t>전기5-23-가</t>
  </si>
  <si>
    <t>전기4-37</t>
  </si>
  <si>
    <t>1.경기도박물관리모델링설계용역::1-1.전기공사::1-1-2.전등설비공사</t>
  </si>
  <si>
    <t>010102</t>
  </si>
  <si>
    <t>전기5-23-나</t>
  </si>
  <si>
    <t>1.경기도박물관리모델링설계용역::1-2.통신공사::1-2-1.통합배선설비공사</t>
  </si>
  <si>
    <t>010201</t>
  </si>
  <si>
    <t>통신7-1-1-가</t>
  </si>
  <si>
    <t>통신7-1-1-나</t>
  </si>
  <si>
    <t>1.경기도박물관리모델링설계용역::1-2.통신공사::1-2-2.TV설비공사</t>
  </si>
  <si>
    <t>010202</t>
  </si>
  <si>
    <t>통신5-3-1</t>
  </si>
  <si>
    <t>통신5-3-1-(6)</t>
  </si>
  <si>
    <t>1.경기도박물관리모델링설계용역::1-2.통신공사::1-2-3.CCTV설비공사</t>
  </si>
  <si>
    <t>010203</t>
  </si>
  <si>
    <t>1.경기도박물관리모델링설계용역::1-3.소방공사::1-3-1.소방설비공사</t>
  </si>
  <si>
    <t>010301</t>
  </si>
  <si>
    <t>전기5-30</t>
  </si>
  <si>
    <t>1.경기도박물관리모델링설계용역::1-3.소방공사::1-3-2.방송설비공사</t>
  </si>
  <si>
    <t>010302</t>
  </si>
  <si>
    <t>통신5-3-3-다</t>
  </si>
  <si>
    <t>185</t>
  </si>
  <si>
    <t>[ 경기도박물관리모델링설계용역 ]</t>
  </si>
  <si>
    <t>A0500000000</t>
  </si>
  <si>
    <t>[ 배관 부속재 ]</t>
  </si>
  <si>
    <t>전선관의 15 %</t>
  </si>
  <si>
    <t>식</t>
  </si>
  <si>
    <t>A0100000000</t>
  </si>
  <si>
    <t>[ 소모 잡자재 ]</t>
  </si>
  <si>
    <t>전선, 전선관의 2 %</t>
  </si>
  <si>
    <t>A0300000000</t>
  </si>
  <si>
    <t>[ 공 구 손 료 ]</t>
  </si>
  <si>
    <t>노무비의 3 %</t>
  </si>
  <si>
    <t>237</t>
  </si>
  <si>
    <t>경기도박물관리모델링설계용역</t>
  </si>
  <si>
    <t>01</t>
  </si>
  <si>
    <t>1.경기도박물관리모델링설계용역</t>
  </si>
  <si>
    <t>Total</t>
  </si>
  <si>
    <t>0101</t>
  </si>
  <si>
    <t>1-1.전기공사</t>
  </si>
  <si>
    <t>0102</t>
  </si>
  <si>
    <t>1-2.통신공사</t>
  </si>
  <si>
    <t>0103</t>
  </si>
  <si>
    <t>1-3.소방공사</t>
  </si>
  <si>
    <t>1.경기도박물관리모델링설계용역::1-1.전기공사</t>
  </si>
  <si>
    <t>1.경기도박물관리모델링설계용역::1-2.통신공사</t>
  </si>
  <si>
    <t>1.경기도박물관리모델링설계용역::1-3.소방공사</t>
  </si>
  <si>
    <t>133</t>
  </si>
  <si>
    <t>직 접 재 료 비</t>
  </si>
  <si>
    <t/>
  </si>
  <si>
    <t>간 접 재 료 비</t>
  </si>
  <si>
    <t>( 소      계 )</t>
  </si>
  <si>
    <t>직 접 노 무 비</t>
  </si>
  <si>
    <t>간 접 노 무 비</t>
  </si>
  <si>
    <t>(직접 노무비) * 10.1 %</t>
  </si>
  <si>
    <t>산 재 보 험 료</t>
  </si>
  <si>
    <t>(노무비) * 3.4 %</t>
  </si>
  <si>
    <t>고 용 보 험 료</t>
  </si>
  <si>
    <t>(노무비) * 0.67 %</t>
  </si>
  <si>
    <t>건 강 보 험 료</t>
  </si>
  <si>
    <t>(직접 노무비) * 1.49 %</t>
  </si>
  <si>
    <t>연 금 보 험 료</t>
  </si>
  <si>
    <t>(직접 노무비) * 2.43 %</t>
  </si>
  <si>
    <t>안 전 관 리 비</t>
  </si>
  <si>
    <t>((재료+직노) * 2.48 %)</t>
  </si>
  <si>
    <t>기  타  경  비</t>
  </si>
  <si>
    <t>(재료+노무) * 5.6 %</t>
  </si>
  <si>
    <t>노인장기요양보험료</t>
  </si>
  <si>
    <t>(건강보험료) * 4.78 %</t>
  </si>
  <si>
    <t>일 반 관 리 비</t>
  </si>
  <si>
    <t>(재료+노무+경비) * 5 %</t>
  </si>
  <si>
    <t>이          윤</t>
  </si>
  <si>
    <t>(노무+경비+일반관리비) * 15 %</t>
  </si>
  <si>
    <t>( 총  원  가 )</t>
  </si>
  <si>
    <t>부 가 가 치 세</t>
  </si>
  <si>
    <t>( 합      계 )</t>
  </si>
  <si>
    <t>( 총      계 )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</si>
</sst>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;[Red]0"/>
    <numFmt numFmtId="179" formatCode="yyyy&quot;년&quot;\ m&quot;월&quot;\ d&quot;일&quot;"/>
    <numFmt numFmtId="180" formatCode="#,##0.0_ "/>
    <numFmt numFmtId="181" formatCode="#,##0.0000_ "/>
    <numFmt numFmtId="182" formatCode="#,###"/>
    <numFmt numFmtId="183" formatCode="#,###;\-#,###"/>
    <numFmt numFmtId="184" formatCode="#,###.0"/>
    <numFmt numFmtId="185" formatCode="#,###.#"/>
    <numFmt numFmtId="186" formatCode="#,###.#;\-#,###.#"/>
    <numFmt numFmtId="187" formatCode="#,###.0;\-#,###.0"/>
  </numFmts>
  <fonts count="42">
    <font>
      <sz val="11"/>
      <name val="돋움"/>
      <family val="3"/>
    </font>
    <font>
      <sz val="8"/>
      <name val="돋움"/>
      <family val="3"/>
    </font>
    <font>
      <sz val="12"/>
      <name val="돋움"/>
      <family val="3"/>
    </font>
    <font>
      <sz val="11"/>
      <name val="돋움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28"/>
      <name val="돋움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177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49" fontId="3" fillId="0" borderId="12" xfId="0" applyNumberFormat="1" applyFont="1" applyBorder="1" applyAlignment="1">
      <alignment horizontal="left" vertical="center" indent="1"/>
    </xf>
    <xf numFmtId="49" fontId="3" fillId="0" borderId="16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indent="1"/>
    </xf>
    <xf numFmtId="49" fontId="3" fillId="0" borderId="17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12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left" indent="1"/>
    </xf>
    <xf numFmtId="0" fontId="0" fillId="0" borderId="0" xfId="0" applyNumberFormat="1" applyAlignment="1">
      <alignment/>
    </xf>
    <xf numFmtId="182" fontId="3" fillId="0" borderId="10" xfId="0" applyNumberFormat="1" applyFont="1" applyBorder="1" applyAlignment="1">
      <alignment horizontal="right"/>
    </xf>
    <xf numFmtId="182" fontId="3" fillId="0" borderId="0" xfId="0" applyNumberFormat="1" applyFont="1" applyAlignment="1">
      <alignment horizontal="right"/>
    </xf>
    <xf numFmtId="183" fontId="3" fillId="0" borderId="0" xfId="0" applyNumberFormat="1" applyFont="1" applyAlignment="1">
      <alignment/>
    </xf>
    <xf numFmtId="183" fontId="3" fillId="0" borderId="13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183" fontId="3" fillId="0" borderId="0" xfId="0" applyNumberFormat="1" applyFont="1" applyAlignment="1">
      <alignment/>
    </xf>
    <xf numFmtId="183" fontId="3" fillId="0" borderId="10" xfId="0" applyNumberFormat="1" applyFont="1" applyBorder="1" applyAlignment="1">
      <alignment/>
    </xf>
    <xf numFmtId="183" fontId="0" fillId="0" borderId="0" xfId="0" applyNumberFormat="1" applyAlignment="1">
      <alignment/>
    </xf>
    <xf numFmtId="183" fontId="3" fillId="0" borderId="0" xfId="0" applyNumberFormat="1" applyFont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/>
    </xf>
    <xf numFmtId="183" fontId="3" fillId="0" borderId="0" xfId="0" applyNumberFormat="1" applyFont="1" applyAlignment="1">
      <alignment vertical="center"/>
    </xf>
    <xf numFmtId="183" fontId="3" fillId="0" borderId="12" xfId="0" applyNumberFormat="1" applyFont="1" applyBorder="1" applyAlignment="1">
      <alignment vertical="center"/>
    </xf>
    <xf numFmtId="183" fontId="3" fillId="0" borderId="10" xfId="0" applyNumberFormat="1" applyFont="1" applyBorder="1" applyAlignment="1">
      <alignment vertical="center"/>
    </xf>
    <xf numFmtId="183" fontId="3" fillId="0" borderId="2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33" borderId="21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/>
    </xf>
    <xf numFmtId="183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 applyProtection="1">
      <alignment horizontal="center" vertical="center"/>
      <protection/>
    </xf>
    <xf numFmtId="0" fontId="3" fillId="0" borderId="10" xfId="48" applyNumberFormat="1" applyFont="1" applyBorder="1" applyAlignment="1">
      <alignment/>
    </xf>
    <xf numFmtId="49" fontId="3" fillId="0" borderId="10" xfId="0" applyNumberFormat="1" applyFont="1" applyBorder="1" applyAlignment="1">
      <alignment shrinkToFit="1"/>
    </xf>
    <xf numFmtId="18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83" fontId="3" fillId="0" borderId="10" xfId="48" applyNumberFormat="1" applyFont="1" applyBorder="1" applyAlignment="1">
      <alignment/>
    </xf>
    <xf numFmtId="0" fontId="3" fillId="0" borderId="10" xfId="0" applyFont="1" applyBorder="1" applyAlignment="1">
      <alignment/>
    </xf>
    <xf numFmtId="18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82" fontId="3" fillId="0" borderId="0" xfId="0" applyNumberFormat="1" applyFont="1" applyAlignment="1">
      <alignment/>
    </xf>
    <xf numFmtId="49" fontId="3" fillId="0" borderId="22" xfId="0" applyNumberFormat="1" applyFont="1" applyBorder="1" applyAlignment="1">
      <alignment horizontal="left" vertical="center" indent="2"/>
    </xf>
    <xf numFmtId="49" fontId="3" fillId="0" borderId="10" xfId="0" applyNumberFormat="1" applyFont="1" applyBorder="1" applyAlignment="1">
      <alignment horizontal="left" vertical="center" indent="2"/>
    </xf>
    <xf numFmtId="49" fontId="3" fillId="0" borderId="23" xfId="0" applyNumberFormat="1" applyFont="1" applyBorder="1" applyAlignment="1">
      <alignment horizontal="left" vertical="center" indent="2"/>
    </xf>
    <xf numFmtId="49" fontId="3" fillId="0" borderId="20" xfId="0" applyNumberFormat="1" applyFont="1" applyBorder="1" applyAlignment="1">
      <alignment horizontal="left" vertical="center" indent="2"/>
    </xf>
    <xf numFmtId="0" fontId="3" fillId="0" borderId="24" xfId="0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3" fillId="0" borderId="24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3" fontId="3" fillId="0" borderId="1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left" inden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indent="1"/>
    </xf>
    <xf numFmtId="0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inden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3" fillId="0" borderId="0" xfId="0" applyNumberFormat="1" applyFont="1" applyBorder="1" applyAlignment="1">
      <alignment horizontal="left" indent="1"/>
    </xf>
    <xf numFmtId="49" fontId="3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3" fillId="34" borderId="0" xfId="0" applyNumberFormat="1" applyFont="1" applyFill="1" applyAlignment="1">
      <alignment/>
    </xf>
    <xf numFmtId="49" fontId="3" fillId="34" borderId="1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/>
    </xf>
    <xf numFmtId="183" fontId="3" fillId="34" borderId="10" xfId="0" applyNumberFormat="1" applyFont="1" applyFill="1" applyBorder="1" applyAlignment="1">
      <alignment/>
    </xf>
    <xf numFmtId="183" fontId="3" fillId="34" borderId="10" xfId="48" applyNumberFormat="1" applyFont="1" applyFill="1" applyBorder="1" applyAlignment="1">
      <alignment/>
    </xf>
    <xf numFmtId="0" fontId="3" fillId="34" borderId="0" xfId="0" applyFont="1" applyFill="1" applyAlignment="1">
      <alignment/>
    </xf>
    <xf numFmtId="183" fontId="3" fillId="34" borderId="0" xfId="0" applyNumberFormat="1" applyFont="1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</xdr:row>
      <xdr:rowOff>0</xdr:rowOff>
    </xdr:from>
    <xdr:to>
      <xdr:col>4</xdr:col>
      <xdr:colOff>1428750</xdr:colOff>
      <xdr:row>1</xdr:row>
      <xdr:rowOff>0</xdr:rowOff>
    </xdr:to>
    <xdr:sp>
      <xdr:nvSpPr>
        <xdr:cNvPr id="1" name="Line 2"/>
        <xdr:cNvSpPr>
          <a:spLocks/>
        </xdr:cNvSpPr>
      </xdr:nvSpPr>
      <xdr:spPr>
        <a:xfrm>
          <a:off x="3371850" y="447675"/>
          <a:ext cx="2686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PageLayoutView="0" workbookViewId="0" topLeftCell="A1">
      <selection activeCell="E38" sqref="E38"/>
    </sheetView>
  </sheetViews>
  <sheetFormatPr defaultColWidth="8.88671875" defaultRowHeight="13.5"/>
  <cols>
    <col min="1" max="1" width="3.21484375" style="9" customWidth="1"/>
    <col min="2" max="2" width="3.4453125" style="9" customWidth="1"/>
    <col min="3" max="3" width="25.3359375" style="9" customWidth="1"/>
    <col min="4" max="4" width="21.99609375" style="54" customWidth="1"/>
    <col min="5" max="5" width="56.5546875" style="9" customWidth="1"/>
    <col min="6" max="6" width="8.77734375" style="9" hidden="1" customWidth="1"/>
    <col min="7" max="7" width="8.88671875" style="9" hidden="1" customWidth="1"/>
    <col min="8" max="8" width="14.3359375" style="54" customWidth="1"/>
    <col min="9" max="10" width="8.88671875" style="9" customWidth="1"/>
    <col min="11" max="11" width="13.3359375" style="9" customWidth="1"/>
    <col min="12" max="12" width="14.6640625" style="9" customWidth="1"/>
    <col min="13" max="13" width="13.5546875" style="9" customWidth="1"/>
    <col min="14" max="16384" width="8.88671875" style="9" customWidth="1"/>
  </cols>
  <sheetData>
    <row r="1" spans="1:5" ht="35.25">
      <c r="A1" s="86" t="s">
        <v>4</v>
      </c>
      <c r="B1" s="86"/>
      <c r="C1" s="86"/>
      <c r="D1" s="86"/>
      <c r="E1" s="86"/>
    </row>
    <row r="2" ht="24.75" customHeight="1"/>
    <row r="3" spans="1:5" ht="14.25" thickBot="1">
      <c r="A3" s="87" t="s">
        <v>97</v>
      </c>
      <c r="B3" s="87"/>
      <c r="C3" s="82" t="s">
        <v>438</v>
      </c>
      <c r="D3" s="82"/>
      <c r="E3" s="21" t="s">
        <v>2</v>
      </c>
    </row>
    <row r="4" spans="1:13" ht="21.75" customHeight="1" thickBot="1">
      <c r="A4" s="88" t="s">
        <v>5</v>
      </c>
      <c r="B4" s="89"/>
      <c r="C4" s="22" t="s">
        <v>6</v>
      </c>
      <c r="D4" s="46" t="s">
        <v>7</v>
      </c>
      <c r="E4" s="23" t="s">
        <v>55</v>
      </c>
      <c r="F4" s="9" t="s">
        <v>2</v>
      </c>
      <c r="I4" s="33" t="s">
        <v>93</v>
      </c>
      <c r="J4" s="33" t="s">
        <v>94</v>
      </c>
      <c r="K4" s="33" t="s">
        <v>92</v>
      </c>
      <c r="L4" s="33" t="s">
        <v>96</v>
      </c>
      <c r="M4" s="33" t="s">
        <v>95</v>
      </c>
    </row>
    <row r="5" spans="1:13" ht="13.5" customHeight="1">
      <c r="A5" s="24"/>
      <c r="B5" s="83" t="s">
        <v>56</v>
      </c>
      <c r="C5" s="25" t="s">
        <v>452</v>
      </c>
      <c r="D5" s="55">
        <v>24470467</v>
      </c>
      <c r="E5" s="26" t="s">
        <v>453</v>
      </c>
      <c r="G5" s="9" t="s">
        <v>2</v>
      </c>
      <c r="J5" s="9">
        <v>1</v>
      </c>
      <c r="K5" s="54">
        <f>D5*J5</f>
        <v>24470467</v>
      </c>
      <c r="L5" s="54"/>
      <c r="M5" s="54"/>
    </row>
    <row r="6" spans="1:13" ht="13.5" customHeight="1">
      <c r="A6" s="24"/>
      <c r="B6" s="83"/>
      <c r="C6" s="27" t="s">
        <v>454</v>
      </c>
      <c r="D6" s="56"/>
      <c r="E6" s="28" t="s">
        <v>453</v>
      </c>
      <c r="K6" s="54">
        <f aca="true" t="shared" si="0" ref="K6:K34">D6*J6</f>
        <v>0</v>
      </c>
      <c r="L6" s="54"/>
      <c r="M6" s="54"/>
    </row>
    <row r="7" spans="1:13" ht="13.5" customHeight="1">
      <c r="A7" s="24" t="s">
        <v>2</v>
      </c>
      <c r="B7" s="84"/>
      <c r="C7" s="27" t="s">
        <v>455</v>
      </c>
      <c r="D7" s="56">
        <f>SUM(D5:D6)</f>
        <v>24470467</v>
      </c>
      <c r="E7" s="28" t="s">
        <v>453</v>
      </c>
      <c r="K7" s="54">
        <f t="shared" si="0"/>
        <v>0</v>
      </c>
      <c r="L7" s="54"/>
      <c r="M7" s="54"/>
    </row>
    <row r="8" spans="1:13" ht="13.5" customHeight="1">
      <c r="A8" s="29" t="s">
        <v>57</v>
      </c>
      <c r="B8" s="85" t="s">
        <v>58</v>
      </c>
      <c r="C8" s="27" t="s">
        <v>456</v>
      </c>
      <c r="D8" s="56">
        <v>12720759</v>
      </c>
      <c r="E8" s="28" t="s">
        <v>453</v>
      </c>
      <c r="J8" s="9">
        <v>1</v>
      </c>
      <c r="K8" s="54">
        <f t="shared" si="0"/>
        <v>12720759</v>
      </c>
      <c r="L8" s="54"/>
      <c r="M8" s="54"/>
    </row>
    <row r="9" spans="1:13" ht="13.5" customHeight="1">
      <c r="A9" s="24"/>
      <c r="B9" s="83"/>
      <c r="C9" s="27" t="s">
        <v>457</v>
      </c>
      <c r="D9" s="56">
        <f>TRUNC((D8)*I9/100)</f>
        <v>1284796</v>
      </c>
      <c r="E9" s="28" t="s">
        <v>458</v>
      </c>
      <c r="I9" s="9">
        <v>10.1</v>
      </c>
      <c r="J9" s="9">
        <v>1</v>
      </c>
      <c r="K9" s="54">
        <f t="shared" si="0"/>
        <v>1284796</v>
      </c>
      <c r="L9" s="54"/>
      <c r="M9" s="54"/>
    </row>
    <row r="10" spans="1:13" ht="13.5" customHeight="1">
      <c r="A10" s="24"/>
      <c r="B10" s="84"/>
      <c r="C10" s="27" t="s">
        <v>455</v>
      </c>
      <c r="D10" s="56">
        <f>SUM(D8:D9)</f>
        <v>14005555</v>
      </c>
      <c r="E10" s="28" t="s">
        <v>453</v>
      </c>
      <c r="K10" s="54">
        <f t="shared" si="0"/>
        <v>0</v>
      </c>
      <c r="L10" s="54"/>
      <c r="M10" s="54"/>
    </row>
    <row r="11" spans="1:13" ht="13.5" customHeight="1">
      <c r="A11" s="24" t="s">
        <v>2</v>
      </c>
      <c r="B11" s="30"/>
      <c r="C11" s="27" t="s">
        <v>459</v>
      </c>
      <c r="D11" s="56">
        <f>TRUNC((D10)*I11/100)</f>
        <v>476188</v>
      </c>
      <c r="E11" s="28" t="s">
        <v>460</v>
      </c>
      <c r="I11" s="9">
        <v>3.4</v>
      </c>
      <c r="J11" s="9">
        <v>1</v>
      </c>
      <c r="K11" s="54">
        <f t="shared" si="0"/>
        <v>476188</v>
      </c>
      <c r="L11" s="54"/>
      <c r="M11" s="54"/>
    </row>
    <row r="12" spans="1:13" ht="13.5" customHeight="1">
      <c r="A12" s="24"/>
      <c r="B12" s="30"/>
      <c r="C12" s="27" t="s">
        <v>461</v>
      </c>
      <c r="D12" s="56">
        <f>TRUNC((D10)*I12/100)</f>
        <v>93837</v>
      </c>
      <c r="E12" s="28" t="s">
        <v>462</v>
      </c>
      <c r="I12" s="9">
        <v>0.67</v>
      </c>
      <c r="J12" s="9">
        <v>1</v>
      </c>
      <c r="K12" s="54">
        <f t="shared" si="0"/>
        <v>93837</v>
      </c>
      <c r="L12" s="54"/>
      <c r="M12" s="54"/>
    </row>
    <row r="13" spans="1:13" ht="13.5" customHeight="1">
      <c r="A13" s="29" t="s">
        <v>59</v>
      </c>
      <c r="B13" s="58"/>
      <c r="C13" s="27" t="s">
        <v>463</v>
      </c>
      <c r="D13" s="56">
        <f>TRUNC((D8)*I13/100)</f>
        <v>189539</v>
      </c>
      <c r="E13" s="28" t="s">
        <v>464</v>
      </c>
      <c r="I13" s="9">
        <v>1.49</v>
      </c>
      <c r="J13" s="9">
        <v>1</v>
      </c>
      <c r="K13" s="54">
        <f t="shared" si="0"/>
        <v>189539</v>
      </c>
      <c r="L13" s="54"/>
      <c r="M13" s="54"/>
    </row>
    <row r="14" spans="1:13" ht="13.5" customHeight="1">
      <c r="A14" s="24"/>
      <c r="B14" s="31" t="s">
        <v>60</v>
      </c>
      <c r="C14" s="27" t="s">
        <v>465</v>
      </c>
      <c r="D14" s="56">
        <f>TRUNC((D8)*I14/100)</f>
        <v>309114</v>
      </c>
      <c r="E14" s="28" t="s">
        <v>466</v>
      </c>
      <c r="I14" s="9">
        <v>2.43</v>
      </c>
      <c r="J14" s="9">
        <v>1</v>
      </c>
      <c r="K14" s="54">
        <f t="shared" si="0"/>
        <v>309114</v>
      </c>
      <c r="L14" s="54"/>
      <c r="M14" s="54"/>
    </row>
    <row r="15" spans="1:13" ht="13.5" customHeight="1">
      <c r="A15" s="24" t="s">
        <v>2</v>
      </c>
      <c r="B15" s="30"/>
      <c r="C15" s="27" t="s">
        <v>467</v>
      </c>
      <c r="D15" s="56">
        <f>TRUNC(((D7+D8))*I15/100)</f>
        <v>922342</v>
      </c>
      <c r="E15" s="28" t="s">
        <v>468</v>
      </c>
      <c r="I15" s="9">
        <v>2.48</v>
      </c>
      <c r="J15" s="9">
        <v>1</v>
      </c>
      <c r="K15" s="54">
        <f t="shared" si="0"/>
        <v>922342</v>
      </c>
      <c r="L15" s="54"/>
      <c r="M15" s="54"/>
    </row>
    <row r="16" spans="1:13" ht="13.5" customHeight="1">
      <c r="A16" s="24"/>
      <c r="B16" s="30"/>
      <c r="C16" s="27" t="s">
        <v>469</v>
      </c>
      <c r="D16" s="56">
        <f>TRUNC((D7+D10)*I16/100)</f>
        <v>2154657</v>
      </c>
      <c r="E16" s="28" t="s">
        <v>470</v>
      </c>
      <c r="I16" s="9">
        <v>5.6</v>
      </c>
      <c r="J16" s="9">
        <v>1</v>
      </c>
      <c r="K16" s="54">
        <f t="shared" si="0"/>
        <v>2154657</v>
      </c>
      <c r="L16" s="54"/>
      <c r="M16" s="54"/>
    </row>
    <row r="17" spans="1:13" ht="13.5" customHeight="1">
      <c r="A17" s="24"/>
      <c r="B17" s="30"/>
      <c r="C17" s="27" t="s">
        <v>471</v>
      </c>
      <c r="D17" s="56">
        <f>TRUNC((D13)*I17/100)</f>
        <v>9059</v>
      </c>
      <c r="E17" s="28" t="s">
        <v>472</v>
      </c>
      <c r="I17" s="9">
        <v>4.78</v>
      </c>
      <c r="J17" s="9">
        <v>1</v>
      </c>
      <c r="K17" s="54">
        <f t="shared" si="0"/>
        <v>9059</v>
      </c>
      <c r="L17" s="54"/>
      <c r="M17" s="54"/>
    </row>
    <row r="18" spans="1:13" ht="13.5" customHeight="1">
      <c r="A18" s="29" t="s">
        <v>61</v>
      </c>
      <c r="B18" s="30"/>
      <c r="C18" s="27" t="s">
        <v>2</v>
      </c>
      <c r="D18" s="56"/>
      <c r="E18" s="28"/>
      <c r="K18" s="54">
        <f t="shared" si="0"/>
        <v>0</v>
      </c>
      <c r="L18" s="54"/>
      <c r="M18" s="54"/>
    </row>
    <row r="19" spans="1:13" ht="13.5" customHeight="1">
      <c r="A19" s="24" t="s">
        <v>2</v>
      </c>
      <c r="B19" s="31" t="s">
        <v>2</v>
      </c>
      <c r="C19" s="27" t="s">
        <v>2</v>
      </c>
      <c r="D19" s="56"/>
      <c r="E19" s="28"/>
      <c r="K19" s="54">
        <f t="shared" si="0"/>
        <v>0</v>
      </c>
      <c r="L19" s="54"/>
      <c r="M19" s="54"/>
    </row>
    <row r="20" spans="1:13" ht="13.5" customHeight="1">
      <c r="A20" s="24"/>
      <c r="B20" s="58"/>
      <c r="C20" s="27" t="s">
        <v>2</v>
      </c>
      <c r="D20" s="56"/>
      <c r="E20" s="28"/>
      <c r="K20" s="54">
        <f t="shared" si="0"/>
        <v>0</v>
      </c>
      <c r="L20" s="54"/>
      <c r="M20" s="54"/>
    </row>
    <row r="21" spans="1:13" ht="13.5" customHeight="1">
      <c r="A21" s="24"/>
      <c r="B21" s="30"/>
      <c r="C21" s="27" t="s">
        <v>2</v>
      </c>
      <c r="D21" s="56"/>
      <c r="E21" s="28"/>
      <c r="K21" s="54">
        <f t="shared" si="0"/>
        <v>0</v>
      </c>
      <c r="L21" s="54"/>
      <c r="M21" s="54"/>
    </row>
    <row r="22" spans="1:13" ht="13.5" customHeight="1">
      <c r="A22" s="24"/>
      <c r="B22" s="31" t="s">
        <v>62</v>
      </c>
      <c r="C22" s="27" t="s">
        <v>2</v>
      </c>
      <c r="D22" s="56"/>
      <c r="E22" s="28"/>
      <c r="K22" s="54">
        <f t="shared" si="0"/>
        <v>0</v>
      </c>
      <c r="L22" s="54"/>
      <c r="M22" s="54"/>
    </row>
    <row r="23" spans="1:13" ht="13.5" customHeight="1">
      <c r="A23" s="29" t="s">
        <v>62</v>
      </c>
      <c r="B23" s="30"/>
      <c r="C23" s="27" t="s">
        <v>2</v>
      </c>
      <c r="D23" s="56"/>
      <c r="E23" s="28"/>
      <c r="K23" s="54">
        <f t="shared" si="0"/>
        <v>0</v>
      </c>
      <c r="L23" s="54"/>
      <c r="M23" s="54"/>
    </row>
    <row r="24" spans="1:13" ht="13.5" customHeight="1">
      <c r="A24" s="24"/>
      <c r="B24" s="30"/>
      <c r="C24" s="27" t="s">
        <v>2</v>
      </c>
      <c r="D24" s="56"/>
      <c r="E24" s="28"/>
      <c r="K24" s="54">
        <f t="shared" si="0"/>
        <v>0</v>
      </c>
      <c r="L24" s="54"/>
      <c r="M24" s="54"/>
    </row>
    <row r="25" spans="1:13" ht="13.5" customHeight="1">
      <c r="A25" s="24"/>
      <c r="B25" s="30"/>
      <c r="C25" s="27" t="s">
        <v>2</v>
      </c>
      <c r="D25" s="56"/>
      <c r="E25" s="28"/>
      <c r="K25" s="54">
        <f t="shared" si="0"/>
        <v>0</v>
      </c>
      <c r="L25" s="54"/>
      <c r="M25" s="54"/>
    </row>
    <row r="26" spans="1:13" ht="13.5" customHeight="1">
      <c r="A26" s="24"/>
      <c r="B26" s="30"/>
      <c r="C26" s="27" t="s">
        <v>455</v>
      </c>
      <c r="D26" s="56">
        <f>SUM(D11:D25)</f>
        <v>4154736</v>
      </c>
      <c r="E26" s="28" t="s">
        <v>453</v>
      </c>
      <c r="K26" s="54">
        <f t="shared" si="0"/>
        <v>0</v>
      </c>
      <c r="L26" s="54"/>
      <c r="M26" s="54"/>
    </row>
    <row r="27" spans="1:13" ht="13.5" customHeight="1">
      <c r="A27" s="78" t="s">
        <v>473</v>
      </c>
      <c r="B27" s="79"/>
      <c r="C27" s="79"/>
      <c r="D27" s="56">
        <f>TRUNC((D7+D10+D26)*I27/100)</f>
        <v>2131537</v>
      </c>
      <c r="E27" s="28" t="s">
        <v>474</v>
      </c>
      <c r="I27" s="9">
        <v>5</v>
      </c>
      <c r="J27" s="9">
        <v>1</v>
      </c>
      <c r="K27" s="54">
        <f t="shared" si="0"/>
        <v>2131537</v>
      </c>
      <c r="L27" s="54"/>
      <c r="M27" s="54"/>
    </row>
    <row r="28" spans="1:13" ht="13.5" customHeight="1">
      <c r="A28" s="78" t="s">
        <v>475</v>
      </c>
      <c r="B28" s="79"/>
      <c r="C28" s="79"/>
      <c r="D28" s="56">
        <f>TRUNC((D10+D26+D27)*I28/100)-537/1.1</f>
        <v>3043285.8181818184</v>
      </c>
      <c r="E28" s="28" t="s">
        <v>476</v>
      </c>
      <c r="I28" s="9">
        <v>15</v>
      </c>
      <c r="J28" s="9">
        <v>1</v>
      </c>
      <c r="K28" s="54">
        <f t="shared" si="0"/>
        <v>3043285.8181818184</v>
      </c>
      <c r="L28" s="54"/>
      <c r="M28" s="54"/>
    </row>
    <row r="29" spans="1:13" ht="13.5" customHeight="1">
      <c r="A29" s="78" t="s">
        <v>477</v>
      </c>
      <c r="B29" s="79"/>
      <c r="C29" s="79"/>
      <c r="D29" s="56">
        <f>SUM(K5:K28)</f>
        <v>47805580.81818182</v>
      </c>
      <c r="E29" s="28" t="s">
        <v>453</v>
      </c>
      <c r="K29" s="54">
        <f t="shared" si="0"/>
        <v>0</v>
      </c>
      <c r="L29" s="54"/>
      <c r="M29" s="54"/>
    </row>
    <row r="30" spans="1:13" ht="13.5" customHeight="1">
      <c r="A30" s="78" t="s">
        <v>478</v>
      </c>
      <c r="B30" s="79"/>
      <c r="C30" s="79"/>
      <c r="D30" s="56">
        <f>TRUNC((D29)*I30/100)</f>
        <v>4780558</v>
      </c>
      <c r="E30" s="28" t="s">
        <v>453</v>
      </c>
      <c r="I30" s="9">
        <v>10</v>
      </c>
      <c r="J30" s="9">
        <v>1</v>
      </c>
      <c r="K30" s="54">
        <f t="shared" si="0"/>
        <v>4780558</v>
      </c>
      <c r="L30" s="54"/>
      <c r="M30" s="54"/>
    </row>
    <row r="31" spans="1:13" ht="13.5" customHeight="1">
      <c r="A31" s="78" t="s">
        <v>479</v>
      </c>
      <c r="B31" s="79"/>
      <c r="C31" s="79"/>
      <c r="D31" s="56">
        <f>SUM(D29:D30)</f>
        <v>52586138.81818182</v>
      </c>
      <c r="E31" s="28" t="s">
        <v>453</v>
      </c>
      <c r="K31" s="54">
        <f t="shared" si="0"/>
        <v>0</v>
      </c>
      <c r="L31" s="54"/>
      <c r="M31" s="54"/>
    </row>
    <row r="32" spans="1:13" ht="13.5" customHeight="1">
      <c r="A32" s="78" t="s">
        <v>2</v>
      </c>
      <c r="B32" s="79"/>
      <c r="C32" s="79"/>
      <c r="D32" s="56"/>
      <c r="E32" s="28"/>
      <c r="K32" s="54">
        <f t="shared" si="0"/>
        <v>0</v>
      </c>
      <c r="L32" s="54"/>
      <c r="M32" s="54"/>
    </row>
    <row r="33" spans="1:13" ht="13.5" customHeight="1">
      <c r="A33" s="78" t="s">
        <v>2</v>
      </c>
      <c r="B33" s="79"/>
      <c r="C33" s="79"/>
      <c r="D33" s="56"/>
      <c r="E33" s="28"/>
      <c r="K33" s="54">
        <f t="shared" si="0"/>
        <v>0</v>
      </c>
      <c r="L33" s="54"/>
      <c r="M33" s="54"/>
    </row>
    <row r="34" spans="1:13" ht="13.5" customHeight="1">
      <c r="A34" s="78" t="s">
        <v>2</v>
      </c>
      <c r="B34" s="79"/>
      <c r="C34" s="79"/>
      <c r="D34" s="56"/>
      <c r="E34" s="28"/>
      <c r="K34" s="54">
        <f t="shared" si="0"/>
        <v>0</v>
      </c>
      <c r="L34" s="54"/>
      <c r="M34" s="54"/>
    </row>
    <row r="35" spans="1:13" ht="13.5" customHeight="1" thickBot="1">
      <c r="A35" s="80" t="s">
        <v>480</v>
      </c>
      <c r="B35" s="81"/>
      <c r="C35" s="81"/>
      <c r="D35" s="57">
        <f>K35</f>
        <v>52586138.81818182</v>
      </c>
      <c r="E35" s="32" t="s">
        <v>453</v>
      </c>
      <c r="K35" s="54">
        <f>SUM(K5:K34)</f>
        <v>52586138.81818182</v>
      </c>
      <c r="L35" s="54"/>
      <c r="M35" s="54"/>
    </row>
    <row r="36" spans="11:13" ht="13.5" customHeight="1">
      <c r="K36" s="54"/>
      <c r="L36" s="54"/>
      <c r="M36" s="54"/>
    </row>
    <row r="37" spans="11:13" ht="13.5">
      <c r="K37" s="54"/>
      <c r="L37" s="54"/>
      <c r="M37" s="54"/>
    </row>
    <row r="38" spans="11:13" ht="13.5">
      <c r="K38" s="54"/>
      <c r="L38" s="54"/>
      <c r="M38" s="54"/>
    </row>
    <row r="39" spans="11:13" ht="13.5">
      <c r="K39" s="54"/>
      <c r="L39" s="54"/>
      <c r="M39" s="54"/>
    </row>
    <row r="40" spans="11:13" ht="13.5">
      <c r="K40" s="54"/>
      <c r="L40" s="54"/>
      <c r="M40" s="54"/>
    </row>
    <row r="41" spans="11:13" ht="13.5">
      <c r="K41" s="54"/>
      <c r="L41" s="54"/>
      <c r="M41" s="54"/>
    </row>
    <row r="42" spans="11:13" ht="13.5">
      <c r="K42" s="54"/>
      <c r="L42" s="54"/>
      <c r="M42" s="54"/>
    </row>
    <row r="43" spans="11:13" ht="13.5">
      <c r="K43" s="54"/>
      <c r="L43" s="54"/>
      <c r="M43" s="54"/>
    </row>
    <row r="44" spans="11:13" ht="13.5">
      <c r="K44" s="54"/>
      <c r="L44" s="54"/>
      <c r="M44" s="54"/>
    </row>
    <row r="45" spans="11:13" ht="13.5">
      <c r="K45" s="54"/>
      <c r="L45" s="54"/>
      <c r="M45" s="54"/>
    </row>
    <row r="46" spans="11:13" ht="13.5">
      <c r="K46" s="54"/>
      <c r="L46" s="54"/>
      <c r="M46" s="54"/>
    </row>
    <row r="47" spans="11:13" ht="13.5">
      <c r="K47" s="54"/>
      <c r="L47" s="54"/>
      <c r="M47" s="54"/>
    </row>
    <row r="48" spans="11:13" ht="13.5">
      <c r="K48" s="54"/>
      <c r="L48" s="54"/>
      <c r="M48" s="54"/>
    </row>
    <row r="49" spans="11:13" ht="13.5">
      <c r="K49" s="54"/>
      <c r="L49" s="54"/>
      <c r="M49" s="54"/>
    </row>
    <row r="50" spans="11:13" ht="13.5">
      <c r="K50" s="54"/>
      <c r="L50" s="54"/>
      <c r="M50" s="54"/>
    </row>
    <row r="51" spans="11:13" ht="13.5">
      <c r="K51" s="54"/>
      <c r="L51" s="54"/>
      <c r="M51" s="54"/>
    </row>
    <row r="52" spans="11:13" ht="13.5">
      <c r="K52" s="54"/>
      <c r="L52" s="54"/>
      <c r="M52" s="54"/>
    </row>
  </sheetData>
  <sheetProtection/>
  <mergeCells count="15">
    <mergeCell ref="C3:D3"/>
    <mergeCell ref="B5:B7"/>
    <mergeCell ref="B8:B10"/>
    <mergeCell ref="A1:E1"/>
    <mergeCell ref="A3:B3"/>
    <mergeCell ref="A4:B4"/>
    <mergeCell ref="A34:C34"/>
    <mergeCell ref="A35:C35"/>
    <mergeCell ref="A32:C32"/>
    <mergeCell ref="A27:C27"/>
    <mergeCell ref="A28:C28"/>
    <mergeCell ref="A29:C29"/>
    <mergeCell ref="A33:C33"/>
    <mergeCell ref="A30:C30"/>
    <mergeCell ref="A31:C31"/>
  </mergeCells>
  <printOptions horizontalCentered="1" verticalCentered="1"/>
  <pageMargins left="0.7480314960629921" right="0.35433070866141736" top="0.1968503937007874" bottom="0.3937007874015748" header="0.5118110236220472" footer="0.39370078740157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3"/>
  <sheetViews>
    <sheetView zoomScalePageLayoutView="0" workbookViewId="0" topLeftCell="D1">
      <pane ySplit="3" topLeftCell="A4" activePane="bottomLeft" state="frozen"/>
      <selection pane="topLeft" activeCell="D1" sqref="D1"/>
      <selection pane="bottomLeft" activeCell="M23" sqref="M23"/>
    </sheetView>
  </sheetViews>
  <sheetFormatPr defaultColWidth="8.88671875" defaultRowHeight="20.25" customHeight="1"/>
  <cols>
    <col min="1" max="1" width="5.77734375" style="34" hidden="1" customWidth="1"/>
    <col min="2" max="2" width="6.5546875" style="20" hidden="1" customWidth="1"/>
    <col min="3" max="3" width="13.6640625" style="20" hidden="1" customWidth="1"/>
    <col min="4" max="4" width="36.21484375" style="20" customWidth="1"/>
    <col min="5" max="5" width="9.10546875" style="34" hidden="1" customWidth="1"/>
    <col min="6" max="6" width="4.21484375" style="38" customWidth="1"/>
    <col min="7" max="7" width="4.6640625" style="49" customWidth="1"/>
    <col min="8" max="8" width="12.99609375" style="49" customWidth="1"/>
    <col min="9" max="9" width="13.10546875" style="49" customWidth="1"/>
    <col min="10" max="10" width="5.10546875" style="49" hidden="1" customWidth="1"/>
    <col min="11" max="11" width="11.21484375" style="49" bestFit="1" customWidth="1"/>
    <col min="12" max="12" width="11.5546875" style="49" customWidth="1"/>
    <col min="13" max="14" width="9.4453125" style="49" customWidth="1"/>
    <col min="15" max="15" width="8.77734375" style="49" hidden="1" customWidth="1"/>
    <col min="16" max="16" width="13.21484375" style="49" customWidth="1"/>
    <col min="17" max="17" width="10.4453125" style="20" customWidth="1"/>
    <col min="18" max="16384" width="8.88671875" style="2" customWidth="1"/>
  </cols>
  <sheetData>
    <row r="1" spans="2:17" ht="20.25" customHeight="1">
      <c r="B1" s="20" t="s">
        <v>451</v>
      </c>
      <c r="D1" s="91" t="s">
        <v>426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17" customFormat="1" ht="20.25" customHeight="1">
      <c r="A2" s="93" t="s">
        <v>64</v>
      </c>
      <c r="B2" s="93" t="s">
        <v>29</v>
      </c>
      <c r="C2" s="95" t="s">
        <v>46</v>
      </c>
      <c r="D2" s="94" t="s">
        <v>69</v>
      </c>
      <c r="E2" s="96" t="s">
        <v>31</v>
      </c>
      <c r="F2" s="96" t="s">
        <v>0</v>
      </c>
      <c r="G2" s="90" t="s">
        <v>1</v>
      </c>
      <c r="H2" s="90" t="s">
        <v>32</v>
      </c>
      <c r="I2" s="90"/>
      <c r="J2" s="90" t="s">
        <v>33</v>
      </c>
      <c r="K2" s="90"/>
      <c r="L2" s="90"/>
      <c r="M2" s="90" t="s">
        <v>34</v>
      </c>
      <c r="N2" s="90"/>
      <c r="O2" s="70"/>
      <c r="P2" s="90" t="s">
        <v>47</v>
      </c>
      <c r="Q2" s="94" t="s">
        <v>38</v>
      </c>
    </row>
    <row r="3" spans="1:17" s="17" customFormat="1" ht="20.25" customHeight="1">
      <c r="A3" s="93"/>
      <c r="B3" s="93"/>
      <c r="C3" s="95"/>
      <c r="D3" s="94"/>
      <c r="E3" s="96"/>
      <c r="F3" s="96"/>
      <c r="G3" s="90"/>
      <c r="H3" s="70" t="s">
        <v>48</v>
      </c>
      <c r="I3" s="70" t="s">
        <v>49</v>
      </c>
      <c r="J3" s="70" t="s">
        <v>1</v>
      </c>
      <c r="K3" s="70" t="s">
        <v>48</v>
      </c>
      <c r="L3" s="70" t="s">
        <v>49</v>
      </c>
      <c r="M3" s="70" t="s">
        <v>50</v>
      </c>
      <c r="N3" s="70" t="s">
        <v>49</v>
      </c>
      <c r="O3" s="70" t="s">
        <v>51</v>
      </c>
      <c r="P3" s="90"/>
      <c r="Q3" s="94"/>
    </row>
    <row r="4" spans="4:17" ht="20.25" customHeight="1">
      <c r="D4" s="97" t="s">
        <v>438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2:17" ht="20.25" customHeight="1">
      <c r="B5" s="20" t="s">
        <v>439</v>
      </c>
      <c r="D5" s="64" t="s">
        <v>440</v>
      </c>
      <c r="E5" s="36"/>
      <c r="F5" s="39" t="s">
        <v>430</v>
      </c>
      <c r="G5" s="50">
        <v>1</v>
      </c>
      <c r="H5" s="50">
        <v>24470467</v>
      </c>
      <c r="I5" s="50">
        <f aca="true" t="shared" si="0" ref="I5:I38">G5*H5</f>
        <v>24470467</v>
      </c>
      <c r="J5" s="50"/>
      <c r="K5" s="50">
        <v>12720759</v>
      </c>
      <c r="L5" s="50">
        <f aca="true" t="shared" si="1" ref="L5:L38">G5*K5</f>
        <v>12720759</v>
      </c>
      <c r="M5" s="50">
        <f>총괄표!N55</f>
        <v>0</v>
      </c>
      <c r="N5" s="50">
        <f aca="true" t="shared" si="2" ref="N5:N38">G5*M5</f>
        <v>0</v>
      </c>
      <c r="O5" s="50">
        <f aca="true" t="shared" si="3" ref="O5:O37">SUM(H5+K5+M5)</f>
        <v>37191226</v>
      </c>
      <c r="P5" s="50">
        <f aca="true" t="shared" si="4" ref="P5:P38">SUM(I5,L5,N5)</f>
        <v>37191226</v>
      </c>
      <c r="Q5" s="64" t="s">
        <v>2</v>
      </c>
    </row>
    <row r="6" spans="4:17" ht="20.25" customHeight="1">
      <c r="D6" s="64"/>
      <c r="E6" s="36"/>
      <c r="F6" s="39"/>
      <c r="G6" s="50"/>
      <c r="H6" s="50"/>
      <c r="I6" s="50">
        <f t="shared" si="0"/>
        <v>0</v>
      </c>
      <c r="J6" s="50"/>
      <c r="K6" s="50"/>
      <c r="L6" s="50">
        <f t="shared" si="1"/>
        <v>0</v>
      </c>
      <c r="M6" s="50"/>
      <c r="N6" s="50">
        <f t="shared" si="2"/>
        <v>0</v>
      </c>
      <c r="O6" s="50">
        <f t="shared" si="3"/>
        <v>0</v>
      </c>
      <c r="P6" s="50">
        <f t="shared" si="4"/>
        <v>0</v>
      </c>
      <c r="Q6" s="64"/>
    </row>
    <row r="7" spans="4:17" ht="20.25" customHeight="1">
      <c r="D7" s="64"/>
      <c r="E7" s="36"/>
      <c r="F7" s="39"/>
      <c r="G7" s="50"/>
      <c r="H7" s="50"/>
      <c r="I7" s="50">
        <f t="shared" si="0"/>
        <v>0</v>
      </c>
      <c r="J7" s="50"/>
      <c r="K7" s="50"/>
      <c r="L7" s="50">
        <f t="shared" si="1"/>
        <v>0</v>
      </c>
      <c r="M7" s="50"/>
      <c r="N7" s="50">
        <f t="shared" si="2"/>
        <v>0</v>
      </c>
      <c r="O7" s="50">
        <f t="shared" si="3"/>
        <v>0</v>
      </c>
      <c r="P7" s="50">
        <f t="shared" si="4"/>
        <v>0</v>
      </c>
      <c r="Q7" s="64"/>
    </row>
    <row r="8" spans="4:17" ht="20.25" customHeight="1">
      <c r="D8" s="64"/>
      <c r="E8" s="36"/>
      <c r="F8" s="39"/>
      <c r="G8" s="50"/>
      <c r="H8" s="50"/>
      <c r="I8" s="50">
        <f t="shared" si="0"/>
        <v>0</v>
      </c>
      <c r="J8" s="50"/>
      <c r="K8" s="50"/>
      <c r="L8" s="50">
        <f t="shared" si="1"/>
        <v>0</v>
      </c>
      <c r="M8" s="50"/>
      <c r="N8" s="50">
        <f t="shared" si="2"/>
        <v>0</v>
      </c>
      <c r="O8" s="50">
        <f t="shared" si="3"/>
        <v>0</v>
      </c>
      <c r="P8" s="50">
        <f t="shared" si="4"/>
        <v>0</v>
      </c>
      <c r="Q8" s="64"/>
    </row>
    <row r="9" spans="4:17" ht="20.25" customHeight="1">
      <c r="D9" s="64"/>
      <c r="E9" s="36"/>
      <c r="F9" s="39"/>
      <c r="G9" s="50"/>
      <c r="H9" s="50"/>
      <c r="I9" s="50">
        <f t="shared" si="0"/>
        <v>0</v>
      </c>
      <c r="J9" s="50"/>
      <c r="K9" s="50"/>
      <c r="L9" s="50">
        <f t="shared" si="1"/>
        <v>0</v>
      </c>
      <c r="M9" s="50"/>
      <c r="N9" s="50">
        <f t="shared" si="2"/>
        <v>0</v>
      </c>
      <c r="O9" s="50">
        <f t="shared" si="3"/>
        <v>0</v>
      </c>
      <c r="P9" s="50">
        <f t="shared" si="4"/>
        <v>0</v>
      </c>
      <c r="Q9" s="64"/>
    </row>
    <row r="10" spans="4:17" ht="20.25" customHeight="1">
      <c r="D10" s="64"/>
      <c r="E10" s="36"/>
      <c r="F10" s="39"/>
      <c r="G10" s="50"/>
      <c r="H10" s="50"/>
      <c r="I10" s="50">
        <f t="shared" si="0"/>
        <v>0</v>
      </c>
      <c r="J10" s="50"/>
      <c r="K10" s="50"/>
      <c r="L10" s="50">
        <f t="shared" si="1"/>
        <v>0</v>
      </c>
      <c r="M10" s="50"/>
      <c r="N10" s="50">
        <f t="shared" si="2"/>
        <v>0</v>
      </c>
      <c r="O10" s="50">
        <f t="shared" si="3"/>
        <v>0</v>
      </c>
      <c r="P10" s="50">
        <f t="shared" si="4"/>
        <v>0</v>
      </c>
      <c r="Q10" s="64"/>
    </row>
    <row r="11" spans="4:17" ht="20.25" customHeight="1">
      <c r="D11" s="64"/>
      <c r="E11" s="36"/>
      <c r="F11" s="39"/>
      <c r="G11" s="50"/>
      <c r="H11" s="50"/>
      <c r="I11" s="50">
        <f t="shared" si="0"/>
        <v>0</v>
      </c>
      <c r="J11" s="50"/>
      <c r="K11" s="50"/>
      <c r="L11" s="50">
        <f t="shared" si="1"/>
        <v>0</v>
      </c>
      <c r="M11" s="50"/>
      <c r="N11" s="50">
        <f t="shared" si="2"/>
        <v>0</v>
      </c>
      <c r="O11" s="50">
        <f t="shared" si="3"/>
        <v>0</v>
      </c>
      <c r="P11" s="50">
        <f t="shared" si="4"/>
        <v>0</v>
      </c>
      <c r="Q11" s="64"/>
    </row>
    <row r="12" spans="4:17" ht="20.25" customHeight="1">
      <c r="D12" s="64"/>
      <c r="E12" s="36"/>
      <c r="F12" s="39"/>
      <c r="G12" s="50"/>
      <c r="H12" s="50"/>
      <c r="I12" s="50">
        <f t="shared" si="0"/>
        <v>0</v>
      </c>
      <c r="J12" s="50"/>
      <c r="K12" s="50"/>
      <c r="L12" s="50">
        <f t="shared" si="1"/>
        <v>0</v>
      </c>
      <c r="M12" s="50"/>
      <c r="N12" s="50">
        <f t="shared" si="2"/>
        <v>0</v>
      </c>
      <c r="O12" s="50">
        <f t="shared" si="3"/>
        <v>0</v>
      </c>
      <c r="P12" s="50">
        <f t="shared" si="4"/>
        <v>0</v>
      </c>
      <c r="Q12" s="64"/>
    </row>
    <row r="13" spans="4:17" ht="20.25" customHeight="1">
      <c r="D13" s="64"/>
      <c r="E13" s="36"/>
      <c r="F13" s="39"/>
      <c r="G13" s="50"/>
      <c r="H13" s="50"/>
      <c r="I13" s="50">
        <f t="shared" si="0"/>
        <v>0</v>
      </c>
      <c r="J13" s="50"/>
      <c r="K13" s="50"/>
      <c r="L13" s="50">
        <f t="shared" si="1"/>
        <v>0</v>
      </c>
      <c r="M13" s="50"/>
      <c r="N13" s="50">
        <f t="shared" si="2"/>
        <v>0</v>
      </c>
      <c r="O13" s="50">
        <f t="shared" si="3"/>
        <v>0</v>
      </c>
      <c r="P13" s="50">
        <f t="shared" si="4"/>
        <v>0</v>
      </c>
      <c r="Q13" s="64"/>
    </row>
    <row r="14" spans="4:17" ht="20.25" customHeight="1">
      <c r="D14" s="64"/>
      <c r="E14" s="36"/>
      <c r="F14" s="39"/>
      <c r="G14" s="50"/>
      <c r="H14" s="50"/>
      <c r="I14" s="50">
        <f t="shared" si="0"/>
        <v>0</v>
      </c>
      <c r="J14" s="50"/>
      <c r="K14" s="50"/>
      <c r="L14" s="50">
        <f t="shared" si="1"/>
        <v>0</v>
      </c>
      <c r="M14" s="50"/>
      <c r="N14" s="50">
        <f t="shared" si="2"/>
        <v>0</v>
      </c>
      <c r="O14" s="50">
        <f t="shared" si="3"/>
        <v>0</v>
      </c>
      <c r="P14" s="50">
        <f t="shared" si="4"/>
        <v>0</v>
      </c>
      <c r="Q14" s="64"/>
    </row>
    <row r="15" spans="4:17" ht="20.25" customHeight="1">
      <c r="D15" s="64"/>
      <c r="E15" s="36"/>
      <c r="F15" s="39"/>
      <c r="G15" s="50"/>
      <c r="H15" s="50"/>
      <c r="I15" s="50">
        <f t="shared" si="0"/>
        <v>0</v>
      </c>
      <c r="J15" s="50"/>
      <c r="K15" s="50"/>
      <c r="L15" s="50">
        <f t="shared" si="1"/>
        <v>0</v>
      </c>
      <c r="M15" s="50"/>
      <c r="N15" s="50">
        <f t="shared" si="2"/>
        <v>0</v>
      </c>
      <c r="O15" s="50">
        <f t="shared" si="3"/>
        <v>0</v>
      </c>
      <c r="P15" s="50">
        <f t="shared" si="4"/>
        <v>0</v>
      </c>
      <c r="Q15" s="64"/>
    </row>
    <row r="16" spans="4:17" ht="20.25" customHeight="1">
      <c r="D16" s="64"/>
      <c r="E16" s="36"/>
      <c r="F16" s="39"/>
      <c r="G16" s="50"/>
      <c r="H16" s="50"/>
      <c r="I16" s="50">
        <f t="shared" si="0"/>
        <v>0</v>
      </c>
      <c r="J16" s="50"/>
      <c r="K16" s="50"/>
      <c r="L16" s="50">
        <f t="shared" si="1"/>
        <v>0</v>
      </c>
      <c r="M16" s="50"/>
      <c r="N16" s="50">
        <f t="shared" si="2"/>
        <v>0</v>
      </c>
      <c r="O16" s="50">
        <f t="shared" si="3"/>
        <v>0</v>
      </c>
      <c r="P16" s="50">
        <f t="shared" si="4"/>
        <v>0</v>
      </c>
      <c r="Q16" s="64"/>
    </row>
    <row r="17" spans="4:17" ht="20.25" customHeight="1">
      <c r="D17" s="64"/>
      <c r="E17" s="36"/>
      <c r="F17" s="39"/>
      <c r="G17" s="50"/>
      <c r="H17" s="50"/>
      <c r="I17" s="50">
        <f t="shared" si="0"/>
        <v>0</v>
      </c>
      <c r="J17" s="50"/>
      <c r="K17" s="50"/>
      <c r="L17" s="50">
        <f t="shared" si="1"/>
        <v>0</v>
      </c>
      <c r="M17" s="50"/>
      <c r="N17" s="50">
        <f t="shared" si="2"/>
        <v>0</v>
      </c>
      <c r="O17" s="50">
        <f t="shared" si="3"/>
        <v>0</v>
      </c>
      <c r="P17" s="50">
        <f t="shared" si="4"/>
        <v>0</v>
      </c>
      <c r="Q17" s="64"/>
    </row>
    <row r="18" spans="4:17" ht="20.25" customHeight="1">
      <c r="D18" s="64"/>
      <c r="E18" s="36"/>
      <c r="F18" s="39"/>
      <c r="G18" s="50"/>
      <c r="H18" s="50"/>
      <c r="I18" s="50">
        <f t="shared" si="0"/>
        <v>0</v>
      </c>
      <c r="J18" s="50"/>
      <c r="K18" s="50"/>
      <c r="L18" s="50">
        <f t="shared" si="1"/>
        <v>0</v>
      </c>
      <c r="M18" s="50"/>
      <c r="N18" s="50">
        <f t="shared" si="2"/>
        <v>0</v>
      </c>
      <c r="O18" s="50">
        <f t="shared" si="3"/>
        <v>0</v>
      </c>
      <c r="P18" s="50">
        <f t="shared" si="4"/>
        <v>0</v>
      </c>
      <c r="Q18" s="64"/>
    </row>
    <row r="19" spans="4:17" ht="20.25" customHeight="1">
      <c r="D19" s="64"/>
      <c r="E19" s="36"/>
      <c r="F19" s="39"/>
      <c r="G19" s="50"/>
      <c r="H19" s="50"/>
      <c r="I19" s="50">
        <f t="shared" si="0"/>
        <v>0</v>
      </c>
      <c r="J19" s="50"/>
      <c r="K19" s="50"/>
      <c r="L19" s="50">
        <f t="shared" si="1"/>
        <v>0</v>
      </c>
      <c r="M19" s="50"/>
      <c r="N19" s="50">
        <f t="shared" si="2"/>
        <v>0</v>
      </c>
      <c r="O19" s="50">
        <f t="shared" si="3"/>
        <v>0</v>
      </c>
      <c r="P19" s="50">
        <f t="shared" si="4"/>
        <v>0</v>
      </c>
      <c r="Q19" s="64"/>
    </row>
    <row r="20" spans="4:17" ht="20.25" customHeight="1">
      <c r="D20" s="64"/>
      <c r="E20" s="36"/>
      <c r="F20" s="39"/>
      <c r="G20" s="50"/>
      <c r="H20" s="50"/>
      <c r="I20" s="50">
        <f t="shared" si="0"/>
        <v>0</v>
      </c>
      <c r="J20" s="50"/>
      <c r="K20" s="50"/>
      <c r="L20" s="50">
        <f t="shared" si="1"/>
        <v>0</v>
      </c>
      <c r="M20" s="50"/>
      <c r="N20" s="50">
        <f t="shared" si="2"/>
        <v>0</v>
      </c>
      <c r="O20" s="50">
        <f t="shared" si="3"/>
        <v>0</v>
      </c>
      <c r="P20" s="50">
        <f t="shared" si="4"/>
        <v>0</v>
      </c>
      <c r="Q20" s="64"/>
    </row>
    <row r="21" spans="4:17" ht="20.25" customHeight="1">
      <c r="D21" s="64"/>
      <c r="E21" s="36"/>
      <c r="F21" s="39"/>
      <c r="G21" s="50"/>
      <c r="H21" s="50"/>
      <c r="I21" s="50">
        <f t="shared" si="0"/>
        <v>0</v>
      </c>
      <c r="J21" s="50"/>
      <c r="K21" s="50"/>
      <c r="L21" s="50">
        <f t="shared" si="1"/>
        <v>0</v>
      </c>
      <c r="M21" s="50"/>
      <c r="N21" s="50">
        <f t="shared" si="2"/>
        <v>0</v>
      </c>
      <c r="O21" s="50">
        <f t="shared" si="3"/>
        <v>0</v>
      </c>
      <c r="P21" s="50">
        <f t="shared" si="4"/>
        <v>0</v>
      </c>
      <c r="Q21" s="64"/>
    </row>
    <row r="22" spans="4:17" ht="20.25" customHeight="1">
      <c r="D22" s="64"/>
      <c r="E22" s="36"/>
      <c r="F22" s="39"/>
      <c r="G22" s="50"/>
      <c r="H22" s="50"/>
      <c r="I22" s="50">
        <f t="shared" si="0"/>
        <v>0</v>
      </c>
      <c r="J22" s="50"/>
      <c r="K22" s="50"/>
      <c r="L22" s="50">
        <f t="shared" si="1"/>
        <v>0</v>
      </c>
      <c r="M22" s="50"/>
      <c r="N22" s="50">
        <f t="shared" si="2"/>
        <v>0</v>
      </c>
      <c r="O22" s="50">
        <f t="shared" si="3"/>
        <v>0</v>
      </c>
      <c r="P22" s="50">
        <f t="shared" si="4"/>
        <v>0</v>
      </c>
      <c r="Q22" s="64"/>
    </row>
    <row r="23" spans="4:17" ht="20.25" customHeight="1">
      <c r="D23" s="64"/>
      <c r="E23" s="36"/>
      <c r="F23" s="39"/>
      <c r="G23" s="50"/>
      <c r="H23" s="50"/>
      <c r="I23" s="50">
        <f t="shared" si="0"/>
        <v>0</v>
      </c>
      <c r="J23" s="50"/>
      <c r="K23" s="50"/>
      <c r="L23" s="50">
        <f t="shared" si="1"/>
        <v>0</v>
      </c>
      <c r="M23" s="50"/>
      <c r="N23" s="50">
        <f t="shared" si="2"/>
        <v>0</v>
      </c>
      <c r="O23" s="50">
        <f t="shared" si="3"/>
        <v>0</v>
      </c>
      <c r="P23" s="50">
        <f t="shared" si="4"/>
        <v>0</v>
      </c>
      <c r="Q23" s="64"/>
    </row>
    <row r="24" spans="4:17" ht="20.25" customHeight="1">
      <c r="D24" s="64"/>
      <c r="E24" s="36"/>
      <c r="F24" s="39"/>
      <c r="G24" s="50"/>
      <c r="H24" s="50"/>
      <c r="I24" s="50">
        <f t="shared" si="0"/>
        <v>0</v>
      </c>
      <c r="J24" s="50"/>
      <c r="K24" s="50"/>
      <c r="L24" s="50">
        <f t="shared" si="1"/>
        <v>0</v>
      </c>
      <c r="M24" s="50"/>
      <c r="N24" s="50">
        <f t="shared" si="2"/>
        <v>0</v>
      </c>
      <c r="O24" s="50">
        <f t="shared" si="3"/>
        <v>0</v>
      </c>
      <c r="P24" s="50">
        <f t="shared" si="4"/>
        <v>0</v>
      </c>
      <c r="Q24" s="64"/>
    </row>
    <row r="25" spans="4:17" ht="20.25" customHeight="1">
      <c r="D25" s="64"/>
      <c r="E25" s="36"/>
      <c r="F25" s="39"/>
      <c r="G25" s="50"/>
      <c r="H25" s="50"/>
      <c r="I25" s="50">
        <f t="shared" si="0"/>
        <v>0</v>
      </c>
      <c r="J25" s="50"/>
      <c r="K25" s="50"/>
      <c r="L25" s="50">
        <f t="shared" si="1"/>
        <v>0</v>
      </c>
      <c r="M25" s="50"/>
      <c r="N25" s="50">
        <f t="shared" si="2"/>
        <v>0</v>
      </c>
      <c r="O25" s="50">
        <f t="shared" si="3"/>
        <v>0</v>
      </c>
      <c r="P25" s="50">
        <f t="shared" si="4"/>
        <v>0</v>
      </c>
      <c r="Q25" s="64"/>
    </row>
    <row r="26" spans="4:17" ht="20.25" customHeight="1">
      <c r="D26" s="64"/>
      <c r="E26" s="36"/>
      <c r="F26" s="39"/>
      <c r="G26" s="50"/>
      <c r="H26" s="50"/>
      <c r="I26" s="50">
        <f t="shared" si="0"/>
        <v>0</v>
      </c>
      <c r="J26" s="50"/>
      <c r="K26" s="50"/>
      <c r="L26" s="50">
        <f t="shared" si="1"/>
        <v>0</v>
      </c>
      <c r="M26" s="50"/>
      <c r="N26" s="50">
        <f t="shared" si="2"/>
        <v>0</v>
      </c>
      <c r="O26" s="50">
        <f t="shared" si="3"/>
        <v>0</v>
      </c>
      <c r="P26" s="50">
        <f t="shared" si="4"/>
        <v>0</v>
      </c>
      <c r="Q26" s="64"/>
    </row>
    <row r="27" spans="4:17" ht="20.25" customHeight="1">
      <c r="D27" s="64"/>
      <c r="E27" s="36"/>
      <c r="F27" s="39"/>
      <c r="G27" s="50"/>
      <c r="H27" s="50"/>
      <c r="I27" s="50">
        <f t="shared" si="0"/>
        <v>0</v>
      </c>
      <c r="J27" s="50"/>
      <c r="K27" s="50"/>
      <c r="L27" s="50">
        <f t="shared" si="1"/>
        <v>0</v>
      </c>
      <c r="M27" s="50"/>
      <c r="N27" s="50">
        <f t="shared" si="2"/>
        <v>0</v>
      </c>
      <c r="O27" s="50">
        <f t="shared" si="3"/>
        <v>0</v>
      </c>
      <c r="P27" s="50">
        <f t="shared" si="4"/>
        <v>0</v>
      </c>
      <c r="Q27" s="64"/>
    </row>
    <row r="28" spans="4:17" ht="20.25" customHeight="1">
      <c r="D28" s="64"/>
      <c r="E28" s="36"/>
      <c r="F28" s="39"/>
      <c r="G28" s="50"/>
      <c r="H28" s="50"/>
      <c r="I28" s="50">
        <f t="shared" si="0"/>
        <v>0</v>
      </c>
      <c r="J28" s="50"/>
      <c r="K28" s="50"/>
      <c r="L28" s="50">
        <f t="shared" si="1"/>
        <v>0</v>
      </c>
      <c r="M28" s="50"/>
      <c r="N28" s="50">
        <f t="shared" si="2"/>
        <v>0</v>
      </c>
      <c r="O28" s="50">
        <f t="shared" si="3"/>
        <v>0</v>
      </c>
      <c r="P28" s="50">
        <f t="shared" si="4"/>
        <v>0</v>
      </c>
      <c r="Q28" s="64"/>
    </row>
    <row r="29" spans="3:17" ht="20.25" customHeight="1">
      <c r="C29" s="20" t="s">
        <v>441</v>
      </c>
      <c r="D29" s="64" t="s">
        <v>389</v>
      </c>
      <c r="E29" s="36"/>
      <c r="F29" s="39"/>
      <c r="G29" s="50"/>
      <c r="H29" s="50"/>
      <c r="I29" s="50">
        <f>TRUNC(SUM(I4:I28))</f>
        <v>24470467</v>
      </c>
      <c r="J29" s="50"/>
      <c r="K29" s="50"/>
      <c r="L29" s="50">
        <f>TRUNC(SUM(L4:L28))</f>
        <v>12720759</v>
      </c>
      <c r="M29" s="50"/>
      <c r="N29" s="50">
        <f>TRUNC(SUM(N4:N28))</f>
        <v>0</v>
      </c>
      <c r="O29" s="50">
        <f t="shared" si="3"/>
        <v>0</v>
      </c>
      <c r="P29" s="50">
        <f>TRUNC(SUM(P4:P28))</f>
        <v>37191226</v>
      </c>
      <c r="Q29" s="64"/>
    </row>
    <row r="30" spans="4:17" ht="20.25" customHeight="1">
      <c r="D30" s="97" t="s">
        <v>440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9"/>
    </row>
    <row r="31" spans="2:17" ht="20.25" customHeight="1">
      <c r="B31" s="20" t="s">
        <v>442</v>
      </c>
      <c r="D31" s="64" t="s">
        <v>443</v>
      </c>
      <c r="E31" s="36"/>
      <c r="F31" s="39" t="s">
        <v>430</v>
      </c>
      <c r="G31" s="50">
        <v>1</v>
      </c>
      <c r="H31" s="50">
        <f>총괄표!I81</f>
        <v>24311588</v>
      </c>
      <c r="I31" s="50">
        <f t="shared" si="0"/>
        <v>24311588</v>
      </c>
      <c r="J31" s="50"/>
      <c r="K31" s="50">
        <f>총괄표!L81</f>
        <v>12638180</v>
      </c>
      <c r="L31" s="50">
        <f t="shared" si="1"/>
        <v>12638180</v>
      </c>
      <c r="M31" s="50">
        <f>총괄표!N81</f>
        <v>0</v>
      </c>
      <c r="N31" s="50">
        <f t="shared" si="2"/>
        <v>0</v>
      </c>
      <c r="O31" s="50">
        <f t="shared" si="3"/>
        <v>36949768</v>
      </c>
      <c r="P31" s="50">
        <f t="shared" si="4"/>
        <v>36949768</v>
      </c>
      <c r="Q31" s="64"/>
    </row>
    <row r="32" spans="2:17" ht="20.25" customHeight="1">
      <c r="B32" s="20" t="s">
        <v>444</v>
      </c>
      <c r="D32" s="64" t="s">
        <v>445</v>
      </c>
      <c r="E32" s="36"/>
      <c r="F32" s="39" t="s">
        <v>430</v>
      </c>
      <c r="G32" s="50">
        <v>1</v>
      </c>
      <c r="H32" s="50">
        <f>총괄표!I107</f>
        <v>158879</v>
      </c>
      <c r="I32" s="50">
        <f t="shared" si="0"/>
        <v>158879</v>
      </c>
      <c r="J32" s="50"/>
      <c r="K32" s="50">
        <f>총괄표!L107</f>
        <v>82579</v>
      </c>
      <c r="L32" s="50">
        <f t="shared" si="1"/>
        <v>82579</v>
      </c>
      <c r="M32" s="50">
        <f>총괄표!N107</f>
        <v>0</v>
      </c>
      <c r="N32" s="50">
        <f t="shared" si="2"/>
        <v>0</v>
      </c>
      <c r="O32" s="50">
        <f t="shared" si="3"/>
        <v>241458</v>
      </c>
      <c r="P32" s="50">
        <f t="shared" si="4"/>
        <v>241458</v>
      </c>
      <c r="Q32" s="64"/>
    </row>
    <row r="33" spans="2:17" ht="20.25" customHeight="1">
      <c r="B33" s="20" t="s">
        <v>446</v>
      </c>
      <c r="D33" s="64" t="s">
        <v>447</v>
      </c>
      <c r="E33" s="36"/>
      <c r="F33" s="39" t="s">
        <v>430</v>
      </c>
      <c r="G33" s="50">
        <v>1</v>
      </c>
      <c r="H33" s="50">
        <f>총괄표!I133</f>
        <v>0</v>
      </c>
      <c r="I33" s="50">
        <f t="shared" si="0"/>
        <v>0</v>
      </c>
      <c r="J33" s="50"/>
      <c r="K33" s="50">
        <f>총괄표!L133</f>
        <v>0</v>
      </c>
      <c r="L33" s="50">
        <f t="shared" si="1"/>
        <v>0</v>
      </c>
      <c r="M33" s="50">
        <f>총괄표!N133</f>
        <v>0</v>
      </c>
      <c r="N33" s="50">
        <f t="shared" si="2"/>
        <v>0</v>
      </c>
      <c r="O33" s="50">
        <f t="shared" si="3"/>
        <v>0</v>
      </c>
      <c r="P33" s="50">
        <f t="shared" si="4"/>
        <v>0</v>
      </c>
      <c r="Q33" s="64"/>
    </row>
    <row r="34" spans="4:17" ht="20.25" customHeight="1">
      <c r="D34" s="64"/>
      <c r="E34" s="36"/>
      <c r="F34" s="39"/>
      <c r="G34" s="50"/>
      <c r="H34" s="50"/>
      <c r="I34" s="50">
        <f t="shared" si="0"/>
        <v>0</v>
      </c>
      <c r="J34" s="50"/>
      <c r="K34" s="50"/>
      <c r="L34" s="50">
        <f t="shared" si="1"/>
        <v>0</v>
      </c>
      <c r="M34" s="50"/>
      <c r="N34" s="50">
        <f t="shared" si="2"/>
        <v>0</v>
      </c>
      <c r="O34" s="50">
        <f t="shared" si="3"/>
        <v>0</v>
      </c>
      <c r="P34" s="50">
        <f t="shared" si="4"/>
        <v>0</v>
      </c>
      <c r="Q34" s="64"/>
    </row>
    <row r="35" spans="4:17" ht="20.25" customHeight="1">
      <c r="D35" s="64"/>
      <c r="E35" s="36"/>
      <c r="F35" s="39"/>
      <c r="G35" s="50"/>
      <c r="H35" s="50"/>
      <c r="I35" s="50">
        <f t="shared" si="0"/>
        <v>0</v>
      </c>
      <c r="J35" s="50"/>
      <c r="K35" s="50"/>
      <c r="L35" s="50">
        <f t="shared" si="1"/>
        <v>0</v>
      </c>
      <c r="M35" s="50"/>
      <c r="N35" s="50">
        <f t="shared" si="2"/>
        <v>0</v>
      </c>
      <c r="O35" s="50">
        <f t="shared" si="3"/>
        <v>0</v>
      </c>
      <c r="P35" s="50">
        <f t="shared" si="4"/>
        <v>0</v>
      </c>
      <c r="Q35" s="64"/>
    </row>
    <row r="36" spans="4:17" ht="20.25" customHeight="1">
      <c r="D36" s="64"/>
      <c r="E36" s="36"/>
      <c r="F36" s="39"/>
      <c r="G36" s="50"/>
      <c r="H36" s="50"/>
      <c r="I36" s="50">
        <f t="shared" si="0"/>
        <v>0</v>
      </c>
      <c r="J36" s="50"/>
      <c r="K36" s="50"/>
      <c r="L36" s="50">
        <f t="shared" si="1"/>
        <v>0</v>
      </c>
      <c r="M36" s="50"/>
      <c r="N36" s="50">
        <f t="shared" si="2"/>
        <v>0</v>
      </c>
      <c r="O36" s="50">
        <f t="shared" si="3"/>
        <v>0</v>
      </c>
      <c r="P36" s="50">
        <f t="shared" si="4"/>
        <v>0</v>
      </c>
      <c r="Q36" s="64"/>
    </row>
    <row r="37" spans="4:17" ht="20.25" customHeight="1">
      <c r="D37" s="64"/>
      <c r="E37" s="36"/>
      <c r="F37" s="39"/>
      <c r="G37" s="50"/>
      <c r="H37" s="50"/>
      <c r="I37" s="50">
        <f t="shared" si="0"/>
        <v>0</v>
      </c>
      <c r="J37" s="50"/>
      <c r="K37" s="50"/>
      <c r="L37" s="50">
        <f t="shared" si="1"/>
        <v>0</v>
      </c>
      <c r="M37" s="50"/>
      <c r="N37" s="50">
        <f t="shared" si="2"/>
        <v>0</v>
      </c>
      <c r="O37" s="50">
        <f t="shared" si="3"/>
        <v>0</v>
      </c>
      <c r="P37" s="50">
        <f t="shared" si="4"/>
        <v>0</v>
      </c>
      <c r="Q37" s="64"/>
    </row>
    <row r="38" spans="4:17" ht="20.25" customHeight="1">
      <c r="D38" s="64"/>
      <c r="E38" s="36"/>
      <c r="F38" s="39"/>
      <c r="G38" s="50"/>
      <c r="H38" s="50"/>
      <c r="I38" s="50">
        <f t="shared" si="0"/>
        <v>0</v>
      </c>
      <c r="J38" s="50"/>
      <c r="K38" s="50"/>
      <c r="L38" s="50">
        <f t="shared" si="1"/>
        <v>0</v>
      </c>
      <c r="M38" s="50"/>
      <c r="N38" s="50">
        <f t="shared" si="2"/>
        <v>0</v>
      </c>
      <c r="O38" s="50">
        <f>SUM(H38+K38+M38)</f>
        <v>0</v>
      </c>
      <c r="P38" s="50">
        <f t="shared" si="4"/>
        <v>0</v>
      </c>
      <c r="Q38" s="64"/>
    </row>
    <row r="39" spans="4:17" ht="20.25" customHeight="1">
      <c r="D39" s="64"/>
      <c r="E39" s="36"/>
      <c r="F39" s="39"/>
      <c r="G39" s="50"/>
      <c r="H39" s="50"/>
      <c r="I39" s="50">
        <f aca="true" t="shared" si="5" ref="I39:I102">G39*H39</f>
        <v>0</v>
      </c>
      <c r="J39" s="50"/>
      <c r="K39" s="50"/>
      <c r="L39" s="50">
        <f aca="true" t="shared" si="6" ref="L39:L102">G39*K39</f>
        <v>0</v>
      </c>
      <c r="M39" s="50"/>
      <c r="N39" s="50">
        <f aca="true" t="shared" si="7" ref="N39:N102">G39*M39</f>
        <v>0</v>
      </c>
      <c r="O39" s="50">
        <f aca="true" t="shared" si="8" ref="O39:O102">SUM(H39+K39+M39)</f>
        <v>0</v>
      </c>
      <c r="P39" s="50">
        <f>SUM(I39,L39,N39)</f>
        <v>0</v>
      </c>
      <c r="Q39" s="64"/>
    </row>
    <row r="40" spans="4:17" ht="20.25" customHeight="1">
      <c r="D40" s="64"/>
      <c r="E40" s="36"/>
      <c r="F40" s="39"/>
      <c r="G40" s="50"/>
      <c r="H40" s="50"/>
      <c r="I40" s="50">
        <f t="shared" si="5"/>
        <v>0</v>
      </c>
      <c r="J40" s="50"/>
      <c r="K40" s="50"/>
      <c r="L40" s="50">
        <f t="shared" si="6"/>
        <v>0</v>
      </c>
      <c r="M40" s="50"/>
      <c r="N40" s="50">
        <f t="shared" si="7"/>
        <v>0</v>
      </c>
      <c r="O40" s="50">
        <f t="shared" si="8"/>
        <v>0</v>
      </c>
      <c r="P40" s="50">
        <f aca="true" t="shared" si="9" ref="P40:P103">SUM(I40,L40,N40)</f>
        <v>0</v>
      </c>
      <c r="Q40" s="64"/>
    </row>
    <row r="41" spans="4:17" ht="20.25" customHeight="1">
      <c r="D41" s="64"/>
      <c r="E41" s="36"/>
      <c r="F41" s="39"/>
      <c r="G41" s="50"/>
      <c r="H41" s="50"/>
      <c r="I41" s="50">
        <f t="shared" si="5"/>
        <v>0</v>
      </c>
      <c r="J41" s="50"/>
      <c r="K41" s="50"/>
      <c r="L41" s="50">
        <f t="shared" si="6"/>
        <v>0</v>
      </c>
      <c r="M41" s="50"/>
      <c r="N41" s="50">
        <f t="shared" si="7"/>
        <v>0</v>
      </c>
      <c r="O41" s="50">
        <f t="shared" si="8"/>
        <v>0</v>
      </c>
      <c r="P41" s="50">
        <f t="shared" si="9"/>
        <v>0</v>
      </c>
      <c r="Q41" s="64"/>
    </row>
    <row r="42" spans="4:17" ht="20.25" customHeight="1">
      <c r="D42" s="64"/>
      <c r="E42" s="36"/>
      <c r="F42" s="39"/>
      <c r="G42" s="50"/>
      <c r="H42" s="50"/>
      <c r="I42" s="50">
        <f t="shared" si="5"/>
        <v>0</v>
      </c>
      <c r="J42" s="50"/>
      <c r="K42" s="50"/>
      <c r="L42" s="50">
        <f t="shared" si="6"/>
        <v>0</v>
      </c>
      <c r="M42" s="50"/>
      <c r="N42" s="50">
        <f t="shared" si="7"/>
        <v>0</v>
      </c>
      <c r="O42" s="50">
        <f t="shared" si="8"/>
        <v>0</v>
      </c>
      <c r="P42" s="50">
        <f t="shared" si="9"/>
        <v>0</v>
      </c>
      <c r="Q42" s="64"/>
    </row>
    <row r="43" spans="4:17" ht="20.25" customHeight="1">
      <c r="D43" s="64"/>
      <c r="E43" s="36"/>
      <c r="F43" s="39"/>
      <c r="G43" s="50"/>
      <c r="H43" s="50"/>
      <c r="I43" s="50">
        <f t="shared" si="5"/>
        <v>0</v>
      </c>
      <c r="J43" s="50"/>
      <c r="K43" s="50"/>
      <c r="L43" s="50">
        <f t="shared" si="6"/>
        <v>0</v>
      </c>
      <c r="M43" s="50"/>
      <c r="N43" s="50">
        <f t="shared" si="7"/>
        <v>0</v>
      </c>
      <c r="O43" s="50">
        <f t="shared" si="8"/>
        <v>0</v>
      </c>
      <c r="P43" s="50">
        <f t="shared" si="9"/>
        <v>0</v>
      </c>
      <c r="Q43" s="64"/>
    </row>
    <row r="44" spans="4:17" ht="20.25" customHeight="1">
      <c r="D44" s="64"/>
      <c r="E44" s="36"/>
      <c r="F44" s="39"/>
      <c r="G44" s="50"/>
      <c r="H44" s="50"/>
      <c r="I44" s="50">
        <f t="shared" si="5"/>
        <v>0</v>
      </c>
      <c r="J44" s="50"/>
      <c r="K44" s="50"/>
      <c r="L44" s="50">
        <f t="shared" si="6"/>
        <v>0</v>
      </c>
      <c r="M44" s="50"/>
      <c r="N44" s="50">
        <f t="shared" si="7"/>
        <v>0</v>
      </c>
      <c r="O44" s="50">
        <f t="shared" si="8"/>
        <v>0</v>
      </c>
      <c r="P44" s="50">
        <f t="shared" si="9"/>
        <v>0</v>
      </c>
      <c r="Q44" s="64"/>
    </row>
    <row r="45" spans="4:17" ht="20.25" customHeight="1">
      <c r="D45" s="64"/>
      <c r="E45" s="36"/>
      <c r="F45" s="39"/>
      <c r="G45" s="50"/>
      <c r="H45" s="50"/>
      <c r="I45" s="50">
        <f t="shared" si="5"/>
        <v>0</v>
      </c>
      <c r="J45" s="50"/>
      <c r="K45" s="50"/>
      <c r="L45" s="50">
        <f t="shared" si="6"/>
        <v>0</v>
      </c>
      <c r="M45" s="50"/>
      <c r="N45" s="50">
        <f t="shared" si="7"/>
        <v>0</v>
      </c>
      <c r="O45" s="50">
        <f t="shared" si="8"/>
        <v>0</v>
      </c>
      <c r="P45" s="50">
        <f t="shared" si="9"/>
        <v>0</v>
      </c>
      <c r="Q45" s="64"/>
    </row>
    <row r="46" spans="4:17" ht="20.25" customHeight="1">
      <c r="D46" s="64"/>
      <c r="E46" s="36"/>
      <c r="F46" s="39"/>
      <c r="G46" s="50"/>
      <c r="H46" s="50"/>
      <c r="I46" s="50">
        <f t="shared" si="5"/>
        <v>0</v>
      </c>
      <c r="J46" s="50"/>
      <c r="K46" s="50"/>
      <c r="L46" s="50">
        <f t="shared" si="6"/>
        <v>0</v>
      </c>
      <c r="M46" s="50"/>
      <c r="N46" s="50">
        <f t="shared" si="7"/>
        <v>0</v>
      </c>
      <c r="O46" s="50">
        <f t="shared" si="8"/>
        <v>0</v>
      </c>
      <c r="P46" s="50">
        <f t="shared" si="9"/>
        <v>0</v>
      </c>
      <c r="Q46" s="64"/>
    </row>
    <row r="47" spans="4:17" ht="20.25" customHeight="1">
      <c r="D47" s="64"/>
      <c r="E47" s="36"/>
      <c r="F47" s="39"/>
      <c r="G47" s="50"/>
      <c r="H47" s="50"/>
      <c r="I47" s="50">
        <f t="shared" si="5"/>
        <v>0</v>
      </c>
      <c r="J47" s="50"/>
      <c r="K47" s="50"/>
      <c r="L47" s="50">
        <f t="shared" si="6"/>
        <v>0</v>
      </c>
      <c r="M47" s="50"/>
      <c r="N47" s="50">
        <f t="shared" si="7"/>
        <v>0</v>
      </c>
      <c r="O47" s="50">
        <f t="shared" si="8"/>
        <v>0</v>
      </c>
      <c r="P47" s="50">
        <f t="shared" si="9"/>
        <v>0</v>
      </c>
      <c r="Q47" s="64"/>
    </row>
    <row r="48" spans="4:17" ht="20.25" customHeight="1">
      <c r="D48" s="64"/>
      <c r="E48" s="36"/>
      <c r="F48" s="39"/>
      <c r="G48" s="50"/>
      <c r="H48" s="50"/>
      <c r="I48" s="50">
        <f t="shared" si="5"/>
        <v>0</v>
      </c>
      <c r="J48" s="50"/>
      <c r="K48" s="50"/>
      <c r="L48" s="50">
        <f t="shared" si="6"/>
        <v>0</v>
      </c>
      <c r="M48" s="50"/>
      <c r="N48" s="50">
        <f t="shared" si="7"/>
        <v>0</v>
      </c>
      <c r="O48" s="50">
        <f t="shared" si="8"/>
        <v>0</v>
      </c>
      <c r="P48" s="50">
        <f t="shared" si="9"/>
        <v>0</v>
      </c>
      <c r="Q48" s="64"/>
    </row>
    <row r="49" spans="4:17" ht="20.25" customHeight="1">
      <c r="D49" s="64"/>
      <c r="E49" s="36"/>
      <c r="F49" s="39"/>
      <c r="G49" s="50"/>
      <c r="H49" s="50"/>
      <c r="I49" s="50">
        <f t="shared" si="5"/>
        <v>0</v>
      </c>
      <c r="J49" s="50"/>
      <c r="K49" s="50"/>
      <c r="L49" s="50">
        <f t="shared" si="6"/>
        <v>0</v>
      </c>
      <c r="M49" s="50"/>
      <c r="N49" s="50">
        <f t="shared" si="7"/>
        <v>0</v>
      </c>
      <c r="O49" s="50">
        <f t="shared" si="8"/>
        <v>0</v>
      </c>
      <c r="P49" s="50">
        <f t="shared" si="9"/>
        <v>0</v>
      </c>
      <c r="Q49" s="64"/>
    </row>
    <row r="50" spans="4:17" ht="20.25" customHeight="1">
      <c r="D50" s="64"/>
      <c r="E50" s="36"/>
      <c r="F50" s="39"/>
      <c r="G50" s="50"/>
      <c r="H50" s="50"/>
      <c r="I50" s="50">
        <f t="shared" si="5"/>
        <v>0</v>
      </c>
      <c r="J50" s="50"/>
      <c r="K50" s="50"/>
      <c r="L50" s="50">
        <f t="shared" si="6"/>
        <v>0</v>
      </c>
      <c r="M50" s="50"/>
      <c r="N50" s="50">
        <f t="shared" si="7"/>
        <v>0</v>
      </c>
      <c r="O50" s="50">
        <f t="shared" si="8"/>
        <v>0</v>
      </c>
      <c r="P50" s="50">
        <f t="shared" si="9"/>
        <v>0</v>
      </c>
      <c r="Q50" s="64"/>
    </row>
    <row r="51" spans="4:17" ht="20.25" customHeight="1">
      <c r="D51" s="64"/>
      <c r="E51" s="36"/>
      <c r="F51" s="39"/>
      <c r="G51" s="50"/>
      <c r="H51" s="50"/>
      <c r="I51" s="50">
        <f t="shared" si="5"/>
        <v>0</v>
      </c>
      <c r="J51" s="50"/>
      <c r="K51" s="50"/>
      <c r="L51" s="50">
        <f t="shared" si="6"/>
        <v>0</v>
      </c>
      <c r="M51" s="50"/>
      <c r="N51" s="50">
        <f t="shared" si="7"/>
        <v>0</v>
      </c>
      <c r="O51" s="50">
        <f t="shared" si="8"/>
        <v>0</v>
      </c>
      <c r="P51" s="50">
        <f t="shared" si="9"/>
        <v>0</v>
      </c>
      <c r="Q51" s="64"/>
    </row>
    <row r="52" spans="4:17" ht="20.25" customHeight="1">
      <c r="D52" s="64"/>
      <c r="E52" s="36"/>
      <c r="F52" s="39"/>
      <c r="G52" s="50"/>
      <c r="H52" s="50"/>
      <c r="I52" s="50">
        <f t="shared" si="5"/>
        <v>0</v>
      </c>
      <c r="J52" s="50"/>
      <c r="K52" s="50"/>
      <c r="L52" s="50">
        <f t="shared" si="6"/>
        <v>0</v>
      </c>
      <c r="M52" s="50"/>
      <c r="N52" s="50">
        <f t="shared" si="7"/>
        <v>0</v>
      </c>
      <c r="O52" s="50">
        <f t="shared" si="8"/>
        <v>0</v>
      </c>
      <c r="P52" s="50">
        <f t="shared" si="9"/>
        <v>0</v>
      </c>
      <c r="Q52" s="64"/>
    </row>
    <row r="53" spans="4:17" ht="20.25" customHeight="1">
      <c r="D53" s="64"/>
      <c r="E53" s="36"/>
      <c r="F53" s="39"/>
      <c r="G53" s="50"/>
      <c r="H53" s="50"/>
      <c r="I53" s="50">
        <f t="shared" si="5"/>
        <v>0</v>
      </c>
      <c r="J53" s="50"/>
      <c r="K53" s="50"/>
      <c r="L53" s="50">
        <f t="shared" si="6"/>
        <v>0</v>
      </c>
      <c r="M53" s="50"/>
      <c r="N53" s="50">
        <f t="shared" si="7"/>
        <v>0</v>
      </c>
      <c r="O53" s="50">
        <f t="shared" si="8"/>
        <v>0</v>
      </c>
      <c r="P53" s="50">
        <f t="shared" si="9"/>
        <v>0</v>
      </c>
      <c r="Q53" s="64"/>
    </row>
    <row r="54" spans="4:17" ht="20.25" customHeight="1">
      <c r="D54" s="64"/>
      <c r="E54" s="36"/>
      <c r="F54" s="39"/>
      <c r="G54" s="50"/>
      <c r="H54" s="50"/>
      <c r="I54" s="50">
        <f t="shared" si="5"/>
        <v>0</v>
      </c>
      <c r="J54" s="50"/>
      <c r="K54" s="50"/>
      <c r="L54" s="50">
        <f t="shared" si="6"/>
        <v>0</v>
      </c>
      <c r="M54" s="50"/>
      <c r="N54" s="50">
        <f t="shared" si="7"/>
        <v>0</v>
      </c>
      <c r="O54" s="50">
        <f t="shared" si="8"/>
        <v>0</v>
      </c>
      <c r="P54" s="50">
        <f t="shared" si="9"/>
        <v>0</v>
      </c>
      <c r="Q54" s="64"/>
    </row>
    <row r="55" spans="2:17" ht="20.25" customHeight="1">
      <c r="B55" s="20" t="s">
        <v>439</v>
      </c>
      <c r="C55" s="20" t="s">
        <v>441</v>
      </c>
      <c r="D55" s="64" t="s">
        <v>389</v>
      </c>
      <c r="E55" s="36"/>
      <c r="F55" s="39"/>
      <c r="G55" s="50"/>
      <c r="H55" s="50"/>
      <c r="I55" s="50">
        <f>TRUNC(SUM(I30:I54))</f>
        <v>24470467</v>
      </c>
      <c r="J55" s="50"/>
      <c r="K55" s="50"/>
      <c r="L55" s="50">
        <f>TRUNC(SUM(L30:L54))</f>
        <v>12720759</v>
      </c>
      <c r="M55" s="50"/>
      <c r="N55" s="50">
        <f>TRUNC(SUM(N30:N54))</f>
        <v>0</v>
      </c>
      <c r="O55" s="50">
        <f t="shared" si="8"/>
        <v>0</v>
      </c>
      <c r="P55" s="50">
        <f>TRUNC(SUM(P30:P54))</f>
        <v>37191226</v>
      </c>
      <c r="Q55" s="64"/>
    </row>
    <row r="56" spans="4:17" ht="20.25" customHeight="1">
      <c r="D56" s="97" t="s">
        <v>448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9"/>
    </row>
    <row r="57" spans="2:17" ht="20.25" customHeight="1">
      <c r="B57" s="20" t="s">
        <v>398</v>
      </c>
      <c r="D57" s="64" t="s">
        <v>122</v>
      </c>
      <c r="E57" s="36"/>
      <c r="F57" s="39" t="s">
        <v>430</v>
      </c>
      <c r="G57" s="50">
        <v>1</v>
      </c>
      <c r="H57" s="50">
        <f>내역서!I55</f>
        <v>1273546</v>
      </c>
      <c r="I57" s="50">
        <f t="shared" si="5"/>
        <v>1273546</v>
      </c>
      <c r="J57" s="50"/>
      <c r="K57" s="50">
        <f>내역서!L55</f>
        <v>3646527</v>
      </c>
      <c r="L57" s="50">
        <f t="shared" si="6"/>
        <v>3646527</v>
      </c>
      <c r="M57" s="50">
        <f>내역서!N55</f>
        <v>0</v>
      </c>
      <c r="N57" s="50">
        <f t="shared" si="7"/>
        <v>0</v>
      </c>
      <c r="O57" s="50">
        <f t="shared" si="8"/>
        <v>4920073</v>
      </c>
      <c r="P57" s="50">
        <f t="shared" si="9"/>
        <v>4920073</v>
      </c>
      <c r="Q57" s="64"/>
    </row>
    <row r="58" spans="2:17" ht="20.25" customHeight="1">
      <c r="B58" s="20" t="s">
        <v>407</v>
      </c>
      <c r="D58" s="64" t="s">
        <v>123</v>
      </c>
      <c r="E58" s="36"/>
      <c r="F58" s="39" t="s">
        <v>430</v>
      </c>
      <c r="G58" s="50">
        <v>1</v>
      </c>
      <c r="H58" s="50">
        <f>내역서!I107</f>
        <v>23038042</v>
      </c>
      <c r="I58" s="50">
        <f t="shared" si="5"/>
        <v>23038042</v>
      </c>
      <c r="J58" s="50"/>
      <c r="K58" s="50">
        <f>내역서!L107</f>
        <v>8991653</v>
      </c>
      <c r="L58" s="50">
        <f t="shared" si="6"/>
        <v>8991653</v>
      </c>
      <c r="M58" s="50">
        <f>내역서!N107</f>
        <v>0</v>
      </c>
      <c r="N58" s="50">
        <f t="shared" si="7"/>
        <v>0</v>
      </c>
      <c r="O58" s="50">
        <f t="shared" si="8"/>
        <v>32029695</v>
      </c>
      <c r="P58" s="50">
        <f t="shared" si="9"/>
        <v>32029695</v>
      </c>
      <c r="Q58" s="64"/>
    </row>
    <row r="59" spans="4:17" ht="20.25" customHeight="1">
      <c r="D59" s="64"/>
      <c r="E59" s="36"/>
      <c r="F59" s="39"/>
      <c r="G59" s="50"/>
      <c r="H59" s="50"/>
      <c r="I59" s="50">
        <f t="shared" si="5"/>
        <v>0</v>
      </c>
      <c r="J59" s="50"/>
      <c r="K59" s="50"/>
      <c r="L59" s="50">
        <f t="shared" si="6"/>
        <v>0</v>
      </c>
      <c r="M59" s="50"/>
      <c r="N59" s="50">
        <f t="shared" si="7"/>
        <v>0</v>
      </c>
      <c r="O59" s="50">
        <f t="shared" si="8"/>
        <v>0</v>
      </c>
      <c r="P59" s="50">
        <f t="shared" si="9"/>
        <v>0</v>
      </c>
      <c r="Q59" s="64"/>
    </row>
    <row r="60" spans="4:17" ht="20.25" customHeight="1">
      <c r="D60" s="64"/>
      <c r="E60" s="36"/>
      <c r="F60" s="39"/>
      <c r="G60" s="50"/>
      <c r="H60" s="50"/>
      <c r="I60" s="50">
        <f t="shared" si="5"/>
        <v>0</v>
      </c>
      <c r="J60" s="50"/>
      <c r="K60" s="50"/>
      <c r="L60" s="50">
        <f t="shared" si="6"/>
        <v>0</v>
      </c>
      <c r="M60" s="50"/>
      <c r="N60" s="50">
        <f t="shared" si="7"/>
        <v>0</v>
      </c>
      <c r="O60" s="50">
        <f t="shared" si="8"/>
        <v>0</v>
      </c>
      <c r="P60" s="50">
        <f t="shared" si="9"/>
        <v>0</v>
      </c>
      <c r="Q60" s="64"/>
    </row>
    <row r="61" spans="4:17" ht="20.25" customHeight="1">
      <c r="D61" s="64"/>
      <c r="E61" s="36"/>
      <c r="F61" s="39"/>
      <c r="G61" s="50"/>
      <c r="H61" s="50"/>
      <c r="I61" s="50">
        <f t="shared" si="5"/>
        <v>0</v>
      </c>
      <c r="J61" s="50"/>
      <c r="K61" s="50"/>
      <c r="L61" s="50">
        <f t="shared" si="6"/>
        <v>0</v>
      </c>
      <c r="M61" s="50"/>
      <c r="N61" s="50">
        <f t="shared" si="7"/>
        <v>0</v>
      </c>
      <c r="O61" s="50">
        <f t="shared" si="8"/>
        <v>0</v>
      </c>
      <c r="P61" s="50">
        <f t="shared" si="9"/>
        <v>0</v>
      </c>
      <c r="Q61" s="64"/>
    </row>
    <row r="62" spans="4:17" ht="20.25" customHeight="1">
      <c r="D62" s="64"/>
      <c r="E62" s="36"/>
      <c r="F62" s="39"/>
      <c r="G62" s="50"/>
      <c r="H62" s="50"/>
      <c r="I62" s="50">
        <f t="shared" si="5"/>
        <v>0</v>
      </c>
      <c r="J62" s="50"/>
      <c r="K62" s="50"/>
      <c r="L62" s="50">
        <f t="shared" si="6"/>
        <v>0</v>
      </c>
      <c r="M62" s="50"/>
      <c r="N62" s="50">
        <f t="shared" si="7"/>
        <v>0</v>
      </c>
      <c r="O62" s="50">
        <f t="shared" si="8"/>
        <v>0</v>
      </c>
      <c r="P62" s="50">
        <f t="shared" si="9"/>
        <v>0</v>
      </c>
      <c r="Q62" s="64"/>
    </row>
    <row r="63" spans="4:17" ht="20.25" customHeight="1">
      <c r="D63" s="64"/>
      <c r="E63" s="36"/>
      <c r="F63" s="39"/>
      <c r="G63" s="50"/>
      <c r="H63" s="50"/>
      <c r="I63" s="50">
        <f t="shared" si="5"/>
        <v>0</v>
      </c>
      <c r="J63" s="50"/>
      <c r="K63" s="50"/>
      <c r="L63" s="50">
        <f t="shared" si="6"/>
        <v>0</v>
      </c>
      <c r="M63" s="50"/>
      <c r="N63" s="50">
        <f t="shared" si="7"/>
        <v>0</v>
      </c>
      <c r="O63" s="50">
        <f t="shared" si="8"/>
        <v>0</v>
      </c>
      <c r="P63" s="50">
        <f t="shared" si="9"/>
        <v>0</v>
      </c>
      <c r="Q63" s="64"/>
    </row>
    <row r="64" spans="4:17" ht="20.25" customHeight="1">
      <c r="D64" s="64"/>
      <c r="E64" s="36"/>
      <c r="F64" s="39"/>
      <c r="G64" s="50"/>
      <c r="H64" s="50"/>
      <c r="I64" s="50">
        <f t="shared" si="5"/>
        <v>0</v>
      </c>
      <c r="J64" s="50"/>
      <c r="K64" s="50"/>
      <c r="L64" s="50">
        <f t="shared" si="6"/>
        <v>0</v>
      </c>
      <c r="M64" s="50"/>
      <c r="N64" s="50">
        <f t="shared" si="7"/>
        <v>0</v>
      </c>
      <c r="O64" s="50">
        <f t="shared" si="8"/>
        <v>0</v>
      </c>
      <c r="P64" s="50">
        <f t="shared" si="9"/>
        <v>0</v>
      </c>
      <c r="Q64" s="64"/>
    </row>
    <row r="65" spans="4:17" ht="20.25" customHeight="1">
      <c r="D65" s="64"/>
      <c r="E65" s="36"/>
      <c r="F65" s="39"/>
      <c r="G65" s="50"/>
      <c r="H65" s="50"/>
      <c r="I65" s="50">
        <f t="shared" si="5"/>
        <v>0</v>
      </c>
      <c r="J65" s="50"/>
      <c r="K65" s="50"/>
      <c r="L65" s="50">
        <f t="shared" si="6"/>
        <v>0</v>
      </c>
      <c r="M65" s="50"/>
      <c r="N65" s="50">
        <f t="shared" si="7"/>
        <v>0</v>
      </c>
      <c r="O65" s="50">
        <f t="shared" si="8"/>
        <v>0</v>
      </c>
      <c r="P65" s="50">
        <f t="shared" si="9"/>
        <v>0</v>
      </c>
      <c r="Q65" s="64"/>
    </row>
    <row r="66" spans="4:17" ht="20.25" customHeight="1">
      <c r="D66" s="64"/>
      <c r="E66" s="36"/>
      <c r="F66" s="39"/>
      <c r="G66" s="50"/>
      <c r="H66" s="50"/>
      <c r="I66" s="50">
        <f t="shared" si="5"/>
        <v>0</v>
      </c>
      <c r="J66" s="50"/>
      <c r="K66" s="50"/>
      <c r="L66" s="50">
        <f t="shared" si="6"/>
        <v>0</v>
      </c>
      <c r="M66" s="50"/>
      <c r="N66" s="50">
        <f t="shared" si="7"/>
        <v>0</v>
      </c>
      <c r="O66" s="50">
        <f t="shared" si="8"/>
        <v>0</v>
      </c>
      <c r="P66" s="50">
        <f t="shared" si="9"/>
        <v>0</v>
      </c>
      <c r="Q66" s="64"/>
    </row>
    <row r="67" spans="4:17" ht="20.25" customHeight="1">
      <c r="D67" s="64"/>
      <c r="E67" s="36"/>
      <c r="F67" s="39"/>
      <c r="G67" s="50"/>
      <c r="H67" s="50"/>
      <c r="I67" s="50">
        <f t="shared" si="5"/>
        <v>0</v>
      </c>
      <c r="J67" s="50"/>
      <c r="K67" s="50"/>
      <c r="L67" s="50">
        <f t="shared" si="6"/>
        <v>0</v>
      </c>
      <c r="M67" s="50"/>
      <c r="N67" s="50">
        <f t="shared" si="7"/>
        <v>0</v>
      </c>
      <c r="O67" s="50">
        <f t="shared" si="8"/>
        <v>0</v>
      </c>
      <c r="P67" s="50">
        <f t="shared" si="9"/>
        <v>0</v>
      </c>
      <c r="Q67" s="64"/>
    </row>
    <row r="68" spans="4:17" ht="20.25" customHeight="1">
      <c r="D68" s="64"/>
      <c r="E68" s="36"/>
      <c r="F68" s="39"/>
      <c r="G68" s="50"/>
      <c r="H68" s="50"/>
      <c r="I68" s="50">
        <f t="shared" si="5"/>
        <v>0</v>
      </c>
      <c r="J68" s="50"/>
      <c r="K68" s="50"/>
      <c r="L68" s="50">
        <f t="shared" si="6"/>
        <v>0</v>
      </c>
      <c r="M68" s="50"/>
      <c r="N68" s="50">
        <f t="shared" si="7"/>
        <v>0</v>
      </c>
      <c r="O68" s="50">
        <f t="shared" si="8"/>
        <v>0</v>
      </c>
      <c r="P68" s="50">
        <f t="shared" si="9"/>
        <v>0</v>
      </c>
      <c r="Q68" s="64"/>
    </row>
    <row r="69" spans="4:17" ht="20.25" customHeight="1">
      <c r="D69" s="64"/>
      <c r="E69" s="36"/>
      <c r="F69" s="39"/>
      <c r="G69" s="50"/>
      <c r="H69" s="50"/>
      <c r="I69" s="50">
        <f t="shared" si="5"/>
        <v>0</v>
      </c>
      <c r="J69" s="50"/>
      <c r="K69" s="50"/>
      <c r="L69" s="50">
        <f t="shared" si="6"/>
        <v>0</v>
      </c>
      <c r="M69" s="50"/>
      <c r="N69" s="50">
        <f t="shared" si="7"/>
        <v>0</v>
      </c>
      <c r="O69" s="50">
        <f t="shared" si="8"/>
        <v>0</v>
      </c>
      <c r="P69" s="50">
        <f t="shared" si="9"/>
        <v>0</v>
      </c>
      <c r="Q69" s="64"/>
    </row>
    <row r="70" spans="4:17" ht="20.25" customHeight="1">
      <c r="D70" s="64"/>
      <c r="E70" s="36"/>
      <c r="F70" s="39"/>
      <c r="G70" s="50"/>
      <c r="H70" s="50"/>
      <c r="I70" s="50">
        <f t="shared" si="5"/>
        <v>0</v>
      </c>
      <c r="J70" s="50"/>
      <c r="K70" s="50"/>
      <c r="L70" s="50">
        <f t="shared" si="6"/>
        <v>0</v>
      </c>
      <c r="M70" s="50"/>
      <c r="N70" s="50">
        <f t="shared" si="7"/>
        <v>0</v>
      </c>
      <c r="O70" s="50">
        <f t="shared" si="8"/>
        <v>0</v>
      </c>
      <c r="P70" s="50">
        <f t="shared" si="9"/>
        <v>0</v>
      </c>
      <c r="Q70" s="64"/>
    </row>
    <row r="71" spans="4:17" ht="20.25" customHeight="1">
      <c r="D71" s="64"/>
      <c r="E71" s="36"/>
      <c r="F71" s="39"/>
      <c r="G71" s="50"/>
      <c r="H71" s="50"/>
      <c r="I71" s="50">
        <f t="shared" si="5"/>
        <v>0</v>
      </c>
      <c r="J71" s="50"/>
      <c r="K71" s="50"/>
      <c r="L71" s="50">
        <f t="shared" si="6"/>
        <v>0</v>
      </c>
      <c r="M71" s="50"/>
      <c r="N71" s="50">
        <f t="shared" si="7"/>
        <v>0</v>
      </c>
      <c r="O71" s="50">
        <f t="shared" si="8"/>
        <v>0</v>
      </c>
      <c r="P71" s="50">
        <f t="shared" si="9"/>
        <v>0</v>
      </c>
      <c r="Q71" s="64"/>
    </row>
    <row r="72" spans="4:17" ht="20.25" customHeight="1">
      <c r="D72" s="64"/>
      <c r="E72" s="36"/>
      <c r="F72" s="39"/>
      <c r="G72" s="50"/>
      <c r="H72" s="50"/>
      <c r="I72" s="50">
        <f t="shared" si="5"/>
        <v>0</v>
      </c>
      <c r="J72" s="50"/>
      <c r="K72" s="50"/>
      <c r="L72" s="50">
        <f t="shared" si="6"/>
        <v>0</v>
      </c>
      <c r="M72" s="50"/>
      <c r="N72" s="50">
        <f t="shared" si="7"/>
        <v>0</v>
      </c>
      <c r="O72" s="50">
        <f t="shared" si="8"/>
        <v>0</v>
      </c>
      <c r="P72" s="50">
        <f t="shared" si="9"/>
        <v>0</v>
      </c>
      <c r="Q72" s="64"/>
    </row>
    <row r="73" spans="4:17" ht="20.25" customHeight="1">
      <c r="D73" s="64"/>
      <c r="E73" s="36"/>
      <c r="F73" s="39"/>
      <c r="G73" s="50"/>
      <c r="H73" s="50"/>
      <c r="I73" s="50">
        <f t="shared" si="5"/>
        <v>0</v>
      </c>
      <c r="J73" s="50"/>
      <c r="K73" s="50"/>
      <c r="L73" s="50">
        <f t="shared" si="6"/>
        <v>0</v>
      </c>
      <c r="M73" s="50"/>
      <c r="N73" s="50">
        <f t="shared" si="7"/>
        <v>0</v>
      </c>
      <c r="O73" s="50">
        <f t="shared" si="8"/>
        <v>0</v>
      </c>
      <c r="P73" s="50">
        <f t="shared" si="9"/>
        <v>0</v>
      </c>
      <c r="Q73" s="64"/>
    </row>
    <row r="74" spans="4:17" ht="20.25" customHeight="1">
      <c r="D74" s="64"/>
      <c r="E74" s="36"/>
      <c r="F74" s="39"/>
      <c r="G74" s="50"/>
      <c r="H74" s="50"/>
      <c r="I74" s="50">
        <f t="shared" si="5"/>
        <v>0</v>
      </c>
      <c r="J74" s="50"/>
      <c r="K74" s="50"/>
      <c r="L74" s="50">
        <f t="shared" si="6"/>
        <v>0</v>
      </c>
      <c r="M74" s="50"/>
      <c r="N74" s="50">
        <f t="shared" si="7"/>
        <v>0</v>
      </c>
      <c r="O74" s="50">
        <f t="shared" si="8"/>
        <v>0</v>
      </c>
      <c r="P74" s="50">
        <f t="shared" si="9"/>
        <v>0</v>
      </c>
      <c r="Q74" s="64"/>
    </row>
    <row r="75" spans="4:17" ht="20.25" customHeight="1">
      <c r="D75" s="64"/>
      <c r="E75" s="36"/>
      <c r="F75" s="39"/>
      <c r="G75" s="50"/>
      <c r="H75" s="50"/>
      <c r="I75" s="50">
        <f t="shared" si="5"/>
        <v>0</v>
      </c>
      <c r="J75" s="50"/>
      <c r="K75" s="50"/>
      <c r="L75" s="50">
        <f t="shared" si="6"/>
        <v>0</v>
      </c>
      <c r="M75" s="50"/>
      <c r="N75" s="50">
        <f t="shared" si="7"/>
        <v>0</v>
      </c>
      <c r="O75" s="50">
        <f t="shared" si="8"/>
        <v>0</v>
      </c>
      <c r="P75" s="50">
        <f t="shared" si="9"/>
        <v>0</v>
      </c>
      <c r="Q75" s="64"/>
    </row>
    <row r="76" spans="4:17" ht="20.25" customHeight="1">
      <c r="D76" s="64"/>
      <c r="E76" s="36"/>
      <c r="F76" s="39"/>
      <c r="G76" s="50"/>
      <c r="H76" s="50"/>
      <c r="I76" s="50">
        <f t="shared" si="5"/>
        <v>0</v>
      </c>
      <c r="J76" s="50"/>
      <c r="K76" s="50"/>
      <c r="L76" s="50">
        <f t="shared" si="6"/>
        <v>0</v>
      </c>
      <c r="M76" s="50"/>
      <c r="N76" s="50">
        <f t="shared" si="7"/>
        <v>0</v>
      </c>
      <c r="O76" s="50">
        <f t="shared" si="8"/>
        <v>0</v>
      </c>
      <c r="P76" s="50">
        <f t="shared" si="9"/>
        <v>0</v>
      </c>
      <c r="Q76" s="64"/>
    </row>
    <row r="77" spans="4:17" ht="20.25" customHeight="1">
      <c r="D77" s="64"/>
      <c r="E77" s="36"/>
      <c r="F77" s="39"/>
      <c r="G77" s="50"/>
      <c r="H77" s="50"/>
      <c r="I77" s="50">
        <f t="shared" si="5"/>
        <v>0</v>
      </c>
      <c r="J77" s="50"/>
      <c r="K77" s="50"/>
      <c r="L77" s="50">
        <f t="shared" si="6"/>
        <v>0</v>
      </c>
      <c r="M77" s="50"/>
      <c r="N77" s="50">
        <f t="shared" si="7"/>
        <v>0</v>
      </c>
      <c r="O77" s="50">
        <f t="shared" si="8"/>
        <v>0</v>
      </c>
      <c r="P77" s="50">
        <f t="shared" si="9"/>
        <v>0</v>
      </c>
      <c r="Q77" s="64"/>
    </row>
    <row r="78" spans="4:17" ht="20.25" customHeight="1">
      <c r="D78" s="64"/>
      <c r="E78" s="36"/>
      <c r="F78" s="39"/>
      <c r="G78" s="50"/>
      <c r="H78" s="50"/>
      <c r="I78" s="50">
        <f t="shared" si="5"/>
        <v>0</v>
      </c>
      <c r="J78" s="50"/>
      <c r="K78" s="50"/>
      <c r="L78" s="50">
        <f t="shared" si="6"/>
        <v>0</v>
      </c>
      <c r="M78" s="50"/>
      <c r="N78" s="50">
        <f t="shared" si="7"/>
        <v>0</v>
      </c>
      <c r="O78" s="50">
        <f t="shared" si="8"/>
        <v>0</v>
      </c>
      <c r="P78" s="50">
        <f t="shared" si="9"/>
        <v>0</v>
      </c>
      <c r="Q78" s="64"/>
    </row>
    <row r="79" spans="4:17" ht="20.25" customHeight="1">
      <c r="D79" s="64"/>
      <c r="E79" s="36"/>
      <c r="F79" s="39"/>
      <c r="G79" s="50"/>
      <c r="H79" s="50"/>
      <c r="I79" s="50">
        <f t="shared" si="5"/>
        <v>0</v>
      </c>
      <c r="J79" s="50"/>
      <c r="K79" s="50"/>
      <c r="L79" s="50">
        <f t="shared" si="6"/>
        <v>0</v>
      </c>
      <c r="M79" s="50"/>
      <c r="N79" s="50">
        <f t="shared" si="7"/>
        <v>0</v>
      </c>
      <c r="O79" s="50">
        <f t="shared" si="8"/>
        <v>0</v>
      </c>
      <c r="P79" s="50">
        <f t="shared" si="9"/>
        <v>0</v>
      </c>
      <c r="Q79" s="64"/>
    </row>
    <row r="80" spans="4:17" ht="20.25" customHeight="1">
      <c r="D80" s="64"/>
      <c r="E80" s="36"/>
      <c r="F80" s="39"/>
      <c r="G80" s="50"/>
      <c r="H80" s="50"/>
      <c r="I80" s="50">
        <f t="shared" si="5"/>
        <v>0</v>
      </c>
      <c r="J80" s="50"/>
      <c r="K80" s="50"/>
      <c r="L80" s="50">
        <f t="shared" si="6"/>
        <v>0</v>
      </c>
      <c r="M80" s="50"/>
      <c r="N80" s="50">
        <f t="shared" si="7"/>
        <v>0</v>
      </c>
      <c r="O80" s="50">
        <f t="shared" si="8"/>
        <v>0</v>
      </c>
      <c r="P80" s="50">
        <f t="shared" si="9"/>
        <v>0</v>
      </c>
      <c r="Q80" s="64"/>
    </row>
    <row r="81" spans="2:17" ht="20.25" customHeight="1">
      <c r="B81" s="20" t="s">
        <v>442</v>
      </c>
      <c r="C81" s="20" t="s">
        <v>441</v>
      </c>
      <c r="D81" s="64" t="s">
        <v>389</v>
      </c>
      <c r="E81" s="36"/>
      <c r="F81" s="39"/>
      <c r="G81" s="50"/>
      <c r="H81" s="50"/>
      <c r="I81" s="50">
        <f>TRUNC(SUM(I56:I80))</f>
        <v>24311588</v>
      </c>
      <c r="J81" s="50"/>
      <c r="K81" s="50"/>
      <c r="L81" s="50">
        <f>TRUNC(SUM(L56:L80))</f>
        <v>12638180</v>
      </c>
      <c r="M81" s="50"/>
      <c r="N81" s="50">
        <f>TRUNC(SUM(N56:N80))</f>
        <v>0</v>
      </c>
      <c r="O81" s="50">
        <f t="shared" si="8"/>
        <v>0</v>
      </c>
      <c r="P81" s="50">
        <f>TRUNC(SUM(P56:P80))</f>
        <v>36949768</v>
      </c>
      <c r="Q81" s="64"/>
    </row>
    <row r="82" spans="4:17" ht="20.25" customHeight="1">
      <c r="D82" s="97" t="s">
        <v>449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9"/>
    </row>
    <row r="83" spans="2:17" ht="20.25" customHeight="1">
      <c r="B83" s="20" t="s">
        <v>410</v>
      </c>
      <c r="D83" s="64" t="s">
        <v>124</v>
      </c>
      <c r="E83" s="36"/>
      <c r="F83" s="39" t="s">
        <v>430</v>
      </c>
      <c r="G83" s="50">
        <v>1</v>
      </c>
      <c r="H83" s="50">
        <f>내역서!I133</f>
        <v>158879</v>
      </c>
      <c r="I83" s="50">
        <f t="shared" si="5"/>
        <v>158879</v>
      </c>
      <c r="J83" s="50"/>
      <c r="K83" s="50">
        <f>내역서!L133</f>
        <v>82579</v>
      </c>
      <c r="L83" s="50">
        <f t="shared" si="6"/>
        <v>82579</v>
      </c>
      <c r="M83" s="50">
        <f>내역서!N133</f>
        <v>0</v>
      </c>
      <c r="N83" s="50">
        <f t="shared" si="7"/>
        <v>0</v>
      </c>
      <c r="O83" s="50">
        <f t="shared" si="8"/>
        <v>241458</v>
      </c>
      <c r="P83" s="50">
        <f t="shared" si="9"/>
        <v>241458</v>
      </c>
      <c r="Q83" s="64"/>
    </row>
    <row r="84" spans="2:17" ht="20.25" customHeight="1">
      <c r="B84" s="20" t="s">
        <v>414</v>
      </c>
      <c r="D84" s="64" t="s">
        <v>125</v>
      </c>
      <c r="E84" s="36"/>
      <c r="F84" s="39" t="s">
        <v>430</v>
      </c>
      <c r="G84" s="50">
        <v>1</v>
      </c>
      <c r="H84" s="50">
        <f>내역서!I159</f>
        <v>0</v>
      </c>
      <c r="I84" s="50">
        <f t="shared" si="5"/>
        <v>0</v>
      </c>
      <c r="J84" s="50"/>
      <c r="K84" s="50">
        <f>내역서!L159</f>
        <v>0</v>
      </c>
      <c r="L84" s="50">
        <f t="shared" si="6"/>
        <v>0</v>
      </c>
      <c r="M84" s="50">
        <f>내역서!N159</f>
        <v>0</v>
      </c>
      <c r="N84" s="50">
        <f t="shared" si="7"/>
        <v>0</v>
      </c>
      <c r="O84" s="50">
        <f t="shared" si="8"/>
        <v>0</v>
      </c>
      <c r="P84" s="50">
        <f t="shared" si="9"/>
        <v>0</v>
      </c>
      <c r="Q84" s="64"/>
    </row>
    <row r="85" spans="2:17" ht="20.25" customHeight="1">
      <c r="B85" s="20" t="s">
        <v>418</v>
      </c>
      <c r="D85" s="64" t="s">
        <v>126</v>
      </c>
      <c r="E85" s="36"/>
      <c r="F85" s="39" t="s">
        <v>430</v>
      </c>
      <c r="G85" s="50">
        <v>1</v>
      </c>
      <c r="H85" s="50">
        <f>내역서!I185</f>
        <v>0</v>
      </c>
      <c r="I85" s="50">
        <f t="shared" si="5"/>
        <v>0</v>
      </c>
      <c r="J85" s="50"/>
      <c r="K85" s="50">
        <f>내역서!L185</f>
        <v>0</v>
      </c>
      <c r="L85" s="50">
        <f t="shared" si="6"/>
        <v>0</v>
      </c>
      <c r="M85" s="50">
        <f>내역서!N185</f>
        <v>0</v>
      </c>
      <c r="N85" s="50">
        <f t="shared" si="7"/>
        <v>0</v>
      </c>
      <c r="O85" s="50">
        <f t="shared" si="8"/>
        <v>0</v>
      </c>
      <c r="P85" s="50">
        <f t="shared" si="9"/>
        <v>0</v>
      </c>
      <c r="Q85" s="64"/>
    </row>
    <row r="86" spans="4:17" ht="20.25" customHeight="1">
      <c r="D86" s="64"/>
      <c r="E86" s="36"/>
      <c r="F86" s="39"/>
      <c r="G86" s="50"/>
      <c r="H86" s="50"/>
      <c r="I86" s="50">
        <f t="shared" si="5"/>
        <v>0</v>
      </c>
      <c r="J86" s="50"/>
      <c r="K86" s="50"/>
      <c r="L86" s="50">
        <f t="shared" si="6"/>
        <v>0</v>
      </c>
      <c r="M86" s="50"/>
      <c r="N86" s="50">
        <f t="shared" si="7"/>
        <v>0</v>
      </c>
      <c r="O86" s="50">
        <f t="shared" si="8"/>
        <v>0</v>
      </c>
      <c r="P86" s="50">
        <f t="shared" si="9"/>
        <v>0</v>
      </c>
      <c r="Q86" s="64"/>
    </row>
    <row r="87" spans="4:17" ht="20.25" customHeight="1">
      <c r="D87" s="64"/>
      <c r="E87" s="36"/>
      <c r="F87" s="39"/>
      <c r="G87" s="50"/>
      <c r="H87" s="50"/>
      <c r="I87" s="50">
        <f t="shared" si="5"/>
        <v>0</v>
      </c>
      <c r="J87" s="50"/>
      <c r="K87" s="50"/>
      <c r="L87" s="50">
        <f t="shared" si="6"/>
        <v>0</v>
      </c>
      <c r="M87" s="50"/>
      <c r="N87" s="50">
        <f t="shared" si="7"/>
        <v>0</v>
      </c>
      <c r="O87" s="50">
        <f t="shared" si="8"/>
        <v>0</v>
      </c>
      <c r="P87" s="50">
        <f t="shared" si="9"/>
        <v>0</v>
      </c>
      <c r="Q87" s="64"/>
    </row>
    <row r="88" spans="4:17" ht="20.25" customHeight="1">
      <c r="D88" s="64"/>
      <c r="E88" s="36"/>
      <c r="F88" s="39"/>
      <c r="G88" s="50"/>
      <c r="H88" s="50"/>
      <c r="I88" s="50">
        <f t="shared" si="5"/>
        <v>0</v>
      </c>
      <c r="J88" s="50"/>
      <c r="K88" s="50"/>
      <c r="L88" s="50">
        <f t="shared" si="6"/>
        <v>0</v>
      </c>
      <c r="M88" s="50"/>
      <c r="N88" s="50">
        <f t="shared" si="7"/>
        <v>0</v>
      </c>
      <c r="O88" s="50">
        <f t="shared" si="8"/>
        <v>0</v>
      </c>
      <c r="P88" s="50">
        <f t="shared" si="9"/>
        <v>0</v>
      </c>
      <c r="Q88" s="64"/>
    </row>
    <row r="89" spans="4:17" ht="20.25" customHeight="1">
      <c r="D89" s="64"/>
      <c r="E89" s="36"/>
      <c r="F89" s="39"/>
      <c r="G89" s="50"/>
      <c r="H89" s="50"/>
      <c r="I89" s="50">
        <f t="shared" si="5"/>
        <v>0</v>
      </c>
      <c r="J89" s="50"/>
      <c r="K89" s="50"/>
      <c r="L89" s="50">
        <f t="shared" si="6"/>
        <v>0</v>
      </c>
      <c r="M89" s="50"/>
      <c r="N89" s="50">
        <f t="shared" si="7"/>
        <v>0</v>
      </c>
      <c r="O89" s="50">
        <f t="shared" si="8"/>
        <v>0</v>
      </c>
      <c r="P89" s="50">
        <f t="shared" si="9"/>
        <v>0</v>
      </c>
      <c r="Q89" s="64"/>
    </row>
    <row r="90" spans="4:17" ht="20.25" customHeight="1">
      <c r="D90" s="64"/>
      <c r="E90" s="36"/>
      <c r="F90" s="39"/>
      <c r="G90" s="50"/>
      <c r="H90" s="50"/>
      <c r="I90" s="50">
        <f t="shared" si="5"/>
        <v>0</v>
      </c>
      <c r="J90" s="50"/>
      <c r="K90" s="50"/>
      <c r="L90" s="50">
        <f t="shared" si="6"/>
        <v>0</v>
      </c>
      <c r="M90" s="50"/>
      <c r="N90" s="50">
        <f t="shared" si="7"/>
        <v>0</v>
      </c>
      <c r="O90" s="50">
        <f t="shared" si="8"/>
        <v>0</v>
      </c>
      <c r="P90" s="50">
        <f t="shared" si="9"/>
        <v>0</v>
      </c>
      <c r="Q90" s="64"/>
    </row>
    <row r="91" spans="4:17" ht="20.25" customHeight="1">
      <c r="D91" s="64"/>
      <c r="E91" s="36"/>
      <c r="F91" s="39"/>
      <c r="G91" s="50"/>
      <c r="H91" s="50"/>
      <c r="I91" s="50">
        <f t="shared" si="5"/>
        <v>0</v>
      </c>
      <c r="J91" s="50"/>
      <c r="K91" s="50"/>
      <c r="L91" s="50">
        <f t="shared" si="6"/>
        <v>0</v>
      </c>
      <c r="M91" s="50"/>
      <c r="N91" s="50">
        <f t="shared" si="7"/>
        <v>0</v>
      </c>
      <c r="O91" s="50">
        <f t="shared" si="8"/>
        <v>0</v>
      </c>
      <c r="P91" s="50">
        <f t="shared" si="9"/>
        <v>0</v>
      </c>
      <c r="Q91" s="64"/>
    </row>
    <row r="92" spans="4:17" ht="20.25" customHeight="1">
      <c r="D92" s="64"/>
      <c r="E92" s="36"/>
      <c r="F92" s="39"/>
      <c r="G92" s="50"/>
      <c r="H92" s="50"/>
      <c r="I92" s="50">
        <f t="shared" si="5"/>
        <v>0</v>
      </c>
      <c r="J92" s="50"/>
      <c r="K92" s="50"/>
      <c r="L92" s="50">
        <f t="shared" si="6"/>
        <v>0</v>
      </c>
      <c r="M92" s="50"/>
      <c r="N92" s="50">
        <f t="shared" si="7"/>
        <v>0</v>
      </c>
      <c r="O92" s="50">
        <f t="shared" si="8"/>
        <v>0</v>
      </c>
      <c r="P92" s="50">
        <f t="shared" si="9"/>
        <v>0</v>
      </c>
      <c r="Q92" s="64"/>
    </row>
    <row r="93" spans="4:17" ht="20.25" customHeight="1">
      <c r="D93" s="64"/>
      <c r="E93" s="36"/>
      <c r="F93" s="39"/>
      <c r="G93" s="50"/>
      <c r="H93" s="50"/>
      <c r="I93" s="50">
        <f t="shared" si="5"/>
        <v>0</v>
      </c>
      <c r="J93" s="50"/>
      <c r="K93" s="50"/>
      <c r="L93" s="50">
        <f t="shared" si="6"/>
        <v>0</v>
      </c>
      <c r="M93" s="50"/>
      <c r="N93" s="50">
        <f t="shared" si="7"/>
        <v>0</v>
      </c>
      <c r="O93" s="50">
        <f t="shared" si="8"/>
        <v>0</v>
      </c>
      <c r="P93" s="50">
        <f t="shared" si="9"/>
        <v>0</v>
      </c>
      <c r="Q93" s="64"/>
    </row>
    <row r="94" spans="4:17" ht="20.25" customHeight="1">
      <c r="D94" s="64"/>
      <c r="E94" s="36"/>
      <c r="F94" s="39"/>
      <c r="G94" s="50"/>
      <c r="H94" s="50"/>
      <c r="I94" s="50">
        <f t="shared" si="5"/>
        <v>0</v>
      </c>
      <c r="J94" s="50"/>
      <c r="K94" s="50"/>
      <c r="L94" s="50">
        <f t="shared" si="6"/>
        <v>0</v>
      </c>
      <c r="M94" s="50"/>
      <c r="N94" s="50">
        <f t="shared" si="7"/>
        <v>0</v>
      </c>
      <c r="O94" s="50">
        <f t="shared" si="8"/>
        <v>0</v>
      </c>
      <c r="P94" s="50">
        <f t="shared" si="9"/>
        <v>0</v>
      </c>
      <c r="Q94" s="64"/>
    </row>
    <row r="95" spans="4:17" ht="20.25" customHeight="1">
      <c r="D95" s="64"/>
      <c r="E95" s="36"/>
      <c r="F95" s="39"/>
      <c r="G95" s="50"/>
      <c r="H95" s="50"/>
      <c r="I95" s="50">
        <f t="shared" si="5"/>
        <v>0</v>
      </c>
      <c r="J95" s="50"/>
      <c r="K95" s="50"/>
      <c r="L95" s="50">
        <f t="shared" si="6"/>
        <v>0</v>
      </c>
      <c r="M95" s="50"/>
      <c r="N95" s="50">
        <f t="shared" si="7"/>
        <v>0</v>
      </c>
      <c r="O95" s="50">
        <f t="shared" si="8"/>
        <v>0</v>
      </c>
      <c r="P95" s="50">
        <f t="shared" si="9"/>
        <v>0</v>
      </c>
      <c r="Q95" s="64"/>
    </row>
    <row r="96" spans="4:17" ht="20.25" customHeight="1">
      <c r="D96" s="64"/>
      <c r="E96" s="36"/>
      <c r="F96" s="39"/>
      <c r="G96" s="50"/>
      <c r="H96" s="50"/>
      <c r="I96" s="50">
        <f t="shared" si="5"/>
        <v>0</v>
      </c>
      <c r="J96" s="50"/>
      <c r="K96" s="50"/>
      <c r="L96" s="50">
        <f t="shared" si="6"/>
        <v>0</v>
      </c>
      <c r="M96" s="50"/>
      <c r="N96" s="50">
        <f t="shared" si="7"/>
        <v>0</v>
      </c>
      <c r="O96" s="50">
        <f t="shared" si="8"/>
        <v>0</v>
      </c>
      <c r="P96" s="50">
        <f t="shared" si="9"/>
        <v>0</v>
      </c>
      <c r="Q96" s="64"/>
    </row>
    <row r="97" spans="4:17" ht="20.25" customHeight="1">
      <c r="D97" s="64"/>
      <c r="E97" s="36"/>
      <c r="F97" s="39"/>
      <c r="G97" s="50"/>
      <c r="H97" s="50"/>
      <c r="I97" s="50">
        <f t="shared" si="5"/>
        <v>0</v>
      </c>
      <c r="J97" s="50"/>
      <c r="K97" s="50"/>
      <c r="L97" s="50">
        <f t="shared" si="6"/>
        <v>0</v>
      </c>
      <c r="M97" s="50"/>
      <c r="N97" s="50">
        <f t="shared" si="7"/>
        <v>0</v>
      </c>
      <c r="O97" s="50">
        <f t="shared" si="8"/>
        <v>0</v>
      </c>
      <c r="P97" s="50">
        <f t="shared" si="9"/>
        <v>0</v>
      </c>
      <c r="Q97" s="64"/>
    </row>
    <row r="98" spans="4:17" ht="20.25" customHeight="1">
      <c r="D98" s="64"/>
      <c r="E98" s="36"/>
      <c r="F98" s="39"/>
      <c r="G98" s="50"/>
      <c r="H98" s="50"/>
      <c r="I98" s="50">
        <f t="shared" si="5"/>
        <v>0</v>
      </c>
      <c r="J98" s="50"/>
      <c r="K98" s="50"/>
      <c r="L98" s="50">
        <f t="shared" si="6"/>
        <v>0</v>
      </c>
      <c r="M98" s="50"/>
      <c r="N98" s="50">
        <f t="shared" si="7"/>
        <v>0</v>
      </c>
      <c r="O98" s="50">
        <f t="shared" si="8"/>
        <v>0</v>
      </c>
      <c r="P98" s="50">
        <f t="shared" si="9"/>
        <v>0</v>
      </c>
      <c r="Q98" s="64"/>
    </row>
    <row r="99" spans="4:17" ht="20.25" customHeight="1">
      <c r="D99" s="64"/>
      <c r="E99" s="36"/>
      <c r="F99" s="39"/>
      <c r="G99" s="50"/>
      <c r="H99" s="50"/>
      <c r="I99" s="50">
        <f t="shared" si="5"/>
        <v>0</v>
      </c>
      <c r="J99" s="50"/>
      <c r="K99" s="50"/>
      <c r="L99" s="50">
        <f t="shared" si="6"/>
        <v>0</v>
      </c>
      <c r="M99" s="50"/>
      <c r="N99" s="50">
        <f t="shared" si="7"/>
        <v>0</v>
      </c>
      <c r="O99" s="50">
        <f t="shared" si="8"/>
        <v>0</v>
      </c>
      <c r="P99" s="50">
        <f t="shared" si="9"/>
        <v>0</v>
      </c>
      <c r="Q99" s="64"/>
    </row>
    <row r="100" spans="4:17" ht="20.25" customHeight="1">
      <c r="D100" s="64"/>
      <c r="E100" s="36"/>
      <c r="F100" s="39"/>
      <c r="G100" s="50"/>
      <c r="H100" s="50"/>
      <c r="I100" s="50">
        <f t="shared" si="5"/>
        <v>0</v>
      </c>
      <c r="J100" s="50"/>
      <c r="K100" s="50"/>
      <c r="L100" s="50">
        <f t="shared" si="6"/>
        <v>0</v>
      </c>
      <c r="M100" s="50"/>
      <c r="N100" s="50">
        <f t="shared" si="7"/>
        <v>0</v>
      </c>
      <c r="O100" s="50">
        <f t="shared" si="8"/>
        <v>0</v>
      </c>
      <c r="P100" s="50">
        <f t="shared" si="9"/>
        <v>0</v>
      </c>
      <c r="Q100" s="64"/>
    </row>
    <row r="101" spans="4:17" ht="20.25" customHeight="1">
      <c r="D101" s="64"/>
      <c r="E101" s="36"/>
      <c r="F101" s="39"/>
      <c r="G101" s="50"/>
      <c r="H101" s="50"/>
      <c r="I101" s="50">
        <f t="shared" si="5"/>
        <v>0</v>
      </c>
      <c r="J101" s="50"/>
      <c r="K101" s="50"/>
      <c r="L101" s="50">
        <f t="shared" si="6"/>
        <v>0</v>
      </c>
      <c r="M101" s="50"/>
      <c r="N101" s="50">
        <f t="shared" si="7"/>
        <v>0</v>
      </c>
      <c r="O101" s="50">
        <f t="shared" si="8"/>
        <v>0</v>
      </c>
      <c r="P101" s="50">
        <f t="shared" si="9"/>
        <v>0</v>
      </c>
      <c r="Q101" s="64"/>
    </row>
    <row r="102" spans="4:17" ht="20.25" customHeight="1">
      <c r="D102" s="64"/>
      <c r="E102" s="36"/>
      <c r="F102" s="39"/>
      <c r="G102" s="50"/>
      <c r="H102" s="50"/>
      <c r="I102" s="50">
        <f t="shared" si="5"/>
        <v>0</v>
      </c>
      <c r="J102" s="50"/>
      <c r="K102" s="50"/>
      <c r="L102" s="50">
        <f t="shared" si="6"/>
        <v>0</v>
      </c>
      <c r="M102" s="50"/>
      <c r="N102" s="50">
        <f t="shared" si="7"/>
        <v>0</v>
      </c>
      <c r="O102" s="50">
        <f t="shared" si="8"/>
        <v>0</v>
      </c>
      <c r="P102" s="50">
        <f t="shared" si="9"/>
        <v>0</v>
      </c>
      <c r="Q102" s="64"/>
    </row>
    <row r="103" spans="4:17" ht="20.25" customHeight="1">
      <c r="D103" s="64"/>
      <c r="E103" s="36"/>
      <c r="F103" s="39"/>
      <c r="G103" s="50"/>
      <c r="H103" s="50"/>
      <c r="I103" s="50">
        <f aca="true" t="shared" si="10" ref="I103:I132">G103*H103</f>
        <v>0</v>
      </c>
      <c r="J103" s="50"/>
      <c r="K103" s="50"/>
      <c r="L103" s="50">
        <f aca="true" t="shared" si="11" ref="L103:L132">G103*K103</f>
        <v>0</v>
      </c>
      <c r="M103" s="50"/>
      <c r="N103" s="50">
        <f aca="true" t="shared" si="12" ref="N103:N132">G103*M103</f>
        <v>0</v>
      </c>
      <c r="O103" s="50">
        <f aca="true" t="shared" si="13" ref="O103:O133">SUM(H103+K103+M103)</f>
        <v>0</v>
      </c>
      <c r="P103" s="50">
        <f t="shared" si="9"/>
        <v>0</v>
      </c>
      <c r="Q103" s="64"/>
    </row>
    <row r="104" spans="4:17" ht="20.25" customHeight="1">
      <c r="D104" s="64"/>
      <c r="E104" s="36"/>
      <c r="F104" s="39"/>
      <c r="G104" s="50"/>
      <c r="H104" s="50"/>
      <c r="I104" s="50">
        <f t="shared" si="10"/>
        <v>0</v>
      </c>
      <c r="J104" s="50"/>
      <c r="K104" s="50"/>
      <c r="L104" s="50">
        <f t="shared" si="11"/>
        <v>0</v>
      </c>
      <c r="M104" s="50"/>
      <c r="N104" s="50">
        <f t="shared" si="12"/>
        <v>0</v>
      </c>
      <c r="O104" s="50">
        <f t="shared" si="13"/>
        <v>0</v>
      </c>
      <c r="P104" s="50">
        <f aca="true" t="shared" si="14" ref="P104:P132">SUM(I104,L104,N104)</f>
        <v>0</v>
      </c>
      <c r="Q104" s="64"/>
    </row>
    <row r="105" spans="4:17" ht="20.25" customHeight="1">
      <c r="D105" s="64"/>
      <c r="E105" s="36"/>
      <c r="F105" s="39"/>
      <c r="G105" s="50"/>
      <c r="H105" s="50"/>
      <c r="I105" s="50">
        <f t="shared" si="10"/>
        <v>0</v>
      </c>
      <c r="J105" s="50"/>
      <c r="K105" s="50"/>
      <c r="L105" s="50">
        <f t="shared" si="11"/>
        <v>0</v>
      </c>
      <c r="M105" s="50"/>
      <c r="N105" s="50">
        <f t="shared" si="12"/>
        <v>0</v>
      </c>
      <c r="O105" s="50">
        <f t="shared" si="13"/>
        <v>0</v>
      </c>
      <c r="P105" s="50">
        <f t="shared" si="14"/>
        <v>0</v>
      </c>
      <c r="Q105" s="64"/>
    </row>
    <row r="106" spans="4:17" ht="20.25" customHeight="1">
      <c r="D106" s="64"/>
      <c r="E106" s="36"/>
      <c r="F106" s="39"/>
      <c r="G106" s="50"/>
      <c r="H106" s="50"/>
      <c r="I106" s="50">
        <f t="shared" si="10"/>
        <v>0</v>
      </c>
      <c r="J106" s="50"/>
      <c r="K106" s="50"/>
      <c r="L106" s="50">
        <f t="shared" si="11"/>
        <v>0</v>
      </c>
      <c r="M106" s="50"/>
      <c r="N106" s="50">
        <f t="shared" si="12"/>
        <v>0</v>
      </c>
      <c r="O106" s="50">
        <f t="shared" si="13"/>
        <v>0</v>
      </c>
      <c r="P106" s="50">
        <f t="shared" si="14"/>
        <v>0</v>
      </c>
      <c r="Q106" s="64"/>
    </row>
    <row r="107" spans="2:17" ht="20.25" customHeight="1">
      <c r="B107" s="20" t="s">
        <v>444</v>
      </c>
      <c r="C107" s="20" t="s">
        <v>441</v>
      </c>
      <c r="D107" s="64" t="s">
        <v>389</v>
      </c>
      <c r="E107" s="36"/>
      <c r="F107" s="39"/>
      <c r="G107" s="50"/>
      <c r="H107" s="50"/>
      <c r="I107" s="50">
        <f>TRUNC(SUM(I82:I106))</f>
        <v>158879</v>
      </c>
      <c r="J107" s="50"/>
      <c r="K107" s="50"/>
      <c r="L107" s="50">
        <f>TRUNC(SUM(L82:L106))</f>
        <v>82579</v>
      </c>
      <c r="M107" s="50"/>
      <c r="N107" s="50">
        <f>TRUNC(SUM(N82:N106))</f>
        <v>0</v>
      </c>
      <c r="O107" s="50">
        <f t="shared" si="13"/>
        <v>0</v>
      </c>
      <c r="P107" s="50">
        <f>TRUNC(SUM(P82:P106))</f>
        <v>241458</v>
      </c>
      <c r="Q107" s="64"/>
    </row>
    <row r="108" spans="4:17" ht="20.25" customHeight="1">
      <c r="D108" s="97" t="s">
        <v>450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9"/>
    </row>
    <row r="109" spans="2:17" ht="20.25" customHeight="1">
      <c r="B109" s="20" t="s">
        <v>420</v>
      </c>
      <c r="D109" s="64" t="s">
        <v>127</v>
      </c>
      <c r="E109" s="36"/>
      <c r="F109" s="39" t="s">
        <v>430</v>
      </c>
      <c r="G109" s="50">
        <v>1</v>
      </c>
      <c r="H109" s="50">
        <f>내역서!I211</f>
        <v>0</v>
      </c>
      <c r="I109" s="50">
        <f t="shared" si="10"/>
        <v>0</v>
      </c>
      <c r="J109" s="50"/>
      <c r="K109" s="50">
        <f>내역서!L211</f>
        <v>0</v>
      </c>
      <c r="L109" s="50">
        <f t="shared" si="11"/>
        <v>0</v>
      </c>
      <c r="M109" s="50">
        <f>내역서!N211</f>
        <v>0</v>
      </c>
      <c r="N109" s="50">
        <f t="shared" si="12"/>
        <v>0</v>
      </c>
      <c r="O109" s="50">
        <f t="shared" si="13"/>
        <v>0</v>
      </c>
      <c r="P109" s="50">
        <f t="shared" si="14"/>
        <v>0</v>
      </c>
      <c r="Q109" s="64"/>
    </row>
    <row r="110" spans="2:17" ht="20.25" customHeight="1">
      <c r="B110" s="20" t="s">
        <v>423</v>
      </c>
      <c r="D110" s="64" t="s">
        <v>128</v>
      </c>
      <c r="E110" s="36"/>
      <c r="F110" s="39" t="s">
        <v>430</v>
      </c>
      <c r="G110" s="50">
        <v>1</v>
      </c>
      <c r="H110" s="50">
        <f>내역서!I237</f>
        <v>0</v>
      </c>
      <c r="I110" s="50">
        <f t="shared" si="10"/>
        <v>0</v>
      </c>
      <c r="J110" s="50"/>
      <c r="K110" s="50">
        <f>내역서!L237</f>
        <v>0</v>
      </c>
      <c r="L110" s="50">
        <f t="shared" si="11"/>
        <v>0</v>
      </c>
      <c r="M110" s="50">
        <f>내역서!N237</f>
        <v>0</v>
      </c>
      <c r="N110" s="50">
        <f t="shared" si="12"/>
        <v>0</v>
      </c>
      <c r="O110" s="50">
        <f t="shared" si="13"/>
        <v>0</v>
      </c>
      <c r="P110" s="50">
        <f t="shared" si="14"/>
        <v>0</v>
      </c>
      <c r="Q110" s="64"/>
    </row>
    <row r="111" spans="4:17" ht="20.25" customHeight="1">
      <c r="D111" s="64"/>
      <c r="E111" s="36"/>
      <c r="F111" s="39"/>
      <c r="G111" s="50"/>
      <c r="H111" s="50"/>
      <c r="I111" s="50">
        <f t="shared" si="10"/>
        <v>0</v>
      </c>
      <c r="J111" s="50"/>
      <c r="K111" s="50"/>
      <c r="L111" s="50">
        <f t="shared" si="11"/>
        <v>0</v>
      </c>
      <c r="M111" s="50"/>
      <c r="N111" s="50">
        <f t="shared" si="12"/>
        <v>0</v>
      </c>
      <c r="O111" s="50">
        <f t="shared" si="13"/>
        <v>0</v>
      </c>
      <c r="P111" s="50">
        <f t="shared" si="14"/>
        <v>0</v>
      </c>
      <c r="Q111" s="64"/>
    </row>
    <row r="112" spans="4:17" ht="20.25" customHeight="1">
      <c r="D112" s="64"/>
      <c r="E112" s="36"/>
      <c r="F112" s="39"/>
      <c r="G112" s="50"/>
      <c r="H112" s="50"/>
      <c r="I112" s="50">
        <f t="shared" si="10"/>
        <v>0</v>
      </c>
      <c r="J112" s="50"/>
      <c r="K112" s="50"/>
      <c r="L112" s="50">
        <f t="shared" si="11"/>
        <v>0</v>
      </c>
      <c r="M112" s="50"/>
      <c r="N112" s="50">
        <f t="shared" si="12"/>
        <v>0</v>
      </c>
      <c r="O112" s="50">
        <f t="shared" si="13"/>
        <v>0</v>
      </c>
      <c r="P112" s="50">
        <f t="shared" si="14"/>
        <v>0</v>
      </c>
      <c r="Q112" s="64"/>
    </row>
    <row r="113" spans="4:17" ht="20.25" customHeight="1">
      <c r="D113" s="64"/>
      <c r="E113" s="36"/>
      <c r="F113" s="39"/>
      <c r="G113" s="50"/>
      <c r="H113" s="50"/>
      <c r="I113" s="50">
        <f t="shared" si="10"/>
        <v>0</v>
      </c>
      <c r="J113" s="50"/>
      <c r="K113" s="50"/>
      <c r="L113" s="50">
        <f t="shared" si="11"/>
        <v>0</v>
      </c>
      <c r="M113" s="50"/>
      <c r="N113" s="50">
        <f t="shared" si="12"/>
        <v>0</v>
      </c>
      <c r="O113" s="50">
        <f t="shared" si="13"/>
        <v>0</v>
      </c>
      <c r="P113" s="50">
        <f t="shared" si="14"/>
        <v>0</v>
      </c>
      <c r="Q113" s="64"/>
    </row>
    <row r="114" spans="4:17" ht="20.25" customHeight="1">
      <c r="D114" s="64"/>
      <c r="E114" s="36"/>
      <c r="F114" s="39"/>
      <c r="G114" s="50"/>
      <c r="H114" s="50"/>
      <c r="I114" s="50">
        <f t="shared" si="10"/>
        <v>0</v>
      </c>
      <c r="J114" s="50"/>
      <c r="K114" s="50"/>
      <c r="L114" s="50">
        <f t="shared" si="11"/>
        <v>0</v>
      </c>
      <c r="M114" s="50"/>
      <c r="N114" s="50">
        <f t="shared" si="12"/>
        <v>0</v>
      </c>
      <c r="O114" s="50">
        <f t="shared" si="13"/>
        <v>0</v>
      </c>
      <c r="P114" s="50">
        <f t="shared" si="14"/>
        <v>0</v>
      </c>
      <c r="Q114" s="64"/>
    </row>
    <row r="115" spans="4:17" ht="20.25" customHeight="1">
      <c r="D115" s="64"/>
      <c r="E115" s="36"/>
      <c r="F115" s="39"/>
      <c r="G115" s="50"/>
      <c r="H115" s="50"/>
      <c r="I115" s="50">
        <f t="shared" si="10"/>
        <v>0</v>
      </c>
      <c r="J115" s="50"/>
      <c r="K115" s="50"/>
      <c r="L115" s="50">
        <f t="shared" si="11"/>
        <v>0</v>
      </c>
      <c r="M115" s="50"/>
      <c r="N115" s="50">
        <f t="shared" si="12"/>
        <v>0</v>
      </c>
      <c r="O115" s="50">
        <f t="shared" si="13"/>
        <v>0</v>
      </c>
      <c r="P115" s="50">
        <f t="shared" si="14"/>
        <v>0</v>
      </c>
      <c r="Q115" s="64"/>
    </row>
    <row r="116" spans="4:17" ht="20.25" customHeight="1">
      <c r="D116" s="64"/>
      <c r="E116" s="36"/>
      <c r="F116" s="39"/>
      <c r="G116" s="50"/>
      <c r="H116" s="50"/>
      <c r="I116" s="50">
        <f t="shared" si="10"/>
        <v>0</v>
      </c>
      <c r="J116" s="50"/>
      <c r="K116" s="50"/>
      <c r="L116" s="50">
        <f t="shared" si="11"/>
        <v>0</v>
      </c>
      <c r="M116" s="50"/>
      <c r="N116" s="50">
        <f t="shared" si="12"/>
        <v>0</v>
      </c>
      <c r="O116" s="50">
        <f t="shared" si="13"/>
        <v>0</v>
      </c>
      <c r="P116" s="50">
        <f t="shared" si="14"/>
        <v>0</v>
      </c>
      <c r="Q116" s="64"/>
    </row>
    <row r="117" spans="4:17" ht="20.25" customHeight="1">
      <c r="D117" s="64"/>
      <c r="E117" s="36"/>
      <c r="F117" s="39"/>
      <c r="G117" s="50"/>
      <c r="H117" s="50"/>
      <c r="I117" s="50">
        <f t="shared" si="10"/>
        <v>0</v>
      </c>
      <c r="J117" s="50"/>
      <c r="K117" s="50"/>
      <c r="L117" s="50">
        <f t="shared" si="11"/>
        <v>0</v>
      </c>
      <c r="M117" s="50"/>
      <c r="N117" s="50">
        <f t="shared" si="12"/>
        <v>0</v>
      </c>
      <c r="O117" s="50">
        <f t="shared" si="13"/>
        <v>0</v>
      </c>
      <c r="P117" s="50">
        <f t="shared" si="14"/>
        <v>0</v>
      </c>
      <c r="Q117" s="64"/>
    </row>
    <row r="118" spans="4:17" ht="20.25" customHeight="1">
      <c r="D118" s="64"/>
      <c r="E118" s="36"/>
      <c r="F118" s="39"/>
      <c r="G118" s="50"/>
      <c r="H118" s="50"/>
      <c r="I118" s="50">
        <f t="shared" si="10"/>
        <v>0</v>
      </c>
      <c r="J118" s="50"/>
      <c r="K118" s="50"/>
      <c r="L118" s="50">
        <f t="shared" si="11"/>
        <v>0</v>
      </c>
      <c r="M118" s="50"/>
      <c r="N118" s="50">
        <f t="shared" si="12"/>
        <v>0</v>
      </c>
      <c r="O118" s="50">
        <f t="shared" si="13"/>
        <v>0</v>
      </c>
      <c r="P118" s="50">
        <f t="shared" si="14"/>
        <v>0</v>
      </c>
      <c r="Q118" s="64"/>
    </row>
    <row r="119" spans="4:17" ht="20.25" customHeight="1">
      <c r="D119" s="64"/>
      <c r="E119" s="36"/>
      <c r="F119" s="39"/>
      <c r="G119" s="50"/>
      <c r="H119" s="50"/>
      <c r="I119" s="50">
        <f t="shared" si="10"/>
        <v>0</v>
      </c>
      <c r="J119" s="50"/>
      <c r="K119" s="50"/>
      <c r="L119" s="50">
        <f t="shared" si="11"/>
        <v>0</v>
      </c>
      <c r="M119" s="50"/>
      <c r="N119" s="50">
        <f t="shared" si="12"/>
        <v>0</v>
      </c>
      <c r="O119" s="50">
        <f t="shared" si="13"/>
        <v>0</v>
      </c>
      <c r="P119" s="50">
        <f t="shared" si="14"/>
        <v>0</v>
      </c>
      <c r="Q119" s="64"/>
    </row>
    <row r="120" spans="4:17" ht="20.25" customHeight="1">
      <c r="D120" s="64"/>
      <c r="E120" s="36"/>
      <c r="F120" s="39"/>
      <c r="G120" s="50"/>
      <c r="H120" s="50"/>
      <c r="I120" s="50">
        <f t="shared" si="10"/>
        <v>0</v>
      </c>
      <c r="J120" s="50"/>
      <c r="K120" s="50"/>
      <c r="L120" s="50">
        <f t="shared" si="11"/>
        <v>0</v>
      </c>
      <c r="M120" s="50"/>
      <c r="N120" s="50">
        <f t="shared" si="12"/>
        <v>0</v>
      </c>
      <c r="O120" s="50">
        <f t="shared" si="13"/>
        <v>0</v>
      </c>
      <c r="P120" s="50">
        <f t="shared" si="14"/>
        <v>0</v>
      </c>
      <c r="Q120" s="64"/>
    </row>
    <row r="121" spans="4:17" ht="20.25" customHeight="1">
      <c r="D121" s="64"/>
      <c r="E121" s="36"/>
      <c r="F121" s="39"/>
      <c r="G121" s="50"/>
      <c r="H121" s="50"/>
      <c r="I121" s="50">
        <f t="shared" si="10"/>
        <v>0</v>
      </c>
      <c r="J121" s="50"/>
      <c r="K121" s="50"/>
      <c r="L121" s="50">
        <f t="shared" si="11"/>
        <v>0</v>
      </c>
      <c r="M121" s="50"/>
      <c r="N121" s="50">
        <f t="shared" si="12"/>
        <v>0</v>
      </c>
      <c r="O121" s="50">
        <f t="shared" si="13"/>
        <v>0</v>
      </c>
      <c r="P121" s="50">
        <f t="shared" si="14"/>
        <v>0</v>
      </c>
      <c r="Q121" s="64"/>
    </row>
    <row r="122" spans="4:17" ht="20.25" customHeight="1">
      <c r="D122" s="64"/>
      <c r="E122" s="36"/>
      <c r="F122" s="39"/>
      <c r="G122" s="50"/>
      <c r="H122" s="50"/>
      <c r="I122" s="50">
        <f t="shared" si="10"/>
        <v>0</v>
      </c>
      <c r="J122" s="50"/>
      <c r="K122" s="50"/>
      <c r="L122" s="50">
        <f t="shared" si="11"/>
        <v>0</v>
      </c>
      <c r="M122" s="50"/>
      <c r="N122" s="50">
        <f t="shared" si="12"/>
        <v>0</v>
      </c>
      <c r="O122" s="50">
        <f t="shared" si="13"/>
        <v>0</v>
      </c>
      <c r="P122" s="50">
        <f t="shared" si="14"/>
        <v>0</v>
      </c>
      <c r="Q122" s="64"/>
    </row>
    <row r="123" spans="4:17" ht="20.25" customHeight="1">
      <c r="D123" s="64"/>
      <c r="E123" s="36"/>
      <c r="F123" s="39"/>
      <c r="G123" s="50"/>
      <c r="H123" s="50"/>
      <c r="I123" s="50">
        <f t="shared" si="10"/>
        <v>0</v>
      </c>
      <c r="J123" s="50"/>
      <c r="K123" s="50"/>
      <c r="L123" s="50">
        <f t="shared" si="11"/>
        <v>0</v>
      </c>
      <c r="M123" s="50"/>
      <c r="N123" s="50">
        <f t="shared" si="12"/>
        <v>0</v>
      </c>
      <c r="O123" s="50">
        <f t="shared" si="13"/>
        <v>0</v>
      </c>
      <c r="P123" s="50">
        <f t="shared" si="14"/>
        <v>0</v>
      </c>
      <c r="Q123" s="64"/>
    </row>
    <row r="124" spans="4:17" ht="20.25" customHeight="1">
      <c r="D124" s="64"/>
      <c r="E124" s="36"/>
      <c r="F124" s="39"/>
      <c r="G124" s="50"/>
      <c r="H124" s="50"/>
      <c r="I124" s="50">
        <f t="shared" si="10"/>
        <v>0</v>
      </c>
      <c r="J124" s="50"/>
      <c r="K124" s="50"/>
      <c r="L124" s="50">
        <f t="shared" si="11"/>
        <v>0</v>
      </c>
      <c r="M124" s="50"/>
      <c r="N124" s="50">
        <f t="shared" si="12"/>
        <v>0</v>
      </c>
      <c r="O124" s="50">
        <f t="shared" si="13"/>
        <v>0</v>
      </c>
      <c r="P124" s="50">
        <f t="shared" si="14"/>
        <v>0</v>
      </c>
      <c r="Q124" s="64"/>
    </row>
    <row r="125" spans="4:17" ht="20.25" customHeight="1">
      <c r="D125" s="64"/>
      <c r="E125" s="36"/>
      <c r="F125" s="39"/>
      <c r="G125" s="50"/>
      <c r="H125" s="50"/>
      <c r="I125" s="50">
        <f t="shared" si="10"/>
        <v>0</v>
      </c>
      <c r="J125" s="50"/>
      <c r="K125" s="50"/>
      <c r="L125" s="50">
        <f t="shared" si="11"/>
        <v>0</v>
      </c>
      <c r="M125" s="50"/>
      <c r="N125" s="50">
        <f t="shared" si="12"/>
        <v>0</v>
      </c>
      <c r="O125" s="50">
        <f t="shared" si="13"/>
        <v>0</v>
      </c>
      <c r="P125" s="50">
        <f t="shared" si="14"/>
        <v>0</v>
      </c>
      <c r="Q125" s="64"/>
    </row>
    <row r="126" spans="4:17" ht="20.25" customHeight="1">
      <c r="D126" s="64"/>
      <c r="E126" s="36"/>
      <c r="F126" s="39"/>
      <c r="G126" s="50"/>
      <c r="H126" s="50"/>
      <c r="I126" s="50">
        <f t="shared" si="10"/>
        <v>0</v>
      </c>
      <c r="J126" s="50"/>
      <c r="K126" s="50"/>
      <c r="L126" s="50">
        <f t="shared" si="11"/>
        <v>0</v>
      </c>
      <c r="M126" s="50"/>
      <c r="N126" s="50">
        <f t="shared" si="12"/>
        <v>0</v>
      </c>
      <c r="O126" s="50">
        <f t="shared" si="13"/>
        <v>0</v>
      </c>
      <c r="P126" s="50">
        <f t="shared" si="14"/>
        <v>0</v>
      </c>
      <c r="Q126" s="64"/>
    </row>
    <row r="127" spans="4:17" ht="20.25" customHeight="1">
      <c r="D127" s="64"/>
      <c r="E127" s="36"/>
      <c r="F127" s="39"/>
      <c r="G127" s="50"/>
      <c r="H127" s="50"/>
      <c r="I127" s="50">
        <f t="shared" si="10"/>
        <v>0</v>
      </c>
      <c r="J127" s="50"/>
      <c r="K127" s="50"/>
      <c r="L127" s="50">
        <f t="shared" si="11"/>
        <v>0</v>
      </c>
      <c r="M127" s="50"/>
      <c r="N127" s="50">
        <f t="shared" si="12"/>
        <v>0</v>
      </c>
      <c r="O127" s="50">
        <f t="shared" si="13"/>
        <v>0</v>
      </c>
      <c r="P127" s="50">
        <f t="shared" si="14"/>
        <v>0</v>
      </c>
      <c r="Q127" s="64"/>
    </row>
    <row r="128" spans="4:17" ht="20.25" customHeight="1">
      <c r="D128" s="64"/>
      <c r="E128" s="36"/>
      <c r="F128" s="39"/>
      <c r="G128" s="50"/>
      <c r="H128" s="50"/>
      <c r="I128" s="50">
        <f t="shared" si="10"/>
        <v>0</v>
      </c>
      <c r="J128" s="50"/>
      <c r="K128" s="50"/>
      <c r="L128" s="50">
        <f t="shared" si="11"/>
        <v>0</v>
      </c>
      <c r="M128" s="50"/>
      <c r="N128" s="50">
        <f t="shared" si="12"/>
        <v>0</v>
      </c>
      <c r="O128" s="50">
        <f t="shared" si="13"/>
        <v>0</v>
      </c>
      <c r="P128" s="50">
        <f t="shared" si="14"/>
        <v>0</v>
      </c>
      <c r="Q128" s="64"/>
    </row>
    <row r="129" spans="4:17" ht="20.25" customHeight="1">
      <c r="D129" s="64"/>
      <c r="E129" s="36"/>
      <c r="F129" s="39"/>
      <c r="G129" s="50"/>
      <c r="H129" s="50"/>
      <c r="I129" s="50">
        <f t="shared" si="10"/>
        <v>0</v>
      </c>
      <c r="J129" s="50"/>
      <c r="K129" s="50"/>
      <c r="L129" s="50">
        <f t="shared" si="11"/>
        <v>0</v>
      </c>
      <c r="M129" s="50"/>
      <c r="N129" s="50">
        <f t="shared" si="12"/>
        <v>0</v>
      </c>
      <c r="O129" s="50">
        <f t="shared" si="13"/>
        <v>0</v>
      </c>
      <c r="P129" s="50">
        <f t="shared" si="14"/>
        <v>0</v>
      </c>
      <c r="Q129" s="64"/>
    </row>
    <row r="130" spans="4:17" ht="20.25" customHeight="1">
      <c r="D130" s="64"/>
      <c r="E130" s="36"/>
      <c r="F130" s="39"/>
      <c r="G130" s="50"/>
      <c r="H130" s="50"/>
      <c r="I130" s="50">
        <f t="shared" si="10"/>
        <v>0</v>
      </c>
      <c r="J130" s="50"/>
      <c r="K130" s="50"/>
      <c r="L130" s="50">
        <f t="shared" si="11"/>
        <v>0</v>
      </c>
      <c r="M130" s="50"/>
      <c r="N130" s="50">
        <f t="shared" si="12"/>
        <v>0</v>
      </c>
      <c r="O130" s="50">
        <f t="shared" si="13"/>
        <v>0</v>
      </c>
      <c r="P130" s="50">
        <f t="shared" si="14"/>
        <v>0</v>
      </c>
      <c r="Q130" s="64"/>
    </row>
    <row r="131" spans="4:17" ht="20.25" customHeight="1">
      <c r="D131" s="64"/>
      <c r="E131" s="36"/>
      <c r="F131" s="39"/>
      <c r="G131" s="50"/>
      <c r="H131" s="50"/>
      <c r="I131" s="50">
        <f t="shared" si="10"/>
        <v>0</v>
      </c>
      <c r="J131" s="50"/>
      <c r="K131" s="50"/>
      <c r="L131" s="50">
        <f t="shared" si="11"/>
        <v>0</v>
      </c>
      <c r="M131" s="50"/>
      <c r="N131" s="50">
        <f t="shared" si="12"/>
        <v>0</v>
      </c>
      <c r="O131" s="50">
        <f t="shared" si="13"/>
        <v>0</v>
      </c>
      <c r="P131" s="50">
        <f t="shared" si="14"/>
        <v>0</v>
      </c>
      <c r="Q131" s="64"/>
    </row>
    <row r="132" spans="4:17" ht="20.25" customHeight="1">
      <c r="D132" s="64"/>
      <c r="E132" s="36"/>
      <c r="F132" s="39"/>
      <c r="G132" s="50"/>
      <c r="H132" s="50"/>
      <c r="I132" s="50">
        <f t="shared" si="10"/>
        <v>0</v>
      </c>
      <c r="J132" s="50"/>
      <c r="K132" s="50"/>
      <c r="L132" s="50">
        <f t="shared" si="11"/>
        <v>0</v>
      </c>
      <c r="M132" s="50"/>
      <c r="N132" s="50">
        <f t="shared" si="12"/>
        <v>0</v>
      </c>
      <c r="O132" s="50">
        <f t="shared" si="13"/>
        <v>0</v>
      </c>
      <c r="P132" s="50">
        <f t="shared" si="14"/>
        <v>0</v>
      </c>
      <c r="Q132" s="64"/>
    </row>
    <row r="133" spans="2:17" ht="20.25" customHeight="1">
      <c r="B133" s="20" t="s">
        <v>446</v>
      </c>
      <c r="C133" s="20" t="s">
        <v>441</v>
      </c>
      <c r="D133" s="64" t="s">
        <v>389</v>
      </c>
      <c r="E133" s="36"/>
      <c r="F133" s="39"/>
      <c r="G133" s="50"/>
      <c r="H133" s="50"/>
      <c r="I133" s="50">
        <f>TRUNC(SUM(I108:I132))</f>
        <v>0</v>
      </c>
      <c r="J133" s="50"/>
      <c r="K133" s="50"/>
      <c r="L133" s="50">
        <f>TRUNC(SUM(L108:L132))</f>
        <v>0</v>
      </c>
      <c r="M133" s="50"/>
      <c r="N133" s="50">
        <f>TRUNC(SUM(N108:N132))</f>
        <v>0</v>
      </c>
      <c r="O133" s="50">
        <f t="shared" si="13"/>
        <v>0</v>
      </c>
      <c r="P133" s="50">
        <f>TRUNC(SUM(P108:P132))</f>
        <v>0</v>
      </c>
      <c r="Q133" s="64"/>
    </row>
  </sheetData>
  <sheetProtection/>
  <mergeCells count="18">
    <mergeCell ref="H2:I2"/>
    <mergeCell ref="P2:P3"/>
    <mergeCell ref="D2:D3"/>
    <mergeCell ref="D108:Q108"/>
    <mergeCell ref="D4:Q4"/>
    <mergeCell ref="D30:Q30"/>
    <mergeCell ref="D56:Q56"/>
    <mergeCell ref="D82:Q82"/>
    <mergeCell ref="J2:L2"/>
    <mergeCell ref="M2:N2"/>
    <mergeCell ref="D1:Q1"/>
    <mergeCell ref="A2:A3"/>
    <mergeCell ref="Q2:Q3"/>
    <mergeCell ref="B2:B3"/>
    <mergeCell ref="C2:C3"/>
    <mergeCell ref="E2:E3"/>
    <mergeCell ref="F2:F3"/>
    <mergeCell ref="G2:G3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37"/>
  <sheetViews>
    <sheetView zoomScalePageLayoutView="0" workbookViewId="0" topLeftCell="E1">
      <pane ySplit="3" topLeftCell="A127" activePane="bottomLeft" state="frozen"/>
      <selection pane="topLeft" activeCell="D1" sqref="D1"/>
      <selection pane="bottomLeft" activeCell="I137" sqref="I137:P137"/>
    </sheetView>
  </sheetViews>
  <sheetFormatPr defaultColWidth="8.88671875" defaultRowHeight="22.5" customHeight="1"/>
  <cols>
    <col min="1" max="1" width="5.10546875" style="2" hidden="1" customWidth="1"/>
    <col min="2" max="2" width="8.4453125" style="20" hidden="1" customWidth="1"/>
    <col min="3" max="3" width="14.3359375" style="20" hidden="1" customWidth="1"/>
    <col min="4" max="4" width="24.3359375" style="20" customWidth="1"/>
    <col min="5" max="5" width="25.3359375" style="20" customWidth="1"/>
    <col min="6" max="6" width="4.21484375" style="38" customWidth="1"/>
    <col min="7" max="7" width="9.99609375" style="34" customWidth="1"/>
    <col min="8" max="8" width="12.99609375" style="49" customWidth="1"/>
    <col min="9" max="9" width="13.21484375" style="49" customWidth="1"/>
    <col min="10" max="10" width="5.5546875" style="49" hidden="1" customWidth="1"/>
    <col min="11" max="11" width="10.4453125" style="49" customWidth="1"/>
    <col min="12" max="12" width="11.77734375" style="49" customWidth="1"/>
    <col min="13" max="13" width="8.4453125" style="49" customWidth="1"/>
    <col min="14" max="14" width="9.10546875" style="49" customWidth="1"/>
    <col min="15" max="15" width="5.99609375" style="49" hidden="1" customWidth="1"/>
    <col min="16" max="16" width="12.99609375" style="49" customWidth="1"/>
    <col min="17" max="17" width="11.10546875" style="20" customWidth="1"/>
    <col min="18" max="26" width="8.88671875" style="2" customWidth="1"/>
    <col min="27" max="31" width="11.77734375" style="49" customWidth="1"/>
    <col min="32" max="16384" width="8.88671875" style="2" customWidth="1"/>
  </cols>
  <sheetData>
    <row r="1" spans="2:31" ht="22.5" customHeight="1">
      <c r="B1" s="20" t="s">
        <v>437</v>
      </c>
      <c r="D1" s="102" t="s">
        <v>426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W1" s="101" t="s">
        <v>76</v>
      </c>
      <c r="X1" s="101"/>
      <c r="Y1" s="101"/>
      <c r="Z1" s="76"/>
      <c r="AA1" s="76" t="s">
        <v>81</v>
      </c>
      <c r="AB1" s="76"/>
      <c r="AC1" s="76"/>
      <c r="AD1" s="76"/>
      <c r="AE1" s="76"/>
    </row>
    <row r="2" spans="1:31" s="17" customFormat="1" ht="22.5" customHeight="1">
      <c r="A2" s="100" t="s">
        <v>63</v>
      </c>
      <c r="B2" s="93" t="s">
        <v>29</v>
      </c>
      <c r="C2" s="95" t="s">
        <v>24</v>
      </c>
      <c r="D2" s="94" t="s">
        <v>70</v>
      </c>
      <c r="E2" s="94" t="s">
        <v>71</v>
      </c>
      <c r="F2" s="96" t="s">
        <v>0</v>
      </c>
      <c r="G2" s="96" t="s">
        <v>1</v>
      </c>
      <c r="H2" s="90" t="s">
        <v>32</v>
      </c>
      <c r="I2" s="90"/>
      <c r="J2" s="90" t="s">
        <v>33</v>
      </c>
      <c r="K2" s="90"/>
      <c r="L2" s="90"/>
      <c r="M2" s="90" t="s">
        <v>34</v>
      </c>
      <c r="N2" s="90"/>
      <c r="O2" s="70"/>
      <c r="P2" s="90" t="s">
        <v>47</v>
      </c>
      <c r="Q2" s="94" t="s">
        <v>38</v>
      </c>
      <c r="W2" s="17" t="s">
        <v>77</v>
      </c>
      <c r="X2" s="17" t="s">
        <v>78</v>
      </c>
      <c r="Y2" s="17" t="s">
        <v>79</v>
      </c>
      <c r="Z2" s="17" t="s">
        <v>80</v>
      </c>
      <c r="AA2" s="52" t="s">
        <v>113</v>
      </c>
      <c r="AB2" s="52" t="s">
        <v>112</v>
      </c>
      <c r="AC2" s="52" t="s">
        <v>82</v>
      </c>
      <c r="AD2" s="52" t="s">
        <v>84</v>
      </c>
      <c r="AE2" s="52" t="s">
        <v>83</v>
      </c>
    </row>
    <row r="3" spans="1:31" s="17" customFormat="1" ht="22.5" customHeight="1">
      <c r="A3" s="100"/>
      <c r="B3" s="93"/>
      <c r="C3" s="95"/>
      <c r="D3" s="94"/>
      <c r="E3" s="94"/>
      <c r="F3" s="96"/>
      <c r="G3" s="96"/>
      <c r="H3" s="70" t="s">
        <v>48</v>
      </c>
      <c r="I3" s="70" t="s">
        <v>49</v>
      </c>
      <c r="J3" s="70" t="s">
        <v>1</v>
      </c>
      <c r="K3" s="70" t="s">
        <v>48</v>
      </c>
      <c r="L3" s="70" t="s">
        <v>49</v>
      </c>
      <c r="M3" s="70" t="s">
        <v>50</v>
      </c>
      <c r="N3" s="70" t="s">
        <v>49</v>
      </c>
      <c r="O3" s="70" t="s">
        <v>51</v>
      </c>
      <c r="P3" s="90"/>
      <c r="Q3" s="94"/>
      <c r="W3" s="2"/>
      <c r="X3" s="2"/>
      <c r="Y3" s="2"/>
      <c r="Z3" s="2"/>
      <c r="AA3" s="49"/>
      <c r="AB3" s="49"/>
      <c r="AC3" s="49"/>
      <c r="AD3" s="49">
        <f>IF(옵션!$C$11=0,"1",옵션!$C$11)</f>
        <v>1</v>
      </c>
      <c r="AE3" s="49">
        <f>IF(옵션!$C$12=0,"1",옵션!$C$12)</f>
        <v>1</v>
      </c>
    </row>
    <row r="4" spans="4:17" ht="22.5" customHeight="1">
      <c r="D4" s="97" t="s">
        <v>397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2:29" ht="22.5" customHeight="1">
      <c r="B5" s="20" t="s">
        <v>398</v>
      </c>
      <c r="C5" s="20" t="s">
        <v>139</v>
      </c>
      <c r="D5" s="64" t="s">
        <v>140</v>
      </c>
      <c r="E5" s="64" t="s">
        <v>142</v>
      </c>
      <c r="F5" s="39" t="s">
        <v>135</v>
      </c>
      <c r="G5" s="36">
        <v>525</v>
      </c>
      <c r="H5" s="50">
        <f>합산자재!H5</f>
        <v>250</v>
      </c>
      <c r="I5" s="73">
        <f aca="true" t="shared" si="0" ref="I5:I38">TRUNC(G5*H5)</f>
        <v>131250</v>
      </c>
      <c r="J5" s="50">
        <v>477.7</v>
      </c>
      <c r="K5" s="50">
        <f>합산자재!I5</f>
        <v>0</v>
      </c>
      <c r="L5" s="73">
        <f aca="true" t="shared" si="1" ref="L5:L38">TRUNC(G5*K5)</f>
        <v>0</v>
      </c>
      <c r="M5" s="50">
        <f>합산자재!J5</f>
        <v>0</v>
      </c>
      <c r="N5" s="73">
        <f aca="true" t="shared" si="2" ref="N5:N38">TRUNC(G5*M5)</f>
        <v>0</v>
      </c>
      <c r="O5" s="50">
        <f aca="true" t="shared" si="3" ref="O5:O37">SUM(H5+K5+M5)</f>
        <v>250</v>
      </c>
      <c r="P5" s="50">
        <f aca="true" t="shared" si="4" ref="P5:P38">SUM(I5,L5,N5)</f>
        <v>131250</v>
      </c>
      <c r="Q5" s="64"/>
      <c r="AB5" s="49">
        <f>I5</f>
        <v>131250</v>
      </c>
      <c r="AC5" s="49">
        <f>I5</f>
        <v>131250</v>
      </c>
    </row>
    <row r="6" spans="2:29" ht="22.5" customHeight="1">
      <c r="B6" s="20" t="s">
        <v>398</v>
      </c>
      <c r="C6" s="20" t="s">
        <v>149</v>
      </c>
      <c r="D6" s="64" t="s">
        <v>140</v>
      </c>
      <c r="E6" s="64" t="s">
        <v>150</v>
      </c>
      <c r="F6" s="39" t="s">
        <v>135</v>
      </c>
      <c r="G6" s="36">
        <v>35</v>
      </c>
      <c r="H6" s="50">
        <f>합산자재!H7</f>
        <v>920</v>
      </c>
      <c r="I6" s="73">
        <f t="shared" si="0"/>
        <v>32200</v>
      </c>
      <c r="J6" s="50">
        <v>32.2</v>
      </c>
      <c r="K6" s="50">
        <f>합산자재!I7</f>
        <v>0</v>
      </c>
      <c r="L6" s="73">
        <f t="shared" si="1"/>
        <v>0</v>
      </c>
      <c r="M6" s="50">
        <f>합산자재!J7</f>
        <v>0</v>
      </c>
      <c r="N6" s="73">
        <f t="shared" si="2"/>
        <v>0</v>
      </c>
      <c r="O6" s="50">
        <f t="shared" si="3"/>
        <v>920</v>
      </c>
      <c r="P6" s="50">
        <f t="shared" si="4"/>
        <v>32200</v>
      </c>
      <c r="Q6" s="64"/>
      <c r="AB6" s="49">
        <f>I6</f>
        <v>32200</v>
      </c>
      <c r="AC6" s="49">
        <f>I6</f>
        <v>32200</v>
      </c>
    </row>
    <row r="7" spans="2:29" ht="22.5" customHeight="1">
      <c r="B7" s="20" t="s">
        <v>398</v>
      </c>
      <c r="C7" s="20" t="s">
        <v>152</v>
      </c>
      <c r="D7" s="64" t="s">
        <v>153</v>
      </c>
      <c r="E7" s="64" t="s">
        <v>150</v>
      </c>
      <c r="F7" s="39" t="s">
        <v>135</v>
      </c>
      <c r="G7" s="36">
        <v>2</v>
      </c>
      <c r="H7" s="50">
        <f>합산자재!H8</f>
        <v>920</v>
      </c>
      <c r="I7" s="73">
        <f t="shared" si="0"/>
        <v>1840</v>
      </c>
      <c r="J7" s="50">
        <v>2.5</v>
      </c>
      <c r="K7" s="50">
        <f>합산자재!I8</f>
        <v>0</v>
      </c>
      <c r="L7" s="73">
        <f t="shared" si="1"/>
        <v>0</v>
      </c>
      <c r="M7" s="50">
        <f>합산자재!J8</f>
        <v>0</v>
      </c>
      <c r="N7" s="73">
        <f t="shared" si="2"/>
        <v>0</v>
      </c>
      <c r="O7" s="50">
        <f t="shared" si="3"/>
        <v>920</v>
      </c>
      <c r="P7" s="50">
        <f t="shared" si="4"/>
        <v>1840</v>
      </c>
      <c r="Q7" s="64"/>
      <c r="AB7" s="49">
        <f>I7</f>
        <v>1840</v>
      </c>
      <c r="AC7" s="49">
        <f>I7</f>
        <v>1840</v>
      </c>
    </row>
    <row r="8" spans="2:29" ht="22.5" customHeight="1">
      <c r="B8" s="20" t="s">
        <v>398</v>
      </c>
      <c r="C8" s="20" t="s">
        <v>155</v>
      </c>
      <c r="D8" s="64" t="s">
        <v>156</v>
      </c>
      <c r="E8" s="64" t="s">
        <v>158</v>
      </c>
      <c r="F8" s="39" t="s">
        <v>135</v>
      </c>
      <c r="G8" s="36">
        <v>5</v>
      </c>
      <c r="H8" s="50">
        <f>합산자재!H9</f>
        <v>260</v>
      </c>
      <c r="I8" s="73">
        <f t="shared" si="0"/>
        <v>1300</v>
      </c>
      <c r="J8" s="50">
        <v>5</v>
      </c>
      <c r="K8" s="50">
        <f>합산자재!I9</f>
        <v>0</v>
      </c>
      <c r="L8" s="73">
        <f t="shared" si="1"/>
        <v>0</v>
      </c>
      <c r="M8" s="50">
        <f>합산자재!J9</f>
        <v>0</v>
      </c>
      <c r="N8" s="73">
        <f t="shared" si="2"/>
        <v>0</v>
      </c>
      <c r="O8" s="50">
        <f t="shared" si="3"/>
        <v>260</v>
      </c>
      <c r="P8" s="50">
        <f t="shared" si="4"/>
        <v>1300</v>
      </c>
      <c r="Q8" s="64"/>
      <c r="AB8" s="49">
        <f>I8</f>
        <v>1300</v>
      </c>
      <c r="AC8" s="49">
        <f>I8</f>
        <v>1300</v>
      </c>
    </row>
    <row r="9" spans="2:17" ht="22.5" customHeight="1">
      <c r="B9" s="20" t="s">
        <v>398</v>
      </c>
      <c r="C9" s="20" t="s">
        <v>161</v>
      </c>
      <c r="D9" s="64" t="s">
        <v>156</v>
      </c>
      <c r="E9" s="64" t="s">
        <v>162</v>
      </c>
      <c r="F9" s="39" t="s">
        <v>164</v>
      </c>
      <c r="G9" s="36">
        <v>10</v>
      </c>
      <c r="H9" s="50">
        <f>합산자재!H10</f>
        <v>260</v>
      </c>
      <c r="I9" s="73">
        <f t="shared" si="0"/>
        <v>2600</v>
      </c>
      <c r="J9" s="50">
        <v>10</v>
      </c>
      <c r="K9" s="50">
        <f>합산자재!I10</f>
        <v>0</v>
      </c>
      <c r="L9" s="73">
        <f t="shared" si="1"/>
        <v>0</v>
      </c>
      <c r="M9" s="50">
        <f>합산자재!J10</f>
        <v>0</v>
      </c>
      <c r="N9" s="73">
        <f t="shared" si="2"/>
        <v>0</v>
      </c>
      <c r="O9" s="50">
        <f t="shared" si="3"/>
        <v>260</v>
      </c>
      <c r="P9" s="50">
        <f t="shared" si="4"/>
        <v>2600</v>
      </c>
      <c r="Q9" s="64"/>
    </row>
    <row r="10" spans="2:29" ht="22.5" customHeight="1">
      <c r="B10" s="20" t="s">
        <v>398</v>
      </c>
      <c r="C10" s="20" t="s">
        <v>165</v>
      </c>
      <c r="D10" s="64" t="s">
        <v>156</v>
      </c>
      <c r="E10" s="64" t="s">
        <v>166</v>
      </c>
      <c r="F10" s="39" t="s">
        <v>135</v>
      </c>
      <c r="G10" s="36">
        <v>2</v>
      </c>
      <c r="H10" s="50">
        <f>합산자재!H11</f>
        <v>1230</v>
      </c>
      <c r="I10" s="73">
        <f t="shared" si="0"/>
        <v>2460</v>
      </c>
      <c r="J10" s="50">
        <v>2</v>
      </c>
      <c r="K10" s="50">
        <f>합산자재!I11</f>
        <v>0</v>
      </c>
      <c r="L10" s="73">
        <f t="shared" si="1"/>
        <v>0</v>
      </c>
      <c r="M10" s="50">
        <f>합산자재!J11</f>
        <v>0</v>
      </c>
      <c r="N10" s="73">
        <f t="shared" si="2"/>
        <v>0</v>
      </c>
      <c r="O10" s="50">
        <f t="shared" si="3"/>
        <v>1230</v>
      </c>
      <c r="P10" s="50">
        <f t="shared" si="4"/>
        <v>2460</v>
      </c>
      <c r="Q10" s="64"/>
      <c r="AB10" s="49">
        <f>I10</f>
        <v>2460</v>
      </c>
      <c r="AC10" s="49">
        <f>I10</f>
        <v>2460</v>
      </c>
    </row>
    <row r="11" spans="2:17" ht="22.5" customHeight="1">
      <c r="B11" s="20" t="s">
        <v>398</v>
      </c>
      <c r="C11" s="20" t="s">
        <v>168</v>
      </c>
      <c r="D11" s="64" t="s">
        <v>156</v>
      </c>
      <c r="E11" s="64" t="s">
        <v>169</v>
      </c>
      <c r="F11" s="39" t="s">
        <v>164</v>
      </c>
      <c r="G11" s="36">
        <v>2</v>
      </c>
      <c r="H11" s="50">
        <f>합산자재!H12</f>
        <v>1530</v>
      </c>
      <c r="I11" s="73">
        <f t="shared" si="0"/>
        <v>3060</v>
      </c>
      <c r="J11" s="50">
        <v>2</v>
      </c>
      <c r="K11" s="50">
        <f>합산자재!I12</f>
        <v>0</v>
      </c>
      <c r="L11" s="73">
        <f t="shared" si="1"/>
        <v>0</v>
      </c>
      <c r="M11" s="50">
        <f>합산자재!J12</f>
        <v>0</v>
      </c>
      <c r="N11" s="73">
        <f t="shared" si="2"/>
        <v>0</v>
      </c>
      <c r="O11" s="50">
        <f t="shared" si="3"/>
        <v>1530</v>
      </c>
      <c r="P11" s="50">
        <f t="shared" si="4"/>
        <v>3060</v>
      </c>
      <c r="Q11" s="64"/>
    </row>
    <row r="12" spans="2:17" ht="22.5" customHeight="1">
      <c r="B12" s="20" t="s">
        <v>398</v>
      </c>
      <c r="C12" s="20" t="s">
        <v>171</v>
      </c>
      <c r="D12" s="64" t="s">
        <v>172</v>
      </c>
      <c r="E12" s="64" t="s">
        <v>174</v>
      </c>
      <c r="F12" s="39" t="s">
        <v>164</v>
      </c>
      <c r="G12" s="36">
        <v>2</v>
      </c>
      <c r="H12" s="50">
        <f>합산자재!H13</f>
        <v>972</v>
      </c>
      <c r="I12" s="73">
        <f t="shared" si="0"/>
        <v>1944</v>
      </c>
      <c r="J12" s="50">
        <v>2</v>
      </c>
      <c r="K12" s="50">
        <f>합산자재!I13</f>
        <v>0</v>
      </c>
      <c r="L12" s="73">
        <f t="shared" si="1"/>
        <v>0</v>
      </c>
      <c r="M12" s="50">
        <f>합산자재!J13</f>
        <v>0</v>
      </c>
      <c r="N12" s="73">
        <f t="shared" si="2"/>
        <v>0</v>
      </c>
      <c r="O12" s="50">
        <f t="shared" si="3"/>
        <v>972</v>
      </c>
      <c r="P12" s="50">
        <f t="shared" si="4"/>
        <v>1944</v>
      </c>
      <c r="Q12" s="64"/>
    </row>
    <row r="13" spans="2:17" ht="22.5" customHeight="1">
      <c r="B13" s="20" t="s">
        <v>398</v>
      </c>
      <c r="C13" s="20" t="s">
        <v>186</v>
      </c>
      <c r="D13" s="64" t="s">
        <v>187</v>
      </c>
      <c r="E13" s="64" t="s">
        <v>188</v>
      </c>
      <c r="F13" s="39" t="s">
        <v>164</v>
      </c>
      <c r="G13" s="36">
        <v>19</v>
      </c>
      <c r="H13" s="50">
        <f>합산자재!H16</f>
        <v>501</v>
      </c>
      <c r="I13" s="73">
        <f t="shared" si="0"/>
        <v>9519</v>
      </c>
      <c r="J13" s="50">
        <v>19</v>
      </c>
      <c r="K13" s="50">
        <f>합산자재!I16</f>
        <v>0</v>
      </c>
      <c r="L13" s="73">
        <f t="shared" si="1"/>
        <v>0</v>
      </c>
      <c r="M13" s="50">
        <f>합산자재!J16</f>
        <v>0</v>
      </c>
      <c r="N13" s="73">
        <f t="shared" si="2"/>
        <v>0</v>
      </c>
      <c r="O13" s="50">
        <f t="shared" si="3"/>
        <v>501</v>
      </c>
      <c r="P13" s="50">
        <f t="shared" si="4"/>
        <v>9519</v>
      </c>
      <c r="Q13" s="64"/>
    </row>
    <row r="14" spans="2:17" ht="22.5" customHeight="1">
      <c r="B14" s="20" t="s">
        <v>398</v>
      </c>
      <c r="C14" s="20" t="s">
        <v>194</v>
      </c>
      <c r="D14" s="64" t="s">
        <v>195</v>
      </c>
      <c r="E14" s="64" t="s">
        <v>196</v>
      </c>
      <c r="F14" s="39" t="s">
        <v>197</v>
      </c>
      <c r="G14" s="36">
        <v>1</v>
      </c>
      <c r="H14" s="50">
        <f>합산자재!H19</f>
        <v>31000</v>
      </c>
      <c r="I14" s="73">
        <f t="shared" si="0"/>
        <v>31000</v>
      </c>
      <c r="J14" s="50">
        <v>1</v>
      </c>
      <c r="K14" s="50">
        <f>합산자재!I19</f>
        <v>0</v>
      </c>
      <c r="L14" s="73">
        <f t="shared" si="1"/>
        <v>0</v>
      </c>
      <c r="M14" s="50">
        <f>합산자재!J19</f>
        <v>0</v>
      </c>
      <c r="N14" s="73">
        <f t="shared" si="2"/>
        <v>0</v>
      </c>
      <c r="O14" s="50">
        <f t="shared" si="3"/>
        <v>31000</v>
      </c>
      <c r="P14" s="50">
        <f t="shared" si="4"/>
        <v>31000</v>
      </c>
      <c r="Q14" s="64"/>
    </row>
    <row r="15" spans="2:17" ht="22.5" customHeight="1">
      <c r="B15" s="20" t="s">
        <v>398</v>
      </c>
      <c r="C15" s="20" t="s">
        <v>199</v>
      </c>
      <c r="D15" s="64" t="s">
        <v>200</v>
      </c>
      <c r="E15" s="64"/>
      <c r="F15" s="39" t="s">
        <v>164</v>
      </c>
      <c r="G15" s="36">
        <v>1</v>
      </c>
      <c r="H15" s="50">
        <f>합산자재!H20</f>
        <v>9000</v>
      </c>
      <c r="I15" s="73">
        <f t="shared" si="0"/>
        <v>9000</v>
      </c>
      <c r="J15" s="50">
        <v>1</v>
      </c>
      <c r="K15" s="50">
        <f>합산자재!I20</f>
        <v>0</v>
      </c>
      <c r="L15" s="73">
        <f t="shared" si="1"/>
        <v>0</v>
      </c>
      <c r="M15" s="50">
        <f>합산자재!J20</f>
        <v>0</v>
      </c>
      <c r="N15" s="73">
        <f t="shared" si="2"/>
        <v>0</v>
      </c>
      <c r="O15" s="50">
        <f t="shared" si="3"/>
        <v>9000</v>
      </c>
      <c r="P15" s="50">
        <f t="shared" si="4"/>
        <v>9000</v>
      </c>
      <c r="Q15" s="64"/>
    </row>
    <row r="16" spans="2:17" ht="22.5" customHeight="1">
      <c r="B16" s="20" t="s">
        <v>398</v>
      </c>
      <c r="C16" s="20" t="s">
        <v>208</v>
      </c>
      <c r="D16" s="64" t="s">
        <v>209</v>
      </c>
      <c r="E16" s="64" t="s">
        <v>210</v>
      </c>
      <c r="F16" s="39" t="s">
        <v>211</v>
      </c>
      <c r="G16" s="36">
        <v>27</v>
      </c>
      <c r="H16" s="50">
        <f>합산자재!H24</f>
        <v>1500</v>
      </c>
      <c r="I16" s="73">
        <f t="shared" si="0"/>
        <v>40500</v>
      </c>
      <c r="J16" s="50">
        <v>27</v>
      </c>
      <c r="K16" s="50">
        <f>합산자재!I24</f>
        <v>0</v>
      </c>
      <c r="L16" s="73">
        <f t="shared" si="1"/>
        <v>0</v>
      </c>
      <c r="M16" s="50">
        <f>합산자재!J24</f>
        <v>0</v>
      </c>
      <c r="N16" s="73">
        <f t="shared" si="2"/>
        <v>0</v>
      </c>
      <c r="O16" s="50">
        <f t="shared" si="3"/>
        <v>1500</v>
      </c>
      <c r="P16" s="50">
        <f t="shared" si="4"/>
        <v>40500</v>
      </c>
      <c r="Q16" s="64"/>
    </row>
    <row r="17" spans="2:17" ht="22.5" customHeight="1">
      <c r="B17" s="20" t="s">
        <v>398</v>
      </c>
      <c r="C17" s="20" t="s">
        <v>213</v>
      </c>
      <c r="D17" s="64" t="s">
        <v>214</v>
      </c>
      <c r="E17" s="64" t="s">
        <v>215</v>
      </c>
      <c r="F17" s="39" t="s">
        <v>164</v>
      </c>
      <c r="G17" s="36">
        <v>9</v>
      </c>
      <c r="H17" s="50">
        <f>합산자재!H25</f>
        <v>1196</v>
      </c>
      <c r="I17" s="73">
        <f t="shared" si="0"/>
        <v>10764</v>
      </c>
      <c r="J17" s="50">
        <v>9</v>
      </c>
      <c r="K17" s="50">
        <f>합산자재!I25</f>
        <v>0</v>
      </c>
      <c r="L17" s="73">
        <f t="shared" si="1"/>
        <v>0</v>
      </c>
      <c r="M17" s="50">
        <f>합산자재!J25</f>
        <v>0</v>
      </c>
      <c r="N17" s="73">
        <f t="shared" si="2"/>
        <v>0</v>
      </c>
      <c r="O17" s="50">
        <f t="shared" si="3"/>
        <v>1196</v>
      </c>
      <c r="P17" s="50">
        <f t="shared" si="4"/>
        <v>10764</v>
      </c>
      <c r="Q17" s="64"/>
    </row>
    <row r="18" spans="2:29" ht="22.5" customHeight="1">
      <c r="B18" s="20" t="s">
        <v>398</v>
      </c>
      <c r="C18" s="20" t="s">
        <v>238</v>
      </c>
      <c r="D18" s="64" t="s">
        <v>234</v>
      </c>
      <c r="E18" s="64" t="s">
        <v>239</v>
      </c>
      <c r="F18" s="39" t="s">
        <v>135</v>
      </c>
      <c r="G18" s="36">
        <v>1659</v>
      </c>
      <c r="H18" s="50">
        <f>합산자재!H33</f>
        <v>200</v>
      </c>
      <c r="I18" s="73">
        <f t="shared" si="0"/>
        <v>331800</v>
      </c>
      <c r="J18" s="50">
        <v>1509</v>
      </c>
      <c r="K18" s="50">
        <f>합산자재!I33</f>
        <v>0</v>
      </c>
      <c r="L18" s="73">
        <f t="shared" si="1"/>
        <v>0</v>
      </c>
      <c r="M18" s="50">
        <f>합산자재!J33</f>
        <v>0</v>
      </c>
      <c r="N18" s="73">
        <f t="shared" si="2"/>
        <v>0</v>
      </c>
      <c r="O18" s="50">
        <f t="shared" si="3"/>
        <v>200</v>
      </c>
      <c r="P18" s="50">
        <f t="shared" si="4"/>
        <v>331800</v>
      </c>
      <c r="Q18" s="64"/>
      <c r="AC18" s="49">
        <f>I18</f>
        <v>331800</v>
      </c>
    </row>
    <row r="19" spans="2:29" ht="22.5" customHeight="1">
      <c r="B19" s="20" t="s">
        <v>398</v>
      </c>
      <c r="C19" s="20" t="s">
        <v>240</v>
      </c>
      <c r="D19" s="64" t="s">
        <v>241</v>
      </c>
      <c r="E19" s="64" t="s">
        <v>242</v>
      </c>
      <c r="F19" s="39" t="s">
        <v>135</v>
      </c>
      <c r="G19" s="36">
        <v>39</v>
      </c>
      <c r="H19" s="50">
        <f>합산자재!H34</f>
        <v>6051</v>
      </c>
      <c r="I19" s="73">
        <f t="shared" si="0"/>
        <v>235989</v>
      </c>
      <c r="J19" s="50">
        <v>38</v>
      </c>
      <c r="K19" s="50">
        <f>합산자재!I34</f>
        <v>0</v>
      </c>
      <c r="L19" s="73">
        <f t="shared" si="1"/>
        <v>0</v>
      </c>
      <c r="M19" s="50">
        <f>합산자재!J34</f>
        <v>0</v>
      </c>
      <c r="N19" s="73">
        <f t="shared" si="2"/>
        <v>0</v>
      </c>
      <c r="O19" s="50">
        <f t="shared" si="3"/>
        <v>6051</v>
      </c>
      <c r="P19" s="50">
        <f t="shared" si="4"/>
        <v>235989</v>
      </c>
      <c r="Q19" s="64"/>
      <c r="AC19" s="49">
        <f>I19</f>
        <v>235989</v>
      </c>
    </row>
    <row r="20" spans="2:17" ht="22.5" customHeight="1">
      <c r="B20" s="20" t="s">
        <v>398</v>
      </c>
      <c r="C20" s="20" t="s">
        <v>278</v>
      </c>
      <c r="D20" s="64" t="s">
        <v>279</v>
      </c>
      <c r="E20" s="64" t="s">
        <v>281</v>
      </c>
      <c r="F20" s="39" t="s">
        <v>164</v>
      </c>
      <c r="G20" s="36">
        <v>13</v>
      </c>
      <c r="H20" s="50">
        <f>합산자재!H43</f>
        <v>1110</v>
      </c>
      <c r="I20" s="73">
        <f t="shared" si="0"/>
        <v>14430</v>
      </c>
      <c r="J20" s="50">
        <v>13</v>
      </c>
      <c r="K20" s="50">
        <f>합산자재!I43</f>
        <v>0</v>
      </c>
      <c r="L20" s="73">
        <f t="shared" si="1"/>
        <v>0</v>
      </c>
      <c r="M20" s="50">
        <f>합산자재!J43</f>
        <v>0</v>
      </c>
      <c r="N20" s="73">
        <f t="shared" si="2"/>
        <v>0</v>
      </c>
      <c r="O20" s="50">
        <f t="shared" si="3"/>
        <v>1110</v>
      </c>
      <c r="P20" s="50">
        <f t="shared" si="4"/>
        <v>14430</v>
      </c>
      <c r="Q20" s="64"/>
    </row>
    <row r="21" spans="2:17" ht="22.5" customHeight="1">
      <c r="B21" s="20" t="s">
        <v>398</v>
      </c>
      <c r="C21" s="20" t="s">
        <v>284</v>
      </c>
      <c r="D21" s="64" t="s">
        <v>285</v>
      </c>
      <c r="E21" s="64" t="s">
        <v>287</v>
      </c>
      <c r="F21" s="39" t="s">
        <v>164</v>
      </c>
      <c r="G21" s="36">
        <v>6</v>
      </c>
      <c r="H21" s="50">
        <f>합산자재!H44</f>
        <v>2658</v>
      </c>
      <c r="I21" s="73">
        <f t="shared" si="0"/>
        <v>15948</v>
      </c>
      <c r="J21" s="50">
        <v>6</v>
      </c>
      <c r="K21" s="50">
        <f>합산자재!I44</f>
        <v>0</v>
      </c>
      <c r="L21" s="73">
        <f t="shared" si="1"/>
        <v>0</v>
      </c>
      <c r="M21" s="50">
        <f>합산자재!J44</f>
        <v>0</v>
      </c>
      <c r="N21" s="73">
        <f t="shared" si="2"/>
        <v>0</v>
      </c>
      <c r="O21" s="50">
        <f t="shared" si="3"/>
        <v>2658</v>
      </c>
      <c r="P21" s="50">
        <f t="shared" si="4"/>
        <v>15948</v>
      </c>
      <c r="Q21" s="64"/>
    </row>
    <row r="22" spans="2:17" ht="22.5" customHeight="1">
      <c r="B22" s="20" t="s">
        <v>398</v>
      </c>
      <c r="C22" s="20" t="s">
        <v>313</v>
      </c>
      <c r="D22" s="64" t="s">
        <v>314</v>
      </c>
      <c r="E22" s="64" t="s">
        <v>315</v>
      </c>
      <c r="F22" s="39" t="s">
        <v>164</v>
      </c>
      <c r="G22" s="36">
        <v>8</v>
      </c>
      <c r="H22" s="50">
        <f>합산자재!H50</f>
        <v>60</v>
      </c>
      <c r="I22" s="73">
        <f t="shared" si="0"/>
        <v>480</v>
      </c>
      <c r="J22" s="50">
        <v>8</v>
      </c>
      <c r="K22" s="50">
        <f>합산자재!I50</f>
        <v>0</v>
      </c>
      <c r="L22" s="73">
        <f t="shared" si="1"/>
        <v>0</v>
      </c>
      <c r="M22" s="50">
        <f>합산자재!J50</f>
        <v>0</v>
      </c>
      <c r="N22" s="73">
        <f t="shared" si="2"/>
        <v>0</v>
      </c>
      <c r="O22" s="50">
        <f t="shared" si="3"/>
        <v>60</v>
      </c>
      <c r="P22" s="50">
        <f t="shared" si="4"/>
        <v>480</v>
      </c>
      <c r="Q22" s="64"/>
    </row>
    <row r="23" spans="2:31" ht="22.5" customHeight="1">
      <c r="B23" s="20" t="s">
        <v>398</v>
      </c>
      <c r="C23" s="20" t="s">
        <v>367</v>
      </c>
      <c r="D23" s="64" t="s">
        <v>369</v>
      </c>
      <c r="E23" s="64" t="s">
        <v>370</v>
      </c>
      <c r="F23" s="39" t="s">
        <v>371</v>
      </c>
      <c r="G23" s="36">
        <v>249</v>
      </c>
      <c r="H23" s="50">
        <f>일대목차!I4</f>
        <v>908</v>
      </c>
      <c r="I23" s="73">
        <f t="shared" si="0"/>
        <v>226092</v>
      </c>
      <c r="J23" s="50">
        <v>249</v>
      </c>
      <c r="K23" s="50">
        <f>일대목차!L4</f>
        <v>1883</v>
      </c>
      <c r="L23" s="73">
        <f t="shared" si="1"/>
        <v>468867</v>
      </c>
      <c r="M23" s="50">
        <f>일대목차!N4</f>
        <v>0</v>
      </c>
      <c r="N23" s="73">
        <f t="shared" si="2"/>
        <v>0</v>
      </c>
      <c r="O23" s="50">
        <f t="shared" si="3"/>
        <v>2791</v>
      </c>
      <c r="P23" s="50">
        <f t="shared" si="4"/>
        <v>694959</v>
      </c>
      <c r="Q23" s="64" t="s">
        <v>367</v>
      </c>
      <c r="AE23" s="49">
        <f>L23</f>
        <v>468867</v>
      </c>
    </row>
    <row r="24" spans="2:31" ht="22.5" customHeight="1">
      <c r="B24" s="20" t="s">
        <v>398</v>
      </c>
      <c r="C24" s="20" t="s">
        <v>374</v>
      </c>
      <c r="D24" s="64" t="s">
        <v>369</v>
      </c>
      <c r="E24" s="64" t="s">
        <v>375</v>
      </c>
      <c r="F24" s="39" t="s">
        <v>371</v>
      </c>
      <c r="G24" s="36">
        <v>21</v>
      </c>
      <c r="H24" s="50">
        <f>일대목차!I6</f>
        <v>1042</v>
      </c>
      <c r="I24" s="73">
        <f t="shared" si="0"/>
        <v>21882</v>
      </c>
      <c r="J24" s="50">
        <v>21</v>
      </c>
      <c r="K24" s="50">
        <f>일대목차!L6</f>
        <v>1883</v>
      </c>
      <c r="L24" s="73">
        <f t="shared" si="1"/>
        <v>39543</v>
      </c>
      <c r="M24" s="50">
        <f>일대목차!N6</f>
        <v>0</v>
      </c>
      <c r="N24" s="73">
        <f t="shared" si="2"/>
        <v>0</v>
      </c>
      <c r="O24" s="50">
        <f t="shared" si="3"/>
        <v>2925</v>
      </c>
      <c r="P24" s="50">
        <f t="shared" si="4"/>
        <v>61425</v>
      </c>
      <c r="Q24" s="64" t="s">
        <v>374</v>
      </c>
      <c r="AE24" s="49">
        <f>L24</f>
        <v>39543</v>
      </c>
    </row>
    <row r="25" spans="2:31" ht="22.5" customHeight="1">
      <c r="B25" s="20" t="s">
        <v>398</v>
      </c>
      <c r="C25" s="20" t="s">
        <v>376</v>
      </c>
      <c r="D25" s="64" t="s">
        <v>377</v>
      </c>
      <c r="E25" s="64" t="s">
        <v>378</v>
      </c>
      <c r="F25" s="39" t="s">
        <v>371</v>
      </c>
      <c r="G25" s="36">
        <v>18</v>
      </c>
      <c r="H25" s="50">
        <f>일대목차!I7</f>
        <v>0</v>
      </c>
      <c r="I25" s="73">
        <f t="shared" si="0"/>
        <v>0</v>
      </c>
      <c r="J25" s="50">
        <v>18</v>
      </c>
      <c r="K25" s="50">
        <f>일대목차!L7</f>
        <v>8327</v>
      </c>
      <c r="L25" s="73">
        <f t="shared" si="1"/>
        <v>149886</v>
      </c>
      <c r="M25" s="50">
        <f>일대목차!N7</f>
        <v>0</v>
      </c>
      <c r="N25" s="73">
        <f t="shared" si="2"/>
        <v>0</v>
      </c>
      <c r="O25" s="50">
        <f t="shared" si="3"/>
        <v>8327</v>
      </c>
      <c r="P25" s="50">
        <f t="shared" si="4"/>
        <v>149886</v>
      </c>
      <c r="Q25" s="64" t="s">
        <v>376</v>
      </c>
      <c r="AE25" s="49">
        <f>L25</f>
        <v>149886</v>
      </c>
    </row>
    <row r="26" spans="2:31" ht="22.5" customHeight="1">
      <c r="B26" s="20" t="s">
        <v>398</v>
      </c>
      <c r="C26" s="20" t="s">
        <v>379</v>
      </c>
      <c r="D26" s="64" t="s">
        <v>380</v>
      </c>
      <c r="E26" s="64" t="s">
        <v>381</v>
      </c>
      <c r="F26" s="39" t="s">
        <v>135</v>
      </c>
      <c r="G26" s="36">
        <v>105</v>
      </c>
      <c r="H26" s="50">
        <f>일대목차!I8</f>
        <v>0</v>
      </c>
      <c r="I26" s="73">
        <f t="shared" si="0"/>
        <v>0</v>
      </c>
      <c r="J26" s="50">
        <v>105</v>
      </c>
      <c r="K26" s="50">
        <f>일대목차!L8</f>
        <v>1332</v>
      </c>
      <c r="L26" s="73">
        <f t="shared" si="1"/>
        <v>139860</v>
      </c>
      <c r="M26" s="50">
        <f>일대목차!N8</f>
        <v>0</v>
      </c>
      <c r="N26" s="73">
        <f t="shared" si="2"/>
        <v>0</v>
      </c>
      <c r="O26" s="50">
        <f t="shared" si="3"/>
        <v>1332</v>
      </c>
      <c r="P26" s="50">
        <f t="shared" si="4"/>
        <v>139860</v>
      </c>
      <c r="Q26" s="64" t="s">
        <v>379</v>
      </c>
      <c r="AE26" s="49">
        <f>L26</f>
        <v>139860</v>
      </c>
    </row>
    <row r="27" spans="2:28" ht="22.5" customHeight="1">
      <c r="B27" s="20" t="s">
        <v>398</v>
      </c>
      <c r="C27" s="20" t="s">
        <v>427</v>
      </c>
      <c r="D27" s="64" t="s">
        <v>428</v>
      </c>
      <c r="E27" s="64" t="s">
        <v>429</v>
      </c>
      <c r="F27" s="39" t="s">
        <v>430</v>
      </c>
      <c r="G27" s="36">
        <v>1</v>
      </c>
      <c r="H27" s="50">
        <f>TRUNC(AB27*옵션!$B$31/100)</f>
        <v>25357</v>
      </c>
      <c r="I27" s="73">
        <f t="shared" si="0"/>
        <v>25357</v>
      </c>
      <c r="J27" s="50">
        <v>1</v>
      </c>
      <c r="K27" s="50"/>
      <c r="L27" s="73">
        <f t="shared" si="1"/>
        <v>0</v>
      </c>
      <c r="M27" s="50"/>
      <c r="N27" s="73">
        <f t="shared" si="2"/>
        <v>0</v>
      </c>
      <c r="O27" s="50">
        <f t="shared" si="3"/>
        <v>25357</v>
      </c>
      <c r="P27" s="50">
        <f t="shared" si="4"/>
        <v>25357</v>
      </c>
      <c r="Q27" s="64"/>
      <c r="AB27" s="49">
        <f>TRUNC(SUM(AB4:AB26),1)</f>
        <v>169050</v>
      </c>
    </row>
    <row r="28" spans="2:30" ht="22.5" customHeight="1">
      <c r="B28" s="20" t="s">
        <v>398</v>
      </c>
      <c r="C28" s="20" t="s">
        <v>431</v>
      </c>
      <c r="D28" s="64" t="s">
        <v>432</v>
      </c>
      <c r="E28" s="64" t="s">
        <v>433</v>
      </c>
      <c r="F28" s="39" t="s">
        <v>430</v>
      </c>
      <c r="G28" s="36">
        <v>1</v>
      </c>
      <c r="H28" s="50">
        <f>IF(TRUNC((AD28+AC28)/$AD$3)*$AD$3-AD28&lt;0,TRUNC((AD28+AC28+$AD$3)/$AD$3)*$AD$3-AD28,TRUNC((AD28+AC28)/$AD$3)*$AD$3-AD28)</f>
        <v>14736</v>
      </c>
      <c r="I28" s="73">
        <f>H28</f>
        <v>14736</v>
      </c>
      <c r="J28" s="50">
        <v>1</v>
      </c>
      <c r="K28" s="50"/>
      <c r="L28" s="73">
        <f t="shared" si="1"/>
        <v>0</v>
      </c>
      <c r="M28" s="50"/>
      <c r="N28" s="73">
        <f t="shared" si="2"/>
        <v>0</v>
      </c>
      <c r="O28" s="50">
        <f t="shared" si="3"/>
        <v>14736</v>
      </c>
      <c r="P28" s="50">
        <f t="shared" si="4"/>
        <v>14736</v>
      </c>
      <c r="Q28" s="64"/>
      <c r="AC28" s="49">
        <f>TRUNC(TRUNC(SUM(AC4:AC27))*옵션!$B$33/100)</f>
        <v>14736</v>
      </c>
      <c r="AD28" s="49">
        <f>TRUNC(SUM(I4:I27))+TRUNC(SUM(N4:N27))</f>
        <v>1149415</v>
      </c>
    </row>
    <row r="29" spans="2:31" ht="22.5" customHeight="1">
      <c r="B29" s="20" t="s">
        <v>398</v>
      </c>
      <c r="C29" s="20" t="s">
        <v>343</v>
      </c>
      <c r="D29" s="64" t="s">
        <v>344</v>
      </c>
      <c r="E29" s="64" t="s">
        <v>345</v>
      </c>
      <c r="F29" s="39" t="s">
        <v>346</v>
      </c>
      <c r="G29" s="36">
        <f>노임근거!G20</f>
        <v>29</v>
      </c>
      <c r="H29" s="50">
        <f>합산자재!H59</f>
        <v>0</v>
      </c>
      <c r="I29" s="73">
        <f t="shared" si="0"/>
        <v>0</v>
      </c>
      <c r="J29" s="50">
        <v>29</v>
      </c>
      <c r="K29" s="50">
        <f>합산자재!I59</f>
        <v>94191</v>
      </c>
      <c r="L29" s="73">
        <f t="shared" si="1"/>
        <v>2731539</v>
      </c>
      <c r="M29" s="50">
        <f>합산자재!J59</f>
        <v>0</v>
      </c>
      <c r="N29" s="73">
        <f t="shared" si="2"/>
        <v>0</v>
      </c>
      <c r="O29" s="50">
        <f t="shared" si="3"/>
        <v>94191</v>
      </c>
      <c r="P29" s="50">
        <f t="shared" si="4"/>
        <v>2731539</v>
      </c>
      <c r="Q29" s="64"/>
      <c r="AE29" s="49">
        <f>L29</f>
        <v>2731539</v>
      </c>
    </row>
    <row r="30" spans="2:31" ht="22.5" customHeight="1">
      <c r="B30" s="20" t="s">
        <v>398</v>
      </c>
      <c r="C30" s="20" t="s">
        <v>347</v>
      </c>
      <c r="D30" s="64" t="s">
        <v>344</v>
      </c>
      <c r="E30" s="64" t="s">
        <v>348</v>
      </c>
      <c r="F30" s="39" t="s">
        <v>346</v>
      </c>
      <c r="G30" s="36">
        <f>노임근거!G21</f>
        <v>1</v>
      </c>
      <c r="H30" s="50">
        <f>합산자재!H60</f>
        <v>0</v>
      </c>
      <c r="I30" s="73">
        <f t="shared" si="0"/>
        <v>0</v>
      </c>
      <c r="J30" s="50">
        <v>1</v>
      </c>
      <c r="K30" s="50">
        <f>합산자재!I60</f>
        <v>116832</v>
      </c>
      <c r="L30" s="73">
        <f t="shared" si="1"/>
        <v>116832</v>
      </c>
      <c r="M30" s="50">
        <f>합산자재!J60</f>
        <v>0</v>
      </c>
      <c r="N30" s="73">
        <f t="shared" si="2"/>
        <v>0</v>
      </c>
      <c r="O30" s="50">
        <f t="shared" si="3"/>
        <v>116832</v>
      </c>
      <c r="P30" s="50">
        <f t="shared" si="4"/>
        <v>116832</v>
      </c>
      <c r="Q30" s="64"/>
      <c r="AE30" s="49">
        <f>L30</f>
        <v>116832</v>
      </c>
    </row>
    <row r="31" spans="2:17" ht="22.5" customHeight="1">
      <c r="B31" s="20" t="s">
        <v>398</v>
      </c>
      <c r="C31" s="20" t="s">
        <v>434</v>
      </c>
      <c r="D31" s="64" t="s">
        <v>435</v>
      </c>
      <c r="E31" s="64" t="s">
        <v>436</v>
      </c>
      <c r="F31" s="39" t="s">
        <v>430</v>
      </c>
      <c r="G31" s="36">
        <v>1</v>
      </c>
      <c r="H31" s="50">
        <f>IF(TRUNC((AD32+AC32)/$AE$3)*$AE$3-AD32&lt;0,TRUNC((AD32+AC32+$AE$3)/$AE$3)*$AE$3-AD32,TRUNC((AD32+AC32)/$AE$3)*$AE$3-AD32)</f>
        <v>109395</v>
      </c>
      <c r="I31" s="73">
        <f>H31</f>
        <v>109395</v>
      </c>
      <c r="J31" s="50">
        <v>1</v>
      </c>
      <c r="K31" s="50"/>
      <c r="L31" s="73">
        <f t="shared" si="1"/>
        <v>0</v>
      </c>
      <c r="M31" s="50"/>
      <c r="N31" s="73">
        <f t="shared" si="2"/>
        <v>0</v>
      </c>
      <c r="O31" s="50">
        <f t="shared" si="3"/>
        <v>109395</v>
      </c>
      <c r="P31" s="50">
        <f t="shared" si="4"/>
        <v>109395</v>
      </c>
      <c r="Q31" s="64"/>
    </row>
    <row r="32" spans="4:31" ht="22.5" customHeight="1">
      <c r="D32" s="64"/>
      <c r="E32" s="64"/>
      <c r="F32" s="39"/>
      <c r="G32" s="36"/>
      <c r="H32" s="50"/>
      <c r="I32" s="73">
        <f t="shared" si="0"/>
        <v>0</v>
      </c>
      <c r="J32" s="50"/>
      <c r="K32" s="50"/>
      <c r="L32" s="73">
        <f t="shared" si="1"/>
        <v>0</v>
      </c>
      <c r="M32" s="50"/>
      <c r="N32" s="73">
        <f t="shared" si="2"/>
        <v>0</v>
      </c>
      <c r="O32" s="50">
        <f t="shared" si="3"/>
        <v>0</v>
      </c>
      <c r="P32" s="50">
        <f t="shared" si="4"/>
        <v>0</v>
      </c>
      <c r="Q32" s="64"/>
      <c r="AC32" s="49">
        <f>TRUNC(AE32*옵션!$B$36/100)</f>
        <v>109395</v>
      </c>
      <c r="AD32" s="49">
        <f>TRUNC(SUM(L4:L30))</f>
        <v>3646527</v>
      </c>
      <c r="AE32" s="49">
        <f>TRUNC(SUM(AE4:AE31))</f>
        <v>3646527</v>
      </c>
    </row>
    <row r="33" spans="4:17" ht="22.5" customHeight="1">
      <c r="D33" s="64"/>
      <c r="E33" s="64"/>
      <c r="F33" s="39"/>
      <c r="G33" s="36"/>
      <c r="H33" s="50"/>
      <c r="I33" s="73">
        <f t="shared" si="0"/>
        <v>0</v>
      </c>
      <c r="J33" s="50"/>
      <c r="K33" s="50"/>
      <c r="L33" s="73">
        <f t="shared" si="1"/>
        <v>0</v>
      </c>
      <c r="M33" s="50"/>
      <c r="N33" s="73">
        <f t="shared" si="2"/>
        <v>0</v>
      </c>
      <c r="O33" s="50">
        <f t="shared" si="3"/>
        <v>0</v>
      </c>
      <c r="P33" s="50">
        <f t="shared" si="4"/>
        <v>0</v>
      </c>
      <c r="Q33" s="64"/>
    </row>
    <row r="34" spans="4:17" ht="22.5" customHeight="1">
      <c r="D34" s="64"/>
      <c r="E34" s="64"/>
      <c r="F34" s="39"/>
      <c r="G34" s="36"/>
      <c r="H34" s="50"/>
      <c r="I34" s="73">
        <f t="shared" si="0"/>
        <v>0</v>
      </c>
      <c r="J34" s="50"/>
      <c r="K34" s="50"/>
      <c r="L34" s="73">
        <f t="shared" si="1"/>
        <v>0</v>
      </c>
      <c r="M34" s="50"/>
      <c r="N34" s="73">
        <f t="shared" si="2"/>
        <v>0</v>
      </c>
      <c r="O34" s="50">
        <f t="shared" si="3"/>
        <v>0</v>
      </c>
      <c r="P34" s="50">
        <f t="shared" si="4"/>
        <v>0</v>
      </c>
      <c r="Q34" s="64"/>
    </row>
    <row r="35" spans="4:17" ht="22.5" customHeight="1">
      <c r="D35" s="64"/>
      <c r="E35" s="64"/>
      <c r="F35" s="39"/>
      <c r="G35" s="36"/>
      <c r="H35" s="50"/>
      <c r="I35" s="73">
        <f t="shared" si="0"/>
        <v>0</v>
      </c>
      <c r="J35" s="50"/>
      <c r="K35" s="50"/>
      <c r="L35" s="73">
        <f t="shared" si="1"/>
        <v>0</v>
      </c>
      <c r="M35" s="50"/>
      <c r="N35" s="73">
        <f t="shared" si="2"/>
        <v>0</v>
      </c>
      <c r="O35" s="50">
        <f t="shared" si="3"/>
        <v>0</v>
      </c>
      <c r="P35" s="50">
        <f t="shared" si="4"/>
        <v>0</v>
      </c>
      <c r="Q35" s="64"/>
    </row>
    <row r="36" spans="4:17" ht="22.5" customHeight="1">
      <c r="D36" s="64"/>
      <c r="E36" s="64"/>
      <c r="F36" s="39"/>
      <c r="G36" s="36"/>
      <c r="H36" s="50"/>
      <c r="I36" s="73">
        <f t="shared" si="0"/>
        <v>0</v>
      </c>
      <c r="J36" s="50"/>
      <c r="K36" s="50"/>
      <c r="L36" s="73">
        <f t="shared" si="1"/>
        <v>0</v>
      </c>
      <c r="M36" s="50"/>
      <c r="N36" s="73">
        <f t="shared" si="2"/>
        <v>0</v>
      </c>
      <c r="O36" s="50">
        <f t="shared" si="3"/>
        <v>0</v>
      </c>
      <c r="P36" s="50">
        <f t="shared" si="4"/>
        <v>0</v>
      </c>
      <c r="Q36" s="64"/>
    </row>
    <row r="37" spans="4:17" ht="22.5" customHeight="1">
      <c r="D37" s="64"/>
      <c r="E37" s="64"/>
      <c r="F37" s="39"/>
      <c r="G37" s="36"/>
      <c r="H37" s="50"/>
      <c r="I37" s="73">
        <f t="shared" si="0"/>
        <v>0</v>
      </c>
      <c r="J37" s="50"/>
      <c r="K37" s="50"/>
      <c r="L37" s="73">
        <f t="shared" si="1"/>
        <v>0</v>
      </c>
      <c r="M37" s="50"/>
      <c r="N37" s="73">
        <f t="shared" si="2"/>
        <v>0</v>
      </c>
      <c r="O37" s="50">
        <f t="shared" si="3"/>
        <v>0</v>
      </c>
      <c r="P37" s="50">
        <f t="shared" si="4"/>
        <v>0</v>
      </c>
      <c r="Q37" s="64"/>
    </row>
    <row r="38" spans="4:17" ht="22.5" customHeight="1">
      <c r="D38" s="64"/>
      <c r="E38" s="64"/>
      <c r="F38" s="39"/>
      <c r="G38" s="36"/>
      <c r="H38" s="50"/>
      <c r="I38" s="73">
        <f t="shared" si="0"/>
        <v>0</v>
      </c>
      <c r="J38" s="50"/>
      <c r="K38" s="50"/>
      <c r="L38" s="73">
        <f t="shared" si="1"/>
        <v>0</v>
      </c>
      <c r="M38" s="50"/>
      <c r="N38" s="73">
        <f t="shared" si="2"/>
        <v>0</v>
      </c>
      <c r="O38" s="50">
        <f>SUM(H38+K38+M38)</f>
        <v>0</v>
      </c>
      <c r="P38" s="50">
        <f t="shared" si="4"/>
        <v>0</v>
      </c>
      <c r="Q38" s="64"/>
    </row>
    <row r="39" spans="4:17" ht="22.5" customHeight="1">
      <c r="D39" s="64"/>
      <c r="E39" s="64"/>
      <c r="F39" s="39"/>
      <c r="G39" s="36"/>
      <c r="H39" s="50"/>
      <c r="I39" s="73">
        <f aca="true" t="shared" si="5" ref="I39:I102">TRUNC(G39*H39)</f>
        <v>0</v>
      </c>
      <c r="J39" s="50"/>
      <c r="K39" s="50"/>
      <c r="L39" s="73">
        <f aca="true" t="shared" si="6" ref="L39:L102">TRUNC(G39*K39)</f>
        <v>0</v>
      </c>
      <c r="M39" s="50"/>
      <c r="N39" s="73">
        <f aca="true" t="shared" si="7" ref="N39:N102">TRUNC(G39*M39)</f>
        <v>0</v>
      </c>
      <c r="O39" s="50">
        <f aca="true" t="shared" si="8" ref="O39:O102">SUM(H39+K39+M39)</f>
        <v>0</v>
      </c>
      <c r="P39" s="50">
        <f aca="true" t="shared" si="9" ref="P39:P102">SUM(I39,L39,N39)</f>
        <v>0</v>
      </c>
      <c r="Q39" s="64"/>
    </row>
    <row r="40" spans="4:17" ht="22.5" customHeight="1">
      <c r="D40" s="64"/>
      <c r="E40" s="64"/>
      <c r="F40" s="39"/>
      <c r="G40" s="36"/>
      <c r="H40" s="50"/>
      <c r="I40" s="73">
        <f t="shared" si="5"/>
        <v>0</v>
      </c>
      <c r="J40" s="50"/>
      <c r="K40" s="50"/>
      <c r="L40" s="73">
        <f t="shared" si="6"/>
        <v>0</v>
      </c>
      <c r="M40" s="50"/>
      <c r="N40" s="73">
        <f t="shared" si="7"/>
        <v>0</v>
      </c>
      <c r="O40" s="50">
        <f t="shared" si="8"/>
        <v>0</v>
      </c>
      <c r="P40" s="50">
        <f t="shared" si="9"/>
        <v>0</v>
      </c>
      <c r="Q40" s="64"/>
    </row>
    <row r="41" spans="4:17" ht="22.5" customHeight="1">
      <c r="D41" s="64"/>
      <c r="E41" s="64"/>
      <c r="F41" s="39"/>
      <c r="G41" s="36"/>
      <c r="H41" s="50"/>
      <c r="I41" s="73">
        <f t="shared" si="5"/>
        <v>0</v>
      </c>
      <c r="J41" s="50"/>
      <c r="K41" s="50"/>
      <c r="L41" s="73">
        <f t="shared" si="6"/>
        <v>0</v>
      </c>
      <c r="M41" s="50"/>
      <c r="N41" s="73">
        <f t="shared" si="7"/>
        <v>0</v>
      </c>
      <c r="O41" s="50">
        <f t="shared" si="8"/>
        <v>0</v>
      </c>
      <c r="P41" s="50">
        <f t="shared" si="9"/>
        <v>0</v>
      </c>
      <c r="Q41" s="64"/>
    </row>
    <row r="42" spans="4:17" ht="22.5" customHeight="1">
      <c r="D42" s="64"/>
      <c r="E42" s="64"/>
      <c r="F42" s="39"/>
      <c r="G42" s="36"/>
      <c r="H42" s="50"/>
      <c r="I42" s="73">
        <f t="shared" si="5"/>
        <v>0</v>
      </c>
      <c r="J42" s="50"/>
      <c r="K42" s="50"/>
      <c r="L42" s="73">
        <f t="shared" si="6"/>
        <v>0</v>
      </c>
      <c r="M42" s="50"/>
      <c r="N42" s="73">
        <f t="shared" si="7"/>
        <v>0</v>
      </c>
      <c r="O42" s="50">
        <f t="shared" si="8"/>
        <v>0</v>
      </c>
      <c r="P42" s="50">
        <f t="shared" si="9"/>
        <v>0</v>
      </c>
      <c r="Q42" s="64"/>
    </row>
    <row r="43" spans="4:17" ht="22.5" customHeight="1">
      <c r="D43" s="64"/>
      <c r="E43" s="64"/>
      <c r="F43" s="39"/>
      <c r="G43" s="36"/>
      <c r="H43" s="50"/>
      <c r="I43" s="73">
        <f t="shared" si="5"/>
        <v>0</v>
      </c>
      <c r="J43" s="50"/>
      <c r="K43" s="50"/>
      <c r="L43" s="73">
        <f t="shared" si="6"/>
        <v>0</v>
      </c>
      <c r="M43" s="50"/>
      <c r="N43" s="73">
        <f t="shared" si="7"/>
        <v>0</v>
      </c>
      <c r="O43" s="50">
        <f t="shared" si="8"/>
        <v>0</v>
      </c>
      <c r="P43" s="50">
        <f t="shared" si="9"/>
        <v>0</v>
      </c>
      <c r="Q43" s="64"/>
    </row>
    <row r="44" spans="4:17" ht="22.5" customHeight="1">
      <c r="D44" s="64"/>
      <c r="E44" s="64"/>
      <c r="F44" s="39"/>
      <c r="G44" s="36"/>
      <c r="H44" s="50"/>
      <c r="I44" s="73">
        <f t="shared" si="5"/>
        <v>0</v>
      </c>
      <c r="J44" s="50"/>
      <c r="K44" s="50"/>
      <c r="L44" s="73">
        <f t="shared" si="6"/>
        <v>0</v>
      </c>
      <c r="M44" s="50"/>
      <c r="N44" s="73">
        <f t="shared" si="7"/>
        <v>0</v>
      </c>
      <c r="O44" s="50">
        <f t="shared" si="8"/>
        <v>0</v>
      </c>
      <c r="P44" s="50">
        <f t="shared" si="9"/>
        <v>0</v>
      </c>
      <c r="Q44" s="64"/>
    </row>
    <row r="45" spans="4:17" ht="22.5" customHeight="1">
      <c r="D45" s="64"/>
      <c r="E45" s="64"/>
      <c r="F45" s="39"/>
      <c r="G45" s="36"/>
      <c r="H45" s="50"/>
      <c r="I45" s="73">
        <f t="shared" si="5"/>
        <v>0</v>
      </c>
      <c r="J45" s="50"/>
      <c r="K45" s="50"/>
      <c r="L45" s="73">
        <f t="shared" si="6"/>
        <v>0</v>
      </c>
      <c r="M45" s="50"/>
      <c r="N45" s="73">
        <f t="shared" si="7"/>
        <v>0</v>
      </c>
      <c r="O45" s="50">
        <f t="shared" si="8"/>
        <v>0</v>
      </c>
      <c r="P45" s="50">
        <f t="shared" si="9"/>
        <v>0</v>
      </c>
      <c r="Q45" s="64"/>
    </row>
    <row r="46" spans="4:17" ht="22.5" customHeight="1">
      <c r="D46" s="64"/>
      <c r="E46" s="64"/>
      <c r="F46" s="39"/>
      <c r="G46" s="36"/>
      <c r="H46" s="50"/>
      <c r="I46" s="73">
        <f t="shared" si="5"/>
        <v>0</v>
      </c>
      <c r="J46" s="50"/>
      <c r="K46" s="50"/>
      <c r="L46" s="73">
        <f t="shared" si="6"/>
        <v>0</v>
      </c>
      <c r="M46" s="50"/>
      <c r="N46" s="73">
        <f t="shared" si="7"/>
        <v>0</v>
      </c>
      <c r="O46" s="50">
        <f t="shared" si="8"/>
        <v>0</v>
      </c>
      <c r="P46" s="50">
        <f t="shared" si="9"/>
        <v>0</v>
      </c>
      <c r="Q46" s="64"/>
    </row>
    <row r="47" spans="4:17" ht="22.5" customHeight="1">
      <c r="D47" s="64"/>
      <c r="E47" s="64"/>
      <c r="F47" s="39"/>
      <c r="G47" s="36"/>
      <c r="H47" s="50"/>
      <c r="I47" s="73">
        <f t="shared" si="5"/>
        <v>0</v>
      </c>
      <c r="J47" s="50"/>
      <c r="K47" s="50"/>
      <c r="L47" s="73">
        <f t="shared" si="6"/>
        <v>0</v>
      </c>
      <c r="M47" s="50"/>
      <c r="N47" s="73">
        <f t="shared" si="7"/>
        <v>0</v>
      </c>
      <c r="O47" s="50">
        <f t="shared" si="8"/>
        <v>0</v>
      </c>
      <c r="P47" s="50">
        <f t="shared" si="9"/>
        <v>0</v>
      </c>
      <c r="Q47" s="64"/>
    </row>
    <row r="48" spans="4:17" ht="22.5" customHeight="1">
      <c r="D48" s="64"/>
      <c r="E48" s="64"/>
      <c r="F48" s="39"/>
      <c r="G48" s="36"/>
      <c r="H48" s="50"/>
      <c r="I48" s="73">
        <f t="shared" si="5"/>
        <v>0</v>
      </c>
      <c r="J48" s="50"/>
      <c r="K48" s="50"/>
      <c r="L48" s="73">
        <f t="shared" si="6"/>
        <v>0</v>
      </c>
      <c r="M48" s="50"/>
      <c r="N48" s="73">
        <f t="shared" si="7"/>
        <v>0</v>
      </c>
      <c r="O48" s="50">
        <f t="shared" si="8"/>
        <v>0</v>
      </c>
      <c r="P48" s="50">
        <f t="shared" si="9"/>
        <v>0</v>
      </c>
      <c r="Q48" s="64"/>
    </row>
    <row r="49" spans="4:17" ht="22.5" customHeight="1">
      <c r="D49" s="64"/>
      <c r="E49" s="64"/>
      <c r="F49" s="39"/>
      <c r="G49" s="36"/>
      <c r="H49" s="50"/>
      <c r="I49" s="73">
        <f t="shared" si="5"/>
        <v>0</v>
      </c>
      <c r="J49" s="50"/>
      <c r="K49" s="50"/>
      <c r="L49" s="73">
        <f t="shared" si="6"/>
        <v>0</v>
      </c>
      <c r="M49" s="50"/>
      <c r="N49" s="73">
        <f t="shared" si="7"/>
        <v>0</v>
      </c>
      <c r="O49" s="50">
        <f t="shared" si="8"/>
        <v>0</v>
      </c>
      <c r="P49" s="50">
        <f t="shared" si="9"/>
        <v>0</v>
      </c>
      <c r="Q49" s="64"/>
    </row>
    <row r="50" spans="4:17" ht="22.5" customHeight="1">
      <c r="D50" s="64"/>
      <c r="E50" s="64"/>
      <c r="F50" s="39"/>
      <c r="G50" s="36"/>
      <c r="H50" s="50"/>
      <c r="I50" s="73">
        <f t="shared" si="5"/>
        <v>0</v>
      </c>
      <c r="J50" s="50"/>
      <c r="K50" s="50"/>
      <c r="L50" s="73">
        <f t="shared" si="6"/>
        <v>0</v>
      </c>
      <c r="M50" s="50"/>
      <c r="N50" s="73">
        <f t="shared" si="7"/>
        <v>0</v>
      </c>
      <c r="O50" s="50">
        <f t="shared" si="8"/>
        <v>0</v>
      </c>
      <c r="P50" s="50">
        <f t="shared" si="9"/>
        <v>0</v>
      </c>
      <c r="Q50" s="64"/>
    </row>
    <row r="51" spans="4:17" ht="22.5" customHeight="1">
      <c r="D51" s="64"/>
      <c r="E51" s="64"/>
      <c r="F51" s="39"/>
      <c r="G51" s="36"/>
      <c r="H51" s="50"/>
      <c r="I51" s="73">
        <f t="shared" si="5"/>
        <v>0</v>
      </c>
      <c r="J51" s="50"/>
      <c r="K51" s="50"/>
      <c r="L51" s="73">
        <f t="shared" si="6"/>
        <v>0</v>
      </c>
      <c r="M51" s="50"/>
      <c r="N51" s="73">
        <f t="shared" si="7"/>
        <v>0</v>
      </c>
      <c r="O51" s="50">
        <f t="shared" si="8"/>
        <v>0</v>
      </c>
      <c r="P51" s="50">
        <f t="shared" si="9"/>
        <v>0</v>
      </c>
      <c r="Q51" s="64"/>
    </row>
    <row r="52" spans="4:17" ht="22.5" customHeight="1">
      <c r="D52" s="64"/>
      <c r="E52" s="64"/>
      <c r="F52" s="39"/>
      <c r="G52" s="36"/>
      <c r="H52" s="50"/>
      <c r="I52" s="73">
        <f t="shared" si="5"/>
        <v>0</v>
      </c>
      <c r="J52" s="50"/>
      <c r="K52" s="50"/>
      <c r="L52" s="73">
        <f t="shared" si="6"/>
        <v>0</v>
      </c>
      <c r="M52" s="50"/>
      <c r="N52" s="73">
        <f t="shared" si="7"/>
        <v>0</v>
      </c>
      <c r="O52" s="50">
        <f t="shared" si="8"/>
        <v>0</v>
      </c>
      <c r="P52" s="50">
        <f t="shared" si="9"/>
        <v>0</v>
      </c>
      <c r="Q52" s="64"/>
    </row>
    <row r="53" spans="4:17" ht="22.5" customHeight="1">
      <c r="D53" s="64"/>
      <c r="E53" s="64"/>
      <c r="F53" s="39"/>
      <c r="G53" s="36"/>
      <c r="H53" s="50"/>
      <c r="I53" s="73">
        <f t="shared" si="5"/>
        <v>0</v>
      </c>
      <c r="J53" s="50"/>
      <c r="K53" s="50"/>
      <c r="L53" s="73">
        <f t="shared" si="6"/>
        <v>0</v>
      </c>
      <c r="M53" s="50"/>
      <c r="N53" s="73">
        <f t="shared" si="7"/>
        <v>0</v>
      </c>
      <c r="O53" s="50">
        <f t="shared" si="8"/>
        <v>0</v>
      </c>
      <c r="P53" s="50">
        <f t="shared" si="9"/>
        <v>0</v>
      </c>
      <c r="Q53" s="64"/>
    </row>
    <row r="54" spans="4:17" ht="22.5" customHeight="1">
      <c r="D54" s="64"/>
      <c r="E54" s="64"/>
      <c r="F54" s="39"/>
      <c r="G54" s="36"/>
      <c r="H54" s="50"/>
      <c r="I54" s="73">
        <f t="shared" si="5"/>
        <v>0</v>
      </c>
      <c r="J54" s="50"/>
      <c r="K54" s="50"/>
      <c r="L54" s="73">
        <f t="shared" si="6"/>
        <v>0</v>
      </c>
      <c r="M54" s="50"/>
      <c r="N54" s="73">
        <f t="shared" si="7"/>
        <v>0</v>
      </c>
      <c r="O54" s="50">
        <f t="shared" si="8"/>
        <v>0</v>
      </c>
      <c r="P54" s="50">
        <f t="shared" si="9"/>
        <v>0</v>
      </c>
      <c r="Q54" s="64"/>
    </row>
    <row r="55" spans="2:31" s="126" customFormat="1" ht="22.5" customHeight="1">
      <c r="B55" s="120"/>
      <c r="C55" s="120"/>
      <c r="D55" s="121" t="s">
        <v>389</v>
      </c>
      <c r="E55" s="121"/>
      <c r="F55" s="122"/>
      <c r="G55" s="123"/>
      <c r="H55" s="124"/>
      <c r="I55" s="125">
        <f>TRUNC(SUM(I4:I54))</f>
        <v>1273546</v>
      </c>
      <c r="J55" s="124"/>
      <c r="K55" s="124"/>
      <c r="L55" s="125">
        <f>TRUNC(SUM(L4:L54))</f>
        <v>3646527</v>
      </c>
      <c r="M55" s="124"/>
      <c r="N55" s="125">
        <f>TRUNC(SUM(N4:N54))</f>
        <v>0</v>
      </c>
      <c r="O55" s="124">
        <f t="shared" si="8"/>
        <v>0</v>
      </c>
      <c r="P55" s="124">
        <f>TRUNC(SUM(P4:P54))</f>
        <v>4920073</v>
      </c>
      <c r="Q55" s="121"/>
      <c r="AA55" s="127"/>
      <c r="AB55" s="127"/>
      <c r="AC55" s="127"/>
      <c r="AD55" s="127"/>
      <c r="AE55" s="127"/>
    </row>
    <row r="56" spans="4:17" ht="22.5" customHeight="1">
      <c r="D56" s="97" t="s">
        <v>406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9"/>
    </row>
    <row r="57" spans="2:29" ht="22.5" customHeight="1">
      <c r="B57" s="20" t="s">
        <v>407</v>
      </c>
      <c r="C57" s="20" t="s">
        <v>139</v>
      </c>
      <c r="D57" s="64" t="s">
        <v>140</v>
      </c>
      <c r="E57" s="64" t="s">
        <v>142</v>
      </c>
      <c r="F57" s="39" t="s">
        <v>135</v>
      </c>
      <c r="G57" s="36">
        <v>758</v>
      </c>
      <c r="H57" s="50">
        <f>합산자재!H5</f>
        <v>250</v>
      </c>
      <c r="I57" s="73">
        <f t="shared" si="5"/>
        <v>189500</v>
      </c>
      <c r="J57" s="50">
        <v>689.4</v>
      </c>
      <c r="K57" s="50">
        <f>합산자재!I5</f>
        <v>0</v>
      </c>
      <c r="L57" s="73">
        <f t="shared" si="6"/>
        <v>0</v>
      </c>
      <c r="M57" s="50">
        <f>합산자재!J5</f>
        <v>0</v>
      </c>
      <c r="N57" s="73">
        <f t="shared" si="7"/>
        <v>0</v>
      </c>
      <c r="O57" s="50">
        <f t="shared" si="8"/>
        <v>250</v>
      </c>
      <c r="P57" s="50">
        <f t="shared" si="9"/>
        <v>189500</v>
      </c>
      <c r="Q57" s="64"/>
      <c r="AB57" s="49">
        <f>I57</f>
        <v>189500</v>
      </c>
      <c r="AC57" s="49">
        <f>I57</f>
        <v>189500</v>
      </c>
    </row>
    <row r="58" spans="2:29" ht="22.5" customHeight="1">
      <c r="B58" s="20" t="s">
        <v>407</v>
      </c>
      <c r="C58" s="20" t="s">
        <v>146</v>
      </c>
      <c r="D58" s="64" t="s">
        <v>140</v>
      </c>
      <c r="E58" s="64" t="s">
        <v>147</v>
      </c>
      <c r="F58" s="39" t="s">
        <v>135</v>
      </c>
      <c r="G58" s="36">
        <v>99</v>
      </c>
      <c r="H58" s="50">
        <f>합산자재!H6</f>
        <v>300</v>
      </c>
      <c r="I58" s="73">
        <f t="shared" si="5"/>
        <v>29700</v>
      </c>
      <c r="J58" s="50">
        <v>90.4</v>
      </c>
      <c r="K58" s="50">
        <f>합산자재!I6</f>
        <v>0</v>
      </c>
      <c r="L58" s="73">
        <f t="shared" si="6"/>
        <v>0</v>
      </c>
      <c r="M58" s="50">
        <f>합산자재!J6</f>
        <v>0</v>
      </c>
      <c r="N58" s="73">
        <f t="shared" si="7"/>
        <v>0</v>
      </c>
      <c r="O58" s="50">
        <f t="shared" si="8"/>
        <v>300</v>
      </c>
      <c r="P58" s="50">
        <f t="shared" si="9"/>
        <v>29700</v>
      </c>
      <c r="Q58" s="64"/>
      <c r="AB58" s="49">
        <f>I58</f>
        <v>29700</v>
      </c>
      <c r="AC58" s="49">
        <f>I58</f>
        <v>29700</v>
      </c>
    </row>
    <row r="59" spans="2:29" ht="22.5" customHeight="1">
      <c r="B59" s="20" t="s">
        <v>407</v>
      </c>
      <c r="C59" s="20" t="s">
        <v>155</v>
      </c>
      <c r="D59" s="64" t="s">
        <v>156</v>
      </c>
      <c r="E59" s="64" t="s">
        <v>158</v>
      </c>
      <c r="F59" s="39" t="s">
        <v>135</v>
      </c>
      <c r="G59" s="36">
        <v>206</v>
      </c>
      <c r="H59" s="50">
        <f>합산자재!H9</f>
        <v>260</v>
      </c>
      <c r="I59" s="73">
        <f t="shared" si="5"/>
        <v>53560</v>
      </c>
      <c r="J59" s="50">
        <v>188</v>
      </c>
      <c r="K59" s="50">
        <f>합산자재!I9</f>
        <v>0</v>
      </c>
      <c r="L59" s="73">
        <f t="shared" si="6"/>
        <v>0</v>
      </c>
      <c r="M59" s="50">
        <f>합산자재!J9</f>
        <v>0</v>
      </c>
      <c r="N59" s="73">
        <f t="shared" si="7"/>
        <v>0</v>
      </c>
      <c r="O59" s="50">
        <f t="shared" si="8"/>
        <v>260</v>
      </c>
      <c r="P59" s="50">
        <f t="shared" si="9"/>
        <v>53560</v>
      </c>
      <c r="Q59" s="64"/>
      <c r="AB59" s="49">
        <f>I59</f>
        <v>53560</v>
      </c>
      <c r="AC59" s="49">
        <f>I59</f>
        <v>53560</v>
      </c>
    </row>
    <row r="60" spans="2:17" ht="22.5" customHeight="1">
      <c r="B60" s="20" t="s">
        <v>407</v>
      </c>
      <c r="C60" s="20" t="s">
        <v>161</v>
      </c>
      <c r="D60" s="64" t="s">
        <v>156</v>
      </c>
      <c r="E60" s="64" t="s">
        <v>162</v>
      </c>
      <c r="F60" s="39" t="s">
        <v>164</v>
      </c>
      <c r="G60" s="36">
        <v>376</v>
      </c>
      <c r="H60" s="50">
        <f>합산자재!H10</f>
        <v>260</v>
      </c>
      <c r="I60" s="73">
        <f t="shared" si="5"/>
        <v>97760</v>
      </c>
      <c r="J60" s="50">
        <v>376</v>
      </c>
      <c r="K60" s="50">
        <f>합산자재!I10</f>
        <v>0</v>
      </c>
      <c r="L60" s="73">
        <f t="shared" si="6"/>
        <v>0</v>
      </c>
      <c r="M60" s="50">
        <f>합산자재!J10</f>
        <v>0</v>
      </c>
      <c r="N60" s="73">
        <f t="shared" si="7"/>
        <v>0</v>
      </c>
      <c r="O60" s="50">
        <f t="shared" si="8"/>
        <v>260</v>
      </c>
      <c r="P60" s="50">
        <f t="shared" si="9"/>
        <v>97760</v>
      </c>
      <c r="Q60" s="64"/>
    </row>
    <row r="61" spans="2:17" ht="22.5" customHeight="1">
      <c r="B61" s="20" t="s">
        <v>407</v>
      </c>
      <c r="C61" s="20" t="s">
        <v>176</v>
      </c>
      <c r="D61" s="64" t="s">
        <v>177</v>
      </c>
      <c r="E61" s="64" t="s">
        <v>179</v>
      </c>
      <c r="F61" s="39" t="s">
        <v>164</v>
      </c>
      <c r="G61" s="36">
        <v>136</v>
      </c>
      <c r="H61" s="50">
        <f>합산자재!H14</f>
        <v>518</v>
      </c>
      <c r="I61" s="73">
        <f t="shared" si="5"/>
        <v>70448</v>
      </c>
      <c r="J61" s="50">
        <v>136</v>
      </c>
      <c r="K61" s="50">
        <f>합산자재!I14</f>
        <v>0</v>
      </c>
      <c r="L61" s="73">
        <f t="shared" si="6"/>
        <v>0</v>
      </c>
      <c r="M61" s="50">
        <f>합산자재!J14</f>
        <v>0</v>
      </c>
      <c r="N61" s="73">
        <f t="shared" si="7"/>
        <v>0</v>
      </c>
      <c r="O61" s="50">
        <f t="shared" si="8"/>
        <v>518</v>
      </c>
      <c r="P61" s="50">
        <f t="shared" si="9"/>
        <v>70448</v>
      </c>
      <c r="Q61" s="64"/>
    </row>
    <row r="62" spans="2:17" ht="22.5" customHeight="1">
      <c r="B62" s="20" t="s">
        <v>407</v>
      </c>
      <c r="C62" s="20" t="s">
        <v>183</v>
      </c>
      <c r="D62" s="64" t="s">
        <v>177</v>
      </c>
      <c r="E62" s="64" t="s">
        <v>184</v>
      </c>
      <c r="F62" s="39" t="s">
        <v>164</v>
      </c>
      <c r="G62" s="36">
        <v>65</v>
      </c>
      <c r="H62" s="50">
        <f>합산자재!H15</f>
        <v>605</v>
      </c>
      <c r="I62" s="73">
        <f t="shared" si="5"/>
        <v>39325</v>
      </c>
      <c r="J62" s="50">
        <v>65</v>
      </c>
      <c r="K62" s="50">
        <f>합산자재!I15</f>
        <v>0</v>
      </c>
      <c r="L62" s="73">
        <f t="shared" si="6"/>
        <v>0</v>
      </c>
      <c r="M62" s="50">
        <f>합산자재!J15</f>
        <v>0</v>
      </c>
      <c r="N62" s="73">
        <f t="shared" si="7"/>
        <v>0</v>
      </c>
      <c r="O62" s="50">
        <f t="shared" si="8"/>
        <v>605</v>
      </c>
      <c r="P62" s="50">
        <f t="shared" si="9"/>
        <v>39325</v>
      </c>
      <c r="Q62" s="64"/>
    </row>
    <row r="63" spans="2:17" ht="22.5" customHeight="1">
      <c r="B63" s="20" t="s">
        <v>407</v>
      </c>
      <c r="C63" s="20" t="s">
        <v>186</v>
      </c>
      <c r="D63" s="64" t="s">
        <v>187</v>
      </c>
      <c r="E63" s="64" t="s">
        <v>188</v>
      </c>
      <c r="F63" s="39" t="s">
        <v>164</v>
      </c>
      <c r="G63" s="36">
        <v>23</v>
      </c>
      <c r="H63" s="50">
        <f>합산자재!H16</f>
        <v>501</v>
      </c>
      <c r="I63" s="73">
        <f t="shared" si="5"/>
        <v>11523</v>
      </c>
      <c r="J63" s="50">
        <v>23</v>
      </c>
      <c r="K63" s="50">
        <f>합산자재!I16</f>
        <v>0</v>
      </c>
      <c r="L63" s="73">
        <f t="shared" si="6"/>
        <v>0</v>
      </c>
      <c r="M63" s="50">
        <f>합산자재!J16</f>
        <v>0</v>
      </c>
      <c r="N63" s="73">
        <f t="shared" si="7"/>
        <v>0</v>
      </c>
      <c r="O63" s="50">
        <f t="shared" si="8"/>
        <v>501</v>
      </c>
      <c r="P63" s="50">
        <f t="shared" si="9"/>
        <v>11523</v>
      </c>
      <c r="Q63" s="64"/>
    </row>
    <row r="64" spans="2:17" ht="22.5" customHeight="1">
      <c r="B64" s="20" t="s">
        <v>407</v>
      </c>
      <c r="C64" s="20" t="s">
        <v>189</v>
      </c>
      <c r="D64" s="64" t="s">
        <v>187</v>
      </c>
      <c r="E64" s="64" t="s">
        <v>190</v>
      </c>
      <c r="F64" s="39" t="s">
        <v>164</v>
      </c>
      <c r="G64" s="36">
        <v>2</v>
      </c>
      <c r="H64" s="50">
        <f>합산자재!H17</f>
        <v>526</v>
      </c>
      <c r="I64" s="73">
        <f t="shared" si="5"/>
        <v>1052</v>
      </c>
      <c r="J64" s="50">
        <v>2</v>
      </c>
      <c r="K64" s="50">
        <f>합산자재!I17</f>
        <v>0</v>
      </c>
      <c r="L64" s="73">
        <f t="shared" si="6"/>
        <v>0</v>
      </c>
      <c r="M64" s="50">
        <f>합산자재!J17</f>
        <v>0</v>
      </c>
      <c r="N64" s="73">
        <f t="shared" si="7"/>
        <v>0</v>
      </c>
      <c r="O64" s="50">
        <f t="shared" si="8"/>
        <v>526</v>
      </c>
      <c r="P64" s="50">
        <f t="shared" si="9"/>
        <v>1052</v>
      </c>
      <c r="Q64" s="64"/>
    </row>
    <row r="65" spans="2:17" ht="22.5" customHeight="1">
      <c r="B65" s="20" t="s">
        <v>407</v>
      </c>
      <c r="C65" s="20" t="s">
        <v>191</v>
      </c>
      <c r="D65" s="64" t="s">
        <v>192</v>
      </c>
      <c r="E65" s="64" t="s">
        <v>193</v>
      </c>
      <c r="F65" s="39" t="s">
        <v>164</v>
      </c>
      <c r="G65" s="36">
        <v>6</v>
      </c>
      <c r="H65" s="50">
        <f>합산자재!H18</f>
        <v>724</v>
      </c>
      <c r="I65" s="73">
        <f t="shared" si="5"/>
        <v>4344</v>
      </c>
      <c r="J65" s="50">
        <v>6</v>
      </c>
      <c r="K65" s="50">
        <f>합산자재!I18</f>
        <v>0</v>
      </c>
      <c r="L65" s="73">
        <f t="shared" si="6"/>
        <v>0</v>
      </c>
      <c r="M65" s="50">
        <f>합산자재!J18</f>
        <v>0</v>
      </c>
      <c r="N65" s="73">
        <f t="shared" si="7"/>
        <v>0</v>
      </c>
      <c r="O65" s="50">
        <f t="shared" si="8"/>
        <v>724</v>
      </c>
      <c r="P65" s="50">
        <f t="shared" si="9"/>
        <v>4344</v>
      </c>
      <c r="Q65" s="64"/>
    </row>
    <row r="66" spans="2:17" ht="22.5" customHeight="1">
      <c r="B66" s="20" t="s">
        <v>407</v>
      </c>
      <c r="C66" s="20" t="s">
        <v>201</v>
      </c>
      <c r="D66" s="64" t="s">
        <v>202</v>
      </c>
      <c r="E66" s="64" t="s">
        <v>203</v>
      </c>
      <c r="F66" s="39" t="s">
        <v>164</v>
      </c>
      <c r="G66" s="36">
        <v>136</v>
      </c>
      <c r="H66" s="50">
        <f>합산자재!H21</f>
        <v>154</v>
      </c>
      <c r="I66" s="73">
        <f t="shared" si="5"/>
        <v>20944</v>
      </c>
      <c r="J66" s="50">
        <v>136</v>
      </c>
      <c r="K66" s="50">
        <f>합산자재!I21</f>
        <v>0</v>
      </c>
      <c r="L66" s="73">
        <f t="shared" si="6"/>
        <v>0</v>
      </c>
      <c r="M66" s="50">
        <f>합산자재!J21</f>
        <v>0</v>
      </c>
      <c r="N66" s="73">
        <f t="shared" si="7"/>
        <v>0</v>
      </c>
      <c r="O66" s="50">
        <f t="shared" si="8"/>
        <v>154</v>
      </c>
      <c r="P66" s="50">
        <f t="shared" si="9"/>
        <v>20944</v>
      </c>
      <c r="Q66" s="64"/>
    </row>
    <row r="67" spans="2:17" ht="22.5" customHeight="1">
      <c r="B67" s="20" t="s">
        <v>407</v>
      </c>
      <c r="C67" s="20" t="s">
        <v>204</v>
      </c>
      <c r="D67" s="64" t="s">
        <v>202</v>
      </c>
      <c r="E67" s="64" t="s">
        <v>205</v>
      </c>
      <c r="F67" s="39" t="s">
        <v>164</v>
      </c>
      <c r="G67" s="36">
        <v>1</v>
      </c>
      <c r="H67" s="50">
        <f>합산자재!H22</f>
        <v>216</v>
      </c>
      <c r="I67" s="73">
        <f t="shared" si="5"/>
        <v>216</v>
      </c>
      <c r="J67" s="50">
        <v>1</v>
      </c>
      <c r="K67" s="50">
        <f>합산자재!I22</f>
        <v>0</v>
      </c>
      <c r="L67" s="73">
        <f t="shared" si="6"/>
        <v>0</v>
      </c>
      <c r="M67" s="50">
        <f>합산자재!J22</f>
        <v>0</v>
      </c>
      <c r="N67" s="73">
        <f t="shared" si="7"/>
        <v>0</v>
      </c>
      <c r="O67" s="50">
        <f t="shared" si="8"/>
        <v>216</v>
      </c>
      <c r="P67" s="50">
        <f t="shared" si="9"/>
        <v>216</v>
      </c>
      <c r="Q67" s="64"/>
    </row>
    <row r="68" spans="2:17" ht="22.5" customHeight="1">
      <c r="B68" s="20" t="s">
        <v>407</v>
      </c>
      <c r="C68" s="20" t="s">
        <v>206</v>
      </c>
      <c r="D68" s="64" t="s">
        <v>202</v>
      </c>
      <c r="E68" s="64" t="s">
        <v>207</v>
      </c>
      <c r="F68" s="39" t="s">
        <v>164</v>
      </c>
      <c r="G68" s="36">
        <v>64</v>
      </c>
      <c r="H68" s="50">
        <f>합산자재!H23</f>
        <v>154</v>
      </c>
      <c r="I68" s="73">
        <f t="shared" si="5"/>
        <v>9856</v>
      </c>
      <c r="J68" s="50">
        <v>64</v>
      </c>
      <c r="K68" s="50">
        <f>합산자재!I23</f>
        <v>0</v>
      </c>
      <c r="L68" s="73">
        <f t="shared" si="6"/>
        <v>0</v>
      </c>
      <c r="M68" s="50">
        <f>합산자재!J23</f>
        <v>0</v>
      </c>
      <c r="N68" s="73">
        <f t="shared" si="7"/>
        <v>0</v>
      </c>
      <c r="O68" s="50">
        <f t="shared" si="8"/>
        <v>154</v>
      </c>
      <c r="P68" s="50">
        <f t="shared" si="9"/>
        <v>9856</v>
      </c>
      <c r="Q68" s="64"/>
    </row>
    <row r="69" spans="2:17" ht="22.5" customHeight="1">
      <c r="B69" s="20" t="s">
        <v>407</v>
      </c>
      <c r="C69" s="20" t="s">
        <v>208</v>
      </c>
      <c r="D69" s="64" t="s">
        <v>209</v>
      </c>
      <c r="E69" s="64" t="s">
        <v>210</v>
      </c>
      <c r="F69" s="39" t="s">
        <v>211</v>
      </c>
      <c r="G69" s="36">
        <v>13</v>
      </c>
      <c r="H69" s="50">
        <f>합산자재!H24</f>
        <v>1500</v>
      </c>
      <c r="I69" s="73">
        <f t="shared" si="5"/>
        <v>19500</v>
      </c>
      <c r="J69" s="50">
        <v>13</v>
      </c>
      <c r="K69" s="50">
        <f>합산자재!I24</f>
        <v>0</v>
      </c>
      <c r="L69" s="73">
        <f t="shared" si="6"/>
        <v>0</v>
      </c>
      <c r="M69" s="50">
        <f>합산자재!J24</f>
        <v>0</v>
      </c>
      <c r="N69" s="73">
        <f t="shared" si="7"/>
        <v>0</v>
      </c>
      <c r="O69" s="50">
        <f t="shared" si="8"/>
        <v>1500</v>
      </c>
      <c r="P69" s="50">
        <f t="shared" si="9"/>
        <v>19500</v>
      </c>
      <c r="Q69" s="64"/>
    </row>
    <row r="70" spans="2:29" ht="22.5" customHeight="1">
      <c r="B70" s="20" t="s">
        <v>407</v>
      </c>
      <c r="C70" s="20" t="s">
        <v>238</v>
      </c>
      <c r="D70" s="64" t="s">
        <v>234</v>
      </c>
      <c r="E70" s="64" t="s">
        <v>239</v>
      </c>
      <c r="F70" s="39" t="s">
        <v>135</v>
      </c>
      <c r="G70" s="36">
        <v>2909</v>
      </c>
      <c r="H70" s="50">
        <f>합산자재!H33</f>
        <v>200</v>
      </c>
      <c r="I70" s="73">
        <f t="shared" si="5"/>
        <v>581800</v>
      </c>
      <c r="J70" s="50">
        <v>2644.6</v>
      </c>
      <c r="K70" s="50">
        <f>합산자재!I33</f>
        <v>0</v>
      </c>
      <c r="L70" s="73">
        <f t="shared" si="6"/>
        <v>0</v>
      </c>
      <c r="M70" s="50">
        <f>합산자재!J33</f>
        <v>0</v>
      </c>
      <c r="N70" s="73">
        <f t="shared" si="7"/>
        <v>0</v>
      </c>
      <c r="O70" s="50">
        <f t="shared" si="8"/>
        <v>200</v>
      </c>
      <c r="P70" s="50">
        <f t="shared" si="9"/>
        <v>581800</v>
      </c>
      <c r="Q70" s="64"/>
      <c r="AC70" s="49">
        <f>I70</f>
        <v>581800</v>
      </c>
    </row>
    <row r="71" spans="2:17" ht="22.5" customHeight="1">
      <c r="B71" s="20" t="s">
        <v>407</v>
      </c>
      <c r="C71" s="20" t="s">
        <v>257</v>
      </c>
      <c r="D71" s="64" t="s">
        <v>258</v>
      </c>
      <c r="E71" s="64" t="s">
        <v>259</v>
      </c>
      <c r="F71" s="39" t="s">
        <v>164</v>
      </c>
      <c r="G71" s="36">
        <v>10</v>
      </c>
      <c r="H71" s="50">
        <f>합산자재!H38</f>
        <v>3929</v>
      </c>
      <c r="I71" s="73">
        <f t="shared" si="5"/>
        <v>39290</v>
      </c>
      <c r="J71" s="50">
        <v>10</v>
      </c>
      <c r="K71" s="50">
        <f>합산자재!I38</f>
        <v>0</v>
      </c>
      <c r="L71" s="73">
        <f t="shared" si="6"/>
        <v>0</v>
      </c>
      <c r="M71" s="50">
        <f>합산자재!J38</f>
        <v>0</v>
      </c>
      <c r="N71" s="73">
        <f t="shared" si="7"/>
        <v>0</v>
      </c>
      <c r="O71" s="50">
        <f t="shared" si="8"/>
        <v>3929</v>
      </c>
      <c r="P71" s="50">
        <f t="shared" si="9"/>
        <v>39290</v>
      </c>
      <c r="Q71" s="64"/>
    </row>
    <row r="72" spans="2:17" ht="22.5" customHeight="1">
      <c r="B72" s="20" t="s">
        <v>407</v>
      </c>
      <c r="C72" s="20" t="s">
        <v>261</v>
      </c>
      <c r="D72" s="64" t="s">
        <v>258</v>
      </c>
      <c r="E72" s="64" t="s">
        <v>263</v>
      </c>
      <c r="F72" s="39" t="s">
        <v>164</v>
      </c>
      <c r="G72" s="36">
        <v>4</v>
      </c>
      <c r="H72" s="50">
        <f>합산자재!H39</f>
        <v>5500</v>
      </c>
      <c r="I72" s="73">
        <f t="shared" si="5"/>
        <v>22000</v>
      </c>
      <c r="J72" s="50">
        <v>4</v>
      </c>
      <c r="K72" s="50">
        <f>합산자재!I39</f>
        <v>0</v>
      </c>
      <c r="L72" s="73">
        <f t="shared" si="6"/>
        <v>0</v>
      </c>
      <c r="M72" s="50">
        <f>합산자재!J39</f>
        <v>0</v>
      </c>
      <c r="N72" s="73">
        <f t="shared" si="7"/>
        <v>0</v>
      </c>
      <c r="O72" s="50">
        <f t="shared" si="8"/>
        <v>5500</v>
      </c>
      <c r="P72" s="50">
        <f t="shared" si="9"/>
        <v>22000</v>
      </c>
      <c r="Q72" s="64"/>
    </row>
    <row r="73" spans="2:17" ht="22.5" customHeight="1">
      <c r="B73" s="20" t="s">
        <v>407</v>
      </c>
      <c r="C73" s="20" t="s">
        <v>266</v>
      </c>
      <c r="D73" s="64" t="s">
        <v>258</v>
      </c>
      <c r="E73" s="64" t="s">
        <v>267</v>
      </c>
      <c r="F73" s="39" t="s">
        <v>164</v>
      </c>
      <c r="G73" s="36">
        <v>9</v>
      </c>
      <c r="H73" s="50">
        <f>합산자재!H40</f>
        <v>7072</v>
      </c>
      <c r="I73" s="73">
        <f t="shared" si="5"/>
        <v>63648</v>
      </c>
      <c r="J73" s="50">
        <v>9</v>
      </c>
      <c r="K73" s="50">
        <f>합산자재!I40</f>
        <v>0</v>
      </c>
      <c r="L73" s="73">
        <f t="shared" si="6"/>
        <v>0</v>
      </c>
      <c r="M73" s="50">
        <f>합산자재!J40</f>
        <v>0</v>
      </c>
      <c r="N73" s="73">
        <f t="shared" si="7"/>
        <v>0</v>
      </c>
      <c r="O73" s="50">
        <f t="shared" si="8"/>
        <v>7072</v>
      </c>
      <c r="P73" s="50">
        <f t="shared" si="9"/>
        <v>63648</v>
      </c>
      <c r="Q73" s="64"/>
    </row>
    <row r="74" spans="2:17" ht="22.5" customHeight="1">
      <c r="B74" s="20" t="s">
        <v>407</v>
      </c>
      <c r="C74" s="20" t="s">
        <v>269</v>
      </c>
      <c r="D74" s="64" t="s">
        <v>258</v>
      </c>
      <c r="E74" s="64" t="s">
        <v>270</v>
      </c>
      <c r="F74" s="39" t="s">
        <v>164</v>
      </c>
      <c r="G74" s="36">
        <v>2</v>
      </c>
      <c r="H74" s="50">
        <f>합산자재!H41</f>
        <v>11000</v>
      </c>
      <c r="I74" s="73">
        <f t="shared" si="5"/>
        <v>22000</v>
      </c>
      <c r="J74" s="50">
        <v>2</v>
      </c>
      <c r="K74" s="50">
        <f>합산자재!I41</f>
        <v>0</v>
      </c>
      <c r="L74" s="73">
        <f t="shared" si="6"/>
        <v>0</v>
      </c>
      <c r="M74" s="50">
        <f>합산자재!J41</f>
        <v>0</v>
      </c>
      <c r="N74" s="73">
        <f t="shared" si="7"/>
        <v>0</v>
      </c>
      <c r="O74" s="50">
        <f t="shared" si="8"/>
        <v>11000</v>
      </c>
      <c r="P74" s="50">
        <f t="shared" si="9"/>
        <v>22000</v>
      </c>
      <c r="Q74" s="64"/>
    </row>
    <row r="75" spans="2:17" ht="22.5" customHeight="1">
      <c r="B75" s="20" t="s">
        <v>407</v>
      </c>
      <c r="C75" s="20" t="s">
        <v>272</v>
      </c>
      <c r="D75" s="64" t="s">
        <v>273</v>
      </c>
      <c r="E75" s="64" t="s">
        <v>275</v>
      </c>
      <c r="F75" s="39" t="s">
        <v>164</v>
      </c>
      <c r="G75" s="36">
        <v>1</v>
      </c>
      <c r="H75" s="50">
        <f>합산자재!H42</f>
        <v>12700</v>
      </c>
      <c r="I75" s="73">
        <f t="shared" si="5"/>
        <v>12700</v>
      </c>
      <c r="J75" s="50">
        <v>1</v>
      </c>
      <c r="K75" s="50">
        <f>합산자재!I42</f>
        <v>0</v>
      </c>
      <c r="L75" s="73">
        <f t="shared" si="6"/>
        <v>0</v>
      </c>
      <c r="M75" s="50">
        <f>합산자재!J42</f>
        <v>0</v>
      </c>
      <c r="N75" s="73">
        <f t="shared" si="7"/>
        <v>0</v>
      </c>
      <c r="O75" s="50">
        <f t="shared" si="8"/>
        <v>12700</v>
      </c>
      <c r="P75" s="50">
        <f t="shared" si="9"/>
        <v>12700</v>
      </c>
      <c r="Q75" s="64"/>
    </row>
    <row r="76" spans="2:31" ht="22.5" customHeight="1">
      <c r="B76" s="20" t="s">
        <v>407</v>
      </c>
      <c r="C76" s="20" t="s">
        <v>367</v>
      </c>
      <c r="D76" s="64" t="s">
        <v>369</v>
      </c>
      <c r="E76" s="64" t="s">
        <v>370</v>
      </c>
      <c r="F76" s="39" t="s">
        <v>371</v>
      </c>
      <c r="G76" s="36">
        <v>419</v>
      </c>
      <c r="H76" s="50">
        <f>일대목차!I4</f>
        <v>908</v>
      </c>
      <c r="I76" s="73">
        <f t="shared" si="5"/>
        <v>380452</v>
      </c>
      <c r="J76" s="50">
        <v>419</v>
      </c>
      <c r="K76" s="50">
        <f>일대목차!L4</f>
        <v>1883</v>
      </c>
      <c r="L76" s="73">
        <f t="shared" si="6"/>
        <v>788977</v>
      </c>
      <c r="M76" s="50">
        <f>일대목차!N4</f>
        <v>0</v>
      </c>
      <c r="N76" s="73">
        <f t="shared" si="7"/>
        <v>0</v>
      </c>
      <c r="O76" s="50">
        <f t="shared" si="8"/>
        <v>2791</v>
      </c>
      <c r="P76" s="50">
        <f t="shared" si="9"/>
        <v>1169429</v>
      </c>
      <c r="Q76" s="64" t="s">
        <v>367</v>
      </c>
      <c r="AE76" s="49">
        <f>L76</f>
        <v>788977</v>
      </c>
    </row>
    <row r="77" spans="2:31" ht="22.5" customHeight="1">
      <c r="B77" s="20" t="s">
        <v>407</v>
      </c>
      <c r="C77" s="20" t="s">
        <v>372</v>
      </c>
      <c r="D77" s="64" t="s">
        <v>369</v>
      </c>
      <c r="E77" s="64" t="s">
        <v>373</v>
      </c>
      <c r="F77" s="39" t="s">
        <v>371</v>
      </c>
      <c r="G77" s="36">
        <v>35</v>
      </c>
      <c r="H77" s="50">
        <f>일대목차!I5</f>
        <v>942</v>
      </c>
      <c r="I77" s="73">
        <f t="shared" si="5"/>
        <v>32970</v>
      </c>
      <c r="J77" s="50">
        <v>35</v>
      </c>
      <c r="K77" s="50">
        <f>일대목차!L5</f>
        <v>1883</v>
      </c>
      <c r="L77" s="73">
        <f t="shared" si="6"/>
        <v>65905</v>
      </c>
      <c r="M77" s="50">
        <f>일대목차!N5</f>
        <v>0</v>
      </c>
      <c r="N77" s="73">
        <f t="shared" si="7"/>
        <v>0</v>
      </c>
      <c r="O77" s="50">
        <f t="shared" si="8"/>
        <v>2825</v>
      </c>
      <c r="P77" s="50">
        <f t="shared" si="9"/>
        <v>98875</v>
      </c>
      <c r="Q77" s="64" t="s">
        <v>372</v>
      </c>
      <c r="AE77" s="49">
        <f>L77</f>
        <v>65905</v>
      </c>
    </row>
    <row r="78" spans="2:31" ht="22.5" customHeight="1">
      <c r="B78" s="20" t="s">
        <v>407</v>
      </c>
      <c r="C78" s="20" t="s">
        <v>379</v>
      </c>
      <c r="D78" s="64" t="s">
        <v>380</v>
      </c>
      <c r="E78" s="64" t="s">
        <v>381</v>
      </c>
      <c r="F78" s="39" t="s">
        <v>135</v>
      </c>
      <c r="G78" s="36">
        <v>98</v>
      </c>
      <c r="H78" s="50">
        <f>일대목차!I8</f>
        <v>0</v>
      </c>
      <c r="I78" s="73">
        <f t="shared" si="5"/>
        <v>0</v>
      </c>
      <c r="J78" s="50">
        <v>98</v>
      </c>
      <c r="K78" s="50">
        <f>일대목차!L8</f>
        <v>1332</v>
      </c>
      <c r="L78" s="73">
        <f t="shared" si="6"/>
        <v>130536</v>
      </c>
      <c r="M78" s="50">
        <f>일대목차!N8</f>
        <v>0</v>
      </c>
      <c r="N78" s="73">
        <f t="shared" si="7"/>
        <v>0</v>
      </c>
      <c r="O78" s="50">
        <f t="shared" si="8"/>
        <v>1332</v>
      </c>
      <c r="P78" s="50">
        <f t="shared" si="9"/>
        <v>130536</v>
      </c>
      <c r="Q78" s="64" t="s">
        <v>379</v>
      </c>
      <c r="AE78" s="49">
        <f>L78</f>
        <v>130536</v>
      </c>
    </row>
    <row r="79" spans="2:17" ht="22.5" customHeight="1">
      <c r="B79" s="20" t="s">
        <v>407</v>
      </c>
      <c r="C79" s="20" t="s">
        <v>327</v>
      </c>
      <c r="D79" s="64" t="s">
        <v>328</v>
      </c>
      <c r="E79" s="64" t="s">
        <v>329</v>
      </c>
      <c r="F79" s="39" t="s">
        <v>330</v>
      </c>
      <c r="G79" s="36">
        <v>18</v>
      </c>
      <c r="H79" s="50">
        <f>합산자재!H53</f>
        <v>72000</v>
      </c>
      <c r="I79" s="73">
        <f t="shared" si="5"/>
        <v>1296000</v>
      </c>
      <c r="J79" s="50">
        <v>18</v>
      </c>
      <c r="K79" s="50">
        <f>합산자재!I53</f>
        <v>0</v>
      </c>
      <c r="L79" s="73">
        <f t="shared" si="6"/>
        <v>0</v>
      </c>
      <c r="M79" s="50">
        <f>합산자재!J53</f>
        <v>0</v>
      </c>
      <c r="N79" s="73">
        <f t="shared" si="7"/>
        <v>0</v>
      </c>
      <c r="O79" s="50">
        <f t="shared" si="8"/>
        <v>72000</v>
      </c>
      <c r="P79" s="50">
        <f t="shared" si="9"/>
        <v>1296000</v>
      </c>
      <c r="Q79" s="64"/>
    </row>
    <row r="80" spans="2:17" ht="22.5" customHeight="1">
      <c r="B80" s="20" t="s">
        <v>407</v>
      </c>
      <c r="C80" s="20" t="s">
        <v>331</v>
      </c>
      <c r="D80" s="64" t="s">
        <v>328</v>
      </c>
      <c r="E80" s="64" t="s">
        <v>332</v>
      </c>
      <c r="F80" s="39" t="s">
        <v>330</v>
      </c>
      <c r="G80" s="36">
        <v>76</v>
      </c>
      <c r="H80" s="50">
        <f>합산자재!H54</f>
        <v>72000</v>
      </c>
      <c r="I80" s="73">
        <f t="shared" si="5"/>
        <v>5472000</v>
      </c>
      <c r="J80" s="50">
        <v>76</v>
      </c>
      <c r="K80" s="50">
        <f>합산자재!I54</f>
        <v>0</v>
      </c>
      <c r="L80" s="73">
        <f t="shared" si="6"/>
        <v>0</v>
      </c>
      <c r="M80" s="50">
        <f>합산자재!J54</f>
        <v>0</v>
      </c>
      <c r="N80" s="73">
        <f t="shared" si="7"/>
        <v>0</v>
      </c>
      <c r="O80" s="50">
        <f t="shared" si="8"/>
        <v>72000</v>
      </c>
      <c r="P80" s="50">
        <f t="shared" si="9"/>
        <v>5472000</v>
      </c>
      <c r="Q80" s="64"/>
    </row>
    <row r="81" spans="2:17" ht="22.5" customHeight="1">
      <c r="B81" s="20" t="s">
        <v>407</v>
      </c>
      <c r="C81" s="20" t="s">
        <v>333</v>
      </c>
      <c r="D81" s="64" t="s">
        <v>328</v>
      </c>
      <c r="E81" s="64" t="s">
        <v>334</v>
      </c>
      <c r="F81" s="39" t="s">
        <v>330</v>
      </c>
      <c r="G81" s="36">
        <v>139</v>
      </c>
      <c r="H81" s="50">
        <f>합산자재!H55</f>
        <v>32300</v>
      </c>
      <c r="I81" s="73">
        <f t="shared" si="5"/>
        <v>4489700</v>
      </c>
      <c r="J81" s="50">
        <v>139</v>
      </c>
      <c r="K81" s="50">
        <f>합산자재!I55</f>
        <v>0</v>
      </c>
      <c r="L81" s="73">
        <f t="shared" si="6"/>
        <v>0</v>
      </c>
      <c r="M81" s="50">
        <f>합산자재!J55</f>
        <v>0</v>
      </c>
      <c r="N81" s="73">
        <f t="shared" si="7"/>
        <v>0</v>
      </c>
      <c r="O81" s="50">
        <f t="shared" si="8"/>
        <v>32300</v>
      </c>
      <c r="P81" s="50">
        <f t="shared" si="9"/>
        <v>4489700</v>
      </c>
      <c r="Q81" s="64"/>
    </row>
    <row r="82" spans="2:17" ht="22.5" customHeight="1">
      <c r="B82" s="20" t="s">
        <v>407</v>
      </c>
      <c r="C82" s="20" t="s">
        <v>335</v>
      </c>
      <c r="D82" s="64" t="s">
        <v>328</v>
      </c>
      <c r="E82" s="64" t="s">
        <v>336</v>
      </c>
      <c r="F82" s="39" t="s">
        <v>330</v>
      </c>
      <c r="G82" s="36">
        <v>27</v>
      </c>
      <c r="H82" s="50">
        <f>합산자재!H56</f>
        <v>360000</v>
      </c>
      <c r="I82" s="73">
        <f t="shared" si="5"/>
        <v>9720000</v>
      </c>
      <c r="J82" s="50">
        <v>27</v>
      </c>
      <c r="K82" s="50">
        <f>합산자재!I56</f>
        <v>0</v>
      </c>
      <c r="L82" s="73">
        <f t="shared" si="6"/>
        <v>0</v>
      </c>
      <c r="M82" s="50">
        <f>합산자재!J56</f>
        <v>0</v>
      </c>
      <c r="N82" s="73">
        <f t="shared" si="7"/>
        <v>0</v>
      </c>
      <c r="O82" s="50">
        <f t="shared" si="8"/>
        <v>360000</v>
      </c>
      <c r="P82" s="50">
        <f t="shared" si="9"/>
        <v>9720000</v>
      </c>
      <c r="Q82" s="64"/>
    </row>
    <row r="83" spans="2:17" ht="22.5" customHeight="1">
      <c r="B83" s="20" t="s">
        <v>407</v>
      </c>
      <c r="C83" s="20" t="s">
        <v>337</v>
      </c>
      <c r="D83" s="64" t="s">
        <v>328</v>
      </c>
      <c r="E83" s="64" t="s">
        <v>338</v>
      </c>
      <c r="F83" s="39" t="s">
        <v>330</v>
      </c>
      <c r="G83" s="36">
        <v>2</v>
      </c>
      <c r="H83" s="50">
        <f>합산자재!H57</f>
        <v>15000</v>
      </c>
      <c r="I83" s="73">
        <f t="shared" si="5"/>
        <v>30000</v>
      </c>
      <c r="J83" s="50">
        <v>2</v>
      </c>
      <c r="K83" s="50">
        <f>합산자재!I57</f>
        <v>0</v>
      </c>
      <c r="L83" s="73">
        <f t="shared" si="6"/>
        <v>0</v>
      </c>
      <c r="M83" s="50">
        <f>합산자재!J57</f>
        <v>0</v>
      </c>
      <c r="N83" s="73">
        <f t="shared" si="7"/>
        <v>0</v>
      </c>
      <c r="O83" s="50">
        <f t="shared" si="8"/>
        <v>15000</v>
      </c>
      <c r="P83" s="50">
        <f t="shared" si="9"/>
        <v>30000</v>
      </c>
      <c r="Q83" s="64"/>
    </row>
    <row r="84" spans="2:28" ht="22.5" customHeight="1">
      <c r="B84" s="20" t="s">
        <v>407</v>
      </c>
      <c r="C84" s="20" t="s">
        <v>427</v>
      </c>
      <c r="D84" s="64" t="s">
        <v>428</v>
      </c>
      <c r="E84" s="64" t="s">
        <v>429</v>
      </c>
      <c r="F84" s="39" t="s">
        <v>430</v>
      </c>
      <c r="G84" s="36">
        <v>1</v>
      </c>
      <c r="H84" s="50">
        <f>TRUNC(AB84*옵션!$B$31/100)</f>
        <v>40914</v>
      </c>
      <c r="I84" s="73">
        <f t="shared" si="5"/>
        <v>40914</v>
      </c>
      <c r="J84" s="50">
        <v>1</v>
      </c>
      <c r="K84" s="50"/>
      <c r="L84" s="73">
        <f t="shared" si="6"/>
        <v>0</v>
      </c>
      <c r="M84" s="50"/>
      <c r="N84" s="73">
        <f t="shared" si="7"/>
        <v>0</v>
      </c>
      <c r="O84" s="50">
        <f t="shared" si="8"/>
        <v>40914</v>
      </c>
      <c r="P84" s="50">
        <f t="shared" si="9"/>
        <v>40914</v>
      </c>
      <c r="Q84" s="64"/>
      <c r="AB84" s="49">
        <f>TRUNC(SUM(AB56:AB83),1)</f>
        <v>272760</v>
      </c>
    </row>
    <row r="85" spans="2:30" ht="22.5" customHeight="1">
      <c r="B85" s="20" t="s">
        <v>407</v>
      </c>
      <c r="C85" s="20" t="s">
        <v>431</v>
      </c>
      <c r="D85" s="64" t="s">
        <v>432</v>
      </c>
      <c r="E85" s="64" t="s">
        <v>433</v>
      </c>
      <c r="F85" s="39" t="s">
        <v>430</v>
      </c>
      <c r="G85" s="36">
        <v>1</v>
      </c>
      <c r="H85" s="50">
        <f>IF(TRUNC((AD85+AC85)/$AD$3)*$AD$3-AD85&lt;0,TRUNC((AD85+AC85+$AD$3)/$AD$3)*$AD$3-AD85,TRUNC((AD85+AC85)/$AD$3)*$AD$3-AD85)</f>
        <v>17091</v>
      </c>
      <c r="I85" s="73">
        <f>H85</f>
        <v>17091</v>
      </c>
      <c r="J85" s="50">
        <v>1</v>
      </c>
      <c r="K85" s="50"/>
      <c r="L85" s="73">
        <f t="shared" si="6"/>
        <v>0</v>
      </c>
      <c r="M85" s="50"/>
      <c r="N85" s="73">
        <f t="shared" si="7"/>
        <v>0</v>
      </c>
      <c r="O85" s="50">
        <f t="shared" si="8"/>
        <v>17091</v>
      </c>
      <c r="P85" s="50">
        <f t="shared" si="9"/>
        <v>17091</v>
      </c>
      <c r="Q85" s="64"/>
      <c r="AC85" s="49">
        <f>TRUNC(TRUNC(SUM(AC56:AC84))*옵션!$B$33/100)</f>
        <v>17091</v>
      </c>
      <c r="AD85" s="49">
        <f>TRUNC(SUM(I56:I84))+TRUNC(SUM(N56:N84))</f>
        <v>22751202</v>
      </c>
    </row>
    <row r="86" spans="2:31" ht="22.5" customHeight="1">
      <c r="B86" s="20" t="s">
        <v>407</v>
      </c>
      <c r="C86" s="20" t="s">
        <v>343</v>
      </c>
      <c r="D86" s="64" t="s">
        <v>344</v>
      </c>
      <c r="E86" s="64" t="s">
        <v>345</v>
      </c>
      <c r="F86" s="39" t="s">
        <v>346</v>
      </c>
      <c r="G86" s="36">
        <f>노임근거!G51</f>
        <v>85</v>
      </c>
      <c r="H86" s="50">
        <f>합산자재!H59</f>
        <v>0</v>
      </c>
      <c r="I86" s="73">
        <f t="shared" si="5"/>
        <v>0</v>
      </c>
      <c r="J86" s="50">
        <v>85</v>
      </c>
      <c r="K86" s="50">
        <f>합산자재!I59</f>
        <v>94191</v>
      </c>
      <c r="L86" s="73">
        <f t="shared" si="6"/>
        <v>8006235</v>
      </c>
      <c r="M86" s="50">
        <f>합산자재!J59</f>
        <v>0</v>
      </c>
      <c r="N86" s="73">
        <f t="shared" si="7"/>
        <v>0</v>
      </c>
      <c r="O86" s="50">
        <f t="shared" si="8"/>
        <v>94191</v>
      </c>
      <c r="P86" s="50">
        <f t="shared" si="9"/>
        <v>8006235</v>
      </c>
      <c r="Q86" s="64"/>
      <c r="AE86" s="49">
        <f>L86</f>
        <v>8006235</v>
      </c>
    </row>
    <row r="87" spans="2:17" ht="22.5" customHeight="1">
      <c r="B87" s="20" t="s">
        <v>407</v>
      </c>
      <c r="C87" s="20" t="s">
        <v>434</v>
      </c>
      <c r="D87" s="64" t="s">
        <v>435</v>
      </c>
      <c r="E87" s="64" t="s">
        <v>436</v>
      </c>
      <c r="F87" s="39" t="s">
        <v>430</v>
      </c>
      <c r="G87" s="36">
        <v>1</v>
      </c>
      <c r="H87" s="50">
        <f>IF(TRUNC((AD88+AC88)/$AE$3)*$AE$3-AD88&lt;0,TRUNC((AD88+AC88+$AE$3)/$AE$3)*$AE$3-AD88,TRUNC((AD88+AC88)/$AE$3)*$AE$3-AD88)</f>
        <v>269749</v>
      </c>
      <c r="I87" s="73">
        <f>H87</f>
        <v>269749</v>
      </c>
      <c r="J87" s="50">
        <v>1</v>
      </c>
      <c r="K87" s="50"/>
      <c r="L87" s="73">
        <f t="shared" si="6"/>
        <v>0</v>
      </c>
      <c r="M87" s="50"/>
      <c r="N87" s="73">
        <f t="shared" si="7"/>
        <v>0</v>
      </c>
      <c r="O87" s="50">
        <f t="shared" si="8"/>
        <v>269749</v>
      </c>
      <c r="P87" s="50">
        <f t="shared" si="9"/>
        <v>269749</v>
      </c>
      <c r="Q87" s="64"/>
    </row>
    <row r="88" spans="4:31" ht="22.5" customHeight="1">
      <c r="D88" s="64"/>
      <c r="E88" s="64"/>
      <c r="F88" s="39"/>
      <c r="G88" s="36"/>
      <c r="H88" s="50"/>
      <c r="I88" s="73">
        <f t="shared" si="5"/>
        <v>0</v>
      </c>
      <c r="J88" s="50"/>
      <c r="K88" s="50"/>
      <c r="L88" s="73">
        <f t="shared" si="6"/>
        <v>0</v>
      </c>
      <c r="M88" s="50"/>
      <c r="N88" s="73">
        <f t="shared" si="7"/>
        <v>0</v>
      </c>
      <c r="O88" s="50">
        <f t="shared" si="8"/>
        <v>0</v>
      </c>
      <c r="P88" s="50">
        <f t="shared" si="9"/>
        <v>0</v>
      </c>
      <c r="Q88" s="64"/>
      <c r="AC88" s="49">
        <f>TRUNC(AE88*옵션!$B$36/100)</f>
        <v>269749</v>
      </c>
      <c r="AD88" s="49">
        <f>TRUNC(SUM(L56:L86))</f>
        <v>8991653</v>
      </c>
      <c r="AE88" s="49">
        <f>TRUNC(SUM(AE56:AE87))</f>
        <v>8991653</v>
      </c>
    </row>
    <row r="89" spans="4:17" ht="22.5" customHeight="1">
      <c r="D89" s="64"/>
      <c r="E89" s="64"/>
      <c r="F89" s="39"/>
      <c r="G89" s="36"/>
      <c r="H89" s="50"/>
      <c r="I89" s="73">
        <f t="shared" si="5"/>
        <v>0</v>
      </c>
      <c r="J89" s="50"/>
      <c r="K89" s="50"/>
      <c r="L89" s="73">
        <f t="shared" si="6"/>
        <v>0</v>
      </c>
      <c r="M89" s="50"/>
      <c r="N89" s="73">
        <f t="shared" si="7"/>
        <v>0</v>
      </c>
      <c r="O89" s="50">
        <f t="shared" si="8"/>
        <v>0</v>
      </c>
      <c r="P89" s="50">
        <f t="shared" si="9"/>
        <v>0</v>
      </c>
      <c r="Q89" s="64"/>
    </row>
    <row r="90" spans="4:17" ht="22.5" customHeight="1">
      <c r="D90" s="64"/>
      <c r="E90" s="64"/>
      <c r="F90" s="39"/>
      <c r="G90" s="36"/>
      <c r="H90" s="50"/>
      <c r="I90" s="73">
        <f t="shared" si="5"/>
        <v>0</v>
      </c>
      <c r="J90" s="50"/>
      <c r="K90" s="50"/>
      <c r="L90" s="73">
        <f t="shared" si="6"/>
        <v>0</v>
      </c>
      <c r="M90" s="50"/>
      <c r="N90" s="73">
        <f t="shared" si="7"/>
        <v>0</v>
      </c>
      <c r="O90" s="50">
        <f t="shared" si="8"/>
        <v>0</v>
      </c>
      <c r="P90" s="50">
        <f t="shared" si="9"/>
        <v>0</v>
      </c>
      <c r="Q90" s="64"/>
    </row>
    <row r="91" spans="4:17" ht="22.5" customHeight="1">
      <c r="D91" s="64"/>
      <c r="E91" s="64"/>
      <c r="F91" s="39"/>
      <c r="G91" s="36"/>
      <c r="H91" s="50"/>
      <c r="I91" s="73">
        <f t="shared" si="5"/>
        <v>0</v>
      </c>
      <c r="J91" s="50"/>
      <c r="K91" s="50"/>
      <c r="L91" s="73">
        <f t="shared" si="6"/>
        <v>0</v>
      </c>
      <c r="M91" s="50"/>
      <c r="N91" s="73">
        <f t="shared" si="7"/>
        <v>0</v>
      </c>
      <c r="O91" s="50">
        <f t="shared" si="8"/>
        <v>0</v>
      </c>
      <c r="P91" s="50">
        <f t="shared" si="9"/>
        <v>0</v>
      </c>
      <c r="Q91" s="64"/>
    </row>
    <row r="92" spans="4:17" ht="22.5" customHeight="1">
      <c r="D92" s="64"/>
      <c r="E92" s="64"/>
      <c r="F92" s="39"/>
      <c r="G92" s="36"/>
      <c r="H92" s="50"/>
      <c r="I92" s="73">
        <f t="shared" si="5"/>
        <v>0</v>
      </c>
      <c r="J92" s="50"/>
      <c r="K92" s="50"/>
      <c r="L92" s="73">
        <f t="shared" si="6"/>
        <v>0</v>
      </c>
      <c r="M92" s="50"/>
      <c r="N92" s="73">
        <f t="shared" si="7"/>
        <v>0</v>
      </c>
      <c r="O92" s="50">
        <f t="shared" si="8"/>
        <v>0</v>
      </c>
      <c r="P92" s="50">
        <f t="shared" si="9"/>
        <v>0</v>
      </c>
      <c r="Q92" s="64"/>
    </row>
    <row r="93" spans="4:17" ht="22.5" customHeight="1">
      <c r="D93" s="64"/>
      <c r="E93" s="64"/>
      <c r="F93" s="39"/>
      <c r="G93" s="36"/>
      <c r="H93" s="50"/>
      <c r="I93" s="73">
        <f t="shared" si="5"/>
        <v>0</v>
      </c>
      <c r="J93" s="50"/>
      <c r="K93" s="50"/>
      <c r="L93" s="73">
        <f t="shared" si="6"/>
        <v>0</v>
      </c>
      <c r="M93" s="50"/>
      <c r="N93" s="73">
        <f t="shared" si="7"/>
        <v>0</v>
      </c>
      <c r="O93" s="50">
        <f t="shared" si="8"/>
        <v>0</v>
      </c>
      <c r="P93" s="50">
        <f t="shared" si="9"/>
        <v>0</v>
      </c>
      <c r="Q93" s="64"/>
    </row>
    <row r="94" spans="4:17" ht="22.5" customHeight="1">
      <c r="D94" s="64"/>
      <c r="E94" s="64"/>
      <c r="F94" s="39"/>
      <c r="G94" s="36"/>
      <c r="H94" s="50"/>
      <c r="I94" s="73">
        <f t="shared" si="5"/>
        <v>0</v>
      </c>
      <c r="J94" s="50"/>
      <c r="K94" s="50"/>
      <c r="L94" s="73">
        <f t="shared" si="6"/>
        <v>0</v>
      </c>
      <c r="M94" s="50"/>
      <c r="N94" s="73">
        <f t="shared" si="7"/>
        <v>0</v>
      </c>
      <c r="O94" s="50">
        <f t="shared" si="8"/>
        <v>0</v>
      </c>
      <c r="P94" s="50">
        <f t="shared" si="9"/>
        <v>0</v>
      </c>
      <c r="Q94" s="64"/>
    </row>
    <row r="95" spans="4:17" ht="22.5" customHeight="1">
      <c r="D95" s="64"/>
      <c r="E95" s="64"/>
      <c r="F95" s="39"/>
      <c r="G95" s="36"/>
      <c r="H95" s="50"/>
      <c r="I95" s="73">
        <f t="shared" si="5"/>
        <v>0</v>
      </c>
      <c r="J95" s="50"/>
      <c r="K95" s="50"/>
      <c r="L95" s="73">
        <f t="shared" si="6"/>
        <v>0</v>
      </c>
      <c r="M95" s="50"/>
      <c r="N95" s="73">
        <f t="shared" si="7"/>
        <v>0</v>
      </c>
      <c r="O95" s="50">
        <f t="shared" si="8"/>
        <v>0</v>
      </c>
      <c r="P95" s="50">
        <f t="shared" si="9"/>
        <v>0</v>
      </c>
      <c r="Q95" s="64"/>
    </row>
    <row r="96" spans="4:17" ht="22.5" customHeight="1">
      <c r="D96" s="64"/>
      <c r="E96" s="64"/>
      <c r="F96" s="39"/>
      <c r="G96" s="36"/>
      <c r="H96" s="50"/>
      <c r="I96" s="73">
        <f t="shared" si="5"/>
        <v>0</v>
      </c>
      <c r="J96" s="50"/>
      <c r="K96" s="50"/>
      <c r="L96" s="73">
        <f t="shared" si="6"/>
        <v>0</v>
      </c>
      <c r="M96" s="50"/>
      <c r="N96" s="73">
        <f t="shared" si="7"/>
        <v>0</v>
      </c>
      <c r="O96" s="50">
        <f t="shared" si="8"/>
        <v>0</v>
      </c>
      <c r="P96" s="50">
        <f t="shared" si="9"/>
        <v>0</v>
      </c>
      <c r="Q96" s="64"/>
    </row>
    <row r="97" spans="4:17" ht="22.5" customHeight="1">
      <c r="D97" s="64"/>
      <c r="E97" s="64"/>
      <c r="F97" s="39"/>
      <c r="G97" s="36"/>
      <c r="H97" s="50"/>
      <c r="I97" s="73">
        <f t="shared" si="5"/>
        <v>0</v>
      </c>
      <c r="J97" s="50"/>
      <c r="K97" s="50"/>
      <c r="L97" s="73">
        <f t="shared" si="6"/>
        <v>0</v>
      </c>
      <c r="M97" s="50"/>
      <c r="N97" s="73">
        <f t="shared" si="7"/>
        <v>0</v>
      </c>
      <c r="O97" s="50">
        <f t="shared" si="8"/>
        <v>0</v>
      </c>
      <c r="P97" s="50">
        <f t="shared" si="9"/>
        <v>0</v>
      </c>
      <c r="Q97" s="64"/>
    </row>
    <row r="98" spans="4:17" ht="22.5" customHeight="1">
      <c r="D98" s="64"/>
      <c r="E98" s="64"/>
      <c r="F98" s="39"/>
      <c r="G98" s="36"/>
      <c r="H98" s="50"/>
      <c r="I98" s="73">
        <f t="shared" si="5"/>
        <v>0</v>
      </c>
      <c r="J98" s="50"/>
      <c r="K98" s="50"/>
      <c r="L98" s="73">
        <f t="shared" si="6"/>
        <v>0</v>
      </c>
      <c r="M98" s="50"/>
      <c r="N98" s="73">
        <f t="shared" si="7"/>
        <v>0</v>
      </c>
      <c r="O98" s="50">
        <f t="shared" si="8"/>
        <v>0</v>
      </c>
      <c r="P98" s="50">
        <f t="shared" si="9"/>
        <v>0</v>
      </c>
      <c r="Q98" s="64"/>
    </row>
    <row r="99" spans="4:17" ht="22.5" customHeight="1">
      <c r="D99" s="64"/>
      <c r="E99" s="64"/>
      <c r="F99" s="39"/>
      <c r="G99" s="36"/>
      <c r="H99" s="50"/>
      <c r="I99" s="73">
        <f t="shared" si="5"/>
        <v>0</v>
      </c>
      <c r="J99" s="50"/>
      <c r="K99" s="50"/>
      <c r="L99" s="73">
        <f t="shared" si="6"/>
        <v>0</v>
      </c>
      <c r="M99" s="50"/>
      <c r="N99" s="73">
        <f t="shared" si="7"/>
        <v>0</v>
      </c>
      <c r="O99" s="50">
        <f t="shared" si="8"/>
        <v>0</v>
      </c>
      <c r="P99" s="50">
        <f t="shared" si="9"/>
        <v>0</v>
      </c>
      <c r="Q99" s="64"/>
    </row>
    <row r="100" spans="4:17" ht="22.5" customHeight="1">
      <c r="D100" s="64"/>
      <c r="E100" s="64"/>
      <c r="F100" s="39"/>
      <c r="G100" s="36"/>
      <c r="H100" s="50"/>
      <c r="I100" s="73">
        <f t="shared" si="5"/>
        <v>0</v>
      </c>
      <c r="J100" s="50"/>
      <c r="K100" s="50"/>
      <c r="L100" s="73">
        <f t="shared" si="6"/>
        <v>0</v>
      </c>
      <c r="M100" s="50"/>
      <c r="N100" s="73">
        <f t="shared" si="7"/>
        <v>0</v>
      </c>
      <c r="O100" s="50">
        <f t="shared" si="8"/>
        <v>0</v>
      </c>
      <c r="P100" s="50">
        <f t="shared" si="9"/>
        <v>0</v>
      </c>
      <c r="Q100" s="64"/>
    </row>
    <row r="101" spans="4:17" ht="22.5" customHeight="1">
      <c r="D101" s="64"/>
      <c r="E101" s="64"/>
      <c r="F101" s="39"/>
      <c r="G101" s="36"/>
      <c r="H101" s="50"/>
      <c r="I101" s="73">
        <f t="shared" si="5"/>
        <v>0</v>
      </c>
      <c r="J101" s="50"/>
      <c r="K101" s="50"/>
      <c r="L101" s="73">
        <f t="shared" si="6"/>
        <v>0</v>
      </c>
      <c r="M101" s="50"/>
      <c r="N101" s="73">
        <f t="shared" si="7"/>
        <v>0</v>
      </c>
      <c r="O101" s="50">
        <f t="shared" si="8"/>
        <v>0</v>
      </c>
      <c r="P101" s="50">
        <f t="shared" si="9"/>
        <v>0</v>
      </c>
      <c r="Q101" s="64"/>
    </row>
    <row r="102" spans="4:17" ht="22.5" customHeight="1">
      <c r="D102" s="64"/>
      <c r="E102" s="64"/>
      <c r="F102" s="39"/>
      <c r="G102" s="36"/>
      <c r="H102" s="50"/>
      <c r="I102" s="73">
        <f t="shared" si="5"/>
        <v>0</v>
      </c>
      <c r="J102" s="50"/>
      <c r="K102" s="50"/>
      <c r="L102" s="73">
        <f t="shared" si="6"/>
        <v>0</v>
      </c>
      <c r="M102" s="50"/>
      <c r="N102" s="73">
        <f t="shared" si="7"/>
        <v>0</v>
      </c>
      <c r="O102" s="50">
        <f t="shared" si="8"/>
        <v>0</v>
      </c>
      <c r="P102" s="50">
        <f t="shared" si="9"/>
        <v>0</v>
      </c>
      <c r="Q102" s="64"/>
    </row>
    <row r="103" spans="4:17" ht="22.5" customHeight="1">
      <c r="D103" s="64"/>
      <c r="E103" s="64"/>
      <c r="F103" s="39"/>
      <c r="G103" s="36"/>
      <c r="H103" s="50"/>
      <c r="I103" s="73">
        <f aca="true" t="shared" si="10" ref="I103:I158">TRUNC(G103*H103)</f>
        <v>0</v>
      </c>
      <c r="J103" s="50"/>
      <c r="K103" s="50"/>
      <c r="L103" s="73">
        <f aca="true" t="shared" si="11" ref="L103:L158">TRUNC(G103*K103)</f>
        <v>0</v>
      </c>
      <c r="M103" s="50"/>
      <c r="N103" s="73">
        <f aca="true" t="shared" si="12" ref="N103:N166">TRUNC(G103*M103)</f>
        <v>0</v>
      </c>
      <c r="O103" s="50">
        <f aca="true" t="shared" si="13" ref="O103:O166">SUM(H103+K103+M103)</f>
        <v>0</v>
      </c>
      <c r="P103" s="50">
        <f aca="true" t="shared" si="14" ref="P103:P166">SUM(I103,L103,N103)</f>
        <v>0</v>
      </c>
      <c r="Q103" s="64"/>
    </row>
    <row r="104" spans="4:17" ht="22.5" customHeight="1">
      <c r="D104" s="64"/>
      <c r="E104" s="64"/>
      <c r="F104" s="39"/>
      <c r="G104" s="36"/>
      <c r="H104" s="50"/>
      <c r="I104" s="73">
        <f t="shared" si="10"/>
        <v>0</v>
      </c>
      <c r="J104" s="50"/>
      <c r="K104" s="50"/>
      <c r="L104" s="73">
        <f t="shared" si="11"/>
        <v>0</v>
      </c>
      <c r="M104" s="50"/>
      <c r="N104" s="73">
        <f t="shared" si="12"/>
        <v>0</v>
      </c>
      <c r="O104" s="50">
        <f t="shared" si="13"/>
        <v>0</v>
      </c>
      <c r="P104" s="50">
        <f t="shared" si="14"/>
        <v>0</v>
      </c>
      <c r="Q104" s="64"/>
    </row>
    <row r="105" spans="4:17" ht="22.5" customHeight="1">
      <c r="D105" s="64"/>
      <c r="E105" s="64"/>
      <c r="F105" s="39"/>
      <c r="G105" s="36"/>
      <c r="H105" s="50"/>
      <c r="I105" s="73">
        <f t="shared" si="10"/>
        <v>0</v>
      </c>
      <c r="J105" s="50"/>
      <c r="K105" s="50"/>
      <c r="L105" s="73">
        <f t="shared" si="11"/>
        <v>0</v>
      </c>
      <c r="M105" s="50"/>
      <c r="N105" s="73">
        <f t="shared" si="12"/>
        <v>0</v>
      </c>
      <c r="O105" s="50">
        <f t="shared" si="13"/>
        <v>0</v>
      </c>
      <c r="P105" s="50">
        <f t="shared" si="14"/>
        <v>0</v>
      </c>
      <c r="Q105" s="64"/>
    </row>
    <row r="106" spans="4:17" ht="22.5" customHeight="1">
      <c r="D106" s="64"/>
      <c r="E106" s="64"/>
      <c r="F106" s="39"/>
      <c r="G106" s="36"/>
      <c r="H106" s="50"/>
      <c r="I106" s="73">
        <f t="shared" si="10"/>
        <v>0</v>
      </c>
      <c r="J106" s="50"/>
      <c r="K106" s="50"/>
      <c r="L106" s="73">
        <f t="shared" si="11"/>
        <v>0</v>
      </c>
      <c r="M106" s="50"/>
      <c r="N106" s="73">
        <f t="shared" si="12"/>
        <v>0</v>
      </c>
      <c r="O106" s="50">
        <f t="shared" si="13"/>
        <v>0</v>
      </c>
      <c r="P106" s="50">
        <f t="shared" si="14"/>
        <v>0</v>
      </c>
      <c r="Q106" s="64"/>
    </row>
    <row r="107" spans="2:31" s="126" customFormat="1" ht="22.5" customHeight="1">
      <c r="B107" s="120"/>
      <c r="C107" s="120"/>
      <c r="D107" s="121" t="s">
        <v>389</v>
      </c>
      <c r="E107" s="121"/>
      <c r="F107" s="122"/>
      <c r="G107" s="123"/>
      <c r="H107" s="124"/>
      <c r="I107" s="125">
        <f>TRUNC(SUM(I56:I106))</f>
        <v>23038042</v>
      </c>
      <c r="J107" s="124"/>
      <c r="K107" s="124"/>
      <c r="L107" s="125">
        <f>TRUNC(SUM(L56:L106))</f>
        <v>8991653</v>
      </c>
      <c r="M107" s="124"/>
      <c r="N107" s="125">
        <f>TRUNC(SUM(N56:N106))</f>
        <v>0</v>
      </c>
      <c r="O107" s="124">
        <f t="shared" si="13"/>
        <v>0</v>
      </c>
      <c r="P107" s="124">
        <f>TRUNC(SUM(P56:P106))</f>
        <v>32029695</v>
      </c>
      <c r="Q107" s="121"/>
      <c r="AA107" s="127"/>
      <c r="AB107" s="127"/>
      <c r="AC107" s="127"/>
      <c r="AD107" s="127"/>
      <c r="AE107" s="127"/>
    </row>
    <row r="108" spans="4:17" ht="22.5" customHeight="1">
      <c r="D108" s="97" t="s">
        <v>409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9"/>
    </row>
    <row r="109" spans="2:29" ht="22.5" customHeight="1">
      <c r="B109" s="20" t="s">
        <v>410</v>
      </c>
      <c r="C109" s="20" t="s">
        <v>139</v>
      </c>
      <c r="D109" s="64" t="s">
        <v>140</v>
      </c>
      <c r="E109" s="64" t="s">
        <v>142</v>
      </c>
      <c r="F109" s="39" t="s">
        <v>135</v>
      </c>
      <c r="G109" s="36">
        <v>48</v>
      </c>
      <c r="H109" s="50">
        <f>합산자재!H5</f>
        <v>250</v>
      </c>
      <c r="I109" s="73">
        <f t="shared" si="10"/>
        <v>12000</v>
      </c>
      <c r="J109" s="50">
        <v>44</v>
      </c>
      <c r="K109" s="50">
        <f>합산자재!I5</f>
        <v>0</v>
      </c>
      <c r="L109" s="73">
        <f t="shared" si="11"/>
        <v>0</v>
      </c>
      <c r="M109" s="50">
        <f>합산자재!J5</f>
        <v>0</v>
      </c>
      <c r="N109" s="73">
        <f t="shared" si="12"/>
        <v>0</v>
      </c>
      <c r="O109" s="50">
        <f t="shared" si="13"/>
        <v>250</v>
      </c>
      <c r="P109" s="50">
        <f t="shared" si="14"/>
        <v>12000</v>
      </c>
      <c r="Q109" s="64"/>
      <c r="AB109" s="49">
        <f>I109</f>
        <v>12000</v>
      </c>
      <c r="AC109" s="49">
        <f>I109</f>
        <v>12000</v>
      </c>
    </row>
    <row r="110" spans="2:29" ht="22.5" customHeight="1">
      <c r="B110" s="20" t="s">
        <v>410</v>
      </c>
      <c r="C110" s="20" t="s">
        <v>146</v>
      </c>
      <c r="D110" s="64" t="s">
        <v>140</v>
      </c>
      <c r="E110" s="64" t="s">
        <v>147</v>
      </c>
      <c r="F110" s="39" t="s">
        <v>135</v>
      </c>
      <c r="G110" s="36">
        <v>23</v>
      </c>
      <c r="H110" s="50">
        <f>합산자재!H6</f>
        <v>300</v>
      </c>
      <c r="I110" s="73">
        <f t="shared" si="10"/>
        <v>6900</v>
      </c>
      <c r="J110" s="50">
        <v>21</v>
      </c>
      <c r="K110" s="50">
        <f>합산자재!I6</f>
        <v>0</v>
      </c>
      <c r="L110" s="73">
        <f t="shared" si="11"/>
        <v>0</v>
      </c>
      <c r="M110" s="50">
        <f>합산자재!J6</f>
        <v>0</v>
      </c>
      <c r="N110" s="73">
        <f t="shared" si="12"/>
        <v>0</v>
      </c>
      <c r="O110" s="50">
        <f t="shared" si="13"/>
        <v>300</v>
      </c>
      <c r="P110" s="50">
        <f t="shared" si="14"/>
        <v>6900</v>
      </c>
      <c r="Q110" s="64"/>
      <c r="AB110" s="49">
        <f>I110</f>
        <v>6900</v>
      </c>
      <c r="AC110" s="49">
        <f>I110</f>
        <v>6900</v>
      </c>
    </row>
    <row r="111" spans="2:17" ht="22.5" customHeight="1">
      <c r="B111" s="20" t="s">
        <v>410</v>
      </c>
      <c r="C111" s="20" t="s">
        <v>183</v>
      </c>
      <c r="D111" s="64" t="s">
        <v>177</v>
      </c>
      <c r="E111" s="64" t="s">
        <v>184</v>
      </c>
      <c r="F111" s="39" t="s">
        <v>164</v>
      </c>
      <c r="G111" s="36">
        <v>1</v>
      </c>
      <c r="H111" s="50">
        <f>합산자재!H15</f>
        <v>605</v>
      </c>
      <c r="I111" s="73">
        <f t="shared" si="10"/>
        <v>605</v>
      </c>
      <c r="J111" s="50">
        <v>1</v>
      </c>
      <c r="K111" s="50">
        <f>합산자재!I15</f>
        <v>0</v>
      </c>
      <c r="L111" s="73">
        <f t="shared" si="11"/>
        <v>0</v>
      </c>
      <c r="M111" s="50">
        <f>합산자재!J15</f>
        <v>0</v>
      </c>
      <c r="N111" s="73">
        <f t="shared" si="12"/>
        <v>0</v>
      </c>
      <c r="O111" s="50">
        <f t="shared" si="13"/>
        <v>605</v>
      </c>
      <c r="P111" s="50">
        <f t="shared" si="14"/>
        <v>605</v>
      </c>
      <c r="Q111" s="64"/>
    </row>
    <row r="112" spans="2:17" ht="22.5" customHeight="1">
      <c r="B112" s="20" t="s">
        <v>410</v>
      </c>
      <c r="C112" s="20" t="s">
        <v>186</v>
      </c>
      <c r="D112" s="64" t="s">
        <v>187</v>
      </c>
      <c r="E112" s="64" t="s">
        <v>188</v>
      </c>
      <c r="F112" s="39" t="s">
        <v>164</v>
      </c>
      <c r="G112" s="36">
        <v>2</v>
      </c>
      <c r="H112" s="50">
        <f>합산자재!H16</f>
        <v>501</v>
      </c>
      <c r="I112" s="73">
        <f t="shared" si="10"/>
        <v>1002</v>
      </c>
      <c r="J112" s="50">
        <v>2</v>
      </c>
      <c r="K112" s="50">
        <f>합산자재!I16</f>
        <v>0</v>
      </c>
      <c r="L112" s="73">
        <f t="shared" si="11"/>
        <v>0</v>
      </c>
      <c r="M112" s="50">
        <f>합산자재!J16</f>
        <v>0</v>
      </c>
      <c r="N112" s="73">
        <f t="shared" si="12"/>
        <v>0</v>
      </c>
      <c r="O112" s="50">
        <f t="shared" si="13"/>
        <v>501</v>
      </c>
      <c r="P112" s="50">
        <f t="shared" si="14"/>
        <v>1002</v>
      </c>
      <c r="Q112" s="64"/>
    </row>
    <row r="113" spans="2:17" ht="22.5" customHeight="1">
      <c r="B113" s="20" t="s">
        <v>410</v>
      </c>
      <c r="C113" s="20" t="s">
        <v>204</v>
      </c>
      <c r="D113" s="64" t="s">
        <v>202</v>
      </c>
      <c r="E113" s="64" t="s">
        <v>205</v>
      </c>
      <c r="F113" s="39" t="s">
        <v>164</v>
      </c>
      <c r="G113" s="36">
        <v>1</v>
      </c>
      <c r="H113" s="50">
        <f>합산자재!H22</f>
        <v>216</v>
      </c>
      <c r="I113" s="73">
        <f t="shared" si="10"/>
        <v>216</v>
      </c>
      <c r="J113" s="50">
        <v>1</v>
      </c>
      <c r="K113" s="50">
        <f>합산자재!I22</f>
        <v>0</v>
      </c>
      <c r="L113" s="73">
        <f t="shared" si="11"/>
        <v>0</v>
      </c>
      <c r="M113" s="50">
        <f>합산자재!J22</f>
        <v>0</v>
      </c>
      <c r="N113" s="73">
        <f t="shared" si="12"/>
        <v>0</v>
      </c>
      <c r="O113" s="50">
        <f t="shared" si="13"/>
        <v>216</v>
      </c>
      <c r="P113" s="50">
        <f t="shared" si="14"/>
        <v>216</v>
      </c>
      <c r="Q113" s="64"/>
    </row>
    <row r="114" spans="2:29" ht="22.5" customHeight="1">
      <c r="B114" s="20" t="s">
        <v>410</v>
      </c>
      <c r="C114" s="20" t="s">
        <v>253</v>
      </c>
      <c r="D114" s="64" t="s">
        <v>254</v>
      </c>
      <c r="E114" s="64" t="s">
        <v>255</v>
      </c>
      <c r="F114" s="39" t="s">
        <v>135</v>
      </c>
      <c r="G114" s="36">
        <v>189</v>
      </c>
      <c r="H114" s="50">
        <f>합산자재!H37</f>
        <v>370</v>
      </c>
      <c r="I114" s="73">
        <f t="shared" si="10"/>
        <v>69930</v>
      </c>
      <c r="J114" s="50">
        <v>180.4</v>
      </c>
      <c r="K114" s="50">
        <f>합산자재!I37</f>
        <v>0</v>
      </c>
      <c r="L114" s="73">
        <f t="shared" si="11"/>
        <v>0</v>
      </c>
      <c r="M114" s="50">
        <f>합산자재!J37</f>
        <v>0</v>
      </c>
      <c r="N114" s="73">
        <f t="shared" si="12"/>
        <v>0</v>
      </c>
      <c r="O114" s="50">
        <f t="shared" si="13"/>
        <v>370</v>
      </c>
      <c r="P114" s="50">
        <f t="shared" si="14"/>
        <v>69930</v>
      </c>
      <c r="Q114" s="64"/>
      <c r="AC114" s="49">
        <f>I114</f>
        <v>69930</v>
      </c>
    </row>
    <row r="115" spans="2:17" ht="22.5" customHeight="1">
      <c r="B115" s="20" t="s">
        <v>410</v>
      </c>
      <c r="C115" s="20" t="s">
        <v>289</v>
      </c>
      <c r="D115" s="64" t="s">
        <v>290</v>
      </c>
      <c r="E115" s="64" t="s">
        <v>292</v>
      </c>
      <c r="F115" s="39" t="s">
        <v>164</v>
      </c>
      <c r="G115" s="36">
        <v>3</v>
      </c>
      <c r="H115" s="50">
        <f>합산자재!H45</f>
        <v>11500</v>
      </c>
      <c r="I115" s="73">
        <f t="shared" si="10"/>
        <v>34500</v>
      </c>
      <c r="J115" s="50">
        <v>3</v>
      </c>
      <c r="K115" s="50">
        <f>합산자재!I45</f>
        <v>0</v>
      </c>
      <c r="L115" s="73">
        <f t="shared" si="11"/>
        <v>0</v>
      </c>
      <c r="M115" s="50">
        <f>합산자재!J45</f>
        <v>0</v>
      </c>
      <c r="N115" s="73">
        <f t="shared" si="12"/>
        <v>0</v>
      </c>
      <c r="O115" s="50">
        <f t="shared" si="13"/>
        <v>11500</v>
      </c>
      <c r="P115" s="50">
        <f t="shared" si="14"/>
        <v>34500</v>
      </c>
      <c r="Q115" s="64"/>
    </row>
    <row r="116" spans="2:31" ht="22.5" customHeight="1">
      <c r="B116" s="20" t="s">
        <v>410</v>
      </c>
      <c r="C116" s="20" t="s">
        <v>367</v>
      </c>
      <c r="D116" s="64" t="s">
        <v>369</v>
      </c>
      <c r="E116" s="64" t="s">
        <v>370</v>
      </c>
      <c r="F116" s="39" t="s">
        <v>371</v>
      </c>
      <c r="G116" s="36">
        <v>20</v>
      </c>
      <c r="H116" s="50">
        <f>일대목차!I4</f>
        <v>908</v>
      </c>
      <c r="I116" s="73">
        <f t="shared" si="10"/>
        <v>18160</v>
      </c>
      <c r="J116" s="50">
        <v>20</v>
      </c>
      <c r="K116" s="50">
        <f>일대목차!L4</f>
        <v>1883</v>
      </c>
      <c r="L116" s="73">
        <f t="shared" si="11"/>
        <v>37660</v>
      </c>
      <c r="M116" s="50">
        <f>일대목차!N4</f>
        <v>0</v>
      </c>
      <c r="N116" s="73">
        <f t="shared" si="12"/>
        <v>0</v>
      </c>
      <c r="O116" s="50">
        <f t="shared" si="13"/>
        <v>2791</v>
      </c>
      <c r="P116" s="50">
        <f t="shared" si="14"/>
        <v>55820</v>
      </c>
      <c r="Q116" s="64" t="s">
        <v>367</v>
      </c>
      <c r="AE116" s="49">
        <f>L116</f>
        <v>37660</v>
      </c>
    </row>
    <row r="117" spans="2:31" ht="22.5" customHeight="1">
      <c r="B117" s="20" t="s">
        <v>410</v>
      </c>
      <c r="C117" s="20" t="s">
        <v>372</v>
      </c>
      <c r="D117" s="64" t="s">
        <v>369</v>
      </c>
      <c r="E117" s="64" t="s">
        <v>373</v>
      </c>
      <c r="F117" s="39" t="s">
        <v>371</v>
      </c>
      <c r="G117" s="36">
        <v>9</v>
      </c>
      <c r="H117" s="50">
        <f>일대목차!I5</f>
        <v>942</v>
      </c>
      <c r="I117" s="73">
        <f t="shared" si="10"/>
        <v>8478</v>
      </c>
      <c r="J117" s="50">
        <v>9</v>
      </c>
      <c r="K117" s="50">
        <f>일대목차!L5</f>
        <v>1883</v>
      </c>
      <c r="L117" s="73">
        <f t="shared" si="11"/>
        <v>16947</v>
      </c>
      <c r="M117" s="50">
        <f>일대목차!N5</f>
        <v>0</v>
      </c>
      <c r="N117" s="73">
        <f t="shared" si="12"/>
        <v>0</v>
      </c>
      <c r="O117" s="50">
        <f t="shared" si="13"/>
        <v>2825</v>
      </c>
      <c r="P117" s="50">
        <f t="shared" si="14"/>
        <v>25425</v>
      </c>
      <c r="Q117" s="64" t="s">
        <v>372</v>
      </c>
      <c r="AE117" s="49">
        <f>L117</f>
        <v>16947</v>
      </c>
    </row>
    <row r="118" spans="2:31" ht="22.5" customHeight="1">
      <c r="B118" s="20" t="s">
        <v>410</v>
      </c>
      <c r="C118" s="20" t="s">
        <v>379</v>
      </c>
      <c r="D118" s="64" t="s">
        <v>380</v>
      </c>
      <c r="E118" s="64" t="s">
        <v>381</v>
      </c>
      <c r="F118" s="39" t="s">
        <v>135</v>
      </c>
      <c r="G118" s="36">
        <v>21</v>
      </c>
      <c r="H118" s="50">
        <f>일대목차!I8</f>
        <v>0</v>
      </c>
      <c r="I118" s="73">
        <f t="shared" si="10"/>
        <v>0</v>
      </c>
      <c r="J118" s="50">
        <v>21</v>
      </c>
      <c r="K118" s="50">
        <f>일대목차!L8</f>
        <v>1332</v>
      </c>
      <c r="L118" s="73">
        <f t="shared" si="11"/>
        <v>27972</v>
      </c>
      <c r="M118" s="50">
        <f>일대목차!N8</f>
        <v>0</v>
      </c>
      <c r="N118" s="73">
        <f t="shared" si="12"/>
        <v>0</v>
      </c>
      <c r="O118" s="50">
        <f t="shared" si="13"/>
        <v>1332</v>
      </c>
      <c r="P118" s="50">
        <f t="shared" si="14"/>
        <v>27972</v>
      </c>
      <c r="Q118" s="64" t="s">
        <v>379</v>
      </c>
      <c r="AE118" s="49">
        <f>L118</f>
        <v>27972</v>
      </c>
    </row>
    <row r="119" spans="2:28" ht="22.5" customHeight="1">
      <c r="B119" s="20" t="s">
        <v>410</v>
      </c>
      <c r="C119" s="20" t="s">
        <v>427</v>
      </c>
      <c r="D119" s="64" t="s">
        <v>428</v>
      </c>
      <c r="E119" s="64" t="s">
        <v>429</v>
      </c>
      <c r="F119" s="39" t="s">
        <v>430</v>
      </c>
      <c r="G119" s="36">
        <v>1</v>
      </c>
      <c r="H119" s="50">
        <f>TRUNC(AB119*옵션!$B$31/100)</f>
        <v>2835</v>
      </c>
      <c r="I119" s="73">
        <f t="shared" si="10"/>
        <v>2835</v>
      </c>
      <c r="J119" s="50">
        <v>1</v>
      </c>
      <c r="K119" s="50"/>
      <c r="L119" s="73">
        <f t="shared" si="11"/>
        <v>0</v>
      </c>
      <c r="M119" s="50"/>
      <c r="N119" s="73">
        <f t="shared" si="12"/>
        <v>0</v>
      </c>
      <c r="O119" s="50">
        <f t="shared" si="13"/>
        <v>2835</v>
      </c>
      <c r="P119" s="50">
        <f t="shared" si="14"/>
        <v>2835</v>
      </c>
      <c r="Q119" s="64"/>
      <c r="AB119" s="49">
        <f>TRUNC(SUM(AB108:AB118),1)</f>
        <v>18900</v>
      </c>
    </row>
    <row r="120" spans="2:30" ht="22.5" customHeight="1">
      <c r="B120" s="20" t="s">
        <v>410</v>
      </c>
      <c r="C120" s="20" t="s">
        <v>431</v>
      </c>
      <c r="D120" s="64" t="s">
        <v>432</v>
      </c>
      <c r="E120" s="64" t="s">
        <v>433</v>
      </c>
      <c r="F120" s="39" t="s">
        <v>430</v>
      </c>
      <c r="G120" s="36">
        <v>1</v>
      </c>
      <c r="H120" s="50">
        <f>IF(TRUNC((AD120+AC120)/$AD$3)*$AD$3-AD120&lt;0,TRUNC((AD120+AC120+$AD$3)/$AD$3)*$AD$3-AD120,TRUNC((AD120+AC120)/$AD$3)*$AD$3-AD120)</f>
        <v>1776</v>
      </c>
      <c r="I120" s="73">
        <f>H120</f>
        <v>1776</v>
      </c>
      <c r="J120" s="50">
        <v>1</v>
      </c>
      <c r="K120" s="50"/>
      <c r="L120" s="73">
        <f t="shared" si="11"/>
        <v>0</v>
      </c>
      <c r="M120" s="50"/>
      <c r="N120" s="73">
        <f t="shared" si="12"/>
        <v>0</v>
      </c>
      <c r="O120" s="50">
        <f t="shared" si="13"/>
        <v>1776</v>
      </c>
      <c r="P120" s="50">
        <f t="shared" si="14"/>
        <v>1776</v>
      </c>
      <c r="Q120" s="64"/>
      <c r="AC120" s="49">
        <f>TRUNC(TRUNC(SUM(AC108:AC119))*옵션!$B$33/100)</f>
        <v>1776</v>
      </c>
      <c r="AD120" s="49">
        <f>TRUNC(SUM(I108:I119))+TRUNC(SUM(N108:N119))</f>
        <v>154626</v>
      </c>
    </row>
    <row r="121" spans="2:31" ht="22.5" customHeight="1">
      <c r="B121" s="20" t="s">
        <v>410</v>
      </c>
      <c r="C121" s="20" t="s">
        <v>343</v>
      </c>
      <c r="D121" s="64" t="s">
        <v>344</v>
      </c>
      <c r="E121" s="64" t="s">
        <v>345</v>
      </c>
      <c r="F121" s="39" t="s">
        <v>346</v>
      </c>
      <c r="G121" s="36">
        <f>노임근거!G63</f>
        <v>0</v>
      </c>
      <c r="H121" s="50">
        <f>합산자재!H59</f>
        <v>0</v>
      </c>
      <c r="I121" s="73">
        <f t="shared" si="10"/>
        <v>0</v>
      </c>
      <c r="J121" s="50">
        <v>1</v>
      </c>
      <c r="K121" s="50">
        <f>합산자재!I59</f>
        <v>94191</v>
      </c>
      <c r="L121" s="73">
        <f t="shared" si="11"/>
        <v>0</v>
      </c>
      <c r="M121" s="50">
        <f>합산자재!J59</f>
        <v>0</v>
      </c>
      <c r="N121" s="73">
        <f t="shared" si="12"/>
        <v>0</v>
      </c>
      <c r="O121" s="50">
        <f t="shared" si="13"/>
        <v>94191</v>
      </c>
      <c r="P121" s="50">
        <f t="shared" si="14"/>
        <v>0</v>
      </c>
      <c r="Q121" s="64"/>
      <c r="AE121" s="49">
        <f>L121</f>
        <v>0</v>
      </c>
    </row>
    <row r="122" spans="2:31" ht="22.5" customHeight="1">
      <c r="B122" s="20" t="s">
        <v>410</v>
      </c>
      <c r="C122" s="20" t="s">
        <v>349</v>
      </c>
      <c r="D122" s="64" t="s">
        <v>344</v>
      </c>
      <c r="E122" s="64" t="s">
        <v>350</v>
      </c>
      <c r="F122" s="39" t="s">
        <v>346</v>
      </c>
      <c r="G122" s="36">
        <f>노임근거!G64</f>
        <v>0</v>
      </c>
      <c r="H122" s="50">
        <f>합산자재!H61</f>
        <v>0</v>
      </c>
      <c r="I122" s="73">
        <f t="shared" si="10"/>
        <v>0</v>
      </c>
      <c r="J122" s="50">
        <v>0.1134</v>
      </c>
      <c r="K122" s="50">
        <f>합산자재!I61</f>
        <v>93973</v>
      </c>
      <c r="L122" s="73">
        <f t="shared" si="11"/>
        <v>0</v>
      </c>
      <c r="M122" s="50">
        <f>합산자재!J61</f>
        <v>0</v>
      </c>
      <c r="N122" s="73">
        <f t="shared" si="12"/>
        <v>0</v>
      </c>
      <c r="O122" s="50">
        <f t="shared" si="13"/>
        <v>93973</v>
      </c>
      <c r="P122" s="50">
        <f t="shared" si="14"/>
        <v>0</v>
      </c>
      <c r="Q122" s="64"/>
      <c r="AE122" s="49">
        <f>L122</f>
        <v>0</v>
      </c>
    </row>
    <row r="123" spans="2:31" ht="22.5" customHeight="1">
      <c r="B123" s="20" t="s">
        <v>410</v>
      </c>
      <c r="C123" s="20" t="s">
        <v>351</v>
      </c>
      <c r="D123" s="64" t="s">
        <v>344</v>
      </c>
      <c r="E123" s="64" t="s">
        <v>352</v>
      </c>
      <c r="F123" s="39" t="s">
        <v>346</v>
      </c>
      <c r="G123" s="36">
        <f>노임근거!G65</f>
        <v>0</v>
      </c>
      <c r="H123" s="50">
        <f>합산자재!H62</f>
        <v>0</v>
      </c>
      <c r="I123" s="73">
        <f t="shared" si="10"/>
        <v>0</v>
      </c>
      <c r="J123" s="50">
        <v>1</v>
      </c>
      <c r="K123" s="50">
        <f>합산자재!I62</f>
        <v>157299</v>
      </c>
      <c r="L123" s="73">
        <f t="shared" si="11"/>
        <v>0</v>
      </c>
      <c r="M123" s="50">
        <f>합산자재!J62</f>
        <v>0</v>
      </c>
      <c r="N123" s="73">
        <f t="shared" si="12"/>
        <v>0</v>
      </c>
      <c r="O123" s="50">
        <f t="shared" si="13"/>
        <v>157299</v>
      </c>
      <c r="P123" s="50">
        <f t="shared" si="14"/>
        <v>0</v>
      </c>
      <c r="Q123" s="64"/>
      <c r="AE123" s="49">
        <f>L123</f>
        <v>0</v>
      </c>
    </row>
    <row r="124" spans="2:17" ht="22.5" customHeight="1">
      <c r="B124" s="20" t="s">
        <v>410</v>
      </c>
      <c r="C124" s="20" t="s">
        <v>434</v>
      </c>
      <c r="D124" s="64" t="s">
        <v>435</v>
      </c>
      <c r="E124" s="64" t="s">
        <v>436</v>
      </c>
      <c r="F124" s="39" t="s">
        <v>430</v>
      </c>
      <c r="G124" s="36">
        <v>1</v>
      </c>
      <c r="H124" s="50">
        <f>IF(TRUNC((AD125+AC125)/$AE$3)*$AE$3-AD125&lt;0,TRUNC((AD125+AC125+$AE$3)/$AE$3)*$AE$3-AD125,TRUNC((AD125+AC125)/$AE$3)*$AE$3-AD125)</f>
        <v>2477</v>
      </c>
      <c r="I124" s="73">
        <f>H124</f>
        <v>2477</v>
      </c>
      <c r="J124" s="50">
        <v>1</v>
      </c>
      <c r="K124" s="50"/>
      <c r="L124" s="73">
        <f t="shared" si="11"/>
        <v>0</v>
      </c>
      <c r="M124" s="50"/>
      <c r="N124" s="73">
        <f t="shared" si="12"/>
        <v>0</v>
      </c>
      <c r="O124" s="50">
        <f t="shared" si="13"/>
        <v>2477</v>
      </c>
      <c r="P124" s="50">
        <f t="shared" si="14"/>
        <v>2477</v>
      </c>
      <c r="Q124" s="64"/>
    </row>
    <row r="125" spans="4:31" ht="22.5" customHeight="1">
      <c r="D125" s="64"/>
      <c r="E125" s="64"/>
      <c r="F125" s="39"/>
      <c r="G125" s="36"/>
      <c r="H125" s="50"/>
      <c r="I125" s="73">
        <f t="shared" si="10"/>
        <v>0</v>
      </c>
      <c r="J125" s="50"/>
      <c r="K125" s="50"/>
      <c r="L125" s="73">
        <f t="shared" si="11"/>
        <v>0</v>
      </c>
      <c r="M125" s="50"/>
      <c r="N125" s="73">
        <f t="shared" si="12"/>
        <v>0</v>
      </c>
      <c r="O125" s="50">
        <f t="shared" si="13"/>
        <v>0</v>
      </c>
      <c r="P125" s="50">
        <f t="shared" si="14"/>
        <v>0</v>
      </c>
      <c r="Q125" s="64"/>
      <c r="AC125" s="49">
        <f>TRUNC(AE125*옵션!$B$36/100)</f>
        <v>2477</v>
      </c>
      <c r="AD125" s="49">
        <f>TRUNC(SUM(L108:L123))</f>
        <v>82579</v>
      </c>
      <c r="AE125" s="49">
        <f>TRUNC(SUM(AE108:AE124))</f>
        <v>82579</v>
      </c>
    </row>
    <row r="126" spans="4:17" ht="22.5" customHeight="1">
      <c r="D126" s="64"/>
      <c r="E126" s="64"/>
      <c r="F126" s="39"/>
      <c r="G126" s="36"/>
      <c r="H126" s="50"/>
      <c r="I126" s="73">
        <f t="shared" si="10"/>
        <v>0</v>
      </c>
      <c r="J126" s="50"/>
      <c r="K126" s="50"/>
      <c r="L126" s="73">
        <f t="shared" si="11"/>
        <v>0</v>
      </c>
      <c r="M126" s="50"/>
      <c r="N126" s="73">
        <f t="shared" si="12"/>
        <v>0</v>
      </c>
      <c r="O126" s="50">
        <f t="shared" si="13"/>
        <v>0</v>
      </c>
      <c r="P126" s="50">
        <f t="shared" si="14"/>
        <v>0</v>
      </c>
      <c r="Q126" s="64"/>
    </row>
    <row r="127" spans="4:17" ht="22.5" customHeight="1">
      <c r="D127" s="64"/>
      <c r="E127" s="64"/>
      <c r="F127" s="39"/>
      <c r="G127" s="36"/>
      <c r="H127" s="50"/>
      <c r="I127" s="73">
        <f t="shared" si="10"/>
        <v>0</v>
      </c>
      <c r="J127" s="50"/>
      <c r="K127" s="50"/>
      <c r="L127" s="73">
        <f t="shared" si="11"/>
        <v>0</v>
      </c>
      <c r="M127" s="50"/>
      <c r="N127" s="73">
        <f t="shared" si="12"/>
        <v>0</v>
      </c>
      <c r="O127" s="50">
        <f t="shared" si="13"/>
        <v>0</v>
      </c>
      <c r="P127" s="50">
        <f t="shared" si="14"/>
        <v>0</v>
      </c>
      <c r="Q127" s="64"/>
    </row>
    <row r="128" spans="4:17" ht="22.5" customHeight="1">
      <c r="D128" s="64"/>
      <c r="E128" s="64"/>
      <c r="F128" s="39"/>
      <c r="G128" s="36"/>
      <c r="H128" s="50"/>
      <c r="I128" s="73">
        <f t="shared" si="10"/>
        <v>0</v>
      </c>
      <c r="J128" s="50"/>
      <c r="K128" s="50"/>
      <c r="L128" s="73">
        <f t="shared" si="11"/>
        <v>0</v>
      </c>
      <c r="M128" s="50"/>
      <c r="N128" s="73">
        <f t="shared" si="12"/>
        <v>0</v>
      </c>
      <c r="O128" s="50">
        <f t="shared" si="13"/>
        <v>0</v>
      </c>
      <c r="P128" s="50">
        <f t="shared" si="14"/>
        <v>0</v>
      </c>
      <c r="Q128" s="64"/>
    </row>
    <row r="129" spans="4:17" ht="22.5" customHeight="1">
      <c r="D129" s="64"/>
      <c r="E129" s="64"/>
      <c r="F129" s="39"/>
      <c r="G129" s="36"/>
      <c r="H129" s="50"/>
      <c r="I129" s="73">
        <f t="shared" si="10"/>
        <v>0</v>
      </c>
      <c r="J129" s="50"/>
      <c r="K129" s="50"/>
      <c r="L129" s="73">
        <f t="shared" si="11"/>
        <v>0</v>
      </c>
      <c r="M129" s="50"/>
      <c r="N129" s="73">
        <f t="shared" si="12"/>
        <v>0</v>
      </c>
      <c r="O129" s="50">
        <f t="shared" si="13"/>
        <v>0</v>
      </c>
      <c r="P129" s="50">
        <f t="shared" si="14"/>
        <v>0</v>
      </c>
      <c r="Q129" s="64"/>
    </row>
    <row r="130" spans="4:17" ht="22.5" customHeight="1">
      <c r="D130" s="64"/>
      <c r="E130" s="64"/>
      <c r="F130" s="39"/>
      <c r="G130" s="36"/>
      <c r="H130" s="50"/>
      <c r="I130" s="73">
        <f t="shared" si="10"/>
        <v>0</v>
      </c>
      <c r="J130" s="50"/>
      <c r="K130" s="50"/>
      <c r="L130" s="73">
        <f t="shared" si="11"/>
        <v>0</v>
      </c>
      <c r="M130" s="50"/>
      <c r="N130" s="73">
        <f t="shared" si="12"/>
        <v>0</v>
      </c>
      <c r="O130" s="50">
        <f t="shared" si="13"/>
        <v>0</v>
      </c>
      <c r="P130" s="50">
        <f t="shared" si="14"/>
        <v>0</v>
      </c>
      <c r="Q130" s="64"/>
    </row>
    <row r="131" spans="4:17" ht="22.5" customHeight="1">
      <c r="D131" s="64"/>
      <c r="E131" s="64"/>
      <c r="F131" s="39"/>
      <c r="G131" s="36"/>
      <c r="H131" s="50"/>
      <c r="I131" s="73">
        <f t="shared" si="10"/>
        <v>0</v>
      </c>
      <c r="J131" s="50"/>
      <c r="K131" s="50"/>
      <c r="L131" s="73">
        <f t="shared" si="11"/>
        <v>0</v>
      </c>
      <c r="M131" s="50"/>
      <c r="N131" s="73">
        <f t="shared" si="12"/>
        <v>0</v>
      </c>
      <c r="O131" s="50">
        <f t="shared" si="13"/>
        <v>0</v>
      </c>
      <c r="P131" s="50">
        <f t="shared" si="14"/>
        <v>0</v>
      </c>
      <c r="Q131" s="64"/>
    </row>
    <row r="132" spans="4:17" ht="22.5" customHeight="1">
      <c r="D132" s="64"/>
      <c r="E132" s="64"/>
      <c r="F132" s="39"/>
      <c r="G132" s="36"/>
      <c r="H132" s="50"/>
      <c r="I132" s="73">
        <f t="shared" si="10"/>
        <v>0</v>
      </c>
      <c r="J132" s="50"/>
      <c r="K132" s="50"/>
      <c r="L132" s="73">
        <f t="shared" si="11"/>
        <v>0</v>
      </c>
      <c r="M132" s="50"/>
      <c r="N132" s="73">
        <f t="shared" si="12"/>
        <v>0</v>
      </c>
      <c r="O132" s="50">
        <f t="shared" si="13"/>
        <v>0</v>
      </c>
      <c r="P132" s="50">
        <f t="shared" si="14"/>
        <v>0</v>
      </c>
      <c r="Q132" s="64"/>
    </row>
    <row r="133" spans="2:31" s="126" customFormat="1" ht="22.5" customHeight="1">
      <c r="B133" s="120"/>
      <c r="C133" s="120"/>
      <c r="D133" s="121" t="s">
        <v>389</v>
      </c>
      <c r="E133" s="121"/>
      <c r="F133" s="122"/>
      <c r="G133" s="123"/>
      <c r="H133" s="124"/>
      <c r="I133" s="125">
        <f>TRUNC(SUM(I108:I132))</f>
        <v>158879</v>
      </c>
      <c r="J133" s="124"/>
      <c r="K133" s="124"/>
      <c r="L133" s="125">
        <f>TRUNC(SUM(L108:L132))</f>
        <v>82579</v>
      </c>
      <c r="M133" s="124"/>
      <c r="N133" s="125">
        <f>TRUNC(SUM(N108:N132))</f>
        <v>0</v>
      </c>
      <c r="O133" s="124">
        <f t="shared" si="13"/>
        <v>0</v>
      </c>
      <c r="P133" s="124">
        <f>TRUNC(SUM(P108:P132))</f>
        <v>241458</v>
      </c>
      <c r="Q133" s="121"/>
      <c r="AA133" s="127"/>
      <c r="AB133" s="127"/>
      <c r="AC133" s="127"/>
      <c r="AD133" s="127"/>
      <c r="AE133" s="127"/>
    </row>
    <row r="134" spans="4:17" ht="22.5" customHeight="1">
      <c r="D134" s="97" t="s">
        <v>413</v>
      </c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9"/>
    </row>
    <row r="135" spans="2:29" ht="22.5" customHeight="1">
      <c r="B135" s="20" t="s">
        <v>414</v>
      </c>
      <c r="C135" s="20" t="s">
        <v>139</v>
      </c>
      <c r="D135" s="64" t="s">
        <v>140</v>
      </c>
      <c r="E135" s="64" t="s">
        <v>142</v>
      </c>
      <c r="F135" s="39" t="s">
        <v>135</v>
      </c>
      <c r="G135" s="36"/>
      <c r="H135" s="50"/>
      <c r="I135" s="73"/>
      <c r="J135" s="50"/>
      <c r="K135" s="50"/>
      <c r="L135" s="73">
        <f t="shared" si="11"/>
        <v>0</v>
      </c>
      <c r="M135" s="50">
        <f>합산자재!J5</f>
        <v>0</v>
      </c>
      <c r="N135" s="73">
        <f t="shared" si="12"/>
        <v>0</v>
      </c>
      <c r="O135" s="50">
        <f t="shared" si="13"/>
        <v>0</v>
      </c>
      <c r="P135" s="50">
        <f t="shared" si="14"/>
        <v>0</v>
      </c>
      <c r="Q135" s="64"/>
      <c r="AB135" s="49">
        <f>I135</f>
        <v>0</v>
      </c>
      <c r="AC135" s="49">
        <f>I135</f>
        <v>0</v>
      </c>
    </row>
    <row r="136" spans="2:17" ht="22.5" customHeight="1">
      <c r="B136" s="20" t="s">
        <v>414</v>
      </c>
      <c r="C136" s="20" t="s">
        <v>183</v>
      </c>
      <c r="D136" s="64" t="s">
        <v>177</v>
      </c>
      <c r="E136" s="64" t="s">
        <v>184</v>
      </c>
      <c r="F136" s="39" t="s">
        <v>164</v>
      </c>
      <c r="G136" s="36"/>
      <c r="H136" s="50"/>
      <c r="I136" s="73"/>
      <c r="J136" s="50"/>
      <c r="K136" s="50"/>
      <c r="L136" s="73">
        <f t="shared" si="11"/>
        <v>0</v>
      </c>
      <c r="M136" s="50">
        <f>합산자재!J15</f>
        <v>0</v>
      </c>
      <c r="N136" s="73">
        <f t="shared" si="12"/>
        <v>0</v>
      </c>
      <c r="O136" s="50">
        <f t="shared" si="13"/>
        <v>0</v>
      </c>
      <c r="P136" s="50">
        <f t="shared" si="14"/>
        <v>0</v>
      </c>
      <c r="Q136" s="64"/>
    </row>
    <row r="137" spans="2:17" ht="22.5" customHeight="1">
      <c r="B137" s="20" t="s">
        <v>414</v>
      </c>
      <c r="C137" s="20" t="s">
        <v>186</v>
      </c>
      <c r="D137" s="64" t="s">
        <v>187</v>
      </c>
      <c r="E137" s="64" t="s">
        <v>188</v>
      </c>
      <c r="F137" s="39" t="s">
        <v>164</v>
      </c>
      <c r="G137" s="36"/>
      <c r="H137" s="50"/>
      <c r="I137" s="73"/>
      <c r="J137" s="50"/>
      <c r="K137" s="50"/>
      <c r="L137" s="73"/>
      <c r="M137" s="50"/>
      <c r="N137" s="73"/>
      <c r="O137" s="50"/>
      <c r="P137" s="50"/>
      <c r="Q137" s="64"/>
    </row>
    <row r="138" spans="2:17" ht="22.5" customHeight="1">
      <c r="B138" s="20" t="s">
        <v>414</v>
      </c>
      <c r="C138" s="20" t="s">
        <v>191</v>
      </c>
      <c r="D138" s="64" t="s">
        <v>192</v>
      </c>
      <c r="E138" s="64" t="s">
        <v>193</v>
      </c>
      <c r="F138" s="39" t="s">
        <v>164</v>
      </c>
      <c r="G138" s="36"/>
      <c r="H138" s="50"/>
      <c r="I138" s="73"/>
      <c r="J138" s="50"/>
      <c r="K138" s="50"/>
      <c r="L138" s="73">
        <f t="shared" si="11"/>
        <v>0</v>
      </c>
      <c r="M138" s="50">
        <f>합산자재!J18</f>
        <v>0</v>
      </c>
      <c r="N138" s="73">
        <f t="shared" si="12"/>
        <v>0</v>
      </c>
      <c r="O138" s="50">
        <f t="shared" si="13"/>
        <v>0</v>
      </c>
      <c r="P138" s="50">
        <f t="shared" si="14"/>
        <v>0</v>
      </c>
      <c r="Q138" s="64"/>
    </row>
    <row r="139" spans="2:17" ht="22.5" customHeight="1">
      <c r="B139" s="20" t="s">
        <v>414</v>
      </c>
      <c r="C139" s="20" t="s">
        <v>204</v>
      </c>
      <c r="D139" s="64" t="s">
        <v>202</v>
      </c>
      <c r="E139" s="64" t="s">
        <v>205</v>
      </c>
      <c r="F139" s="39" t="s">
        <v>164</v>
      </c>
      <c r="G139" s="36"/>
      <c r="H139" s="50"/>
      <c r="I139" s="73"/>
      <c r="J139" s="50"/>
      <c r="K139" s="50"/>
      <c r="L139" s="73">
        <f t="shared" si="11"/>
        <v>0</v>
      </c>
      <c r="M139" s="50">
        <f>합산자재!J22</f>
        <v>0</v>
      </c>
      <c r="N139" s="73">
        <f t="shared" si="12"/>
        <v>0</v>
      </c>
      <c r="O139" s="50">
        <f t="shared" si="13"/>
        <v>0</v>
      </c>
      <c r="P139" s="50">
        <f t="shared" si="14"/>
        <v>0</v>
      </c>
      <c r="Q139" s="64"/>
    </row>
    <row r="140" spans="2:29" ht="22.5" customHeight="1">
      <c r="B140" s="20" t="s">
        <v>414</v>
      </c>
      <c r="C140" s="20" t="s">
        <v>250</v>
      </c>
      <c r="D140" s="64" t="s">
        <v>251</v>
      </c>
      <c r="E140" s="64" t="s">
        <v>252</v>
      </c>
      <c r="F140" s="39" t="s">
        <v>135</v>
      </c>
      <c r="G140" s="36"/>
      <c r="H140" s="50"/>
      <c r="I140" s="73"/>
      <c r="J140" s="50"/>
      <c r="K140" s="50"/>
      <c r="L140" s="73">
        <f t="shared" si="11"/>
        <v>0</v>
      </c>
      <c r="M140" s="50">
        <f>합산자재!J36</f>
        <v>0</v>
      </c>
      <c r="N140" s="73">
        <f t="shared" si="12"/>
        <v>0</v>
      </c>
      <c r="O140" s="50">
        <f t="shared" si="13"/>
        <v>0</v>
      </c>
      <c r="P140" s="50">
        <f t="shared" si="14"/>
        <v>0</v>
      </c>
      <c r="Q140" s="64"/>
      <c r="AC140" s="49">
        <f>I140</f>
        <v>0</v>
      </c>
    </row>
    <row r="141" spans="2:17" ht="22.5" customHeight="1">
      <c r="B141" s="20" t="s">
        <v>414</v>
      </c>
      <c r="C141" s="20" t="s">
        <v>306</v>
      </c>
      <c r="D141" s="64" t="s">
        <v>307</v>
      </c>
      <c r="E141" s="64" t="s">
        <v>308</v>
      </c>
      <c r="F141" s="39" t="s">
        <v>164</v>
      </c>
      <c r="G141" s="36"/>
      <c r="H141" s="50"/>
      <c r="I141" s="73"/>
      <c r="J141" s="50"/>
      <c r="K141" s="50"/>
      <c r="L141" s="73">
        <f t="shared" si="11"/>
        <v>0</v>
      </c>
      <c r="M141" s="50">
        <f>합산자재!J48</f>
        <v>0</v>
      </c>
      <c r="N141" s="73">
        <f t="shared" si="12"/>
        <v>0</v>
      </c>
      <c r="O141" s="50">
        <f t="shared" si="13"/>
        <v>0</v>
      </c>
      <c r="P141" s="50">
        <f t="shared" si="14"/>
        <v>0</v>
      </c>
      <c r="Q141" s="64"/>
    </row>
    <row r="142" spans="2:17" ht="22.5" customHeight="1">
      <c r="B142" s="20" t="s">
        <v>414</v>
      </c>
      <c r="C142" s="20" t="s">
        <v>311</v>
      </c>
      <c r="D142" s="64" t="s">
        <v>307</v>
      </c>
      <c r="E142" s="64" t="s">
        <v>312</v>
      </c>
      <c r="F142" s="39" t="s">
        <v>164</v>
      </c>
      <c r="G142" s="36"/>
      <c r="H142" s="50"/>
      <c r="I142" s="73"/>
      <c r="J142" s="50"/>
      <c r="K142" s="50"/>
      <c r="L142" s="73">
        <f t="shared" si="11"/>
        <v>0</v>
      </c>
      <c r="M142" s="50">
        <f>합산자재!J49</f>
        <v>0</v>
      </c>
      <c r="N142" s="73">
        <f t="shared" si="12"/>
        <v>0</v>
      </c>
      <c r="O142" s="50">
        <f t="shared" si="13"/>
        <v>0</v>
      </c>
      <c r="P142" s="50">
        <f t="shared" si="14"/>
        <v>0</v>
      </c>
      <c r="Q142" s="64"/>
    </row>
    <row r="143" spans="2:31" ht="22.5" customHeight="1">
      <c r="B143" s="20" t="s">
        <v>414</v>
      </c>
      <c r="C143" s="20" t="s">
        <v>367</v>
      </c>
      <c r="D143" s="64" t="s">
        <v>369</v>
      </c>
      <c r="E143" s="64" t="s">
        <v>370</v>
      </c>
      <c r="F143" s="39" t="s">
        <v>371</v>
      </c>
      <c r="G143" s="36"/>
      <c r="H143" s="50"/>
      <c r="I143" s="73"/>
      <c r="J143" s="50"/>
      <c r="K143" s="50"/>
      <c r="L143" s="73">
        <f t="shared" si="11"/>
        <v>0</v>
      </c>
      <c r="M143" s="50">
        <f>일대목차!N4</f>
        <v>0</v>
      </c>
      <c r="N143" s="73">
        <f t="shared" si="12"/>
        <v>0</v>
      </c>
      <c r="O143" s="50">
        <f t="shared" si="13"/>
        <v>0</v>
      </c>
      <c r="P143" s="50">
        <f t="shared" si="14"/>
        <v>0</v>
      </c>
      <c r="Q143" s="64" t="s">
        <v>367</v>
      </c>
      <c r="AE143" s="49">
        <f>L143</f>
        <v>0</v>
      </c>
    </row>
    <row r="144" spans="2:31" ht="22.5" customHeight="1">
      <c r="B144" s="20" t="s">
        <v>414</v>
      </c>
      <c r="C144" s="20" t="s">
        <v>376</v>
      </c>
      <c r="D144" s="64" t="s">
        <v>377</v>
      </c>
      <c r="E144" s="64" t="s">
        <v>378</v>
      </c>
      <c r="F144" s="39" t="s">
        <v>371</v>
      </c>
      <c r="G144" s="36"/>
      <c r="H144" s="50"/>
      <c r="I144" s="73"/>
      <c r="J144" s="50"/>
      <c r="K144" s="50"/>
      <c r="L144" s="73">
        <f t="shared" si="11"/>
        <v>0</v>
      </c>
      <c r="M144" s="50">
        <f>일대목차!N7</f>
        <v>0</v>
      </c>
      <c r="N144" s="73">
        <f t="shared" si="12"/>
        <v>0</v>
      </c>
      <c r="O144" s="50">
        <f t="shared" si="13"/>
        <v>0</v>
      </c>
      <c r="P144" s="50">
        <f t="shared" si="14"/>
        <v>0</v>
      </c>
      <c r="Q144" s="64" t="s">
        <v>376</v>
      </c>
      <c r="AE144" s="49">
        <f>L144</f>
        <v>0</v>
      </c>
    </row>
    <row r="145" spans="2:31" ht="22.5" customHeight="1">
      <c r="B145" s="20" t="s">
        <v>414</v>
      </c>
      <c r="C145" s="20" t="s">
        <v>379</v>
      </c>
      <c r="D145" s="64" t="s">
        <v>380</v>
      </c>
      <c r="E145" s="64" t="s">
        <v>381</v>
      </c>
      <c r="F145" s="39" t="s">
        <v>135</v>
      </c>
      <c r="G145" s="36"/>
      <c r="H145" s="50"/>
      <c r="I145" s="73"/>
      <c r="J145" s="50"/>
      <c r="K145" s="50"/>
      <c r="L145" s="73">
        <f t="shared" si="11"/>
        <v>0</v>
      </c>
      <c r="M145" s="50">
        <f>일대목차!N8</f>
        <v>0</v>
      </c>
      <c r="N145" s="73">
        <f t="shared" si="12"/>
        <v>0</v>
      </c>
      <c r="O145" s="50">
        <f t="shared" si="13"/>
        <v>0</v>
      </c>
      <c r="P145" s="50">
        <f t="shared" si="14"/>
        <v>0</v>
      </c>
      <c r="Q145" s="64" t="s">
        <v>379</v>
      </c>
      <c r="AE145" s="49">
        <f>L145</f>
        <v>0</v>
      </c>
    </row>
    <row r="146" spans="2:28" ht="22.5" customHeight="1">
      <c r="B146" s="20" t="s">
        <v>414</v>
      </c>
      <c r="C146" s="20" t="s">
        <v>427</v>
      </c>
      <c r="D146" s="64" t="s">
        <v>428</v>
      </c>
      <c r="E146" s="64" t="s">
        <v>429</v>
      </c>
      <c r="F146" s="39" t="s">
        <v>430</v>
      </c>
      <c r="G146" s="36"/>
      <c r="H146" s="50"/>
      <c r="I146" s="73"/>
      <c r="J146" s="50"/>
      <c r="K146" s="50"/>
      <c r="L146" s="73">
        <f t="shared" si="11"/>
        <v>0</v>
      </c>
      <c r="M146" s="50"/>
      <c r="N146" s="73">
        <f t="shared" si="12"/>
        <v>0</v>
      </c>
      <c r="O146" s="50">
        <f t="shared" si="13"/>
        <v>0</v>
      </c>
      <c r="P146" s="50">
        <f t="shared" si="14"/>
        <v>0</v>
      </c>
      <c r="Q146" s="64"/>
      <c r="AB146" s="49">
        <f>TRUNC(SUM(AB134:AB145),1)</f>
        <v>0</v>
      </c>
    </row>
    <row r="147" spans="2:30" ht="22.5" customHeight="1">
      <c r="B147" s="20" t="s">
        <v>414</v>
      </c>
      <c r="C147" s="20" t="s">
        <v>431</v>
      </c>
      <c r="D147" s="64" t="s">
        <v>432</v>
      </c>
      <c r="E147" s="64" t="s">
        <v>433</v>
      </c>
      <c r="F147" s="39" t="s">
        <v>430</v>
      </c>
      <c r="G147" s="36"/>
      <c r="H147" s="50"/>
      <c r="I147" s="73"/>
      <c r="J147" s="50"/>
      <c r="K147" s="50"/>
      <c r="L147" s="73">
        <f t="shared" si="11"/>
        <v>0</v>
      </c>
      <c r="M147" s="50"/>
      <c r="N147" s="73">
        <f t="shared" si="12"/>
        <v>0</v>
      </c>
      <c r="O147" s="50">
        <f t="shared" si="13"/>
        <v>0</v>
      </c>
      <c r="P147" s="50">
        <f t="shared" si="14"/>
        <v>0</v>
      </c>
      <c r="Q147" s="64"/>
      <c r="AC147" s="49">
        <f>TRUNC(TRUNC(SUM(AC134:AC146))*옵션!$B$33/100)</f>
        <v>0</v>
      </c>
      <c r="AD147" s="49">
        <f>TRUNC(SUM(I134:I146))+TRUNC(SUM(N134:N146))</f>
        <v>0</v>
      </c>
    </row>
    <row r="148" spans="2:31" ht="22.5" customHeight="1">
      <c r="B148" s="20" t="s">
        <v>414</v>
      </c>
      <c r="C148" s="20" t="s">
        <v>343</v>
      </c>
      <c r="D148" s="64" t="s">
        <v>344</v>
      </c>
      <c r="E148" s="64" t="s">
        <v>345</v>
      </c>
      <c r="F148" s="39" t="s">
        <v>346</v>
      </c>
      <c r="G148" s="36"/>
      <c r="H148" s="50"/>
      <c r="I148" s="73"/>
      <c r="J148" s="50"/>
      <c r="K148" s="50"/>
      <c r="L148" s="73">
        <f t="shared" si="11"/>
        <v>0</v>
      </c>
      <c r="M148" s="50">
        <f>합산자재!J59</f>
        <v>0</v>
      </c>
      <c r="N148" s="73">
        <f t="shared" si="12"/>
        <v>0</v>
      </c>
      <c r="O148" s="50">
        <f t="shared" si="13"/>
        <v>0</v>
      </c>
      <c r="P148" s="50">
        <f t="shared" si="14"/>
        <v>0</v>
      </c>
      <c r="Q148" s="64"/>
      <c r="AE148" s="49">
        <f>L148</f>
        <v>0</v>
      </c>
    </row>
    <row r="149" spans="2:31" ht="22.5" customHeight="1">
      <c r="B149" s="20" t="s">
        <v>414</v>
      </c>
      <c r="C149" s="20" t="s">
        <v>349</v>
      </c>
      <c r="D149" s="64" t="s">
        <v>344</v>
      </c>
      <c r="E149" s="64" t="s">
        <v>350</v>
      </c>
      <c r="F149" s="39" t="s">
        <v>346</v>
      </c>
      <c r="G149" s="36"/>
      <c r="H149" s="50"/>
      <c r="I149" s="73"/>
      <c r="J149" s="50"/>
      <c r="K149" s="50"/>
      <c r="L149" s="73">
        <f t="shared" si="11"/>
        <v>0</v>
      </c>
      <c r="M149" s="50">
        <f>합산자재!J61</f>
        <v>0</v>
      </c>
      <c r="N149" s="73">
        <f t="shared" si="12"/>
        <v>0</v>
      </c>
      <c r="O149" s="50">
        <f t="shared" si="13"/>
        <v>0</v>
      </c>
      <c r="P149" s="50">
        <f t="shared" si="14"/>
        <v>0</v>
      </c>
      <c r="Q149" s="64"/>
      <c r="AE149" s="49">
        <f>L149</f>
        <v>0</v>
      </c>
    </row>
    <row r="150" spans="2:31" ht="22.5" customHeight="1">
      <c r="B150" s="20" t="s">
        <v>414</v>
      </c>
      <c r="C150" s="20" t="s">
        <v>351</v>
      </c>
      <c r="D150" s="64" t="s">
        <v>344</v>
      </c>
      <c r="E150" s="64" t="s">
        <v>352</v>
      </c>
      <c r="F150" s="39" t="s">
        <v>346</v>
      </c>
      <c r="G150" s="36"/>
      <c r="H150" s="50"/>
      <c r="I150" s="73"/>
      <c r="J150" s="50"/>
      <c r="K150" s="50"/>
      <c r="L150" s="73">
        <f t="shared" si="11"/>
        <v>0</v>
      </c>
      <c r="M150" s="50">
        <f>합산자재!J62</f>
        <v>0</v>
      </c>
      <c r="N150" s="73">
        <f t="shared" si="12"/>
        <v>0</v>
      </c>
      <c r="O150" s="50">
        <f t="shared" si="13"/>
        <v>0</v>
      </c>
      <c r="P150" s="50">
        <f t="shared" si="14"/>
        <v>0</v>
      </c>
      <c r="Q150" s="64"/>
      <c r="AE150" s="49">
        <f>L150</f>
        <v>0</v>
      </c>
    </row>
    <row r="151" spans="2:17" ht="22.5" customHeight="1">
      <c r="B151" s="20" t="s">
        <v>414</v>
      </c>
      <c r="C151" s="20" t="s">
        <v>434</v>
      </c>
      <c r="D151" s="64" t="s">
        <v>435</v>
      </c>
      <c r="E151" s="64" t="s">
        <v>436</v>
      </c>
      <c r="F151" s="39" t="s">
        <v>430</v>
      </c>
      <c r="G151" s="36"/>
      <c r="H151" s="50"/>
      <c r="I151" s="73"/>
      <c r="J151" s="50"/>
      <c r="K151" s="50"/>
      <c r="L151" s="73">
        <f t="shared" si="11"/>
        <v>0</v>
      </c>
      <c r="M151" s="50"/>
      <c r="N151" s="73">
        <f t="shared" si="12"/>
        <v>0</v>
      </c>
      <c r="O151" s="50">
        <f t="shared" si="13"/>
        <v>0</v>
      </c>
      <c r="P151" s="50">
        <f t="shared" si="14"/>
        <v>0</v>
      </c>
      <c r="Q151" s="64"/>
    </row>
    <row r="152" spans="4:31" ht="22.5" customHeight="1">
      <c r="D152" s="64"/>
      <c r="E152" s="64"/>
      <c r="F152" s="39"/>
      <c r="G152" s="36"/>
      <c r="H152" s="50"/>
      <c r="I152" s="73">
        <f t="shared" si="10"/>
        <v>0</v>
      </c>
      <c r="J152" s="50"/>
      <c r="K152" s="50"/>
      <c r="L152" s="73">
        <f t="shared" si="11"/>
        <v>0</v>
      </c>
      <c r="M152" s="50"/>
      <c r="N152" s="73">
        <f t="shared" si="12"/>
        <v>0</v>
      </c>
      <c r="O152" s="50">
        <f t="shared" si="13"/>
        <v>0</v>
      </c>
      <c r="P152" s="50">
        <f t="shared" si="14"/>
        <v>0</v>
      </c>
      <c r="Q152" s="64"/>
      <c r="AC152" s="49">
        <f>TRUNC(AE152*옵션!$B$36/100)</f>
        <v>0</v>
      </c>
      <c r="AD152" s="49">
        <f>TRUNC(SUM(L134:L150))</f>
        <v>0</v>
      </c>
      <c r="AE152" s="49">
        <f>TRUNC(SUM(AE134:AE151))</f>
        <v>0</v>
      </c>
    </row>
    <row r="153" spans="4:17" ht="22.5" customHeight="1">
      <c r="D153" s="64"/>
      <c r="E153" s="64"/>
      <c r="F153" s="39"/>
      <c r="G153" s="36"/>
      <c r="H153" s="50"/>
      <c r="I153" s="73">
        <f t="shared" si="10"/>
        <v>0</v>
      </c>
      <c r="J153" s="50"/>
      <c r="K153" s="50"/>
      <c r="L153" s="73">
        <f t="shared" si="11"/>
        <v>0</v>
      </c>
      <c r="M153" s="50"/>
      <c r="N153" s="73">
        <f t="shared" si="12"/>
        <v>0</v>
      </c>
      <c r="O153" s="50">
        <f t="shared" si="13"/>
        <v>0</v>
      </c>
      <c r="P153" s="50">
        <f t="shared" si="14"/>
        <v>0</v>
      </c>
      <c r="Q153" s="64"/>
    </row>
    <row r="154" spans="4:17" ht="22.5" customHeight="1">
      <c r="D154" s="64"/>
      <c r="E154" s="64"/>
      <c r="F154" s="39"/>
      <c r="G154" s="36"/>
      <c r="H154" s="50"/>
      <c r="I154" s="73">
        <f t="shared" si="10"/>
        <v>0</v>
      </c>
      <c r="J154" s="50"/>
      <c r="K154" s="50"/>
      <c r="L154" s="73">
        <f t="shared" si="11"/>
        <v>0</v>
      </c>
      <c r="M154" s="50"/>
      <c r="N154" s="73">
        <f t="shared" si="12"/>
        <v>0</v>
      </c>
      <c r="O154" s="50">
        <f t="shared" si="13"/>
        <v>0</v>
      </c>
      <c r="P154" s="50">
        <f t="shared" si="14"/>
        <v>0</v>
      </c>
      <c r="Q154" s="64"/>
    </row>
    <row r="155" spans="4:17" ht="22.5" customHeight="1">
      <c r="D155" s="64"/>
      <c r="E155" s="64"/>
      <c r="F155" s="39"/>
      <c r="G155" s="36"/>
      <c r="H155" s="50"/>
      <c r="I155" s="73">
        <f t="shared" si="10"/>
        <v>0</v>
      </c>
      <c r="J155" s="50"/>
      <c r="K155" s="50"/>
      <c r="L155" s="73">
        <f t="shared" si="11"/>
        <v>0</v>
      </c>
      <c r="M155" s="50"/>
      <c r="N155" s="73">
        <f t="shared" si="12"/>
        <v>0</v>
      </c>
      <c r="O155" s="50">
        <f t="shared" si="13"/>
        <v>0</v>
      </c>
      <c r="P155" s="50">
        <f t="shared" si="14"/>
        <v>0</v>
      </c>
      <c r="Q155" s="64"/>
    </row>
    <row r="156" spans="4:17" ht="22.5" customHeight="1">
      <c r="D156" s="64"/>
      <c r="E156" s="64"/>
      <c r="F156" s="39"/>
      <c r="G156" s="36"/>
      <c r="H156" s="50"/>
      <c r="I156" s="73">
        <f t="shared" si="10"/>
        <v>0</v>
      </c>
      <c r="J156" s="50"/>
      <c r="K156" s="50"/>
      <c r="L156" s="73">
        <f t="shared" si="11"/>
        <v>0</v>
      </c>
      <c r="M156" s="50"/>
      <c r="N156" s="73">
        <f t="shared" si="12"/>
        <v>0</v>
      </c>
      <c r="O156" s="50">
        <f t="shared" si="13"/>
        <v>0</v>
      </c>
      <c r="P156" s="50">
        <f t="shared" si="14"/>
        <v>0</v>
      </c>
      <c r="Q156" s="64"/>
    </row>
    <row r="157" spans="4:17" ht="22.5" customHeight="1">
      <c r="D157" s="64"/>
      <c r="E157" s="64"/>
      <c r="F157" s="39"/>
      <c r="G157" s="36"/>
      <c r="H157" s="50"/>
      <c r="I157" s="73">
        <f t="shared" si="10"/>
        <v>0</v>
      </c>
      <c r="J157" s="50"/>
      <c r="K157" s="50"/>
      <c r="L157" s="73">
        <f t="shared" si="11"/>
        <v>0</v>
      </c>
      <c r="M157" s="50"/>
      <c r="N157" s="73">
        <f t="shared" si="12"/>
        <v>0</v>
      </c>
      <c r="O157" s="50">
        <f t="shared" si="13"/>
        <v>0</v>
      </c>
      <c r="P157" s="50">
        <f t="shared" si="14"/>
        <v>0</v>
      </c>
      <c r="Q157" s="64"/>
    </row>
    <row r="158" spans="4:17" ht="22.5" customHeight="1">
      <c r="D158" s="64"/>
      <c r="E158" s="64"/>
      <c r="F158" s="39"/>
      <c r="G158" s="36"/>
      <c r="H158" s="50"/>
      <c r="I158" s="73">
        <f t="shared" si="10"/>
        <v>0</v>
      </c>
      <c r="J158" s="50"/>
      <c r="K158" s="50"/>
      <c r="L158" s="73">
        <f t="shared" si="11"/>
        <v>0</v>
      </c>
      <c r="M158" s="50"/>
      <c r="N158" s="73">
        <f t="shared" si="12"/>
        <v>0</v>
      </c>
      <c r="O158" s="50">
        <f t="shared" si="13"/>
        <v>0</v>
      </c>
      <c r="P158" s="50">
        <f t="shared" si="14"/>
        <v>0</v>
      </c>
      <c r="Q158" s="64"/>
    </row>
    <row r="159" spans="4:17" ht="22.5" customHeight="1">
      <c r="D159" s="64" t="s">
        <v>389</v>
      </c>
      <c r="E159" s="64"/>
      <c r="F159" s="39"/>
      <c r="G159" s="36"/>
      <c r="H159" s="50"/>
      <c r="I159" s="73">
        <f>TRUNC(SUM(I134:I158))</f>
        <v>0</v>
      </c>
      <c r="J159" s="50"/>
      <c r="K159" s="50"/>
      <c r="L159" s="73">
        <f>TRUNC(SUM(L134:L158))</f>
        <v>0</v>
      </c>
      <c r="M159" s="50"/>
      <c r="N159" s="73">
        <f>TRUNC(SUM(N134:N158))</f>
        <v>0</v>
      </c>
      <c r="O159" s="50">
        <f t="shared" si="13"/>
        <v>0</v>
      </c>
      <c r="P159" s="50">
        <f>TRUNC(SUM(P134:P158))</f>
        <v>0</v>
      </c>
      <c r="Q159" s="64"/>
    </row>
    <row r="160" spans="4:17" ht="22.5" customHeight="1">
      <c r="D160" s="97" t="s">
        <v>417</v>
      </c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9"/>
    </row>
    <row r="161" spans="2:29" ht="22.5" customHeight="1">
      <c r="B161" s="20" t="s">
        <v>418</v>
      </c>
      <c r="C161" s="20" t="s">
        <v>139</v>
      </c>
      <c r="D161" s="64" t="s">
        <v>140</v>
      </c>
      <c r="E161" s="64" t="s">
        <v>142</v>
      </c>
      <c r="F161" s="39" t="s">
        <v>135</v>
      </c>
      <c r="G161" s="36"/>
      <c r="H161" s="50"/>
      <c r="I161" s="73"/>
      <c r="J161" s="50"/>
      <c r="K161" s="50"/>
      <c r="L161" s="73"/>
      <c r="M161" s="50">
        <f>합산자재!J5</f>
        <v>0</v>
      </c>
      <c r="N161" s="73">
        <f t="shared" si="12"/>
        <v>0</v>
      </c>
      <c r="O161" s="50">
        <f t="shared" si="13"/>
        <v>0</v>
      </c>
      <c r="P161" s="50">
        <f t="shared" si="14"/>
        <v>0</v>
      </c>
      <c r="Q161" s="64"/>
      <c r="AB161" s="49">
        <f>I161</f>
        <v>0</v>
      </c>
      <c r="AC161" s="49">
        <f>I161</f>
        <v>0</v>
      </c>
    </row>
    <row r="162" spans="2:29" ht="22.5" customHeight="1">
      <c r="B162" s="20" t="s">
        <v>418</v>
      </c>
      <c r="C162" s="20" t="s">
        <v>146</v>
      </c>
      <c r="D162" s="64" t="s">
        <v>140</v>
      </c>
      <c r="E162" s="64" t="s">
        <v>147</v>
      </c>
      <c r="F162" s="39" t="s">
        <v>135</v>
      </c>
      <c r="G162" s="36"/>
      <c r="H162" s="50"/>
      <c r="I162" s="73"/>
      <c r="J162" s="50"/>
      <c r="K162" s="50"/>
      <c r="L162" s="73"/>
      <c r="M162" s="50">
        <f>합산자재!J6</f>
        <v>0</v>
      </c>
      <c r="N162" s="73">
        <f t="shared" si="12"/>
        <v>0</v>
      </c>
      <c r="O162" s="50">
        <f t="shared" si="13"/>
        <v>0</v>
      </c>
      <c r="P162" s="50">
        <f t="shared" si="14"/>
        <v>0</v>
      </c>
      <c r="Q162" s="64"/>
      <c r="AB162" s="49">
        <f>I162</f>
        <v>0</v>
      </c>
      <c r="AC162" s="49">
        <f>I162</f>
        <v>0</v>
      </c>
    </row>
    <row r="163" spans="2:29" ht="22.5" customHeight="1">
      <c r="B163" s="20" t="s">
        <v>418</v>
      </c>
      <c r="C163" s="20" t="s">
        <v>155</v>
      </c>
      <c r="D163" s="64" t="s">
        <v>156</v>
      </c>
      <c r="E163" s="64" t="s">
        <v>158</v>
      </c>
      <c r="F163" s="39" t="s">
        <v>135</v>
      </c>
      <c r="G163" s="36"/>
      <c r="H163" s="50"/>
      <c r="I163" s="73"/>
      <c r="J163" s="50"/>
      <c r="K163" s="50"/>
      <c r="L163" s="73"/>
      <c r="M163" s="50">
        <f>합산자재!J9</f>
        <v>0</v>
      </c>
      <c r="N163" s="73">
        <f t="shared" si="12"/>
        <v>0</v>
      </c>
      <c r="O163" s="50">
        <f t="shared" si="13"/>
        <v>0</v>
      </c>
      <c r="P163" s="50">
        <f t="shared" si="14"/>
        <v>0</v>
      </c>
      <c r="Q163" s="64"/>
      <c r="AB163" s="49">
        <f>I163</f>
        <v>0</v>
      </c>
      <c r="AC163" s="49">
        <f>I163</f>
        <v>0</v>
      </c>
    </row>
    <row r="164" spans="2:17" ht="22.5" customHeight="1">
      <c r="B164" s="20" t="s">
        <v>418</v>
      </c>
      <c r="C164" s="20" t="s">
        <v>161</v>
      </c>
      <c r="D164" s="64" t="s">
        <v>156</v>
      </c>
      <c r="E164" s="64" t="s">
        <v>162</v>
      </c>
      <c r="F164" s="39" t="s">
        <v>164</v>
      </c>
      <c r="G164" s="36"/>
      <c r="H164" s="50"/>
      <c r="I164" s="73"/>
      <c r="J164" s="50"/>
      <c r="K164" s="50"/>
      <c r="L164" s="73"/>
      <c r="M164" s="50">
        <f>합산자재!J10</f>
        <v>0</v>
      </c>
      <c r="N164" s="73">
        <f t="shared" si="12"/>
        <v>0</v>
      </c>
      <c r="O164" s="50">
        <f t="shared" si="13"/>
        <v>0</v>
      </c>
      <c r="P164" s="50">
        <f t="shared" si="14"/>
        <v>0</v>
      </c>
      <c r="Q164" s="64"/>
    </row>
    <row r="165" spans="2:17" ht="22.5" customHeight="1">
      <c r="B165" s="20" t="s">
        <v>418</v>
      </c>
      <c r="C165" s="20" t="s">
        <v>191</v>
      </c>
      <c r="D165" s="64" t="s">
        <v>192</v>
      </c>
      <c r="E165" s="64" t="s">
        <v>193</v>
      </c>
      <c r="F165" s="39" t="s">
        <v>164</v>
      </c>
      <c r="G165" s="36"/>
      <c r="H165" s="50"/>
      <c r="I165" s="73"/>
      <c r="J165" s="50"/>
      <c r="K165" s="50"/>
      <c r="L165" s="73"/>
      <c r="M165" s="50">
        <f>합산자재!J18</f>
        <v>0</v>
      </c>
      <c r="N165" s="73">
        <f t="shared" si="12"/>
        <v>0</v>
      </c>
      <c r="O165" s="50">
        <f t="shared" si="13"/>
        <v>0</v>
      </c>
      <c r="P165" s="50">
        <f t="shared" si="14"/>
        <v>0</v>
      </c>
      <c r="Q165" s="64"/>
    </row>
    <row r="166" spans="2:17" ht="22.5" customHeight="1">
      <c r="B166" s="20" t="s">
        <v>418</v>
      </c>
      <c r="C166" s="20" t="s">
        <v>216</v>
      </c>
      <c r="D166" s="64" t="s">
        <v>214</v>
      </c>
      <c r="E166" s="64" t="s">
        <v>217</v>
      </c>
      <c r="F166" s="39" t="s">
        <v>164</v>
      </c>
      <c r="G166" s="36"/>
      <c r="H166" s="50"/>
      <c r="I166" s="73"/>
      <c r="J166" s="50"/>
      <c r="K166" s="50"/>
      <c r="L166" s="73"/>
      <c r="M166" s="50">
        <f>합산자재!J26</f>
        <v>0</v>
      </c>
      <c r="N166" s="73">
        <f t="shared" si="12"/>
        <v>0</v>
      </c>
      <c r="O166" s="50">
        <f t="shared" si="13"/>
        <v>0</v>
      </c>
      <c r="P166" s="50">
        <f t="shared" si="14"/>
        <v>0</v>
      </c>
      <c r="Q166" s="64"/>
    </row>
    <row r="167" spans="2:29" ht="22.5" customHeight="1">
      <c r="B167" s="20" t="s">
        <v>418</v>
      </c>
      <c r="C167" s="20" t="s">
        <v>245</v>
      </c>
      <c r="D167" s="64" t="s">
        <v>246</v>
      </c>
      <c r="E167" s="64" t="s">
        <v>247</v>
      </c>
      <c r="F167" s="39" t="s">
        <v>135</v>
      </c>
      <c r="G167" s="36"/>
      <c r="H167" s="50"/>
      <c r="I167" s="73"/>
      <c r="J167" s="50"/>
      <c r="K167" s="50"/>
      <c r="L167" s="73"/>
      <c r="M167" s="50">
        <f>합산자재!J35</f>
        <v>0</v>
      </c>
      <c r="N167" s="73">
        <f aca="true" t="shared" si="15" ref="N167:N230">TRUNC(G167*M167)</f>
        <v>0</v>
      </c>
      <c r="O167" s="50">
        <f aca="true" t="shared" si="16" ref="O167:O230">SUM(H167+K167+M167)</f>
        <v>0</v>
      </c>
      <c r="P167" s="50">
        <f aca="true" t="shared" si="17" ref="P167:P230">SUM(I167,L167,N167)</f>
        <v>0</v>
      </c>
      <c r="Q167" s="64"/>
      <c r="AC167" s="49">
        <f>I167</f>
        <v>0</v>
      </c>
    </row>
    <row r="168" spans="2:31" ht="22.5" customHeight="1">
      <c r="B168" s="20" t="s">
        <v>418</v>
      </c>
      <c r="C168" s="20" t="s">
        <v>367</v>
      </c>
      <c r="D168" s="64" t="s">
        <v>369</v>
      </c>
      <c r="E168" s="64" t="s">
        <v>370</v>
      </c>
      <c r="F168" s="39" t="s">
        <v>371</v>
      </c>
      <c r="G168" s="36"/>
      <c r="H168" s="50"/>
      <c r="I168" s="73"/>
      <c r="J168" s="50"/>
      <c r="K168" s="50"/>
      <c r="L168" s="73"/>
      <c r="M168" s="50">
        <f>일대목차!N4</f>
        <v>0</v>
      </c>
      <c r="N168" s="73">
        <f t="shared" si="15"/>
        <v>0</v>
      </c>
      <c r="O168" s="50">
        <f t="shared" si="16"/>
        <v>0</v>
      </c>
      <c r="P168" s="50">
        <f t="shared" si="17"/>
        <v>0</v>
      </c>
      <c r="Q168" s="64" t="s">
        <v>367</v>
      </c>
      <c r="AE168" s="49">
        <f>L168</f>
        <v>0</v>
      </c>
    </row>
    <row r="169" spans="2:31" ht="22.5" customHeight="1">
      <c r="B169" s="20" t="s">
        <v>418</v>
      </c>
      <c r="C169" s="20" t="s">
        <v>372</v>
      </c>
      <c r="D169" s="64" t="s">
        <v>369</v>
      </c>
      <c r="E169" s="64" t="s">
        <v>373</v>
      </c>
      <c r="F169" s="39" t="s">
        <v>371</v>
      </c>
      <c r="G169" s="36"/>
      <c r="H169" s="50"/>
      <c r="I169" s="73"/>
      <c r="J169" s="50"/>
      <c r="K169" s="50"/>
      <c r="L169" s="73"/>
      <c r="M169" s="50">
        <f>일대목차!N5</f>
        <v>0</v>
      </c>
      <c r="N169" s="73">
        <f t="shared" si="15"/>
        <v>0</v>
      </c>
      <c r="O169" s="50">
        <f t="shared" si="16"/>
        <v>0</v>
      </c>
      <c r="P169" s="50">
        <f t="shared" si="17"/>
        <v>0</v>
      </c>
      <c r="Q169" s="64" t="s">
        <v>372</v>
      </c>
      <c r="AE169" s="49">
        <f>L169</f>
        <v>0</v>
      </c>
    </row>
    <row r="170" spans="2:17" ht="22.5" customHeight="1">
      <c r="B170" s="20" t="s">
        <v>418</v>
      </c>
      <c r="C170" s="20" t="s">
        <v>339</v>
      </c>
      <c r="D170" s="64" t="s">
        <v>340</v>
      </c>
      <c r="E170" s="64" t="s">
        <v>341</v>
      </c>
      <c r="F170" s="39" t="s">
        <v>211</v>
      </c>
      <c r="G170" s="36"/>
      <c r="H170" s="50"/>
      <c r="I170" s="73"/>
      <c r="J170" s="50"/>
      <c r="K170" s="50"/>
      <c r="L170" s="73"/>
      <c r="M170" s="50">
        <f>합산자재!J58</f>
        <v>0</v>
      </c>
      <c r="N170" s="73">
        <f t="shared" si="15"/>
        <v>0</v>
      </c>
      <c r="O170" s="50">
        <f t="shared" si="16"/>
        <v>0</v>
      </c>
      <c r="P170" s="50">
        <f t="shared" si="17"/>
        <v>0</v>
      </c>
      <c r="Q170" s="64"/>
    </row>
    <row r="171" spans="2:28" ht="22.5" customHeight="1">
      <c r="B171" s="20" t="s">
        <v>418</v>
      </c>
      <c r="C171" s="20" t="s">
        <v>427</v>
      </c>
      <c r="D171" s="64" t="s">
        <v>428</v>
      </c>
      <c r="E171" s="64" t="s">
        <v>429</v>
      </c>
      <c r="F171" s="39" t="s">
        <v>430</v>
      </c>
      <c r="G171" s="36"/>
      <c r="H171" s="50"/>
      <c r="I171" s="73"/>
      <c r="J171" s="50"/>
      <c r="K171" s="50"/>
      <c r="L171" s="73"/>
      <c r="M171" s="50"/>
      <c r="N171" s="73">
        <f t="shared" si="15"/>
        <v>0</v>
      </c>
      <c r="O171" s="50">
        <f t="shared" si="16"/>
        <v>0</v>
      </c>
      <c r="P171" s="50">
        <f t="shared" si="17"/>
        <v>0</v>
      </c>
      <c r="Q171" s="64"/>
      <c r="AB171" s="49">
        <f>TRUNC(SUM(AB160:AB170),1)</f>
        <v>0</v>
      </c>
    </row>
    <row r="172" spans="2:30" ht="22.5" customHeight="1">
      <c r="B172" s="20" t="s">
        <v>418</v>
      </c>
      <c r="C172" s="20" t="s">
        <v>431</v>
      </c>
      <c r="D172" s="64" t="s">
        <v>432</v>
      </c>
      <c r="E172" s="64" t="s">
        <v>433</v>
      </c>
      <c r="F172" s="39" t="s">
        <v>430</v>
      </c>
      <c r="G172" s="36"/>
      <c r="H172" s="50"/>
      <c r="I172" s="73"/>
      <c r="J172" s="50"/>
      <c r="K172" s="50"/>
      <c r="L172" s="73"/>
      <c r="M172" s="50"/>
      <c r="N172" s="73">
        <f t="shared" si="15"/>
        <v>0</v>
      </c>
      <c r="O172" s="50">
        <f t="shared" si="16"/>
        <v>0</v>
      </c>
      <c r="P172" s="50">
        <f t="shared" si="17"/>
        <v>0</v>
      </c>
      <c r="Q172" s="64"/>
      <c r="AC172" s="49">
        <f>TRUNC(TRUNC(SUM(AC160:AC171))*옵션!$B$33/100)</f>
        <v>0</v>
      </c>
      <c r="AD172" s="49">
        <f>TRUNC(SUM(I160:I171))+TRUNC(SUM(N160:N171))</f>
        <v>0</v>
      </c>
    </row>
    <row r="173" spans="2:31" ht="22.5" customHeight="1">
      <c r="B173" s="20" t="s">
        <v>418</v>
      </c>
      <c r="C173" s="20" t="s">
        <v>343</v>
      </c>
      <c r="D173" s="64" t="s">
        <v>344</v>
      </c>
      <c r="E173" s="64" t="s">
        <v>345</v>
      </c>
      <c r="F173" s="39" t="s">
        <v>346</v>
      </c>
      <c r="G173" s="36"/>
      <c r="H173" s="50"/>
      <c r="I173" s="73"/>
      <c r="J173" s="50"/>
      <c r="K173" s="50"/>
      <c r="L173" s="73"/>
      <c r="M173" s="50">
        <f>합산자재!J59</f>
        <v>0</v>
      </c>
      <c r="N173" s="73">
        <f t="shared" si="15"/>
        <v>0</v>
      </c>
      <c r="O173" s="50">
        <f t="shared" si="16"/>
        <v>0</v>
      </c>
      <c r="P173" s="50">
        <f t="shared" si="17"/>
        <v>0</v>
      </c>
      <c r="Q173" s="64"/>
      <c r="AE173" s="49">
        <f>L173</f>
        <v>0</v>
      </c>
    </row>
    <row r="174" spans="2:31" ht="22.5" customHeight="1">
      <c r="B174" s="20" t="s">
        <v>418</v>
      </c>
      <c r="C174" s="20" t="s">
        <v>351</v>
      </c>
      <c r="D174" s="64" t="s">
        <v>344</v>
      </c>
      <c r="E174" s="64" t="s">
        <v>352</v>
      </c>
      <c r="F174" s="39" t="s">
        <v>346</v>
      </c>
      <c r="G174" s="36"/>
      <c r="H174" s="50"/>
      <c r="I174" s="73"/>
      <c r="J174" s="50"/>
      <c r="K174" s="50"/>
      <c r="L174" s="73"/>
      <c r="M174" s="50">
        <f>합산자재!J62</f>
        <v>0</v>
      </c>
      <c r="N174" s="73">
        <f t="shared" si="15"/>
        <v>0</v>
      </c>
      <c r="O174" s="50">
        <f t="shared" si="16"/>
        <v>0</v>
      </c>
      <c r="P174" s="50">
        <f t="shared" si="17"/>
        <v>0</v>
      </c>
      <c r="Q174" s="64"/>
      <c r="AE174" s="49">
        <f>L174</f>
        <v>0</v>
      </c>
    </row>
    <row r="175" spans="2:31" ht="22.5" customHeight="1">
      <c r="B175" s="20" t="s">
        <v>418</v>
      </c>
      <c r="C175" s="20" t="s">
        <v>353</v>
      </c>
      <c r="D175" s="64" t="s">
        <v>344</v>
      </c>
      <c r="E175" s="64" t="s">
        <v>354</v>
      </c>
      <c r="F175" s="39" t="s">
        <v>346</v>
      </c>
      <c r="G175" s="36"/>
      <c r="H175" s="50"/>
      <c r="I175" s="73"/>
      <c r="J175" s="50"/>
      <c r="K175" s="50"/>
      <c r="L175" s="73"/>
      <c r="M175" s="50">
        <f>합산자재!J63</f>
        <v>0</v>
      </c>
      <c r="N175" s="73">
        <f t="shared" si="15"/>
        <v>0</v>
      </c>
      <c r="O175" s="50">
        <f t="shared" si="16"/>
        <v>0</v>
      </c>
      <c r="P175" s="50">
        <f t="shared" si="17"/>
        <v>0</v>
      </c>
      <c r="Q175" s="64"/>
      <c r="AE175" s="49">
        <f>L175</f>
        <v>0</v>
      </c>
    </row>
    <row r="176" spans="2:31" ht="22.5" customHeight="1">
      <c r="B176" s="20" t="s">
        <v>418</v>
      </c>
      <c r="C176" s="20" t="s">
        <v>355</v>
      </c>
      <c r="D176" s="64" t="s">
        <v>344</v>
      </c>
      <c r="E176" s="64" t="s">
        <v>357</v>
      </c>
      <c r="F176" s="39" t="s">
        <v>346</v>
      </c>
      <c r="G176" s="36"/>
      <c r="H176" s="50"/>
      <c r="I176" s="73"/>
      <c r="J176" s="50"/>
      <c r="K176" s="50"/>
      <c r="L176" s="73"/>
      <c r="M176" s="50">
        <f>합산자재!J64</f>
        <v>0</v>
      </c>
      <c r="N176" s="73">
        <f t="shared" si="15"/>
        <v>0</v>
      </c>
      <c r="O176" s="50">
        <f t="shared" si="16"/>
        <v>0</v>
      </c>
      <c r="P176" s="50">
        <f t="shared" si="17"/>
        <v>0</v>
      </c>
      <c r="Q176" s="64"/>
      <c r="AE176" s="49">
        <f>L176</f>
        <v>0</v>
      </c>
    </row>
    <row r="177" spans="2:17" ht="22.5" customHeight="1">
      <c r="B177" s="20" t="s">
        <v>418</v>
      </c>
      <c r="C177" s="20" t="s">
        <v>434</v>
      </c>
      <c r="D177" s="64" t="s">
        <v>435</v>
      </c>
      <c r="E177" s="64" t="s">
        <v>436</v>
      </c>
      <c r="F177" s="39" t="s">
        <v>430</v>
      </c>
      <c r="G177" s="36"/>
      <c r="H177" s="50"/>
      <c r="I177" s="73"/>
      <c r="J177" s="50"/>
      <c r="K177" s="50"/>
      <c r="L177" s="73"/>
      <c r="M177" s="50"/>
      <c r="N177" s="73">
        <f t="shared" si="15"/>
        <v>0</v>
      </c>
      <c r="O177" s="50">
        <f t="shared" si="16"/>
        <v>0</v>
      </c>
      <c r="P177" s="50">
        <f t="shared" si="17"/>
        <v>0</v>
      </c>
      <c r="Q177" s="64"/>
    </row>
    <row r="178" spans="4:31" ht="22.5" customHeight="1">
      <c r="D178" s="64"/>
      <c r="E178" s="64"/>
      <c r="F178" s="39"/>
      <c r="G178" s="36"/>
      <c r="H178" s="50"/>
      <c r="I178" s="73"/>
      <c r="J178" s="50"/>
      <c r="K178" s="50"/>
      <c r="L178" s="73"/>
      <c r="M178" s="50"/>
      <c r="N178" s="73">
        <f t="shared" si="15"/>
        <v>0</v>
      </c>
      <c r="O178" s="50">
        <f t="shared" si="16"/>
        <v>0</v>
      </c>
      <c r="P178" s="50">
        <f t="shared" si="17"/>
        <v>0</v>
      </c>
      <c r="Q178" s="64"/>
      <c r="AC178" s="49">
        <f>TRUNC(AE178*옵션!$B$36/100)</f>
        <v>0</v>
      </c>
      <c r="AD178" s="49">
        <f>TRUNC(SUM(L160:L176))</f>
        <v>0</v>
      </c>
      <c r="AE178" s="49">
        <f>TRUNC(SUM(AE160:AE177))</f>
        <v>0</v>
      </c>
    </row>
    <row r="179" spans="4:17" ht="22.5" customHeight="1">
      <c r="D179" s="64"/>
      <c r="E179" s="64"/>
      <c r="F179" s="39"/>
      <c r="G179" s="36"/>
      <c r="H179" s="50"/>
      <c r="I179" s="73">
        <f aca="true" t="shared" si="18" ref="I179:I210">TRUNC(G179*H179)</f>
        <v>0</v>
      </c>
      <c r="J179" s="50"/>
      <c r="K179" s="50"/>
      <c r="L179" s="73">
        <f aca="true" t="shared" si="19" ref="L179:L210">TRUNC(G179*K179)</f>
        <v>0</v>
      </c>
      <c r="M179" s="50"/>
      <c r="N179" s="73">
        <f t="shared" si="15"/>
        <v>0</v>
      </c>
      <c r="O179" s="50">
        <f t="shared" si="16"/>
        <v>0</v>
      </c>
      <c r="P179" s="50">
        <f t="shared" si="17"/>
        <v>0</v>
      </c>
      <c r="Q179" s="64"/>
    </row>
    <row r="180" spans="4:17" ht="22.5" customHeight="1">
      <c r="D180" s="64"/>
      <c r="E180" s="64"/>
      <c r="F180" s="39"/>
      <c r="G180" s="36"/>
      <c r="H180" s="50"/>
      <c r="I180" s="73">
        <f t="shared" si="18"/>
        <v>0</v>
      </c>
      <c r="J180" s="50"/>
      <c r="K180" s="50"/>
      <c r="L180" s="73">
        <f t="shared" si="19"/>
        <v>0</v>
      </c>
      <c r="M180" s="50"/>
      <c r="N180" s="73">
        <f t="shared" si="15"/>
        <v>0</v>
      </c>
      <c r="O180" s="50">
        <f t="shared" si="16"/>
        <v>0</v>
      </c>
      <c r="P180" s="50">
        <f t="shared" si="17"/>
        <v>0</v>
      </c>
      <c r="Q180" s="64"/>
    </row>
    <row r="181" spans="4:17" ht="22.5" customHeight="1">
      <c r="D181" s="64"/>
      <c r="E181" s="64"/>
      <c r="F181" s="39"/>
      <c r="G181" s="36"/>
      <c r="H181" s="50"/>
      <c r="I181" s="73">
        <f t="shared" si="18"/>
        <v>0</v>
      </c>
      <c r="J181" s="50"/>
      <c r="K181" s="50"/>
      <c r="L181" s="73">
        <f t="shared" si="19"/>
        <v>0</v>
      </c>
      <c r="M181" s="50"/>
      <c r="N181" s="73">
        <f t="shared" si="15"/>
        <v>0</v>
      </c>
      <c r="O181" s="50">
        <f t="shared" si="16"/>
        <v>0</v>
      </c>
      <c r="P181" s="50">
        <f t="shared" si="17"/>
        <v>0</v>
      </c>
      <c r="Q181" s="64"/>
    </row>
    <row r="182" spans="4:17" ht="22.5" customHeight="1">
      <c r="D182" s="64"/>
      <c r="E182" s="64"/>
      <c r="F182" s="39"/>
      <c r="G182" s="36"/>
      <c r="H182" s="50"/>
      <c r="I182" s="73">
        <f t="shared" si="18"/>
        <v>0</v>
      </c>
      <c r="J182" s="50"/>
      <c r="K182" s="50"/>
      <c r="L182" s="73">
        <f t="shared" si="19"/>
        <v>0</v>
      </c>
      <c r="M182" s="50"/>
      <c r="N182" s="73">
        <f t="shared" si="15"/>
        <v>0</v>
      </c>
      <c r="O182" s="50">
        <f t="shared" si="16"/>
        <v>0</v>
      </c>
      <c r="P182" s="50">
        <f t="shared" si="17"/>
        <v>0</v>
      </c>
      <c r="Q182" s="64"/>
    </row>
    <row r="183" spans="4:17" ht="22.5" customHeight="1">
      <c r="D183" s="64"/>
      <c r="E183" s="64"/>
      <c r="F183" s="39"/>
      <c r="G183" s="36"/>
      <c r="H183" s="50"/>
      <c r="I183" s="73">
        <f t="shared" si="18"/>
        <v>0</v>
      </c>
      <c r="J183" s="50"/>
      <c r="K183" s="50"/>
      <c r="L183" s="73">
        <f t="shared" si="19"/>
        <v>0</v>
      </c>
      <c r="M183" s="50"/>
      <c r="N183" s="73">
        <f t="shared" si="15"/>
        <v>0</v>
      </c>
      <c r="O183" s="50">
        <f t="shared" si="16"/>
        <v>0</v>
      </c>
      <c r="P183" s="50">
        <f t="shared" si="17"/>
        <v>0</v>
      </c>
      <c r="Q183" s="64"/>
    </row>
    <row r="184" spans="4:17" ht="22.5" customHeight="1">
      <c r="D184" s="64"/>
      <c r="E184" s="64"/>
      <c r="F184" s="39"/>
      <c r="G184" s="36"/>
      <c r="H184" s="50"/>
      <c r="I184" s="73">
        <f t="shared" si="18"/>
        <v>0</v>
      </c>
      <c r="J184" s="50"/>
      <c r="K184" s="50"/>
      <c r="L184" s="73">
        <f t="shared" si="19"/>
        <v>0</v>
      </c>
      <c r="M184" s="50"/>
      <c r="N184" s="73">
        <f t="shared" si="15"/>
        <v>0</v>
      </c>
      <c r="O184" s="50">
        <f t="shared" si="16"/>
        <v>0</v>
      </c>
      <c r="P184" s="50">
        <f t="shared" si="17"/>
        <v>0</v>
      </c>
      <c r="Q184" s="64"/>
    </row>
    <row r="185" spans="4:17" ht="22.5" customHeight="1">
      <c r="D185" s="64" t="s">
        <v>389</v>
      </c>
      <c r="E185" s="64"/>
      <c r="F185" s="39"/>
      <c r="G185" s="36"/>
      <c r="H185" s="50"/>
      <c r="I185" s="73">
        <f>TRUNC(SUM(I160:I184))</f>
        <v>0</v>
      </c>
      <c r="J185" s="50"/>
      <c r="K185" s="50"/>
      <c r="L185" s="73">
        <f>TRUNC(SUM(L160:L184))</f>
        <v>0</v>
      </c>
      <c r="M185" s="50"/>
      <c r="N185" s="73">
        <f>TRUNC(SUM(N160:N184))</f>
        <v>0</v>
      </c>
      <c r="O185" s="50">
        <f t="shared" si="16"/>
        <v>0</v>
      </c>
      <c r="P185" s="50">
        <f>TRUNC(SUM(P160:P184))</f>
        <v>0</v>
      </c>
      <c r="Q185" s="64"/>
    </row>
    <row r="186" spans="4:17" ht="22.5" customHeight="1">
      <c r="D186" s="97" t="s">
        <v>419</v>
      </c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9"/>
    </row>
    <row r="187" spans="2:29" ht="22.5" customHeight="1">
      <c r="B187" s="20" t="s">
        <v>420</v>
      </c>
      <c r="C187" s="20" t="s">
        <v>130</v>
      </c>
      <c r="D187" s="64" t="s">
        <v>131</v>
      </c>
      <c r="E187" s="64" t="s">
        <v>133</v>
      </c>
      <c r="F187" s="39" t="s">
        <v>135</v>
      </c>
      <c r="G187" s="36"/>
      <c r="H187" s="50"/>
      <c r="I187" s="73"/>
      <c r="J187" s="50"/>
      <c r="K187" s="50"/>
      <c r="L187" s="73"/>
      <c r="M187" s="50">
        <f>합산자재!J4</f>
        <v>0</v>
      </c>
      <c r="N187" s="73">
        <f t="shared" si="15"/>
        <v>0</v>
      </c>
      <c r="O187" s="50">
        <f t="shared" si="16"/>
        <v>0</v>
      </c>
      <c r="P187" s="50">
        <f t="shared" si="17"/>
        <v>0</v>
      </c>
      <c r="Q187" s="64"/>
      <c r="AB187" s="49">
        <f>I187</f>
        <v>0</v>
      </c>
      <c r="AC187" s="49">
        <f>I187</f>
        <v>0</v>
      </c>
    </row>
    <row r="188" spans="2:29" ht="22.5" customHeight="1">
      <c r="B188" s="20" t="s">
        <v>420</v>
      </c>
      <c r="C188" s="20" t="s">
        <v>155</v>
      </c>
      <c r="D188" s="64" t="s">
        <v>156</v>
      </c>
      <c r="E188" s="64" t="s">
        <v>158</v>
      </c>
      <c r="F188" s="39" t="s">
        <v>135</v>
      </c>
      <c r="G188" s="36"/>
      <c r="H188" s="50"/>
      <c r="I188" s="73"/>
      <c r="J188" s="50"/>
      <c r="K188" s="50"/>
      <c r="L188" s="73"/>
      <c r="M188" s="50">
        <f>합산자재!J9</f>
        <v>0</v>
      </c>
      <c r="N188" s="73">
        <f t="shared" si="15"/>
        <v>0</v>
      </c>
      <c r="O188" s="50">
        <f t="shared" si="16"/>
        <v>0</v>
      </c>
      <c r="P188" s="50">
        <f t="shared" si="17"/>
        <v>0</v>
      </c>
      <c r="Q188" s="64"/>
      <c r="AB188" s="49">
        <f>I188</f>
        <v>0</v>
      </c>
      <c r="AC188" s="49">
        <f>I188</f>
        <v>0</v>
      </c>
    </row>
    <row r="189" spans="2:17" ht="22.5" customHeight="1">
      <c r="B189" s="20" t="s">
        <v>420</v>
      </c>
      <c r="C189" s="20" t="s">
        <v>161</v>
      </c>
      <c r="D189" s="64" t="s">
        <v>156</v>
      </c>
      <c r="E189" s="64" t="s">
        <v>162</v>
      </c>
      <c r="F189" s="39" t="s">
        <v>164</v>
      </c>
      <c r="G189" s="36"/>
      <c r="H189" s="50"/>
      <c r="I189" s="73"/>
      <c r="J189" s="50"/>
      <c r="K189" s="50"/>
      <c r="L189" s="73"/>
      <c r="M189" s="50">
        <f>합산자재!J10</f>
        <v>0</v>
      </c>
      <c r="N189" s="73">
        <f t="shared" si="15"/>
        <v>0</v>
      </c>
      <c r="O189" s="50">
        <f t="shared" si="16"/>
        <v>0</v>
      </c>
      <c r="P189" s="50">
        <f t="shared" si="17"/>
        <v>0</v>
      </c>
      <c r="Q189" s="64"/>
    </row>
    <row r="190" spans="2:17" ht="22.5" customHeight="1">
      <c r="B190" s="20" t="s">
        <v>420</v>
      </c>
      <c r="C190" s="20" t="s">
        <v>176</v>
      </c>
      <c r="D190" s="64" t="s">
        <v>177</v>
      </c>
      <c r="E190" s="64" t="s">
        <v>179</v>
      </c>
      <c r="F190" s="39" t="s">
        <v>164</v>
      </c>
      <c r="G190" s="36"/>
      <c r="H190" s="50"/>
      <c r="I190" s="73"/>
      <c r="J190" s="50"/>
      <c r="K190" s="50"/>
      <c r="L190" s="73"/>
      <c r="M190" s="50">
        <f>합산자재!J14</f>
        <v>0</v>
      </c>
      <c r="N190" s="73">
        <f t="shared" si="15"/>
        <v>0</v>
      </c>
      <c r="O190" s="50">
        <f t="shared" si="16"/>
        <v>0</v>
      </c>
      <c r="P190" s="50">
        <f t="shared" si="17"/>
        <v>0</v>
      </c>
      <c r="Q190" s="64"/>
    </row>
    <row r="191" spans="2:17" ht="22.5" customHeight="1">
      <c r="B191" s="20" t="s">
        <v>420</v>
      </c>
      <c r="C191" s="20" t="s">
        <v>183</v>
      </c>
      <c r="D191" s="64" t="s">
        <v>177</v>
      </c>
      <c r="E191" s="64" t="s">
        <v>184</v>
      </c>
      <c r="F191" s="39" t="s">
        <v>164</v>
      </c>
      <c r="G191" s="36"/>
      <c r="H191" s="50"/>
      <c r="I191" s="73"/>
      <c r="J191" s="50"/>
      <c r="K191" s="50"/>
      <c r="L191" s="73"/>
      <c r="M191" s="50">
        <f>합산자재!J15</f>
        <v>0</v>
      </c>
      <c r="N191" s="73">
        <f t="shared" si="15"/>
        <v>0</v>
      </c>
      <c r="O191" s="50">
        <f t="shared" si="16"/>
        <v>0</v>
      </c>
      <c r="P191" s="50">
        <f t="shared" si="17"/>
        <v>0</v>
      </c>
      <c r="Q191" s="64"/>
    </row>
    <row r="192" spans="2:17" ht="22.5" customHeight="1">
      <c r="B192" s="20" t="s">
        <v>420</v>
      </c>
      <c r="C192" s="20" t="s">
        <v>191</v>
      </c>
      <c r="D192" s="64" t="s">
        <v>192</v>
      </c>
      <c r="E192" s="64" t="s">
        <v>193</v>
      </c>
      <c r="F192" s="39" t="s">
        <v>164</v>
      </c>
      <c r="G192" s="36"/>
      <c r="H192" s="50"/>
      <c r="I192" s="73"/>
      <c r="J192" s="50"/>
      <c r="K192" s="50"/>
      <c r="L192" s="73"/>
      <c r="M192" s="50">
        <f>합산자재!J18</f>
        <v>0</v>
      </c>
      <c r="N192" s="73">
        <f t="shared" si="15"/>
        <v>0</v>
      </c>
      <c r="O192" s="50">
        <f t="shared" si="16"/>
        <v>0</v>
      </c>
      <c r="P192" s="50">
        <f t="shared" si="17"/>
        <v>0</v>
      </c>
      <c r="Q192" s="64"/>
    </row>
    <row r="193" spans="2:17" ht="22.5" customHeight="1">
      <c r="B193" s="20" t="s">
        <v>420</v>
      </c>
      <c r="C193" s="20" t="s">
        <v>201</v>
      </c>
      <c r="D193" s="64" t="s">
        <v>202</v>
      </c>
      <c r="E193" s="64" t="s">
        <v>203</v>
      </c>
      <c r="F193" s="39" t="s">
        <v>164</v>
      </c>
      <c r="G193" s="36"/>
      <c r="H193" s="50"/>
      <c r="I193" s="73"/>
      <c r="J193" s="50"/>
      <c r="K193" s="50"/>
      <c r="L193" s="73"/>
      <c r="M193" s="50">
        <f>합산자재!J21</f>
        <v>0</v>
      </c>
      <c r="N193" s="73">
        <f t="shared" si="15"/>
        <v>0</v>
      </c>
      <c r="O193" s="50">
        <f t="shared" si="16"/>
        <v>0</v>
      </c>
      <c r="P193" s="50">
        <f t="shared" si="17"/>
        <v>0</v>
      </c>
      <c r="Q193" s="64"/>
    </row>
    <row r="194" spans="2:17" ht="22.5" customHeight="1">
      <c r="B194" s="20" t="s">
        <v>420</v>
      </c>
      <c r="C194" s="20" t="s">
        <v>206</v>
      </c>
      <c r="D194" s="64" t="s">
        <v>202</v>
      </c>
      <c r="E194" s="64" t="s">
        <v>207</v>
      </c>
      <c r="F194" s="39" t="s">
        <v>164</v>
      </c>
      <c r="G194" s="36"/>
      <c r="H194" s="50"/>
      <c r="I194" s="73"/>
      <c r="J194" s="50"/>
      <c r="K194" s="50"/>
      <c r="L194" s="73"/>
      <c r="M194" s="50">
        <f>합산자재!J23</f>
        <v>0</v>
      </c>
      <c r="N194" s="73">
        <f t="shared" si="15"/>
        <v>0</v>
      </c>
      <c r="O194" s="50">
        <f t="shared" si="16"/>
        <v>0</v>
      </c>
      <c r="P194" s="50">
        <f t="shared" si="17"/>
        <v>0</v>
      </c>
      <c r="Q194" s="64"/>
    </row>
    <row r="195" spans="2:29" ht="22.5" customHeight="1">
      <c r="B195" s="20" t="s">
        <v>420</v>
      </c>
      <c r="C195" s="20" t="s">
        <v>233</v>
      </c>
      <c r="D195" s="64" t="s">
        <v>234</v>
      </c>
      <c r="E195" s="64" t="s">
        <v>235</v>
      </c>
      <c r="F195" s="39" t="s">
        <v>135</v>
      </c>
      <c r="G195" s="36"/>
      <c r="H195" s="50"/>
      <c r="I195" s="73"/>
      <c r="J195" s="50"/>
      <c r="K195" s="50"/>
      <c r="L195" s="73"/>
      <c r="M195" s="50">
        <f>합산자재!J32</f>
        <v>0</v>
      </c>
      <c r="N195" s="73">
        <f t="shared" si="15"/>
        <v>0</v>
      </c>
      <c r="O195" s="50">
        <f t="shared" si="16"/>
        <v>0</v>
      </c>
      <c r="P195" s="50">
        <f t="shared" si="17"/>
        <v>0</v>
      </c>
      <c r="Q195" s="64"/>
      <c r="AC195" s="49">
        <f>I195</f>
        <v>0</v>
      </c>
    </row>
    <row r="196" spans="2:17" ht="22.5" customHeight="1">
      <c r="B196" s="20" t="s">
        <v>420</v>
      </c>
      <c r="C196" s="20" t="s">
        <v>294</v>
      </c>
      <c r="D196" s="64" t="s">
        <v>295</v>
      </c>
      <c r="E196" s="64" t="s">
        <v>297</v>
      </c>
      <c r="F196" s="39" t="s">
        <v>164</v>
      </c>
      <c r="G196" s="36"/>
      <c r="H196" s="50"/>
      <c r="I196" s="73"/>
      <c r="J196" s="50"/>
      <c r="K196" s="50"/>
      <c r="L196" s="73"/>
      <c r="M196" s="50">
        <f>합산자재!J46</f>
        <v>0</v>
      </c>
      <c r="N196" s="73">
        <f t="shared" si="15"/>
        <v>0</v>
      </c>
      <c r="O196" s="50">
        <f t="shared" si="16"/>
        <v>0</v>
      </c>
      <c r="P196" s="50">
        <f t="shared" si="17"/>
        <v>0</v>
      </c>
      <c r="Q196" s="64"/>
    </row>
    <row r="197" spans="2:31" ht="22.5" customHeight="1">
      <c r="B197" s="20" t="s">
        <v>420</v>
      </c>
      <c r="C197" s="20" t="s">
        <v>367</v>
      </c>
      <c r="D197" s="64" t="s">
        <v>369</v>
      </c>
      <c r="E197" s="64" t="s">
        <v>370</v>
      </c>
      <c r="F197" s="39" t="s">
        <v>371</v>
      </c>
      <c r="G197" s="36"/>
      <c r="H197" s="50"/>
      <c r="I197" s="73"/>
      <c r="J197" s="50"/>
      <c r="K197" s="50"/>
      <c r="L197" s="73"/>
      <c r="M197" s="50">
        <f>일대목차!N4</f>
        <v>0</v>
      </c>
      <c r="N197" s="73">
        <f t="shared" si="15"/>
        <v>0</v>
      </c>
      <c r="O197" s="50">
        <f t="shared" si="16"/>
        <v>0</v>
      </c>
      <c r="P197" s="50">
        <f t="shared" si="17"/>
        <v>0</v>
      </c>
      <c r="Q197" s="64" t="s">
        <v>367</v>
      </c>
      <c r="AE197" s="49">
        <f>L197</f>
        <v>0</v>
      </c>
    </row>
    <row r="198" spans="2:31" ht="22.5" customHeight="1">
      <c r="B198" s="20" t="s">
        <v>420</v>
      </c>
      <c r="C198" s="20" t="s">
        <v>376</v>
      </c>
      <c r="D198" s="64" t="s">
        <v>377</v>
      </c>
      <c r="E198" s="64" t="s">
        <v>378</v>
      </c>
      <c r="F198" s="39" t="s">
        <v>371</v>
      </c>
      <c r="G198" s="36"/>
      <c r="H198" s="50"/>
      <c r="I198" s="73"/>
      <c r="J198" s="50"/>
      <c r="K198" s="50"/>
      <c r="L198" s="73"/>
      <c r="M198" s="50">
        <f>일대목차!N7</f>
        <v>0</v>
      </c>
      <c r="N198" s="73">
        <f t="shared" si="15"/>
        <v>0</v>
      </c>
      <c r="O198" s="50">
        <f t="shared" si="16"/>
        <v>0</v>
      </c>
      <c r="P198" s="50">
        <f t="shared" si="17"/>
        <v>0</v>
      </c>
      <c r="Q198" s="64" t="s">
        <v>376</v>
      </c>
      <c r="AE198" s="49">
        <f>L198</f>
        <v>0</v>
      </c>
    </row>
    <row r="199" spans="2:28" ht="22.5" customHeight="1">
      <c r="B199" s="20" t="s">
        <v>420</v>
      </c>
      <c r="C199" s="20" t="s">
        <v>427</v>
      </c>
      <c r="D199" s="64" t="s">
        <v>428</v>
      </c>
      <c r="E199" s="64" t="s">
        <v>429</v>
      </c>
      <c r="F199" s="39" t="s">
        <v>430</v>
      </c>
      <c r="G199" s="36"/>
      <c r="H199" s="50"/>
      <c r="I199" s="73"/>
      <c r="J199" s="50"/>
      <c r="K199" s="50"/>
      <c r="L199" s="73"/>
      <c r="M199" s="50"/>
      <c r="N199" s="73">
        <f t="shared" si="15"/>
        <v>0</v>
      </c>
      <c r="O199" s="50">
        <f t="shared" si="16"/>
        <v>0</v>
      </c>
      <c r="P199" s="50">
        <f t="shared" si="17"/>
        <v>0</v>
      </c>
      <c r="Q199" s="64"/>
      <c r="AB199" s="49">
        <f>TRUNC(SUM(AB186:AB198),1)</f>
        <v>0</v>
      </c>
    </row>
    <row r="200" spans="2:30" ht="22.5" customHeight="1">
      <c r="B200" s="20" t="s">
        <v>420</v>
      </c>
      <c r="C200" s="20" t="s">
        <v>431</v>
      </c>
      <c r="D200" s="64" t="s">
        <v>432</v>
      </c>
      <c r="E200" s="64" t="s">
        <v>433</v>
      </c>
      <c r="F200" s="39" t="s">
        <v>430</v>
      </c>
      <c r="G200" s="36"/>
      <c r="H200" s="50"/>
      <c r="I200" s="73"/>
      <c r="J200" s="50"/>
      <c r="K200" s="50"/>
      <c r="L200" s="73"/>
      <c r="M200" s="50"/>
      <c r="N200" s="73">
        <f t="shared" si="15"/>
        <v>0</v>
      </c>
      <c r="O200" s="50">
        <f t="shared" si="16"/>
        <v>0</v>
      </c>
      <c r="P200" s="50">
        <f t="shared" si="17"/>
        <v>0</v>
      </c>
      <c r="Q200" s="64"/>
      <c r="AC200" s="49">
        <f>TRUNC(TRUNC(SUM(AC186:AC199))*옵션!$B$33/100)</f>
        <v>0</v>
      </c>
      <c r="AD200" s="49">
        <f>TRUNC(SUM(I186:I199))+TRUNC(SUM(N186:N199))</f>
        <v>0</v>
      </c>
    </row>
    <row r="201" spans="2:31" ht="22.5" customHeight="1">
      <c r="B201" s="20" t="s">
        <v>420</v>
      </c>
      <c r="C201" s="20" t="s">
        <v>343</v>
      </c>
      <c r="D201" s="64" t="s">
        <v>344</v>
      </c>
      <c r="E201" s="64" t="s">
        <v>345</v>
      </c>
      <c r="F201" s="39" t="s">
        <v>346</v>
      </c>
      <c r="G201" s="36"/>
      <c r="H201" s="50"/>
      <c r="I201" s="73"/>
      <c r="J201" s="50"/>
      <c r="K201" s="50"/>
      <c r="L201" s="73"/>
      <c r="M201" s="50">
        <f>합산자재!J59</f>
        <v>0</v>
      </c>
      <c r="N201" s="73">
        <f t="shared" si="15"/>
        <v>0</v>
      </c>
      <c r="O201" s="50">
        <f t="shared" si="16"/>
        <v>0</v>
      </c>
      <c r="P201" s="50">
        <f t="shared" si="17"/>
        <v>0</v>
      </c>
      <c r="Q201" s="64"/>
      <c r="AE201" s="49">
        <f>L201</f>
        <v>0</v>
      </c>
    </row>
    <row r="202" spans="2:17" ht="22.5" customHeight="1">
      <c r="B202" s="20" t="s">
        <v>420</v>
      </c>
      <c r="C202" s="20" t="s">
        <v>434</v>
      </c>
      <c r="D202" s="64" t="s">
        <v>435</v>
      </c>
      <c r="E202" s="64" t="s">
        <v>436</v>
      </c>
      <c r="F202" s="39" t="s">
        <v>430</v>
      </c>
      <c r="G202" s="36"/>
      <c r="H202" s="50"/>
      <c r="I202" s="73"/>
      <c r="J202" s="50"/>
      <c r="K202" s="50"/>
      <c r="L202" s="73"/>
      <c r="M202" s="50"/>
      <c r="N202" s="73">
        <f t="shared" si="15"/>
        <v>0</v>
      </c>
      <c r="O202" s="50">
        <f t="shared" si="16"/>
        <v>0</v>
      </c>
      <c r="P202" s="50">
        <f t="shared" si="17"/>
        <v>0</v>
      </c>
      <c r="Q202" s="64"/>
    </row>
    <row r="203" spans="4:31" ht="22.5" customHeight="1">
      <c r="D203" s="64"/>
      <c r="E203" s="64"/>
      <c r="F203" s="39"/>
      <c r="G203" s="36"/>
      <c r="H203" s="50"/>
      <c r="I203" s="73">
        <f t="shared" si="18"/>
        <v>0</v>
      </c>
      <c r="J203" s="50"/>
      <c r="K203" s="50"/>
      <c r="L203" s="73">
        <f t="shared" si="19"/>
        <v>0</v>
      </c>
      <c r="M203" s="50"/>
      <c r="N203" s="73">
        <f t="shared" si="15"/>
        <v>0</v>
      </c>
      <c r="O203" s="50">
        <f t="shared" si="16"/>
        <v>0</v>
      </c>
      <c r="P203" s="50">
        <f t="shared" si="17"/>
        <v>0</v>
      </c>
      <c r="Q203" s="64"/>
      <c r="AC203" s="49">
        <f>TRUNC(AE203*옵션!$B$36/100)</f>
        <v>0</v>
      </c>
      <c r="AD203" s="49">
        <f>TRUNC(SUM(L186:L201))</f>
        <v>0</v>
      </c>
      <c r="AE203" s="49">
        <f>TRUNC(SUM(AE186:AE202))</f>
        <v>0</v>
      </c>
    </row>
    <row r="204" spans="4:17" ht="22.5" customHeight="1">
      <c r="D204" s="64"/>
      <c r="E204" s="64"/>
      <c r="F204" s="39"/>
      <c r="G204" s="36"/>
      <c r="H204" s="50"/>
      <c r="I204" s="73">
        <f t="shared" si="18"/>
        <v>0</v>
      </c>
      <c r="J204" s="50"/>
      <c r="K204" s="50"/>
      <c r="L204" s="73">
        <f t="shared" si="19"/>
        <v>0</v>
      </c>
      <c r="M204" s="50"/>
      <c r="N204" s="73">
        <f t="shared" si="15"/>
        <v>0</v>
      </c>
      <c r="O204" s="50">
        <f t="shared" si="16"/>
        <v>0</v>
      </c>
      <c r="P204" s="50">
        <f t="shared" si="17"/>
        <v>0</v>
      </c>
      <c r="Q204" s="64"/>
    </row>
    <row r="205" spans="4:17" ht="22.5" customHeight="1">
      <c r="D205" s="64"/>
      <c r="E205" s="64"/>
      <c r="F205" s="39"/>
      <c r="G205" s="36"/>
      <c r="H205" s="50"/>
      <c r="I205" s="73">
        <f t="shared" si="18"/>
        <v>0</v>
      </c>
      <c r="J205" s="50"/>
      <c r="K205" s="50"/>
      <c r="L205" s="73">
        <f t="shared" si="19"/>
        <v>0</v>
      </c>
      <c r="M205" s="50"/>
      <c r="N205" s="73">
        <f t="shared" si="15"/>
        <v>0</v>
      </c>
      <c r="O205" s="50">
        <f t="shared" si="16"/>
        <v>0</v>
      </c>
      <c r="P205" s="50">
        <f t="shared" si="17"/>
        <v>0</v>
      </c>
      <c r="Q205" s="64"/>
    </row>
    <row r="206" spans="4:17" ht="22.5" customHeight="1">
      <c r="D206" s="64"/>
      <c r="E206" s="64"/>
      <c r="F206" s="39"/>
      <c r="G206" s="36"/>
      <c r="H206" s="50"/>
      <c r="I206" s="73">
        <f t="shared" si="18"/>
        <v>0</v>
      </c>
      <c r="J206" s="50"/>
      <c r="K206" s="50"/>
      <c r="L206" s="73">
        <f t="shared" si="19"/>
        <v>0</v>
      </c>
      <c r="M206" s="50"/>
      <c r="N206" s="73">
        <f t="shared" si="15"/>
        <v>0</v>
      </c>
      <c r="O206" s="50">
        <f t="shared" si="16"/>
        <v>0</v>
      </c>
      <c r="P206" s="50">
        <f t="shared" si="17"/>
        <v>0</v>
      </c>
      <c r="Q206" s="64"/>
    </row>
    <row r="207" spans="4:17" ht="22.5" customHeight="1">
      <c r="D207" s="64"/>
      <c r="E207" s="64"/>
      <c r="F207" s="39"/>
      <c r="G207" s="36"/>
      <c r="H207" s="50"/>
      <c r="I207" s="73">
        <f t="shared" si="18"/>
        <v>0</v>
      </c>
      <c r="J207" s="50"/>
      <c r="K207" s="50"/>
      <c r="L207" s="73">
        <f t="shared" si="19"/>
        <v>0</v>
      </c>
      <c r="M207" s="50"/>
      <c r="N207" s="73">
        <f t="shared" si="15"/>
        <v>0</v>
      </c>
      <c r="O207" s="50">
        <f t="shared" si="16"/>
        <v>0</v>
      </c>
      <c r="P207" s="50">
        <f t="shared" si="17"/>
        <v>0</v>
      </c>
      <c r="Q207" s="64"/>
    </row>
    <row r="208" spans="4:17" ht="22.5" customHeight="1">
      <c r="D208" s="64"/>
      <c r="E208" s="64"/>
      <c r="F208" s="39"/>
      <c r="G208" s="36"/>
      <c r="H208" s="50"/>
      <c r="I208" s="73">
        <f t="shared" si="18"/>
        <v>0</v>
      </c>
      <c r="J208" s="50"/>
      <c r="K208" s="50"/>
      <c r="L208" s="73">
        <f t="shared" si="19"/>
        <v>0</v>
      </c>
      <c r="M208" s="50"/>
      <c r="N208" s="73">
        <f t="shared" si="15"/>
        <v>0</v>
      </c>
      <c r="O208" s="50">
        <f t="shared" si="16"/>
        <v>0</v>
      </c>
      <c r="P208" s="50">
        <f t="shared" si="17"/>
        <v>0</v>
      </c>
      <c r="Q208" s="64"/>
    </row>
    <row r="209" spans="4:17" ht="22.5" customHeight="1">
      <c r="D209" s="64"/>
      <c r="E209" s="64"/>
      <c r="F209" s="39"/>
      <c r="G209" s="36"/>
      <c r="H209" s="50"/>
      <c r="I209" s="73">
        <f t="shared" si="18"/>
        <v>0</v>
      </c>
      <c r="J209" s="50"/>
      <c r="K209" s="50"/>
      <c r="L209" s="73">
        <f t="shared" si="19"/>
        <v>0</v>
      </c>
      <c r="M209" s="50"/>
      <c r="N209" s="73">
        <f t="shared" si="15"/>
        <v>0</v>
      </c>
      <c r="O209" s="50">
        <f t="shared" si="16"/>
        <v>0</v>
      </c>
      <c r="P209" s="50">
        <f t="shared" si="17"/>
        <v>0</v>
      </c>
      <c r="Q209" s="64"/>
    </row>
    <row r="210" spans="4:17" ht="22.5" customHeight="1">
      <c r="D210" s="64"/>
      <c r="E210" s="64"/>
      <c r="F210" s="39"/>
      <c r="G210" s="36"/>
      <c r="H210" s="50"/>
      <c r="I210" s="73">
        <f t="shared" si="18"/>
        <v>0</v>
      </c>
      <c r="J210" s="50"/>
      <c r="K210" s="50"/>
      <c r="L210" s="73">
        <f t="shared" si="19"/>
        <v>0</v>
      </c>
      <c r="M210" s="50"/>
      <c r="N210" s="73">
        <f t="shared" si="15"/>
        <v>0</v>
      </c>
      <c r="O210" s="50">
        <f t="shared" si="16"/>
        <v>0</v>
      </c>
      <c r="P210" s="50">
        <f t="shared" si="17"/>
        <v>0</v>
      </c>
      <c r="Q210" s="64"/>
    </row>
    <row r="211" spans="4:17" ht="22.5" customHeight="1">
      <c r="D211" s="64" t="s">
        <v>389</v>
      </c>
      <c r="E211" s="64"/>
      <c r="F211" s="39"/>
      <c r="G211" s="36"/>
      <c r="H211" s="50"/>
      <c r="I211" s="73">
        <f>TRUNC(SUM(I186:I210))</f>
        <v>0</v>
      </c>
      <c r="J211" s="50"/>
      <c r="K211" s="50"/>
      <c r="L211" s="73">
        <f>TRUNC(SUM(L186:L210))</f>
        <v>0</v>
      </c>
      <c r="M211" s="50"/>
      <c r="N211" s="73">
        <f>TRUNC(SUM(N186:N210))</f>
        <v>0</v>
      </c>
      <c r="O211" s="50">
        <f t="shared" si="16"/>
        <v>0</v>
      </c>
      <c r="P211" s="50">
        <f>TRUNC(SUM(P186:P210))</f>
        <v>0</v>
      </c>
      <c r="Q211" s="64"/>
    </row>
    <row r="212" spans="4:17" ht="22.5" customHeight="1">
      <c r="D212" s="97" t="s">
        <v>422</v>
      </c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9"/>
    </row>
    <row r="213" spans="2:29" ht="22.5" customHeight="1">
      <c r="B213" s="20" t="s">
        <v>423</v>
      </c>
      <c r="C213" s="20" t="s">
        <v>139</v>
      </c>
      <c r="D213" s="64" t="s">
        <v>140</v>
      </c>
      <c r="E213" s="64" t="s">
        <v>142</v>
      </c>
      <c r="F213" s="39" t="s">
        <v>135</v>
      </c>
      <c r="G213" s="36"/>
      <c r="H213" s="50"/>
      <c r="I213" s="73"/>
      <c r="J213" s="50"/>
      <c r="K213" s="50"/>
      <c r="L213" s="73"/>
      <c r="M213" s="50"/>
      <c r="N213" s="73">
        <f t="shared" si="15"/>
        <v>0</v>
      </c>
      <c r="O213" s="50">
        <f t="shared" si="16"/>
        <v>0</v>
      </c>
      <c r="P213" s="50">
        <f t="shared" si="17"/>
        <v>0</v>
      </c>
      <c r="Q213" s="64"/>
      <c r="AB213" s="49">
        <f>I213</f>
        <v>0</v>
      </c>
      <c r="AC213" s="49">
        <f>I213</f>
        <v>0</v>
      </c>
    </row>
    <row r="214" spans="2:29" ht="22.5" customHeight="1">
      <c r="B214" s="20" t="s">
        <v>423</v>
      </c>
      <c r="C214" s="20" t="s">
        <v>155</v>
      </c>
      <c r="D214" s="64" t="s">
        <v>156</v>
      </c>
      <c r="E214" s="64" t="s">
        <v>158</v>
      </c>
      <c r="F214" s="39" t="s">
        <v>135</v>
      </c>
      <c r="G214" s="36"/>
      <c r="H214" s="50"/>
      <c r="I214" s="73"/>
      <c r="J214" s="50"/>
      <c r="K214" s="50"/>
      <c r="L214" s="73"/>
      <c r="M214" s="50"/>
      <c r="N214" s="73">
        <f t="shared" si="15"/>
        <v>0</v>
      </c>
      <c r="O214" s="50">
        <f t="shared" si="16"/>
        <v>0</v>
      </c>
      <c r="P214" s="50">
        <f t="shared" si="17"/>
        <v>0</v>
      </c>
      <c r="Q214" s="64"/>
      <c r="AB214" s="49">
        <f>I214</f>
        <v>0</v>
      </c>
      <c r="AC214" s="49">
        <f>I214</f>
        <v>0</v>
      </c>
    </row>
    <row r="215" spans="2:17" ht="22.5" customHeight="1">
      <c r="B215" s="20" t="s">
        <v>423</v>
      </c>
      <c r="C215" s="20" t="s">
        <v>161</v>
      </c>
      <c r="D215" s="64" t="s">
        <v>156</v>
      </c>
      <c r="E215" s="64" t="s">
        <v>162</v>
      </c>
      <c r="F215" s="39" t="s">
        <v>164</v>
      </c>
      <c r="G215" s="36"/>
      <c r="H215" s="50"/>
      <c r="I215" s="73"/>
      <c r="J215" s="50"/>
      <c r="K215" s="50"/>
      <c r="L215" s="73"/>
      <c r="M215" s="50"/>
      <c r="N215" s="73">
        <f t="shared" si="15"/>
        <v>0</v>
      </c>
      <c r="O215" s="50">
        <f t="shared" si="16"/>
        <v>0</v>
      </c>
      <c r="P215" s="50">
        <f t="shared" si="17"/>
        <v>0</v>
      </c>
      <c r="Q215" s="64"/>
    </row>
    <row r="216" spans="2:17" ht="22.5" customHeight="1">
      <c r="B216" s="20" t="s">
        <v>423</v>
      </c>
      <c r="C216" s="20" t="s">
        <v>176</v>
      </c>
      <c r="D216" s="64" t="s">
        <v>177</v>
      </c>
      <c r="E216" s="64" t="s">
        <v>179</v>
      </c>
      <c r="F216" s="39" t="s">
        <v>164</v>
      </c>
      <c r="G216" s="36"/>
      <c r="H216" s="50"/>
      <c r="I216" s="73"/>
      <c r="J216" s="50"/>
      <c r="K216" s="50"/>
      <c r="L216" s="73"/>
      <c r="M216" s="50"/>
      <c r="N216" s="73">
        <f t="shared" si="15"/>
        <v>0</v>
      </c>
      <c r="O216" s="50">
        <f t="shared" si="16"/>
        <v>0</v>
      </c>
      <c r="P216" s="50">
        <f t="shared" si="17"/>
        <v>0</v>
      </c>
      <c r="Q216" s="64"/>
    </row>
    <row r="217" spans="2:17" ht="22.5" customHeight="1">
      <c r="B217" s="20" t="s">
        <v>423</v>
      </c>
      <c r="C217" s="20" t="s">
        <v>183</v>
      </c>
      <c r="D217" s="64" t="s">
        <v>177</v>
      </c>
      <c r="E217" s="64" t="s">
        <v>184</v>
      </c>
      <c r="F217" s="39" t="s">
        <v>164</v>
      </c>
      <c r="G217" s="36"/>
      <c r="H217" s="50"/>
      <c r="I217" s="73"/>
      <c r="J217" s="50"/>
      <c r="K217" s="50"/>
      <c r="L217" s="73"/>
      <c r="M217" s="50"/>
      <c r="N217" s="73">
        <f t="shared" si="15"/>
        <v>0</v>
      </c>
      <c r="O217" s="50">
        <f t="shared" si="16"/>
        <v>0</v>
      </c>
      <c r="P217" s="50">
        <f t="shared" si="17"/>
        <v>0</v>
      </c>
      <c r="Q217" s="64"/>
    </row>
    <row r="218" spans="2:17" ht="22.5" customHeight="1">
      <c r="B218" s="20" t="s">
        <v>423</v>
      </c>
      <c r="C218" s="20" t="s">
        <v>191</v>
      </c>
      <c r="D218" s="64" t="s">
        <v>192</v>
      </c>
      <c r="E218" s="64" t="s">
        <v>193</v>
      </c>
      <c r="F218" s="39" t="s">
        <v>164</v>
      </c>
      <c r="G218" s="36"/>
      <c r="H218" s="50"/>
      <c r="I218" s="73"/>
      <c r="J218" s="50"/>
      <c r="K218" s="50"/>
      <c r="L218" s="73"/>
      <c r="M218" s="50"/>
      <c r="N218" s="73">
        <f t="shared" si="15"/>
        <v>0</v>
      </c>
      <c r="O218" s="50">
        <f t="shared" si="16"/>
        <v>0</v>
      </c>
      <c r="P218" s="50">
        <f t="shared" si="17"/>
        <v>0</v>
      </c>
      <c r="Q218" s="64"/>
    </row>
    <row r="219" spans="2:17" ht="22.5" customHeight="1">
      <c r="B219" s="20" t="s">
        <v>423</v>
      </c>
      <c r="C219" s="20" t="s">
        <v>201</v>
      </c>
      <c r="D219" s="64" t="s">
        <v>202</v>
      </c>
      <c r="E219" s="64" t="s">
        <v>203</v>
      </c>
      <c r="F219" s="39" t="s">
        <v>164</v>
      </c>
      <c r="G219" s="36"/>
      <c r="H219" s="50"/>
      <c r="I219" s="73"/>
      <c r="J219" s="50"/>
      <c r="K219" s="50"/>
      <c r="L219" s="73"/>
      <c r="M219" s="50"/>
      <c r="N219" s="73">
        <f t="shared" si="15"/>
        <v>0</v>
      </c>
      <c r="O219" s="50">
        <f t="shared" si="16"/>
        <v>0</v>
      </c>
      <c r="P219" s="50">
        <f t="shared" si="17"/>
        <v>0</v>
      </c>
      <c r="Q219" s="64"/>
    </row>
    <row r="220" spans="2:17" ht="22.5" customHeight="1">
      <c r="B220" s="20" t="s">
        <v>423</v>
      </c>
      <c r="C220" s="20" t="s">
        <v>206</v>
      </c>
      <c r="D220" s="64" t="s">
        <v>202</v>
      </c>
      <c r="E220" s="64" t="s">
        <v>207</v>
      </c>
      <c r="F220" s="39" t="s">
        <v>164</v>
      </c>
      <c r="G220" s="36"/>
      <c r="H220" s="50"/>
      <c r="I220" s="73"/>
      <c r="J220" s="50"/>
      <c r="K220" s="50"/>
      <c r="L220" s="73"/>
      <c r="M220" s="50"/>
      <c r="N220" s="73">
        <f t="shared" si="15"/>
        <v>0</v>
      </c>
      <c r="O220" s="50">
        <f t="shared" si="16"/>
        <v>0</v>
      </c>
      <c r="P220" s="50">
        <f t="shared" si="17"/>
        <v>0</v>
      </c>
      <c r="Q220" s="64"/>
    </row>
    <row r="221" spans="2:29" ht="22.5" customHeight="1">
      <c r="B221" s="20" t="s">
        <v>423</v>
      </c>
      <c r="C221" s="20" t="s">
        <v>233</v>
      </c>
      <c r="D221" s="64" t="s">
        <v>234</v>
      </c>
      <c r="E221" s="64" t="s">
        <v>235</v>
      </c>
      <c r="F221" s="39" t="s">
        <v>135</v>
      </c>
      <c r="G221" s="36"/>
      <c r="H221" s="50"/>
      <c r="I221" s="73"/>
      <c r="J221" s="50"/>
      <c r="K221" s="50"/>
      <c r="L221" s="73"/>
      <c r="M221" s="50"/>
      <c r="N221" s="73">
        <f t="shared" si="15"/>
        <v>0</v>
      </c>
      <c r="O221" s="50">
        <f t="shared" si="16"/>
        <v>0</v>
      </c>
      <c r="P221" s="50">
        <f t="shared" si="17"/>
        <v>0</v>
      </c>
      <c r="Q221" s="64"/>
      <c r="AC221" s="49">
        <f>I221</f>
        <v>0</v>
      </c>
    </row>
    <row r="222" spans="2:17" ht="22.5" customHeight="1">
      <c r="B222" s="20" t="s">
        <v>423</v>
      </c>
      <c r="C222" s="20" t="s">
        <v>301</v>
      </c>
      <c r="D222" s="64" t="s">
        <v>302</v>
      </c>
      <c r="E222" s="64" t="s">
        <v>304</v>
      </c>
      <c r="F222" s="39" t="s">
        <v>164</v>
      </c>
      <c r="G222" s="36"/>
      <c r="H222" s="50"/>
      <c r="I222" s="73"/>
      <c r="J222" s="50"/>
      <c r="K222" s="50"/>
      <c r="L222" s="73"/>
      <c r="M222" s="50"/>
      <c r="N222" s="73">
        <f t="shared" si="15"/>
        <v>0</v>
      </c>
      <c r="O222" s="50">
        <f t="shared" si="16"/>
        <v>0</v>
      </c>
      <c r="P222" s="50">
        <f t="shared" si="17"/>
        <v>0</v>
      </c>
      <c r="Q222" s="64"/>
    </row>
    <row r="223" spans="2:31" ht="22.5" customHeight="1">
      <c r="B223" s="20" t="s">
        <v>423</v>
      </c>
      <c r="C223" s="20" t="s">
        <v>367</v>
      </c>
      <c r="D223" s="64" t="s">
        <v>369</v>
      </c>
      <c r="E223" s="64" t="s">
        <v>370</v>
      </c>
      <c r="F223" s="39" t="s">
        <v>371</v>
      </c>
      <c r="G223" s="36"/>
      <c r="H223" s="50"/>
      <c r="I223" s="73"/>
      <c r="J223" s="50"/>
      <c r="K223" s="50"/>
      <c r="L223" s="73"/>
      <c r="M223" s="50"/>
      <c r="N223" s="73">
        <f t="shared" si="15"/>
        <v>0</v>
      </c>
      <c r="O223" s="50">
        <f t="shared" si="16"/>
        <v>0</v>
      </c>
      <c r="P223" s="50">
        <f t="shared" si="17"/>
        <v>0</v>
      </c>
      <c r="Q223" s="64" t="s">
        <v>367</v>
      </c>
      <c r="AE223" s="49">
        <f>L223</f>
        <v>0</v>
      </c>
    </row>
    <row r="224" spans="2:31" ht="22.5" customHeight="1">
      <c r="B224" s="20" t="s">
        <v>423</v>
      </c>
      <c r="C224" s="20" t="s">
        <v>376</v>
      </c>
      <c r="D224" s="64" t="s">
        <v>377</v>
      </c>
      <c r="E224" s="64" t="s">
        <v>378</v>
      </c>
      <c r="F224" s="39" t="s">
        <v>371</v>
      </c>
      <c r="G224" s="36"/>
      <c r="H224" s="50"/>
      <c r="I224" s="73"/>
      <c r="J224" s="50"/>
      <c r="K224" s="50"/>
      <c r="L224" s="73"/>
      <c r="M224" s="50"/>
      <c r="N224" s="73">
        <f t="shared" si="15"/>
        <v>0</v>
      </c>
      <c r="O224" s="50">
        <f t="shared" si="16"/>
        <v>0</v>
      </c>
      <c r="P224" s="50">
        <f t="shared" si="17"/>
        <v>0</v>
      </c>
      <c r="Q224" s="64" t="s">
        <v>376</v>
      </c>
      <c r="AE224" s="49">
        <f>L224</f>
        <v>0</v>
      </c>
    </row>
    <row r="225" spans="2:31" ht="22.5" customHeight="1">
      <c r="B225" s="20" t="s">
        <v>423</v>
      </c>
      <c r="C225" s="20" t="s">
        <v>383</v>
      </c>
      <c r="D225" s="64" t="s">
        <v>384</v>
      </c>
      <c r="E225" s="64" t="s">
        <v>385</v>
      </c>
      <c r="F225" s="39" t="s">
        <v>371</v>
      </c>
      <c r="G225" s="36"/>
      <c r="H225" s="50"/>
      <c r="I225" s="73"/>
      <c r="J225" s="50"/>
      <c r="K225" s="50"/>
      <c r="L225" s="73"/>
      <c r="M225" s="50"/>
      <c r="N225" s="73">
        <f t="shared" si="15"/>
        <v>0</v>
      </c>
      <c r="O225" s="50">
        <f t="shared" si="16"/>
        <v>0</v>
      </c>
      <c r="P225" s="50">
        <f t="shared" si="17"/>
        <v>0</v>
      </c>
      <c r="Q225" s="64" t="s">
        <v>383</v>
      </c>
      <c r="AE225" s="49">
        <f>L225</f>
        <v>0</v>
      </c>
    </row>
    <row r="226" spans="2:28" ht="22.5" customHeight="1">
      <c r="B226" s="20" t="s">
        <v>423</v>
      </c>
      <c r="C226" s="20" t="s">
        <v>427</v>
      </c>
      <c r="D226" s="64" t="s">
        <v>428</v>
      </c>
      <c r="E226" s="64" t="s">
        <v>429</v>
      </c>
      <c r="F226" s="39" t="s">
        <v>430</v>
      </c>
      <c r="G226" s="36"/>
      <c r="H226" s="50"/>
      <c r="I226" s="73"/>
      <c r="J226" s="50"/>
      <c r="K226" s="50"/>
      <c r="L226" s="73"/>
      <c r="M226" s="50"/>
      <c r="N226" s="73">
        <f t="shared" si="15"/>
        <v>0</v>
      </c>
      <c r="O226" s="50">
        <f t="shared" si="16"/>
        <v>0</v>
      </c>
      <c r="P226" s="50">
        <f t="shared" si="17"/>
        <v>0</v>
      </c>
      <c r="Q226" s="64"/>
      <c r="AB226" s="49">
        <f>TRUNC(SUM(AB212:AB225),1)</f>
        <v>0</v>
      </c>
    </row>
    <row r="227" spans="2:30" ht="22.5" customHeight="1">
      <c r="B227" s="20" t="s">
        <v>423</v>
      </c>
      <c r="C227" s="20" t="s">
        <v>431</v>
      </c>
      <c r="D227" s="64" t="s">
        <v>432</v>
      </c>
      <c r="E227" s="64" t="s">
        <v>433</v>
      </c>
      <c r="F227" s="39" t="s">
        <v>430</v>
      </c>
      <c r="G227" s="36"/>
      <c r="H227" s="50"/>
      <c r="I227" s="73"/>
      <c r="J227" s="50"/>
      <c r="K227" s="50"/>
      <c r="L227" s="73"/>
      <c r="M227" s="50"/>
      <c r="N227" s="73">
        <f t="shared" si="15"/>
        <v>0</v>
      </c>
      <c r="O227" s="50">
        <f t="shared" si="16"/>
        <v>0</v>
      </c>
      <c r="P227" s="50">
        <f t="shared" si="17"/>
        <v>0</v>
      </c>
      <c r="Q227" s="64"/>
      <c r="AC227" s="49">
        <f>TRUNC(TRUNC(SUM(AC212:AC226))*옵션!$B$33/100)</f>
        <v>0</v>
      </c>
      <c r="AD227" s="49">
        <f>TRUNC(SUM(I212:I226))+TRUNC(SUM(N212:N226))</f>
        <v>0</v>
      </c>
    </row>
    <row r="228" spans="2:31" ht="22.5" customHeight="1">
      <c r="B228" s="20" t="s">
        <v>423</v>
      </c>
      <c r="C228" s="20" t="s">
        <v>343</v>
      </c>
      <c r="D228" s="64" t="s">
        <v>344</v>
      </c>
      <c r="E228" s="64" t="s">
        <v>345</v>
      </c>
      <c r="F228" s="39" t="s">
        <v>346</v>
      </c>
      <c r="G228" s="36"/>
      <c r="H228" s="50"/>
      <c r="I228" s="73"/>
      <c r="J228" s="50"/>
      <c r="K228" s="50"/>
      <c r="L228" s="73"/>
      <c r="M228" s="50"/>
      <c r="N228" s="73">
        <f t="shared" si="15"/>
        <v>0</v>
      </c>
      <c r="O228" s="50">
        <f t="shared" si="16"/>
        <v>0</v>
      </c>
      <c r="P228" s="50">
        <f t="shared" si="17"/>
        <v>0</v>
      </c>
      <c r="Q228" s="64"/>
      <c r="AE228" s="49">
        <f>L228</f>
        <v>0</v>
      </c>
    </row>
    <row r="229" spans="2:31" ht="22.5" customHeight="1">
      <c r="B229" s="20" t="s">
        <v>423</v>
      </c>
      <c r="C229" s="20" t="s">
        <v>353</v>
      </c>
      <c r="D229" s="64" t="s">
        <v>344</v>
      </c>
      <c r="E229" s="64" t="s">
        <v>354</v>
      </c>
      <c r="F229" s="39" t="s">
        <v>346</v>
      </c>
      <c r="G229" s="36"/>
      <c r="H229" s="50"/>
      <c r="I229" s="73"/>
      <c r="J229" s="50"/>
      <c r="K229" s="50"/>
      <c r="L229" s="73"/>
      <c r="M229" s="50"/>
      <c r="N229" s="73">
        <f t="shared" si="15"/>
        <v>0</v>
      </c>
      <c r="O229" s="50">
        <f t="shared" si="16"/>
        <v>0</v>
      </c>
      <c r="P229" s="50">
        <f t="shared" si="17"/>
        <v>0</v>
      </c>
      <c r="Q229" s="64"/>
      <c r="AE229" s="49">
        <f>L229</f>
        <v>0</v>
      </c>
    </row>
    <row r="230" spans="2:17" ht="22.5" customHeight="1">
      <c r="B230" s="20" t="s">
        <v>423</v>
      </c>
      <c r="C230" s="20" t="s">
        <v>434</v>
      </c>
      <c r="D230" s="64" t="s">
        <v>435</v>
      </c>
      <c r="E230" s="64" t="s">
        <v>436</v>
      </c>
      <c r="F230" s="39" t="s">
        <v>430</v>
      </c>
      <c r="G230" s="36"/>
      <c r="H230" s="50"/>
      <c r="I230" s="73"/>
      <c r="J230" s="50"/>
      <c r="K230" s="50"/>
      <c r="L230" s="73"/>
      <c r="M230" s="50"/>
      <c r="N230" s="73">
        <f t="shared" si="15"/>
        <v>0</v>
      </c>
      <c r="O230" s="50">
        <f t="shared" si="16"/>
        <v>0</v>
      </c>
      <c r="P230" s="50">
        <f t="shared" si="17"/>
        <v>0</v>
      </c>
      <c r="Q230" s="64"/>
    </row>
    <row r="231" spans="4:31" ht="22.5" customHeight="1">
      <c r="D231" s="64"/>
      <c r="E231" s="64"/>
      <c r="F231" s="39"/>
      <c r="G231" s="36"/>
      <c r="H231" s="50"/>
      <c r="I231" s="73"/>
      <c r="J231" s="50"/>
      <c r="K231" s="50"/>
      <c r="L231" s="73"/>
      <c r="M231" s="50"/>
      <c r="N231" s="73">
        <f aca="true" t="shared" si="20" ref="N231:N236">TRUNC(G231*M231)</f>
        <v>0</v>
      </c>
      <c r="O231" s="50">
        <f aca="true" t="shared" si="21" ref="O231:O237">SUM(H231+K231+M231)</f>
        <v>0</v>
      </c>
      <c r="P231" s="50">
        <f aca="true" t="shared" si="22" ref="P231:P236">SUM(I231,L231,N231)</f>
        <v>0</v>
      </c>
      <c r="Q231" s="64"/>
      <c r="AC231" s="49">
        <f>TRUNC(AE231*옵션!$B$36/100)</f>
        <v>0</v>
      </c>
      <c r="AD231" s="49">
        <f>TRUNC(SUM(L212:L229))</f>
        <v>0</v>
      </c>
      <c r="AE231" s="49">
        <f>TRUNC(SUM(AE212:AE230))</f>
        <v>0</v>
      </c>
    </row>
    <row r="232" spans="4:17" ht="22.5" customHeight="1">
      <c r="D232" s="64"/>
      <c r="E232" s="64"/>
      <c r="F232" s="39"/>
      <c r="G232" s="36"/>
      <c r="H232" s="50"/>
      <c r="I232" s="73">
        <f>TRUNC(G232*H232)</f>
        <v>0</v>
      </c>
      <c r="J232" s="50"/>
      <c r="K232" s="50"/>
      <c r="L232" s="73">
        <f>TRUNC(G232*K232)</f>
        <v>0</v>
      </c>
      <c r="M232" s="50"/>
      <c r="N232" s="73">
        <f t="shared" si="20"/>
        <v>0</v>
      </c>
      <c r="O232" s="50">
        <f t="shared" si="21"/>
        <v>0</v>
      </c>
      <c r="P232" s="50">
        <f t="shared" si="22"/>
        <v>0</v>
      </c>
      <c r="Q232" s="64"/>
    </row>
    <row r="233" spans="4:17" ht="22.5" customHeight="1">
      <c r="D233" s="64"/>
      <c r="E233" s="64"/>
      <c r="F233" s="39"/>
      <c r="G233" s="36"/>
      <c r="H233" s="50"/>
      <c r="I233" s="73">
        <f>TRUNC(G233*H233)</f>
        <v>0</v>
      </c>
      <c r="J233" s="50"/>
      <c r="K233" s="50"/>
      <c r="L233" s="73">
        <f>TRUNC(G233*K233)</f>
        <v>0</v>
      </c>
      <c r="M233" s="50"/>
      <c r="N233" s="73">
        <f t="shared" si="20"/>
        <v>0</v>
      </c>
      <c r="O233" s="50">
        <f t="shared" si="21"/>
        <v>0</v>
      </c>
      <c r="P233" s="50">
        <f t="shared" si="22"/>
        <v>0</v>
      </c>
      <c r="Q233" s="64"/>
    </row>
    <row r="234" spans="4:17" ht="22.5" customHeight="1">
      <c r="D234" s="64"/>
      <c r="E234" s="64"/>
      <c r="F234" s="39"/>
      <c r="G234" s="36"/>
      <c r="H234" s="50"/>
      <c r="I234" s="73">
        <f>TRUNC(G234*H234)</f>
        <v>0</v>
      </c>
      <c r="J234" s="50"/>
      <c r="K234" s="50"/>
      <c r="L234" s="73">
        <f>TRUNC(G234*K234)</f>
        <v>0</v>
      </c>
      <c r="M234" s="50"/>
      <c r="N234" s="73">
        <f t="shared" si="20"/>
        <v>0</v>
      </c>
      <c r="O234" s="50">
        <f t="shared" si="21"/>
        <v>0</v>
      </c>
      <c r="P234" s="50">
        <f t="shared" si="22"/>
        <v>0</v>
      </c>
      <c r="Q234" s="64"/>
    </row>
    <row r="235" spans="4:17" ht="22.5" customHeight="1">
      <c r="D235" s="64"/>
      <c r="E235" s="64"/>
      <c r="F235" s="39"/>
      <c r="G235" s="36"/>
      <c r="H235" s="50"/>
      <c r="I235" s="73">
        <f>TRUNC(G235*H235)</f>
        <v>0</v>
      </c>
      <c r="J235" s="50"/>
      <c r="K235" s="50"/>
      <c r="L235" s="73">
        <f>TRUNC(G235*K235)</f>
        <v>0</v>
      </c>
      <c r="M235" s="50"/>
      <c r="N235" s="73">
        <f t="shared" si="20"/>
        <v>0</v>
      </c>
      <c r="O235" s="50">
        <f t="shared" si="21"/>
        <v>0</v>
      </c>
      <c r="P235" s="50">
        <f t="shared" si="22"/>
        <v>0</v>
      </c>
      <c r="Q235" s="64"/>
    </row>
    <row r="236" spans="4:17" ht="22.5" customHeight="1">
      <c r="D236" s="64"/>
      <c r="E236" s="64"/>
      <c r="F236" s="39"/>
      <c r="G236" s="36"/>
      <c r="H236" s="50"/>
      <c r="I236" s="73">
        <f>TRUNC(G236*H236)</f>
        <v>0</v>
      </c>
      <c r="J236" s="50"/>
      <c r="K236" s="50"/>
      <c r="L236" s="73">
        <f>TRUNC(G236*K236)</f>
        <v>0</v>
      </c>
      <c r="M236" s="50"/>
      <c r="N236" s="73">
        <f t="shared" si="20"/>
        <v>0</v>
      </c>
      <c r="O236" s="50">
        <f t="shared" si="21"/>
        <v>0</v>
      </c>
      <c r="P236" s="50">
        <f t="shared" si="22"/>
        <v>0</v>
      </c>
      <c r="Q236" s="64"/>
    </row>
    <row r="237" spans="4:17" ht="22.5" customHeight="1">
      <c r="D237" s="64" t="s">
        <v>389</v>
      </c>
      <c r="E237" s="64"/>
      <c r="F237" s="39"/>
      <c r="G237" s="36"/>
      <c r="H237" s="50"/>
      <c r="I237" s="73">
        <f>TRUNC(SUM(I212:I236))</f>
        <v>0</v>
      </c>
      <c r="J237" s="50"/>
      <c r="K237" s="50"/>
      <c r="L237" s="73">
        <f>TRUNC(SUM(L212:L236))</f>
        <v>0</v>
      </c>
      <c r="M237" s="50"/>
      <c r="N237" s="73">
        <f>TRUNC(SUM(N212:N236))</f>
        <v>0</v>
      </c>
      <c r="O237" s="50">
        <f t="shared" si="21"/>
        <v>0</v>
      </c>
      <c r="P237" s="50">
        <f>TRUNC(SUM(P212:P236))</f>
        <v>0</v>
      </c>
      <c r="Q237" s="64"/>
    </row>
  </sheetData>
  <sheetProtection/>
  <mergeCells count="21">
    <mergeCell ref="D212:Q212"/>
    <mergeCell ref="D4:Q4"/>
    <mergeCell ref="D56:Q56"/>
    <mergeCell ref="D108:Q108"/>
    <mergeCell ref="D134:Q134"/>
    <mergeCell ref="G2:G3"/>
    <mergeCell ref="H2:I2"/>
    <mergeCell ref="P2:P3"/>
    <mergeCell ref="F2:F3"/>
    <mergeCell ref="D160:Q160"/>
    <mergeCell ref="D186:Q186"/>
    <mergeCell ref="Q2:Q3"/>
    <mergeCell ref="A2:A3"/>
    <mergeCell ref="B2:B3"/>
    <mergeCell ref="C2:C3"/>
    <mergeCell ref="W1:Y1"/>
    <mergeCell ref="D1:N1"/>
    <mergeCell ref="E2:E3"/>
    <mergeCell ref="D2:D3"/>
    <mergeCell ref="J2:L2"/>
    <mergeCell ref="M2:N2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85"/>
  <sheetViews>
    <sheetView zoomScalePageLayoutView="0" workbookViewId="0" topLeftCell="D1">
      <pane ySplit="3" topLeftCell="A163" activePane="bottomLeft" state="frozen"/>
      <selection pane="topLeft" activeCell="D1" sqref="D1"/>
      <selection pane="bottomLeft" activeCell="G161" sqref="G161:I169"/>
    </sheetView>
  </sheetViews>
  <sheetFormatPr defaultColWidth="8.88671875" defaultRowHeight="21.75" customHeight="1"/>
  <cols>
    <col min="1" max="1" width="4.6640625" style="2" hidden="1" customWidth="1"/>
    <col min="2" max="2" width="6.5546875" style="20" hidden="1" customWidth="1"/>
    <col min="3" max="3" width="10.77734375" style="20" hidden="1" customWidth="1"/>
    <col min="4" max="5" width="24.3359375" style="20" customWidth="1"/>
    <col min="6" max="6" width="4.5546875" style="34" customWidth="1"/>
    <col min="7" max="7" width="10.10546875" style="34" customWidth="1"/>
    <col min="8" max="8" width="9.3359375" style="34" customWidth="1"/>
    <col min="9" max="9" width="9.99609375" style="34" customWidth="1"/>
    <col min="10" max="10" width="5.21484375" style="34" customWidth="1"/>
    <col min="11" max="11" width="4.77734375" style="20" hidden="1" customWidth="1"/>
    <col min="12" max="12" width="14.10546875" style="34" customWidth="1"/>
    <col min="13" max="13" width="7.21484375" style="34" customWidth="1"/>
    <col min="14" max="14" width="5.4453125" style="34" customWidth="1"/>
    <col min="15" max="15" width="8.77734375" style="34" customWidth="1"/>
    <col min="16" max="16" width="2.4453125" style="49" hidden="1" customWidth="1"/>
    <col min="17" max="17" width="1.2265625" style="49" hidden="1" customWidth="1"/>
    <col min="18" max="18" width="5.10546875" style="49" hidden="1" customWidth="1"/>
    <col min="19" max="19" width="9.21484375" style="2" customWidth="1"/>
    <col min="20" max="20" width="11.10546875" style="2" customWidth="1"/>
    <col min="21" max="29" width="8.88671875" style="2" customWidth="1"/>
    <col min="30" max="55" width="11.77734375" style="2" customWidth="1"/>
    <col min="56" max="16384" width="8.88671875" style="2" customWidth="1"/>
  </cols>
  <sheetData>
    <row r="1" spans="2:32" ht="21.75" customHeight="1">
      <c r="B1" s="20" t="s">
        <v>425</v>
      </c>
      <c r="D1" s="102" t="s">
        <v>396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65"/>
      <c r="Q1" s="65"/>
      <c r="R1" s="65"/>
      <c r="AA1" s="2" t="s">
        <v>345</v>
      </c>
      <c r="AB1" s="2" t="s">
        <v>348</v>
      </c>
      <c r="AC1" s="2" t="s">
        <v>350</v>
      </c>
      <c r="AD1" s="2" t="s">
        <v>352</v>
      </c>
      <c r="AE1" s="2" t="s">
        <v>354</v>
      </c>
      <c r="AF1" s="2" t="s">
        <v>357</v>
      </c>
    </row>
    <row r="2" spans="1:20" s="17" customFormat="1" ht="21.75" customHeight="1">
      <c r="A2" s="100" t="s">
        <v>63</v>
      </c>
      <c r="B2" s="93" t="s">
        <v>23</v>
      </c>
      <c r="C2" s="93" t="s">
        <v>22</v>
      </c>
      <c r="D2" s="94" t="s">
        <v>70</v>
      </c>
      <c r="E2" s="94" t="s">
        <v>71</v>
      </c>
      <c r="F2" s="96" t="s">
        <v>0</v>
      </c>
      <c r="G2" s="96" t="s">
        <v>1</v>
      </c>
      <c r="H2" s="96"/>
      <c r="I2" s="96"/>
      <c r="J2" s="96"/>
      <c r="K2" s="94" t="s">
        <v>65</v>
      </c>
      <c r="L2" s="96" t="s">
        <v>36</v>
      </c>
      <c r="M2" s="96"/>
      <c r="N2" s="96"/>
      <c r="O2" s="96"/>
      <c r="P2" s="96" t="s">
        <v>98</v>
      </c>
      <c r="Q2" s="96"/>
      <c r="R2" s="96"/>
      <c r="S2" s="104" t="s">
        <v>37</v>
      </c>
      <c r="T2" s="104" t="s">
        <v>38</v>
      </c>
    </row>
    <row r="3" spans="1:20" s="17" customFormat="1" ht="21.75" customHeight="1">
      <c r="A3" s="100"/>
      <c r="B3" s="93"/>
      <c r="C3" s="93"/>
      <c r="D3" s="94"/>
      <c r="E3" s="94"/>
      <c r="F3" s="96"/>
      <c r="G3" s="72" t="s">
        <v>39</v>
      </c>
      <c r="H3" s="72" t="s">
        <v>40</v>
      </c>
      <c r="I3" s="72" t="s">
        <v>41</v>
      </c>
      <c r="J3" s="72" t="s">
        <v>42</v>
      </c>
      <c r="K3" s="105"/>
      <c r="L3" s="72" t="s">
        <v>30</v>
      </c>
      <c r="M3" s="72" t="s">
        <v>43</v>
      </c>
      <c r="N3" s="72" t="s">
        <v>44</v>
      </c>
      <c r="O3" s="72" t="s">
        <v>45</v>
      </c>
      <c r="P3" s="72" t="s">
        <v>99</v>
      </c>
      <c r="Q3" s="72" t="s">
        <v>101</v>
      </c>
      <c r="R3" s="72" t="s">
        <v>100</v>
      </c>
      <c r="S3" s="104"/>
      <c r="T3" s="104"/>
    </row>
    <row r="4" spans="4:20" ht="21.75" customHeight="1">
      <c r="D4" s="97" t="s">
        <v>397</v>
      </c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9"/>
    </row>
    <row r="5" spans="2:27" ht="21.75" customHeight="1">
      <c r="B5" s="20" t="s">
        <v>398</v>
      </c>
      <c r="C5" s="20" t="s">
        <v>139</v>
      </c>
      <c r="D5" s="64" t="s">
        <v>140</v>
      </c>
      <c r="E5" s="64" t="s">
        <v>142</v>
      </c>
      <c r="F5" s="36" t="s">
        <v>135</v>
      </c>
      <c r="G5" s="36">
        <f>내역서!G5</f>
        <v>525</v>
      </c>
      <c r="H5" s="36">
        <f aca="true" t="shared" si="0" ref="H5:H38">IF(I5&lt;&gt;0,G5-I5,"")</f>
        <v>47.30000000000001</v>
      </c>
      <c r="I5" s="36">
        <f>내역서!J5</f>
        <v>477.7</v>
      </c>
      <c r="J5" s="36">
        <v>10</v>
      </c>
      <c r="K5" s="64" t="s">
        <v>343</v>
      </c>
      <c r="L5" s="36" t="s">
        <v>345</v>
      </c>
      <c r="M5" s="36">
        <v>0.05</v>
      </c>
      <c r="N5" s="36">
        <v>100</v>
      </c>
      <c r="O5" s="36">
        <f>IF(I5*M5=0,"",I5*M5*(N5/100))</f>
        <v>23.885</v>
      </c>
      <c r="P5" s="50"/>
      <c r="Q5" s="50">
        <f>ROUND(P5*M5*N5/100,0)</f>
        <v>0</v>
      </c>
      <c r="R5" s="50"/>
      <c r="S5" s="18" t="s">
        <v>399</v>
      </c>
      <c r="T5" s="18"/>
      <c r="AA5" s="2">
        <f aca="true" t="shared" si="1" ref="AA5:AA15">O5</f>
        <v>23.885</v>
      </c>
    </row>
    <row r="6" spans="2:27" ht="21.75" customHeight="1">
      <c r="B6" s="20" t="s">
        <v>398</v>
      </c>
      <c r="C6" s="20" t="s">
        <v>149</v>
      </c>
      <c r="D6" s="64" t="s">
        <v>140</v>
      </c>
      <c r="E6" s="64" t="s">
        <v>150</v>
      </c>
      <c r="F6" s="36" t="s">
        <v>135</v>
      </c>
      <c r="G6" s="36">
        <f>내역서!G6</f>
        <v>35</v>
      </c>
      <c r="H6" s="36">
        <f t="shared" si="0"/>
        <v>2.799999999999997</v>
      </c>
      <c r="I6" s="36">
        <f>내역서!J6</f>
        <v>32.2</v>
      </c>
      <c r="J6" s="36">
        <v>10</v>
      </c>
      <c r="K6" s="64" t="s">
        <v>343</v>
      </c>
      <c r="L6" s="36" t="s">
        <v>345</v>
      </c>
      <c r="M6" s="36">
        <v>0.1</v>
      </c>
      <c r="N6" s="36">
        <v>100</v>
      </c>
      <c r="O6" s="36">
        <f>IF(I6*M6=0,"",I6*M6*(N6/100))</f>
        <v>3.2200000000000006</v>
      </c>
      <c r="P6" s="50"/>
      <c r="Q6" s="50">
        <f aca="true" t="shared" si="2" ref="Q6:Q38">ROUND(P6*M6*N6/100,0)</f>
        <v>0</v>
      </c>
      <c r="R6" s="50"/>
      <c r="S6" s="18" t="s">
        <v>399</v>
      </c>
      <c r="T6" s="18"/>
      <c r="AA6" s="2">
        <f t="shared" si="1"/>
        <v>3.2200000000000006</v>
      </c>
    </row>
    <row r="7" spans="2:27" ht="21.75" customHeight="1">
      <c r="B7" s="20" t="s">
        <v>398</v>
      </c>
      <c r="C7" s="20" t="s">
        <v>152</v>
      </c>
      <c r="D7" s="64" t="s">
        <v>153</v>
      </c>
      <c r="E7" s="64" t="s">
        <v>150</v>
      </c>
      <c r="F7" s="36" t="s">
        <v>135</v>
      </c>
      <c r="G7" s="36">
        <f>내역서!G7</f>
        <v>2</v>
      </c>
      <c r="H7" s="36">
        <f t="shared" si="0"/>
        <v>-0.5</v>
      </c>
      <c r="I7" s="36">
        <f>내역서!J7</f>
        <v>2.5</v>
      </c>
      <c r="J7" s="36">
        <v>10</v>
      </c>
      <c r="K7" s="64" t="s">
        <v>343</v>
      </c>
      <c r="L7" s="36" t="s">
        <v>345</v>
      </c>
      <c r="M7" s="36">
        <v>0.1</v>
      </c>
      <c r="N7" s="36">
        <v>120</v>
      </c>
      <c r="O7" s="36">
        <f>IF(I7*M7=0,"",I7*M7*(N7/100))</f>
        <v>0.3</v>
      </c>
      <c r="P7" s="50"/>
      <c r="Q7" s="50">
        <f t="shared" si="2"/>
        <v>0</v>
      </c>
      <c r="R7" s="50"/>
      <c r="S7" s="18" t="s">
        <v>399</v>
      </c>
      <c r="T7" s="18"/>
      <c r="AA7" s="2">
        <f t="shared" si="1"/>
        <v>0.3</v>
      </c>
    </row>
    <row r="8" spans="2:27" ht="21.75" customHeight="1">
      <c r="B8" s="20" t="s">
        <v>398</v>
      </c>
      <c r="C8" s="20" t="s">
        <v>155</v>
      </c>
      <c r="D8" s="64" t="s">
        <v>156</v>
      </c>
      <c r="E8" s="64" t="s">
        <v>158</v>
      </c>
      <c r="F8" s="36" t="s">
        <v>135</v>
      </c>
      <c r="G8" s="36">
        <f>내역서!G8</f>
        <v>5</v>
      </c>
      <c r="H8" s="36">
        <f t="shared" si="0"/>
        <v>0</v>
      </c>
      <c r="I8" s="36">
        <f>내역서!J8</f>
        <v>5</v>
      </c>
      <c r="J8" s="36">
        <v>10</v>
      </c>
      <c r="K8" s="64" t="s">
        <v>343</v>
      </c>
      <c r="L8" s="36" t="s">
        <v>345</v>
      </c>
      <c r="M8" s="36">
        <v>0.039</v>
      </c>
      <c r="N8" s="36">
        <v>100</v>
      </c>
      <c r="O8" s="36">
        <f aca="true" t="shared" si="3" ref="O8:O37">IF(I8*M8=0,"",I8*M8*(N8/100))</f>
        <v>0.195</v>
      </c>
      <c r="P8" s="50"/>
      <c r="Q8" s="50">
        <f t="shared" si="2"/>
        <v>0</v>
      </c>
      <c r="R8" s="50"/>
      <c r="S8" s="18" t="s">
        <v>399</v>
      </c>
      <c r="T8" s="18"/>
      <c r="AA8" s="2">
        <f t="shared" si="1"/>
        <v>0.195</v>
      </c>
    </row>
    <row r="9" spans="2:27" ht="21.75" customHeight="1">
      <c r="B9" s="20" t="s">
        <v>398</v>
      </c>
      <c r="C9" s="20" t="s">
        <v>165</v>
      </c>
      <c r="D9" s="64" t="s">
        <v>156</v>
      </c>
      <c r="E9" s="64" t="s">
        <v>166</v>
      </c>
      <c r="F9" s="36" t="s">
        <v>135</v>
      </c>
      <c r="G9" s="36">
        <f>내역서!G10</f>
        <v>2</v>
      </c>
      <c r="H9" s="36">
        <f t="shared" si="0"/>
        <v>0</v>
      </c>
      <c r="I9" s="36">
        <f>내역서!J10</f>
        <v>2</v>
      </c>
      <c r="J9" s="36">
        <v>10</v>
      </c>
      <c r="K9" s="64" t="s">
        <v>343</v>
      </c>
      <c r="L9" s="36" t="s">
        <v>345</v>
      </c>
      <c r="M9" s="36">
        <v>0.077</v>
      </c>
      <c r="N9" s="36">
        <v>100</v>
      </c>
      <c r="O9" s="36">
        <f t="shared" si="3"/>
        <v>0.154</v>
      </c>
      <c r="P9" s="50"/>
      <c r="Q9" s="50">
        <f t="shared" si="2"/>
        <v>0</v>
      </c>
      <c r="R9" s="50"/>
      <c r="S9" s="18" t="s">
        <v>399</v>
      </c>
      <c r="T9" s="18"/>
      <c r="AA9" s="2">
        <f t="shared" si="1"/>
        <v>0.154</v>
      </c>
    </row>
    <row r="10" spans="2:27" ht="21.75" customHeight="1">
      <c r="B10" s="20" t="s">
        <v>398</v>
      </c>
      <c r="C10" s="20" t="s">
        <v>186</v>
      </c>
      <c r="D10" s="64" t="s">
        <v>187</v>
      </c>
      <c r="E10" s="64" t="s">
        <v>188</v>
      </c>
      <c r="F10" s="36" t="s">
        <v>164</v>
      </c>
      <c r="G10" s="36">
        <f>내역서!G13</f>
        <v>19</v>
      </c>
      <c r="H10" s="36">
        <f t="shared" si="0"/>
        <v>0</v>
      </c>
      <c r="I10" s="36">
        <f>내역서!J13</f>
        <v>19</v>
      </c>
      <c r="J10" s="36"/>
      <c r="K10" s="64" t="s">
        <v>343</v>
      </c>
      <c r="L10" s="36" t="s">
        <v>345</v>
      </c>
      <c r="M10" s="36">
        <v>0.2</v>
      </c>
      <c r="N10" s="36">
        <v>100</v>
      </c>
      <c r="O10" s="36">
        <f t="shared" si="3"/>
        <v>3.8000000000000003</v>
      </c>
      <c r="P10" s="50"/>
      <c r="Q10" s="50">
        <f t="shared" si="2"/>
        <v>0</v>
      </c>
      <c r="R10" s="50"/>
      <c r="S10" s="18" t="s">
        <v>400</v>
      </c>
      <c r="T10" s="18"/>
      <c r="AA10" s="2">
        <f t="shared" si="1"/>
        <v>3.8000000000000003</v>
      </c>
    </row>
    <row r="11" spans="2:27" ht="21.75" customHeight="1">
      <c r="B11" s="20" t="s">
        <v>398</v>
      </c>
      <c r="C11" s="20" t="s">
        <v>194</v>
      </c>
      <c r="D11" s="64" t="s">
        <v>195</v>
      </c>
      <c r="E11" s="64" t="s">
        <v>196</v>
      </c>
      <c r="F11" s="36" t="s">
        <v>197</v>
      </c>
      <c r="G11" s="36">
        <f>내역서!G14</f>
        <v>1</v>
      </c>
      <c r="H11" s="36">
        <f t="shared" si="0"/>
        <v>0</v>
      </c>
      <c r="I11" s="36">
        <f>내역서!J14</f>
        <v>1</v>
      </c>
      <c r="J11" s="36"/>
      <c r="K11" s="64" t="s">
        <v>343</v>
      </c>
      <c r="L11" s="36" t="s">
        <v>345</v>
      </c>
      <c r="M11" s="36">
        <v>0.2</v>
      </c>
      <c r="N11" s="36">
        <v>100</v>
      </c>
      <c r="O11" s="36">
        <f t="shared" si="3"/>
        <v>0.2</v>
      </c>
      <c r="P11" s="50"/>
      <c r="Q11" s="50">
        <f t="shared" si="2"/>
        <v>0</v>
      </c>
      <c r="R11" s="50"/>
      <c r="S11" s="18" t="s">
        <v>400</v>
      </c>
      <c r="T11" s="18"/>
      <c r="AA11" s="2">
        <f t="shared" si="1"/>
        <v>0.2</v>
      </c>
    </row>
    <row r="12" spans="2:27" ht="21.75" customHeight="1">
      <c r="B12" s="20" t="s">
        <v>398</v>
      </c>
      <c r="C12" s="20" t="s">
        <v>199</v>
      </c>
      <c r="D12" s="64" t="s">
        <v>200</v>
      </c>
      <c r="E12" s="64"/>
      <c r="F12" s="36" t="s">
        <v>164</v>
      </c>
      <c r="G12" s="36">
        <f>내역서!G15</f>
        <v>1</v>
      </c>
      <c r="H12" s="36">
        <f t="shared" si="0"/>
        <v>0</v>
      </c>
      <c r="I12" s="36">
        <f>내역서!J15</f>
        <v>1</v>
      </c>
      <c r="J12" s="36"/>
      <c r="K12" s="64" t="s">
        <v>343</v>
      </c>
      <c r="L12" s="36" t="s">
        <v>345</v>
      </c>
      <c r="M12" s="36">
        <v>0.2</v>
      </c>
      <c r="N12" s="36">
        <v>100</v>
      </c>
      <c r="O12" s="36">
        <f t="shared" si="3"/>
        <v>0.2</v>
      </c>
      <c r="P12" s="50"/>
      <c r="Q12" s="50">
        <f t="shared" si="2"/>
        <v>0</v>
      </c>
      <c r="R12" s="50"/>
      <c r="S12" s="18" t="s">
        <v>400</v>
      </c>
      <c r="T12" s="18"/>
      <c r="AA12" s="2">
        <f t="shared" si="1"/>
        <v>0.2</v>
      </c>
    </row>
    <row r="13" spans="2:27" ht="21.75" customHeight="1">
      <c r="B13" s="20" t="s">
        <v>398</v>
      </c>
      <c r="C13" s="20" t="s">
        <v>208</v>
      </c>
      <c r="D13" s="64" t="s">
        <v>209</v>
      </c>
      <c r="E13" s="64" t="s">
        <v>210</v>
      </c>
      <c r="F13" s="36" t="s">
        <v>211</v>
      </c>
      <c r="G13" s="36">
        <f>내역서!G16</f>
        <v>27</v>
      </c>
      <c r="H13" s="36">
        <f t="shared" si="0"/>
        <v>0</v>
      </c>
      <c r="I13" s="36">
        <f>내역서!J16</f>
        <v>27</v>
      </c>
      <c r="J13" s="36"/>
      <c r="K13" s="64" t="s">
        <v>343</v>
      </c>
      <c r="L13" s="36" t="s">
        <v>345</v>
      </c>
      <c r="M13" s="36">
        <v>0.29</v>
      </c>
      <c r="N13" s="36">
        <v>100</v>
      </c>
      <c r="O13" s="36">
        <f t="shared" si="3"/>
        <v>7.829999999999999</v>
      </c>
      <c r="P13" s="50"/>
      <c r="Q13" s="50">
        <f t="shared" si="2"/>
        <v>0</v>
      </c>
      <c r="R13" s="50"/>
      <c r="S13" s="18" t="s">
        <v>400</v>
      </c>
      <c r="T13" s="18"/>
      <c r="AA13" s="2">
        <f t="shared" si="1"/>
        <v>7.829999999999999</v>
      </c>
    </row>
    <row r="14" spans="2:27" ht="21.75" customHeight="1">
      <c r="B14" s="20" t="s">
        <v>398</v>
      </c>
      <c r="C14" s="20" t="s">
        <v>213</v>
      </c>
      <c r="D14" s="64" t="s">
        <v>214</v>
      </c>
      <c r="E14" s="64" t="s">
        <v>215</v>
      </c>
      <c r="F14" s="36" t="s">
        <v>164</v>
      </c>
      <c r="G14" s="36">
        <f>내역서!G17</f>
        <v>9</v>
      </c>
      <c r="H14" s="36">
        <f t="shared" si="0"/>
        <v>0</v>
      </c>
      <c r="I14" s="36">
        <f>내역서!J17</f>
        <v>9</v>
      </c>
      <c r="J14" s="36"/>
      <c r="K14" s="64" t="s">
        <v>343</v>
      </c>
      <c r="L14" s="36" t="s">
        <v>345</v>
      </c>
      <c r="M14" s="36">
        <v>0.35</v>
      </c>
      <c r="N14" s="36">
        <v>100</v>
      </c>
      <c r="O14" s="36">
        <f t="shared" si="3"/>
        <v>3.15</v>
      </c>
      <c r="P14" s="50"/>
      <c r="Q14" s="50">
        <f t="shared" si="2"/>
        <v>0</v>
      </c>
      <c r="R14" s="50"/>
      <c r="S14" s="18" t="s">
        <v>401</v>
      </c>
      <c r="T14" s="18"/>
      <c r="AA14" s="2">
        <f t="shared" si="1"/>
        <v>3.15</v>
      </c>
    </row>
    <row r="15" spans="2:27" ht="21.75" customHeight="1">
      <c r="B15" s="20" t="s">
        <v>398</v>
      </c>
      <c r="C15" s="20" t="s">
        <v>238</v>
      </c>
      <c r="D15" s="64" t="s">
        <v>234</v>
      </c>
      <c r="E15" s="64" t="s">
        <v>239</v>
      </c>
      <c r="F15" s="36" t="s">
        <v>135</v>
      </c>
      <c r="G15" s="36">
        <f>내역서!G18</f>
        <v>1659</v>
      </c>
      <c r="H15" s="36">
        <f t="shared" si="0"/>
        <v>150</v>
      </c>
      <c r="I15" s="36">
        <f>내역서!J18</f>
        <v>1509</v>
      </c>
      <c r="J15" s="36">
        <v>10</v>
      </c>
      <c r="K15" s="64" t="s">
        <v>343</v>
      </c>
      <c r="L15" s="36" t="s">
        <v>345</v>
      </c>
      <c r="M15" s="36">
        <v>0.01</v>
      </c>
      <c r="N15" s="36">
        <v>100</v>
      </c>
      <c r="O15" s="36">
        <f t="shared" si="3"/>
        <v>15.09</v>
      </c>
      <c r="P15" s="50"/>
      <c r="Q15" s="50">
        <f t="shared" si="2"/>
        <v>0</v>
      </c>
      <c r="R15" s="50"/>
      <c r="S15" s="18" t="s">
        <v>402</v>
      </c>
      <c r="T15" s="18"/>
      <c r="AA15" s="2">
        <f t="shared" si="1"/>
        <v>15.09</v>
      </c>
    </row>
    <row r="16" spans="2:28" ht="21.75" customHeight="1">
      <c r="B16" s="20" t="s">
        <v>398</v>
      </c>
      <c r="C16" s="20" t="s">
        <v>240</v>
      </c>
      <c r="D16" s="64" t="s">
        <v>241</v>
      </c>
      <c r="E16" s="64" t="s">
        <v>242</v>
      </c>
      <c r="F16" s="36" t="s">
        <v>135</v>
      </c>
      <c r="G16" s="36">
        <f>내역서!G19</f>
        <v>39</v>
      </c>
      <c r="H16" s="36">
        <f t="shared" si="0"/>
        <v>1</v>
      </c>
      <c r="I16" s="36">
        <f>내역서!J19</f>
        <v>38</v>
      </c>
      <c r="J16" s="36">
        <v>5</v>
      </c>
      <c r="K16" s="64" t="s">
        <v>347</v>
      </c>
      <c r="L16" s="36" t="s">
        <v>348</v>
      </c>
      <c r="M16" s="36">
        <v>0.0598</v>
      </c>
      <c r="N16" s="36">
        <v>100</v>
      </c>
      <c r="O16" s="36">
        <f t="shared" si="3"/>
        <v>2.2723999999999998</v>
      </c>
      <c r="P16" s="50"/>
      <c r="Q16" s="50">
        <f t="shared" si="2"/>
        <v>0</v>
      </c>
      <c r="R16" s="50"/>
      <c r="S16" s="18" t="s">
        <v>403</v>
      </c>
      <c r="T16" s="18"/>
      <c r="AB16" s="2">
        <f>O16</f>
        <v>2.2723999999999998</v>
      </c>
    </row>
    <row r="17" spans="2:27" ht="21.75" customHeight="1">
      <c r="B17" s="20" t="s">
        <v>398</v>
      </c>
      <c r="C17" s="20" t="s">
        <v>278</v>
      </c>
      <c r="D17" s="64" t="s">
        <v>279</v>
      </c>
      <c r="E17" s="64" t="s">
        <v>281</v>
      </c>
      <c r="F17" s="36" t="s">
        <v>164</v>
      </c>
      <c r="G17" s="36">
        <f>내역서!G20</f>
        <v>13</v>
      </c>
      <c r="H17" s="36">
        <f t="shared" si="0"/>
        <v>0</v>
      </c>
      <c r="I17" s="36">
        <f>내역서!J20</f>
        <v>13</v>
      </c>
      <c r="J17" s="36"/>
      <c r="K17" s="64" t="s">
        <v>343</v>
      </c>
      <c r="L17" s="36" t="s">
        <v>345</v>
      </c>
      <c r="M17" s="36">
        <v>0.096</v>
      </c>
      <c r="N17" s="36">
        <v>100</v>
      </c>
      <c r="O17" s="36">
        <f t="shared" si="3"/>
        <v>1.248</v>
      </c>
      <c r="P17" s="50"/>
      <c r="Q17" s="50">
        <f t="shared" si="2"/>
        <v>0</v>
      </c>
      <c r="R17" s="50"/>
      <c r="S17" s="18" t="s">
        <v>404</v>
      </c>
      <c r="T17" s="18"/>
      <c r="AA17" s="2">
        <f>O17</f>
        <v>1.248</v>
      </c>
    </row>
    <row r="18" spans="2:27" ht="21.75" customHeight="1">
      <c r="B18" s="20" t="s">
        <v>398</v>
      </c>
      <c r="C18" s="20" t="s">
        <v>284</v>
      </c>
      <c r="D18" s="64" t="s">
        <v>285</v>
      </c>
      <c r="E18" s="64" t="s">
        <v>287</v>
      </c>
      <c r="F18" s="36" t="s">
        <v>164</v>
      </c>
      <c r="G18" s="36">
        <f>내역서!G21</f>
        <v>6</v>
      </c>
      <c r="H18" s="36">
        <f t="shared" si="0"/>
        <v>0</v>
      </c>
      <c r="I18" s="36">
        <f>내역서!J21</f>
        <v>6</v>
      </c>
      <c r="J18" s="36"/>
      <c r="K18" s="64" t="s">
        <v>343</v>
      </c>
      <c r="L18" s="36" t="s">
        <v>345</v>
      </c>
      <c r="M18" s="36">
        <v>0.08</v>
      </c>
      <c r="N18" s="36">
        <v>100</v>
      </c>
      <c r="O18" s="36">
        <f t="shared" si="3"/>
        <v>0.48</v>
      </c>
      <c r="P18" s="50"/>
      <c r="Q18" s="50">
        <f t="shared" si="2"/>
        <v>0</v>
      </c>
      <c r="R18" s="50"/>
      <c r="S18" s="18" t="s">
        <v>404</v>
      </c>
      <c r="T18" s="18"/>
      <c r="AA18" s="2">
        <f>O18</f>
        <v>0.48</v>
      </c>
    </row>
    <row r="19" spans="2:28" ht="21.75" customHeight="1">
      <c r="B19" s="20" t="s">
        <v>398</v>
      </c>
      <c r="C19" s="20" t="s">
        <v>313</v>
      </c>
      <c r="D19" s="64" t="s">
        <v>314</v>
      </c>
      <c r="E19" s="64" t="s">
        <v>315</v>
      </c>
      <c r="F19" s="36" t="s">
        <v>164</v>
      </c>
      <c r="G19" s="36">
        <f>내역서!G22</f>
        <v>8</v>
      </c>
      <c r="H19" s="36">
        <f t="shared" si="0"/>
        <v>0</v>
      </c>
      <c r="I19" s="36">
        <f>내역서!J22</f>
        <v>8</v>
      </c>
      <c r="J19" s="36"/>
      <c r="K19" s="64" t="s">
        <v>347</v>
      </c>
      <c r="L19" s="36" t="s">
        <v>348</v>
      </c>
      <c r="M19" s="36">
        <v>0.081</v>
      </c>
      <c r="N19" s="36">
        <v>100</v>
      </c>
      <c r="O19" s="36">
        <f t="shared" si="3"/>
        <v>0.648</v>
      </c>
      <c r="P19" s="50"/>
      <c r="Q19" s="50">
        <f t="shared" si="2"/>
        <v>0</v>
      </c>
      <c r="R19" s="50"/>
      <c r="S19" s="18" t="s">
        <v>405</v>
      </c>
      <c r="T19" s="18"/>
      <c r="AB19" s="2">
        <f>O19</f>
        <v>0.648</v>
      </c>
    </row>
    <row r="20" spans="2:20" ht="21.75" customHeight="1">
      <c r="B20" s="20" t="s">
        <v>398</v>
      </c>
      <c r="C20" s="20" t="s">
        <v>343</v>
      </c>
      <c r="D20" s="64" t="s">
        <v>344</v>
      </c>
      <c r="E20" s="64" t="s">
        <v>345</v>
      </c>
      <c r="F20" s="36" t="s">
        <v>346</v>
      </c>
      <c r="G20" s="36">
        <f>IF(H20*I20/100&lt;1,TRUNC(H20*I20/100,5),TRUNC(H20*I20/100,J20))</f>
        <v>29</v>
      </c>
      <c r="H20" s="36">
        <f>(옵션!$B$12*옵션!$B$41)/100</f>
        <v>50</v>
      </c>
      <c r="I20" s="36">
        <f>SUM(AA5:AA19)</f>
        <v>59.751999999999995</v>
      </c>
      <c r="J20" s="36">
        <f>옵션!$C$41</f>
        <v>0</v>
      </c>
      <c r="K20" s="64"/>
      <c r="L20" s="36"/>
      <c r="M20" s="36"/>
      <c r="N20" s="36"/>
      <c r="O20" s="36">
        <f t="shared" si="3"/>
      </c>
      <c r="P20" s="50"/>
      <c r="Q20" s="50">
        <f t="shared" si="2"/>
        <v>0</v>
      </c>
      <c r="R20" s="50"/>
      <c r="S20" s="18"/>
      <c r="T20" s="18"/>
    </row>
    <row r="21" spans="2:20" ht="21.75" customHeight="1">
      <c r="B21" s="20" t="s">
        <v>398</v>
      </c>
      <c r="C21" s="20" t="s">
        <v>347</v>
      </c>
      <c r="D21" s="64" t="s">
        <v>344</v>
      </c>
      <c r="E21" s="64" t="s">
        <v>348</v>
      </c>
      <c r="F21" s="36" t="s">
        <v>346</v>
      </c>
      <c r="G21" s="36">
        <f>IF(H21*I21/100&lt;1,TRUNC(H21*I21/100,5),TRUNC(H21*I21/100,J21))</f>
        <v>1</v>
      </c>
      <c r="H21" s="36">
        <f>(옵션!$B$12*옵션!$B$41)/100</f>
        <v>50</v>
      </c>
      <c r="I21" s="36">
        <f>SUM(AB5:AB19)</f>
        <v>2.9204</v>
      </c>
      <c r="J21" s="36">
        <f>옵션!$C$41</f>
        <v>0</v>
      </c>
      <c r="K21" s="64"/>
      <c r="L21" s="36"/>
      <c r="M21" s="36"/>
      <c r="N21" s="36"/>
      <c r="O21" s="36">
        <f t="shared" si="3"/>
      </c>
      <c r="P21" s="50"/>
      <c r="Q21" s="50">
        <f t="shared" si="2"/>
        <v>0</v>
      </c>
      <c r="R21" s="50"/>
      <c r="S21" s="18"/>
      <c r="T21" s="18"/>
    </row>
    <row r="22" spans="4:20" ht="21.75" customHeight="1">
      <c r="D22" s="64"/>
      <c r="E22" s="64"/>
      <c r="F22" s="36"/>
      <c r="G22" s="36"/>
      <c r="H22" s="36">
        <f t="shared" si="0"/>
      </c>
      <c r="I22" s="36"/>
      <c r="J22" s="36"/>
      <c r="K22" s="64"/>
      <c r="L22" s="36"/>
      <c r="M22" s="36"/>
      <c r="N22" s="36"/>
      <c r="O22" s="36">
        <f t="shared" si="3"/>
      </c>
      <c r="P22" s="50"/>
      <c r="Q22" s="50">
        <f t="shared" si="2"/>
        <v>0</v>
      </c>
      <c r="R22" s="50"/>
      <c r="S22" s="18"/>
      <c r="T22" s="18"/>
    </row>
    <row r="23" spans="4:20" ht="21.75" customHeight="1">
      <c r="D23" s="64"/>
      <c r="E23" s="64"/>
      <c r="F23" s="36"/>
      <c r="G23" s="36"/>
      <c r="H23" s="36">
        <f t="shared" si="0"/>
      </c>
      <c r="I23" s="36"/>
      <c r="J23" s="36"/>
      <c r="K23" s="64"/>
      <c r="L23" s="36"/>
      <c r="M23" s="36"/>
      <c r="N23" s="36"/>
      <c r="O23" s="36">
        <f t="shared" si="3"/>
      </c>
      <c r="P23" s="50"/>
      <c r="Q23" s="50">
        <f t="shared" si="2"/>
        <v>0</v>
      </c>
      <c r="R23" s="50"/>
      <c r="S23" s="18"/>
      <c r="T23" s="18"/>
    </row>
    <row r="24" spans="4:20" ht="21.75" customHeight="1">
      <c r="D24" s="64"/>
      <c r="E24" s="64"/>
      <c r="F24" s="36"/>
      <c r="G24" s="36"/>
      <c r="H24" s="36">
        <f t="shared" si="0"/>
      </c>
      <c r="I24" s="36"/>
      <c r="J24" s="36"/>
      <c r="K24" s="64"/>
      <c r="L24" s="36"/>
      <c r="M24" s="36"/>
      <c r="N24" s="36"/>
      <c r="O24" s="36">
        <f t="shared" si="3"/>
      </c>
      <c r="P24" s="50"/>
      <c r="Q24" s="50">
        <f t="shared" si="2"/>
        <v>0</v>
      </c>
      <c r="R24" s="50"/>
      <c r="S24" s="18"/>
      <c r="T24" s="18"/>
    </row>
    <row r="25" spans="4:20" ht="21.75" customHeight="1">
      <c r="D25" s="64"/>
      <c r="E25" s="64"/>
      <c r="F25" s="36"/>
      <c r="G25" s="36"/>
      <c r="H25" s="36">
        <f t="shared" si="0"/>
      </c>
      <c r="I25" s="36"/>
      <c r="J25" s="36"/>
      <c r="K25" s="64"/>
      <c r="L25" s="36"/>
      <c r="M25" s="36"/>
      <c r="N25" s="36"/>
      <c r="O25" s="36">
        <f t="shared" si="3"/>
      </c>
      <c r="P25" s="50"/>
      <c r="Q25" s="50">
        <f t="shared" si="2"/>
        <v>0</v>
      </c>
      <c r="R25" s="50"/>
      <c r="S25" s="18"/>
      <c r="T25" s="18"/>
    </row>
    <row r="26" spans="4:20" ht="21.75" customHeight="1">
      <c r="D26" s="64"/>
      <c r="E26" s="64"/>
      <c r="F26" s="36"/>
      <c r="G26" s="36"/>
      <c r="H26" s="36">
        <f t="shared" si="0"/>
      </c>
      <c r="I26" s="36"/>
      <c r="J26" s="36"/>
      <c r="K26" s="64"/>
      <c r="L26" s="36"/>
      <c r="M26" s="36"/>
      <c r="N26" s="36"/>
      <c r="O26" s="36">
        <f t="shared" si="3"/>
      </c>
      <c r="P26" s="50"/>
      <c r="Q26" s="50">
        <f t="shared" si="2"/>
        <v>0</v>
      </c>
      <c r="R26" s="50"/>
      <c r="S26" s="18"/>
      <c r="T26" s="18"/>
    </row>
    <row r="27" spans="4:20" ht="21.75" customHeight="1">
      <c r="D27" s="64"/>
      <c r="E27" s="64"/>
      <c r="F27" s="36"/>
      <c r="G27" s="36"/>
      <c r="H27" s="36">
        <f t="shared" si="0"/>
      </c>
      <c r="I27" s="36"/>
      <c r="J27" s="36"/>
      <c r="K27" s="64"/>
      <c r="L27" s="36"/>
      <c r="M27" s="36"/>
      <c r="N27" s="36"/>
      <c r="O27" s="36">
        <f t="shared" si="3"/>
      </c>
      <c r="P27" s="50"/>
      <c r="Q27" s="50">
        <f t="shared" si="2"/>
        <v>0</v>
      </c>
      <c r="R27" s="50"/>
      <c r="S27" s="18"/>
      <c r="T27" s="18"/>
    </row>
    <row r="28" spans="4:20" ht="21.75" customHeight="1">
      <c r="D28" s="64"/>
      <c r="E28" s="64"/>
      <c r="F28" s="36"/>
      <c r="G28" s="36"/>
      <c r="H28" s="36">
        <f t="shared" si="0"/>
      </c>
      <c r="I28" s="36"/>
      <c r="J28" s="36"/>
      <c r="K28" s="64"/>
      <c r="L28" s="36"/>
      <c r="M28" s="36"/>
      <c r="N28" s="36"/>
      <c r="O28" s="36">
        <f t="shared" si="3"/>
      </c>
      <c r="P28" s="50"/>
      <c r="Q28" s="50">
        <f t="shared" si="2"/>
        <v>0</v>
      </c>
      <c r="R28" s="50"/>
      <c r="S28" s="18"/>
      <c r="T28" s="18"/>
    </row>
    <row r="29" spans="4:20" ht="21.75" customHeight="1">
      <c r="D29" s="64"/>
      <c r="E29" s="64"/>
      <c r="F29" s="36"/>
      <c r="G29" s="36"/>
      <c r="H29" s="36">
        <f t="shared" si="0"/>
      </c>
      <c r="I29" s="36"/>
      <c r="J29" s="36"/>
      <c r="K29" s="64"/>
      <c r="L29" s="36"/>
      <c r="M29" s="36"/>
      <c r="N29" s="36"/>
      <c r="O29" s="36">
        <f t="shared" si="3"/>
      </c>
      <c r="P29" s="50"/>
      <c r="Q29" s="50">
        <f t="shared" si="2"/>
        <v>0</v>
      </c>
      <c r="R29" s="50"/>
      <c r="S29" s="18"/>
      <c r="T29" s="18"/>
    </row>
    <row r="30" spans="4:20" ht="21.75" customHeight="1">
      <c r="D30" s="97" t="s">
        <v>406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9"/>
    </row>
    <row r="31" spans="2:27" ht="21.75" customHeight="1">
      <c r="B31" s="20" t="s">
        <v>407</v>
      </c>
      <c r="C31" s="20" t="s">
        <v>139</v>
      </c>
      <c r="D31" s="64" t="s">
        <v>140</v>
      </c>
      <c r="E31" s="64" t="s">
        <v>142</v>
      </c>
      <c r="F31" s="36" t="s">
        <v>135</v>
      </c>
      <c r="G31" s="36">
        <f>내역서!G57</f>
        <v>758</v>
      </c>
      <c r="H31" s="36">
        <f t="shared" si="0"/>
        <v>68.60000000000002</v>
      </c>
      <c r="I31" s="36">
        <f>내역서!J57</f>
        <v>689.4</v>
      </c>
      <c r="J31" s="36">
        <v>10</v>
      </c>
      <c r="K31" s="64" t="s">
        <v>343</v>
      </c>
      <c r="L31" s="36" t="s">
        <v>345</v>
      </c>
      <c r="M31" s="36">
        <v>0.05</v>
      </c>
      <c r="N31" s="36">
        <v>100</v>
      </c>
      <c r="O31" s="36">
        <f t="shared" si="3"/>
        <v>34.47</v>
      </c>
      <c r="P31" s="50"/>
      <c r="Q31" s="50">
        <f t="shared" si="2"/>
        <v>0</v>
      </c>
      <c r="R31" s="50"/>
      <c r="S31" s="18" t="s">
        <v>399</v>
      </c>
      <c r="T31" s="18"/>
      <c r="AA31" s="2">
        <f aca="true" t="shared" si="4" ref="AA31:AA50">O31</f>
        <v>34.47</v>
      </c>
    </row>
    <row r="32" spans="2:27" ht="21.75" customHeight="1">
      <c r="B32" s="20" t="s">
        <v>407</v>
      </c>
      <c r="C32" s="20" t="s">
        <v>146</v>
      </c>
      <c r="D32" s="64" t="s">
        <v>140</v>
      </c>
      <c r="E32" s="64" t="s">
        <v>147</v>
      </c>
      <c r="F32" s="36" t="s">
        <v>135</v>
      </c>
      <c r="G32" s="36">
        <f>내역서!G58</f>
        <v>99</v>
      </c>
      <c r="H32" s="36">
        <f t="shared" si="0"/>
        <v>8.599999999999994</v>
      </c>
      <c r="I32" s="36">
        <f>내역서!J58</f>
        <v>90.4</v>
      </c>
      <c r="J32" s="36">
        <v>10</v>
      </c>
      <c r="K32" s="64" t="s">
        <v>343</v>
      </c>
      <c r="L32" s="36" t="s">
        <v>345</v>
      </c>
      <c r="M32" s="36">
        <v>0.06</v>
      </c>
      <c r="N32" s="36">
        <v>100</v>
      </c>
      <c r="O32" s="36">
        <f t="shared" si="3"/>
        <v>5.424</v>
      </c>
      <c r="P32" s="50"/>
      <c r="Q32" s="50">
        <f t="shared" si="2"/>
        <v>0</v>
      </c>
      <c r="R32" s="50"/>
      <c r="S32" s="18" t="s">
        <v>399</v>
      </c>
      <c r="T32" s="18"/>
      <c r="AA32" s="2">
        <f t="shared" si="4"/>
        <v>5.424</v>
      </c>
    </row>
    <row r="33" spans="2:27" ht="21.75" customHeight="1">
      <c r="B33" s="20" t="s">
        <v>407</v>
      </c>
      <c r="C33" s="20" t="s">
        <v>155</v>
      </c>
      <c r="D33" s="64" t="s">
        <v>156</v>
      </c>
      <c r="E33" s="64" t="s">
        <v>158</v>
      </c>
      <c r="F33" s="36" t="s">
        <v>135</v>
      </c>
      <c r="G33" s="36">
        <f>내역서!G59</f>
        <v>206</v>
      </c>
      <c r="H33" s="36">
        <f t="shared" si="0"/>
        <v>18</v>
      </c>
      <c r="I33" s="36">
        <f>내역서!J59</f>
        <v>188</v>
      </c>
      <c r="J33" s="36">
        <v>10</v>
      </c>
      <c r="K33" s="64" t="s">
        <v>343</v>
      </c>
      <c r="L33" s="36" t="s">
        <v>345</v>
      </c>
      <c r="M33" s="36">
        <v>0.039</v>
      </c>
      <c r="N33" s="36">
        <v>100</v>
      </c>
      <c r="O33" s="36">
        <f t="shared" si="3"/>
        <v>7.332</v>
      </c>
      <c r="P33" s="50"/>
      <c r="Q33" s="50">
        <f t="shared" si="2"/>
        <v>0</v>
      </c>
      <c r="R33" s="50"/>
      <c r="S33" s="18" t="s">
        <v>399</v>
      </c>
      <c r="T33" s="18"/>
      <c r="AA33" s="2">
        <f t="shared" si="4"/>
        <v>7.332</v>
      </c>
    </row>
    <row r="34" spans="2:27" ht="21.75" customHeight="1">
      <c r="B34" s="20" t="s">
        <v>407</v>
      </c>
      <c r="C34" s="20" t="s">
        <v>176</v>
      </c>
      <c r="D34" s="64" t="s">
        <v>177</v>
      </c>
      <c r="E34" s="64" t="s">
        <v>179</v>
      </c>
      <c r="F34" s="36" t="s">
        <v>164</v>
      </c>
      <c r="G34" s="36">
        <f>내역서!G61</f>
        <v>136</v>
      </c>
      <c r="H34" s="36">
        <f t="shared" si="0"/>
        <v>0</v>
      </c>
      <c r="I34" s="36">
        <f>내역서!J61</f>
        <v>136</v>
      </c>
      <c r="J34" s="36"/>
      <c r="K34" s="64" t="s">
        <v>343</v>
      </c>
      <c r="L34" s="36" t="s">
        <v>345</v>
      </c>
      <c r="M34" s="36">
        <v>0.12</v>
      </c>
      <c r="N34" s="36">
        <v>100</v>
      </c>
      <c r="O34" s="36">
        <f t="shared" si="3"/>
        <v>16.32</v>
      </c>
      <c r="P34" s="50"/>
      <c r="Q34" s="50">
        <f t="shared" si="2"/>
        <v>0</v>
      </c>
      <c r="R34" s="50"/>
      <c r="S34" s="18" t="s">
        <v>400</v>
      </c>
      <c r="T34" s="18"/>
      <c r="AA34" s="2">
        <f t="shared" si="4"/>
        <v>16.32</v>
      </c>
    </row>
    <row r="35" spans="2:27" ht="21.75" customHeight="1">
      <c r="B35" s="20" t="s">
        <v>407</v>
      </c>
      <c r="C35" s="20" t="s">
        <v>183</v>
      </c>
      <c r="D35" s="64" t="s">
        <v>177</v>
      </c>
      <c r="E35" s="64" t="s">
        <v>184</v>
      </c>
      <c r="F35" s="36" t="s">
        <v>164</v>
      </c>
      <c r="G35" s="36">
        <f>내역서!G62</f>
        <v>65</v>
      </c>
      <c r="H35" s="36">
        <f t="shared" si="0"/>
        <v>0</v>
      </c>
      <c r="I35" s="36">
        <f>내역서!J62</f>
        <v>65</v>
      </c>
      <c r="J35" s="36"/>
      <c r="K35" s="64" t="s">
        <v>343</v>
      </c>
      <c r="L35" s="36" t="s">
        <v>345</v>
      </c>
      <c r="M35" s="36">
        <v>0.12</v>
      </c>
      <c r="N35" s="36">
        <v>100</v>
      </c>
      <c r="O35" s="36">
        <f t="shared" si="3"/>
        <v>7.8</v>
      </c>
      <c r="P35" s="50"/>
      <c r="Q35" s="50">
        <f t="shared" si="2"/>
        <v>0</v>
      </c>
      <c r="R35" s="50"/>
      <c r="S35" s="18" t="s">
        <v>400</v>
      </c>
      <c r="T35" s="18"/>
      <c r="AA35" s="2">
        <f t="shared" si="4"/>
        <v>7.8</v>
      </c>
    </row>
    <row r="36" spans="2:27" ht="21.75" customHeight="1">
      <c r="B36" s="20" t="s">
        <v>407</v>
      </c>
      <c r="C36" s="20" t="s">
        <v>186</v>
      </c>
      <c r="D36" s="64" t="s">
        <v>187</v>
      </c>
      <c r="E36" s="64" t="s">
        <v>188</v>
      </c>
      <c r="F36" s="36" t="s">
        <v>164</v>
      </c>
      <c r="G36" s="36">
        <f>내역서!G63</f>
        <v>23</v>
      </c>
      <c r="H36" s="36">
        <f t="shared" si="0"/>
        <v>0</v>
      </c>
      <c r="I36" s="36">
        <f>내역서!J63</f>
        <v>23</v>
      </c>
      <c r="J36" s="36"/>
      <c r="K36" s="64" t="s">
        <v>343</v>
      </c>
      <c r="L36" s="36" t="s">
        <v>345</v>
      </c>
      <c r="M36" s="36">
        <v>0.2</v>
      </c>
      <c r="N36" s="36">
        <v>100</v>
      </c>
      <c r="O36" s="36">
        <f t="shared" si="3"/>
        <v>4.6000000000000005</v>
      </c>
      <c r="P36" s="50"/>
      <c r="Q36" s="50">
        <f t="shared" si="2"/>
        <v>0</v>
      </c>
      <c r="R36" s="50"/>
      <c r="S36" s="18" t="s">
        <v>400</v>
      </c>
      <c r="T36" s="18"/>
      <c r="AA36" s="2">
        <f t="shared" si="4"/>
        <v>4.6000000000000005</v>
      </c>
    </row>
    <row r="37" spans="2:27" ht="21.75" customHeight="1">
      <c r="B37" s="20" t="s">
        <v>407</v>
      </c>
      <c r="C37" s="20" t="s">
        <v>189</v>
      </c>
      <c r="D37" s="64" t="s">
        <v>187</v>
      </c>
      <c r="E37" s="64" t="s">
        <v>190</v>
      </c>
      <c r="F37" s="36" t="s">
        <v>164</v>
      </c>
      <c r="G37" s="36">
        <f>내역서!G64</f>
        <v>2</v>
      </c>
      <c r="H37" s="36">
        <f t="shared" si="0"/>
        <v>0</v>
      </c>
      <c r="I37" s="36">
        <f>내역서!J64</f>
        <v>2</v>
      </c>
      <c r="J37" s="36"/>
      <c r="K37" s="64" t="s">
        <v>343</v>
      </c>
      <c r="L37" s="36" t="s">
        <v>345</v>
      </c>
      <c r="M37" s="36">
        <v>0.2</v>
      </c>
      <c r="N37" s="36">
        <v>100</v>
      </c>
      <c r="O37" s="36">
        <f t="shared" si="3"/>
        <v>0.4</v>
      </c>
      <c r="P37" s="50"/>
      <c r="Q37" s="50">
        <f t="shared" si="2"/>
        <v>0</v>
      </c>
      <c r="R37" s="50"/>
      <c r="S37" s="18" t="s">
        <v>400</v>
      </c>
      <c r="T37" s="18"/>
      <c r="AA37" s="2">
        <f t="shared" si="4"/>
        <v>0.4</v>
      </c>
    </row>
    <row r="38" spans="2:27" ht="21.75" customHeight="1">
      <c r="B38" s="20" t="s">
        <v>407</v>
      </c>
      <c r="C38" s="20" t="s">
        <v>191</v>
      </c>
      <c r="D38" s="64" t="s">
        <v>192</v>
      </c>
      <c r="E38" s="64" t="s">
        <v>193</v>
      </c>
      <c r="F38" s="36" t="s">
        <v>164</v>
      </c>
      <c r="G38" s="36">
        <f>내역서!G65</f>
        <v>6</v>
      </c>
      <c r="H38" s="36">
        <f t="shared" si="0"/>
        <v>0</v>
      </c>
      <c r="I38" s="36">
        <f>내역서!J65</f>
        <v>6</v>
      </c>
      <c r="J38" s="36"/>
      <c r="K38" s="64" t="s">
        <v>343</v>
      </c>
      <c r="L38" s="36" t="s">
        <v>345</v>
      </c>
      <c r="M38" s="36">
        <v>0.04</v>
      </c>
      <c r="N38" s="36">
        <v>100</v>
      </c>
      <c r="O38" s="36">
        <f>IF(I38*M38=0,"",I38*M38*(N38/100))</f>
        <v>0.24</v>
      </c>
      <c r="P38" s="50"/>
      <c r="Q38" s="50">
        <f t="shared" si="2"/>
        <v>0</v>
      </c>
      <c r="R38" s="50"/>
      <c r="S38" s="18" t="s">
        <v>400</v>
      </c>
      <c r="T38" s="18"/>
      <c r="AA38" s="2">
        <f t="shared" si="4"/>
        <v>0.24</v>
      </c>
    </row>
    <row r="39" spans="2:27" ht="21.75" customHeight="1">
      <c r="B39" s="20" t="s">
        <v>407</v>
      </c>
      <c r="C39" s="20" t="s">
        <v>208</v>
      </c>
      <c r="D39" s="64" t="s">
        <v>209</v>
      </c>
      <c r="E39" s="64" t="s">
        <v>210</v>
      </c>
      <c r="F39" s="36" t="s">
        <v>211</v>
      </c>
      <c r="G39" s="36">
        <f>내역서!G69</f>
        <v>13</v>
      </c>
      <c r="H39" s="36">
        <f aca="true" t="shared" si="5" ref="H39:H102">IF(I39&lt;&gt;0,G39-I39,"")</f>
        <v>0</v>
      </c>
      <c r="I39" s="36">
        <f>내역서!J69</f>
        <v>13</v>
      </c>
      <c r="J39" s="36"/>
      <c r="K39" s="64" t="s">
        <v>343</v>
      </c>
      <c r="L39" s="36" t="s">
        <v>345</v>
      </c>
      <c r="M39" s="36">
        <v>0.29</v>
      </c>
      <c r="N39" s="36">
        <v>100</v>
      </c>
      <c r="O39" s="36">
        <f>IF(I39*M39=0,"",I39*M39*(N39/100))</f>
        <v>3.7699999999999996</v>
      </c>
      <c r="P39" s="50"/>
      <c r="Q39" s="50">
        <f aca="true" t="shared" si="6" ref="Q39:Q55">ROUND(P39*M39*N39/100,0)</f>
        <v>0</v>
      </c>
      <c r="R39" s="50"/>
      <c r="S39" s="18" t="s">
        <v>400</v>
      </c>
      <c r="T39" s="18"/>
      <c r="AA39" s="2">
        <f t="shared" si="4"/>
        <v>3.7699999999999996</v>
      </c>
    </row>
    <row r="40" spans="2:27" ht="21.75" customHeight="1">
      <c r="B40" s="20" t="s">
        <v>407</v>
      </c>
      <c r="C40" s="20" t="s">
        <v>238</v>
      </c>
      <c r="D40" s="64" t="s">
        <v>234</v>
      </c>
      <c r="E40" s="64" t="s">
        <v>239</v>
      </c>
      <c r="F40" s="36" t="s">
        <v>135</v>
      </c>
      <c r="G40" s="36">
        <f>내역서!G70</f>
        <v>2909</v>
      </c>
      <c r="H40" s="36">
        <f t="shared" si="5"/>
        <v>264.4000000000001</v>
      </c>
      <c r="I40" s="36">
        <f>내역서!J70</f>
        <v>2644.6</v>
      </c>
      <c r="J40" s="36">
        <v>10</v>
      </c>
      <c r="K40" s="64" t="s">
        <v>343</v>
      </c>
      <c r="L40" s="36" t="s">
        <v>345</v>
      </c>
      <c r="M40" s="36">
        <v>0.01</v>
      </c>
      <c r="N40" s="36">
        <v>100</v>
      </c>
      <c r="O40" s="36">
        <f>IF(I40*M40=0,"",I40*M40*(N40/100))</f>
        <v>26.445999999999998</v>
      </c>
      <c r="P40" s="50"/>
      <c r="Q40" s="50">
        <f t="shared" si="6"/>
        <v>0</v>
      </c>
      <c r="R40" s="50"/>
      <c r="S40" s="18" t="s">
        <v>402</v>
      </c>
      <c r="T40" s="18"/>
      <c r="AA40" s="2">
        <f t="shared" si="4"/>
        <v>26.445999999999998</v>
      </c>
    </row>
    <row r="41" spans="2:27" ht="21.75" customHeight="1">
      <c r="B41" s="20" t="s">
        <v>407</v>
      </c>
      <c r="C41" s="20" t="s">
        <v>257</v>
      </c>
      <c r="D41" s="64" t="s">
        <v>258</v>
      </c>
      <c r="E41" s="64" t="s">
        <v>259</v>
      </c>
      <c r="F41" s="36" t="s">
        <v>164</v>
      </c>
      <c r="G41" s="36">
        <f>내역서!G71</f>
        <v>10</v>
      </c>
      <c r="H41" s="36">
        <f t="shared" si="5"/>
        <v>0</v>
      </c>
      <c r="I41" s="36">
        <f>내역서!J71</f>
        <v>10</v>
      </c>
      <c r="J41" s="36"/>
      <c r="K41" s="64" t="s">
        <v>343</v>
      </c>
      <c r="L41" s="36" t="s">
        <v>345</v>
      </c>
      <c r="M41" s="36">
        <v>0.085</v>
      </c>
      <c r="N41" s="36">
        <v>100</v>
      </c>
      <c r="O41" s="36">
        <f aca="true" t="shared" si="7" ref="O41:O55">IF(I41*M41=0,"",I41*M41*(N41/100))</f>
        <v>0.8500000000000001</v>
      </c>
      <c r="P41" s="50"/>
      <c r="Q41" s="50">
        <f t="shared" si="6"/>
        <v>0</v>
      </c>
      <c r="R41" s="50"/>
      <c r="S41" s="18" t="s">
        <v>408</v>
      </c>
      <c r="T41" s="18"/>
      <c r="AA41" s="2">
        <f t="shared" si="4"/>
        <v>0.8500000000000001</v>
      </c>
    </row>
    <row r="42" spans="2:27" ht="21.75" customHeight="1">
      <c r="B42" s="20" t="s">
        <v>407</v>
      </c>
      <c r="C42" s="20" t="s">
        <v>261</v>
      </c>
      <c r="D42" s="64" t="s">
        <v>258</v>
      </c>
      <c r="E42" s="64" t="s">
        <v>263</v>
      </c>
      <c r="F42" s="36" t="s">
        <v>164</v>
      </c>
      <c r="G42" s="36">
        <f>내역서!G72</f>
        <v>4</v>
      </c>
      <c r="H42" s="36">
        <f t="shared" si="5"/>
        <v>0</v>
      </c>
      <c r="I42" s="36">
        <f>내역서!J72</f>
        <v>4</v>
      </c>
      <c r="J42" s="36"/>
      <c r="K42" s="64" t="s">
        <v>343</v>
      </c>
      <c r="L42" s="36" t="s">
        <v>345</v>
      </c>
      <c r="M42" s="36">
        <v>0.102</v>
      </c>
      <c r="N42" s="36">
        <v>100</v>
      </c>
      <c r="O42" s="36">
        <f t="shared" si="7"/>
        <v>0.408</v>
      </c>
      <c r="P42" s="50"/>
      <c r="Q42" s="50">
        <f t="shared" si="6"/>
        <v>0</v>
      </c>
      <c r="R42" s="50"/>
      <c r="S42" s="18" t="s">
        <v>408</v>
      </c>
      <c r="T42" s="18"/>
      <c r="AA42" s="2">
        <f t="shared" si="4"/>
        <v>0.408</v>
      </c>
    </row>
    <row r="43" spans="2:27" ht="21.75" customHeight="1">
      <c r="B43" s="20" t="s">
        <v>407</v>
      </c>
      <c r="C43" s="20" t="s">
        <v>266</v>
      </c>
      <c r="D43" s="64" t="s">
        <v>258</v>
      </c>
      <c r="E43" s="64" t="s">
        <v>267</v>
      </c>
      <c r="F43" s="36" t="s">
        <v>164</v>
      </c>
      <c r="G43" s="36">
        <f>내역서!G73</f>
        <v>9</v>
      </c>
      <c r="H43" s="36">
        <f t="shared" si="5"/>
        <v>0</v>
      </c>
      <c r="I43" s="36">
        <f>내역서!J73</f>
        <v>9</v>
      </c>
      <c r="J43" s="36"/>
      <c r="K43" s="64" t="s">
        <v>343</v>
      </c>
      <c r="L43" s="36" t="s">
        <v>345</v>
      </c>
      <c r="M43" s="36">
        <v>0.119</v>
      </c>
      <c r="N43" s="36">
        <v>100</v>
      </c>
      <c r="O43" s="36">
        <f t="shared" si="7"/>
        <v>1.071</v>
      </c>
      <c r="P43" s="50"/>
      <c r="Q43" s="50">
        <f t="shared" si="6"/>
        <v>0</v>
      </c>
      <c r="R43" s="50"/>
      <c r="S43" s="18" t="s">
        <v>408</v>
      </c>
      <c r="T43" s="18"/>
      <c r="AA43" s="2">
        <f t="shared" si="4"/>
        <v>1.071</v>
      </c>
    </row>
    <row r="44" spans="2:27" ht="21.75" customHeight="1">
      <c r="B44" s="20" t="s">
        <v>407</v>
      </c>
      <c r="C44" s="20" t="s">
        <v>269</v>
      </c>
      <c r="D44" s="64" t="s">
        <v>258</v>
      </c>
      <c r="E44" s="64" t="s">
        <v>270</v>
      </c>
      <c r="F44" s="36" t="s">
        <v>164</v>
      </c>
      <c r="G44" s="36">
        <f>내역서!G74</f>
        <v>2</v>
      </c>
      <c r="H44" s="36">
        <f t="shared" si="5"/>
        <v>0</v>
      </c>
      <c r="I44" s="36">
        <f>내역서!J74</f>
        <v>2</v>
      </c>
      <c r="J44" s="36"/>
      <c r="K44" s="64" t="s">
        <v>343</v>
      </c>
      <c r="L44" s="36" t="s">
        <v>345</v>
      </c>
      <c r="M44" s="36">
        <v>0.136</v>
      </c>
      <c r="N44" s="36">
        <v>100</v>
      </c>
      <c r="O44" s="36">
        <f t="shared" si="7"/>
        <v>0.272</v>
      </c>
      <c r="P44" s="50"/>
      <c r="Q44" s="50">
        <f t="shared" si="6"/>
        <v>0</v>
      </c>
      <c r="R44" s="50"/>
      <c r="S44" s="18" t="s">
        <v>408</v>
      </c>
      <c r="T44" s="18"/>
      <c r="AA44" s="2">
        <f t="shared" si="4"/>
        <v>0.272</v>
      </c>
    </row>
    <row r="45" spans="2:27" ht="21.75" customHeight="1">
      <c r="B45" s="20" t="s">
        <v>407</v>
      </c>
      <c r="C45" s="20" t="s">
        <v>272</v>
      </c>
      <c r="D45" s="64" t="s">
        <v>273</v>
      </c>
      <c r="E45" s="64" t="s">
        <v>275</v>
      </c>
      <c r="F45" s="36" t="s">
        <v>164</v>
      </c>
      <c r="G45" s="36">
        <f>내역서!G75</f>
        <v>1</v>
      </c>
      <c r="H45" s="36">
        <f t="shared" si="5"/>
        <v>0</v>
      </c>
      <c r="I45" s="36">
        <f>내역서!J75</f>
        <v>1</v>
      </c>
      <c r="J45" s="36"/>
      <c r="K45" s="64" t="s">
        <v>343</v>
      </c>
      <c r="L45" s="36" t="s">
        <v>345</v>
      </c>
      <c r="M45" s="36">
        <v>0.13</v>
      </c>
      <c r="N45" s="36">
        <v>100</v>
      </c>
      <c r="O45" s="36">
        <f t="shared" si="7"/>
        <v>0.13</v>
      </c>
      <c r="P45" s="50"/>
      <c r="Q45" s="50">
        <f t="shared" si="6"/>
        <v>0</v>
      </c>
      <c r="R45" s="50"/>
      <c r="S45" s="18" t="s">
        <v>408</v>
      </c>
      <c r="T45" s="18"/>
      <c r="AA45" s="2">
        <f t="shared" si="4"/>
        <v>0.13</v>
      </c>
    </row>
    <row r="46" spans="2:27" ht="21.75" customHeight="1">
      <c r="B46" s="20" t="s">
        <v>407</v>
      </c>
      <c r="C46" s="20" t="s">
        <v>327</v>
      </c>
      <c r="D46" s="64" t="s">
        <v>328</v>
      </c>
      <c r="E46" s="64" t="s">
        <v>329</v>
      </c>
      <c r="F46" s="36" t="s">
        <v>330</v>
      </c>
      <c r="G46" s="36">
        <f>내역서!G79</f>
        <v>18</v>
      </c>
      <c r="H46" s="36">
        <f t="shared" si="5"/>
        <v>0</v>
      </c>
      <c r="I46" s="36">
        <f>내역서!J79</f>
        <v>18</v>
      </c>
      <c r="J46" s="36"/>
      <c r="K46" s="64" t="s">
        <v>343</v>
      </c>
      <c r="L46" s="36" t="s">
        <v>345</v>
      </c>
      <c r="M46" s="36">
        <v>0.223</v>
      </c>
      <c r="N46" s="36">
        <v>100</v>
      </c>
      <c r="O46" s="36">
        <f t="shared" si="7"/>
        <v>4.014</v>
      </c>
      <c r="P46" s="50"/>
      <c r="Q46" s="50">
        <f t="shared" si="6"/>
        <v>0</v>
      </c>
      <c r="R46" s="50"/>
      <c r="S46" s="18"/>
      <c r="T46" s="18"/>
      <c r="AA46" s="2">
        <f t="shared" si="4"/>
        <v>4.014</v>
      </c>
    </row>
    <row r="47" spans="2:27" ht="21.75" customHeight="1">
      <c r="B47" s="20" t="s">
        <v>407</v>
      </c>
      <c r="C47" s="20" t="s">
        <v>331</v>
      </c>
      <c r="D47" s="64" t="s">
        <v>328</v>
      </c>
      <c r="E47" s="64" t="s">
        <v>332</v>
      </c>
      <c r="F47" s="36" t="s">
        <v>330</v>
      </c>
      <c r="G47" s="36">
        <f>내역서!G80</f>
        <v>76</v>
      </c>
      <c r="H47" s="36">
        <f t="shared" si="5"/>
        <v>0</v>
      </c>
      <c r="I47" s="36">
        <f>내역서!J80</f>
        <v>76</v>
      </c>
      <c r="J47" s="36"/>
      <c r="K47" s="64" t="s">
        <v>343</v>
      </c>
      <c r="L47" s="36" t="s">
        <v>345</v>
      </c>
      <c r="M47" s="36">
        <v>0.223</v>
      </c>
      <c r="N47" s="36">
        <v>100</v>
      </c>
      <c r="O47" s="36">
        <f t="shared" si="7"/>
        <v>16.948</v>
      </c>
      <c r="P47" s="50"/>
      <c r="Q47" s="50">
        <f t="shared" si="6"/>
        <v>0</v>
      </c>
      <c r="R47" s="50"/>
      <c r="S47" s="18"/>
      <c r="T47" s="18"/>
      <c r="AA47" s="2">
        <f t="shared" si="4"/>
        <v>16.948</v>
      </c>
    </row>
    <row r="48" spans="2:27" ht="21.75" customHeight="1">
      <c r="B48" s="20" t="s">
        <v>407</v>
      </c>
      <c r="C48" s="20" t="s">
        <v>333</v>
      </c>
      <c r="D48" s="64" t="s">
        <v>328</v>
      </c>
      <c r="E48" s="64" t="s">
        <v>334</v>
      </c>
      <c r="F48" s="36" t="s">
        <v>330</v>
      </c>
      <c r="G48" s="36">
        <f>내역서!G81</f>
        <v>139</v>
      </c>
      <c r="H48" s="36">
        <f t="shared" si="5"/>
        <v>0</v>
      </c>
      <c r="I48" s="36">
        <f>내역서!J81</f>
        <v>139</v>
      </c>
      <c r="J48" s="36"/>
      <c r="K48" s="64" t="s">
        <v>343</v>
      </c>
      <c r="L48" s="36" t="s">
        <v>345</v>
      </c>
      <c r="M48" s="36">
        <v>0.245</v>
      </c>
      <c r="N48" s="36">
        <v>100</v>
      </c>
      <c r="O48" s="36">
        <f t="shared" si="7"/>
        <v>34.055</v>
      </c>
      <c r="P48" s="50"/>
      <c r="Q48" s="50">
        <f t="shared" si="6"/>
        <v>0</v>
      </c>
      <c r="R48" s="50"/>
      <c r="S48" s="18"/>
      <c r="T48" s="18"/>
      <c r="AA48" s="2">
        <f t="shared" si="4"/>
        <v>34.055</v>
      </c>
    </row>
    <row r="49" spans="2:27" ht="21.75" customHeight="1">
      <c r="B49" s="20" t="s">
        <v>407</v>
      </c>
      <c r="C49" s="20" t="s">
        <v>335</v>
      </c>
      <c r="D49" s="64" t="s">
        <v>328</v>
      </c>
      <c r="E49" s="64" t="s">
        <v>336</v>
      </c>
      <c r="F49" s="36" t="s">
        <v>330</v>
      </c>
      <c r="G49" s="36">
        <f>내역서!G82</f>
        <v>27</v>
      </c>
      <c r="H49" s="36">
        <f t="shared" si="5"/>
        <v>0</v>
      </c>
      <c r="I49" s="36">
        <f>내역서!J82</f>
        <v>27</v>
      </c>
      <c r="J49" s="36"/>
      <c r="K49" s="64" t="s">
        <v>343</v>
      </c>
      <c r="L49" s="36" t="s">
        <v>345</v>
      </c>
      <c r="M49" s="36">
        <v>0.245</v>
      </c>
      <c r="N49" s="36">
        <v>100</v>
      </c>
      <c r="O49" s="36">
        <f t="shared" si="7"/>
        <v>6.615</v>
      </c>
      <c r="P49" s="50"/>
      <c r="Q49" s="50">
        <f t="shared" si="6"/>
        <v>0</v>
      </c>
      <c r="R49" s="50"/>
      <c r="S49" s="18"/>
      <c r="T49" s="18"/>
      <c r="AA49" s="2">
        <f t="shared" si="4"/>
        <v>6.615</v>
      </c>
    </row>
    <row r="50" spans="2:27" ht="21.75" customHeight="1">
      <c r="B50" s="20" t="s">
        <v>407</v>
      </c>
      <c r="C50" s="20" t="s">
        <v>337</v>
      </c>
      <c r="D50" s="64" t="s">
        <v>328</v>
      </c>
      <c r="E50" s="64" t="s">
        <v>338</v>
      </c>
      <c r="F50" s="36" t="s">
        <v>330</v>
      </c>
      <c r="G50" s="36">
        <f>내역서!G83</f>
        <v>2</v>
      </c>
      <c r="H50" s="36">
        <f t="shared" si="5"/>
        <v>0</v>
      </c>
      <c r="I50" s="36">
        <f>내역서!J83</f>
        <v>2</v>
      </c>
      <c r="J50" s="36"/>
      <c r="K50" s="64" t="s">
        <v>343</v>
      </c>
      <c r="L50" s="36" t="s">
        <v>345</v>
      </c>
      <c r="M50" s="36">
        <v>0.18</v>
      </c>
      <c r="N50" s="36">
        <v>100</v>
      </c>
      <c r="O50" s="36">
        <f t="shared" si="7"/>
        <v>0.36</v>
      </c>
      <c r="P50" s="50"/>
      <c r="Q50" s="50">
        <f t="shared" si="6"/>
        <v>0</v>
      </c>
      <c r="R50" s="50"/>
      <c r="S50" s="18"/>
      <c r="T50" s="18"/>
      <c r="AA50" s="2">
        <f t="shared" si="4"/>
        <v>0.36</v>
      </c>
    </row>
    <row r="51" spans="2:20" ht="21.75" customHeight="1">
      <c r="B51" s="20" t="s">
        <v>407</v>
      </c>
      <c r="C51" s="20" t="s">
        <v>343</v>
      </c>
      <c r="D51" s="64" t="s">
        <v>344</v>
      </c>
      <c r="E51" s="64" t="s">
        <v>345</v>
      </c>
      <c r="F51" s="36" t="s">
        <v>346</v>
      </c>
      <c r="G51" s="36">
        <f>IF(H51*I51/100&lt;1,TRUNC(H51*I51/100,5),TRUNC(H51*I51/100,J51))</f>
        <v>85</v>
      </c>
      <c r="H51" s="36">
        <f>(옵션!$B$12*옵션!$B$42)/100</f>
        <v>50</v>
      </c>
      <c r="I51" s="36">
        <f>SUM(AA31:AA50)</f>
        <v>171.525</v>
      </c>
      <c r="J51" s="36">
        <f>옵션!$C$42</f>
        <v>0</v>
      </c>
      <c r="K51" s="64"/>
      <c r="L51" s="36"/>
      <c r="M51" s="36"/>
      <c r="N51" s="36"/>
      <c r="O51" s="36">
        <f t="shared" si="7"/>
      </c>
      <c r="P51" s="50"/>
      <c r="Q51" s="50">
        <f t="shared" si="6"/>
        <v>0</v>
      </c>
      <c r="R51" s="50"/>
      <c r="S51" s="18"/>
      <c r="T51" s="18"/>
    </row>
    <row r="52" spans="4:20" ht="21.75" customHeight="1">
      <c r="D52" s="64"/>
      <c r="E52" s="64"/>
      <c r="F52" s="36"/>
      <c r="G52" s="36"/>
      <c r="H52" s="36">
        <f t="shared" si="5"/>
      </c>
      <c r="I52" s="36"/>
      <c r="J52" s="36"/>
      <c r="K52" s="64"/>
      <c r="L52" s="36"/>
      <c r="M52" s="36"/>
      <c r="N52" s="36"/>
      <c r="O52" s="36">
        <f t="shared" si="7"/>
      </c>
      <c r="P52" s="50"/>
      <c r="Q52" s="50">
        <f t="shared" si="6"/>
        <v>0</v>
      </c>
      <c r="R52" s="50"/>
      <c r="S52" s="18"/>
      <c r="T52" s="18"/>
    </row>
    <row r="53" spans="4:20" ht="21.75" customHeight="1">
      <c r="D53" s="64"/>
      <c r="E53" s="64"/>
      <c r="F53" s="36"/>
      <c r="G53" s="36"/>
      <c r="H53" s="36">
        <f t="shared" si="5"/>
      </c>
      <c r="I53" s="36"/>
      <c r="J53" s="36"/>
      <c r="K53" s="64"/>
      <c r="L53" s="36"/>
      <c r="M53" s="36"/>
      <c r="N53" s="36"/>
      <c r="O53" s="36">
        <f t="shared" si="7"/>
      </c>
      <c r="P53" s="50"/>
      <c r="Q53" s="50">
        <f t="shared" si="6"/>
        <v>0</v>
      </c>
      <c r="R53" s="50"/>
      <c r="S53" s="18"/>
      <c r="T53" s="18"/>
    </row>
    <row r="54" spans="4:20" ht="21.75" customHeight="1">
      <c r="D54" s="64"/>
      <c r="E54" s="64"/>
      <c r="F54" s="36"/>
      <c r="G54" s="36"/>
      <c r="H54" s="36">
        <f t="shared" si="5"/>
      </c>
      <c r="I54" s="36"/>
      <c r="J54" s="36"/>
      <c r="K54" s="64"/>
      <c r="L54" s="36"/>
      <c r="M54" s="36"/>
      <c r="N54" s="36"/>
      <c r="O54" s="36">
        <f t="shared" si="7"/>
      </c>
      <c r="P54" s="50"/>
      <c r="Q54" s="50">
        <f t="shared" si="6"/>
        <v>0</v>
      </c>
      <c r="R54" s="50"/>
      <c r="S54" s="18"/>
      <c r="T54" s="18"/>
    </row>
    <row r="55" spans="4:20" ht="21.75" customHeight="1">
      <c r="D55" s="64"/>
      <c r="E55" s="64"/>
      <c r="F55" s="36"/>
      <c r="G55" s="36"/>
      <c r="H55" s="36">
        <f t="shared" si="5"/>
      </c>
      <c r="I55" s="36"/>
      <c r="J55" s="36"/>
      <c r="K55" s="64"/>
      <c r="L55" s="36"/>
      <c r="M55" s="36"/>
      <c r="N55" s="36"/>
      <c r="O55" s="36">
        <f t="shared" si="7"/>
      </c>
      <c r="P55" s="50"/>
      <c r="Q55" s="50">
        <f t="shared" si="6"/>
        <v>0</v>
      </c>
      <c r="R55" s="50"/>
      <c r="S55" s="18"/>
      <c r="T55" s="18"/>
    </row>
    <row r="56" spans="4:20" ht="21.75" customHeight="1">
      <c r="D56" s="97" t="s">
        <v>409</v>
      </c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9"/>
    </row>
    <row r="57" spans="2:27" ht="21.75" customHeight="1">
      <c r="B57" s="20" t="s">
        <v>410</v>
      </c>
      <c r="C57" s="20" t="s">
        <v>139</v>
      </c>
      <c r="D57" s="64" t="s">
        <v>140</v>
      </c>
      <c r="E57" s="64" t="s">
        <v>142</v>
      </c>
      <c r="F57" s="36" t="s">
        <v>135</v>
      </c>
      <c r="G57" s="36"/>
      <c r="H57" s="36"/>
      <c r="I57" s="36"/>
      <c r="J57" s="36">
        <v>10</v>
      </c>
      <c r="K57" s="64" t="s">
        <v>343</v>
      </c>
      <c r="L57" s="36" t="s">
        <v>345</v>
      </c>
      <c r="M57" s="36">
        <v>0.05</v>
      </c>
      <c r="N57" s="36">
        <v>100</v>
      </c>
      <c r="O57" s="36">
        <f>IF(I57*M57=0,"",I57*M57*(N57/100))</f>
      </c>
      <c r="P57" s="50"/>
      <c r="Q57" s="50">
        <f aca="true" t="shared" si="8" ref="Q57:Q81">ROUND(P57*M57*N57/100,0)</f>
        <v>0</v>
      </c>
      <c r="R57" s="50"/>
      <c r="S57" s="18" t="s">
        <v>399</v>
      </c>
      <c r="T57" s="18"/>
      <c r="AA57" s="2">
        <f>O57</f>
      </c>
    </row>
    <row r="58" spans="2:27" ht="21.75" customHeight="1">
      <c r="B58" s="20" t="s">
        <v>410</v>
      </c>
      <c r="C58" s="20" t="s">
        <v>146</v>
      </c>
      <c r="D58" s="64" t="s">
        <v>140</v>
      </c>
      <c r="E58" s="64" t="s">
        <v>147</v>
      </c>
      <c r="F58" s="36" t="s">
        <v>135</v>
      </c>
      <c r="G58" s="36"/>
      <c r="H58" s="36"/>
      <c r="I58" s="36"/>
      <c r="J58" s="36">
        <v>10</v>
      </c>
      <c r="K58" s="64" t="s">
        <v>343</v>
      </c>
      <c r="L58" s="36" t="s">
        <v>345</v>
      </c>
      <c r="M58" s="36">
        <v>0.06</v>
      </c>
      <c r="N58" s="36">
        <v>100</v>
      </c>
      <c r="O58" s="36">
        <f>IF(I58*M58=0,"",I58*M58*(N58/100))</f>
      </c>
      <c r="P58" s="50"/>
      <c r="Q58" s="50">
        <f t="shared" si="8"/>
        <v>0</v>
      </c>
      <c r="R58" s="50"/>
      <c r="S58" s="18" t="s">
        <v>399</v>
      </c>
      <c r="T58" s="18"/>
      <c r="AA58" s="2">
        <f>O58</f>
      </c>
    </row>
    <row r="59" spans="2:27" ht="21.75" customHeight="1">
      <c r="B59" s="20" t="s">
        <v>410</v>
      </c>
      <c r="C59" s="20" t="s">
        <v>183</v>
      </c>
      <c r="D59" s="64" t="s">
        <v>177</v>
      </c>
      <c r="E59" s="64" t="s">
        <v>184</v>
      </c>
      <c r="F59" s="36" t="s">
        <v>164</v>
      </c>
      <c r="G59" s="36"/>
      <c r="H59" s="36"/>
      <c r="I59" s="36"/>
      <c r="J59" s="36"/>
      <c r="K59" s="64" t="s">
        <v>343</v>
      </c>
      <c r="L59" s="36" t="s">
        <v>345</v>
      </c>
      <c r="M59" s="36">
        <v>0.12</v>
      </c>
      <c r="N59" s="36">
        <v>100</v>
      </c>
      <c r="O59" s="36">
        <f aca="true" t="shared" si="9" ref="O59:O81">IF(I59*M59=0,"",I59*M59*(N59/100))</f>
      </c>
      <c r="P59" s="50"/>
      <c r="Q59" s="50">
        <f t="shared" si="8"/>
        <v>0</v>
      </c>
      <c r="R59" s="50"/>
      <c r="S59" s="18" t="s">
        <v>400</v>
      </c>
      <c r="T59" s="18"/>
      <c r="AA59" s="2">
        <f>O59</f>
      </c>
    </row>
    <row r="60" spans="2:27" ht="21.75" customHeight="1">
      <c r="B60" s="20" t="s">
        <v>410</v>
      </c>
      <c r="C60" s="20" t="s">
        <v>186</v>
      </c>
      <c r="D60" s="64" t="s">
        <v>187</v>
      </c>
      <c r="E60" s="64" t="s">
        <v>188</v>
      </c>
      <c r="F60" s="36" t="s">
        <v>164</v>
      </c>
      <c r="G60" s="36"/>
      <c r="H60" s="36"/>
      <c r="I60" s="36"/>
      <c r="J60" s="36"/>
      <c r="K60" s="64" t="s">
        <v>343</v>
      </c>
      <c r="L60" s="36" t="s">
        <v>345</v>
      </c>
      <c r="M60" s="36">
        <v>0.2</v>
      </c>
      <c r="N60" s="36">
        <v>100</v>
      </c>
      <c r="O60" s="36">
        <f t="shared" si="9"/>
      </c>
      <c r="P60" s="50"/>
      <c r="Q60" s="50">
        <f t="shared" si="8"/>
        <v>0</v>
      </c>
      <c r="R60" s="50"/>
      <c r="S60" s="18" t="s">
        <v>400</v>
      </c>
      <c r="T60" s="18"/>
      <c r="AA60" s="2">
        <f>O60</f>
      </c>
    </row>
    <row r="61" spans="2:30" ht="21.75" customHeight="1">
      <c r="B61" s="20" t="s">
        <v>410</v>
      </c>
      <c r="C61" s="20" t="s">
        <v>253</v>
      </c>
      <c r="D61" s="64" t="s">
        <v>254</v>
      </c>
      <c r="E61" s="64" t="s">
        <v>255</v>
      </c>
      <c r="F61" s="36" t="s">
        <v>135</v>
      </c>
      <c r="G61" s="36"/>
      <c r="H61" s="36"/>
      <c r="I61" s="36"/>
      <c r="J61" s="36">
        <v>5</v>
      </c>
      <c r="K61" s="64" t="s">
        <v>351</v>
      </c>
      <c r="L61" s="36" t="s">
        <v>352</v>
      </c>
      <c r="M61" s="36">
        <v>0.017</v>
      </c>
      <c r="N61" s="36">
        <v>100</v>
      </c>
      <c r="O61" s="36">
        <f t="shared" si="9"/>
      </c>
      <c r="P61" s="50"/>
      <c r="Q61" s="50">
        <f t="shared" si="8"/>
        <v>0</v>
      </c>
      <c r="R61" s="50"/>
      <c r="S61" s="18" t="s">
        <v>411</v>
      </c>
      <c r="T61" s="18"/>
      <c r="AD61" s="2">
        <f>O61</f>
      </c>
    </row>
    <row r="62" spans="2:29" ht="21.75" customHeight="1">
      <c r="B62" s="20" t="s">
        <v>410</v>
      </c>
      <c r="C62" s="20" t="s">
        <v>289</v>
      </c>
      <c r="D62" s="64" t="s">
        <v>290</v>
      </c>
      <c r="E62" s="64" t="s">
        <v>292</v>
      </c>
      <c r="F62" s="36" t="s">
        <v>164</v>
      </c>
      <c r="G62" s="36"/>
      <c r="H62" s="36"/>
      <c r="I62" s="36"/>
      <c r="J62" s="36"/>
      <c r="K62" s="64" t="s">
        <v>349</v>
      </c>
      <c r="L62" s="36" t="s">
        <v>350</v>
      </c>
      <c r="M62" s="36">
        <v>0.0756</v>
      </c>
      <c r="N62" s="36">
        <v>100</v>
      </c>
      <c r="O62" s="36">
        <f t="shared" si="9"/>
      </c>
      <c r="P62" s="50"/>
      <c r="Q62" s="50">
        <f t="shared" si="8"/>
        <v>0</v>
      </c>
      <c r="R62" s="50"/>
      <c r="S62" s="18" t="s">
        <v>412</v>
      </c>
      <c r="T62" s="18"/>
      <c r="AC62" s="2">
        <f>O62</f>
      </c>
    </row>
    <row r="63" spans="2:20" ht="21.75" customHeight="1">
      <c r="B63" s="20" t="s">
        <v>410</v>
      </c>
      <c r="C63" s="20" t="s">
        <v>343</v>
      </c>
      <c r="D63" s="64" t="s">
        <v>344</v>
      </c>
      <c r="E63" s="64" t="s">
        <v>345</v>
      </c>
      <c r="F63" s="36" t="s">
        <v>346</v>
      </c>
      <c r="G63" s="36"/>
      <c r="H63" s="36"/>
      <c r="I63" s="36"/>
      <c r="J63" s="36">
        <f>옵션!$C$43</f>
        <v>0</v>
      </c>
      <c r="K63" s="64"/>
      <c r="L63" s="36"/>
      <c r="M63" s="36"/>
      <c r="N63" s="36"/>
      <c r="O63" s="36">
        <f t="shared" si="9"/>
      </c>
      <c r="P63" s="50"/>
      <c r="Q63" s="50">
        <f t="shared" si="8"/>
        <v>0</v>
      </c>
      <c r="R63" s="50"/>
      <c r="S63" s="18"/>
      <c r="T63" s="18"/>
    </row>
    <row r="64" spans="2:20" ht="21.75" customHeight="1">
      <c r="B64" s="20" t="s">
        <v>410</v>
      </c>
      <c r="C64" s="20" t="s">
        <v>349</v>
      </c>
      <c r="D64" s="64" t="s">
        <v>344</v>
      </c>
      <c r="E64" s="64" t="s">
        <v>350</v>
      </c>
      <c r="F64" s="36" t="s">
        <v>346</v>
      </c>
      <c r="G64" s="36"/>
      <c r="H64" s="36"/>
      <c r="I64" s="36"/>
      <c r="J64" s="36">
        <f>옵션!$C$43</f>
        <v>0</v>
      </c>
      <c r="K64" s="64"/>
      <c r="L64" s="36"/>
      <c r="M64" s="36"/>
      <c r="N64" s="36"/>
      <c r="O64" s="36">
        <f t="shared" si="9"/>
      </c>
      <c r="P64" s="50"/>
      <c r="Q64" s="50">
        <f t="shared" si="8"/>
        <v>0</v>
      </c>
      <c r="R64" s="50"/>
      <c r="S64" s="18"/>
      <c r="T64" s="18"/>
    </row>
    <row r="65" spans="2:20" ht="21.75" customHeight="1">
      <c r="B65" s="20" t="s">
        <v>410</v>
      </c>
      <c r="C65" s="20" t="s">
        <v>351</v>
      </c>
      <c r="D65" s="64" t="s">
        <v>344</v>
      </c>
      <c r="E65" s="64" t="s">
        <v>352</v>
      </c>
      <c r="F65" s="36" t="s">
        <v>346</v>
      </c>
      <c r="G65" s="36"/>
      <c r="H65" s="36"/>
      <c r="I65" s="36"/>
      <c r="J65" s="36">
        <f>옵션!$C$43</f>
        <v>0</v>
      </c>
      <c r="K65" s="64"/>
      <c r="L65" s="36"/>
      <c r="M65" s="36"/>
      <c r="N65" s="36"/>
      <c r="O65" s="36">
        <f t="shared" si="9"/>
      </c>
      <c r="P65" s="50"/>
      <c r="Q65" s="50">
        <f t="shared" si="8"/>
        <v>0</v>
      </c>
      <c r="R65" s="50"/>
      <c r="S65" s="18"/>
      <c r="T65" s="18"/>
    </row>
    <row r="66" spans="4:20" ht="21.75" customHeight="1">
      <c r="D66" s="64"/>
      <c r="E66" s="64"/>
      <c r="F66" s="36"/>
      <c r="G66" s="36"/>
      <c r="H66" s="36">
        <f t="shared" si="5"/>
      </c>
      <c r="I66" s="36"/>
      <c r="J66" s="36"/>
      <c r="K66" s="64"/>
      <c r="L66" s="36"/>
      <c r="M66" s="36"/>
      <c r="N66" s="36"/>
      <c r="O66" s="36">
        <f t="shared" si="9"/>
      </c>
      <c r="P66" s="50"/>
      <c r="Q66" s="50">
        <f t="shared" si="8"/>
        <v>0</v>
      </c>
      <c r="R66" s="50"/>
      <c r="S66" s="18"/>
      <c r="T66" s="18"/>
    </row>
    <row r="67" spans="4:20" ht="21.75" customHeight="1">
      <c r="D67" s="64"/>
      <c r="E67" s="64"/>
      <c r="F67" s="36"/>
      <c r="G67" s="36"/>
      <c r="H67" s="36">
        <f t="shared" si="5"/>
      </c>
      <c r="I67" s="36"/>
      <c r="J67" s="36"/>
      <c r="K67" s="64"/>
      <c r="L67" s="36"/>
      <c r="M67" s="36"/>
      <c r="N67" s="36"/>
      <c r="O67" s="36">
        <f t="shared" si="9"/>
      </c>
      <c r="P67" s="50"/>
      <c r="Q67" s="50">
        <f t="shared" si="8"/>
        <v>0</v>
      </c>
      <c r="R67" s="50"/>
      <c r="S67" s="18"/>
      <c r="T67" s="18"/>
    </row>
    <row r="68" spans="4:20" ht="21.75" customHeight="1">
      <c r="D68" s="64"/>
      <c r="E68" s="64"/>
      <c r="F68" s="36"/>
      <c r="G68" s="36"/>
      <c r="H68" s="36">
        <f t="shared" si="5"/>
      </c>
      <c r="I68" s="36"/>
      <c r="J68" s="36"/>
      <c r="K68" s="64"/>
      <c r="L68" s="36"/>
      <c r="M68" s="36"/>
      <c r="N68" s="36"/>
      <c r="O68" s="36">
        <f t="shared" si="9"/>
      </c>
      <c r="P68" s="50"/>
      <c r="Q68" s="50">
        <f t="shared" si="8"/>
        <v>0</v>
      </c>
      <c r="R68" s="50"/>
      <c r="S68" s="18"/>
      <c r="T68" s="18"/>
    </row>
    <row r="69" spans="4:20" ht="21.75" customHeight="1">
      <c r="D69" s="64"/>
      <c r="E69" s="64"/>
      <c r="F69" s="36"/>
      <c r="G69" s="36"/>
      <c r="H69" s="36">
        <f t="shared" si="5"/>
      </c>
      <c r="I69" s="36"/>
      <c r="J69" s="36"/>
      <c r="K69" s="64"/>
      <c r="L69" s="36"/>
      <c r="M69" s="36"/>
      <c r="N69" s="36"/>
      <c r="O69" s="36">
        <f t="shared" si="9"/>
      </c>
      <c r="P69" s="50"/>
      <c r="Q69" s="50">
        <f t="shared" si="8"/>
        <v>0</v>
      </c>
      <c r="R69" s="50"/>
      <c r="S69" s="18"/>
      <c r="T69" s="18"/>
    </row>
    <row r="70" spans="4:20" ht="21.75" customHeight="1">
      <c r="D70" s="64"/>
      <c r="E70" s="64"/>
      <c r="F70" s="36"/>
      <c r="G70" s="36"/>
      <c r="H70" s="36">
        <f t="shared" si="5"/>
      </c>
      <c r="I70" s="36"/>
      <c r="J70" s="36"/>
      <c r="K70" s="64"/>
      <c r="L70" s="36"/>
      <c r="M70" s="36"/>
      <c r="N70" s="36"/>
      <c r="O70" s="36">
        <f t="shared" si="9"/>
      </c>
      <c r="P70" s="50"/>
      <c r="Q70" s="50">
        <f t="shared" si="8"/>
        <v>0</v>
      </c>
      <c r="R70" s="50"/>
      <c r="S70" s="18"/>
      <c r="T70" s="18"/>
    </row>
    <row r="71" spans="4:20" ht="21.75" customHeight="1">
      <c r="D71" s="64"/>
      <c r="E71" s="64"/>
      <c r="F71" s="36"/>
      <c r="G71" s="36"/>
      <c r="H71" s="36">
        <f t="shared" si="5"/>
      </c>
      <c r="I71" s="36"/>
      <c r="J71" s="36"/>
      <c r="K71" s="64"/>
      <c r="L71" s="36"/>
      <c r="M71" s="36"/>
      <c r="N71" s="36"/>
      <c r="O71" s="36">
        <f t="shared" si="9"/>
      </c>
      <c r="P71" s="50"/>
      <c r="Q71" s="50">
        <f t="shared" si="8"/>
        <v>0</v>
      </c>
      <c r="R71" s="50"/>
      <c r="S71" s="18"/>
      <c r="T71" s="18"/>
    </row>
    <row r="72" spans="4:20" ht="21.75" customHeight="1">
      <c r="D72" s="64"/>
      <c r="E72" s="64"/>
      <c r="F72" s="36"/>
      <c r="G72" s="36"/>
      <c r="H72" s="36">
        <f t="shared" si="5"/>
      </c>
      <c r="I72" s="36"/>
      <c r="J72" s="36"/>
      <c r="K72" s="64"/>
      <c r="L72" s="36"/>
      <c r="M72" s="36"/>
      <c r="N72" s="36"/>
      <c r="O72" s="36">
        <f t="shared" si="9"/>
      </c>
      <c r="P72" s="50"/>
      <c r="Q72" s="50">
        <f t="shared" si="8"/>
        <v>0</v>
      </c>
      <c r="R72" s="50"/>
      <c r="S72" s="18"/>
      <c r="T72" s="18"/>
    </row>
    <row r="73" spans="4:20" ht="21.75" customHeight="1">
      <c r="D73" s="64"/>
      <c r="E73" s="64"/>
      <c r="F73" s="36"/>
      <c r="G73" s="36"/>
      <c r="H73" s="36">
        <f t="shared" si="5"/>
      </c>
      <c r="I73" s="36"/>
      <c r="J73" s="36"/>
      <c r="K73" s="64"/>
      <c r="L73" s="36"/>
      <c r="M73" s="36"/>
      <c r="N73" s="36"/>
      <c r="O73" s="36">
        <f t="shared" si="9"/>
      </c>
      <c r="P73" s="50"/>
      <c r="Q73" s="50">
        <f t="shared" si="8"/>
        <v>0</v>
      </c>
      <c r="R73" s="50"/>
      <c r="S73" s="18"/>
      <c r="T73" s="18"/>
    </row>
    <row r="74" spans="4:20" ht="21.75" customHeight="1">
      <c r="D74" s="64"/>
      <c r="E74" s="64"/>
      <c r="F74" s="36"/>
      <c r="G74" s="36"/>
      <c r="H74" s="36">
        <f t="shared" si="5"/>
      </c>
      <c r="I74" s="36"/>
      <c r="J74" s="36"/>
      <c r="K74" s="64"/>
      <c r="L74" s="36"/>
      <c r="M74" s="36"/>
      <c r="N74" s="36"/>
      <c r="O74" s="36">
        <f t="shared" si="9"/>
      </c>
      <c r="P74" s="50"/>
      <c r="Q74" s="50">
        <f t="shared" si="8"/>
        <v>0</v>
      </c>
      <c r="R74" s="50"/>
      <c r="S74" s="18"/>
      <c r="T74" s="18"/>
    </row>
    <row r="75" spans="4:20" ht="21.75" customHeight="1">
      <c r="D75" s="64"/>
      <c r="E75" s="64"/>
      <c r="F75" s="36"/>
      <c r="G75" s="36"/>
      <c r="H75" s="36">
        <f t="shared" si="5"/>
      </c>
      <c r="I75" s="36"/>
      <c r="J75" s="36"/>
      <c r="K75" s="64"/>
      <c r="L75" s="36"/>
      <c r="M75" s="36"/>
      <c r="N75" s="36"/>
      <c r="O75" s="36">
        <f t="shared" si="9"/>
      </c>
      <c r="P75" s="50"/>
      <c r="Q75" s="50">
        <f t="shared" si="8"/>
        <v>0</v>
      </c>
      <c r="R75" s="50"/>
      <c r="S75" s="18"/>
      <c r="T75" s="18"/>
    </row>
    <row r="76" spans="4:20" ht="21.75" customHeight="1">
      <c r="D76" s="64"/>
      <c r="E76" s="64"/>
      <c r="F76" s="36"/>
      <c r="G76" s="36"/>
      <c r="H76" s="36">
        <f t="shared" si="5"/>
      </c>
      <c r="I76" s="36"/>
      <c r="J76" s="36"/>
      <c r="K76" s="64"/>
      <c r="L76" s="36"/>
      <c r="M76" s="36"/>
      <c r="N76" s="36"/>
      <c r="O76" s="36">
        <f t="shared" si="9"/>
      </c>
      <c r="P76" s="50"/>
      <c r="Q76" s="50">
        <f t="shared" si="8"/>
        <v>0</v>
      </c>
      <c r="R76" s="50"/>
      <c r="S76" s="18"/>
      <c r="T76" s="18"/>
    </row>
    <row r="77" spans="4:20" ht="21.75" customHeight="1">
      <c r="D77" s="64"/>
      <c r="E77" s="64"/>
      <c r="F77" s="36"/>
      <c r="G77" s="36"/>
      <c r="H77" s="36">
        <f t="shared" si="5"/>
      </c>
      <c r="I77" s="36"/>
      <c r="J77" s="36"/>
      <c r="K77" s="64"/>
      <c r="L77" s="36"/>
      <c r="M77" s="36"/>
      <c r="N77" s="36"/>
      <c r="O77" s="36">
        <f t="shared" si="9"/>
      </c>
      <c r="P77" s="50"/>
      <c r="Q77" s="50">
        <f t="shared" si="8"/>
        <v>0</v>
      </c>
      <c r="R77" s="50"/>
      <c r="S77" s="18"/>
      <c r="T77" s="18"/>
    </row>
    <row r="78" spans="4:20" ht="21.75" customHeight="1">
      <c r="D78" s="64"/>
      <c r="E78" s="64"/>
      <c r="F78" s="36"/>
      <c r="G78" s="36"/>
      <c r="H78" s="36">
        <f t="shared" si="5"/>
      </c>
      <c r="I78" s="36"/>
      <c r="J78" s="36"/>
      <c r="K78" s="64"/>
      <c r="L78" s="36"/>
      <c r="M78" s="36"/>
      <c r="N78" s="36"/>
      <c r="O78" s="36">
        <f t="shared" si="9"/>
      </c>
      <c r="P78" s="50"/>
      <c r="Q78" s="50">
        <f t="shared" si="8"/>
        <v>0</v>
      </c>
      <c r="R78" s="50"/>
      <c r="S78" s="18"/>
      <c r="T78" s="18"/>
    </row>
    <row r="79" spans="4:20" ht="21.75" customHeight="1">
      <c r="D79" s="64"/>
      <c r="E79" s="64"/>
      <c r="F79" s="36"/>
      <c r="G79" s="36"/>
      <c r="H79" s="36">
        <f t="shared" si="5"/>
      </c>
      <c r="I79" s="36"/>
      <c r="J79" s="36"/>
      <c r="K79" s="64"/>
      <c r="L79" s="36"/>
      <c r="M79" s="36"/>
      <c r="N79" s="36"/>
      <c r="O79" s="36">
        <f t="shared" si="9"/>
      </c>
      <c r="P79" s="50"/>
      <c r="Q79" s="50">
        <f t="shared" si="8"/>
        <v>0</v>
      </c>
      <c r="R79" s="50"/>
      <c r="S79" s="18"/>
      <c r="T79" s="18"/>
    </row>
    <row r="80" spans="4:20" ht="21.75" customHeight="1">
      <c r="D80" s="64"/>
      <c r="E80" s="64"/>
      <c r="F80" s="36"/>
      <c r="G80" s="36"/>
      <c r="H80" s="36">
        <f t="shared" si="5"/>
      </c>
      <c r="I80" s="36"/>
      <c r="J80" s="36"/>
      <c r="K80" s="64"/>
      <c r="L80" s="36"/>
      <c r="M80" s="36"/>
      <c r="N80" s="36"/>
      <c r="O80" s="36">
        <f t="shared" si="9"/>
      </c>
      <c r="P80" s="50"/>
      <c r="Q80" s="50">
        <f t="shared" si="8"/>
        <v>0</v>
      </c>
      <c r="R80" s="50"/>
      <c r="S80" s="18"/>
      <c r="T80" s="18"/>
    </row>
    <row r="81" spans="4:20" ht="21.75" customHeight="1">
      <c r="D81" s="64"/>
      <c r="E81" s="64"/>
      <c r="F81" s="36"/>
      <c r="G81" s="36"/>
      <c r="H81" s="36">
        <f t="shared" si="5"/>
      </c>
      <c r="I81" s="36"/>
      <c r="J81" s="36"/>
      <c r="K81" s="64"/>
      <c r="L81" s="36"/>
      <c r="M81" s="36"/>
      <c r="N81" s="36"/>
      <c r="O81" s="36">
        <f t="shared" si="9"/>
      </c>
      <c r="P81" s="50"/>
      <c r="Q81" s="50">
        <f t="shared" si="8"/>
        <v>0</v>
      </c>
      <c r="R81" s="50"/>
      <c r="S81" s="18"/>
      <c r="T81" s="18"/>
    </row>
    <row r="82" spans="4:20" ht="21.75" customHeight="1">
      <c r="D82" s="97" t="s">
        <v>413</v>
      </c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9"/>
    </row>
    <row r="83" spans="2:27" ht="21.75" customHeight="1">
      <c r="B83" s="20" t="s">
        <v>414</v>
      </c>
      <c r="C83" s="20" t="s">
        <v>139</v>
      </c>
      <c r="D83" s="64" t="s">
        <v>140</v>
      </c>
      <c r="E83" s="64" t="s">
        <v>142</v>
      </c>
      <c r="F83" s="36" t="s">
        <v>135</v>
      </c>
      <c r="G83" s="36"/>
      <c r="H83" s="36"/>
      <c r="I83" s="36"/>
      <c r="J83" s="36"/>
      <c r="K83" s="64" t="s">
        <v>343</v>
      </c>
      <c r="L83" s="36" t="s">
        <v>345</v>
      </c>
      <c r="M83" s="36">
        <v>0.05</v>
      </c>
      <c r="N83" s="36">
        <v>100</v>
      </c>
      <c r="O83" s="36">
        <f>IF(I83*M83=0,"",I83*M83*(N83/100))</f>
      </c>
      <c r="P83" s="50"/>
      <c r="Q83" s="50">
        <f aca="true" t="shared" si="10" ref="Q83:Q107">ROUND(P83*M83*N83/100,0)</f>
        <v>0</v>
      </c>
      <c r="R83" s="50"/>
      <c r="S83" s="18" t="s">
        <v>399</v>
      </c>
      <c r="T83" s="18"/>
      <c r="AA83" s="2">
        <f>O83</f>
      </c>
    </row>
    <row r="84" spans="2:27" ht="21.75" customHeight="1">
      <c r="B84" s="20" t="s">
        <v>414</v>
      </c>
      <c r="C84" s="20" t="s">
        <v>183</v>
      </c>
      <c r="D84" s="64" t="s">
        <v>177</v>
      </c>
      <c r="E84" s="64" t="s">
        <v>184</v>
      </c>
      <c r="F84" s="36" t="s">
        <v>164</v>
      </c>
      <c r="G84" s="36"/>
      <c r="H84" s="36"/>
      <c r="I84" s="36"/>
      <c r="J84" s="36"/>
      <c r="K84" s="64" t="s">
        <v>343</v>
      </c>
      <c r="L84" s="36" t="s">
        <v>345</v>
      </c>
      <c r="M84" s="36">
        <v>0.12</v>
      </c>
      <c r="N84" s="36">
        <v>100</v>
      </c>
      <c r="O84" s="36">
        <f>IF(I84*M84=0,"",I84*M84*(N84/100))</f>
      </c>
      <c r="P84" s="50"/>
      <c r="Q84" s="50">
        <f t="shared" si="10"/>
        <v>0</v>
      </c>
      <c r="R84" s="50"/>
      <c r="S84" s="18" t="s">
        <v>400</v>
      </c>
      <c r="T84" s="18"/>
      <c r="AA84" s="2">
        <f>O84</f>
      </c>
    </row>
    <row r="85" spans="2:27" ht="21.75" customHeight="1">
      <c r="B85" s="20" t="s">
        <v>414</v>
      </c>
      <c r="C85" s="20" t="s">
        <v>186</v>
      </c>
      <c r="D85" s="64" t="s">
        <v>187</v>
      </c>
      <c r="E85" s="64" t="s">
        <v>188</v>
      </c>
      <c r="F85" s="36" t="s">
        <v>164</v>
      </c>
      <c r="G85" s="36"/>
      <c r="H85" s="36"/>
      <c r="I85" s="36"/>
      <c r="J85" s="36"/>
      <c r="K85" s="64" t="s">
        <v>343</v>
      </c>
      <c r="L85" s="36" t="s">
        <v>345</v>
      </c>
      <c r="M85" s="36">
        <v>0.2</v>
      </c>
      <c r="N85" s="36">
        <v>100</v>
      </c>
      <c r="O85" s="36">
        <f aca="true" t="shared" si="11" ref="O85:O107">IF(I85*M85=0,"",I85*M85*(N85/100))</f>
      </c>
      <c r="P85" s="50"/>
      <c r="Q85" s="50">
        <f t="shared" si="10"/>
        <v>0</v>
      </c>
      <c r="R85" s="50"/>
      <c r="S85" s="18" t="s">
        <v>400</v>
      </c>
      <c r="T85" s="18"/>
      <c r="AA85" s="2">
        <f>O85</f>
      </c>
    </row>
    <row r="86" spans="2:27" ht="21.75" customHeight="1">
      <c r="B86" s="20" t="s">
        <v>414</v>
      </c>
      <c r="C86" s="20" t="s">
        <v>191</v>
      </c>
      <c r="D86" s="64" t="s">
        <v>192</v>
      </c>
      <c r="E86" s="64" t="s">
        <v>193</v>
      </c>
      <c r="F86" s="36" t="s">
        <v>164</v>
      </c>
      <c r="G86" s="36"/>
      <c r="H86" s="36"/>
      <c r="I86" s="36"/>
      <c r="J86" s="36"/>
      <c r="K86" s="64" t="s">
        <v>343</v>
      </c>
      <c r="L86" s="36" t="s">
        <v>345</v>
      </c>
      <c r="M86" s="36">
        <v>0.04</v>
      </c>
      <c r="N86" s="36">
        <v>100</v>
      </c>
      <c r="O86" s="36">
        <f t="shared" si="11"/>
      </c>
      <c r="P86" s="50"/>
      <c r="Q86" s="50">
        <f t="shared" si="10"/>
        <v>0</v>
      </c>
      <c r="R86" s="50"/>
      <c r="S86" s="18" t="s">
        <v>400</v>
      </c>
      <c r="T86" s="18"/>
      <c r="AA86" s="2">
        <f>O86</f>
      </c>
    </row>
    <row r="87" spans="2:30" ht="21.75" customHeight="1">
      <c r="B87" s="20" t="s">
        <v>414</v>
      </c>
      <c r="C87" s="20" t="s">
        <v>250</v>
      </c>
      <c r="D87" s="64" t="s">
        <v>251</v>
      </c>
      <c r="E87" s="64" t="s">
        <v>252</v>
      </c>
      <c r="F87" s="36" t="s">
        <v>135</v>
      </c>
      <c r="G87" s="36"/>
      <c r="H87" s="36"/>
      <c r="I87" s="36"/>
      <c r="J87" s="36"/>
      <c r="K87" s="64" t="s">
        <v>351</v>
      </c>
      <c r="L87" s="36" t="s">
        <v>352</v>
      </c>
      <c r="M87" s="36">
        <v>0.018</v>
      </c>
      <c r="N87" s="36">
        <v>100</v>
      </c>
      <c r="O87" s="36">
        <f t="shared" si="11"/>
      </c>
      <c r="P87" s="50"/>
      <c r="Q87" s="50">
        <f t="shared" si="10"/>
        <v>0</v>
      </c>
      <c r="R87" s="50"/>
      <c r="S87" s="18" t="s">
        <v>415</v>
      </c>
      <c r="T87" s="18"/>
      <c r="AD87" s="2">
        <f>O87</f>
      </c>
    </row>
    <row r="88" spans="2:29" ht="21.75" customHeight="1">
      <c r="B88" s="20" t="s">
        <v>414</v>
      </c>
      <c r="C88" s="20" t="s">
        <v>306</v>
      </c>
      <c r="D88" s="64" t="s">
        <v>307</v>
      </c>
      <c r="E88" s="64" t="s">
        <v>308</v>
      </c>
      <c r="F88" s="36" t="s">
        <v>164</v>
      </c>
      <c r="G88" s="36"/>
      <c r="H88" s="36"/>
      <c r="I88" s="36"/>
      <c r="J88" s="36"/>
      <c r="K88" s="64" t="s">
        <v>349</v>
      </c>
      <c r="L88" s="36" t="s">
        <v>350</v>
      </c>
      <c r="M88" s="36">
        <v>0.08</v>
      </c>
      <c r="N88" s="36">
        <v>100</v>
      </c>
      <c r="O88" s="36">
        <f t="shared" si="11"/>
      </c>
      <c r="P88" s="50"/>
      <c r="Q88" s="50">
        <f t="shared" si="10"/>
        <v>0</v>
      </c>
      <c r="R88" s="50"/>
      <c r="S88" s="18" t="s">
        <v>416</v>
      </c>
      <c r="T88" s="18"/>
      <c r="AC88" s="2">
        <f>O88</f>
      </c>
    </row>
    <row r="89" spans="2:29" ht="21.75" customHeight="1">
      <c r="B89" s="20" t="s">
        <v>414</v>
      </c>
      <c r="C89" s="20" t="s">
        <v>311</v>
      </c>
      <c r="D89" s="64" t="s">
        <v>307</v>
      </c>
      <c r="E89" s="64" t="s">
        <v>312</v>
      </c>
      <c r="F89" s="36" t="s">
        <v>164</v>
      </c>
      <c r="G89" s="36"/>
      <c r="H89" s="36"/>
      <c r="I89" s="36"/>
      <c r="J89" s="36"/>
      <c r="K89" s="64" t="s">
        <v>349</v>
      </c>
      <c r="L89" s="36" t="s">
        <v>350</v>
      </c>
      <c r="M89" s="36">
        <v>0.08</v>
      </c>
      <c r="N89" s="36">
        <v>100</v>
      </c>
      <c r="O89" s="36">
        <f t="shared" si="11"/>
      </c>
      <c r="P89" s="50"/>
      <c r="Q89" s="50">
        <f t="shared" si="10"/>
        <v>0</v>
      </c>
      <c r="R89" s="50"/>
      <c r="S89" s="18" t="s">
        <v>416</v>
      </c>
      <c r="T89" s="18"/>
      <c r="AC89" s="2">
        <f>O89</f>
      </c>
    </row>
    <row r="90" spans="2:20" ht="21.75" customHeight="1">
      <c r="B90" s="20" t="s">
        <v>414</v>
      </c>
      <c r="C90" s="20" t="s">
        <v>343</v>
      </c>
      <c r="D90" s="64" t="s">
        <v>344</v>
      </c>
      <c r="E90" s="64" t="s">
        <v>345</v>
      </c>
      <c r="F90" s="36" t="s">
        <v>346</v>
      </c>
      <c r="G90" s="36"/>
      <c r="H90" s="36"/>
      <c r="I90" s="36"/>
      <c r="J90" s="36"/>
      <c r="K90" s="64"/>
      <c r="L90" s="36"/>
      <c r="M90" s="36"/>
      <c r="N90" s="36"/>
      <c r="O90" s="36">
        <f t="shared" si="11"/>
      </c>
      <c r="P90" s="50"/>
      <c r="Q90" s="50">
        <f t="shared" si="10"/>
        <v>0</v>
      </c>
      <c r="R90" s="50"/>
      <c r="S90" s="18"/>
      <c r="T90" s="18"/>
    </row>
    <row r="91" spans="2:20" ht="21.75" customHeight="1">
      <c r="B91" s="20" t="s">
        <v>414</v>
      </c>
      <c r="C91" s="20" t="s">
        <v>349</v>
      </c>
      <c r="D91" s="64" t="s">
        <v>344</v>
      </c>
      <c r="E91" s="64" t="s">
        <v>350</v>
      </c>
      <c r="F91" s="36" t="s">
        <v>346</v>
      </c>
      <c r="G91" s="36"/>
      <c r="H91" s="36"/>
      <c r="I91" s="36"/>
      <c r="J91" s="36"/>
      <c r="K91" s="64"/>
      <c r="L91" s="36"/>
      <c r="M91" s="36"/>
      <c r="N91" s="36"/>
      <c r="O91" s="36">
        <f t="shared" si="11"/>
      </c>
      <c r="P91" s="50"/>
      <c r="Q91" s="50">
        <f t="shared" si="10"/>
        <v>0</v>
      </c>
      <c r="R91" s="50"/>
      <c r="S91" s="18"/>
      <c r="T91" s="18"/>
    </row>
    <row r="92" spans="2:20" ht="21.75" customHeight="1">
      <c r="B92" s="20" t="s">
        <v>414</v>
      </c>
      <c r="C92" s="20" t="s">
        <v>351</v>
      </c>
      <c r="D92" s="64" t="s">
        <v>344</v>
      </c>
      <c r="E92" s="64" t="s">
        <v>352</v>
      </c>
      <c r="F92" s="36" t="s">
        <v>346</v>
      </c>
      <c r="G92" s="36"/>
      <c r="H92" s="36"/>
      <c r="I92" s="36"/>
      <c r="J92" s="36"/>
      <c r="K92" s="64"/>
      <c r="L92" s="36"/>
      <c r="M92" s="36"/>
      <c r="N92" s="36"/>
      <c r="O92" s="36">
        <f t="shared" si="11"/>
      </c>
      <c r="P92" s="50"/>
      <c r="Q92" s="50">
        <f t="shared" si="10"/>
        <v>0</v>
      </c>
      <c r="R92" s="50"/>
      <c r="S92" s="18"/>
      <c r="T92" s="18"/>
    </row>
    <row r="93" spans="4:20" ht="21.75" customHeight="1">
      <c r="D93" s="64"/>
      <c r="E93" s="64"/>
      <c r="F93" s="36"/>
      <c r="G93" s="36"/>
      <c r="H93" s="36">
        <f t="shared" si="5"/>
      </c>
      <c r="I93" s="36"/>
      <c r="J93" s="36"/>
      <c r="K93" s="64"/>
      <c r="L93" s="36"/>
      <c r="M93" s="36"/>
      <c r="N93" s="36"/>
      <c r="O93" s="36">
        <f t="shared" si="11"/>
      </c>
      <c r="P93" s="50"/>
      <c r="Q93" s="50">
        <f t="shared" si="10"/>
        <v>0</v>
      </c>
      <c r="R93" s="50"/>
      <c r="S93" s="18"/>
      <c r="T93" s="18"/>
    </row>
    <row r="94" spans="4:20" ht="21.75" customHeight="1">
      <c r="D94" s="64"/>
      <c r="E94" s="64"/>
      <c r="F94" s="36"/>
      <c r="G94" s="36"/>
      <c r="H94" s="36">
        <f t="shared" si="5"/>
      </c>
      <c r="I94" s="36"/>
      <c r="J94" s="36"/>
      <c r="K94" s="64"/>
      <c r="L94" s="36"/>
      <c r="M94" s="36"/>
      <c r="N94" s="36"/>
      <c r="O94" s="36">
        <f t="shared" si="11"/>
      </c>
      <c r="P94" s="50"/>
      <c r="Q94" s="50">
        <f t="shared" si="10"/>
        <v>0</v>
      </c>
      <c r="R94" s="50"/>
      <c r="S94" s="18"/>
      <c r="T94" s="18"/>
    </row>
    <row r="95" spans="4:20" ht="21.75" customHeight="1">
      <c r="D95" s="64"/>
      <c r="E95" s="64"/>
      <c r="F95" s="36"/>
      <c r="G95" s="36"/>
      <c r="H95" s="36">
        <f t="shared" si="5"/>
      </c>
      <c r="I95" s="36"/>
      <c r="J95" s="36"/>
      <c r="K95" s="64"/>
      <c r="L95" s="36"/>
      <c r="M95" s="36"/>
      <c r="N95" s="36"/>
      <c r="O95" s="36">
        <f t="shared" si="11"/>
      </c>
      <c r="P95" s="50"/>
      <c r="Q95" s="50">
        <f t="shared" si="10"/>
        <v>0</v>
      </c>
      <c r="R95" s="50"/>
      <c r="S95" s="18"/>
      <c r="T95" s="18"/>
    </row>
    <row r="96" spans="4:20" ht="21.75" customHeight="1">
      <c r="D96" s="64"/>
      <c r="E96" s="64"/>
      <c r="F96" s="36"/>
      <c r="G96" s="36"/>
      <c r="H96" s="36">
        <f t="shared" si="5"/>
      </c>
      <c r="I96" s="36"/>
      <c r="J96" s="36"/>
      <c r="K96" s="64"/>
      <c r="L96" s="36"/>
      <c r="M96" s="36"/>
      <c r="N96" s="36"/>
      <c r="O96" s="36">
        <f t="shared" si="11"/>
      </c>
      <c r="P96" s="50"/>
      <c r="Q96" s="50">
        <f t="shared" si="10"/>
        <v>0</v>
      </c>
      <c r="R96" s="50"/>
      <c r="S96" s="18"/>
      <c r="T96" s="18"/>
    </row>
    <row r="97" spans="4:20" ht="21.75" customHeight="1">
      <c r="D97" s="64"/>
      <c r="E97" s="64"/>
      <c r="F97" s="36"/>
      <c r="G97" s="36"/>
      <c r="H97" s="36">
        <f t="shared" si="5"/>
      </c>
      <c r="I97" s="36"/>
      <c r="J97" s="36"/>
      <c r="K97" s="64"/>
      <c r="L97" s="36"/>
      <c r="M97" s="36"/>
      <c r="N97" s="36"/>
      <c r="O97" s="36">
        <f t="shared" si="11"/>
      </c>
      <c r="P97" s="50"/>
      <c r="Q97" s="50">
        <f t="shared" si="10"/>
        <v>0</v>
      </c>
      <c r="R97" s="50"/>
      <c r="S97" s="18"/>
      <c r="T97" s="18"/>
    </row>
    <row r="98" spans="4:20" ht="21.75" customHeight="1">
      <c r="D98" s="64"/>
      <c r="E98" s="64"/>
      <c r="F98" s="36"/>
      <c r="G98" s="36"/>
      <c r="H98" s="36">
        <f t="shared" si="5"/>
      </c>
      <c r="I98" s="36"/>
      <c r="J98" s="36"/>
      <c r="K98" s="64"/>
      <c r="L98" s="36"/>
      <c r="M98" s="36"/>
      <c r="N98" s="36"/>
      <c r="O98" s="36">
        <f t="shared" si="11"/>
      </c>
      <c r="P98" s="50"/>
      <c r="Q98" s="50">
        <f t="shared" si="10"/>
        <v>0</v>
      </c>
      <c r="R98" s="50"/>
      <c r="S98" s="18"/>
      <c r="T98" s="18"/>
    </row>
    <row r="99" spans="4:20" ht="21.75" customHeight="1">
      <c r="D99" s="64"/>
      <c r="E99" s="64"/>
      <c r="F99" s="36"/>
      <c r="G99" s="36"/>
      <c r="H99" s="36">
        <f t="shared" si="5"/>
      </c>
      <c r="I99" s="36"/>
      <c r="J99" s="36"/>
      <c r="K99" s="64"/>
      <c r="L99" s="36"/>
      <c r="M99" s="36"/>
      <c r="N99" s="36"/>
      <c r="O99" s="36">
        <f t="shared" si="11"/>
      </c>
      <c r="P99" s="50"/>
      <c r="Q99" s="50">
        <f t="shared" si="10"/>
        <v>0</v>
      </c>
      <c r="R99" s="50"/>
      <c r="S99" s="18"/>
      <c r="T99" s="18"/>
    </row>
    <row r="100" spans="4:20" ht="21.75" customHeight="1">
      <c r="D100" s="64"/>
      <c r="E100" s="64"/>
      <c r="F100" s="36"/>
      <c r="G100" s="36"/>
      <c r="H100" s="36">
        <f t="shared" si="5"/>
      </c>
      <c r="I100" s="36"/>
      <c r="J100" s="36"/>
      <c r="K100" s="64"/>
      <c r="L100" s="36"/>
      <c r="M100" s="36"/>
      <c r="N100" s="36"/>
      <c r="O100" s="36">
        <f t="shared" si="11"/>
      </c>
      <c r="P100" s="50"/>
      <c r="Q100" s="50">
        <f t="shared" si="10"/>
        <v>0</v>
      </c>
      <c r="R100" s="50"/>
      <c r="S100" s="18"/>
      <c r="T100" s="18"/>
    </row>
    <row r="101" spans="4:20" ht="21.75" customHeight="1">
      <c r="D101" s="64"/>
      <c r="E101" s="64"/>
      <c r="F101" s="36"/>
      <c r="G101" s="36"/>
      <c r="H101" s="36">
        <f t="shared" si="5"/>
      </c>
      <c r="I101" s="36"/>
      <c r="J101" s="36"/>
      <c r="K101" s="64"/>
      <c r="L101" s="36"/>
      <c r="M101" s="36"/>
      <c r="N101" s="36"/>
      <c r="O101" s="36">
        <f t="shared" si="11"/>
      </c>
      <c r="P101" s="50"/>
      <c r="Q101" s="50">
        <f t="shared" si="10"/>
        <v>0</v>
      </c>
      <c r="R101" s="50"/>
      <c r="S101" s="18"/>
      <c r="T101" s="18"/>
    </row>
    <row r="102" spans="4:20" ht="21.75" customHeight="1">
      <c r="D102" s="64"/>
      <c r="E102" s="64"/>
      <c r="F102" s="36"/>
      <c r="G102" s="36"/>
      <c r="H102" s="36">
        <f t="shared" si="5"/>
      </c>
      <c r="I102" s="36"/>
      <c r="J102" s="36"/>
      <c r="K102" s="64"/>
      <c r="L102" s="36"/>
      <c r="M102" s="36"/>
      <c r="N102" s="36"/>
      <c r="O102" s="36">
        <f t="shared" si="11"/>
      </c>
      <c r="P102" s="50"/>
      <c r="Q102" s="50">
        <f t="shared" si="10"/>
        <v>0</v>
      </c>
      <c r="R102" s="50"/>
      <c r="S102" s="18"/>
      <c r="T102" s="18"/>
    </row>
    <row r="103" spans="4:20" ht="21.75" customHeight="1">
      <c r="D103" s="64"/>
      <c r="E103" s="64"/>
      <c r="F103" s="36"/>
      <c r="G103" s="36"/>
      <c r="H103" s="36">
        <f aca="true" t="shared" si="12" ref="H103:H166">IF(I103&lt;&gt;0,G103-I103,"")</f>
      </c>
      <c r="I103" s="36"/>
      <c r="J103" s="36"/>
      <c r="K103" s="64"/>
      <c r="L103" s="36"/>
      <c r="M103" s="36"/>
      <c r="N103" s="36"/>
      <c r="O103" s="36">
        <f t="shared" si="11"/>
      </c>
      <c r="P103" s="50"/>
      <c r="Q103" s="50">
        <f t="shared" si="10"/>
        <v>0</v>
      </c>
      <c r="R103" s="50"/>
      <c r="S103" s="18"/>
      <c r="T103" s="18"/>
    </row>
    <row r="104" spans="4:20" ht="21.75" customHeight="1">
      <c r="D104" s="64"/>
      <c r="E104" s="64"/>
      <c r="F104" s="36"/>
      <c r="G104" s="36"/>
      <c r="H104" s="36">
        <f t="shared" si="12"/>
      </c>
      <c r="I104" s="36"/>
      <c r="J104" s="36"/>
      <c r="K104" s="64"/>
      <c r="L104" s="36"/>
      <c r="M104" s="36"/>
      <c r="N104" s="36"/>
      <c r="O104" s="36">
        <f t="shared" si="11"/>
      </c>
      <c r="P104" s="50"/>
      <c r="Q104" s="50">
        <f t="shared" si="10"/>
        <v>0</v>
      </c>
      <c r="R104" s="50"/>
      <c r="S104" s="18"/>
      <c r="T104" s="18"/>
    </row>
    <row r="105" spans="4:20" ht="21.75" customHeight="1">
      <c r="D105" s="64"/>
      <c r="E105" s="64"/>
      <c r="F105" s="36"/>
      <c r="G105" s="36"/>
      <c r="H105" s="36">
        <f t="shared" si="12"/>
      </c>
      <c r="I105" s="36"/>
      <c r="J105" s="36"/>
      <c r="K105" s="64"/>
      <c r="L105" s="36"/>
      <c r="M105" s="36"/>
      <c r="N105" s="36"/>
      <c r="O105" s="36">
        <f t="shared" si="11"/>
      </c>
      <c r="P105" s="50"/>
      <c r="Q105" s="50">
        <f t="shared" si="10"/>
        <v>0</v>
      </c>
      <c r="R105" s="50"/>
      <c r="S105" s="18"/>
      <c r="T105" s="18"/>
    </row>
    <row r="106" spans="4:20" ht="21.75" customHeight="1">
      <c r="D106" s="64"/>
      <c r="E106" s="64"/>
      <c r="F106" s="36"/>
      <c r="G106" s="36"/>
      <c r="H106" s="36">
        <f t="shared" si="12"/>
      </c>
      <c r="I106" s="36"/>
      <c r="J106" s="36"/>
      <c r="K106" s="64"/>
      <c r="L106" s="36"/>
      <c r="M106" s="36"/>
      <c r="N106" s="36"/>
      <c r="O106" s="36">
        <f t="shared" si="11"/>
      </c>
      <c r="P106" s="50"/>
      <c r="Q106" s="50">
        <f t="shared" si="10"/>
        <v>0</v>
      </c>
      <c r="R106" s="50"/>
      <c r="S106" s="18"/>
      <c r="T106" s="18"/>
    </row>
    <row r="107" spans="4:20" ht="21.75" customHeight="1">
      <c r="D107" s="64"/>
      <c r="E107" s="64"/>
      <c r="F107" s="36"/>
      <c r="G107" s="36"/>
      <c r="H107" s="36">
        <f t="shared" si="12"/>
      </c>
      <c r="I107" s="36"/>
      <c r="J107" s="36"/>
      <c r="K107" s="64"/>
      <c r="L107" s="36"/>
      <c r="M107" s="36"/>
      <c r="N107" s="36"/>
      <c r="O107" s="36">
        <f t="shared" si="11"/>
      </c>
      <c r="P107" s="50"/>
      <c r="Q107" s="50">
        <f t="shared" si="10"/>
        <v>0</v>
      </c>
      <c r="R107" s="50"/>
      <c r="S107" s="18"/>
      <c r="T107" s="18"/>
    </row>
    <row r="108" spans="4:20" ht="21.75" customHeight="1">
      <c r="D108" s="97" t="s">
        <v>417</v>
      </c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9"/>
    </row>
    <row r="109" spans="2:27" ht="21.75" customHeight="1">
      <c r="B109" s="20" t="s">
        <v>418</v>
      </c>
      <c r="C109" s="20" t="s">
        <v>139</v>
      </c>
      <c r="D109" s="64" t="s">
        <v>140</v>
      </c>
      <c r="E109" s="64" t="s">
        <v>142</v>
      </c>
      <c r="F109" s="36" t="s">
        <v>135</v>
      </c>
      <c r="G109" s="36"/>
      <c r="H109" s="36"/>
      <c r="I109" s="36"/>
      <c r="J109" s="36">
        <v>10</v>
      </c>
      <c r="K109" s="64" t="s">
        <v>343</v>
      </c>
      <c r="L109" s="36" t="s">
        <v>345</v>
      </c>
      <c r="M109" s="36">
        <v>0.05</v>
      </c>
      <c r="N109" s="36">
        <v>100</v>
      </c>
      <c r="O109" s="36">
        <f>IF(I109*M109=0,"",I109*M109*(N109/100))</f>
      </c>
      <c r="P109" s="50"/>
      <c r="Q109" s="50">
        <f aca="true" t="shared" si="13" ref="Q109:Q133">ROUND(P109*M109*N109/100,0)</f>
        <v>0</v>
      </c>
      <c r="R109" s="50"/>
      <c r="S109" s="18" t="s">
        <v>399</v>
      </c>
      <c r="T109" s="18"/>
      <c r="AA109" s="2">
        <f>O109</f>
      </c>
    </row>
    <row r="110" spans="2:27" ht="21.75" customHeight="1">
      <c r="B110" s="20" t="s">
        <v>418</v>
      </c>
      <c r="C110" s="20" t="s">
        <v>146</v>
      </c>
      <c r="D110" s="64" t="s">
        <v>140</v>
      </c>
      <c r="E110" s="64" t="s">
        <v>147</v>
      </c>
      <c r="F110" s="36" t="s">
        <v>135</v>
      </c>
      <c r="G110" s="36"/>
      <c r="H110" s="36"/>
      <c r="I110" s="36"/>
      <c r="J110" s="36">
        <v>10</v>
      </c>
      <c r="K110" s="64" t="s">
        <v>343</v>
      </c>
      <c r="L110" s="36" t="s">
        <v>345</v>
      </c>
      <c r="M110" s="36">
        <v>0.06</v>
      </c>
      <c r="N110" s="36">
        <v>100</v>
      </c>
      <c r="O110" s="36">
        <f>IF(I110*M110=0,"",I110*M110*(N110/100))</f>
      </c>
      <c r="P110" s="50"/>
      <c r="Q110" s="50">
        <f t="shared" si="13"/>
        <v>0</v>
      </c>
      <c r="R110" s="50"/>
      <c r="S110" s="18" t="s">
        <v>399</v>
      </c>
      <c r="T110" s="18"/>
      <c r="AA110" s="2">
        <f>O110</f>
      </c>
    </row>
    <row r="111" spans="2:27" ht="21.75" customHeight="1">
      <c r="B111" s="20" t="s">
        <v>418</v>
      </c>
      <c r="C111" s="20" t="s">
        <v>155</v>
      </c>
      <c r="D111" s="64" t="s">
        <v>156</v>
      </c>
      <c r="E111" s="64" t="s">
        <v>158</v>
      </c>
      <c r="F111" s="36" t="s">
        <v>135</v>
      </c>
      <c r="G111" s="36"/>
      <c r="H111" s="36"/>
      <c r="I111" s="36"/>
      <c r="J111" s="36">
        <v>10</v>
      </c>
      <c r="K111" s="64" t="s">
        <v>343</v>
      </c>
      <c r="L111" s="36" t="s">
        <v>345</v>
      </c>
      <c r="M111" s="36">
        <v>0.039</v>
      </c>
      <c r="N111" s="36">
        <v>100</v>
      </c>
      <c r="O111" s="36">
        <f aca="true" t="shared" si="14" ref="O111:O133">IF(I111*M111=0,"",I111*M111*(N111/100))</f>
      </c>
      <c r="P111" s="50"/>
      <c r="Q111" s="50">
        <f t="shared" si="13"/>
        <v>0</v>
      </c>
      <c r="R111" s="50"/>
      <c r="S111" s="18" t="s">
        <v>399</v>
      </c>
      <c r="T111" s="18"/>
      <c r="AA111" s="2">
        <f>O111</f>
      </c>
    </row>
    <row r="112" spans="2:27" ht="21.75" customHeight="1">
      <c r="B112" s="20" t="s">
        <v>418</v>
      </c>
      <c r="C112" s="20" t="s">
        <v>191</v>
      </c>
      <c r="D112" s="64" t="s">
        <v>192</v>
      </c>
      <c r="E112" s="64" t="s">
        <v>193</v>
      </c>
      <c r="F112" s="36" t="s">
        <v>164</v>
      </c>
      <c r="G112" s="36"/>
      <c r="H112" s="36"/>
      <c r="I112" s="36"/>
      <c r="J112" s="36"/>
      <c r="K112" s="64" t="s">
        <v>343</v>
      </c>
      <c r="L112" s="36" t="s">
        <v>345</v>
      </c>
      <c r="M112" s="36">
        <v>0.04</v>
      </c>
      <c r="N112" s="36">
        <v>100</v>
      </c>
      <c r="O112" s="36">
        <f t="shared" si="14"/>
      </c>
      <c r="P112" s="50"/>
      <c r="Q112" s="50">
        <f t="shared" si="13"/>
        <v>0</v>
      </c>
      <c r="R112" s="50"/>
      <c r="S112" s="18" t="s">
        <v>400</v>
      </c>
      <c r="T112" s="18"/>
      <c r="AA112" s="2">
        <f>O112</f>
      </c>
    </row>
    <row r="113" spans="2:27" ht="21.75" customHeight="1">
      <c r="B113" s="20" t="s">
        <v>418</v>
      </c>
      <c r="C113" s="20" t="s">
        <v>216</v>
      </c>
      <c r="D113" s="64" t="s">
        <v>214</v>
      </c>
      <c r="E113" s="64" t="s">
        <v>217</v>
      </c>
      <c r="F113" s="36" t="s">
        <v>164</v>
      </c>
      <c r="G113" s="36"/>
      <c r="H113" s="36"/>
      <c r="I113" s="36"/>
      <c r="J113" s="36"/>
      <c r="K113" s="64" t="s">
        <v>343</v>
      </c>
      <c r="L113" s="36" t="s">
        <v>345</v>
      </c>
      <c r="M113" s="36">
        <v>0.35</v>
      </c>
      <c r="N113" s="36">
        <v>100</v>
      </c>
      <c r="O113" s="36">
        <f t="shared" si="14"/>
      </c>
      <c r="P113" s="50"/>
      <c r="Q113" s="50">
        <f t="shared" si="13"/>
        <v>0</v>
      </c>
      <c r="R113" s="50"/>
      <c r="S113" s="18" t="s">
        <v>401</v>
      </c>
      <c r="T113" s="18"/>
      <c r="AA113" s="2">
        <f>O113</f>
      </c>
    </row>
    <row r="114" spans="2:30" ht="21.75" customHeight="1">
      <c r="B114" s="20" t="s">
        <v>418</v>
      </c>
      <c r="C114" s="20" t="s">
        <v>245</v>
      </c>
      <c r="D114" s="64" t="s">
        <v>246</v>
      </c>
      <c r="E114" s="64" t="s">
        <v>247</v>
      </c>
      <c r="F114" s="36" t="s">
        <v>135</v>
      </c>
      <c r="G114" s="36"/>
      <c r="H114" s="36"/>
      <c r="I114" s="36"/>
      <c r="J114" s="36">
        <v>5</v>
      </c>
      <c r="K114" s="64" t="s">
        <v>351</v>
      </c>
      <c r="L114" s="36" t="s">
        <v>352</v>
      </c>
      <c r="M114" s="36">
        <v>0.018</v>
      </c>
      <c r="N114" s="36">
        <v>100</v>
      </c>
      <c r="O114" s="36">
        <f t="shared" si="14"/>
      </c>
      <c r="P114" s="50"/>
      <c r="Q114" s="50">
        <f t="shared" si="13"/>
        <v>0</v>
      </c>
      <c r="R114" s="50"/>
      <c r="S114" s="18" t="s">
        <v>415</v>
      </c>
      <c r="T114" s="18"/>
      <c r="AD114" s="2">
        <f>O114</f>
      </c>
    </row>
    <row r="115" spans="2:32" ht="21.75" customHeight="1">
      <c r="B115" s="20" t="s">
        <v>418</v>
      </c>
      <c r="C115" s="20" t="s">
        <v>339</v>
      </c>
      <c r="D115" s="64" t="s">
        <v>340</v>
      </c>
      <c r="E115" s="64" t="s">
        <v>341</v>
      </c>
      <c r="F115" s="36" t="s">
        <v>211</v>
      </c>
      <c r="G115" s="36"/>
      <c r="H115" s="36"/>
      <c r="I115" s="36"/>
      <c r="J115" s="36"/>
      <c r="K115" s="64" t="s">
        <v>355</v>
      </c>
      <c r="L115" s="36" t="s">
        <v>357</v>
      </c>
      <c r="M115" s="36">
        <v>0.5</v>
      </c>
      <c r="N115" s="36">
        <v>100</v>
      </c>
      <c r="O115" s="36">
        <f t="shared" si="14"/>
      </c>
      <c r="P115" s="50"/>
      <c r="Q115" s="50">
        <f t="shared" si="13"/>
        <v>0</v>
      </c>
      <c r="R115" s="50"/>
      <c r="S115" s="18"/>
      <c r="T115" s="18"/>
      <c r="AF115" s="2">
        <f>O115</f>
      </c>
    </row>
    <row r="116" spans="2:31" ht="21.75" customHeight="1">
      <c r="B116" s="20" t="s">
        <v>418</v>
      </c>
      <c r="C116" s="20" t="s">
        <v>339</v>
      </c>
      <c r="D116" s="64"/>
      <c r="E116" s="64"/>
      <c r="F116" s="36"/>
      <c r="G116" s="36"/>
      <c r="H116" s="36"/>
      <c r="I116" s="36"/>
      <c r="J116" s="36"/>
      <c r="K116" s="64" t="s">
        <v>353</v>
      </c>
      <c r="L116" s="36" t="s">
        <v>354</v>
      </c>
      <c r="M116" s="36">
        <v>0.57</v>
      </c>
      <c r="N116" s="36">
        <v>100</v>
      </c>
      <c r="O116" s="36">
        <f t="shared" si="14"/>
      </c>
      <c r="P116" s="50"/>
      <c r="Q116" s="50">
        <f t="shared" si="13"/>
        <v>0</v>
      </c>
      <c r="R116" s="50"/>
      <c r="S116" s="18"/>
      <c r="T116" s="18"/>
      <c r="AE116" s="2">
        <f>O116</f>
      </c>
    </row>
    <row r="117" spans="2:20" ht="21.75" customHeight="1">
      <c r="B117" s="20" t="s">
        <v>418</v>
      </c>
      <c r="C117" s="20" t="s">
        <v>343</v>
      </c>
      <c r="D117" s="64" t="s">
        <v>344</v>
      </c>
      <c r="E117" s="64" t="s">
        <v>345</v>
      </c>
      <c r="F117" s="36" t="s">
        <v>346</v>
      </c>
      <c r="G117" s="36"/>
      <c r="H117" s="36"/>
      <c r="I117" s="36"/>
      <c r="J117" s="36">
        <f>옵션!$C$45</f>
        <v>0</v>
      </c>
      <c r="K117" s="64"/>
      <c r="L117" s="36"/>
      <c r="M117" s="36"/>
      <c r="N117" s="36"/>
      <c r="O117" s="36">
        <f t="shared" si="14"/>
      </c>
      <c r="P117" s="50"/>
      <c r="Q117" s="50">
        <f t="shared" si="13"/>
        <v>0</v>
      </c>
      <c r="R117" s="50"/>
      <c r="S117" s="18"/>
      <c r="T117" s="18"/>
    </row>
    <row r="118" spans="2:20" ht="21.75" customHeight="1">
      <c r="B118" s="20" t="s">
        <v>418</v>
      </c>
      <c r="C118" s="20" t="s">
        <v>351</v>
      </c>
      <c r="D118" s="64" t="s">
        <v>344</v>
      </c>
      <c r="E118" s="64" t="s">
        <v>352</v>
      </c>
      <c r="F118" s="36" t="s">
        <v>346</v>
      </c>
      <c r="G118" s="36"/>
      <c r="H118" s="36"/>
      <c r="I118" s="36"/>
      <c r="J118" s="36">
        <f>옵션!$C$45</f>
        <v>0</v>
      </c>
      <c r="K118" s="64"/>
      <c r="L118" s="36"/>
      <c r="M118" s="36"/>
      <c r="N118" s="36"/>
      <c r="O118" s="36">
        <f t="shared" si="14"/>
      </c>
      <c r="P118" s="50"/>
      <c r="Q118" s="50">
        <f t="shared" si="13"/>
        <v>0</v>
      </c>
      <c r="R118" s="50"/>
      <c r="S118" s="18"/>
      <c r="T118" s="18"/>
    </row>
    <row r="119" spans="2:20" ht="21.75" customHeight="1">
      <c r="B119" s="20" t="s">
        <v>418</v>
      </c>
      <c r="C119" s="20" t="s">
        <v>353</v>
      </c>
      <c r="D119" s="64" t="s">
        <v>344</v>
      </c>
      <c r="E119" s="64" t="s">
        <v>354</v>
      </c>
      <c r="F119" s="36" t="s">
        <v>346</v>
      </c>
      <c r="G119" s="36"/>
      <c r="H119" s="36"/>
      <c r="I119" s="36"/>
      <c r="J119" s="36">
        <f>옵션!$C$45</f>
        <v>0</v>
      </c>
      <c r="K119" s="64"/>
      <c r="L119" s="36"/>
      <c r="M119" s="36"/>
      <c r="N119" s="36"/>
      <c r="O119" s="36">
        <f t="shared" si="14"/>
      </c>
      <c r="P119" s="50"/>
      <c r="Q119" s="50">
        <f t="shared" si="13"/>
        <v>0</v>
      </c>
      <c r="R119" s="50"/>
      <c r="S119" s="18"/>
      <c r="T119" s="18"/>
    </row>
    <row r="120" spans="2:20" ht="21.75" customHeight="1">
      <c r="B120" s="20" t="s">
        <v>418</v>
      </c>
      <c r="C120" s="20" t="s">
        <v>355</v>
      </c>
      <c r="D120" s="64" t="s">
        <v>344</v>
      </c>
      <c r="E120" s="64" t="s">
        <v>357</v>
      </c>
      <c r="F120" s="36" t="s">
        <v>346</v>
      </c>
      <c r="G120" s="36"/>
      <c r="H120" s="36"/>
      <c r="I120" s="36"/>
      <c r="J120" s="36">
        <f>옵션!$C$45</f>
        <v>0</v>
      </c>
      <c r="K120" s="64"/>
      <c r="L120" s="36"/>
      <c r="M120" s="36"/>
      <c r="N120" s="36"/>
      <c r="O120" s="36">
        <f t="shared" si="14"/>
      </c>
      <c r="P120" s="50"/>
      <c r="Q120" s="50">
        <f t="shared" si="13"/>
        <v>0</v>
      </c>
      <c r="R120" s="50"/>
      <c r="S120" s="18"/>
      <c r="T120" s="18"/>
    </row>
    <row r="121" spans="4:20" ht="21.75" customHeight="1">
      <c r="D121" s="64"/>
      <c r="E121" s="64"/>
      <c r="F121" s="36"/>
      <c r="G121" s="36"/>
      <c r="H121" s="36">
        <f t="shared" si="12"/>
      </c>
      <c r="I121" s="36"/>
      <c r="J121" s="36"/>
      <c r="K121" s="64"/>
      <c r="L121" s="36"/>
      <c r="M121" s="36"/>
      <c r="N121" s="36"/>
      <c r="O121" s="36">
        <f t="shared" si="14"/>
      </c>
      <c r="P121" s="50"/>
      <c r="Q121" s="50">
        <f t="shared" si="13"/>
        <v>0</v>
      </c>
      <c r="R121" s="50"/>
      <c r="S121" s="18"/>
      <c r="T121" s="18"/>
    </row>
    <row r="122" spans="4:20" ht="21.75" customHeight="1">
      <c r="D122" s="64"/>
      <c r="E122" s="64"/>
      <c r="F122" s="36"/>
      <c r="G122" s="36"/>
      <c r="H122" s="36">
        <f t="shared" si="12"/>
      </c>
      <c r="I122" s="36"/>
      <c r="J122" s="36"/>
      <c r="K122" s="64"/>
      <c r="L122" s="36"/>
      <c r="M122" s="36"/>
      <c r="N122" s="36"/>
      <c r="O122" s="36">
        <f t="shared" si="14"/>
      </c>
      <c r="P122" s="50"/>
      <c r="Q122" s="50">
        <f t="shared" si="13"/>
        <v>0</v>
      </c>
      <c r="R122" s="50"/>
      <c r="S122" s="18"/>
      <c r="T122" s="18"/>
    </row>
    <row r="123" spans="4:20" ht="21.75" customHeight="1">
      <c r="D123" s="64"/>
      <c r="E123" s="64"/>
      <c r="F123" s="36"/>
      <c r="G123" s="36"/>
      <c r="H123" s="36">
        <f t="shared" si="12"/>
      </c>
      <c r="I123" s="36"/>
      <c r="J123" s="36"/>
      <c r="K123" s="64"/>
      <c r="L123" s="36"/>
      <c r="M123" s="36"/>
      <c r="N123" s="36"/>
      <c r="O123" s="36">
        <f t="shared" si="14"/>
      </c>
      <c r="P123" s="50"/>
      <c r="Q123" s="50">
        <f t="shared" si="13"/>
        <v>0</v>
      </c>
      <c r="R123" s="50"/>
      <c r="S123" s="18"/>
      <c r="T123" s="18"/>
    </row>
    <row r="124" spans="4:20" ht="21.75" customHeight="1">
      <c r="D124" s="64"/>
      <c r="E124" s="64"/>
      <c r="F124" s="36"/>
      <c r="G124" s="36"/>
      <c r="H124" s="36">
        <f t="shared" si="12"/>
      </c>
      <c r="I124" s="36"/>
      <c r="J124" s="36"/>
      <c r="K124" s="64"/>
      <c r="L124" s="36"/>
      <c r="M124" s="36"/>
      <c r="N124" s="36"/>
      <c r="O124" s="36">
        <f t="shared" si="14"/>
      </c>
      <c r="P124" s="50"/>
      <c r="Q124" s="50">
        <f t="shared" si="13"/>
        <v>0</v>
      </c>
      <c r="R124" s="50"/>
      <c r="S124" s="18"/>
      <c r="T124" s="18"/>
    </row>
    <row r="125" spans="4:20" ht="21.75" customHeight="1">
      <c r="D125" s="64"/>
      <c r="E125" s="64"/>
      <c r="F125" s="36"/>
      <c r="G125" s="36"/>
      <c r="H125" s="36">
        <f t="shared" si="12"/>
      </c>
      <c r="I125" s="36"/>
      <c r="J125" s="36"/>
      <c r="K125" s="64"/>
      <c r="L125" s="36"/>
      <c r="M125" s="36"/>
      <c r="N125" s="36"/>
      <c r="O125" s="36">
        <f t="shared" si="14"/>
      </c>
      <c r="P125" s="50"/>
      <c r="Q125" s="50">
        <f t="shared" si="13"/>
        <v>0</v>
      </c>
      <c r="R125" s="50"/>
      <c r="S125" s="18"/>
      <c r="T125" s="18"/>
    </row>
    <row r="126" spans="4:20" ht="21.75" customHeight="1">
      <c r="D126" s="64"/>
      <c r="E126" s="64"/>
      <c r="F126" s="36"/>
      <c r="G126" s="36"/>
      <c r="H126" s="36">
        <f t="shared" si="12"/>
      </c>
      <c r="I126" s="36"/>
      <c r="J126" s="36"/>
      <c r="K126" s="64"/>
      <c r="L126" s="36"/>
      <c r="M126" s="36"/>
      <c r="N126" s="36"/>
      <c r="O126" s="36">
        <f t="shared" si="14"/>
      </c>
      <c r="P126" s="50"/>
      <c r="Q126" s="50">
        <f t="shared" si="13"/>
        <v>0</v>
      </c>
      <c r="R126" s="50"/>
      <c r="S126" s="18"/>
      <c r="T126" s="18"/>
    </row>
    <row r="127" spans="4:20" ht="21.75" customHeight="1">
      <c r="D127" s="64"/>
      <c r="E127" s="64"/>
      <c r="F127" s="36"/>
      <c r="G127" s="36"/>
      <c r="H127" s="36">
        <f t="shared" si="12"/>
      </c>
      <c r="I127" s="36"/>
      <c r="J127" s="36"/>
      <c r="K127" s="64"/>
      <c r="L127" s="36"/>
      <c r="M127" s="36"/>
      <c r="N127" s="36"/>
      <c r="O127" s="36">
        <f t="shared" si="14"/>
      </c>
      <c r="P127" s="50"/>
      <c r="Q127" s="50">
        <f t="shared" si="13"/>
        <v>0</v>
      </c>
      <c r="R127" s="50"/>
      <c r="S127" s="18"/>
      <c r="T127" s="18"/>
    </row>
    <row r="128" spans="4:20" ht="21.75" customHeight="1">
      <c r="D128" s="64"/>
      <c r="E128" s="64"/>
      <c r="F128" s="36"/>
      <c r="G128" s="36"/>
      <c r="H128" s="36">
        <f t="shared" si="12"/>
      </c>
      <c r="I128" s="36"/>
      <c r="J128" s="36"/>
      <c r="K128" s="64"/>
      <c r="L128" s="36"/>
      <c r="M128" s="36"/>
      <c r="N128" s="36"/>
      <c r="O128" s="36">
        <f t="shared" si="14"/>
      </c>
      <c r="P128" s="50"/>
      <c r="Q128" s="50">
        <f t="shared" si="13"/>
        <v>0</v>
      </c>
      <c r="R128" s="50"/>
      <c r="S128" s="18"/>
      <c r="T128" s="18"/>
    </row>
    <row r="129" spans="4:20" ht="21.75" customHeight="1">
      <c r="D129" s="64"/>
      <c r="E129" s="64"/>
      <c r="F129" s="36"/>
      <c r="G129" s="36"/>
      <c r="H129" s="36">
        <f t="shared" si="12"/>
      </c>
      <c r="I129" s="36"/>
      <c r="J129" s="36"/>
      <c r="K129" s="64"/>
      <c r="L129" s="36"/>
      <c r="M129" s="36"/>
      <c r="N129" s="36"/>
      <c r="O129" s="36">
        <f t="shared" si="14"/>
      </c>
      <c r="P129" s="50"/>
      <c r="Q129" s="50">
        <f t="shared" si="13"/>
        <v>0</v>
      </c>
      <c r="R129" s="50"/>
      <c r="S129" s="18"/>
      <c r="T129" s="18"/>
    </row>
    <row r="130" spans="4:20" ht="21.75" customHeight="1">
      <c r="D130" s="64"/>
      <c r="E130" s="64"/>
      <c r="F130" s="36"/>
      <c r="G130" s="36"/>
      <c r="H130" s="36">
        <f t="shared" si="12"/>
      </c>
      <c r="I130" s="36"/>
      <c r="J130" s="36"/>
      <c r="K130" s="64"/>
      <c r="L130" s="36"/>
      <c r="M130" s="36"/>
      <c r="N130" s="36"/>
      <c r="O130" s="36">
        <f t="shared" si="14"/>
      </c>
      <c r="P130" s="50"/>
      <c r="Q130" s="50">
        <f t="shared" si="13"/>
        <v>0</v>
      </c>
      <c r="R130" s="50"/>
      <c r="S130" s="18"/>
      <c r="T130" s="18"/>
    </row>
    <row r="131" spans="4:20" ht="21.75" customHeight="1">
      <c r="D131" s="64"/>
      <c r="E131" s="64"/>
      <c r="F131" s="36"/>
      <c r="G131" s="36"/>
      <c r="H131" s="36">
        <f t="shared" si="12"/>
      </c>
      <c r="I131" s="36"/>
      <c r="J131" s="36"/>
      <c r="K131" s="64"/>
      <c r="L131" s="36"/>
      <c r="M131" s="36"/>
      <c r="N131" s="36"/>
      <c r="O131" s="36">
        <f t="shared" si="14"/>
      </c>
      <c r="P131" s="50"/>
      <c r="Q131" s="50">
        <f t="shared" si="13"/>
        <v>0</v>
      </c>
      <c r="R131" s="50"/>
      <c r="S131" s="18"/>
      <c r="T131" s="18"/>
    </row>
    <row r="132" spans="4:20" ht="21.75" customHeight="1">
      <c r="D132" s="64"/>
      <c r="E132" s="64"/>
      <c r="F132" s="36"/>
      <c r="G132" s="36"/>
      <c r="H132" s="36">
        <f t="shared" si="12"/>
      </c>
      <c r="I132" s="36"/>
      <c r="J132" s="36"/>
      <c r="K132" s="64"/>
      <c r="L132" s="36"/>
      <c r="M132" s="36"/>
      <c r="N132" s="36"/>
      <c r="O132" s="36">
        <f t="shared" si="14"/>
      </c>
      <c r="P132" s="50"/>
      <c r="Q132" s="50">
        <f t="shared" si="13"/>
        <v>0</v>
      </c>
      <c r="R132" s="50"/>
      <c r="S132" s="18"/>
      <c r="T132" s="18"/>
    </row>
    <row r="133" spans="4:20" ht="21.75" customHeight="1">
      <c r="D133" s="64"/>
      <c r="E133" s="64"/>
      <c r="F133" s="36"/>
      <c r="G133" s="36"/>
      <c r="H133" s="36">
        <f t="shared" si="12"/>
      </c>
      <c r="I133" s="36"/>
      <c r="J133" s="36"/>
      <c r="K133" s="64"/>
      <c r="L133" s="36"/>
      <c r="M133" s="36"/>
      <c r="N133" s="36"/>
      <c r="O133" s="36">
        <f t="shared" si="14"/>
      </c>
      <c r="P133" s="50"/>
      <c r="Q133" s="50">
        <f t="shared" si="13"/>
        <v>0</v>
      </c>
      <c r="R133" s="50"/>
      <c r="S133" s="18"/>
      <c r="T133" s="18"/>
    </row>
    <row r="134" spans="4:20" ht="21.75" customHeight="1">
      <c r="D134" s="97" t="s">
        <v>419</v>
      </c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9"/>
    </row>
    <row r="135" spans="2:27" ht="21.75" customHeight="1">
      <c r="B135" s="20" t="s">
        <v>420</v>
      </c>
      <c r="C135" s="20" t="s">
        <v>130</v>
      </c>
      <c r="D135" s="64" t="s">
        <v>131</v>
      </c>
      <c r="E135" s="64" t="s">
        <v>133</v>
      </c>
      <c r="F135" s="36" t="s">
        <v>135</v>
      </c>
      <c r="G135" s="36"/>
      <c r="H135" s="36"/>
      <c r="I135" s="36"/>
      <c r="J135" s="36">
        <v>10</v>
      </c>
      <c r="K135" s="64" t="s">
        <v>343</v>
      </c>
      <c r="L135" s="36" t="s">
        <v>345</v>
      </c>
      <c r="M135" s="36">
        <v>0.08</v>
      </c>
      <c r="N135" s="36">
        <v>100</v>
      </c>
      <c r="O135" s="36">
        <f>IF(I135*M135=0,"",I135*M135*(N135/100))</f>
      </c>
      <c r="P135" s="50"/>
      <c r="Q135" s="50">
        <f aca="true" t="shared" si="15" ref="Q135:Q159">ROUND(P135*M135*N135/100,0)</f>
        <v>0</v>
      </c>
      <c r="R135" s="50"/>
      <c r="S135" s="18" t="s">
        <v>399</v>
      </c>
      <c r="T135" s="18"/>
      <c r="AA135" s="2">
        <f aca="true" t="shared" si="16" ref="AA135:AA141">O135</f>
      </c>
    </row>
    <row r="136" spans="2:27" ht="21.75" customHeight="1">
      <c r="B136" s="20" t="s">
        <v>420</v>
      </c>
      <c r="C136" s="20" t="s">
        <v>155</v>
      </c>
      <c r="D136" s="64" t="s">
        <v>156</v>
      </c>
      <c r="E136" s="64" t="s">
        <v>158</v>
      </c>
      <c r="F136" s="36" t="s">
        <v>135</v>
      </c>
      <c r="G136" s="36"/>
      <c r="H136" s="36"/>
      <c r="I136" s="36"/>
      <c r="J136" s="36">
        <v>10</v>
      </c>
      <c r="K136" s="64" t="s">
        <v>343</v>
      </c>
      <c r="L136" s="36" t="s">
        <v>345</v>
      </c>
      <c r="M136" s="36">
        <v>0.039</v>
      </c>
      <c r="N136" s="36">
        <v>100</v>
      </c>
      <c r="O136" s="36">
        <f>IF(I136*M136=0,"",I136*M136*(N136/100))</f>
      </c>
      <c r="P136" s="50"/>
      <c r="Q136" s="50">
        <f t="shared" si="15"/>
        <v>0</v>
      </c>
      <c r="R136" s="50"/>
      <c r="S136" s="18" t="s">
        <v>399</v>
      </c>
      <c r="T136" s="18"/>
      <c r="AA136" s="2">
        <f t="shared" si="16"/>
      </c>
    </row>
    <row r="137" spans="2:27" ht="21.75" customHeight="1">
      <c r="B137" s="20" t="s">
        <v>420</v>
      </c>
      <c r="C137" s="20" t="s">
        <v>176</v>
      </c>
      <c r="D137" s="64" t="s">
        <v>177</v>
      </c>
      <c r="E137" s="64" t="s">
        <v>179</v>
      </c>
      <c r="F137" s="36" t="s">
        <v>164</v>
      </c>
      <c r="G137" s="36"/>
      <c r="H137" s="36"/>
      <c r="I137" s="36"/>
      <c r="J137" s="36"/>
      <c r="K137" s="64" t="s">
        <v>343</v>
      </c>
      <c r="L137" s="36" t="s">
        <v>345</v>
      </c>
      <c r="M137" s="36">
        <v>0.12</v>
      </c>
      <c r="N137" s="36">
        <v>100</v>
      </c>
      <c r="O137" s="36">
        <f aca="true" t="shared" si="17" ref="O137:O159">IF(I137*M137=0,"",I137*M137*(N137/100))</f>
      </c>
      <c r="P137" s="50"/>
      <c r="Q137" s="50">
        <f t="shared" si="15"/>
        <v>0</v>
      </c>
      <c r="R137" s="50"/>
      <c r="S137" s="18" t="s">
        <v>400</v>
      </c>
      <c r="T137" s="18"/>
      <c r="AA137" s="2">
        <f t="shared" si="16"/>
      </c>
    </row>
    <row r="138" spans="2:27" ht="21.75" customHeight="1">
      <c r="B138" s="20" t="s">
        <v>420</v>
      </c>
      <c r="C138" s="20" t="s">
        <v>183</v>
      </c>
      <c r="D138" s="64" t="s">
        <v>177</v>
      </c>
      <c r="E138" s="64" t="s">
        <v>184</v>
      </c>
      <c r="F138" s="36" t="s">
        <v>164</v>
      </c>
      <c r="G138" s="36"/>
      <c r="H138" s="36"/>
      <c r="I138" s="36"/>
      <c r="J138" s="36"/>
      <c r="K138" s="64" t="s">
        <v>343</v>
      </c>
      <c r="L138" s="36" t="s">
        <v>345</v>
      </c>
      <c r="M138" s="36">
        <v>0.12</v>
      </c>
      <c r="N138" s="36">
        <v>100</v>
      </c>
      <c r="O138" s="36">
        <f t="shared" si="17"/>
      </c>
      <c r="P138" s="50"/>
      <c r="Q138" s="50">
        <f t="shared" si="15"/>
        <v>0</v>
      </c>
      <c r="R138" s="50"/>
      <c r="S138" s="18" t="s">
        <v>400</v>
      </c>
      <c r="T138" s="18"/>
      <c r="AA138" s="2">
        <f t="shared" si="16"/>
      </c>
    </row>
    <row r="139" spans="2:27" ht="21.75" customHeight="1">
      <c r="B139" s="20" t="s">
        <v>420</v>
      </c>
      <c r="C139" s="20" t="s">
        <v>191</v>
      </c>
      <c r="D139" s="64" t="s">
        <v>192</v>
      </c>
      <c r="E139" s="64" t="s">
        <v>193</v>
      </c>
      <c r="F139" s="36" t="s">
        <v>164</v>
      </c>
      <c r="G139" s="36"/>
      <c r="H139" s="36"/>
      <c r="I139" s="36"/>
      <c r="J139" s="36"/>
      <c r="K139" s="64" t="s">
        <v>343</v>
      </c>
      <c r="L139" s="36" t="s">
        <v>345</v>
      </c>
      <c r="M139" s="36">
        <v>0.04</v>
      </c>
      <c r="N139" s="36">
        <v>100</v>
      </c>
      <c r="O139" s="36">
        <f t="shared" si="17"/>
      </c>
      <c r="P139" s="50"/>
      <c r="Q139" s="50">
        <f t="shared" si="15"/>
        <v>0</v>
      </c>
      <c r="R139" s="50"/>
      <c r="S139" s="18" t="s">
        <v>400</v>
      </c>
      <c r="T139" s="18"/>
      <c r="AA139" s="2">
        <f t="shared" si="16"/>
      </c>
    </row>
    <row r="140" spans="2:27" ht="21.75" customHeight="1">
      <c r="B140" s="20" t="s">
        <v>420</v>
      </c>
      <c r="C140" s="20" t="s">
        <v>233</v>
      </c>
      <c r="D140" s="64" t="s">
        <v>234</v>
      </c>
      <c r="E140" s="64" t="s">
        <v>235</v>
      </c>
      <c r="F140" s="36" t="s">
        <v>135</v>
      </c>
      <c r="G140" s="36"/>
      <c r="H140" s="36"/>
      <c r="I140" s="36"/>
      <c r="J140" s="36">
        <v>10</v>
      </c>
      <c r="K140" s="64" t="s">
        <v>343</v>
      </c>
      <c r="L140" s="36" t="s">
        <v>345</v>
      </c>
      <c r="M140" s="36">
        <v>0.01</v>
      </c>
      <c r="N140" s="36">
        <v>100</v>
      </c>
      <c r="O140" s="36">
        <f t="shared" si="17"/>
      </c>
      <c r="P140" s="50"/>
      <c r="Q140" s="50">
        <f t="shared" si="15"/>
        <v>0</v>
      </c>
      <c r="R140" s="50"/>
      <c r="S140" s="18" t="s">
        <v>402</v>
      </c>
      <c r="T140" s="18"/>
      <c r="AA140" s="2">
        <f t="shared" si="16"/>
      </c>
    </row>
    <row r="141" spans="2:27" ht="21.75" customHeight="1">
      <c r="B141" s="20" t="s">
        <v>420</v>
      </c>
      <c r="C141" s="20" t="s">
        <v>294</v>
      </c>
      <c r="D141" s="64" t="s">
        <v>295</v>
      </c>
      <c r="E141" s="64" t="s">
        <v>297</v>
      </c>
      <c r="F141" s="36" t="s">
        <v>164</v>
      </c>
      <c r="G141" s="36"/>
      <c r="H141" s="36"/>
      <c r="I141" s="36"/>
      <c r="J141" s="36"/>
      <c r="K141" s="64" t="s">
        <v>343</v>
      </c>
      <c r="L141" s="36" t="s">
        <v>345</v>
      </c>
      <c r="M141" s="36">
        <v>0.13</v>
      </c>
      <c r="N141" s="36">
        <v>100</v>
      </c>
      <c r="O141" s="36">
        <f t="shared" si="17"/>
      </c>
      <c r="P141" s="50"/>
      <c r="Q141" s="50">
        <f t="shared" si="15"/>
        <v>0</v>
      </c>
      <c r="R141" s="50"/>
      <c r="S141" s="18" t="s">
        <v>421</v>
      </c>
      <c r="T141" s="18"/>
      <c r="AA141" s="2">
        <f t="shared" si="16"/>
      </c>
    </row>
    <row r="142" spans="2:20" ht="21.75" customHeight="1">
      <c r="B142" s="20" t="s">
        <v>420</v>
      </c>
      <c r="C142" s="20" t="s">
        <v>343</v>
      </c>
      <c r="D142" s="64" t="s">
        <v>344</v>
      </c>
      <c r="E142" s="64" t="s">
        <v>345</v>
      </c>
      <c r="F142" s="36" t="s">
        <v>346</v>
      </c>
      <c r="G142" s="36"/>
      <c r="H142" s="36"/>
      <c r="I142" s="36"/>
      <c r="J142" s="36">
        <f>옵션!$C$46</f>
        <v>0</v>
      </c>
      <c r="K142" s="64"/>
      <c r="L142" s="36"/>
      <c r="M142" s="36"/>
      <c r="N142" s="36"/>
      <c r="O142" s="36">
        <f t="shared" si="17"/>
      </c>
      <c r="P142" s="50"/>
      <c r="Q142" s="50">
        <f t="shared" si="15"/>
        <v>0</v>
      </c>
      <c r="R142" s="50"/>
      <c r="S142" s="18"/>
      <c r="T142" s="18"/>
    </row>
    <row r="143" spans="4:20" ht="21.75" customHeight="1">
      <c r="D143" s="64"/>
      <c r="E143" s="64"/>
      <c r="F143" s="36"/>
      <c r="G143" s="36"/>
      <c r="H143" s="36"/>
      <c r="I143" s="36"/>
      <c r="J143" s="36"/>
      <c r="K143" s="64"/>
      <c r="L143" s="36"/>
      <c r="M143" s="36"/>
      <c r="N143" s="36"/>
      <c r="O143" s="36">
        <f t="shared" si="17"/>
      </c>
      <c r="P143" s="50"/>
      <c r="Q143" s="50">
        <f t="shared" si="15"/>
        <v>0</v>
      </c>
      <c r="R143" s="50"/>
      <c r="S143" s="18"/>
      <c r="T143" s="18"/>
    </row>
    <row r="144" spans="4:20" ht="21.75" customHeight="1">
      <c r="D144" s="64"/>
      <c r="E144" s="64"/>
      <c r="F144" s="36"/>
      <c r="G144" s="36"/>
      <c r="H144" s="36">
        <f t="shared" si="12"/>
      </c>
      <c r="I144" s="36"/>
      <c r="J144" s="36"/>
      <c r="K144" s="64"/>
      <c r="L144" s="36"/>
      <c r="M144" s="36"/>
      <c r="N144" s="36"/>
      <c r="O144" s="36">
        <f t="shared" si="17"/>
      </c>
      <c r="P144" s="50"/>
      <c r="Q144" s="50">
        <f t="shared" si="15"/>
        <v>0</v>
      </c>
      <c r="R144" s="50"/>
      <c r="S144" s="18"/>
      <c r="T144" s="18"/>
    </row>
    <row r="145" spans="4:20" ht="21.75" customHeight="1">
      <c r="D145" s="64"/>
      <c r="E145" s="64"/>
      <c r="F145" s="36"/>
      <c r="G145" s="36"/>
      <c r="H145" s="36">
        <f t="shared" si="12"/>
      </c>
      <c r="I145" s="36"/>
      <c r="J145" s="36"/>
      <c r="K145" s="64"/>
      <c r="L145" s="36"/>
      <c r="M145" s="36"/>
      <c r="N145" s="36"/>
      <c r="O145" s="36">
        <f t="shared" si="17"/>
      </c>
      <c r="P145" s="50"/>
      <c r="Q145" s="50">
        <f t="shared" si="15"/>
        <v>0</v>
      </c>
      <c r="R145" s="50"/>
      <c r="S145" s="18"/>
      <c r="T145" s="18"/>
    </row>
    <row r="146" spans="4:20" ht="21.75" customHeight="1">
      <c r="D146" s="64"/>
      <c r="E146" s="64"/>
      <c r="F146" s="36"/>
      <c r="G146" s="36"/>
      <c r="H146" s="36">
        <f t="shared" si="12"/>
      </c>
      <c r="I146" s="36"/>
      <c r="J146" s="36"/>
      <c r="K146" s="64"/>
      <c r="L146" s="36"/>
      <c r="M146" s="36"/>
      <c r="N146" s="36"/>
      <c r="O146" s="36">
        <f t="shared" si="17"/>
      </c>
      <c r="P146" s="50"/>
      <c r="Q146" s="50">
        <f t="shared" si="15"/>
        <v>0</v>
      </c>
      <c r="R146" s="50"/>
      <c r="S146" s="18"/>
      <c r="T146" s="18"/>
    </row>
    <row r="147" spans="4:20" ht="21.75" customHeight="1">
      <c r="D147" s="64"/>
      <c r="E147" s="64"/>
      <c r="F147" s="36"/>
      <c r="G147" s="36"/>
      <c r="H147" s="36">
        <f t="shared" si="12"/>
      </c>
      <c r="I147" s="36"/>
      <c r="J147" s="36"/>
      <c r="K147" s="64"/>
      <c r="L147" s="36"/>
      <c r="M147" s="36"/>
      <c r="N147" s="36"/>
      <c r="O147" s="36">
        <f t="shared" si="17"/>
      </c>
      <c r="P147" s="50"/>
      <c r="Q147" s="50">
        <f t="shared" si="15"/>
        <v>0</v>
      </c>
      <c r="R147" s="50"/>
      <c r="S147" s="18"/>
      <c r="T147" s="18"/>
    </row>
    <row r="148" spans="4:20" ht="21.75" customHeight="1">
      <c r="D148" s="64"/>
      <c r="E148" s="64"/>
      <c r="F148" s="36"/>
      <c r="G148" s="36"/>
      <c r="H148" s="36">
        <f t="shared" si="12"/>
      </c>
      <c r="I148" s="36"/>
      <c r="J148" s="36"/>
      <c r="K148" s="64"/>
      <c r="L148" s="36"/>
      <c r="M148" s="36"/>
      <c r="N148" s="36"/>
      <c r="O148" s="36">
        <f t="shared" si="17"/>
      </c>
      <c r="P148" s="50"/>
      <c r="Q148" s="50">
        <f t="shared" si="15"/>
        <v>0</v>
      </c>
      <c r="R148" s="50"/>
      <c r="S148" s="18"/>
      <c r="T148" s="18"/>
    </row>
    <row r="149" spans="4:20" ht="21.75" customHeight="1">
      <c r="D149" s="64"/>
      <c r="E149" s="64"/>
      <c r="F149" s="36"/>
      <c r="G149" s="36"/>
      <c r="H149" s="36">
        <f t="shared" si="12"/>
      </c>
      <c r="I149" s="36"/>
      <c r="J149" s="36"/>
      <c r="K149" s="64"/>
      <c r="L149" s="36"/>
      <c r="M149" s="36"/>
      <c r="N149" s="36"/>
      <c r="O149" s="36">
        <f t="shared" si="17"/>
      </c>
      <c r="P149" s="50"/>
      <c r="Q149" s="50">
        <f t="shared" si="15"/>
        <v>0</v>
      </c>
      <c r="R149" s="50"/>
      <c r="S149" s="18"/>
      <c r="T149" s="18"/>
    </row>
    <row r="150" spans="4:20" ht="21.75" customHeight="1">
      <c r="D150" s="64"/>
      <c r="E150" s="64"/>
      <c r="F150" s="36"/>
      <c r="G150" s="36"/>
      <c r="H150" s="36">
        <f t="shared" si="12"/>
      </c>
      <c r="I150" s="36"/>
      <c r="J150" s="36"/>
      <c r="K150" s="64"/>
      <c r="L150" s="36"/>
      <c r="M150" s="36"/>
      <c r="N150" s="36"/>
      <c r="O150" s="36">
        <f t="shared" si="17"/>
      </c>
      <c r="P150" s="50"/>
      <c r="Q150" s="50">
        <f t="shared" si="15"/>
        <v>0</v>
      </c>
      <c r="R150" s="50"/>
      <c r="S150" s="18"/>
      <c r="T150" s="18"/>
    </row>
    <row r="151" spans="4:20" ht="21.75" customHeight="1">
      <c r="D151" s="64"/>
      <c r="E151" s="64"/>
      <c r="F151" s="36"/>
      <c r="G151" s="36"/>
      <c r="H151" s="36">
        <f t="shared" si="12"/>
      </c>
      <c r="I151" s="36"/>
      <c r="J151" s="36"/>
      <c r="K151" s="64"/>
      <c r="L151" s="36"/>
      <c r="M151" s="36"/>
      <c r="N151" s="36"/>
      <c r="O151" s="36">
        <f t="shared" si="17"/>
      </c>
      <c r="P151" s="50"/>
      <c r="Q151" s="50">
        <f t="shared" si="15"/>
        <v>0</v>
      </c>
      <c r="R151" s="50"/>
      <c r="S151" s="18"/>
      <c r="T151" s="18"/>
    </row>
    <row r="152" spans="4:20" ht="21.75" customHeight="1">
      <c r="D152" s="64"/>
      <c r="E152" s="64"/>
      <c r="F152" s="36"/>
      <c r="G152" s="36"/>
      <c r="H152" s="36">
        <f t="shared" si="12"/>
      </c>
      <c r="I152" s="36"/>
      <c r="J152" s="36"/>
      <c r="K152" s="64"/>
      <c r="L152" s="36"/>
      <c r="M152" s="36"/>
      <c r="N152" s="36"/>
      <c r="O152" s="36">
        <f t="shared" si="17"/>
      </c>
      <c r="P152" s="50"/>
      <c r="Q152" s="50">
        <f t="shared" si="15"/>
        <v>0</v>
      </c>
      <c r="R152" s="50"/>
      <c r="S152" s="18"/>
      <c r="T152" s="18"/>
    </row>
    <row r="153" spans="4:20" ht="21.75" customHeight="1">
      <c r="D153" s="64"/>
      <c r="E153" s="64"/>
      <c r="F153" s="36"/>
      <c r="G153" s="36"/>
      <c r="H153" s="36">
        <f t="shared" si="12"/>
      </c>
      <c r="I153" s="36"/>
      <c r="J153" s="36"/>
      <c r="K153" s="64"/>
      <c r="L153" s="36"/>
      <c r="M153" s="36"/>
      <c r="N153" s="36"/>
      <c r="O153" s="36">
        <f t="shared" si="17"/>
      </c>
      <c r="P153" s="50"/>
      <c r="Q153" s="50">
        <f t="shared" si="15"/>
        <v>0</v>
      </c>
      <c r="R153" s="50"/>
      <c r="S153" s="18"/>
      <c r="T153" s="18"/>
    </row>
    <row r="154" spans="4:20" ht="21.75" customHeight="1">
      <c r="D154" s="64"/>
      <c r="E154" s="64"/>
      <c r="F154" s="36"/>
      <c r="G154" s="36"/>
      <c r="H154" s="36">
        <f t="shared" si="12"/>
      </c>
      <c r="I154" s="36"/>
      <c r="J154" s="36"/>
      <c r="K154" s="64"/>
      <c r="L154" s="36"/>
      <c r="M154" s="36"/>
      <c r="N154" s="36"/>
      <c r="O154" s="36">
        <f t="shared" si="17"/>
      </c>
      <c r="P154" s="50"/>
      <c r="Q154" s="50">
        <f t="shared" si="15"/>
        <v>0</v>
      </c>
      <c r="R154" s="50"/>
      <c r="S154" s="18"/>
      <c r="T154" s="18"/>
    </row>
    <row r="155" spans="4:20" ht="21.75" customHeight="1">
      <c r="D155" s="64"/>
      <c r="E155" s="64"/>
      <c r="F155" s="36"/>
      <c r="G155" s="36"/>
      <c r="H155" s="36">
        <f t="shared" si="12"/>
      </c>
      <c r="I155" s="36"/>
      <c r="J155" s="36"/>
      <c r="K155" s="64"/>
      <c r="L155" s="36"/>
      <c r="M155" s="36"/>
      <c r="N155" s="36"/>
      <c r="O155" s="36">
        <f t="shared" si="17"/>
      </c>
      <c r="P155" s="50"/>
      <c r="Q155" s="50">
        <f t="shared" si="15"/>
        <v>0</v>
      </c>
      <c r="R155" s="50"/>
      <c r="S155" s="18"/>
      <c r="T155" s="18"/>
    </row>
    <row r="156" spans="4:20" ht="21.75" customHeight="1">
      <c r="D156" s="64"/>
      <c r="E156" s="64"/>
      <c r="F156" s="36"/>
      <c r="G156" s="36"/>
      <c r="H156" s="36">
        <f t="shared" si="12"/>
      </c>
      <c r="I156" s="36"/>
      <c r="J156" s="36"/>
      <c r="K156" s="64"/>
      <c r="L156" s="36"/>
      <c r="M156" s="36"/>
      <c r="N156" s="36"/>
      <c r="O156" s="36">
        <f t="shared" si="17"/>
      </c>
      <c r="P156" s="50"/>
      <c r="Q156" s="50">
        <f t="shared" si="15"/>
        <v>0</v>
      </c>
      <c r="R156" s="50"/>
      <c r="S156" s="18"/>
      <c r="T156" s="18"/>
    </row>
    <row r="157" spans="4:20" ht="21.75" customHeight="1">
      <c r="D157" s="64"/>
      <c r="E157" s="64"/>
      <c r="F157" s="36"/>
      <c r="G157" s="36"/>
      <c r="H157" s="36">
        <f t="shared" si="12"/>
      </c>
      <c r="I157" s="36"/>
      <c r="J157" s="36"/>
      <c r="K157" s="64"/>
      <c r="L157" s="36"/>
      <c r="M157" s="36"/>
      <c r="N157" s="36"/>
      <c r="O157" s="36">
        <f t="shared" si="17"/>
      </c>
      <c r="P157" s="50"/>
      <c r="Q157" s="50">
        <f t="shared" si="15"/>
        <v>0</v>
      </c>
      <c r="R157" s="50"/>
      <c r="S157" s="18"/>
      <c r="T157" s="18"/>
    </row>
    <row r="158" spans="4:20" ht="21.75" customHeight="1">
      <c r="D158" s="64"/>
      <c r="E158" s="64"/>
      <c r="F158" s="36"/>
      <c r="G158" s="36"/>
      <c r="H158" s="36">
        <f t="shared" si="12"/>
      </c>
      <c r="I158" s="36"/>
      <c r="J158" s="36"/>
      <c r="K158" s="64"/>
      <c r="L158" s="36"/>
      <c r="M158" s="36"/>
      <c r="N158" s="36"/>
      <c r="O158" s="36">
        <f t="shared" si="17"/>
      </c>
      <c r="P158" s="50"/>
      <c r="Q158" s="50">
        <f t="shared" si="15"/>
        <v>0</v>
      </c>
      <c r="R158" s="50"/>
      <c r="S158" s="18"/>
      <c r="T158" s="18"/>
    </row>
    <row r="159" spans="4:20" ht="21.75" customHeight="1">
      <c r="D159" s="64"/>
      <c r="E159" s="64"/>
      <c r="F159" s="36"/>
      <c r="G159" s="36"/>
      <c r="H159" s="36">
        <f t="shared" si="12"/>
      </c>
      <c r="I159" s="36"/>
      <c r="J159" s="36"/>
      <c r="K159" s="64"/>
      <c r="L159" s="36"/>
      <c r="M159" s="36"/>
      <c r="N159" s="36"/>
      <c r="O159" s="36">
        <f t="shared" si="17"/>
      </c>
      <c r="P159" s="50"/>
      <c r="Q159" s="50">
        <f t="shared" si="15"/>
        <v>0</v>
      </c>
      <c r="R159" s="50"/>
      <c r="S159" s="18"/>
      <c r="T159" s="18"/>
    </row>
    <row r="160" spans="4:20" ht="21.75" customHeight="1">
      <c r="D160" s="97" t="s">
        <v>422</v>
      </c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9"/>
    </row>
    <row r="161" spans="2:27" ht="21.75" customHeight="1">
      <c r="B161" s="20" t="s">
        <v>423</v>
      </c>
      <c r="C161" s="20" t="s">
        <v>139</v>
      </c>
      <c r="D161" s="64" t="s">
        <v>140</v>
      </c>
      <c r="E161" s="64" t="s">
        <v>142</v>
      </c>
      <c r="F161" s="36" t="s">
        <v>135</v>
      </c>
      <c r="G161" s="36"/>
      <c r="H161" s="36"/>
      <c r="I161" s="36"/>
      <c r="J161" s="36">
        <v>10</v>
      </c>
      <c r="K161" s="64" t="s">
        <v>343</v>
      </c>
      <c r="L161" s="36" t="s">
        <v>345</v>
      </c>
      <c r="M161" s="36">
        <v>0.05</v>
      </c>
      <c r="N161" s="36">
        <v>100</v>
      </c>
      <c r="O161" s="36">
        <f>IF(I161*M161=0,"",I161*M161*(N161/100))</f>
      </c>
      <c r="P161" s="50"/>
      <c r="Q161" s="50">
        <f aca="true" t="shared" si="18" ref="Q161:Q185">ROUND(P161*M161*N161/100,0)</f>
        <v>0</v>
      </c>
      <c r="R161" s="50"/>
      <c r="S161" s="18" t="s">
        <v>399</v>
      </c>
      <c r="T161" s="18"/>
      <c r="AA161" s="2">
        <f aca="true" t="shared" si="19" ref="AA161:AA166">O161</f>
      </c>
    </row>
    <row r="162" spans="2:27" ht="21.75" customHeight="1">
      <c r="B162" s="20" t="s">
        <v>423</v>
      </c>
      <c r="C162" s="20" t="s">
        <v>155</v>
      </c>
      <c r="D162" s="64" t="s">
        <v>156</v>
      </c>
      <c r="E162" s="64" t="s">
        <v>158</v>
      </c>
      <c r="F162" s="36" t="s">
        <v>135</v>
      </c>
      <c r="G162" s="36"/>
      <c r="H162" s="36"/>
      <c r="I162" s="36"/>
      <c r="J162" s="36">
        <v>10</v>
      </c>
      <c r="K162" s="64" t="s">
        <v>343</v>
      </c>
      <c r="L162" s="36" t="s">
        <v>345</v>
      </c>
      <c r="M162" s="36">
        <v>0.039</v>
      </c>
      <c r="N162" s="36">
        <v>100</v>
      </c>
      <c r="O162" s="36">
        <f>IF(I162*M162=0,"",I162*M162*(N162/100))</f>
      </c>
      <c r="P162" s="50"/>
      <c r="Q162" s="50">
        <f t="shared" si="18"/>
        <v>0</v>
      </c>
      <c r="R162" s="50"/>
      <c r="S162" s="18" t="s">
        <v>399</v>
      </c>
      <c r="T162" s="18"/>
      <c r="AA162" s="2">
        <f t="shared" si="19"/>
      </c>
    </row>
    <row r="163" spans="2:27" ht="21.75" customHeight="1">
      <c r="B163" s="20" t="s">
        <v>423</v>
      </c>
      <c r="C163" s="20" t="s">
        <v>176</v>
      </c>
      <c r="D163" s="64" t="s">
        <v>177</v>
      </c>
      <c r="E163" s="64" t="s">
        <v>179</v>
      </c>
      <c r="F163" s="36" t="s">
        <v>164</v>
      </c>
      <c r="G163" s="36"/>
      <c r="H163" s="36"/>
      <c r="I163" s="36"/>
      <c r="J163" s="36"/>
      <c r="K163" s="64" t="s">
        <v>343</v>
      </c>
      <c r="L163" s="36" t="s">
        <v>345</v>
      </c>
      <c r="M163" s="36">
        <v>0.12</v>
      </c>
      <c r="N163" s="36">
        <v>100</v>
      </c>
      <c r="O163" s="36">
        <f aca="true" t="shared" si="20" ref="O163:O185">IF(I163*M163=0,"",I163*M163*(N163/100))</f>
      </c>
      <c r="P163" s="50"/>
      <c r="Q163" s="50">
        <f t="shared" si="18"/>
        <v>0</v>
      </c>
      <c r="R163" s="50"/>
      <c r="S163" s="18" t="s">
        <v>400</v>
      </c>
      <c r="T163" s="18"/>
      <c r="AA163" s="2">
        <f t="shared" si="19"/>
      </c>
    </row>
    <row r="164" spans="2:27" ht="21.75" customHeight="1">
      <c r="B164" s="20" t="s">
        <v>423</v>
      </c>
      <c r="C164" s="20" t="s">
        <v>183</v>
      </c>
      <c r="D164" s="64" t="s">
        <v>177</v>
      </c>
      <c r="E164" s="64" t="s">
        <v>184</v>
      </c>
      <c r="F164" s="36" t="s">
        <v>164</v>
      </c>
      <c r="G164" s="36"/>
      <c r="H164" s="36"/>
      <c r="I164" s="36"/>
      <c r="J164" s="36"/>
      <c r="K164" s="64" t="s">
        <v>343</v>
      </c>
      <c r="L164" s="36" t="s">
        <v>345</v>
      </c>
      <c r="M164" s="36">
        <v>0.12</v>
      </c>
      <c r="N164" s="36">
        <v>100</v>
      </c>
      <c r="O164" s="36">
        <f t="shared" si="20"/>
      </c>
      <c r="P164" s="50"/>
      <c r="Q164" s="50">
        <f t="shared" si="18"/>
        <v>0</v>
      </c>
      <c r="R164" s="50"/>
      <c r="S164" s="18" t="s">
        <v>400</v>
      </c>
      <c r="T164" s="18"/>
      <c r="AA164" s="2">
        <f t="shared" si="19"/>
      </c>
    </row>
    <row r="165" spans="2:27" ht="21.75" customHeight="1">
      <c r="B165" s="20" t="s">
        <v>423</v>
      </c>
      <c r="C165" s="20" t="s">
        <v>191</v>
      </c>
      <c r="D165" s="64" t="s">
        <v>192</v>
      </c>
      <c r="E165" s="64" t="s">
        <v>193</v>
      </c>
      <c r="F165" s="36" t="s">
        <v>164</v>
      </c>
      <c r="G165" s="36"/>
      <c r="H165" s="36"/>
      <c r="I165" s="36"/>
      <c r="J165" s="36"/>
      <c r="K165" s="64" t="s">
        <v>343</v>
      </c>
      <c r="L165" s="36" t="s">
        <v>345</v>
      </c>
      <c r="M165" s="36">
        <v>0.04</v>
      </c>
      <c r="N165" s="36">
        <v>100</v>
      </c>
      <c r="O165" s="36">
        <f t="shared" si="20"/>
      </c>
      <c r="P165" s="50"/>
      <c r="Q165" s="50">
        <f t="shared" si="18"/>
        <v>0</v>
      </c>
      <c r="R165" s="50"/>
      <c r="S165" s="18" t="s">
        <v>400</v>
      </c>
      <c r="T165" s="18"/>
      <c r="AA165" s="2">
        <f t="shared" si="19"/>
      </c>
    </row>
    <row r="166" spans="2:27" ht="21.75" customHeight="1">
      <c r="B166" s="20" t="s">
        <v>423</v>
      </c>
      <c r="C166" s="20" t="s">
        <v>233</v>
      </c>
      <c r="D166" s="64" t="s">
        <v>234</v>
      </c>
      <c r="E166" s="64" t="s">
        <v>235</v>
      </c>
      <c r="F166" s="36" t="s">
        <v>135</v>
      </c>
      <c r="G166" s="36"/>
      <c r="H166" s="36"/>
      <c r="I166" s="36"/>
      <c r="J166" s="36">
        <v>10</v>
      </c>
      <c r="K166" s="64" t="s">
        <v>343</v>
      </c>
      <c r="L166" s="36" t="s">
        <v>345</v>
      </c>
      <c r="M166" s="36">
        <v>0.01</v>
      </c>
      <c r="N166" s="36">
        <v>100</v>
      </c>
      <c r="O166" s="36">
        <f t="shared" si="20"/>
      </c>
      <c r="P166" s="50"/>
      <c r="Q166" s="50">
        <f t="shared" si="18"/>
        <v>0</v>
      </c>
      <c r="R166" s="50"/>
      <c r="S166" s="18" t="s">
        <v>402</v>
      </c>
      <c r="T166" s="18"/>
      <c r="AA166" s="2">
        <f t="shared" si="19"/>
      </c>
    </row>
    <row r="167" spans="2:31" ht="21.75" customHeight="1">
      <c r="B167" s="20" t="s">
        <v>423</v>
      </c>
      <c r="C167" s="20" t="s">
        <v>301</v>
      </c>
      <c r="D167" s="64" t="s">
        <v>302</v>
      </c>
      <c r="E167" s="64" t="s">
        <v>304</v>
      </c>
      <c r="F167" s="36" t="s">
        <v>164</v>
      </c>
      <c r="G167" s="36"/>
      <c r="H167" s="36"/>
      <c r="I167" s="36"/>
      <c r="J167" s="36"/>
      <c r="K167" s="64" t="s">
        <v>353</v>
      </c>
      <c r="L167" s="36" t="s">
        <v>354</v>
      </c>
      <c r="M167" s="36">
        <v>0.33</v>
      </c>
      <c r="N167" s="36">
        <v>100</v>
      </c>
      <c r="O167" s="36">
        <f t="shared" si="20"/>
      </c>
      <c r="P167" s="50"/>
      <c r="Q167" s="50">
        <f t="shared" si="18"/>
        <v>0</v>
      </c>
      <c r="R167" s="50"/>
      <c r="S167" s="18" t="s">
        <v>424</v>
      </c>
      <c r="T167" s="18"/>
      <c r="AE167" s="2">
        <f>O167</f>
      </c>
    </row>
    <row r="168" spans="2:20" ht="21.75" customHeight="1">
      <c r="B168" s="20" t="s">
        <v>423</v>
      </c>
      <c r="C168" s="20" t="s">
        <v>343</v>
      </c>
      <c r="D168" s="64" t="s">
        <v>344</v>
      </c>
      <c r="E168" s="64" t="s">
        <v>345</v>
      </c>
      <c r="F168" s="36" t="s">
        <v>346</v>
      </c>
      <c r="G168" s="36"/>
      <c r="H168" s="36"/>
      <c r="I168" s="36"/>
      <c r="J168" s="36">
        <f>옵션!$C$47</f>
        <v>0</v>
      </c>
      <c r="K168" s="64"/>
      <c r="L168" s="36"/>
      <c r="M168" s="36"/>
      <c r="N168" s="36"/>
      <c r="O168" s="36">
        <f t="shared" si="20"/>
      </c>
      <c r="P168" s="50"/>
      <c r="Q168" s="50">
        <f t="shared" si="18"/>
        <v>0</v>
      </c>
      <c r="R168" s="50"/>
      <c r="S168" s="18"/>
      <c r="T168" s="18"/>
    </row>
    <row r="169" spans="2:20" ht="21.75" customHeight="1">
      <c r="B169" s="20" t="s">
        <v>423</v>
      </c>
      <c r="C169" s="20" t="s">
        <v>353</v>
      </c>
      <c r="D169" s="64" t="s">
        <v>344</v>
      </c>
      <c r="E169" s="64" t="s">
        <v>354</v>
      </c>
      <c r="F169" s="36" t="s">
        <v>346</v>
      </c>
      <c r="G169" s="36"/>
      <c r="H169" s="36"/>
      <c r="I169" s="36"/>
      <c r="J169" s="36">
        <f>옵션!$C$47</f>
        <v>0</v>
      </c>
      <c r="K169" s="64"/>
      <c r="L169" s="36"/>
      <c r="M169" s="36"/>
      <c r="N169" s="36"/>
      <c r="O169" s="36">
        <f t="shared" si="20"/>
      </c>
      <c r="P169" s="50"/>
      <c r="Q169" s="50">
        <f t="shared" si="18"/>
        <v>0</v>
      </c>
      <c r="R169" s="50"/>
      <c r="S169" s="18"/>
      <c r="T169" s="18"/>
    </row>
    <row r="170" spans="4:20" ht="21.75" customHeight="1">
      <c r="D170" s="64"/>
      <c r="E170" s="64"/>
      <c r="F170" s="36"/>
      <c r="G170" s="36"/>
      <c r="H170" s="36">
        <f aca="true" t="shared" si="21" ref="H167:H185">IF(I170&lt;&gt;0,G170-I170,"")</f>
      </c>
      <c r="I170" s="36"/>
      <c r="J170" s="36"/>
      <c r="K170" s="64"/>
      <c r="L170" s="36"/>
      <c r="M170" s="36"/>
      <c r="N170" s="36"/>
      <c r="O170" s="36">
        <f t="shared" si="20"/>
      </c>
      <c r="P170" s="50"/>
      <c r="Q170" s="50">
        <f t="shared" si="18"/>
        <v>0</v>
      </c>
      <c r="R170" s="50"/>
      <c r="S170" s="18"/>
      <c r="T170" s="18"/>
    </row>
    <row r="171" spans="4:20" ht="21.75" customHeight="1">
      <c r="D171" s="64"/>
      <c r="E171" s="64"/>
      <c r="F171" s="36"/>
      <c r="G171" s="36"/>
      <c r="H171" s="36">
        <f t="shared" si="21"/>
      </c>
      <c r="I171" s="36"/>
      <c r="J171" s="36"/>
      <c r="K171" s="64"/>
      <c r="L171" s="36"/>
      <c r="M171" s="36"/>
      <c r="N171" s="36"/>
      <c r="O171" s="36">
        <f t="shared" si="20"/>
      </c>
      <c r="P171" s="50"/>
      <c r="Q171" s="50">
        <f t="shared" si="18"/>
        <v>0</v>
      </c>
      <c r="R171" s="50"/>
      <c r="S171" s="18"/>
      <c r="T171" s="18"/>
    </row>
    <row r="172" spans="4:20" ht="21.75" customHeight="1">
      <c r="D172" s="64"/>
      <c r="E172" s="64"/>
      <c r="F172" s="36"/>
      <c r="G172" s="36"/>
      <c r="H172" s="36">
        <f t="shared" si="21"/>
      </c>
      <c r="I172" s="36"/>
      <c r="J172" s="36"/>
      <c r="K172" s="64"/>
      <c r="L172" s="36"/>
      <c r="M172" s="36"/>
      <c r="N172" s="36"/>
      <c r="O172" s="36">
        <f t="shared" si="20"/>
      </c>
      <c r="P172" s="50"/>
      <c r="Q172" s="50">
        <f t="shared" si="18"/>
        <v>0</v>
      </c>
      <c r="R172" s="50"/>
      <c r="S172" s="18"/>
      <c r="T172" s="18"/>
    </row>
    <row r="173" spans="4:20" ht="21.75" customHeight="1">
      <c r="D173" s="64"/>
      <c r="E173" s="64"/>
      <c r="F173" s="36"/>
      <c r="G173" s="36"/>
      <c r="H173" s="36">
        <f t="shared" si="21"/>
      </c>
      <c r="I173" s="36"/>
      <c r="J173" s="36"/>
      <c r="K173" s="64"/>
      <c r="L173" s="36"/>
      <c r="M173" s="36"/>
      <c r="N173" s="36"/>
      <c r="O173" s="36">
        <f t="shared" si="20"/>
      </c>
      <c r="P173" s="50"/>
      <c r="Q173" s="50">
        <f t="shared" si="18"/>
        <v>0</v>
      </c>
      <c r="R173" s="50"/>
      <c r="S173" s="18"/>
      <c r="T173" s="18"/>
    </row>
    <row r="174" spans="4:20" ht="21.75" customHeight="1">
      <c r="D174" s="64"/>
      <c r="E174" s="64"/>
      <c r="F174" s="36"/>
      <c r="G174" s="36"/>
      <c r="H174" s="36">
        <f t="shared" si="21"/>
      </c>
      <c r="I174" s="36"/>
      <c r="J174" s="36"/>
      <c r="K174" s="64"/>
      <c r="L174" s="36"/>
      <c r="M174" s="36"/>
      <c r="N174" s="36"/>
      <c r="O174" s="36">
        <f t="shared" si="20"/>
      </c>
      <c r="P174" s="50"/>
      <c r="Q174" s="50">
        <f t="shared" si="18"/>
        <v>0</v>
      </c>
      <c r="R174" s="50"/>
      <c r="S174" s="18"/>
      <c r="T174" s="18"/>
    </row>
    <row r="175" spans="4:20" ht="21.75" customHeight="1">
      <c r="D175" s="64"/>
      <c r="E175" s="64"/>
      <c r="F175" s="36"/>
      <c r="G175" s="36"/>
      <c r="H175" s="36">
        <f t="shared" si="21"/>
      </c>
      <c r="I175" s="36"/>
      <c r="J175" s="36"/>
      <c r="K175" s="64"/>
      <c r="L175" s="36"/>
      <c r="M175" s="36"/>
      <c r="N175" s="36"/>
      <c r="O175" s="36">
        <f t="shared" si="20"/>
      </c>
      <c r="P175" s="50"/>
      <c r="Q175" s="50">
        <f t="shared" si="18"/>
        <v>0</v>
      </c>
      <c r="R175" s="50"/>
      <c r="S175" s="18"/>
      <c r="T175" s="18"/>
    </row>
    <row r="176" spans="4:20" ht="21.75" customHeight="1">
      <c r="D176" s="64"/>
      <c r="E176" s="64"/>
      <c r="F176" s="36"/>
      <c r="G176" s="36"/>
      <c r="H176" s="36">
        <f t="shared" si="21"/>
      </c>
      <c r="I176" s="36"/>
      <c r="J176" s="36"/>
      <c r="K176" s="64"/>
      <c r="L176" s="36"/>
      <c r="M176" s="36"/>
      <c r="N176" s="36"/>
      <c r="O176" s="36">
        <f t="shared" si="20"/>
      </c>
      <c r="P176" s="50"/>
      <c r="Q176" s="50">
        <f t="shared" si="18"/>
        <v>0</v>
      </c>
      <c r="R176" s="50"/>
      <c r="S176" s="18"/>
      <c r="T176" s="18"/>
    </row>
    <row r="177" spans="4:20" ht="21.75" customHeight="1">
      <c r="D177" s="64"/>
      <c r="E177" s="64"/>
      <c r="F177" s="36"/>
      <c r="G177" s="36"/>
      <c r="H177" s="36">
        <f t="shared" si="21"/>
      </c>
      <c r="I177" s="36"/>
      <c r="J177" s="36"/>
      <c r="K177" s="64"/>
      <c r="L177" s="36"/>
      <c r="M177" s="36"/>
      <c r="N177" s="36"/>
      <c r="O177" s="36">
        <f t="shared" si="20"/>
      </c>
      <c r="P177" s="50"/>
      <c r="Q177" s="50">
        <f t="shared" si="18"/>
        <v>0</v>
      </c>
      <c r="R177" s="50"/>
      <c r="S177" s="18"/>
      <c r="T177" s="18"/>
    </row>
    <row r="178" spans="4:20" ht="21.75" customHeight="1">
      <c r="D178" s="64"/>
      <c r="E178" s="64"/>
      <c r="F178" s="36"/>
      <c r="G178" s="36"/>
      <c r="H178" s="36">
        <f t="shared" si="21"/>
      </c>
      <c r="I178" s="36"/>
      <c r="J178" s="36"/>
      <c r="K178" s="64"/>
      <c r="L178" s="36"/>
      <c r="M178" s="36"/>
      <c r="N178" s="36"/>
      <c r="O178" s="36">
        <f t="shared" si="20"/>
      </c>
      <c r="P178" s="50"/>
      <c r="Q178" s="50">
        <f t="shared" si="18"/>
        <v>0</v>
      </c>
      <c r="R178" s="50"/>
      <c r="S178" s="18"/>
      <c r="T178" s="18"/>
    </row>
    <row r="179" spans="4:20" ht="21.75" customHeight="1">
      <c r="D179" s="64"/>
      <c r="E179" s="64"/>
      <c r="F179" s="36"/>
      <c r="G179" s="36"/>
      <c r="H179" s="36">
        <f t="shared" si="21"/>
      </c>
      <c r="I179" s="36"/>
      <c r="J179" s="36"/>
      <c r="K179" s="64"/>
      <c r="L179" s="36"/>
      <c r="M179" s="36"/>
      <c r="N179" s="36"/>
      <c r="O179" s="36">
        <f t="shared" si="20"/>
      </c>
      <c r="P179" s="50"/>
      <c r="Q179" s="50">
        <f t="shared" si="18"/>
        <v>0</v>
      </c>
      <c r="R179" s="50"/>
      <c r="S179" s="18"/>
      <c r="T179" s="18"/>
    </row>
    <row r="180" spans="4:20" ht="21.75" customHeight="1">
      <c r="D180" s="64"/>
      <c r="E180" s="64"/>
      <c r="F180" s="36"/>
      <c r="G180" s="36"/>
      <c r="H180" s="36">
        <f t="shared" si="21"/>
      </c>
      <c r="I180" s="36"/>
      <c r="J180" s="36"/>
      <c r="K180" s="64"/>
      <c r="L180" s="36"/>
      <c r="M180" s="36"/>
      <c r="N180" s="36"/>
      <c r="O180" s="36">
        <f t="shared" si="20"/>
      </c>
      <c r="P180" s="50"/>
      <c r="Q180" s="50">
        <f t="shared" si="18"/>
        <v>0</v>
      </c>
      <c r="R180" s="50"/>
      <c r="S180" s="18"/>
      <c r="T180" s="18"/>
    </row>
    <row r="181" spans="4:20" ht="21.75" customHeight="1">
      <c r="D181" s="64"/>
      <c r="E181" s="64"/>
      <c r="F181" s="36"/>
      <c r="G181" s="36"/>
      <c r="H181" s="36">
        <f t="shared" si="21"/>
      </c>
      <c r="I181" s="36"/>
      <c r="J181" s="36"/>
      <c r="K181" s="64"/>
      <c r="L181" s="36"/>
      <c r="M181" s="36"/>
      <c r="N181" s="36"/>
      <c r="O181" s="36">
        <f t="shared" si="20"/>
      </c>
      <c r="P181" s="50"/>
      <c r="Q181" s="50">
        <f t="shared" si="18"/>
        <v>0</v>
      </c>
      <c r="R181" s="50"/>
      <c r="S181" s="18"/>
      <c r="T181" s="18"/>
    </row>
    <row r="182" spans="4:20" ht="21.75" customHeight="1">
      <c r="D182" s="64"/>
      <c r="E182" s="64"/>
      <c r="F182" s="36"/>
      <c r="G182" s="36"/>
      <c r="H182" s="36">
        <f t="shared" si="21"/>
      </c>
      <c r="I182" s="36"/>
      <c r="J182" s="36"/>
      <c r="K182" s="64"/>
      <c r="L182" s="36"/>
      <c r="M182" s="36"/>
      <c r="N182" s="36"/>
      <c r="O182" s="36">
        <f t="shared" si="20"/>
      </c>
      <c r="P182" s="50"/>
      <c r="Q182" s="50">
        <f t="shared" si="18"/>
        <v>0</v>
      </c>
      <c r="R182" s="50"/>
      <c r="S182" s="18"/>
      <c r="T182" s="18"/>
    </row>
    <row r="183" spans="4:20" ht="21.75" customHeight="1">
      <c r="D183" s="64"/>
      <c r="E183" s="64"/>
      <c r="F183" s="36"/>
      <c r="G183" s="36"/>
      <c r="H183" s="36">
        <f t="shared" si="21"/>
      </c>
      <c r="I183" s="36"/>
      <c r="J183" s="36"/>
      <c r="K183" s="64"/>
      <c r="L183" s="36"/>
      <c r="M183" s="36"/>
      <c r="N183" s="36"/>
      <c r="O183" s="36">
        <f t="shared" si="20"/>
      </c>
      <c r="P183" s="50"/>
      <c r="Q183" s="50">
        <f t="shared" si="18"/>
        <v>0</v>
      </c>
      <c r="R183" s="50"/>
      <c r="S183" s="18"/>
      <c r="T183" s="18"/>
    </row>
    <row r="184" spans="4:20" ht="21.75" customHeight="1">
      <c r="D184" s="64"/>
      <c r="E184" s="64"/>
      <c r="F184" s="36"/>
      <c r="G184" s="36"/>
      <c r="H184" s="36">
        <f t="shared" si="21"/>
      </c>
      <c r="I184" s="36"/>
      <c r="J184" s="36"/>
      <c r="K184" s="64"/>
      <c r="L184" s="36"/>
      <c r="M184" s="36"/>
      <c r="N184" s="36"/>
      <c r="O184" s="36">
        <f t="shared" si="20"/>
      </c>
      <c r="P184" s="50"/>
      <c r="Q184" s="50">
        <f t="shared" si="18"/>
        <v>0</v>
      </c>
      <c r="R184" s="50"/>
      <c r="S184" s="18"/>
      <c r="T184" s="18"/>
    </row>
    <row r="185" spans="4:20" ht="21.75" customHeight="1">
      <c r="D185" s="64"/>
      <c r="E185" s="64"/>
      <c r="F185" s="36"/>
      <c r="G185" s="36"/>
      <c r="H185" s="36">
        <f t="shared" si="21"/>
      </c>
      <c r="I185" s="36"/>
      <c r="J185" s="36"/>
      <c r="K185" s="64"/>
      <c r="L185" s="36"/>
      <c r="M185" s="36"/>
      <c r="N185" s="36"/>
      <c r="O185" s="36">
        <f t="shared" si="20"/>
      </c>
      <c r="P185" s="50"/>
      <c r="Q185" s="50">
        <f t="shared" si="18"/>
        <v>0</v>
      </c>
      <c r="R185" s="50"/>
      <c r="S185" s="18"/>
      <c r="T185" s="18"/>
    </row>
  </sheetData>
  <sheetProtection/>
  <mergeCells count="20">
    <mergeCell ref="D108:T108"/>
    <mergeCell ref="D134:T134"/>
    <mergeCell ref="D160:T160"/>
    <mergeCell ref="D4:T4"/>
    <mergeCell ref="D30:T30"/>
    <mergeCell ref="D56:T56"/>
    <mergeCell ref="D82:T82"/>
    <mergeCell ref="A2:A3"/>
    <mergeCell ref="B2:B3"/>
    <mergeCell ref="E2:E3"/>
    <mergeCell ref="F2:F3"/>
    <mergeCell ref="C2:C3"/>
    <mergeCell ref="D2:D3"/>
    <mergeCell ref="D1:O1"/>
    <mergeCell ref="S2:S3"/>
    <mergeCell ref="K2:K3"/>
    <mergeCell ref="P2:R2"/>
    <mergeCell ref="T2:T3"/>
    <mergeCell ref="L2:O2"/>
    <mergeCell ref="G2:J2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" sqref="D4"/>
    </sheetView>
  </sheetViews>
  <sheetFormatPr defaultColWidth="8.88671875" defaultRowHeight="22.5" customHeight="1"/>
  <cols>
    <col min="1" max="1" width="0.10546875" style="2" customWidth="1"/>
    <col min="2" max="2" width="17.3359375" style="20" hidden="1" customWidth="1"/>
    <col min="3" max="3" width="10.77734375" style="66" customWidth="1"/>
    <col min="4" max="4" width="23.10546875" style="66" customWidth="1"/>
    <col min="5" max="5" width="23.77734375" style="66" customWidth="1"/>
    <col min="6" max="6" width="4.6640625" style="42" customWidth="1"/>
    <col min="7" max="7" width="6.4453125" style="0" hidden="1" customWidth="1"/>
    <col min="8" max="9" width="11.21484375" style="51" customWidth="1"/>
    <col min="10" max="10" width="4.99609375" style="51" hidden="1" customWidth="1"/>
    <col min="11" max="13" width="11.21484375" style="51" customWidth="1"/>
    <col min="14" max="14" width="11.10546875" style="51" customWidth="1"/>
    <col min="15" max="15" width="9.77734375" style="51" hidden="1" customWidth="1"/>
    <col min="16" max="16" width="11.21484375" style="51" customWidth="1"/>
    <col min="17" max="17" width="12.21484375" style="0" customWidth="1"/>
  </cols>
  <sheetData>
    <row r="1" spans="2:17" s="2" customFormat="1" ht="22.5" customHeight="1">
      <c r="B1" s="20" t="s">
        <v>386</v>
      </c>
      <c r="C1" s="102" t="s">
        <v>366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49"/>
      <c r="P1" s="49"/>
      <c r="Q1" s="20"/>
    </row>
    <row r="2" spans="1:17" s="17" customFormat="1" ht="22.5" customHeight="1">
      <c r="A2" s="100" t="s">
        <v>63</v>
      </c>
      <c r="B2" s="95" t="s">
        <v>46</v>
      </c>
      <c r="C2" s="94" t="s">
        <v>22</v>
      </c>
      <c r="D2" s="94" t="s">
        <v>70</v>
      </c>
      <c r="E2" s="94" t="s">
        <v>71</v>
      </c>
      <c r="F2" s="96" t="s">
        <v>0</v>
      </c>
      <c r="G2" s="106" t="s">
        <v>1</v>
      </c>
      <c r="H2" s="90" t="s">
        <v>32</v>
      </c>
      <c r="I2" s="90"/>
      <c r="J2" s="90" t="s">
        <v>33</v>
      </c>
      <c r="K2" s="90"/>
      <c r="L2" s="90"/>
      <c r="M2" s="90" t="s">
        <v>34</v>
      </c>
      <c r="N2" s="90"/>
      <c r="O2" s="70" t="s">
        <v>12</v>
      </c>
      <c r="P2" s="90" t="s">
        <v>53</v>
      </c>
      <c r="Q2" s="94" t="s">
        <v>38</v>
      </c>
    </row>
    <row r="3" spans="1:17" s="17" customFormat="1" ht="22.5" customHeight="1">
      <c r="A3" s="100"/>
      <c r="B3" s="95"/>
      <c r="C3" s="94"/>
      <c r="D3" s="94"/>
      <c r="E3" s="94"/>
      <c r="F3" s="96"/>
      <c r="G3" s="106"/>
      <c r="H3" s="70" t="s">
        <v>48</v>
      </c>
      <c r="I3" s="70" t="s">
        <v>49</v>
      </c>
      <c r="J3" s="70" t="s">
        <v>1</v>
      </c>
      <c r="K3" s="70" t="s">
        <v>48</v>
      </c>
      <c r="L3" s="70" t="s">
        <v>49</v>
      </c>
      <c r="M3" s="70" t="s">
        <v>50</v>
      </c>
      <c r="N3" s="70" t="s">
        <v>49</v>
      </c>
      <c r="O3" s="70" t="s">
        <v>28</v>
      </c>
      <c r="P3" s="90"/>
      <c r="Q3" s="94"/>
    </row>
    <row r="4" spans="2:17" s="2" customFormat="1" ht="22.5" customHeight="1">
      <c r="B4" s="20"/>
      <c r="C4" s="3" t="s">
        <v>368</v>
      </c>
      <c r="D4" s="64" t="s">
        <v>369</v>
      </c>
      <c r="E4" s="64" t="s">
        <v>370</v>
      </c>
      <c r="F4" s="39" t="s">
        <v>371</v>
      </c>
      <c r="G4" s="6"/>
      <c r="H4" s="50">
        <f>일위대가!I11</f>
        <v>908</v>
      </c>
      <c r="I4" s="50">
        <f>H4</f>
        <v>908</v>
      </c>
      <c r="J4" s="50"/>
      <c r="K4" s="50">
        <f>일위대가!L11</f>
        <v>1883</v>
      </c>
      <c r="L4" s="50">
        <f>K4</f>
        <v>1883</v>
      </c>
      <c r="M4" s="50">
        <f>일위대가!N11</f>
        <v>0</v>
      </c>
      <c r="N4" s="50">
        <f>M4</f>
        <v>0</v>
      </c>
      <c r="O4" s="50">
        <f>IF((H4+K4+M4)=0,"",H4+K4+M4)</f>
        <v>2791</v>
      </c>
      <c r="P4" s="50">
        <f>SUM(I4,L4,N4)</f>
        <v>2791</v>
      </c>
      <c r="Q4" s="64" t="s">
        <v>52</v>
      </c>
    </row>
    <row r="5" spans="2:17" s="2" customFormat="1" ht="22.5" customHeight="1">
      <c r="B5" s="20"/>
      <c r="C5" s="3" t="s">
        <v>372</v>
      </c>
      <c r="D5" s="64" t="s">
        <v>369</v>
      </c>
      <c r="E5" s="64" t="s">
        <v>373</v>
      </c>
      <c r="F5" s="39" t="s">
        <v>371</v>
      </c>
      <c r="G5" s="6" t="s">
        <v>54</v>
      </c>
      <c r="H5" s="50">
        <f>일위대가!I20</f>
        <v>942</v>
      </c>
      <c r="I5" s="50">
        <f aca="true" t="shared" si="0" ref="I5:I29">H5</f>
        <v>942</v>
      </c>
      <c r="J5" s="50"/>
      <c r="K5" s="50">
        <f>일위대가!L20</f>
        <v>1883</v>
      </c>
      <c r="L5" s="50">
        <f aca="true" t="shared" si="1" ref="L5:L29">K5</f>
        <v>1883</v>
      </c>
      <c r="M5" s="50">
        <f>일위대가!N20</f>
        <v>0</v>
      </c>
      <c r="N5" s="50">
        <f aca="true" t="shared" si="2" ref="N5:N29">M5</f>
        <v>0</v>
      </c>
      <c r="O5" s="50">
        <f aca="true" t="shared" si="3" ref="O5:O29">IF((H5+K5+M5)=0,"",H5+K5+M5)</f>
        <v>2825</v>
      </c>
      <c r="P5" s="50">
        <f aca="true" t="shared" si="4" ref="P5:P29">SUM(I5,L5,N5)</f>
        <v>2825</v>
      </c>
      <c r="Q5" s="64" t="s">
        <v>2</v>
      </c>
    </row>
    <row r="6" spans="2:17" s="2" customFormat="1" ht="22.5" customHeight="1">
      <c r="B6" s="20"/>
      <c r="C6" s="3" t="s">
        <v>374</v>
      </c>
      <c r="D6" s="64" t="s">
        <v>369</v>
      </c>
      <c r="E6" s="64" t="s">
        <v>375</v>
      </c>
      <c r="F6" s="39" t="s">
        <v>371</v>
      </c>
      <c r="G6" s="6"/>
      <c r="H6" s="50">
        <f>일위대가!I29</f>
        <v>1042</v>
      </c>
      <c r="I6" s="50">
        <f t="shared" si="0"/>
        <v>1042</v>
      </c>
      <c r="J6" s="50"/>
      <c r="K6" s="50">
        <f>일위대가!L29</f>
        <v>1883</v>
      </c>
      <c r="L6" s="50">
        <f t="shared" si="1"/>
        <v>1883</v>
      </c>
      <c r="M6" s="50">
        <f>일위대가!N29</f>
        <v>0</v>
      </c>
      <c r="N6" s="50">
        <f t="shared" si="2"/>
        <v>0</v>
      </c>
      <c r="O6" s="50">
        <f t="shared" si="3"/>
        <v>2925</v>
      </c>
      <c r="P6" s="50">
        <f t="shared" si="4"/>
        <v>2925</v>
      </c>
      <c r="Q6" s="64"/>
    </row>
    <row r="7" spans="2:17" s="2" customFormat="1" ht="22.5" customHeight="1">
      <c r="B7" s="20"/>
      <c r="C7" s="3" t="s">
        <v>376</v>
      </c>
      <c r="D7" s="64" t="s">
        <v>377</v>
      </c>
      <c r="E7" s="64" t="s">
        <v>378</v>
      </c>
      <c r="F7" s="39" t="s">
        <v>371</v>
      </c>
      <c r="G7" s="6"/>
      <c r="H7" s="50">
        <f>일위대가!I33</f>
        <v>0</v>
      </c>
      <c r="I7" s="50">
        <f t="shared" si="0"/>
        <v>0</v>
      </c>
      <c r="J7" s="50"/>
      <c r="K7" s="50">
        <f>일위대가!L33</f>
        <v>8327</v>
      </c>
      <c r="L7" s="50">
        <f t="shared" si="1"/>
        <v>8327</v>
      </c>
      <c r="M7" s="50">
        <f>일위대가!N33</f>
        <v>0</v>
      </c>
      <c r="N7" s="50">
        <f t="shared" si="2"/>
        <v>0</v>
      </c>
      <c r="O7" s="50">
        <f t="shared" si="3"/>
        <v>8327</v>
      </c>
      <c r="P7" s="50">
        <f t="shared" si="4"/>
        <v>8327</v>
      </c>
      <c r="Q7" s="64"/>
    </row>
    <row r="8" spans="2:17" s="2" customFormat="1" ht="22.5" customHeight="1">
      <c r="B8" s="20"/>
      <c r="C8" s="3" t="s">
        <v>379</v>
      </c>
      <c r="D8" s="64" t="s">
        <v>380</v>
      </c>
      <c r="E8" s="64" t="s">
        <v>381</v>
      </c>
      <c r="F8" s="39" t="s">
        <v>382</v>
      </c>
      <c r="G8" s="6"/>
      <c r="H8" s="50">
        <f>일위대가!I37</f>
        <v>0</v>
      </c>
      <c r="I8" s="50">
        <f t="shared" si="0"/>
        <v>0</v>
      </c>
      <c r="J8" s="50"/>
      <c r="K8" s="50">
        <f>일위대가!L37</f>
        <v>1332</v>
      </c>
      <c r="L8" s="50">
        <f t="shared" si="1"/>
        <v>1332</v>
      </c>
      <c r="M8" s="50">
        <f>일위대가!N37</f>
        <v>0</v>
      </c>
      <c r="N8" s="50">
        <f t="shared" si="2"/>
        <v>0</v>
      </c>
      <c r="O8" s="50">
        <f t="shared" si="3"/>
        <v>1332</v>
      </c>
      <c r="P8" s="50">
        <f t="shared" si="4"/>
        <v>1332</v>
      </c>
      <c r="Q8" s="64"/>
    </row>
    <row r="9" spans="2:17" s="2" customFormat="1" ht="22.5" customHeight="1">
      <c r="B9" s="20"/>
      <c r="C9" s="3" t="s">
        <v>383</v>
      </c>
      <c r="D9" s="64" t="s">
        <v>384</v>
      </c>
      <c r="E9" s="64" t="s">
        <v>385</v>
      </c>
      <c r="F9" s="39" t="s">
        <v>371</v>
      </c>
      <c r="G9" s="6"/>
      <c r="H9" s="50">
        <f>일위대가!I41</f>
        <v>0</v>
      </c>
      <c r="I9" s="50">
        <f t="shared" si="0"/>
        <v>0</v>
      </c>
      <c r="J9" s="50"/>
      <c r="K9" s="50">
        <f>일위대가!L41</f>
        <v>2853</v>
      </c>
      <c r="L9" s="50">
        <f t="shared" si="1"/>
        <v>2853</v>
      </c>
      <c r="M9" s="50">
        <f>일위대가!N41</f>
        <v>0</v>
      </c>
      <c r="N9" s="50">
        <f t="shared" si="2"/>
        <v>0</v>
      </c>
      <c r="O9" s="50">
        <f t="shared" si="3"/>
        <v>2853</v>
      </c>
      <c r="P9" s="50">
        <f t="shared" si="4"/>
        <v>2853</v>
      </c>
      <c r="Q9" s="64"/>
    </row>
    <row r="10" spans="2:17" s="2" customFormat="1" ht="22.5" customHeight="1">
      <c r="B10" s="20"/>
      <c r="C10" s="3"/>
      <c r="D10" s="64"/>
      <c r="E10" s="64"/>
      <c r="F10" s="39"/>
      <c r="G10" s="6"/>
      <c r="H10" s="50"/>
      <c r="I10" s="50">
        <f t="shared" si="0"/>
        <v>0</v>
      </c>
      <c r="J10" s="50"/>
      <c r="K10" s="50"/>
      <c r="L10" s="50">
        <f t="shared" si="1"/>
        <v>0</v>
      </c>
      <c r="M10" s="50"/>
      <c r="N10" s="50">
        <f t="shared" si="2"/>
        <v>0</v>
      </c>
      <c r="O10" s="50">
        <f t="shared" si="3"/>
      </c>
      <c r="P10" s="50">
        <f t="shared" si="4"/>
        <v>0</v>
      </c>
      <c r="Q10" s="64"/>
    </row>
    <row r="11" spans="2:17" s="2" customFormat="1" ht="22.5" customHeight="1">
      <c r="B11" s="20"/>
      <c r="C11" s="3"/>
      <c r="D11" s="64"/>
      <c r="E11" s="64"/>
      <c r="F11" s="39"/>
      <c r="G11" s="6"/>
      <c r="H11" s="50"/>
      <c r="I11" s="50">
        <f t="shared" si="0"/>
        <v>0</v>
      </c>
      <c r="J11" s="50"/>
      <c r="K11" s="50"/>
      <c r="L11" s="50">
        <f t="shared" si="1"/>
        <v>0</v>
      </c>
      <c r="M11" s="50"/>
      <c r="N11" s="50">
        <f t="shared" si="2"/>
        <v>0</v>
      </c>
      <c r="O11" s="50">
        <f t="shared" si="3"/>
      </c>
      <c r="P11" s="50">
        <f t="shared" si="4"/>
        <v>0</v>
      </c>
      <c r="Q11" s="64"/>
    </row>
    <row r="12" spans="2:17" s="2" customFormat="1" ht="22.5" customHeight="1">
      <c r="B12" s="20"/>
      <c r="C12" s="3"/>
      <c r="D12" s="64"/>
      <c r="E12" s="64"/>
      <c r="F12" s="39"/>
      <c r="G12" s="6"/>
      <c r="H12" s="50"/>
      <c r="I12" s="50">
        <f t="shared" si="0"/>
        <v>0</v>
      </c>
      <c r="J12" s="50"/>
      <c r="K12" s="50"/>
      <c r="L12" s="50">
        <f t="shared" si="1"/>
        <v>0</v>
      </c>
      <c r="M12" s="50"/>
      <c r="N12" s="50">
        <f t="shared" si="2"/>
        <v>0</v>
      </c>
      <c r="O12" s="50">
        <f t="shared" si="3"/>
      </c>
      <c r="P12" s="50">
        <f t="shared" si="4"/>
        <v>0</v>
      </c>
      <c r="Q12" s="64"/>
    </row>
    <row r="13" spans="2:17" s="2" customFormat="1" ht="22.5" customHeight="1">
      <c r="B13" s="20"/>
      <c r="C13" s="3"/>
      <c r="D13" s="64"/>
      <c r="E13" s="64"/>
      <c r="F13" s="39"/>
      <c r="G13" s="6"/>
      <c r="H13" s="50"/>
      <c r="I13" s="50">
        <f t="shared" si="0"/>
        <v>0</v>
      </c>
      <c r="J13" s="50"/>
      <c r="K13" s="50"/>
      <c r="L13" s="50">
        <f t="shared" si="1"/>
        <v>0</v>
      </c>
      <c r="M13" s="50"/>
      <c r="N13" s="50">
        <f t="shared" si="2"/>
        <v>0</v>
      </c>
      <c r="O13" s="50">
        <f t="shared" si="3"/>
      </c>
      <c r="P13" s="50">
        <f t="shared" si="4"/>
        <v>0</v>
      </c>
      <c r="Q13" s="64"/>
    </row>
    <row r="14" spans="2:17" s="2" customFormat="1" ht="22.5" customHeight="1">
      <c r="B14" s="20"/>
      <c r="C14" s="3"/>
      <c r="D14" s="64"/>
      <c r="E14" s="64"/>
      <c r="F14" s="39"/>
      <c r="G14" s="6"/>
      <c r="H14" s="50"/>
      <c r="I14" s="50">
        <f t="shared" si="0"/>
        <v>0</v>
      </c>
      <c r="J14" s="50"/>
      <c r="K14" s="50"/>
      <c r="L14" s="50">
        <f t="shared" si="1"/>
        <v>0</v>
      </c>
      <c r="M14" s="50"/>
      <c r="N14" s="50">
        <f t="shared" si="2"/>
        <v>0</v>
      </c>
      <c r="O14" s="50">
        <f t="shared" si="3"/>
      </c>
      <c r="P14" s="50">
        <f t="shared" si="4"/>
        <v>0</v>
      </c>
      <c r="Q14" s="64"/>
    </row>
    <row r="15" spans="2:17" s="2" customFormat="1" ht="22.5" customHeight="1">
      <c r="B15" s="20"/>
      <c r="C15" s="3"/>
      <c r="D15" s="64"/>
      <c r="E15" s="64"/>
      <c r="F15" s="39"/>
      <c r="G15" s="6"/>
      <c r="H15" s="50"/>
      <c r="I15" s="50">
        <f t="shared" si="0"/>
        <v>0</v>
      </c>
      <c r="J15" s="50"/>
      <c r="K15" s="50"/>
      <c r="L15" s="50">
        <f t="shared" si="1"/>
        <v>0</v>
      </c>
      <c r="M15" s="50"/>
      <c r="N15" s="50">
        <f t="shared" si="2"/>
        <v>0</v>
      </c>
      <c r="O15" s="50">
        <f t="shared" si="3"/>
      </c>
      <c r="P15" s="50">
        <f t="shared" si="4"/>
        <v>0</v>
      </c>
      <c r="Q15" s="64"/>
    </row>
    <row r="16" spans="2:17" s="2" customFormat="1" ht="22.5" customHeight="1">
      <c r="B16" s="20"/>
      <c r="C16" s="3"/>
      <c r="D16" s="64"/>
      <c r="E16" s="64"/>
      <c r="F16" s="39"/>
      <c r="G16" s="6"/>
      <c r="H16" s="50"/>
      <c r="I16" s="50">
        <f t="shared" si="0"/>
        <v>0</v>
      </c>
      <c r="J16" s="50"/>
      <c r="K16" s="50"/>
      <c r="L16" s="50">
        <f t="shared" si="1"/>
        <v>0</v>
      </c>
      <c r="M16" s="50"/>
      <c r="N16" s="50">
        <f t="shared" si="2"/>
        <v>0</v>
      </c>
      <c r="O16" s="50">
        <f t="shared" si="3"/>
      </c>
      <c r="P16" s="50">
        <f t="shared" si="4"/>
        <v>0</v>
      </c>
      <c r="Q16" s="64"/>
    </row>
    <row r="17" spans="2:17" s="2" customFormat="1" ht="22.5" customHeight="1">
      <c r="B17" s="20"/>
      <c r="C17" s="3"/>
      <c r="D17" s="64"/>
      <c r="E17" s="64"/>
      <c r="F17" s="39"/>
      <c r="G17" s="6"/>
      <c r="H17" s="50"/>
      <c r="I17" s="50">
        <f t="shared" si="0"/>
        <v>0</v>
      </c>
      <c r="J17" s="50"/>
      <c r="K17" s="50"/>
      <c r="L17" s="50">
        <f t="shared" si="1"/>
        <v>0</v>
      </c>
      <c r="M17" s="50"/>
      <c r="N17" s="50">
        <f t="shared" si="2"/>
        <v>0</v>
      </c>
      <c r="O17" s="50">
        <f t="shared" si="3"/>
      </c>
      <c r="P17" s="50">
        <f t="shared" si="4"/>
        <v>0</v>
      </c>
      <c r="Q17" s="64"/>
    </row>
    <row r="18" spans="2:17" s="2" customFormat="1" ht="22.5" customHeight="1">
      <c r="B18" s="20"/>
      <c r="C18" s="3"/>
      <c r="D18" s="64"/>
      <c r="E18" s="64"/>
      <c r="F18" s="39"/>
      <c r="G18" s="6"/>
      <c r="H18" s="50"/>
      <c r="I18" s="50">
        <f t="shared" si="0"/>
        <v>0</v>
      </c>
      <c r="J18" s="50"/>
      <c r="K18" s="50"/>
      <c r="L18" s="50">
        <f t="shared" si="1"/>
        <v>0</v>
      </c>
      <c r="M18" s="50"/>
      <c r="N18" s="50">
        <f t="shared" si="2"/>
        <v>0</v>
      </c>
      <c r="O18" s="50">
        <f t="shared" si="3"/>
      </c>
      <c r="P18" s="50">
        <f t="shared" si="4"/>
        <v>0</v>
      </c>
      <c r="Q18" s="64"/>
    </row>
    <row r="19" spans="2:17" s="2" customFormat="1" ht="22.5" customHeight="1">
      <c r="B19" s="20"/>
      <c r="C19" s="3"/>
      <c r="D19" s="64"/>
      <c r="E19" s="64"/>
      <c r="F19" s="39"/>
      <c r="G19" s="6"/>
      <c r="H19" s="50"/>
      <c r="I19" s="50">
        <f t="shared" si="0"/>
        <v>0</v>
      </c>
      <c r="J19" s="50"/>
      <c r="K19" s="50"/>
      <c r="L19" s="50">
        <f t="shared" si="1"/>
        <v>0</v>
      </c>
      <c r="M19" s="50"/>
      <c r="N19" s="50">
        <f t="shared" si="2"/>
        <v>0</v>
      </c>
      <c r="O19" s="50">
        <f t="shared" si="3"/>
      </c>
      <c r="P19" s="50">
        <f t="shared" si="4"/>
        <v>0</v>
      </c>
      <c r="Q19" s="64"/>
    </row>
    <row r="20" spans="2:17" s="2" customFormat="1" ht="22.5" customHeight="1">
      <c r="B20" s="20"/>
      <c r="C20" s="3"/>
      <c r="D20" s="64"/>
      <c r="E20" s="64"/>
      <c r="F20" s="39"/>
      <c r="G20" s="6"/>
      <c r="H20" s="50"/>
      <c r="I20" s="50">
        <f t="shared" si="0"/>
        <v>0</v>
      </c>
      <c r="J20" s="50"/>
      <c r="K20" s="50"/>
      <c r="L20" s="50">
        <f t="shared" si="1"/>
        <v>0</v>
      </c>
      <c r="M20" s="50"/>
      <c r="N20" s="50">
        <f t="shared" si="2"/>
        <v>0</v>
      </c>
      <c r="O20" s="50">
        <f t="shared" si="3"/>
      </c>
      <c r="P20" s="50">
        <f t="shared" si="4"/>
        <v>0</v>
      </c>
      <c r="Q20" s="64"/>
    </row>
    <row r="21" spans="2:17" s="2" customFormat="1" ht="22.5" customHeight="1">
      <c r="B21" s="20"/>
      <c r="C21" s="3"/>
      <c r="D21" s="64"/>
      <c r="E21" s="64"/>
      <c r="F21" s="39"/>
      <c r="G21" s="6"/>
      <c r="H21" s="50"/>
      <c r="I21" s="50">
        <f t="shared" si="0"/>
        <v>0</v>
      </c>
      <c r="J21" s="50"/>
      <c r="K21" s="50"/>
      <c r="L21" s="50">
        <f t="shared" si="1"/>
        <v>0</v>
      </c>
      <c r="M21" s="50"/>
      <c r="N21" s="50">
        <f t="shared" si="2"/>
        <v>0</v>
      </c>
      <c r="O21" s="50">
        <f t="shared" si="3"/>
      </c>
      <c r="P21" s="50">
        <f t="shared" si="4"/>
        <v>0</v>
      </c>
      <c r="Q21" s="64"/>
    </row>
    <row r="22" spans="2:17" s="2" customFormat="1" ht="22.5" customHeight="1">
      <c r="B22" s="20"/>
      <c r="C22" s="3"/>
      <c r="D22" s="64"/>
      <c r="E22" s="64"/>
      <c r="F22" s="39"/>
      <c r="G22" s="6"/>
      <c r="H22" s="50"/>
      <c r="I22" s="50">
        <f t="shared" si="0"/>
        <v>0</v>
      </c>
      <c r="J22" s="50"/>
      <c r="K22" s="50"/>
      <c r="L22" s="50">
        <f t="shared" si="1"/>
        <v>0</v>
      </c>
      <c r="M22" s="50"/>
      <c r="N22" s="50">
        <f t="shared" si="2"/>
        <v>0</v>
      </c>
      <c r="O22" s="50">
        <f t="shared" si="3"/>
      </c>
      <c r="P22" s="50">
        <f t="shared" si="4"/>
        <v>0</v>
      </c>
      <c r="Q22" s="64"/>
    </row>
    <row r="23" spans="2:17" s="2" customFormat="1" ht="22.5" customHeight="1">
      <c r="B23" s="20"/>
      <c r="C23" s="3"/>
      <c r="D23" s="64"/>
      <c r="E23" s="64"/>
      <c r="F23" s="39"/>
      <c r="G23" s="6"/>
      <c r="H23" s="50"/>
      <c r="I23" s="50">
        <f t="shared" si="0"/>
        <v>0</v>
      </c>
      <c r="J23" s="50"/>
      <c r="K23" s="50"/>
      <c r="L23" s="50">
        <f t="shared" si="1"/>
        <v>0</v>
      </c>
      <c r="M23" s="50"/>
      <c r="N23" s="50">
        <f t="shared" si="2"/>
        <v>0</v>
      </c>
      <c r="O23" s="50">
        <f t="shared" si="3"/>
      </c>
      <c r="P23" s="50">
        <f t="shared" si="4"/>
        <v>0</v>
      </c>
      <c r="Q23" s="64"/>
    </row>
    <row r="24" spans="2:17" s="2" customFormat="1" ht="22.5" customHeight="1">
      <c r="B24" s="20"/>
      <c r="C24" s="3"/>
      <c r="D24" s="64"/>
      <c r="E24" s="64"/>
      <c r="F24" s="39"/>
      <c r="G24" s="6"/>
      <c r="H24" s="50"/>
      <c r="I24" s="50">
        <f t="shared" si="0"/>
        <v>0</v>
      </c>
      <c r="J24" s="50"/>
      <c r="K24" s="50"/>
      <c r="L24" s="50">
        <f t="shared" si="1"/>
        <v>0</v>
      </c>
      <c r="M24" s="50"/>
      <c r="N24" s="50">
        <f t="shared" si="2"/>
        <v>0</v>
      </c>
      <c r="O24" s="50">
        <f t="shared" si="3"/>
      </c>
      <c r="P24" s="50">
        <f t="shared" si="4"/>
        <v>0</v>
      </c>
      <c r="Q24" s="64"/>
    </row>
    <row r="25" spans="2:17" s="2" customFormat="1" ht="22.5" customHeight="1">
      <c r="B25" s="20"/>
      <c r="C25" s="3"/>
      <c r="D25" s="64"/>
      <c r="E25" s="64"/>
      <c r="F25" s="39"/>
      <c r="G25" s="6"/>
      <c r="H25" s="50"/>
      <c r="I25" s="50">
        <f t="shared" si="0"/>
        <v>0</v>
      </c>
      <c r="J25" s="50"/>
      <c r="K25" s="50"/>
      <c r="L25" s="50">
        <f t="shared" si="1"/>
        <v>0</v>
      </c>
      <c r="M25" s="50"/>
      <c r="N25" s="50">
        <f t="shared" si="2"/>
        <v>0</v>
      </c>
      <c r="O25" s="50">
        <f t="shared" si="3"/>
      </c>
      <c r="P25" s="50">
        <f t="shared" si="4"/>
        <v>0</v>
      </c>
      <c r="Q25" s="64"/>
    </row>
    <row r="26" spans="2:17" s="2" customFormat="1" ht="22.5" customHeight="1">
      <c r="B26" s="20"/>
      <c r="C26" s="3"/>
      <c r="D26" s="64"/>
      <c r="E26" s="64"/>
      <c r="F26" s="39"/>
      <c r="G26" s="6"/>
      <c r="H26" s="50"/>
      <c r="I26" s="50">
        <f t="shared" si="0"/>
        <v>0</v>
      </c>
      <c r="J26" s="50"/>
      <c r="K26" s="50"/>
      <c r="L26" s="50">
        <f t="shared" si="1"/>
        <v>0</v>
      </c>
      <c r="M26" s="50"/>
      <c r="N26" s="50">
        <f t="shared" si="2"/>
        <v>0</v>
      </c>
      <c r="O26" s="50">
        <f t="shared" si="3"/>
      </c>
      <c r="P26" s="50">
        <f t="shared" si="4"/>
        <v>0</v>
      </c>
      <c r="Q26" s="64"/>
    </row>
    <row r="27" spans="2:17" s="2" customFormat="1" ht="22.5" customHeight="1">
      <c r="B27" s="20"/>
      <c r="C27" s="3"/>
      <c r="D27" s="64"/>
      <c r="E27" s="64"/>
      <c r="F27" s="39"/>
      <c r="G27" s="6"/>
      <c r="H27" s="50"/>
      <c r="I27" s="50">
        <f t="shared" si="0"/>
        <v>0</v>
      </c>
      <c r="J27" s="50"/>
      <c r="K27" s="50"/>
      <c r="L27" s="50">
        <f t="shared" si="1"/>
        <v>0</v>
      </c>
      <c r="M27" s="50"/>
      <c r="N27" s="50">
        <f t="shared" si="2"/>
        <v>0</v>
      </c>
      <c r="O27" s="50">
        <f t="shared" si="3"/>
      </c>
      <c r="P27" s="50">
        <f t="shared" si="4"/>
        <v>0</v>
      </c>
      <c r="Q27" s="64"/>
    </row>
    <row r="28" spans="2:17" s="2" customFormat="1" ht="22.5" customHeight="1">
      <c r="B28" s="20"/>
      <c r="C28" s="3"/>
      <c r="D28" s="64"/>
      <c r="E28" s="64"/>
      <c r="F28" s="39"/>
      <c r="G28" s="6"/>
      <c r="H28" s="50"/>
      <c r="I28" s="50">
        <f t="shared" si="0"/>
        <v>0</v>
      </c>
      <c r="J28" s="50"/>
      <c r="K28" s="50"/>
      <c r="L28" s="50">
        <f t="shared" si="1"/>
        <v>0</v>
      </c>
      <c r="M28" s="50"/>
      <c r="N28" s="50">
        <f t="shared" si="2"/>
        <v>0</v>
      </c>
      <c r="O28" s="50">
        <f t="shared" si="3"/>
      </c>
      <c r="P28" s="50">
        <f t="shared" si="4"/>
        <v>0</v>
      </c>
      <c r="Q28" s="64"/>
    </row>
    <row r="29" spans="2:17" s="2" customFormat="1" ht="22.5" customHeight="1">
      <c r="B29" s="20"/>
      <c r="C29" s="3"/>
      <c r="D29" s="64"/>
      <c r="E29" s="64"/>
      <c r="F29" s="39"/>
      <c r="G29" s="6"/>
      <c r="H29" s="50"/>
      <c r="I29" s="50">
        <f t="shared" si="0"/>
        <v>0</v>
      </c>
      <c r="J29" s="50"/>
      <c r="K29" s="50"/>
      <c r="L29" s="50">
        <f t="shared" si="1"/>
        <v>0</v>
      </c>
      <c r="M29" s="50"/>
      <c r="N29" s="50">
        <f t="shared" si="2"/>
        <v>0</v>
      </c>
      <c r="O29" s="50">
        <f t="shared" si="3"/>
      </c>
      <c r="P29" s="50">
        <f t="shared" si="4"/>
        <v>0</v>
      </c>
      <c r="Q29" s="64"/>
    </row>
  </sheetData>
  <sheetProtection/>
  <mergeCells count="13">
    <mergeCell ref="A2:A3"/>
    <mergeCell ref="B2:B3"/>
    <mergeCell ref="C2:C3"/>
    <mergeCell ref="D2:D3"/>
    <mergeCell ref="E2:E3"/>
    <mergeCell ref="J2:L2"/>
    <mergeCell ref="Q2:Q3"/>
    <mergeCell ref="P2:P3"/>
    <mergeCell ref="F2:F3"/>
    <mergeCell ref="G2:G3"/>
    <mergeCell ref="H2:I2"/>
    <mergeCell ref="C1:N1"/>
    <mergeCell ref="M2:N2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D1">
      <pane ySplit="3" topLeftCell="A4" activePane="bottomLeft" state="frozen"/>
      <selection pane="topLeft" activeCell="D1" sqref="D1"/>
      <selection pane="bottomLeft" activeCell="D4" sqref="D4"/>
    </sheetView>
  </sheetViews>
  <sheetFormatPr defaultColWidth="8.88671875" defaultRowHeight="23.25" customHeight="1"/>
  <cols>
    <col min="1" max="1" width="7.77734375" style="34" hidden="1" customWidth="1"/>
    <col min="2" max="2" width="16.3359375" style="20" hidden="1" customWidth="1"/>
    <col min="3" max="3" width="16.3359375" style="1" hidden="1" customWidth="1"/>
    <col min="4" max="4" width="24.3359375" style="20" customWidth="1"/>
    <col min="5" max="5" width="25.3359375" style="20" customWidth="1"/>
    <col min="6" max="6" width="4.21484375" style="38" customWidth="1"/>
    <col min="7" max="7" width="8.3359375" style="34" customWidth="1"/>
    <col min="8" max="8" width="11.88671875" style="34" customWidth="1"/>
    <col min="9" max="9" width="12.4453125" style="34" customWidth="1"/>
    <col min="10" max="10" width="5.77734375" style="34" hidden="1" customWidth="1"/>
    <col min="11" max="12" width="11.4453125" style="34" customWidth="1"/>
    <col min="13" max="13" width="8.21484375" style="34" customWidth="1"/>
    <col min="14" max="14" width="8.5546875" style="34" customWidth="1"/>
    <col min="15" max="15" width="9.10546875" style="34" hidden="1" customWidth="1"/>
    <col min="16" max="16" width="12.10546875" style="34" customWidth="1"/>
    <col min="17" max="17" width="12.6640625" style="20" customWidth="1"/>
    <col min="18" max="16384" width="8.88671875" style="2" customWidth="1"/>
  </cols>
  <sheetData>
    <row r="1" spans="1:31" ht="23.25" customHeight="1">
      <c r="A1" s="41"/>
      <c r="B1" s="20" t="s">
        <v>395</v>
      </c>
      <c r="D1" s="108" t="s">
        <v>387</v>
      </c>
      <c r="E1" s="103"/>
      <c r="F1" s="103"/>
      <c r="G1" s="103"/>
      <c r="H1" s="103"/>
      <c r="I1" s="103"/>
      <c r="J1" s="103"/>
      <c r="K1" s="103"/>
      <c r="L1" s="109"/>
      <c r="M1" s="103"/>
      <c r="N1" s="109"/>
      <c r="W1" s="101" t="s">
        <v>76</v>
      </c>
      <c r="X1" s="101"/>
      <c r="Y1" s="101"/>
      <c r="Z1" s="76"/>
      <c r="AA1" s="76" t="s">
        <v>81</v>
      </c>
      <c r="AB1" s="76"/>
      <c r="AC1" s="76"/>
      <c r="AD1" s="76"/>
      <c r="AE1" s="76"/>
    </row>
    <row r="2" spans="1:31" s="17" customFormat="1" ht="23.25" customHeight="1">
      <c r="A2" s="107" t="s">
        <v>64</v>
      </c>
      <c r="B2" s="93" t="s">
        <v>102</v>
      </c>
      <c r="C2" s="95" t="s">
        <v>65</v>
      </c>
      <c r="D2" s="94" t="s">
        <v>70</v>
      </c>
      <c r="E2" s="94" t="s">
        <v>71</v>
      </c>
      <c r="F2" s="96" t="s">
        <v>0</v>
      </c>
      <c r="G2" s="96" t="s">
        <v>1</v>
      </c>
      <c r="H2" s="96" t="s">
        <v>32</v>
      </c>
      <c r="I2" s="96"/>
      <c r="J2" s="96" t="s">
        <v>33</v>
      </c>
      <c r="K2" s="96"/>
      <c r="L2" s="96"/>
      <c r="M2" s="96" t="s">
        <v>34</v>
      </c>
      <c r="N2" s="96"/>
      <c r="O2" s="72"/>
      <c r="P2" s="96" t="s">
        <v>12</v>
      </c>
      <c r="Q2" s="94" t="s">
        <v>38</v>
      </c>
      <c r="W2" s="17" t="s">
        <v>77</v>
      </c>
      <c r="X2" s="17" t="s">
        <v>78</v>
      </c>
      <c r="Y2" s="17" t="s">
        <v>79</v>
      </c>
      <c r="Z2" s="17" t="s">
        <v>80</v>
      </c>
      <c r="AA2" s="52" t="s">
        <v>113</v>
      </c>
      <c r="AB2" s="52" t="s">
        <v>112</v>
      </c>
      <c r="AC2" s="52" t="s">
        <v>82</v>
      </c>
      <c r="AD2" s="52" t="s">
        <v>84</v>
      </c>
      <c r="AE2" s="52" t="s">
        <v>83</v>
      </c>
    </row>
    <row r="3" spans="1:31" s="17" customFormat="1" ht="23.25" customHeight="1">
      <c r="A3" s="107"/>
      <c r="B3" s="93"/>
      <c r="C3" s="95"/>
      <c r="D3" s="94"/>
      <c r="E3" s="94"/>
      <c r="F3" s="96"/>
      <c r="G3" s="96"/>
      <c r="H3" s="72" t="s">
        <v>48</v>
      </c>
      <c r="I3" s="72" t="s">
        <v>49</v>
      </c>
      <c r="J3" s="72" t="s">
        <v>1</v>
      </c>
      <c r="K3" s="72" t="s">
        <v>48</v>
      </c>
      <c r="L3" s="72" t="s">
        <v>49</v>
      </c>
      <c r="M3" s="72" t="s">
        <v>50</v>
      </c>
      <c r="N3" s="72" t="s">
        <v>49</v>
      </c>
      <c r="O3" s="72" t="s">
        <v>66</v>
      </c>
      <c r="P3" s="96"/>
      <c r="Q3" s="94"/>
      <c r="W3" s="2"/>
      <c r="X3" s="2"/>
      <c r="Y3" s="2"/>
      <c r="Z3" s="2"/>
      <c r="AA3" s="49"/>
      <c r="AB3" s="49"/>
      <c r="AC3" s="49"/>
      <c r="AD3" s="49">
        <v>1</v>
      </c>
      <c r="AE3" s="49">
        <v>1</v>
      </c>
    </row>
    <row r="4" spans="3:17" ht="23.25" customHeight="1">
      <c r="C4" s="1" t="s">
        <v>367</v>
      </c>
      <c r="D4" s="64" t="s">
        <v>388</v>
      </c>
      <c r="E4" s="64"/>
      <c r="F4" s="39" t="s">
        <v>2</v>
      </c>
      <c r="G4" s="36"/>
      <c r="H4" s="36"/>
      <c r="I4" s="68">
        <f>IF(G4*H4&lt;&gt;0,TRUNC(G4*H4,1),"")</f>
      </c>
      <c r="J4" s="36"/>
      <c r="K4" s="36"/>
      <c r="L4" s="68">
        <f>IF(G4*K4&lt;&gt;0,TRUNC(G4*K4,1),"")</f>
      </c>
      <c r="M4" s="36"/>
      <c r="N4" s="68">
        <f>IF(G4*M4&lt;&gt;0,TRUNC(G4*M4,1),"")</f>
      </c>
      <c r="O4" s="36">
        <f>IF((H4+K4+M4)=0,"",(H4+K4+M4))</f>
      </c>
      <c r="P4" s="36">
        <f>IF(SUM(I4,L4,N4)&lt;&gt;0,TRUNC(SUM(I4,L4,N4),1),"")</f>
      </c>
      <c r="Q4" s="64"/>
    </row>
    <row r="5" spans="2:17" ht="23.25" customHeight="1">
      <c r="B5" s="20" t="s">
        <v>367</v>
      </c>
      <c r="C5" s="1" t="s">
        <v>218</v>
      </c>
      <c r="D5" s="64" t="s">
        <v>219</v>
      </c>
      <c r="E5" s="64" t="s">
        <v>220</v>
      </c>
      <c r="F5" s="39" t="s">
        <v>164</v>
      </c>
      <c r="G5" s="36">
        <v>1</v>
      </c>
      <c r="H5" s="36">
        <f>합산자재!H27</f>
        <v>344</v>
      </c>
      <c r="I5" s="68">
        <f>IF(G5*H5&lt;&gt;0,TRUNC(G5*H5,1),"")</f>
        <v>344</v>
      </c>
      <c r="J5" s="36">
        <v>1</v>
      </c>
      <c r="K5" s="36">
        <f>합산자재!I27</f>
        <v>0</v>
      </c>
      <c r="L5" s="68">
        <f>IF(G5*K5&lt;&gt;0,TRUNC(G5*K5,1),"")</f>
      </c>
      <c r="M5" s="36">
        <f>합산자재!J27</f>
        <v>0</v>
      </c>
      <c r="N5" s="68">
        <f>IF(G5*M5&lt;&gt;0,TRUNC(G5*M5,1),"")</f>
      </c>
      <c r="O5" s="36">
        <f aca="true" t="shared" si="0" ref="O5:O38">IF((H5+K5+M5)=0,"",(H5+K5+M5))</f>
        <v>344</v>
      </c>
      <c r="P5" s="36">
        <f aca="true" t="shared" si="1" ref="P5:P38">IF(SUM(I5,L5,N5)&lt;&gt;0,TRUNC(SUM(I5,L5,N5),1),"")</f>
        <v>344</v>
      </c>
      <c r="Q5" s="64"/>
    </row>
    <row r="6" spans="2:17" ht="23.25" customHeight="1">
      <c r="B6" s="20" t="s">
        <v>367</v>
      </c>
      <c r="C6" s="1" t="s">
        <v>230</v>
      </c>
      <c r="D6" s="64" t="s">
        <v>231</v>
      </c>
      <c r="E6" s="64" t="s">
        <v>232</v>
      </c>
      <c r="F6" s="39" t="s">
        <v>164</v>
      </c>
      <c r="G6" s="36">
        <v>1</v>
      </c>
      <c r="H6" s="36">
        <f>합산자재!H31</f>
        <v>456</v>
      </c>
      <c r="I6" s="68">
        <f aca="true" t="shared" si="2" ref="I6:I36">IF(G6*H6&lt;&gt;0,TRUNC(G6*H6,1),"")</f>
        <v>456</v>
      </c>
      <c r="J6" s="36">
        <v>1</v>
      </c>
      <c r="K6" s="36">
        <f>합산자재!I31</f>
        <v>0</v>
      </c>
      <c r="L6" s="68">
        <f aca="true" t="shared" si="3" ref="L6:L36">IF(G6*K6&lt;&gt;0,TRUNC(G6*K6,1),"")</f>
      </c>
      <c r="M6" s="36">
        <f>합산자재!J31</f>
        <v>0</v>
      </c>
      <c r="N6" s="68">
        <f aca="true" t="shared" si="4" ref="N6:N36">IF(G6*M6&lt;&gt;0,TRUNC(G6*M6,1),"")</f>
      </c>
      <c r="O6" s="36">
        <f t="shared" si="0"/>
        <v>456</v>
      </c>
      <c r="P6" s="36">
        <f t="shared" si="1"/>
        <v>456</v>
      </c>
      <c r="Q6" s="64"/>
    </row>
    <row r="7" spans="2:17" ht="23.25" customHeight="1">
      <c r="B7" s="20" t="s">
        <v>367</v>
      </c>
      <c r="C7" s="1" t="s">
        <v>227</v>
      </c>
      <c r="D7" s="64" t="s">
        <v>228</v>
      </c>
      <c r="E7" s="64" t="s">
        <v>229</v>
      </c>
      <c r="F7" s="39" t="s">
        <v>164</v>
      </c>
      <c r="G7" s="36">
        <v>1</v>
      </c>
      <c r="H7" s="36">
        <f>합산자재!H30</f>
        <v>58</v>
      </c>
      <c r="I7" s="68">
        <f t="shared" si="2"/>
        <v>58</v>
      </c>
      <c r="J7" s="36">
        <v>1</v>
      </c>
      <c r="K7" s="36">
        <f>합산자재!I30</f>
        <v>0</v>
      </c>
      <c r="L7" s="68">
        <f t="shared" si="3"/>
      </c>
      <c r="M7" s="36">
        <f>합산자재!J30</f>
        <v>0</v>
      </c>
      <c r="N7" s="68">
        <f t="shared" si="4"/>
      </c>
      <c r="O7" s="36">
        <f t="shared" si="0"/>
        <v>58</v>
      </c>
      <c r="P7" s="36">
        <f t="shared" si="1"/>
        <v>58</v>
      </c>
      <c r="Q7" s="64"/>
    </row>
    <row r="8" spans="2:17" ht="23.25" customHeight="1">
      <c r="B8" s="20" t="s">
        <v>367</v>
      </c>
      <c r="C8" s="1" t="s">
        <v>318</v>
      </c>
      <c r="D8" s="64" t="s">
        <v>319</v>
      </c>
      <c r="E8" s="64" t="s">
        <v>320</v>
      </c>
      <c r="F8" s="39" t="s">
        <v>164</v>
      </c>
      <c r="G8" s="36">
        <v>2</v>
      </c>
      <c r="H8" s="36">
        <f>합산자재!H51</f>
        <v>17</v>
      </c>
      <c r="I8" s="68">
        <f t="shared" si="2"/>
        <v>34</v>
      </c>
      <c r="J8" s="36">
        <v>2</v>
      </c>
      <c r="K8" s="36">
        <f>합산자재!I51</f>
        <v>0</v>
      </c>
      <c r="L8" s="68">
        <f t="shared" si="3"/>
      </c>
      <c r="M8" s="36">
        <f>합산자재!J51</f>
        <v>0</v>
      </c>
      <c r="N8" s="68">
        <f t="shared" si="4"/>
      </c>
      <c r="O8" s="36">
        <f t="shared" si="0"/>
        <v>17</v>
      </c>
      <c r="P8" s="36">
        <f t="shared" si="1"/>
        <v>34</v>
      </c>
      <c r="Q8" s="64"/>
    </row>
    <row r="9" spans="2:17" ht="23.25" customHeight="1">
      <c r="B9" s="20" t="s">
        <v>367</v>
      </c>
      <c r="C9" s="1" t="s">
        <v>323</v>
      </c>
      <c r="D9" s="64" t="s">
        <v>324</v>
      </c>
      <c r="E9" s="64" t="s">
        <v>325</v>
      </c>
      <c r="F9" s="39" t="s">
        <v>211</v>
      </c>
      <c r="G9" s="36">
        <v>2</v>
      </c>
      <c r="H9" s="36">
        <f>합산자재!H52</f>
        <v>8</v>
      </c>
      <c r="I9" s="68">
        <f t="shared" si="2"/>
        <v>16</v>
      </c>
      <c r="J9" s="36">
        <v>2</v>
      </c>
      <c r="K9" s="36">
        <f>합산자재!I52</f>
        <v>0</v>
      </c>
      <c r="L9" s="68">
        <f t="shared" si="3"/>
      </c>
      <c r="M9" s="36">
        <f>합산자재!J52</f>
        <v>0</v>
      </c>
      <c r="N9" s="68">
        <f t="shared" si="4"/>
      </c>
      <c r="O9" s="36">
        <f t="shared" si="0"/>
        <v>8</v>
      </c>
      <c r="P9" s="36">
        <f t="shared" si="1"/>
        <v>16</v>
      </c>
      <c r="Q9" s="64"/>
    </row>
    <row r="10" spans="2:31" ht="23.25" customHeight="1">
      <c r="B10" s="20" t="s">
        <v>367</v>
      </c>
      <c r="C10" s="1" t="s">
        <v>343</v>
      </c>
      <c r="D10" s="64" t="s">
        <v>344</v>
      </c>
      <c r="E10" s="64" t="s">
        <v>345</v>
      </c>
      <c r="F10" s="39" t="s">
        <v>346</v>
      </c>
      <c r="G10" s="36">
        <f>TRUNC(0.04*옵션!$D$13,옵션!$E$13)</f>
        <v>0.02</v>
      </c>
      <c r="H10" s="36">
        <f>합산자재!H59</f>
        <v>0</v>
      </c>
      <c r="I10" s="68">
        <f t="shared" si="2"/>
      </c>
      <c r="J10" s="36">
        <f>TRUNC(0.04*옵션!$D$13,옵션!$E$13)</f>
        <v>0.02</v>
      </c>
      <c r="K10" s="36">
        <f>합산자재!I59</f>
        <v>94191</v>
      </c>
      <c r="L10" s="68">
        <f t="shared" si="3"/>
        <v>1883.8</v>
      </c>
      <c r="M10" s="36">
        <f>합산자재!J59</f>
        <v>0</v>
      </c>
      <c r="N10" s="68">
        <f t="shared" si="4"/>
      </c>
      <c r="O10" s="36">
        <f t="shared" si="0"/>
        <v>94191</v>
      </c>
      <c r="P10" s="36">
        <f t="shared" si="1"/>
        <v>1883.8</v>
      </c>
      <c r="Q10" s="64"/>
      <c r="AE10" s="2">
        <f>L10</f>
        <v>1883.8</v>
      </c>
    </row>
    <row r="11" spans="4:31" ht="23.25" customHeight="1">
      <c r="D11" s="64" t="s">
        <v>389</v>
      </c>
      <c r="E11" s="64"/>
      <c r="F11" s="39"/>
      <c r="G11" s="36"/>
      <c r="H11" s="36"/>
      <c r="I11" s="68">
        <f>TRUNC(SUM(I4:I10))</f>
        <v>908</v>
      </c>
      <c r="J11" s="36"/>
      <c r="K11" s="36"/>
      <c r="L11" s="68">
        <f>TRUNC(SUM(L4:L10))</f>
        <v>1883</v>
      </c>
      <c r="M11" s="36"/>
      <c r="N11" s="68">
        <f>TRUNC(SUM(N4:N10))</f>
        <v>0</v>
      </c>
      <c r="O11" s="36">
        <f t="shared" si="0"/>
      </c>
      <c r="P11" s="36">
        <f t="shared" si="1"/>
        <v>2791</v>
      </c>
      <c r="Q11" s="64"/>
      <c r="AE11" s="2">
        <f>TRUNC(SUM(AE4:AE10))</f>
        <v>1883</v>
      </c>
    </row>
    <row r="12" spans="4:17" ht="23.25" customHeight="1">
      <c r="D12" s="64"/>
      <c r="E12" s="64"/>
      <c r="F12" s="39"/>
      <c r="G12" s="36"/>
      <c r="H12" s="36"/>
      <c r="I12" s="68">
        <f t="shared" si="2"/>
      </c>
      <c r="J12" s="36"/>
      <c r="K12" s="36"/>
      <c r="L12" s="68">
        <f t="shared" si="3"/>
      </c>
      <c r="M12" s="36"/>
      <c r="N12" s="68">
        <f t="shared" si="4"/>
      </c>
      <c r="O12" s="36">
        <f t="shared" si="0"/>
      </c>
      <c r="P12" s="36">
        <f t="shared" si="1"/>
      </c>
      <c r="Q12" s="64"/>
    </row>
    <row r="13" spans="3:17" ht="23.25" customHeight="1">
      <c r="C13" s="1" t="s">
        <v>372</v>
      </c>
      <c r="D13" s="64" t="s">
        <v>390</v>
      </c>
      <c r="E13" s="64"/>
      <c r="F13" s="39"/>
      <c r="G13" s="36"/>
      <c r="H13" s="36"/>
      <c r="I13" s="68">
        <f t="shared" si="2"/>
      </c>
      <c r="J13" s="36"/>
      <c r="K13" s="36"/>
      <c r="L13" s="68">
        <f t="shared" si="3"/>
      </c>
      <c r="M13" s="36"/>
      <c r="N13" s="68">
        <f t="shared" si="4"/>
      </c>
      <c r="O13" s="36">
        <f t="shared" si="0"/>
      </c>
      <c r="P13" s="36">
        <f t="shared" si="1"/>
      </c>
      <c r="Q13" s="64"/>
    </row>
    <row r="14" spans="2:17" ht="23.25" customHeight="1">
      <c r="B14" s="20" t="s">
        <v>372</v>
      </c>
      <c r="C14" s="1" t="s">
        <v>223</v>
      </c>
      <c r="D14" s="64" t="s">
        <v>219</v>
      </c>
      <c r="E14" s="64" t="s">
        <v>224</v>
      </c>
      <c r="F14" s="39" t="s">
        <v>164</v>
      </c>
      <c r="G14" s="36">
        <v>1</v>
      </c>
      <c r="H14" s="36">
        <f>합산자재!H28</f>
        <v>378</v>
      </c>
      <c r="I14" s="68">
        <f t="shared" si="2"/>
        <v>378</v>
      </c>
      <c r="J14" s="36">
        <v>1</v>
      </c>
      <c r="K14" s="36">
        <f>합산자재!I28</f>
        <v>0</v>
      </c>
      <c r="L14" s="68">
        <f t="shared" si="3"/>
      </c>
      <c r="M14" s="36">
        <f>합산자재!J28</f>
        <v>0</v>
      </c>
      <c r="N14" s="68">
        <f t="shared" si="4"/>
      </c>
      <c r="O14" s="36">
        <f t="shared" si="0"/>
        <v>378</v>
      </c>
      <c r="P14" s="36">
        <f t="shared" si="1"/>
        <v>378</v>
      </c>
      <c r="Q14" s="64"/>
    </row>
    <row r="15" spans="2:17" ht="23.25" customHeight="1">
      <c r="B15" s="20" t="s">
        <v>372</v>
      </c>
      <c r="C15" s="1" t="s">
        <v>230</v>
      </c>
      <c r="D15" s="64" t="s">
        <v>231</v>
      </c>
      <c r="E15" s="64" t="s">
        <v>232</v>
      </c>
      <c r="F15" s="39" t="s">
        <v>164</v>
      </c>
      <c r="G15" s="36">
        <v>1</v>
      </c>
      <c r="H15" s="36">
        <f>합산자재!H31</f>
        <v>456</v>
      </c>
      <c r="I15" s="68">
        <f t="shared" si="2"/>
        <v>456</v>
      </c>
      <c r="J15" s="36">
        <v>1</v>
      </c>
      <c r="K15" s="36">
        <f>합산자재!I31</f>
        <v>0</v>
      </c>
      <c r="L15" s="68">
        <f t="shared" si="3"/>
      </c>
      <c r="M15" s="36">
        <f>합산자재!J31</f>
        <v>0</v>
      </c>
      <c r="N15" s="68">
        <f t="shared" si="4"/>
      </c>
      <c r="O15" s="36">
        <f t="shared" si="0"/>
        <v>456</v>
      </c>
      <c r="P15" s="36">
        <f t="shared" si="1"/>
        <v>456</v>
      </c>
      <c r="Q15" s="64"/>
    </row>
    <row r="16" spans="2:17" ht="23.25" customHeight="1">
      <c r="B16" s="20" t="s">
        <v>372</v>
      </c>
      <c r="C16" s="1" t="s">
        <v>227</v>
      </c>
      <c r="D16" s="64" t="s">
        <v>228</v>
      </c>
      <c r="E16" s="64" t="s">
        <v>229</v>
      </c>
      <c r="F16" s="39" t="s">
        <v>164</v>
      </c>
      <c r="G16" s="36">
        <v>1</v>
      </c>
      <c r="H16" s="36">
        <f>합산자재!H30</f>
        <v>58</v>
      </c>
      <c r="I16" s="68">
        <f t="shared" si="2"/>
        <v>58</v>
      </c>
      <c r="J16" s="36">
        <v>1</v>
      </c>
      <c r="K16" s="36">
        <f>합산자재!I30</f>
        <v>0</v>
      </c>
      <c r="L16" s="68">
        <f t="shared" si="3"/>
      </c>
      <c r="M16" s="36">
        <f>합산자재!J30</f>
        <v>0</v>
      </c>
      <c r="N16" s="68">
        <f t="shared" si="4"/>
      </c>
      <c r="O16" s="36">
        <f t="shared" si="0"/>
        <v>58</v>
      </c>
      <c r="P16" s="36">
        <f t="shared" si="1"/>
        <v>58</v>
      </c>
      <c r="Q16" s="64"/>
    </row>
    <row r="17" spans="2:17" ht="23.25" customHeight="1">
      <c r="B17" s="20" t="s">
        <v>372</v>
      </c>
      <c r="C17" s="1" t="s">
        <v>318</v>
      </c>
      <c r="D17" s="64" t="s">
        <v>319</v>
      </c>
      <c r="E17" s="64" t="s">
        <v>320</v>
      </c>
      <c r="F17" s="39" t="s">
        <v>164</v>
      </c>
      <c r="G17" s="36">
        <v>2</v>
      </c>
      <c r="H17" s="36">
        <f>합산자재!H51</f>
        <v>17</v>
      </c>
      <c r="I17" s="68">
        <f t="shared" si="2"/>
        <v>34</v>
      </c>
      <c r="J17" s="36">
        <v>2</v>
      </c>
      <c r="K17" s="36">
        <f>합산자재!I51</f>
        <v>0</v>
      </c>
      <c r="L17" s="68">
        <f t="shared" si="3"/>
      </c>
      <c r="M17" s="36">
        <f>합산자재!J51</f>
        <v>0</v>
      </c>
      <c r="N17" s="68">
        <f t="shared" si="4"/>
      </c>
      <c r="O17" s="36">
        <f t="shared" si="0"/>
        <v>17</v>
      </c>
      <c r="P17" s="36">
        <f t="shared" si="1"/>
        <v>34</v>
      </c>
      <c r="Q17" s="64"/>
    </row>
    <row r="18" spans="2:17" ht="23.25" customHeight="1">
      <c r="B18" s="20" t="s">
        <v>372</v>
      </c>
      <c r="C18" s="1" t="s">
        <v>323</v>
      </c>
      <c r="D18" s="64" t="s">
        <v>324</v>
      </c>
      <c r="E18" s="64" t="s">
        <v>325</v>
      </c>
      <c r="F18" s="39" t="s">
        <v>211</v>
      </c>
      <c r="G18" s="36">
        <v>2</v>
      </c>
      <c r="H18" s="36">
        <f>합산자재!H52</f>
        <v>8</v>
      </c>
      <c r="I18" s="68">
        <f t="shared" si="2"/>
        <v>16</v>
      </c>
      <c r="J18" s="36">
        <v>2</v>
      </c>
      <c r="K18" s="36">
        <f>합산자재!I52</f>
        <v>0</v>
      </c>
      <c r="L18" s="68">
        <f t="shared" si="3"/>
      </c>
      <c r="M18" s="36">
        <f>합산자재!J52</f>
        <v>0</v>
      </c>
      <c r="N18" s="68">
        <f t="shared" si="4"/>
      </c>
      <c r="O18" s="36">
        <f t="shared" si="0"/>
        <v>8</v>
      </c>
      <c r="P18" s="36">
        <f t="shared" si="1"/>
        <v>16</v>
      </c>
      <c r="Q18" s="64"/>
    </row>
    <row r="19" spans="2:31" ht="23.25" customHeight="1">
      <c r="B19" s="20" t="s">
        <v>372</v>
      </c>
      <c r="C19" s="1" t="s">
        <v>343</v>
      </c>
      <c r="D19" s="64" t="s">
        <v>344</v>
      </c>
      <c r="E19" s="64" t="s">
        <v>345</v>
      </c>
      <c r="F19" s="39" t="s">
        <v>346</v>
      </c>
      <c r="G19" s="36">
        <f>TRUNC(0.04*옵션!$D$13,옵션!$E$13)</f>
        <v>0.02</v>
      </c>
      <c r="H19" s="36">
        <f>합산자재!H59</f>
        <v>0</v>
      </c>
      <c r="I19" s="68">
        <f t="shared" si="2"/>
      </c>
      <c r="J19" s="36">
        <f>TRUNC(0.04*옵션!$D$13,옵션!$E$13)</f>
        <v>0.02</v>
      </c>
      <c r="K19" s="36">
        <f>합산자재!I59</f>
        <v>94191</v>
      </c>
      <c r="L19" s="68">
        <f t="shared" si="3"/>
        <v>1883.8</v>
      </c>
      <c r="M19" s="36">
        <f>합산자재!J59</f>
        <v>0</v>
      </c>
      <c r="N19" s="68">
        <f t="shared" si="4"/>
      </c>
      <c r="O19" s="36">
        <f t="shared" si="0"/>
        <v>94191</v>
      </c>
      <c r="P19" s="36">
        <f t="shared" si="1"/>
        <v>1883.8</v>
      </c>
      <c r="Q19" s="64"/>
      <c r="AE19" s="2">
        <f>L19</f>
        <v>1883.8</v>
      </c>
    </row>
    <row r="20" spans="4:31" ht="23.25" customHeight="1">
      <c r="D20" s="64" t="s">
        <v>389</v>
      </c>
      <c r="E20" s="64"/>
      <c r="F20" s="39"/>
      <c r="G20" s="36"/>
      <c r="H20" s="36"/>
      <c r="I20" s="68">
        <f>TRUNC(SUM(I13:I19))</f>
        <v>942</v>
      </c>
      <c r="J20" s="36"/>
      <c r="K20" s="36"/>
      <c r="L20" s="68">
        <f>TRUNC(SUM(L13:L19))</f>
        <v>1883</v>
      </c>
      <c r="M20" s="36"/>
      <c r="N20" s="68">
        <f>TRUNC(SUM(N13:N19))</f>
        <v>0</v>
      </c>
      <c r="O20" s="36">
        <f t="shared" si="0"/>
      </c>
      <c r="P20" s="36">
        <f t="shared" si="1"/>
        <v>2825</v>
      </c>
      <c r="Q20" s="64"/>
      <c r="AE20" s="2">
        <f>TRUNC(SUM(AE13:AE19))</f>
        <v>1883</v>
      </c>
    </row>
    <row r="21" spans="4:17" ht="23.25" customHeight="1">
      <c r="D21" s="64"/>
      <c r="E21" s="64"/>
      <c r="F21" s="39"/>
      <c r="G21" s="36"/>
      <c r="H21" s="36"/>
      <c r="I21" s="68">
        <f t="shared" si="2"/>
      </c>
      <c r="J21" s="36"/>
      <c r="K21" s="36"/>
      <c r="L21" s="68">
        <f t="shared" si="3"/>
      </c>
      <c r="M21" s="36"/>
      <c r="N21" s="68">
        <f t="shared" si="4"/>
      </c>
      <c r="O21" s="36">
        <f t="shared" si="0"/>
      </c>
      <c r="P21" s="36">
        <f t="shared" si="1"/>
      </c>
      <c r="Q21" s="64"/>
    </row>
    <row r="22" spans="3:17" ht="23.25" customHeight="1">
      <c r="C22" s="1" t="s">
        <v>374</v>
      </c>
      <c r="D22" s="64" t="s">
        <v>391</v>
      </c>
      <c r="E22" s="64"/>
      <c r="F22" s="39"/>
      <c r="G22" s="36"/>
      <c r="H22" s="36"/>
      <c r="I22" s="68">
        <f t="shared" si="2"/>
      </c>
      <c r="J22" s="36"/>
      <c r="K22" s="36"/>
      <c r="L22" s="68">
        <f t="shared" si="3"/>
      </c>
      <c r="M22" s="36"/>
      <c r="N22" s="68">
        <f t="shared" si="4"/>
      </c>
      <c r="O22" s="36">
        <f t="shared" si="0"/>
      </c>
      <c r="P22" s="36">
        <f t="shared" si="1"/>
      </c>
      <c r="Q22" s="64"/>
    </row>
    <row r="23" spans="2:17" ht="23.25" customHeight="1">
      <c r="B23" s="20" t="s">
        <v>374</v>
      </c>
      <c r="C23" s="1" t="s">
        <v>225</v>
      </c>
      <c r="D23" s="64" t="s">
        <v>219</v>
      </c>
      <c r="E23" s="64" t="s">
        <v>226</v>
      </c>
      <c r="F23" s="39" t="s">
        <v>164</v>
      </c>
      <c r="G23" s="36">
        <v>1</v>
      </c>
      <c r="H23" s="36">
        <f>합산자재!H29</f>
        <v>478</v>
      </c>
      <c r="I23" s="68">
        <f t="shared" si="2"/>
        <v>478</v>
      </c>
      <c r="J23" s="36">
        <v>1</v>
      </c>
      <c r="K23" s="36">
        <f>합산자재!I29</f>
        <v>0</v>
      </c>
      <c r="L23" s="68">
        <f t="shared" si="3"/>
      </c>
      <c r="M23" s="36">
        <f>합산자재!J29</f>
        <v>0</v>
      </c>
      <c r="N23" s="68">
        <f t="shared" si="4"/>
      </c>
      <c r="O23" s="36">
        <f t="shared" si="0"/>
        <v>478</v>
      </c>
      <c r="P23" s="36">
        <f t="shared" si="1"/>
        <v>478</v>
      </c>
      <c r="Q23" s="64"/>
    </row>
    <row r="24" spans="2:17" ht="23.25" customHeight="1">
      <c r="B24" s="20" t="s">
        <v>374</v>
      </c>
      <c r="C24" s="1" t="s">
        <v>230</v>
      </c>
      <c r="D24" s="64" t="s">
        <v>231</v>
      </c>
      <c r="E24" s="64" t="s">
        <v>232</v>
      </c>
      <c r="F24" s="39" t="s">
        <v>164</v>
      </c>
      <c r="G24" s="36">
        <v>1</v>
      </c>
      <c r="H24" s="36">
        <f>합산자재!H31</f>
        <v>456</v>
      </c>
      <c r="I24" s="68">
        <f t="shared" si="2"/>
        <v>456</v>
      </c>
      <c r="J24" s="36">
        <v>1</v>
      </c>
      <c r="K24" s="36">
        <f>합산자재!I31</f>
        <v>0</v>
      </c>
      <c r="L24" s="68">
        <f t="shared" si="3"/>
      </c>
      <c r="M24" s="36">
        <f>합산자재!J31</f>
        <v>0</v>
      </c>
      <c r="N24" s="68">
        <f t="shared" si="4"/>
      </c>
      <c r="O24" s="36">
        <f t="shared" si="0"/>
        <v>456</v>
      </c>
      <c r="P24" s="36">
        <f t="shared" si="1"/>
        <v>456</v>
      </c>
      <c r="Q24" s="64"/>
    </row>
    <row r="25" spans="2:17" ht="23.25" customHeight="1">
      <c r="B25" s="20" t="s">
        <v>374</v>
      </c>
      <c r="C25" s="1" t="s">
        <v>227</v>
      </c>
      <c r="D25" s="64" t="s">
        <v>228</v>
      </c>
      <c r="E25" s="64" t="s">
        <v>229</v>
      </c>
      <c r="F25" s="39" t="s">
        <v>164</v>
      </c>
      <c r="G25" s="36">
        <v>1</v>
      </c>
      <c r="H25" s="36">
        <f>합산자재!H30</f>
        <v>58</v>
      </c>
      <c r="I25" s="68">
        <f t="shared" si="2"/>
        <v>58</v>
      </c>
      <c r="J25" s="36">
        <v>1</v>
      </c>
      <c r="K25" s="36">
        <f>합산자재!I30</f>
        <v>0</v>
      </c>
      <c r="L25" s="68">
        <f t="shared" si="3"/>
      </c>
      <c r="M25" s="36">
        <f>합산자재!J30</f>
        <v>0</v>
      </c>
      <c r="N25" s="68">
        <f t="shared" si="4"/>
      </c>
      <c r="O25" s="36">
        <f t="shared" si="0"/>
        <v>58</v>
      </c>
      <c r="P25" s="36">
        <f t="shared" si="1"/>
        <v>58</v>
      </c>
      <c r="Q25" s="64"/>
    </row>
    <row r="26" spans="2:17" ht="23.25" customHeight="1">
      <c r="B26" s="20" t="s">
        <v>374</v>
      </c>
      <c r="C26" s="1" t="s">
        <v>318</v>
      </c>
      <c r="D26" s="64" t="s">
        <v>319</v>
      </c>
      <c r="E26" s="64" t="s">
        <v>320</v>
      </c>
      <c r="F26" s="39" t="s">
        <v>164</v>
      </c>
      <c r="G26" s="36">
        <v>2</v>
      </c>
      <c r="H26" s="36">
        <f>합산자재!H51</f>
        <v>17</v>
      </c>
      <c r="I26" s="68">
        <f t="shared" si="2"/>
        <v>34</v>
      </c>
      <c r="J26" s="36">
        <v>2</v>
      </c>
      <c r="K26" s="36">
        <f>합산자재!I51</f>
        <v>0</v>
      </c>
      <c r="L26" s="68">
        <f t="shared" si="3"/>
      </c>
      <c r="M26" s="36">
        <f>합산자재!J51</f>
        <v>0</v>
      </c>
      <c r="N26" s="68">
        <f t="shared" si="4"/>
      </c>
      <c r="O26" s="36">
        <f t="shared" si="0"/>
        <v>17</v>
      </c>
      <c r="P26" s="36">
        <f t="shared" si="1"/>
        <v>34</v>
      </c>
      <c r="Q26" s="64"/>
    </row>
    <row r="27" spans="2:17" ht="23.25" customHeight="1">
      <c r="B27" s="20" t="s">
        <v>374</v>
      </c>
      <c r="C27" s="1" t="s">
        <v>323</v>
      </c>
      <c r="D27" s="64" t="s">
        <v>324</v>
      </c>
      <c r="E27" s="64" t="s">
        <v>325</v>
      </c>
      <c r="F27" s="39" t="s">
        <v>211</v>
      </c>
      <c r="G27" s="36">
        <v>2</v>
      </c>
      <c r="H27" s="36">
        <f>합산자재!H52</f>
        <v>8</v>
      </c>
      <c r="I27" s="68">
        <f t="shared" si="2"/>
        <v>16</v>
      </c>
      <c r="J27" s="36">
        <v>2</v>
      </c>
      <c r="K27" s="36">
        <f>합산자재!I52</f>
        <v>0</v>
      </c>
      <c r="L27" s="68">
        <f t="shared" si="3"/>
      </c>
      <c r="M27" s="36">
        <f>합산자재!J52</f>
        <v>0</v>
      </c>
      <c r="N27" s="68">
        <f t="shared" si="4"/>
      </c>
      <c r="O27" s="36">
        <f t="shared" si="0"/>
        <v>8</v>
      </c>
      <c r="P27" s="36">
        <f t="shared" si="1"/>
        <v>16</v>
      </c>
      <c r="Q27" s="64"/>
    </row>
    <row r="28" spans="2:31" ht="23.25" customHeight="1">
      <c r="B28" s="20" t="s">
        <v>374</v>
      </c>
      <c r="C28" s="1" t="s">
        <v>343</v>
      </c>
      <c r="D28" s="64" t="s">
        <v>344</v>
      </c>
      <c r="E28" s="64" t="s">
        <v>345</v>
      </c>
      <c r="F28" s="39" t="s">
        <v>346</v>
      </c>
      <c r="G28" s="36">
        <f>TRUNC(0.04*옵션!$D$13,옵션!$E$13)</f>
        <v>0.02</v>
      </c>
      <c r="H28" s="36">
        <f>합산자재!H59</f>
        <v>0</v>
      </c>
      <c r="I28" s="68">
        <f t="shared" si="2"/>
      </c>
      <c r="J28" s="36">
        <f>TRUNC(0.04*옵션!$D$13,옵션!$E$13)</f>
        <v>0.02</v>
      </c>
      <c r="K28" s="36">
        <f>합산자재!I59</f>
        <v>94191</v>
      </c>
      <c r="L28" s="68">
        <f t="shared" si="3"/>
        <v>1883.8</v>
      </c>
      <c r="M28" s="36">
        <f>합산자재!J59</f>
        <v>0</v>
      </c>
      <c r="N28" s="68">
        <f t="shared" si="4"/>
      </c>
      <c r="O28" s="36">
        <f t="shared" si="0"/>
        <v>94191</v>
      </c>
      <c r="P28" s="36">
        <f t="shared" si="1"/>
        <v>1883.8</v>
      </c>
      <c r="Q28" s="64"/>
      <c r="AE28" s="2">
        <f>L28</f>
        <v>1883.8</v>
      </c>
    </row>
    <row r="29" spans="4:31" ht="23.25" customHeight="1">
      <c r="D29" s="64" t="s">
        <v>389</v>
      </c>
      <c r="E29" s="64"/>
      <c r="F29" s="39"/>
      <c r="G29" s="36"/>
      <c r="H29" s="36"/>
      <c r="I29" s="68">
        <f>TRUNC(SUM(I22:I28))</f>
        <v>1042</v>
      </c>
      <c r="J29" s="36"/>
      <c r="K29" s="36"/>
      <c r="L29" s="68">
        <f>TRUNC(SUM(L22:L28))</f>
        <v>1883</v>
      </c>
      <c r="M29" s="36"/>
      <c r="N29" s="68">
        <f>TRUNC(SUM(N22:N28))</f>
        <v>0</v>
      </c>
      <c r="O29" s="36">
        <f t="shared" si="0"/>
      </c>
      <c r="P29" s="36">
        <f t="shared" si="1"/>
        <v>2925</v>
      </c>
      <c r="Q29" s="64"/>
      <c r="AE29" s="2">
        <f>TRUNC(SUM(AE22:AE28))</f>
        <v>1883</v>
      </c>
    </row>
    <row r="30" spans="4:17" ht="23.25" customHeight="1">
      <c r="D30" s="64"/>
      <c r="E30" s="64"/>
      <c r="F30" s="39"/>
      <c r="G30" s="36"/>
      <c r="H30" s="36"/>
      <c r="I30" s="68">
        <f t="shared" si="2"/>
      </c>
      <c r="J30" s="36"/>
      <c r="K30" s="36"/>
      <c r="L30" s="68">
        <f t="shared" si="3"/>
      </c>
      <c r="M30" s="36"/>
      <c r="N30" s="68">
        <f t="shared" si="4"/>
      </c>
      <c r="O30" s="36">
        <f t="shared" si="0"/>
      </c>
      <c r="P30" s="36">
        <f t="shared" si="1"/>
      </c>
      <c r="Q30" s="64"/>
    </row>
    <row r="31" spans="3:17" ht="23.25" customHeight="1">
      <c r="C31" s="1" t="s">
        <v>376</v>
      </c>
      <c r="D31" s="64" t="s">
        <v>392</v>
      </c>
      <c r="E31" s="64"/>
      <c r="F31" s="39"/>
      <c r="G31" s="36"/>
      <c r="H31" s="36"/>
      <c r="I31" s="68">
        <f t="shared" si="2"/>
      </c>
      <c r="J31" s="36"/>
      <c r="K31" s="36"/>
      <c r="L31" s="68">
        <f t="shared" si="3"/>
      </c>
      <c r="M31" s="36"/>
      <c r="N31" s="68">
        <f t="shared" si="4"/>
      </c>
      <c r="O31" s="36">
        <f t="shared" si="0"/>
      </c>
      <c r="P31" s="36">
        <f t="shared" si="1"/>
      </c>
      <c r="Q31" s="64"/>
    </row>
    <row r="32" spans="2:31" ht="23.25" customHeight="1">
      <c r="B32" s="20" t="s">
        <v>376</v>
      </c>
      <c r="C32" s="1" t="s">
        <v>359</v>
      </c>
      <c r="D32" s="64" t="s">
        <v>344</v>
      </c>
      <c r="E32" s="64" t="s">
        <v>360</v>
      </c>
      <c r="F32" s="39" t="s">
        <v>346</v>
      </c>
      <c r="G32" s="36">
        <f>TRUNC(0.25*옵션!$D$13,옵션!$E$13)</f>
        <v>0.125</v>
      </c>
      <c r="H32" s="36">
        <f>합산자재!H65</f>
        <v>0</v>
      </c>
      <c r="I32" s="68">
        <f t="shared" si="2"/>
      </c>
      <c r="J32" s="36">
        <f>TRUNC(0.25*옵션!$D$13,옵션!$E$13)</f>
        <v>0.125</v>
      </c>
      <c r="K32" s="36">
        <f>합산자재!I65</f>
        <v>66622</v>
      </c>
      <c r="L32" s="68">
        <f t="shared" si="3"/>
        <v>8327.7</v>
      </c>
      <c r="M32" s="36">
        <f>합산자재!J65</f>
        <v>0</v>
      </c>
      <c r="N32" s="68">
        <f t="shared" si="4"/>
      </c>
      <c r="O32" s="36">
        <f t="shared" si="0"/>
        <v>66622</v>
      </c>
      <c r="P32" s="36">
        <f t="shared" si="1"/>
        <v>8327.7</v>
      </c>
      <c r="Q32" s="64"/>
      <c r="AE32" s="2">
        <f>L32</f>
        <v>8327.7</v>
      </c>
    </row>
    <row r="33" spans="4:31" ht="23.25" customHeight="1">
      <c r="D33" s="64" t="s">
        <v>389</v>
      </c>
      <c r="E33" s="64"/>
      <c r="F33" s="39"/>
      <c r="G33" s="36"/>
      <c r="H33" s="36"/>
      <c r="I33" s="68">
        <f>TRUNC(SUM(I31:I32))</f>
        <v>0</v>
      </c>
      <c r="J33" s="36"/>
      <c r="K33" s="36"/>
      <c r="L33" s="68">
        <f>TRUNC(SUM(L31:L32))</f>
        <v>8327</v>
      </c>
      <c r="M33" s="36"/>
      <c r="N33" s="68">
        <f>TRUNC(SUM(N31:N32))</f>
        <v>0</v>
      </c>
      <c r="O33" s="36">
        <f t="shared" si="0"/>
      </c>
      <c r="P33" s="36">
        <f t="shared" si="1"/>
        <v>8327</v>
      </c>
      <c r="Q33" s="64"/>
      <c r="AE33" s="2">
        <f>TRUNC(SUM(AE31:AE32))</f>
        <v>8327</v>
      </c>
    </row>
    <row r="34" spans="4:17" ht="23.25" customHeight="1">
      <c r="D34" s="64"/>
      <c r="E34" s="64"/>
      <c r="F34" s="39"/>
      <c r="G34" s="36"/>
      <c r="H34" s="36"/>
      <c r="I34" s="68">
        <f t="shared" si="2"/>
      </c>
      <c r="J34" s="36"/>
      <c r="K34" s="36"/>
      <c r="L34" s="68">
        <f t="shared" si="3"/>
      </c>
      <c r="M34" s="36"/>
      <c r="N34" s="68">
        <f t="shared" si="4"/>
      </c>
      <c r="O34" s="36">
        <f t="shared" si="0"/>
      </c>
      <c r="P34" s="36">
        <f t="shared" si="1"/>
      </c>
      <c r="Q34" s="64"/>
    </row>
    <row r="35" spans="3:17" ht="23.25" customHeight="1">
      <c r="C35" s="1" t="s">
        <v>379</v>
      </c>
      <c r="D35" s="64" t="s">
        <v>393</v>
      </c>
      <c r="E35" s="64"/>
      <c r="F35" s="39"/>
      <c r="G35" s="36"/>
      <c r="H35" s="36"/>
      <c r="I35" s="68">
        <f t="shared" si="2"/>
      </c>
      <c r="J35" s="36"/>
      <c r="K35" s="36"/>
      <c r="L35" s="68">
        <f t="shared" si="3"/>
      </c>
      <c r="M35" s="36"/>
      <c r="N35" s="68">
        <f t="shared" si="4"/>
      </c>
      <c r="O35" s="36">
        <f t="shared" si="0"/>
      </c>
      <c r="P35" s="36">
        <f t="shared" si="1"/>
      </c>
      <c r="Q35" s="64"/>
    </row>
    <row r="36" spans="2:31" ht="23.25" customHeight="1">
      <c r="B36" s="20" t="s">
        <v>379</v>
      </c>
      <c r="C36" s="1" t="s">
        <v>359</v>
      </c>
      <c r="D36" s="64" t="s">
        <v>344</v>
      </c>
      <c r="E36" s="64" t="s">
        <v>360</v>
      </c>
      <c r="F36" s="39" t="s">
        <v>346</v>
      </c>
      <c r="G36" s="36">
        <f>TRUNC(0.04*옵션!$D$13,옵션!$E$13)</f>
        <v>0.02</v>
      </c>
      <c r="H36" s="36">
        <f>합산자재!H65</f>
        <v>0</v>
      </c>
      <c r="I36" s="68">
        <f t="shared" si="2"/>
      </c>
      <c r="J36" s="36">
        <f>TRUNC(0.04*옵션!$D$13,옵션!$E$13)</f>
        <v>0.02</v>
      </c>
      <c r="K36" s="36">
        <f>합산자재!I65</f>
        <v>66622</v>
      </c>
      <c r="L36" s="68">
        <f t="shared" si="3"/>
        <v>1332.4</v>
      </c>
      <c r="M36" s="36">
        <f>합산자재!J65</f>
        <v>0</v>
      </c>
      <c r="N36" s="68">
        <f t="shared" si="4"/>
      </c>
      <c r="O36" s="36">
        <f t="shared" si="0"/>
        <v>66622</v>
      </c>
      <c r="P36" s="36">
        <f t="shared" si="1"/>
        <v>1332.4</v>
      </c>
      <c r="Q36" s="64"/>
      <c r="AE36" s="2">
        <f>L36</f>
        <v>1332.4</v>
      </c>
    </row>
    <row r="37" spans="4:31" ht="23.25" customHeight="1">
      <c r="D37" s="64" t="s">
        <v>389</v>
      </c>
      <c r="E37" s="64"/>
      <c r="F37" s="39"/>
      <c r="G37" s="36"/>
      <c r="H37" s="36"/>
      <c r="I37" s="68">
        <f>TRUNC(SUM(I35:I36))</f>
        <v>0</v>
      </c>
      <c r="J37" s="36"/>
      <c r="K37" s="36"/>
      <c r="L37" s="68">
        <f>TRUNC(SUM(L35:L36))</f>
        <v>1332</v>
      </c>
      <c r="M37" s="36"/>
      <c r="N37" s="68">
        <f>TRUNC(SUM(N35:N36))</f>
        <v>0</v>
      </c>
      <c r="O37" s="36">
        <f t="shared" si="0"/>
      </c>
      <c r="P37" s="36">
        <f t="shared" si="1"/>
        <v>1332</v>
      </c>
      <c r="Q37" s="64"/>
      <c r="AE37" s="2">
        <f>TRUNC(SUM(AE35:AE36))</f>
        <v>1332</v>
      </c>
    </row>
    <row r="38" spans="4:17" ht="23.25" customHeight="1">
      <c r="D38" s="64"/>
      <c r="E38" s="64"/>
      <c r="F38" s="39"/>
      <c r="G38" s="36"/>
      <c r="H38" s="36"/>
      <c r="I38" s="68">
        <f>IF(G38*H38&lt;&gt;0,TRUNC(G38*H38,1),"")</f>
      </c>
      <c r="J38" s="36"/>
      <c r="K38" s="36"/>
      <c r="L38" s="68">
        <f>IF(G38*K38&lt;&gt;0,TRUNC(G38*K38,1),"")</f>
      </c>
      <c r="M38" s="36"/>
      <c r="N38" s="68">
        <f>IF(G38*M38&lt;&gt;0,TRUNC(G38*M38,1),"")</f>
      </c>
      <c r="O38" s="36">
        <f t="shared" si="0"/>
      </c>
      <c r="P38" s="36">
        <f t="shared" si="1"/>
      </c>
      <c r="Q38" s="64"/>
    </row>
    <row r="39" spans="3:17" ht="23.25" customHeight="1">
      <c r="C39" s="1" t="s">
        <v>383</v>
      </c>
      <c r="D39" s="64" t="s">
        <v>394</v>
      </c>
      <c r="E39" s="64"/>
      <c r="F39" s="39"/>
      <c r="G39" s="36"/>
      <c r="H39" s="36"/>
      <c r="I39" s="68">
        <f>IF(G39*H39&lt;&gt;0,TRUNC(G39*H39,1),"")</f>
      </c>
      <c r="J39" s="36"/>
      <c r="K39" s="36"/>
      <c r="L39" s="68">
        <f>IF(G39*K39&lt;&gt;0,TRUNC(G39*K39,1),"")</f>
      </c>
      <c r="M39" s="36"/>
      <c r="N39" s="68">
        <f>IF(G39*M39&lt;&gt;0,TRUNC(G39*M39,1),"")</f>
      </c>
      <c r="O39" s="36">
        <f aca="true" t="shared" si="5" ref="O39:O55">IF((H39+K39+M39)=0,"",(H39+K39+M39))</f>
      </c>
      <c r="P39" s="36">
        <f>IF(SUM(I39,L39,N39)&lt;&gt;0,TRUNC(SUM(I39,L39,N39),1),"")</f>
      </c>
      <c r="Q39" s="64"/>
    </row>
    <row r="40" spans="2:31" ht="23.25" customHeight="1">
      <c r="B40" s="20" t="s">
        <v>383</v>
      </c>
      <c r="C40" s="1" t="s">
        <v>353</v>
      </c>
      <c r="D40" s="64" t="s">
        <v>344</v>
      </c>
      <c r="E40" s="64" t="s">
        <v>354</v>
      </c>
      <c r="F40" s="39" t="s">
        <v>346</v>
      </c>
      <c r="G40" s="36">
        <f>TRUNC(0.0495*옵션!$D$13,옵션!$E$13)</f>
        <v>0.02475</v>
      </c>
      <c r="H40" s="36">
        <f>합산자재!H63</f>
        <v>0</v>
      </c>
      <c r="I40" s="68">
        <f>IF(G40*H40&lt;&gt;0,TRUNC(G40*H40,1),"")</f>
      </c>
      <c r="J40" s="36">
        <f>TRUNC(0.0495*옵션!$D$13,옵션!$E$13)</f>
        <v>0.02475</v>
      </c>
      <c r="K40" s="36">
        <f>합산자재!I63</f>
        <v>115305</v>
      </c>
      <c r="L40" s="68">
        <f>IF(G40*K40&lt;&gt;0,TRUNC(G40*K40,1),"")</f>
        <v>2853.7</v>
      </c>
      <c r="M40" s="36">
        <f>합산자재!J63</f>
        <v>0</v>
      </c>
      <c r="N40" s="68">
        <f>IF(G40*M40&lt;&gt;0,TRUNC(G40*M40,1),"")</f>
      </c>
      <c r="O40" s="36">
        <f t="shared" si="5"/>
        <v>115305</v>
      </c>
      <c r="P40" s="36">
        <f aca="true" t="shared" si="6" ref="P40:P55">IF(SUM(I40,L40,N40)&lt;&gt;0,TRUNC(SUM(I40,L40,N40),1),"")</f>
        <v>2853.7</v>
      </c>
      <c r="Q40" s="64"/>
      <c r="AE40" s="2">
        <f>L40</f>
        <v>2853.7</v>
      </c>
    </row>
    <row r="41" spans="4:31" ht="23.25" customHeight="1">
      <c r="D41" s="64" t="s">
        <v>389</v>
      </c>
      <c r="E41" s="64"/>
      <c r="F41" s="39"/>
      <c r="G41" s="36"/>
      <c r="H41" s="36"/>
      <c r="I41" s="68">
        <f>TRUNC(SUM(I39:I40))</f>
        <v>0</v>
      </c>
      <c r="J41" s="36"/>
      <c r="K41" s="36"/>
      <c r="L41" s="68">
        <f>TRUNC(SUM(L39:L40))</f>
        <v>2853</v>
      </c>
      <c r="M41" s="36"/>
      <c r="N41" s="68">
        <f>TRUNC(SUM(N39:N40))</f>
        <v>0</v>
      </c>
      <c r="O41" s="36">
        <f t="shared" si="5"/>
      </c>
      <c r="P41" s="36">
        <f t="shared" si="6"/>
        <v>2853</v>
      </c>
      <c r="Q41" s="64"/>
      <c r="AE41" s="2">
        <f>TRUNC(SUM(AE39:AE40))</f>
        <v>2853</v>
      </c>
    </row>
    <row r="42" spans="4:17" ht="23.25" customHeight="1">
      <c r="D42" s="64"/>
      <c r="E42" s="64"/>
      <c r="F42" s="39"/>
      <c r="G42" s="36"/>
      <c r="H42" s="36"/>
      <c r="I42" s="68">
        <f aca="true" t="shared" si="7" ref="I42:I55">IF(G42*H42&lt;&gt;0,TRUNC(G42*H42,1),"")</f>
      </c>
      <c r="J42" s="36"/>
      <c r="K42" s="36"/>
      <c r="L42" s="68">
        <f aca="true" t="shared" si="8" ref="L42:L55">IF(G42*K42&lt;&gt;0,TRUNC(G42*K42,1),"")</f>
      </c>
      <c r="M42" s="36"/>
      <c r="N42" s="68">
        <f aca="true" t="shared" si="9" ref="N42:N55">IF(G42*M42&lt;&gt;0,TRUNC(G42*M42,1),"")</f>
      </c>
      <c r="O42" s="36">
        <f t="shared" si="5"/>
      </c>
      <c r="P42" s="36">
        <f t="shared" si="6"/>
      </c>
      <c r="Q42" s="64"/>
    </row>
    <row r="43" spans="4:17" ht="23.25" customHeight="1">
      <c r="D43" s="64"/>
      <c r="E43" s="64"/>
      <c r="F43" s="39"/>
      <c r="G43" s="36"/>
      <c r="H43" s="36"/>
      <c r="I43" s="68">
        <f t="shared" si="7"/>
      </c>
      <c r="J43" s="36"/>
      <c r="K43" s="36"/>
      <c r="L43" s="68">
        <f t="shared" si="8"/>
      </c>
      <c r="M43" s="36"/>
      <c r="N43" s="68">
        <f t="shared" si="9"/>
      </c>
      <c r="O43" s="36">
        <f t="shared" si="5"/>
      </c>
      <c r="P43" s="36">
        <f t="shared" si="6"/>
      </c>
      <c r="Q43" s="64"/>
    </row>
    <row r="44" spans="4:17" ht="23.25" customHeight="1">
      <c r="D44" s="64"/>
      <c r="E44" s="64"/>
      <c r="F44" s="39"/>
      <c r="G44" s="36"/>
      <c r="H44" s="36"/>
      <c r="I44" s="68">
        <f t="shared" si="7"/>
      </c>
      <c r="J44" s="36"/>
      <c r="K44" s="36"/>
      <c r="L44" s="68">
        <f t="shared" si="8"/>
      </c>
      <c r="M44" s="36"/>
      <c r="N44" s="68">
        <f t="shared" si="9"/>
      </c>
      <c r="O44" s="36">
        <f t="shared" si="5"/>
      </c>
      <c r="P44" s="36">
        <f t="shared" si="6"/>
      </c>
      <c r="Q44" s="64"/>
    </row>
    <row r="45" spans="4:17" ht="23.25" customHeight="1">
      <c r="D45" s="64"/>
      <c r="E45" s="64"/>
      <c r="F45" s="39"/>
      <c r="G45" s="36"/>
      <c r="H45" s="36"/>
      <c r="I45" s="68">
        <f t="shared" si="7"/>
      </c>
      <c r="J45" s="36"/>
      <c r="K45" s="36"/>
      <c r="L45" s="68">
        <f t="shared" si="8"/>
      </c>
      <c r="M45" s="36"/>
      <c r="N45" s="68">
        <f t="shared" si="9"/>
      </c>
      <c r="O45" s="36">
        <f t="shared" si="5"/>
      </c>
      <c r="P45" s="36">
        <f t="shared" si="6"/>
      </c>
      <c r="Q45" s="64"/>
    </row>
    <row r="46" spans="4:17" ht="23.25" customHeight="1">
      <c r="D46" s="64"/>
      <c r="E46" s="64"/>
      <c r="F46" s="39"/>
      <c r="G46" s="36"/>
      <c r="H46" s="36"/>
      <c r="I46" s="68">
        <f t="shared" si="7"/>
      </c>
      <c r="J46" s="36"/>
      <c r="K46" s="36"/>
      <c r="L46" s="68">
        <f t="shared" si="8"/>
      </c>
      <c r="M46" s="36"/>
      <c r="N46" s="68">
        <f t="shared" si="9"/>
      </c>
      <c r="O46" s="36">
        <f t="shared" si="5"/>
      </c>
      <c r="P46" s="36">
        <f t="shared" si="6"/>
      </c>
      <c r="Q46" s="64"/>
    </row>
    <row r="47" spans="4:17" ht="23.25" customHeight="1">
      <c r="D47" s="64"/>
      <c r="E47" s="64"/>
      <c r="F47" s="39"/>
      <c r="G47" s="36"/>
      <c r="H47" s="36"/>
      <c r="I47" s="68">
        <f t="shared" si="7"/>
      </c>
      <c r="J47" s="36"/>
      <c r="K47" s="36"/>
      <c r="L47" s="68">
        <f t="shared" si="8"/>
      </c>
      <c r="M47" s="36"/>
      <c r="N47" s="68">
        <f t="shared" si="9"/>
      </c>
      <c r="O47" s="36">
        <f t="shared" si="5"/>
      </c>
      <c r="P47" s="36">
        <f t="shared" si="6"/>
      </c>
      <c r="Q47" s="64"/>
    </row>
    <row r="48" spans="4:17" ht="23.25" customHeight="1">
      <c r="D48" s="64"/>
      <c r="E48" s="64"/>
      <c r="F48" s="39"/>
      <c r="G48" s="36"/>
      <c r="H48" s="36"/>
      <c r="I48" s="68">
        <f t="shared" si="7"/>
      </c>
      <c r="J48" s="36"/>
      <c r="K48" s="36"/>
      <c r="L48" s="68">
        <f t="shared" si="8"/>
      </c>
      <c r="M48" s="36"/>
      <c r="N48" s="68">
        <f t="shared" si="9"/>
      </c>
      <c r="O48" s="36">
        <f t="shared" si="5"/>
      </c>
      <c r="P48" s="36">
        <f t="shared" si="6"/>
      </c>
      <c r="Q48" s="64"/>
    </row>
    <row r="49" spans="4:17" ht="23.25" customHeight="1">
      <c r="D49" s="64"/>
      <c r="E49" s="64"/>
      <c r="F49" s="39"/>
      <c r="G49" s="36"/>
      <c r="H49" s="36"/>
      <c r="I49" s="68">
        <f t="shared" si="7"/>
      </c>
      <c r="J49" s="36"/>
      <c r="K49" s="36"/>
      <c r="L49" s="68">
        <f t="shared" si="8"/>
      </c>
      <c r="M49" s="36"/>
      <c r="N49" s="68">
        <f t="shared" si="9"/>
      </c>
      <c r="O49" s="36">
        <f t="shared" si="5"/>
      </c>
      <c r="P49" s="36">
        <f t="shared" si="6"/>
      </c>
      <c r="Q49" s="64"/>
    </row>
    <row r="50" spans="4:17" ht="23.25" customHeight="1">
      <c r="D50" s="64"/>
      <c r="E50" s="64"/>
      <c r="F50" s="39"/>
      <c r="G50" s="36"/>
      <c r="H50" s="36"/>
      <c r="I50" s="68">
        <f t="shared" si="7"/>
      </c>
      <c r="J50" s="36"/>
      <c r="K50" s="36"/>
      <c r="L50" s="68">
        <f t="shared" si="8"/>
      </c>
      <c r="M50" s="36"/>
      <c r="N50" s="68">
        <f t="shared" si="9"/>
      </c>
      <c r="O50" s="36">
        <f t="shared" si="5"/>
      </c>
      <c r="P50" s="36">
        <f t="shared" si="6"/>
      </c>
      <c r="Q50" s="64"/>
    </row>
    <row r="51" spans="4:17" ht="23.25" customHeight="1">
      <c r="D51" s="64"/>
      <c r="E51" s="64"/>
      <c r="F51" s="39"/>
      <c r="G51" s="36"/>
      <c r="H51" s="36"/>
      <c r="I51" s="68">
        <f t="shared" si="7"/>
      </c>
      <c r="J51" s="36"/>
      <c r="K51" s="36"/>
      <c r="L51" s="68">
        <f t="shared" si="8"/>
      </c>
      <c r="M51" s="36"/>
      <c r="N51" s="68">
        <f t="shared" si="9"/>
      </c>
      <c r="O51" s="36">
        <f t="shared" si="5"/>
      </c>
      <c r="P51" s="36">
        <f t="shared" si="6"/>
      </c>
      <c r="Q51" s="64"/>
    </row>
    <row r="52" spans="4:17" ht="23.25" customHeight="1">
      <c r="D52" s="64"/>
      <c r="E52" s="64"/>
      <c r="F52" s="39"/>
      <c r="G52" s="36"/>
      <c r="H52" s="36"/>
      <c r="I52" s="68">
        <f t="shared" si="7"/>
      </c>
      <c r="J52" s="36"/>
      <c r="K52" s="36"/>
      <c r="L52" s="68">
        <f t="shared" si="8"/>
      </c>
      <c r="M52" s="36"/>
      <c r="N52" s="68">
        <f t="shared" si="9"/>
      </c>
      <c r="O52" s="36">
        <f t="shared" si="5"/>
      </c>
      <c r="P52" s="36">
        <f t="shared" si="6"/>
      </c>
      <c r="Q52" s="64"/>
    </row>
    <row r="53" spans="4:17" ht="23.25" customHeight="1">
      <c r="D53" s="64"/>
      <c r="E53" s="64"/>
      <c r="F53" s="39"/>
      <c r="G53" s="36"/>
      <c r="H53" s="36"/>
      <c r="I53" s="68">
        <f t="shared" si="7"/>
      </c>
      <c r="J53" s="36"/>
      <c r="K53" s="36"/>
      <c r="L53" s="68">
        <f t="shared" si="8"/>
      </c>
      <c r="M53" s="36"/>
      <c r="N53" s="68">
        <f t="shared" si="9"/>
      </c>
      <c r="O53" s="36">
        <f t="shared" si="5"/>
      </c>
      <c r="P53" s="36">
        <f t="shared" si="6"/>
      </c>
      <c r="Q53" s="64"/>
    </row>
    <row r="54" spans="4:17" ht="23.25" customHeight="1">
      <c r="D54" s="64"/>
      <c r="E54" s="64"/>
      <c r="F54" s="39"/>
      <c r="G54" s="36"/>
      <c r="H54" s="36"/>
      <c r="I54" s="68">
        <f t="shared" si="7"/>
      </c>
      <c r="J54" s="36"/>
      <c r="K54" s="36"/>
      <c r="L54" s="68">
        <f t="shared" si="8"/>
      </c>
      <c r="M54" s="36"/>
      <c r="N54" s="68">
        <f t="shared" si="9"/>
      </c>
      <c r="O54" s="36">
        <f t="shared" si="5"/>
      </c>
      <c r="P54" s="36">
        <f t="shared" si="6"/>
      </c>
      <c r="Q54" s="64"/>
    </row>
    <row r="55" spans="4:17" ht="23.25" customHeight="1">
      <c r="D55" s="64"/>
      <c r="E55" s="64"/>
      <c r="F55" s="39"/>
      <c r="G55" s="36"/>
      <c r="H55" s="36"/>
      <c r="I55" s="68">
        <f t="shared" si="7"/>
      </c>
      <c r="J55" s="36"/>
      <c r="K55" s="36"/>
      <c r="L55" s="68">
        <f t="shared" si="8"/>
      </c>
      <c r="M55" s="36"/>
      <c r="N55" s="68">
        <f t="shared" si="9"/>
      </c>
      <c r="O55" s="36">
        <f t="shared" si="5"/>
      </c>
      <c r="P55" s="36">
        <f t="shared" si="6"/>
      </c>
      <c r="Q55" s="64"/>
    </row>
  </sheetData>
  <sheetProtection/>
  <mergeCells count="14">
    <mergeCell ref="A2:A3"/>
    <mergeCell ref="E2:E3"/>
    <mergeCell ref="D2:D3"/>
    <mergeCell ref="D1:N1"/>
    <mergeCell ref="M2:N2"/>
    <mergeCell ref="Q2:Q3"/>
    <mergeCell ref="P2:P3"/>
    <mergeCell ref="J2:L2"/>
    <mergeCell ref="F2:F3"/>
    <mergeCell ref="G2:G3"/>
    <mergeCell ref="H2:I2"/>
    <mergeCell ref="W1:Y1"/>
    <mergeCell ref="B2:B3"/>
    <mergeCell ref="C2:C3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C1">
      <pane ySplit="3" topLeftCell="A4" activePane="bottomLeft" state="frozen"/>
      <selection pane="topLeft" activeCell="C1" sqref="C1"/>
      <selection pane="bottomLeft" activeCell="D4" sqref="D4"/>
    </sheetView>
  </sheetViews>
  <sheetFormatPr defaultColWidth="8.88671875" defaultRowHeight="21" customHeight="1"/>
  <cols>
    <col min="1" max="1" width="6.6640625" style="40" hidden="1" customWidth="1"/>
    <col min="2" max="2" width="8.5546875" style="15" hidden="1" customWidth="1"/>
    <col min="3" max="3" width="11.10546875" style="14" customWidth="1"/>
    <col min="4" max="4" width="24.3359375" style="14" customWidth="1"/>
    <col min="5" max="5" width="25.3359375" style="14" customWidth="1"/>
    <col min="6" max="6" width="4.77734375" style="38" customWidth="1"/>
    <col min="7" max="7" width="11.21484375" style="16" customWidth="1"/>
    <col min="8" max="8" width="13.88671875" style="45" customWidth="1"/>
    <col min="9" max="9" width="11.6640625" style="45" customWidth="1"/>
    <col min="10" max="10" width="9.99609375" style="45" customWidth="1"/>
    <col min="11" max="11" width="6.99609375" style="45" customWidth="1"/>
    <col min="12" max="12" width="14.6640625" style="45" customWidth="1"/>
    <col min="13" max="13" width="12.3359375" style="12" customWidth="1"/>
    <col min="14" max="16384" width="8.88671875" style="12" customWidth="1"/>
  </cols>
  <sheetData>
    <row r="1" spans="2:12" ht="21" customHeight="1">
      <c r="B1" s="15" t="s">
        <v>365</v>
      </c>
      <c r="C1" s="111" t="s">
        <v>362</v>
      </c>
      <c r="D1" s="111"/>
      <c r="E1" s="111"/>
      <c r="F1" s="111"/>
      <c r="G1" s="111"/>
      <c r="H1" s="111"/>
      <c r="K1" s="114"/>
      <c r="L1" s="114"/>
    </row>
    <row r="2" spans="1:13" s="9" customFormat="1" ht="21" customHeight="1">
      <c r="A2" s="19" t="s">
        <v>64</v>
      </c>
      <c r="B2" s="67" t="s">
        <v>67</v>
      </c>
      <c r="C2" s="94" t="s">
        <v>22</v>
      </c>
      <c r="D2" s="94" t="s">
        <v>70</v>
      </c>
      <c r="E2" s="94" t="s">
        <v>71</v>
      </c>
      <c r="F2" s="96" t="s">
        <v>0</v>
      </c>
      <c r="G2" s="96" t="s">
        <v>1</v>
      </c>
      <c r="H2" s="90" t="s">
        <v>32</v>
      </c>
      <c r="I2" s="90" t="s">
        <v>33</v>
      </c>
      <c r="J2" s="90" t="s">
        <v>34</v>
      </c>
      <c r="K2" s="90" t="s">
        <v>35</v>
      </c>
      <c r="L2" s="90" t="s">
        <v>12</v>
      </c>
      <c r="M2" s="104" t="s">
        <v>68</v>
      </c>
    </row>
    <row r="3" spans="3:13" ht="21" customHeight="1">
      <c r="C3" s="112"/>
      <c r="D3" s="112"/>
      <c r="E3" s="112"/>
      <c r="F3" s="113"/>
      <c r="G3" s="110"/>
      <c r="H3" s="110"/>
      <c r="I3" s="110"/>
      <c r="J3" s="110"/>
      <c r="K3" s="110"/>
      <c r="L3" s="110"/>
      <c r="M3" s="110"/>
    </row>
    <row r="4" spans="3:13" ht="21" customHeight="1">
      <c r="C4" s="13" t="s">
        <v>363</v>
      </c>
      <c r="D4" s="13" t="s">
        <v>131</v>
      </c>
      <c r="E4" s="13" t="s">
        <v>134</v>
      </c>
      <c r="F4" s="39" t="s">
        <v>136</v>
      </c>
      <c r="G4" s="37">
        <v>98</v>
      </c>
      <c r="H4" s="48">
        <f>ROUNDDOWN(단가조사!G4*옵션!$D$11,0)</f>
        <v>1750</v>
      </c>
      <c r="I4" s="48"/>
      <c r="J4" s="48"/>
      <c r="K4" s="48"/>
      <c r="L4" s="48">
        <f aca="true" t="shared" si="0" ref="L4:L38">SUM(H4,I4,J4)</f>
        <v>1750</v>
      </c>
      <c r="M4" s="74"/>
    </row>
    <row r="5" spans="3:13" ht="21" customHeight="1">
      <c r="C5" s="13" t="s">
        <v>139</v>
      </c>
      <c r="D5" s="13" t="s">
        <v>140</v>
      </c>
      <c r="E5" s="13" t="s">
        <v>142</v>
      </c>
      <c r="F5" s="39" t="s">
        <v>135</v>
      </c>
      <c r="G5" s="37">
        <v>1554</v>
      </c>
      <c r="H5" s="48">
        <f>ROUNDDOWN(단가조사!G5*옵션!$D$11,0)</f>
        <v>250</v>
      </c>
      <c r="I5" s="48"/>
      <c r="J5" s="48"/>
      <c r="K5" s="48"/>
      <c r="L5" s="48">
        <f t="shared" si="0"/>
        <v>250</v>
      </c>
      <c r="M5" s="74"/>
    </row>
    <row r="6" spans="3:13" ht="21" customHeight="1">
      <c r="C6" s="13" t="s">
        <v>146</v>
      </c>
      <c r="D6" s="13" t="s">
        <v>140</v>
      </c>
      <c r="E6" s="13" t="s">
        <v>147</v>
      </c>
      <c r="F6" s="39" t="s">
        <v>135</v>
      </c>
      <c r="G6" s="37">
        <v>133</v>
      </c>
      <c r="H6" s="48">
        <f>ROUNDDOWN(단가조사!G6*옵션!$D$11,0)</f>
        <v>300</v>
      </c>
      <c r="I6" s="48"/>
      <c r="J6" s="48"/>
      <c r="K6" s="48"/>
      <c r="L6" s="48">
        <f t="shared" si="0"/>
        <v>300</v>
      </c>
      <c r="M6" s="74"/>
    </row>
    <row r="7" spans="3:13" ht="21" customHeight="1">
      <c r="C7" s="13" t="s">
        <v>149</v>
      </c>
      <c r="D7" s="13" t="s">
        <v>140</v>
      </c>
      <c r="E7" s="13" t="s">
        <v>150</v>
      </c>
      <c r="F7" s="39" t="s">
        <v>135</v>
      </c>
      <c r="G7" s="37">
        <v>35</v>
      </c>
      <c r="H7" s="48">
        <f>ROUNDDOWN(단가조사!G7*옵션!$D$11,0)</f>
        <v>920</v>
      </c>
      <c r="I7" s="48"/>
      <c r="J7" s="48"/>
      <c r="K7" s="48"/>
      <c r="L7" s="48">
        <f t="shared" si="0"/>
        <v>920</v>
      </c>
      <c r="M7" s="74"/>
    </row>
    <row r="8" spans="3:13" ht="21" customHeight="1">
      <c r="C8" s="13" t="s">
        <v>152</v>
      </c>
      <c r="D8" s="13" t="s">
        <v>153</v>
      </c>
      <c r="E8" s="13" t="s">
        <v>150</v>
      </c>
      <c r="F8" s="39" t="s">
        <v>135</v>
      </c>
      <c r="G8" s="37">
        <v>2</v>
      </c>
      <c r="H8" s="48">
        <f>ROUNDDOWN(단가조사!G8*옵션!$D$11,0)</f>
        <v>920</v>
      </c>
      <c r="I8" s="48"/>
      <c r="J8" s="48"/>
      <c r="K8" s="48"/>
      <c r="L8" s="48">
        <f t="shared" si="0"/>
        <v>920</v>
      </c>
      <c r="M8" s="74"/>
    </row>
    <row r="9" spans="3:13" ht="21" customHeight="1">
      <c r="C9" s="13" t="s">
        <v>155</v>
      </c>
      <c r="D9" s="13" t="s">
        <v>156</v>
      </c>
      <c r="E9" s="13" t="s">
        <v>158</v>
      </c>
      <c r="F9" s="39" t="s">
        <v>135</v>
      </c>
      <c r="G9" s="37">
        <v>241</v>
      </c>
      <c r="H9" s="48">
        <f>ROUNDDOWN(단가조사!G9*옵션!$D$11,0)</f>
        <v>260</v>
      </c>
      <c r="I9" s="48"/>
      <c r="J9" s="48"/>
      <c r="K9" s="48"/>
      <c r="L9" s="48">
        <f t="shared" si="0"/>
        <v>260</v>
      </c>
      <c r="M9" s="74"/>
    </row>
    <row r="10" spans="3:13" ht="21" customHeight="1">
      <c r="C10" s="13" t="s">
        <v>161</v>
      </c>
      <c r="D10" s="13" t="s">
        <v>156</v>
      </c>
      <c r="E10" s="13" t="s">
        <v>162</v>
      </c>
      <c r="F10" s="39" t="s">
        <v>164</v>
      </c>
      <c r="G10" s="37">
        <v>444</v>
      </c>
      <c r="H10" s="48">
        <f>ROUNDDOWN(단가조사!G10*옵션!$D$11,0)</f>
        <v>260</v>
      </c>
      <c r="I10" s="48"/>
      <c r="J10" s="48"/>
      <c r="K10" s="48"/>
      <c r="L10" s="48">
        <f t="shared" si="0"/>
        <v>260</v>
      </c>
      <c r="M10" s="74"/>
    </row>
    <row r="11" spans="3:13" ht="21" customHeight="1">
      <c r="C11" s="13" t="s">
        <v>165</v>
      </c>
      <c r="D11" s="13" t="s">
        <v>156</v>
      </c>
      <c r="E11" s="13" t="s">
        <v>166</v>
      </c>
      <c r="F11" s="39" t="s">
        <v>135</v>
      </c>
      <c r="G11" s="37">
        <v>2</v>
      </c>
      <c r="H11" s="48">
        <f>ROUNDDOWN(단가조사!G11*옵션!$D$11,0)</f>
        <v>1230</v>
      </c>
      <c r="I11" s="48"/>
      <c r="J11" s="48"/>
      <c r="K11" s="48"/>
      <c r="L11" s="48">
        <f t="shared" si="0"/>
        <v>1230</v>
      </c>
      <c r="M11" s="74"/>
    </row>
    <row r="12" spans="3:13" ht="21" customHeight="1">
      <c r="C12" s="13" t="s">
        <v>168</v>
      </c>
      <c r="D12" s="13" t="s">
        <v>156</v>
      </c>
      <c r="E12" s="13" t="s">
        <v>169</v>
      </c>
      <c r="F12" s="39" t="s">
        <v>164</v>
      </c>
      <c r="G12" s="37">
        <v>2</v>
      </c>
      <c r="H12" s="48">
        <f>ROUNDDOWN(단가조사!G12*옵션!$D$11,0)</f>
        <v>1530</v>
      </c>
      <c r="I12" s="48"/>
      <c r="J12" s="48"/>
      <c r="K12" s="48"/>
      <c r="L12" s="48">
        <f t="shared" si="0"/>
        <v>1530</v>
      </c>
      <c r="M12" s="74"/>
    </row>
    <row r="13" spans="3:13" ht="21" customHeight="1">
      <c r="C13" s="13" t="s">
        <v>171</v>
      </c>
      <c r="D13" s="13" t="s">
        <v>172</v>
      </c>
      <c r="E13" s="13" t="s">
        <v>174</v>
      </c>
      <c r="F13" s="39" t="s">
        <v>164</v>
      </c>
      <c r="G13" s="37">
        <v>2</v>
      </c>
      <c r="H13" s="48">
        <f>ROUNDDOWN(단가조사!G13*옵션!$D$11,0)</f>
        <v>972</v>
      </c>
      <c r="I13" s="48"/>
      <c r="J13" s="48"/>
      <c r="K13" s="48"/>
      <c r="L13" s="48">
        <f t="shared" si="0"/>
        <v>972</v>
      </c>
      <c r="M13" s="74"/>
    </row>
    <row r="14" spans="3:13" ht="21" customHeight="1">
      <c r="C14" s="13" t="s">
        <v>176</v>
      </c>
      <c r="D14" s="13" t="s">
        <v>177</v>
      </c>
      <c r="E14" s="13" t="s">
        <v>179</v>
      </c>
      <c r="F14" s="39" t="s">
        <v>164</v>
      </c>
      <c r="G14" s="37">
        <v>154</v>
      </c>
      <c r="H14" s="48">
        <f>ROUNDDOWN(단가조사!G14*옵션!$D$11,0)</f>
        <v>518</v>
      </c>
      <c r="I14" s="48"/>
      <c r="J14" s="48"/>
      <c r="K14" s="48"/>
      <c r="L14" s="48">
        <f t="shared" si="0"/>
        <v>518</v>
      </c>
      <c r="M14" s="74"/>
    </row>
    <row r="15" spans="3:13" ht="21" customHeight="1">
      <c r="C15" s="13" t="s">
        <v>183</v>
      </c>
      <c r="D15" s="13" t="s">
        <v>177</v>
      </c>
      <c r="E15" s="13" t="s">
        <v>184</v>
      </c>
      <c r="F15" s="39" t="s">
        <v>164</v>
      </c>
      <c r="G15" s="37">
        <v>76</v>
      </c>
      <c r="H15" s="48">
        <f>ROUNDDOWN(단가조사!G15*옵션!$D$11,0)</f>
        <v>605</v>
      </c>
      <c r="I15" s="48"/>
      <c r="J15" s="48"/>
      <c r="K15" s="48"/>
      <c r="L15" s="48">
        <f t="shared" si="0"/>
        <v>605</v>
      </c>
      <c r="M15" s="74"/>
    </row>
    <row r="16" spans="3:13" ht="21" customHeight="1">
      <c r="C16" s="13" t="s">
        <v>186</v>
      </c>
      <c r="D16" s="13" t="s">
        <v>187</v>
      </c>
      <c r="E16" s="13" t="s">
        <v>188</v>
      </c>
      <c r="F16" s="39" t="s">
        <v>164</v>
      </c>
      <c r="G16" s="37">
        <v>45</v>
      </c>
      <c r="H16" s="48">
        <f>ROUNDDOWN(단가조사!G16*옵션!$D$11,0)</f>
        <v>501</v>
      </c>
      <c r="I16" s="48"/>
      <c r="J16" s="48"/>
      <c r="K16" s="48"/>
      <c r="L16" s="48">
        <f t="shared" si="0"/>
        <v>501</v>
      </c>
      <c r="M16" s="74"/>
    </row>
    <row r="17" spans="3:13" ht="21" customHeight="1">
      <c r="C17" s="13" t="s">
        <v>189</v>
      </c>
      <c r="D17" s="13" t="s">
        <v>187</v>
      </c>
      <c r="E17" s="13" t="s">
        <v>190</v>
      </c>
      <c r="F17" s="39" t="s">
        <v>164</v>
      </c>
      <c r="G17" s="37">
        <v>2</v>
      </c>
      <c r="H17" s="48">
        <f>ROUNDDOWN(단가조사!G17*옵션!$D$11,0)</f>
        <v>526</v>
      </c>
      <c r="I17" s="48"/>
      <c r="J17" s="48"/>
      <c r="K17" s="48"/>
      <c r="L17" s="48">
        <f t="shared" si="0"/>
        <v>526</v>
      </c>
      <c r="M17" s="74"/>
    </row>
    <row r="18" spans="3:13" ht="21" customHeight="1">
      <c r="C18" s="13" t="s">
        <v>191</v>
      </c>
      <c r="D18" s="13" t="s">
        <v>192</v>
      </c>
      <c r="E18" s="13" t="s">
        <v>193</v>
      </c>
      <c r="F18" s="39" t="s">
        <v>164</v>
      </c>
      <c r="G18" s="37">
        <v>12</v>
      </c>
      <c r="H18" s="48">
        <f>ROUNDDOWN(단가조사!G18*옵션!$D$11,0)</f>
        <v>724</v>
      </c>
      <c r="I18" s="48"/>
      <c r="J18" s="48"/>
      <c r="K18" s="48"/>
      <c r="L18" s="48">
        <f t="shared" si="0"/>
        <v>724</v>
      </c>
      <c r="M18" s="74"/>
    </row>
    <row r="19" spans="3:13" ht="21" customHeight="1">
      <c r="C19" s="13" t="s">
        <v>194</v>
      </c>
      <c r="D19" s="13" t="s">
        <v>195</v>
      </c>
      <c r="E19" s="13" t="s">
        <v>196</v>
      </c>
      <c r="F19" s="39" t="s">
        <v>197</v>
      </c>
      <c r="G19" s="37">
        <v>1</v>
      </c>
      <c r="H19" s="48">
        <f>ROUNDDOWN(단가조사!G19*옵션!$D$11,0)</f>
        <v>31000</v>
      </c>
      <c r="I19" s="48"/>
      <c r="J19" s="48"/>
      <c r="K19" s="48"/>
      <c r="L19" s="48">
        <f t="shared" si="0"/>
        <v>31000</v>
      </c>
      <c r="M19" s="74"/>
    </row>
    <row r="20" spans="3:13" ht="21" customHeight="1">
      <c r="C20" s="13" t="s">
        <v>199</v>
      </c>
      <c r="D20" s="13" t="s">
        <v>200</v>
      </c>
      <c r="E20" s="13"/>
      <c r="F20" s="39" t="s">
        <v>164</v>
      </c>
      <c r="G20" s="37">
        <v>1</v>
      </c>
      <c r="H20" s="48">
        <f>ROUNDDOWN(단가조사!G20*옵션!$D$11,0)</f>
        <v>9000</v>
      </c>
      <c r="I20" s="48"/>
      <c r="J20" s="48"/>
      <c r="K20" s="48"/>
      <c r="L20" s="48">
        <f t="shared" si="0"/>
        <v>9000</v>
      </c>
      <c r="M20" s="74"/>
    </row>
    <row r="21" spans="3:13" ht="21" customHeight="1">
      <c r="C21" s="13" t="s">
        <v>201</v>
      </c>
      <c r="D21" s="13" t="s">
        <v>202</v>
      </c>
      <c r="E21" s="13" t="s">
        <v>203</v>
      </c>
      <c r="F21" s="39" t="s">
        <v>164</v>
      </c>
      <c r="G21" s="37">
        <v>154</v>
      </c>
      <c r="H21" s="48">
        <f>ROUNDDOWN(단가조사!G21*옵션!$D$11,0)</f>
        <v>154</v>
      </c>
      <c r="I21" s="48"/>
      <c r="J21" s="48"/>
      <c r="K21" s="48"/>
      <c r="L21" s="48">
        <f t="shared" si="0"/>
        <v>154</v>
      </c>
      <c r="M21" s="74"/>
    </row>
    <row r="22" spans="3:13" ht="21" customHeight="1">
      <c r="C22" s="13" t="s">
        <v>204</v>
      </c>
      <c r="D22" s="13" t="s">
        <v>202</v>
      </c>
      <c r="E22" s="13" t="s">
        <v>205</v>
      </c>
      <c r="F22" s="39" t="s">
        <v>164</v>
      </c>
      <c r="G22" s="37">
        <v>4</v>
      </c>
      <c r="H22" s="48">
        <f>ROUNDDOWN(단가조사!G22*옵션!$D$11,0)</f>
        <v>216</v>
      </c>
      <c r="I22" s="48"/>
      <c r="J22" s="48"/>
      <c r="K22" s="48"/>
      <c r="L22" s="48">
        <f t="shared" si="0"/>
        <v>216</v>
      </c>
      <c r="M22" s="74"/>
    </row>
    <row r="23" spans="3:13" ht="21" customHeight="1">
      <c r="C23" s="13" t="s">
        <v>206</v>
      </c>
      <c r="D23" s="13" t="s">
        <v>202</v>
      </c>
      <c r="E23" s="13" t="s">
        <v>207</v>
      </c>
      <c r="F23" s="39" t="s">
        <v>164</v>
      </c>
      <c r="G23" s="37">
        <v>72</v>
      </c>
      <c r="H23" s="48">
        <f>ROUNDDOWN(단가조사!G23*옵션!$D$11,0)</f>
        <v>154</v>
      </c>
      <c r="I23" s="48"/>
      <c r="J23" s="48"/>
      <c r="K23" s="48"/>
      <c r="L23" s="48">
        <f t="shared" si="0"/>
        <v>154</v>
      </c>
      <c r="M23" s="74"/>
    </row>
    <row r="24" spans="3:13" ht="21" customHeight="1">
      <c r="C24" s="13" t="s">
        <v>208</v>
      </c>
      <c r="D24" s="13" t="s">
        <v>209</v>
      </c>
      <c r="E24" s="13" t="s">
        <v>210</v>
      </c>
      <c r="F24" s="39" t="s">
        <v>211</v>
      </c>
      <c r="G24" s="37">
        <v>40</v>
      </c>
      <c r="H24" s="48">
        <f>ROUNDDOWN(단가조사!G24*옵션!$D$11,0)</f>
        <v>1500</v>
      </c>
      <c r="I24" s="48"/>
      <c r="J24" s="48"/>
      <c r="K24" s="48"/>
      <c r="L24" s="48">
        <f t="shared" si="0"/>
        <v>1500</v>
      </c>
      <c r="M24" s="74"/>
    </row>
    <row r="25" spans="3:13" ht="21" customHeight="1">
      <c r="C25" s="13" t="s">
        <v>213</v>
      </c>
      <c r="D25" s="13" t="s">
        <v>214</v>
      </c>
      <c r="E25" s="13" t="s">
        <v>215</v>
      </c>
      <c r="F25" s="39" t="s">
        <v>164</v>
      </c>
      <c r="G25" s="37">
        <v>9</v>
      </c>
      <c r="H25" s="48">
        <f>ROUNDDOWN(단가조사!G25*옵션!$D$11,0)</f>
        <v>1196</v>
      </c>
      <c r="I25" s="48"/>
      <c r="J25" s="48"/>
      <c r="K25" s="48"/>
      <c r="L25" s="48">
        <f t="shared" si="0"/>
        <v>1196</v>
      </c>
      <c r="M25" s="74"/>
    </row>
    <row r="26" spans="3:13" ht="21" customHeight="1">
      <c r="C26" s="13" t="s">
        <v>216</v>
      </c>
      <c r="D26" s="13" t="s">
        <v>214</v>
      </c>
      <c r="E26" s="13" t="s">
        <v>217</v>
      </c>
      <c r="F26" s="39" t="s">
        <v>164</v>
      </c>
      <c r="G26" s="37">
        <v>3</v>
      </c>
      <c r="H26" s="48">
        <f>ROUNDDOWN(단가조사!G26*옵션!$D$11,0)</f>
        <v>1861</v>
      </c>
      <c r="I26" s="48"/>
      <c r="J26" s="48"/>
      <c r="K26" s="48"/>
      <c r="L26" s="48">
        <f t="shared" si="0"/>
        <v>1861</v>
      </c>
      <c r="M26" s="74"/>
    </row>
    <row r="27" spans="3:13" ht="21" customHeight="1">
      <c r="C27" s="13" t="s">
        <v>218</v>
      </c>
      <c r="D27" s="13" t="s">
        <v>219</v>
      </c>
      <c r="E27" s="13" t="s">
        <v>220</v>
      </c>
      <c r="F27" s="39" t="s">
        <v>164</v>
      </c>
      <c r="G27" s="37">
        <v>867</v>
      </c>
      <c r="H27" s="48">
        <f>ROUNDDOWN(단가조사!G27*옵션!$D$11,0)</f>
        <v>344</v>
      </c>
      <c r="I27" s="48"/>
      <c r="J27" s="48"/>
      <c r="K27" s="48"/>
      <c r="L27" s="48">
        <f t="shared" si="0"/>
        <v>344</v>
      </c>
      <c r="M27" s="74"/>
    </row>
    <row r="28" spans="3:13" ht="21" customHeight="1">
      <c r="C28" s="13" t="s">
        <v>223</v>
      </c>
      <c r="D28" s="13" t="s">
        <v>219</v>
      </c>
      <c r="E28" s="13" t="s">
        <v>224</v>
      </c>
      <c r="F28" s="39" t="s">
        <v>164</v>
      </c>
      <c r="G28" s="37">
        <v>50</v>
      </c>
      <c r="H28" s="48">
        <f>ROUNDDOWN(단가조사!G28*옵션!$D$11,0)</f>
        <v>378</v>
      </c>
      <c r="I28" s="48"/>
      <c r="J28" s="48"/>
      <c r="K28" s="48"/>
      <c r="L28" s="48">
        <f t="shared" si="0"/>
        <v>378</v>
      </c>
      <c r="M28" s="74"/>
    </row>
    <row r="29" spans="3:13" ht="21" customHeight="1">
      <c r="C29" s="13" t="s">
        <v>225</v>
      </c>
      <c r="D29" s="13" t="s">
        <v>219</v>
      </c>
      <c r="E29" s="13" t="s">
        <v>226</v>
      </c>
      <c r="F29" s="39" t="s">
        <v>164</v>
      </c>
      <c r="G29" s="37">
        <v>21</v>
      </c>
      <c r="H29" s="48">
        <f>ROUNDDOWN(단가조사!G29*옵션!$D$11,0)</f>
        <v>478</v>
      </c>
      <c r="I29" s="48"/>
      <c r="J29" s="48"/>
      <c r="K29" s="48"/>
      <c r="L29" s="48">
        <f t="shared" si="0"/>
        <v>478</v>
      </c>
      <c r="M29" s="74"/>
    </row>
    <row r="30" spans="3:13" ht="21" customHeight="1">
      <c r="C30" s="13" t="s">
        <v>227</v>
      </c>
      <c r="D30" s="13" t="s">
        <v>228</v>
      </c>
      <c r="E30" s="13" t="s">
        <v>229</v>
      </c>
      <c r="F30" s="39" t="s">
        <v>164</v>
      </c>
      <c r="G30" s="37">
        <v>938</v>
      </c>
      <c r="H30" s="48">
        <f>ROUNDDOWN(단가조사!G30*옵션!$D$11,0)</f>
        <v>58</v>
      </c>
      <c r="I30" s="48"/>
      <c r="J30" s="48"/>
      <c r="K30" s="48"/>
      <c r="L30" s="48">
        <f t="shared" si="0"/>
        <v>58</v>
      </c>
      <c r="M30" s="74"/>
    </row>
    <row r="31" spans="3:13" ht="21" customHeight="1">
      <c r="C31" s="13" t="s">
        <v>230</v>
      </c>
      <c r="D31" s="13" t="s">
        <v>231</v>
      </c>
      <c r="E31" s="13" t="s">
        <v>232</v>
      </c>
      <c r="F31" s="39" t="s">
        <v>164</v>
      </c>
      <c r="G31" s="37">
        <v>938</v>
      </c>
      <c r="H31" s="48">
        <f>ROUNDDOWN(단가조사!G31*옵션!$D$11,0)</f>
        <v>456</v>
      </c>
      <c r="I31" s="48"/>
      <c r="J31" s="48"/>
      <c r="K31" s="48"/>
      <c r="L31" s="48">
        <f t="shared" si="0"/>
        <v>456</v>
      </c>
      <c r="M31" s="74"/>
    </row>
    <row r="32" spans="3:13" ht="21" customHeight="1">
      <c r="C32" s="13" t="s">
        <v>233</v>
      </c>
      <c r="D32" s="13" t="s">
        <v>234</v>
      </c>
      <c r="E32" s="13" t="s">
        <v>235</v>
      </c>
      <c r="F32" s="39" t="s">
        <v>135</v>
      </c>
      <c r="G32" s="37">
        <v>1113</v>
      </c>
      <c r="H32" s="48">
        <f>ROUNDDOWN(단가조사!G32*옵션!$D$11,0)</f>
        <v>122</v>
      </c>
      <c r="I32" s="48"/>
      <c r="J32" s="48"/>
      <c r="K32" s="48"/>
      <c r="L32" s="48">
        <f t="shared" si="0"/>
        <v>122</v>
      </c>
      <c r="M32" s="74"/>
    </row>
    <row r="33" spans="3:13" ht="21" customHeight="1">
      <c r="C33" s="13" t="s">
        <v>238</v>
      </c>
      <c r="D33" s="13" t="s">
        <v>234</v>
      </c>
      <c r="E33" s="13" t="s">
        <v>239</v>
      </c>
      <c r="F33" s="39" t="s">
        <v>135</v>
      </c>
      <c r="G33" s="37">
        <v>4568</v>
      </c>
      <c r="H33" s="48">
        <f>ROUNDDOWN(단가조사!G33*옵션!$D$11,0)</f>
        <v>200</v>
      </c>
      <c r="I33" s="48"/>
      <c r="J33" s="48"/>
      <c r="K33" s="48"/>
      <c r="L33" s="48">
        <f t="shared" si="0"/>
        <v>200</v>
      </c>
      <c r="M33" s="74"/>
    </row>
    <row r="34" spans="3:13" ht="21" customHeight="1">
      <c r="C34" s="13" t="s">
        <v>240</v>
      </c>
      <c r="D34" s="13" t="s">
        <v>241</v>
      </c>
      <c r="E34" s="13" t="s">
        <v>242</v>
      </c>
      <c r="F34" s="39" t="s">
        <v>135</v>
      </c>
      <c r="G34" s="37">
        <v>39</v>
      </c>
      <c r="H34" s="48">
        <f>ROUNDDOWN(단가조사!G34*옵션!$D$11,0)</f>
        <v>6051</v>
      </c>
      <c r="I34" s="48"/>
      <c r="J34" s="48"/>
      <c r="K34" s="48"/>
      <c r="L34" s="48">
        <f t="shared" si="0"/>
        <v>6051</v>
      </c>
      <c r="M34" s="74"/>
    </row>
    <row r="35" spans="3:13" ht="21" customHeight="1">
      <c r="C35" s="13" t="s">
        <v>245</v>
      </c>
      <c r="D35" s="13" t="s">
        <v>246</v>
      </c>
      <c r="E35" s="13" t="s">
        <v>247</v>
      </c>
      <c r="F35" s="39" t="s">
        <v>135</v>
      </c>
      <c r="G35" s="37">
        <v>43</v>
      </c>
      <c r="H35" s="48">
        <f>ROUNDDOWN(단가조사!G35*옵션!$D$11,0)</f>
        <v>507</v>
      </c>
      <c r="I35" s="48"/>
      <c r="J35" s="48"/>
      <c r="K35" s="48"/>
      <c r="L35" s="48">
        <f t="shared" si="0"/>
        <v>507</v>
      </c>
      <c r="M35" s="74"/>
    </row>
    <row r="36" spans="3:13" ht="21" customHeight="1">
      <c r="C36" s="13" t="s">
        <v>250</v>
      </c>
      <c r="D36" s="13" t="s">
        <v>251</v>
      </c>
      <c r="E36" s="13" t="s">
        <v>252</v>
      </c>
      <c r="F36" s="39" t="s">
        <v>135</v>
      </c>
      <c r="G36" s="37">
        <v>66</v>
      </c>
      <c r="H36" s="48">
        <f>ROUNDDOWN(단가조사!G36*옵션!$D$11,0)</f>
        <v>494</v>
      </c>
      <c r="I36" s="48"/>
      <c r="J36" s="48"/>
      <c r="K36" s="48"/>
      <c r="L36" s="48">
        <f t="shared" si="0"/>
        <v>494</v>
      </c>
      <c r="M36" s="74"/>
    </row>
    <row r="37" spans="3:13" ht="21" customHeight="1">
      <c r="C37" s="13" t="s">
        <v>253</v>
      </c>
      <c r="D37" s="13" t="s">
        <v>254</v>
      </c>
      <c r="E37" s="13" t="s">
        <v>255</v>
      </c>
      <c r="F37" s="39" t="s">
        <v>135</v>
      </c>
      <c r="G37" s="37">
        <v>189</v>
      </c>
      <c r="H37" s="48">
        <f>ROUNDDOWN(단가조사!G37*옵션!$D$11,0)</f>
        <v>370</v>
      </c>
      <c r="I37" s="48"/>
      <c r="J37" s="48"/>
      <c r="K37" s="48"/>
      <c r="L37" s="48">
        <f t="shared" si="0"/>
        <v>370</v>
      </c>
      <c r="M37" s="74"/>
    </row>
    <row r="38" spans="3:13" ht="21" customHeight="1">
      <c r="C38" s="13" t="s">
        <v>257</v>
      </c>
      <c r="D38" s="13" t="s">
        <v>258</v>
      </c>
      <c r="E38" s="13" t="s">
        <v>259</v>
      </c>
      <c r="F38" s="39" t="s">
        <v>164</v>
      </c>
      <c r="G38" s="37">
        <v>10</v>
      </c>
      <c r="H38" s="48">
        <f>ROUNDDOWN(단가조사!G38*옵션!$D$11,0)</f>
        <v>3929</v>
      </c>
      <c r="I38" s="48"/>
      <c r="J38" s="48"/>
      <c r="K38" s="48"/>
      <c r="L38" s="48">
        <f t="shared" si="0"/>
        <v>3929</v>
      </c>
      <c r="M38" s="74"/>
    </row>
    <row r="39" spans="3:13" ht="21" customHeight="1">
      <c r="C39" s="13" t="s">
        <v>364</v>
      </c>
      <c r="D39" s="13" t="s">
        <v>258</v>
      </c>
      <c r="E39" s="13" t="s">
        <v>264</v>
      </c>
      <c r="F39" s="39" t="s">
        <v>265</v>
      </c>
      <c r="G39" s="37">
        <v>4</v>
      </c>
      <c r="H39" s="48">
        <f>ROUNDDOWN(단가조사!G39*옵션!$D$11,0)</f>
        <v>5500</v>
      </c>
      <c r="I39" s="48"/>
      <c r="J39" s="48"/>
      <c r="K39" s="48"/>
      <c r="L39" s="48">
        <f aca="true" t="shared" si="1" ref="L39:L81">SUM(H39,I39,J39)</f>
        <v>5500</v>
      </c>
      <c r="M39" s="74"/>
    </row>
    <row r="40" spans="3:13" ht="21" customHeight="1">
      <c r="C40" s="13" t="s">
        <v>266</v>
      </c>
      <c r="D40" s="13" t="s">
        <v>258</v>
      </c>
      <c r="E40" s="13" t="s">
        <v>267</v>
      </c>
      <c r="F40" s="39" t="s">
        <v>164</v>
      </c>
      <c r="G40" s="37">
        <v>9</v>
      </c>
      <c r="H40" s="48">
        <f>ROUNDDOWN(단가조사!G40*옵션!$D$11,0)</f>
        <v>7072</v>
      </c>
      <c r="I40" s="48"/>
      <c r="J40" s="48"/>
      <c r="K40" s="48"/>
      <c r="L40" s="48">
        <f t="shared" si="1"/>
        <v>7072</v>
      </c>
      <c r="M40" s="74"/>
    </row>
    <row r="41" spans="3:13" ht="21" customHeight="1">
      <c r="C41" s="13" t="s">
        <v>269</v>
      </c>
      <c r="D41" s="13" t="s">
        <v>258</v>
      </c>
      <c r="E41" s="13" t="s">
        <v>270</v>
      </c>
      <c r="F41" s="39" t="s">
        <v>164</v>
      </c>
      <c r="G41" s="37">
        <v>2</v>
      </c>
      <c r="H41" s="48">
        <f>ROUNDDOWN(단가조사!G41*옵션!$D$11,0)</f>
        <v>11000</v>
      </c>
      <c r="I41" s="48"/>
      <c r="J41" s="48"/>
      <c r="K41" s="48"/>
      <c r="L41" s="48">
        <f t="shared" si="1"/>
        <v>11000</v>
      </c>
      <c r="M41" s="74"/>
    </row>
    <row r="42" spans="3:13" ht="21" customHeight="1">
      <c r="C42" s="13" t="s">
        <v>272</v>
      </c>
      <c r="D42" s="13" t="s">
        <v>273</v>
      </c>
      <c r="E42" s="13" t="s">
        <v>275</v>
      </c>
      <c r="F42" s="39" t="s">
        <v>164</v>
      </c>
      <c r="G42" s="37">
        <v>1</v>
      </c>
      <c r="H42" s="48">
        <f>ROUNDDOWN(단가조사!G42*옵션!$D$11,0)</f>
        <v>12700</v>
      </c>
      <c r="I42" s="48"/>
      <c r="J42" s="48"/>
      <c r="K42" s="48"/>
      <c r="L42" s="48">
        <f t="shared" si="1"/>
        <v>12700</v>
      </c>
      <c r="M42" s="74"/>
    </row>
    <row r="43" spans="3:13" ht="21" customHeight="1">
      <c r="C43" s="13" t="s">
        <v>278</v>
      </c>
      <c r="D43" s="13" t="s">
        <v>279</v>
      </c>
      <c r="E43" s="13" t="s">
        <v>281</v>
      </c>
      <c r="F43" s="39" t="s">
        <v>164</v>
      </c>
      <c r="G43" s="37">
        <v>13</v>
      </c>
      <c r="H43" s="48">
        <f>ROUNDDOWN(단가조사!G43*옵션!$D$11,0)</f>
        <v>1110</v>
      </c>
      <c r="I43" s="48"/>
      <c r="J43" s="48"/>
      <c r="K43" s="48"/>
      <c r="L43" s="48">
        <f t="shared" si="1"/>
        <v>1110</v>
      </c>
      <c r="M43" s="74"/>
    </row>
    <row r="44" spans="3:13" ht="21" customHeight="1">
      <c r="C44" s="13" t="s">
        <v>284</v>
      </c>
      <c r="D44" s="13" t="s">
        <v>285</v>
      </c>
      <c r="E44" s="13" t="s">
        <v>287</v>
      </c>
      <c r="F44" s="39" t="s">
        <v>164</v>
      </c>
      <c r="G44" s="37">
        <v>6</v>
      </c>
      <c r="H44" s="48">
        <f>ROUNDDOWN(단가조사!G44*옵션!$D$11,0)</f>
        <v>2658</v>
      </c>
      <c r="I44" s="48"/>
      <c r="J44" s="48"/>
      <c r="K44" s="48"/>
      <c r="L44" s="48">
        <f t="shared" si="1"/>
        <v>2658</v>
      </c>
      <c r="M44" s="74"/>
    </row>
    <row r="45" spans="3:13" ht="21" customHeight="1">
      <c r="C45" s="13" t="s">
        <v>289</v>
      </c>
      <c r="D45" s="13" t="s">
        <v>290</v>
      </c>
      <c r="E45" s="13" t="s">
        <v>292</v>
      </c>
      <c r="F45" s="39" t="s">
        <v>164</v>
      </c>
      <c r="G45" s="37">
        <v>3</v>
      </c>
      <c r="H45" s="48">
        <f>ROUNDDOWN(단가조사!G45*옵션!$D$11,0)</f>
        <v>11500</v>
      </c>
      <c r="I45" s="48"/>
      <c r="J45" s="48"/>
      <c r="K45" s="48"/>
      <c r="L45" s="48">
        <f t="shared" si="1"/>
        <v>11500</v>
      </c>
      <c r="M45" s="74"/>
    </row>
    <row r="46" spans="3:13" ht="21" customHeight="1">
      <c r="C46" s="13" t="s">
        <v>294</v>
      </c>
      <c r="D46" s="13" t="s">
        <v>295</v>
      </c>
      <c r="E46" s="13" t="s">
        <v>297</v>
      </c>
      <c r="F46" s="39" t="s">
        <v>164</v>
      </c>
      <c r="G46" s="37">
        <v>8</v>
      </c>
      <c r="H46" s="48">
        <f>ROUNDDOWN(단가조사!G46*옵션!$D$11,0)</f>
        <v>11900</v>
      </c>
      <c r="I46" s="48"/>
      <c r="J46" s="48"/>
      <c r="K46" s="48"/>
      <c r="L46" s="48">
        <f t="shared" si="1"/>
        <v>11900</v>
      </c>
      <c r="M46" s="74"/>
    </row>
    <row r="47" spans="3:13" ht="21" customHeight="1">
      <c r="C47" s="13" t="s">
        <v>301</v>
      </c>
      <c r="D47" s="13" t="s">
        <v>302</v>
      </c>
      <c r="E47" s="13" t="s">
        <v>304</v>
      </c>
      <c r="F47" s="39" t="s">
        <v>164</v>
      </c>
      <c r="G47" s="37">
        <v>20</v>
      </c>
      <c r="H47" s="48">
        <f>ROUNDDOWN(단가조사!G47*옵션!$D$11,0)</f>
        <v>13500</v>
      </c>
      <c r="I47" s="48"/>
      <c r="J47" s="48"/>
      <c r="K47" s="48"/>
      <c r="L47" s="48">
        <f t="shared" si="1"/>
        <v>13500</v>
      </c>
      <c r="M47" s="74"/>
    </row>
    <row r="48" spans="3:13" ht="21" customHeight="1">
      <c r="C48" s="13" t="s">
        <v>306</v>
      </c>
      <c r="D48" s="13" t="s">
        <v>307</v>
      </c>
      <c r="E48" s="13" t="s">
        <v>308</v>
      </c>
      <c r="F48" s="39" t="s">
        <v>164</v>
      </c>
      <c r="G48" s="37">
        <v>1</v>
      </c>
      <c r="H48" s="48">
        <f>ROUNDDOWN(단가조사!G48*옵션!$D$11,0)</f>
        <v>2166</v>
      </c>
      <c r="I48" s="48"/>
      <c r="J48" s="48"/>
      <c r="K48" s="48"/>
      <c r="L48" s="48">
        <f t="shared" si="1"/>
        <v>2166</v>
      </c>
      <c r="M48" s="74"/>
    </row>
    <row r="49" spans="3:13" ht="21" customHeight="1">
      <c r="C49" s="13" t="s">
        <v>311</v>
      </c>
      <c r="D49" s="13" t="s">
        <v>307</v>
      </c>
      <c r="E49" s="13" t="s">
        <v>312</v>
      </c>
      <c r="F49" s="39" t="s">
        <v>164</v>
      </c>
      <c r="G49" s="37">
        <v>2</v>
      </c>
      <c r="H49" s="48">
        <f>ROUNDDOWN(단가조사!G49*옵션!$D$11,0)</f>
        <v>2315</v>
      </c>
      <c r="I49" s="48"/>
      <c r="J49" s="48"/>
      <c r="K49" s="48"/>
      <c r="L49" s="48">
        <f t="shared" si="1"/>
        <v>2315</v>
      </c>
      <c r="M49" s="74"/>
    </row>
    <row r="50" spans="3:13" ht="21" customHeight="1">
      <c r="C50" s="13" t="s">
        <v>313</v>
      </c>
      <c r="D50" s="13" t="s">
        <v>314</v>
      </c>
      <c r="E50" s="13" t="s">
        <v>315</v>
      </c>
      <c r="F50" s="39" t="s">
        <v>164</v>
      </c>
      <c r="G50" s="37">
        <v>8</v>
      </c>
      <c r="H50" s="48">
        <f>ROUNDDOWN(단가조사!G50*옵션!$D$11,0)</f>
        <v>60</v>
      </c>
      <c r="I50" s="48"/>
      <c r="J50" s="48"/>
      <c r="K50" s="48"/>
      <c r="L50" s="48">
        <f t="shared" si="1"/>
        <v>60</v>
      </c>
      <c r="M50" s="74"/>
    </row>
    <row r="51" spans="3:13" ht="21" customHeight="1">
      <c r="C51" s="13" t="s">
        <v>318</v>
      </c>
      <c r="D51" s="13" t="s">
        <v>319</v>
      </c>
      <c r="E51" s="13" t="s">
        <v>320</v>
      </c>
      <c r="F51" s="39" t="s">
        <v>164</v>
      </c>
      <c r="G51" s="37">
        <v>1876</v>
      </c>
      <c r="H51" s="48">
        <f>ROUNDDOWN(단가조사!G51*옵션!$D$11,0)</f>
        <v>17</v>
      </c>
      <c r="I51" s="48"/>
      <c r="J51" s="48"/>
      <c r="K51" s="48"/>
      <c r="L51" s="48">
        <f t="shared" si="1"/>
        <v>17</v>
      </c>
      <c r="M51" s="74"/>
    </row>
    <row r="52" spans="3:13" ht="21" customHeight="1">
      <c r="C52" s="13" t="s">
        <v>323</v>
      </c>
      <c r="D52" s="13" t="s">
        <v>324</v>
      </c>
      <c r="E52" s="13" t="s">
        <v>325</v>
      </c>
      <c r="F52" s="39" t="s">
        <v>211</v>
      </c>
      <c r="G52" s="37">
        <v>1876</v>
      </c>
      <c r="H52" s="48">
        <f>ROUNDDOWN(단가조사!G52*옵션!$D$11,0)</f>
        <v>8</v>
      </c>
      <c r="I52" s="48"/>
      <c r="J52" s="48"/>
      <c r="K52" s="48"/>
      <c r="L52" s="48">
        <f t="shared" si="1"/>
        <v>8</v>
      </c>
      <c r="M52" s="74"/>
    </row>
    <row r="53" spans="3:13" ht="21" customHeight="1">
      <c r="C53" s="13" t="s">
        <v>327</v>
      </c>
      <c r="D53" s="13" t="s">
        <v>328</v>
      </c>
      <c r="E53" s="13" t="s">
        <v>329</v>
      </c>
      <c r="F53" s="39" t="s">
        <v>330</v>
      </c>
      <c r="G53" s="37">
        <v>18</v>
      </c>
      <c r="H53" s="48">
        <f>ROUNDDOWN(단가조사!G53*옵션!$D$11,0)</f>
        <v>72000</v>
      </c>
      <c r="I53" s="48"/>
      <c r="J53" s="48"/>
      <c r="K53" s="48"/>
      <c r="L53" s="48">
        <f t="shared" si="1"/>
        <v>72000</v>
      </c>
      <c r="M53" s="74"/>
    </row>
    <row r="54" spans="3:13" ht="21" customHeight="1">
      <c r="C54" s="13" t="s">
        <v>331</v>
      </c>
      <c r="D54" s="13" t="s">
        <v>328</v>
      </c>
      <c r="E54" s="13" t="s">
        <v>332</v>
      </c>
      <c r="F54" s="39" t="s">
        <v>330</v>
      </c>
      <c r="G54" s="37">
        <v>76</v>
      </c>
      <c r="H54" s="48">
        <f>ROUNDDOWN(단가조사!G54*옵션!$D$11,0)</f>
        <v>72000</v>
      </c>
      <c r="I54" s="48"/>
      <c r="J54" s="48"/>
      <c r="K54" s="48"/>
      <c r="L54" s="48">
        <f t="shared" si="1"/>
        <v>72000</v>
      </c>
      <c r="M54" s="74"/>
    </row>
    <row r="55" spans="3:13" ht="21" customHeight="1">
      <c r="C55" s="13" t="s">
        <v>333</v>
      </c>
      <c r="D55" s="13" t="s">
        <v>328</v>
      </c>
      <c r="E55" s="13" t="s">
        <v>334</v>
      </c>
      <c r="F55" s="39" t="s">
        <v>330</v>
      </c>
      <c r="G55" s="37">
        <v>139</v>
      </c>
      <c r="H55" s="48">
        <f>ROUNDDOWN(단가조사!G55*옵션!$D$11,0)</f>
        <v>32300</v>
      </c>
      <c r="I55" s="48"/>
      <c r="J55" s="48"/>
      <c r="K55" s="48"/>
      <c r="L55" s="48">
        <f t="shared" si="1"/>
        <v>32300</v>
      </c>
      <c r="M55" s="74"/>
    </row>
    <row r="56" spans="3:13" ht="21" customHeight="1">
      <c r="C56" s="13" t="s">
        <v>335</v>
      </c>
      <c r="D56" s="13" t="s">
        <v>328</v>
      </c>
      <c r="E56" s="13" t="s">
        <v>336</v>
      </c>
      <c r="F56" s="39" t="s">
        <v>330</v>
      </c>
      <c r="G56" s="37">
        <v>27</v>
      </c>
      <c r="H56" s="48">
        <f>ROUNDDOWN(단가조사!G56*옵션!$D$11,0)</f>
        <v>360000</v>
      </c>
      <c r="I56" s="48"/>
      <c r="J56" s="48"/>
      <c r="K56" s="48"/>
      <c r="L56" s="48">
        <f t="shared" si="1"/>
        <v>360000</v>
      </c>
      <c r="M56" s="74"/>
    </row>
    <row r="57" spans="3:13" ht="21" customHeight="1">
      <c r="C57" s="13" t="s">
        <v>337</v>
      </c>
      <c r="D57" s="13" t="s">
        <v>328</v>
      </c>
      <c r="E57" s="13" t="s">
        <v>338</v>
      </c>
      <c r="F57" s="39" t="s">
        <v>330</v>
      </c>
      <c r="G57" s="37">
        <v>2</v>
      </c>
      <c r="H57" s="48">
        <f>ROUNDDOWN(단가조사!G57*옵션!$D$11,0)</f>
        <v>15000</v>
      </c>
      <c r="I57" s="48"/>
      <c r="J57" s="48"/>
      <c r="K57" s="48"/>
      <c r="L57" s="48">
        <f t="shared" si="1"/>
        <v>15000</v>
      </c>
      <c r="M57" s="74"/>
    </row>
    <row r="58" spans="3:13" ht="21" customHeight="1">
      <c r="C58" s="13" t="s">
        <v>339</v>
      </c>
      <c r="D58" s="13" t="s">
        <v>340</v>
      </c>
      <c r="E58" s="13" t="s">
        <v>341</v>
      </c>
      <c r="F58" s="39" t="s">
        <v>211</v>
      </c>
      <c r="G58" s="37">
        <v>3</v>
      </c>
      <c r="H58" s="48">
        <f>ROUNDDOWN(단가조사!G58*옵션!$D$11,0)</f>
        <v>840000</v>
      </c>
      <c r="I58" s="48"/>
      <c r="J58" s="48"/>
      <c r="K58" s="48"/>
      <c r="L58" s="48">
        <f t="shared" si="1"/>
        <v>840000</v>
      </c>
      <c r="M58" s="74"/>
    </row>
    <row r="59" spans="3:13" ht="21" customHeight="1">
      <c r="C59" s="13" t="s">
        <v>343</v>
      </c>
      <c r="D59" s="13" t="s">
        <v>344</v>
      </c>
      <c r="E59" s="13" t="s">
        <v>345</v>
      </c>
      <c r="F59" s="39" t="s">
        <v>346</v>
      </c>
      <c r="G59" s="37">
        <v>167.52</v>
      </c>
      <c r="H59" s="48"/>
      <c r="I59" s="48">
        <f>ROUNDDOWN(단가조사!G59,0)</f>
        <v>94191</v>
      </c>
      <c r="J59" s="48"/>
      <c r="K59" s="48"/>
      <c r="L59" s="48">
        <f t="shared" si="1"/>
        <v>94191</v>
      </c>
      <c r="M59" s="74"/>
    </row>
    <row r="60" spans="3:13" ht="21" customHeight="1">
      <c r="C60" s="13" t="s">
        <v>347</v>
      </c>
      <c r="D60" s="13" t="s">
        <v>344</v>
      </c>
      <c r="E60" s="13" t="s">
        <v>348</v>
      </c>
      <c r="F60" s="39" t="s">
        <v>346</v>
      </c>
      <c r="G60" s="37">
        <v>1</v>
      </c>
      <c r="H60" s="48"/>
      <c r="I60" s="48">
        <f>ROUNDDOWN(단가조사!G60,0)</f>
        <v>116832</v>
      </c>
      <c r="J60" s="48"/>
      <c r="K60" s="48"/>
      <c r="L60" s="48">
        <f t="shared" si="1"/>
        <v>116832</v>
      </c>
      <c r="M60" s="74"/>
    </row>
    <row r="61" spans="3:13" ht="21" customHeight="1">
      <c r="C61" s="13" t="s">
        <v>349</v>
      </c>
      <c r="D61" s="13" t="s">
        <v>344</v>
      </c>
      <c r="E61" s="13" t="s">
        <v>350</v>
      </c>
      <c r="F61" s="39" t="s">
        <v>346</v>
      </c>
      <c r="G61" s="37">
        <v>0.2334</v>
      </c>
      <c r="H61" s="48"/>
      <c r="I61" s="48">
        <f>ROUNDDOWN(단가조사!G61,0)</f>
        <v>93973</v>
      </c>
      <c r="J61" s="48"/>
      <c r="K61" s="48"/>
      <c r="L61" s="48">
        <f t="shared" si="1"/>
        <v>93973</v>
      </c>
      <c r="M61" s="74"/>
    </row>
    <row r="62" spans="3:13" ht="21" customHeight="1">
      <c r="C62" s="13" t="s">
        <v>351</v>
      </c>
      <c r="D62" s="13" t="s">
        <v>344</v>
      </c>
      <c r="E62" s="13" t="s">
        <v>352</v>
      </c>
      <c r="F62" s="39" t="s">
        <v>346</v>
      </c>
      <c r="G62" s="37">
        <v>1.9423</v>
      </c>
      <c r="H62" s="48"/>
      <c r="I62" s="48">
        <f>ROUNDDOWN(단가조사!G62,0)</f>
        <v>157299</v>
      </c>
      <c r="J62" s="48"/>
      <c r="K62" s="48"/>
      <c r="L62" s="48">
        <f t="shared" si="1"/>
        <v>157299</v>
      </c>
      <c r="M62" s="74"/>
    </row>
    <row r="63" spans="3:13" ht="21" customHeight="1">
      <c r="C63" s="13" t="s">
        <v>353</v>
      </c>
      <c r="D63" s="13" t="s">
        <v>344</v>
      </c>
      <c r="E63" s="13" t="s">
        <v>354</v>
      </c>
      <c r="F63" s="39" t="s">
        <v>346</v>
      </c>
      <c r="G63" s="37">
        <v>3.954</v>
      </c>
      <c r="H63" s="48"/>
      <c r="I63" s="48">
        <f>ROUNDDOWN(단가조사!G63,0)</f>
        <v>115305</v>
      </c>
      <c r="J63" s="48"/>
      <c r="K63" s="48"/>
      <c r="L63" s="48">
        <f t="shared" si="1"/>
        <v>115305</v>
      </c>
      <c r="M63" s="74"/>
    </row>
    <row r="64" spans="3:13" ht="21" customHeight="1">
      <c r="C64" s="13" t="s">
        <v>355</v>
      </c>
      <c r="D64" s="13" t="s">
        <v>344</v>
      </c>
      <c r="E64" s="13" t="s">
        <v>357</v>
      </c>
      <c r="F64" s="39" t="s">
        <v>346</v>
      </c>
      <c r="G64" s="37">
        <v>0.75</v>
      </c>
      <c r="H64" s="48"/>
      <c r="I64" s="48">
        <f>ROUNDDOWN(단가조사!G64,0)</f>
        <v>118653</v>
      </c>
      <c r="J64" s="48"/>
      <c r="K64" s="48"/>
      <c r="L64" s="48">
        <f t="shared" si="1"/>
        <v>118653</v>
      </c>
      <c r="M64" s="74"/>
    </row>
    <row r="65" spans="3:13" ht="21" customHeight="1">
      <c r="C65" s="13" t="s">
        <v>359</v>
      </c>
      <c r="D65" s="13" t="s">
        <v>344</v>
      </c>
      <c r="E65" s="13" t="s">
        <v>360</v>
      </c>
      <c r="F65" s="39" t="s">
        <v>346</v>
      </c>
      <c r="G65" s="37">
        <v>15.3</v>
      </c>
      <c r="H65" s="48"/>
      <c r="I65" s="48">
        <f>ROUNDDOWN(단가조사!G65,0)</f>
        <v>66622</v>
      </c>
      <c r="J65" s="48"/>
      <c r="K65" s="48"/>
      <c r="L65" s="48">
        <f t="shared" si="1"/>
        <v>66622</v>
      </c>
      <c r="M65" s="74"/>
    </row>
    <row r="66" spans="3:13" ht="21" customHeight="1">
      <c r="C66" s="13"/>
      <c r="D66" s="13"/>
      <c r="E66" s="13"/>
      <c r="F66" s="39"/>
      <c r="G66" s="37"/>
      <c r="H66" s="48"/>
      <c r="I66" s="48"/>
      <c r="J66" s="48"/>
      <c r="K66" s="48"/>
      <c r="L66" s="48">
        <f t="shared" si="1"/>
        <v>0</v>
      </c>
      <c r="M66" s="74"/>
    </row>
    <row r="67" spans="3:13" ht="21" customHeight="1">
      <c r="C67" s="13"/>
      <c r="D67" s="13"/>
      <c r="E67" s="13"/>
      <c r="F67" s="39"/>
      <c r="G67" s="37"/>
      <c r="H67" s="48"/>
      <c r="I67" s="48"/>
      <c r="J67" s="48"/>
      <c r="K67" s="48"/>
      <c r="L67" s="48">
        <f t="shared" si="1"/>
        <v>0</v>
      </c>
      <c r="M67" s="74"/>
    </row>
    <row r="68" spans="3:13" ht="21" customHeight="1">
      <c r="C68" s="13"/>
      <c r="D68" s="13"/>
      <c r="E68" s="13"/>
      <c r="F68" s="39"/>
      <c r="G68" s="37"/>
      <c r="H68" s="48"/>
      <c r="I68" s="48"/>
      <c r="J68" s="48"/>
      <c r="K68" s="48"/>
      <c r="L68" s="48">
        <f t="shared" si="1"/>
        <v>0</v>
      </c>
      <c r="M68" s="74"/>
    </row>
    <row r="69" spans="3:13" ht="21" customHeight="1">
      <c r="C69" s="13"/>
      <c r="D69" s="13"/>
      <c r="E69" s="13"/>
      <c r="F69" s="39"/>
      <c r="G69" s="37"/>
      <c r="H69" s="48"/>
      <c r="I69" s="48"/>
      <c r="J69" s="48"/>
      <c r="K69" s="48"/>
      <c r="L69" s="48">
        <f t="shared" si="1"/>
        <v>0</v>
      </c>
      <c r="M69" s="74"/>
    </row>
    <row r="70" spans="3:13" ht="21" customHeight="1">
      <c r="C70" s="13"/>
      <c r="D70" s="13"/>
      <c r="E70" s="13"/>
      <c r="F70" s="39"/>
      <c r="G70" s="37"/>
      <c r="H70" s="48"/>
      <c r="I70" s="48"/>
      <c r="J70" s="48"/>
      <c r="K70" s="48"/>
      <c r="L70" s="48">
        <f t="shared" si="1"/>
        <v>0</v>
      </c>
      <c r="M70" s="74"/>
    </row>
    <row r="71" spans="3:13" ht="21" customHeight="1">
      <c r="C71" s="13"/>
      <c r="D71" s="13"/>
      <c r="E71" s="13"/>
      <c r="F71" s="39"/>
      <c r="G71" s="37"/>
      <c r="H71" s="48"/>
      <c r="I71" s="48"/>
      <c r="J71" s="48"/>
      <c r="K71" s="48"/>
      <c r="L71" s="48">
        <f t="shared" si="1"/>
        <v>0</v>
      </c>
      <c r="M71" s="74"/>
    </row>
    <row r="72" spans="3:13" ht="21" customHeight="1">
      <c r="C72" s="13"/>
      <c r="D72" s="13"/>
      <c r="E72" s="13"/>
      <c r="F72" s="39"/>
      <c r="G72" s="37"/>
      <c r="H72" s="48"/>
      <c r="I72" s="48"/>
      <c r="J72" s="48"/>
      <c r="K72" s="48"/>
      <c r="L72" s="48">
        <f t="shared" si="1"/>
        <v>0</v>
      </c>
      <c r="M72" s="74"/>
    </row>
    <row r="73" spans="3:13" ht="21" customHeight="1">
      <c r="C73" s="13"/>
      <c r="D73" s="13"/>
      <c r="E73" s="13"/>
      <c r="F73" s="39"/>
      <c r="G73" s="37"/>
      <c r="H73" s="48"/>
      <c r="I73" s="48"/>
      <c r="J73" s="48"/>
      <c r="K73" s="48"/>
      <c r="L73" s="48">
        <f t="shared" si="1"/>
        <v>0</v>
      </c>
      <c r="M73" s="74"/>
    </row>
    <row r="74" spans="3:13" ht="21" customHeight="1">
      <c r="C74" s="13"/>
      <c r="D74" s="13"/>
      <c r="E74" s="13"/>
      <c r="F74" s="39"/>
      <c r="G74" s="37"/>
      <c r="H74" s="48"/>
      <c r="I74" s="48"/>
      <c r="J74" s="48"/>
      <c r="K74" s="48"/>
      <c r="L74" s="48">
        <f t="shared" si="1"/>
        <v>0</v>
      </c>
      <c r="M74" s="74"/>
    </row>
    <row r="75" spans="3:13" ht="21" customHeight="1">
      <c r="C75" s="13"/>
      <c r="D75" s="13"/>
      <c r="E75" s="13"/>
      <c r="F75" s="39"/>
      <c r="G75" s="37"/>
      <c r="H75" s="48"/>
      <c r="I75" s="48"/>
      <c r="J75" s="48"/>
      <c r="K75" s="48"/>
      <c r="L75" s="48">
        <f t="shared" si="1"/>
        <v>0</v>
      </c>
      <c r="M75" s="74"/>
    </row>
    <row r="76" spans="3:13" ht="21" customHeight="1">
      <c r="C76" s="13"/>
      <c r="D76" s="13"/>
      <c r="E76" s="13"/>
      <c r="F76" s="39"/>
      <c r="G76" s="37"/>
      <c r="H76" s="48"/>
      <c r="I76" s="48"/>
      <c r="J76" s="48"/>
      <c r="K76" s="48"/>
      <c r="L76" s="48">
        <f t="shared" si="1"/>
        <v>0</v>
      </c>
      <c r="M76" s="74"/>
    </row>
    <row r="77" spans="3:13" ht="21" customHeight="1">
      <c r="C77" s="13"/>
      <c r="D77" s="13"/>
      <c r="E77" s="13"/>
      <c r="F77" s="39"/>
      <c r="G77" s="37"/>
      <c r="H77" s="48"/>
      <c r="I77" s="48"/>
      <c r="J77" s="48"/>
      <c r="K77" s="48"/>
      <c r="L77" s="48">
        <f t="shared" si="1"/>
        <v>0</v>
      </c>
      <c r="M77" s="74"/>
    </row>
    <row r="78" spans="3:13" ht="21" customHeight="1">
      <c r="C78" s="13"/>
      <c r="D78" s="13"/>
      <c r="E78" s="13"/>
      <c r="F78" s="39"/>
      <c r="G78" s="37"/>
      <c r="H78" s="48"/>
      <c r="I78" s="48"/>
      <c r="J78" s="48"/>
      <c r="K78" s="48"/>
      <c r="L78" s="48">
        <f t="shared" si="1"/>
        <v>0</v>
      </c>
      <c r="M78" s="74"/>
    </row>
    <row r="79" spans="3:13" ht="21" customHeight="1">
      <c r="C79" s="13"/>
      <c r="D79" s="13"/>
      <c r="E79" s="13"/>
      <c r="F79" s="39"/>
      <c r="G79" s="37"/>
      <c r="H79" s="48"/>
      <c r="I79" s="48"/>
      <c r="J79" s="48"/>
      <c r="K79" s="48"/>
      <c r="L79" s="48">
        <f t="shared" si="1"/>
        <v>0</v>
      </c>
      <c r="M79" s="74"/>
    </row>
    <row r="80" spans="3:13" ht="21" customHeight="1">
      <c r="C80" s="13"/>
      <c r="D80" s="13"/>
      <c r="E80" s="13"/>
      <c r="F80" s="39"/>
      <c r="G80" s="37"/>
      <c r="H80" s="48"/>
      <c r="I80" s="48"/>
      <c r="J80" s="48"/>
      <c r="K80" s="48"/>
      <c r="L80" s="48">
        <f t="shared" si="1"/>
        <v>0</v>
      </c>
      <c r="M80" s="74"/>
    </row>
    <row r="81" spans="3:13" ht="21" customHeight="1">
      <c r="C81" s="13"/>
      <c r="D81" s="13"/>
      <c r="E81" s="13"/>
      <c r="F81" s="39"/>
      <c r="G81" s="37"/>
      <c r="H81" s="48"/>
      <c r="I81" s="48"/>
      <c r="J81" s="48"/>
      <c r="K81" s="48"/>
      <c r="L81" s="48">
        <f t="shared" si="1"/>
        <v>0</v>
      </c>
      <c r="M81" s="74"/>
    </row>
  </sheetData>
  <sheetProtection/>
  <mergeCells count="13">
    <mergeCell ref="L2:L3"/>
    <mergeCell ref="M2:M3"/>
    <mergeCell ref="K2:K3"/>
    <mergeCell ref="K1:L1"/>
    <mergeCell ref="I2:I3"/>
    <mergeCell ref="J2:J3"/>
    <mergeCell ref="C1:H1"/>
    <mergeCell ref="C2:C3"/>
    <mergeCell ref="D2:D3"/>
    <mergeCell ref="E2:E3"/>
    <mergeCell ref="F2:F3"/>
    <mergeCell ref="G2:G3"/>
    <mergeCell ref="H2:H3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3"/>
  <sheetViews>
    <sheetView zoomScalePageLayoutView="0" workbookViewId="0" topLeftCell="D1">
      <pane ySplit="3" topLeftCell="A58" activePane="bottomLeft" state="frozen"/>
      <selection pane="topLeft" activeCell="D1" sqref="D1"/>
      <selection pane="bottomLeft" activeCell="D4" sqref="D4"/>
    </sheetView>
  </sheetViews>
  <sheetFormatPr defaultColWidth="8.88671875" defaultRowHeight="18.75" customHeight="1"/>
  <cols>
    <col min="1" max="1" width="6.21484375" style="14" hidden="1" customWidth="1"/>
    <col min="2" max="2" width="10.3359375" style="14" hidden="1" customWidth="1"/>
    <col min="3" max="3" width="15.4453125" style="14" hidden="1" customWidth="1"/>
    <col min="4" max="5" width="22.77734375" style="14" customWidth="1"/>
    <col min="6" max="6" width="4.5546875" style="8" customWidth="1"/>
    <col min="7" max="7" width="11.10546875" style="45" customWidth="1"/>
    <col min="8" max="8" width="9.88671875" style="44" customWidth="1"/>
    <col min="9" max="9" width="11.21484375" style="1" hidden="1" customWidth="1"/>
    <col min="10" max="10" width="9.88671875" style="44" customWidth="1"/>
    <col min="11" max="11" width="5.4453125" style="7" customWidth="1"/>
    <col min="12" max="12" width="9.88671875" style="44" customWidth="1"/>
    <col min="13" max="13" width="5.4453125" style="7" customWidth="1"/>
    <col min="14" max="14" width="9.88671875" style="44" customWidth="1"/>
    <col min="15" max="15" width="5.4453125" style="7" customWidth="1"/>
    <col min="16" max="16" width="9.88671875" style="44" customWidth="1"/>
    <col min="17" max="17" width="5.4453125" style="7" customWidth="1"/>
    <col min="18" max="18" width="2.99609375" style="44" hidden="1" customWidth="1"/>
    <col min="19" max="19" width="9.3359375" style="7" hidden="1" customWidth="1"/>
    <col min="20" max="20" width="10.77734375" style="14" customWidth="1"/>
    <col min="21" max="16384" width="8.88671875" style="12" customWidth="1"/>
  </cols>
  <sheetData>
    <row r="1" spans="2:19" ht="18.75" customHeight="1">
      <c r="B1" s="14" t="s">
        <v>326</v>
      </c>
      <c r="D1" s="117" t="s">
        <v>129</v>
      </c>
      <c r="E1" s="103"/>
      <c r="F1" s="103"/>
      <c r="G1" s="103"/>
      <c r="H1" s="103"/>
      <c r="I1" s="103"/>
      <c r="J1" s="103"/>
      <c r="K1" s="103"/>
      <c r="L1" s="115" t="s">
        <v>2</v>
      </c>
      <c r="M1" s="116"/>
      <c r="N1" s="116"/>
      <c r="O1" s="116"/>
      <c r="P1" s="116"/>
      <c r="Q1" s="12"/>
      <c r="R1" s="77"/>
      <c r="S1" s="12"/>
    </row>
    <row r="2" spans="1:20" ht="18.75" customHeight="1">
      <c r="A2" s="93" t="s">
        <v>63</v>
      </c>
      <c r="B2" s="93" t="s">
        <v>29</v>
      </c>
      <c r="C2" s="93" t="s">
        <v>24</v>
      </c>
      <c r="D2" s="94" t="s">
        <v>70</v>
      </c>
      <c r="E2" s="94" t="s">
        <v>71</v>
      </c>
      <c r="F2" s="94" t="s">
        <v>25</v>
      </c>
      <c r="G2" s="90" t="s">
        <v>72</v>
      </c>
      <c r="H2" s="71" t="s">
        <v>114</v>
      </c>
      <c r="I2" s="71"/>
      <c r="J2" s="94" t="s">
        <v>26</v>
      </c>
      <c r="K2" s="94"/>
      <c r="L2" s="94" t="s">
        <v>27</v>
      </c>
      <c r="M2" s="94"/>
      <c r="N2" s="94" t="s">
        <v>119</v>
      </c>
      <c r="O2" s="94"/>
      <c r="P2" s="94" t="s">
        <v>120</v>
      </c>
      <c r="Q2" s="94"/>
      <c r="R2" s="94" t="s">
        <v>121</v>
      </c>
      <c r="S2" s="94"/>
      <c r="T2" s="94" t="s">
        <v>104</v>
      </c>
    </row>
    <row r="3" spans="1:20" ht="18.75" customHeight="1">
      <c r="A3" s="93"/>
      <c r="B3" s="93"/>
      <c r="C3" s="93"/>
      <c r="D3" s="94"/>
      <c r="E3" s="94"/>
      <c r="F3" s="94"/>
      <c r="G3" s="90"/>
      <c r="H3" s="75" t="s">
        <v>28</v>
      </c>
      <c r="I3" s="71" t="s">
        <v>22</v>
      </c>
      <c r="J3" s="75" t="s">
        <v>28</v>
      </c>
      <c r="K3" s="71" t="s">
        <v>73</v>
      </c>
      <c r="L3" s="75" t="s">
        <v>28</v>
      </c>
      <c r="M3" s="71" t="s">
        <v>74</v>
      </c>
      <c r="N3" s="75" t="s">
        <v>105</v>
      </c>
      <c r="O3" s="71" t="s">
        <v>74</v>
      </c>
      <c r="P3" s="75" t="s">
        <v>105</v>
      </c>
      <c r="Q3" s="71" t="s">
        <v>74</v>
      </c>
      <c r="R3" s="75" t="s">
        <v>105</v>
      </c>
      <c r="S3" s="71" t="s">
        <v>74</v>
      </c>
      <c r="T3" s="94"/>
    </row>
    <row r="4" spans="3:20" ht="18.75" customHeight="1">
      <c r="C4" s="14" t="s">
        <v>130</v>
      </c>
      <c r="D4" s="69" t="s">
        <v>132</v>
      </c>
      <c r="E4" s="69" t="s">
        <v>134</v>
      </c>
      <c r="F4" s="10" t="s">
        <v>136</v>
      </c>
      <c r="G4" s="48">
        <v>1750</v>
      </c>
      <c r="H4" s="43">
        <v>1750</v>
      </c>
      <c r="I4" s="3"/>
      <c r="J4" s="43">
        <v>1890</v>
      </c>
      <c r="K4" s="11" t="s">
        <v>137</v>
      </c>
      <c r="L4" s="43">
        <v>2197</v>
      </c>
      <c r="M4" s="11" t="s">
        <v>138</v>
      </c>
      <c r="N4" s="43"/>
      <c r="O4" s="11"/>
      <c r="P4" s="43"/>
      <c r="Q4" s="11"/>
      <c r="R4" s="43"/>
      <c r="S4" s="11"/>
      <c r="T4" s="13" t="s">
        <v>130</v>
      </c>
    </row>
    <row r="5" spans="3:20" ht="18.75" customHeight="1">
      <c r="C5" s="14" t="s">
        <v>139</v>
      </c>
      <c r="D5" s="69" t="s">
        <v>141</v>
      </c>
      <c r="E5" s="69" t="s">
        <v>143</v>
      </c>
      <c r="F5" s="10" t="s">
        <v>135</v>
      </c>
      <c r="G5" s="48">
        <v>250</v>
      </c>
      <c r="H5" s="43">
        <v>250</v>
      </c>
      <c r="I5" s="3"/>
      <c r="J5" s="43">
        <v>337</v>
      </c>
      <c r="K5" s="11" t="s">
        <v>144</v>
      </c>
      <c r="L5" s="43">
        <v>440</v>
      </c>
      <c r="M5" s="11" t="s">
        <v>145</v>
      </c>
      <c r="N5" s="43"/>
      <c r="O5" s="11"/>
      <c r="P5" s="43"/>
      <c r="Q5" s="11"/>
      <c r="R5" s="43"/>
      <c r="S5" s="11"/>
      <c r="T5" s="13" t="s">
        <v>139</v>
      </c>
    </row>
    <row r="6" spans="3:20" ht="18.75" customHeight="1">
      <c r="C6" s="14" t="s">
        <v>146</v>
      </c>
      <c r="D6" s="69" t="s">
        <v>141</v>
      </c>
      <c r="E6" s="69" t="s">
        <v>148</v>
      </c>
      <c r="F6" s="10" t="s">
        <v>135</v>
      </c>
      <c r="G6" s="48">
        <v>300</v>
      </c>
      <c r="H6" s="43">
        <v>300</v>
      </c>
      <c r="I6" s="3"/>
      <c r="J6" s="43">
        <v>408</v>
      </c>
      <c r="K6" s="11" t="s">
        <v>144</v>
      </c>
      <c r="L6" s="43">
        <v>529</v>
      </c>
      <c r="M6" s="11" t="s">
        <v>145</v>
      </c>
      <c r="N6" s="43"/>
      <c r="O6" s="11"/>
      <c r="P6" s="43"/>
      <c r="Q6" s="11"/>
      <c r="R6" s="43"/>
      <c r="S6" s="11"/>
      <c r="T6" s="13" t="s">
        <v>146</v>
      </c>
    </row>
    <row r="7" spans="3:20" ht="18.75" customHeight="1">
      <c r="C7" s="14" t="s">
        <v>149</v>
      </c>
      <c r="D7" s="69" t="s">
        <v>141</v>
      </c>
      <c r="E7" s="69" t="s">
        <v>151</v>
      </c>
      <c r="F7" s="10" t="s">
        <v>135</v>
      </c>
      <c r="G7" s="48">
        <v>920</v>
      </c>
      <c r="H7" s="43">
        <v>920</v>
      </c>
      <c r="I7" s="3"/>
      <c r="J7" s="43">
        <v>1235</v>
      </c>
      <c r="K7" s="11" t="s">
        <v>144</v>
      </c>
      <c r="L7" s="43">
        <v>1480</v>
      </c>
      <c r="M7" s="11" t="s">
        <v>145</v>
      </c>
      <c r="N7" s="43"/>
      <c r="O7" s="11"/>
      <c r="P7" s="43"/>
      <c r="Q7" s="11"/>
      <c r="R7" s="43"/>
      <c r="S7" s="11"/>
      <c r="T7" s="13" t="s">
        <v>149</v>
      </c>
    </row>
    <row r="8" spans="3:20" ht="18.75" customHeight="1">
      <c r="C8" s="14" t="s">
        <v>152</v>
      </c>
      <c r="D8" s="69" t="s">
        <v>154</v>
      </c>
      <c r="E8" s="69" t="s">
        <v>151</v>
      </c>
      <c r="F8" s="10" t="s">
        <v>135</v>
      </c>
      <c r="G8" s="48">
        <v>920</v>
      </c>
      <c r="H8" s="43">
        <v>920</v>
      </c>
      <c r="I8" s="3"/>
      <c r="J8" s="43">
        <v>1235</v>
      </c>
      <c r="K8" s="11" t="s">
        <v>144</v>
      </c>
      <c r="L8" s="43">
        <v>1480</v>
      </c>
      <c r="M8" s="11" t="s">
        <v>145</v>
      </c>
      <c r="N8" s="43"/>
      <c r="O8" s="11"/>
      <c r="P8" s="43"/>
      <c r="Q8" s="11"/>
      <c r="R8" s="43"/>
      <c r="S8" s="11"/>
      <c r="T8" s="13" t="s">
        <v>152</v>
      </c>
    </row>
    <row r="9" spans="3:20" ht="18.75" customHeight="1">
      <c r="C9" s="14" t="s">
        <v>155</v>
      </c>
      <c r="D9" s="69" t="s">
        <v>157</v>
      </c>
      <c r="E9" s="69" t="s">
        <v>159</v>
      </c>
      <c r="F9" s="10" t="s">
        <v>135</v>
      </c>
      <c r="G9" s="48">
        <v>260</v>
      </c>
      <c r="H9" s="43">
        <v>260</v>
      </c>
      <c r="I9" s="3"/>
      <c r="J9" s="43">
        <v>590</v>
      </c>
      <c r="K9" s="11" t="s">
        <v>160</v>
      </c>
      <c r="L9" s="43">
        <v>480</v>
      </c>
      <c r="M9" s="11"/>
      <c r="N9" s="43"/>
      <c r="O9" s="11"/>
      <c r="P9" s="43"/>
      <c r="Q9" s="11"/>
      <c r="R9" s="43"/>
      <c r="S9" s="11"/>
      <c r="T9" s="13" t="s">
        <v>155</v>
      </c>
    </row>
    <row r="10" spans="3:20" ht="18.75" customHeight="1">
      <c r="C10" s="14" t="s">
        <v>161</v>
      </c>
      <c r="D10" s="69" t="s">
        <v>157</v>
      </c>
      <c r="E10" s="69" t="s">
        <v>163</v>
      </c>
      <c r="F10" s="10" t="s">
        <v>164</v>
      </c>
      <c r="G10" s="48">
        <v>260</v>
      </c>
      <c r="H10" s="43">
        <v>260</v>
      </c>
      <c r="I10" s="3"/>
      <c r="J10" s="43">
        <v>360</v>
      </c>
      <c r="K10" s="11" t="s">
        <v>160</v>
      </c>
      <c r="L10" s="43">
        <v>325</v>
      </c>
      <c r="M10" s="11"/>
      <c r="N10" s="43"/>
      <c r="O10" s="11"/>
      <c r="P10" s="43"/>
      <c r="Q10" s="11"/>
      <c r="R10" s="43"/>
      <c r="S10" s="11"/>
      <c r="T10" s="13" t="s">
        <v>161</v>
      </c>
    </row>
    <row r="11" spans="3:20" ht="18.75" customHeight="1">
      <c r="C11" s="14" t="s">
        <v>165</v>
      </c>
      <c r="D11" s="69" t="s">
        <v>157</v>
      </c>
      <c r="E11" s="69" t="s">
        <v>167</v>
      </c>
      <c r="F11" s="10" t="s">
        <v>135</v>
      </c>
      <c r="G11" s="48">
        <v>1230</v>
      </c>
      <c r="H11" s="43">
        <v>1230</v>
      </c>
      <c r="I11" s="3"/>
      <c r="J11" s="43">
        <v>2240</v>
      </c>
      <c r="K11" s="11" t="s">
        <v>160</v>
      </c>
      <c r="L11" s="43">
        <v>1440</v>
      </c>
      <c r="M11" s="11"/>
      <c r="N11" s="43"/>
      <c r="O11" s="11"/>
      <c r="P11" s="43"/>
      <c r="Q11" s="11"/>
      <c r="R11" s="43"/>
      <c r="S11" s="11"/>
      <c r="T11" s="13" t="s">
        <v>165</v>
      </c>
    </row>
    <row r="12" spans="3:20" ht="18.75" customHeight="1">
      <c r="C12" s="14" t="s">
        <v>168</v>
      </c>
      <c r="D12" s="69" t="s">
        <v>157</v>
      </c>
      <c r="E12" s="69" t="s">
        <v>170</v>
      </c>
      <c r="F12" s="10" t="s">
        <v>164</v>
      </c>
      <c r="G12" s="48">
        <v>1530</v>
      </c>
      <c r="H12" s="43">
        <v>1960</v>
      </c>
      <c r="I12" s="3"/>
      <c r="J12" s="43">
        <v>2350</v>
      </c>
      <c r="K12" s="11" t="s">
        <v>160</v>
      </c>
      <c r="L12" s="43">
        <v>1530</v>
      </c>
      <c r="M12" s="11"/>
      <c r="N12" s="43"/>
      <c r="O12" s="11"/>
      <c r="P12" s="43"/>
      <c r="Q12" s="11"/>
      <c r="R12" s="43"/>
      <c r="S12" s="11"/>
      <c r="T12" s="13" t="s">
        <v>168</v>
      </c>
    </row>
    <row r="13" spans="3:20" ht="18.75" customHeight="1">
      <c r="C13" s="14" t="s">
        <v>171</v>
      </c>
      <c r="D13" s="69" t="s">
        <v>173</v>
      </c>
      <c r="E13" s="69" t="s">
        <v>175</v>
      </c>
      <c r="F13" s="10" t="s">
        <v>164</v>
      </c>
      <c r="G13" s="48">
        <v>972</v>
      </c>
      <c r="H13" s="43">
        <v>972</v>
      </c>
      <c r="I13" s="3"/>
      <c r="J13" s="43">
        <v>1080</v>
      </c>
      <c r="K13" s="11" t="s">
        <v>144</v>
      </c>
      <c r="L13" s="43">
        <v>2188</v>
      </c>
      <c r="M13" s="11" t="s">
        <v>145</v>
      </c>
      <c r="N13" s="43"/>
      <c r="O13" s="11"/>
      <c r="P13" s="43"/>
      <c r="Q13" s="11"/>
      <c r="R13" s="43"/>
      <c r="S13" s="11"/>
      <c r="T13" s="13" t="s">
        <v>171</v>
      </c>
    </row>
    <row r="14" spans="3:20" ht="18.75" customHeight="1">
      <c r="C14" s="14" t="s">
        <v>176</v>
      </c>
      <c r="D14" s="69" t="s">
        <v>178</v>
      </c>
      <c r="E14" s="69" t="s">
        <v>180</v>
      </c>
      <c r="F14" s="10" t="s">
        <v>164</v>
      </c>
      <c r="G14" s="48">
        <v>518</v>
      </c>
      <c r="H14" s="43">
        <v>518</v>
      </c>
      <c r="I14" s="3"/>
      <c r="J14" s="43">
        <v>721</v>
      </c>
      <c r="K14" s="11" t="s">
        <v>181</v>
      </c>
      <c r="L14" s="43">
        <v>603</v>
      </c>
      <c r="M14" s="11" t="s">
        <v>182</v>
      </c>
      <c r="N14" s="43"/>
      <c r="O14" s="11"/>
      <c r="P14" s="43"/>
      <c r="Q14" s="11"/>
      <c r="R14" s="43"/>
      <c r="S14" s="11"/>
      <c r="T14" s="13" t="s">
        <v>176</v>
      </c>
    </row>
    <row r="15" spans="3:20" ht="18.75" customHeight="1">
      <c r="C15" s="14" t="s">
        <v>183</v>
      </c>
      <c r="D15" s="69" t="s">
        <v>177</v>
      </c>
      <c r="E15" s="69" t="s">
        <v>185</v>
      </c>
      <c r="F15" s="10" t="s">
        <v>164</v>
      </c>
      <c r="G15" s="48">
        <v>605</v>
      </c>
      <c r="H15" s="43">
        <v>605</v>
      </c>
      <c r="I15" s="3"/>
      <c r="J15" s="43">
        <v>840</v>
      </c>
      <c r="K15" s="11" t="s">
        <v>181</v>
      </c>
      <c r="L15" s="43">
        <v>945</v>
      </c>
      <c r="M15" s="11"/>
      <c r="N15" s="43"/>
      <c r="O15" s="11"/>
      <c r="P15" s="43"/>
      <c r="Q15" s="11"/>
      <c r="R15" s="43"/>
      <c r="S15" s="11"/>
      <c r="T15" s="13" t="s">
        <v>183</v>
      </c>
    </row>
    <row r="16" spans="3:20" ht="18.75" customHeight="1">
      <c r="C16" s="14" t="s">
        <v>186</v>
      </c>
      <c r="D16" s="69" t="s">
        <v>187</v>
      </c>
      <c r="E16" s="69" t="s">
        <v>188</v>
      </c>
      <c r="F16" s="10" t="s">
        <v>164</v>
      </c>
      <c r="G16" s="48">
        <v>501</v>
      </c>
      <c r="H16" s="43">
        <v>501</v>
      </c>
      <c r="I16" s="3"/>
      <c r="J16" s="43">
        <v>675</v>
      </c>
      <c r="K16" s="11" t="s">
        <v>181</v>
      </c>
      <c r="L16" s="43">
        <v>528</v>
      </c>
      <c r="M16" s="11" t="s">
        <v>182</v>
      </c>
      <c r="N16" s="43"/>
      <c r="O16" s="11"/>
      <c r="P16" s="43"/>
      <c r="Q16" s="11"/>
      <c r="R16" s="43"/>
      <c r="S16" s="11"/>
      <c r="T16" s="13" t="s">
        <v>186</v>
      </c>
    </row>
    <row r="17" spans="3:20" ht="18.75" customHeight="1">
      <c r="C17" s="14" t="s">
        <v>189</v>
      </c>
      <c r="D17" s="69" t="s">
        <v>187</v>
      </c>
      <c r="E17" s="69" t="s">
        <v>190</v>
      </c>
      <c r="F17" s="10" t="s">
        <v>164</v>
      </c>
      <c r="G17" s="48">
        <v>526</v>
      </c>
      <c r="H17" s="43">
        <v>526</v>
      </c>
      <c r="I17" s="3"/>
      <c r="J17" s="43">
        <v>708</v>
      </c>
      <c r="K17" s="11" t="s">
        <v>181</v>
      </c>
      <c r="L17" s="43">
        <v>716</v>
      </c>
      <c r="M17" s="11" t="s">
        <v>182</v>
      </c>
      <c r="N17" s="43"/>
      <c r="O17" s="11"/>
      <c r="P17" s="43"/>
      <c r="Q17" s="11"/>
      <c r="R17" s="43"/>
      <c r="S17" s="11"/>
      <c r="T17" s="13" t="s">
        <v>189</v>
      </c>
    </row>
    <row r="18" spans="3:20" ht="18.75" customHeight="1">
      <c r="C18" s="14" t="s">
        <v>191</v>
      </c>
      <c r="D18" s="69" t="s">
        <v>192</v>
      </c>
      <c r="E18" s="69" t="s">
        <v>193</v>
      </c>
      <c r="F18" s="10" t="s">
        <v>164</v>
      </c>
      <c r="G18" s="48">
        <v>724</v>
      </c>
      <c r="H18" s="43"/>
      <c r="I18" s="3"/>
      <c r="J18" s="43">
        <v>724</v>
      </c>
      <c r="K18" s="11"/>
      <c r="L18" s="43">
        <v>724</v>
      </c>
      <c r="M18" s="11"/>
      <c r="N18" s="43"/>
      <c r="O18" s="11"/>
      <c r="P18" s="43"/>
      <c r="Q18" s="11"/>
      <c r="R18" s="43"/>
      <c r="S18" s="11"/>
      <c r="T18" s="13" t="s">
        <v>191</v>
      </c>
    </row>
    <row r="19" spans="3:20" ht="18.75" customHeight="1">
      <c r="C19" s="14" t="s">
        <v>194</v>
      </c>
      <c r="D19" s="69" t="s">
        <v>195</v>
      </c>
      <c r="E19" s="69" t="s">
        <v>196</v>
      </c>
      <c r="F19" s="10" t="s">
        <v>197</v>
      </c>
      <c r="G19" s="48">
        <v>31000</v>
      </c>
      <c r="H19" s="43"/>
      <c r="I19" s="3"/>
      <c r="J19" s="43">
        <v>31000</v>
      </c>
      <c r="K19" s="11" t="s">
        <v>198</v>
      </c>
      <c r="L19" s="43"/>
      <c r="M19" s="11"/>
      <c r="N19" s="43"/>
      <c r="O19" s="11"/>
      <c r="P19" s="43"/>
      <c r="Q19" s="11"/>
      <c r="R19" s="43"/>
      <c r="S19" s="11"/>
      <c r="T19" s="13" t="s">
        <v>194</v>
      </c>
    </row>
    <row r="20" spans="3:20" ht="18.75" customHeight="1">
      <c r="C20" s="14" t="s">
        <v>199</v>
      </c>
      <c r="D20" s="69" t="s">
        <v>200</v>
      </c>
      <c r="E20" s="69"/>
      <c r="F20" s="10" t="s">
        <v>164</v>
      </c>
      <c r="G20" s="48">
        <v>9000</v>
      </c>
      <c r="H20" s="43"/>
      <c r="I20" s="3"/>
      <c r="J20" s="43">
        <v>11000</v>
      </c>
      <c r="K20" s="11" t="s">
        <v>198</v>
      </c>
      <c r="L20" s="43">
        <v>9000</v>
      </c>
      <c r="M20" s="11"/>
      <c r="N20" s="43"/>
      <c r="O20" s="11"/>
      <c r="P20" s="43"/>
      <c r="Q20" s="11"/>
      <c r="R20" s="43"/>
      <c r="S20" s="11"/>
      <c r="T20" s="13" t="s">
        <v>199</v>
      </c>
    </row>
    <row r="21" spans="3:20" ht="18.75" customHeight="1">
      <c r="C21" s="14" t="s">
        <v>201</v>
      </c>
      <c r="D21" s="69" t="s">
        <v>202</v>
      </c>
      <c r="E21" s="69" t="s">
        <v>203</v>
      </c>
      <c r="F21" s="10" t="s">
        <v>164</v>
      </c>
      <c r="G21" s="48">
        <v>154</v>
      </c>
      <c r="H21" s="43">
        <v>154</v>
      </c>
      <c r="I21" s="3"/>
      <c r="J21" s="43">
        <v>240</v>
      </c>
      <c r="K21" s="11" t="s">
        <v>181</v>
      </c>
      <c r="L21" s="43">
        <v>324</v>
      </c>
      <c r="M21" s="11" t="s">
        <v>182</v>
      </c>
      <c r="N21" s="43"/>
      <c r="O21" s="11"/>
      <c r="P21" s="43"/>
      <c r="Q21" s="11"/>
      <c r="R21" s="43"/>
      <c r="S21" s="11"/>
      <c r="T21" s="13" t="s">
        <v>201</v>
      </c>
    </row>
    <row r="22" spans="3:20" ht="18.75" customHeight="1">
      <c r="C22" s="14" t="s">
        <v>204</v>
      </c>
      <c r="D22" s="69" t="s">
        <v>202</v>
      </c>
      <c r="E22" s="69" t="s">
        <v>205</v>
      </c>
      <c r="F22" s="10" t="s">
        <v>164</v>
      </c>
      <c r="G22" s="48">
        <v>216</v>
      </c>
      <c r="H22" s="43">
        <v>216</v>
      </c>
      <c r="I22" s="3"/>
      <c r="J22" s="43">
        <v>240</v>
      </c>
      <c r="K22" s="11" t="s">
        <v>181</v>
      </c>
      <c r="L22" s="43">
        <v>339</v>
      </c>
      <c r="M22" s="11" t="s">
        <v>182</v>
      </c>
      <c r="N22" s="43"/>
      <c r="O22" s="11"/>
      <c r="P22" s="43"/>
      <c r="Q22" s="11"/>
      <c r="R22" s="43"/>
      <c r="S22" s="11"/>
      <c r="T22" s="13" t="s">
        <v>204</v>
      </c>
    </row>
    <row r="23" spans="3:20" ht="18.75" customHeight="1">
      <c r="C23" s="14" t="s">
        <v>206</v>
      </c>
      <c r="D23" s="69" t="s">
        <v>202</v>
      </c>
      <c r="E23" s="69" t="s">
        <v>207</v>
      </c>
      <c r="F23" s="10" t="s">
        <v>164</v>
      </c>
      <c r="G23" s="48">
        <v>154</v>
      </c>
      <c r="H23" s="43">
        <v>154</v>
      </c>
      <c r="I23" s="3"/>
      <c r="J23" s="43">
        <v>240</v>
      </c>
      <c r="K23" s="11" t="s">
        <v>181</v>
      </c>
      <c r="L23" s="43">
        <v>339</v>
      </c>
      <c r="M23" s="11" t="s">
        <v>182</v>
      </c>
      <c r="N23" s="43"/>
      <c r="O23" s="11"/>
      <c r="P23" s="43"/>
      <c r="Q23" s="11"/>
      <c r="R23" s="43"/>
      <c r="S23" s="11"/>
      <c r="T23" s="13" t="s">
        <v>206</v>
      </c>
    </row>
    <row r="24" spans="3:20" ht="18.75" customHeight="1">
      <c r="C24" s="14" t="s">
        <v>208</v>
      </c>
      <c r="D24" s="69" t="s">
        <v>209</v>
      </c>
      <c r="E24" s="69" t="s">
        <v>210</v>
      </c>
      <c r="F24" s="10" t="s">
        <v>211</v>
      </c>
      <c r="G24" s="48">
        <v>1500</v>
      </c>
      <c r="H24" s="43"/>
      <c r="I24" s="3"/>
      <c r="J24" s="43">
        <v>1500</v>
      </c>
      <c r="K24" s="11" t="s">
        <v>181</v>
      </c>
      <c r="L24" s="43">
        <v>1782</v>
      </c>
      <c r="M24" s="11" t="s">
        <v>212</v>
      </c>
      <c r="N24" s="43"/>
      <c r="O24" s="11"/>
      <c r="P24" s="43"/>
      <c r="Q24" s="11"/>
      <c r="R24" s="43"/>
      <c r="S24" s="11"/>
      <c r="T24" s="13" t="s">
        <v>208</v>
      </c>
    </row>
    <row r="25" spans="3:20" ht="18.75" customHeight="1">
      <c r="C25" s="14" t="s">
        <v>213</v>
      </c>
      <c r="D25" s="69" t="s">
        <v>214</v>
      </c>
      <c r="E25" s="69" t="s">
        <v>215</v>
      </c>
      <c r="F25" s="10" t="s">
        <v>164</v>
      </c>
      <c r="G25" s="48">
        <v>1196</v>
      </c>
      <c r="H25" s="43">
        <v>1196</v>
      </c>
      <c r="I25" s="3"/>
      <c r="J25" s="43">
        <v>1600</v>
      </c>
      <c r="K25" s="11" t="s">
        <v>181</v>
      </c>
      <c r="L25" s="43">
        <v>1980</v>
      </c>
      <c r="M25" s="11" t="s">
        <v>212</v>
      </c>
      <c r="N25" s="43"/>
      <c r="O25" s="11"/>
      <c r="P25" s="43"/>
      <c r="Q25" s="11"/>
      <c r="R25" s="43"/>
      <c r="S25" s="11"/>
      <c r="T25" s="13" t="s">
        <v>213</v>
      </c>
    </row>
    <row r="26" spans="3:20" ht="18.75" customHeight="1">
      <c r="C26" s="14" t="s">
        <v>216</v>
      </c>
      <c r="D26" s="69" t="s">
        <v>214</v>
      </c>
      <c r="E26" s="69" t="s">
        <v>217</v>
      </c>
      <c r="F26" s="10" t="s">
        <v>164</v>
      </c>
      <c r="G26" s="48">
        <v>1861</v>
      </c>
      <c r="H26" s="43">
        <v>1861</v>
      </c>
      <c r="I26" s="3"/>
      <c r="J26" s="43">
        <v>2600</v>
      </c>
      <c r="K26" s="11" t="s">
        <v>181</v>
      </c>
      <c r="L26" s="43">
        <v>3168</v>
      </c>
      <c r="M26" s="11" t="s">
        <v>212</v>
      </c>
      <c r="N26" s="43"/>
      <c r="O26" s="11"/>
      <c r="P26" s="43"/>
      <c r="Q26" s="11"/>
      <c r="R26" s="43"/>
      <c r="S26" s="11"/>
      <c r="T26" s="13" t="s">
        <v>216</v>
      </c>
    </row>
    <row r="27" spans="3:20" ht="18.75" customHeight="1">
      <c r="C27" s="14" t="s">
        <v>218</v>
      </c>
      <c r="D27" s="69" t="s">
        <v>219</v>
      </c>
      <c r="E27" s="69" t="s">
        <v>220</v>
      </c>
      <c r="F27" s="10" t="s">
        <v>164</v>
      </c>
      <c r="G27" s="48">
        <v>344</v>
      </c>
      <c r="H27" s="43">
        <v>344</v>
      </c>
      <c r="I27" s="3"/>
      <c r="J27" s="43">
        <v>589</v>
      </c>
      <c r="K27" s="11" t="s">
        <v>221</v>
      </c>
      <c r="L27" s="43">
        <v>606</v>
      </c>
      <c r="M27" s="11" t="s">
        <v>222</v>
      </c>
      <c r="N27" s="43"/>
      <c r="O27" s="11"/>
      <c r="P27" s="43"/>
      <c r="Q27" s="11"/>
      <c r="R27" s="43"/>
      <c r="S27" s="11"/>
      <c r="T27" s="13" t="s">
        <v>218</v>
      </c>
    </row>
    <row r="28" spans="3:20" ht="18.75" customHeight="1">
      <c r="C28" s="14" t="s">
        <v>223</v>
      </c>
      <c r="D28" s="69" t="s">
        <v>219</v>
      </c>
      <c r="E28" s="69" t="s">
        <v>224</v>
      </c>
      <c r="F28" s="10" t="s">
        <v>164</v>
      </c>
      <c r="G28" s="48">
        <v>378</v>
      </c>
      <c r="H28" s="43">
        <v>378</v>
      </c>
      <c r="I28" s="3"/>
      <c r="J28" s="43">
        <v>645</v>
      </c>
      <c r="K28" s="11" t="s">
        <v>221</v>
      </c>
      <c r="L28" s="43">
        <v>621</v>
      </c>
      <c r="M28" s="11" t="s">
        <v>222</v>
      </c>
      <c r="N28" s="43"/>
      <c r="O28" s="11"/>
      <c r="P28" s="43"/>
      <c r="Q28" s="11"/>
      <c r="R28" s="43"/>
      <c r="S28" s="11"/>
      <c r="T28" s="13" t="s">
        <v>223</v>
      </c>
    </row>
    <row r="29" spans="3:20" ht="18.75" customHeight="1">
      <c r="C29" s="14" t="s">
        <v>225</v>
      </c>
      <c r="D29" s="69" t="s">
        <v>219</v>
      </c>
      <c r="E29" s="69" t="s">
        <v>226</v>
      </c>
      <c r="F29" s="10" t="s">
        <v>164</v>
      </c>
      <c r="G29" s="48">
        <v>478</v>
      </c>
      <c r="H29" s="43">
        <v>478</v>
      </c>
      <c r="I29" s="3"/>
      <c r="J29" s="43">
        <v>819</v>
      </c>
      <c r="K29" s="11" t="s">
        <v>221</v>
      </c>
      <c r="L29" s="43">
        <v>690</v>
      </c>
      <c r="M29" s="11" t="s">
        <v>222</v>
      </c>
      <c r="N29" s="43"/>
      <c r="O29" s="11"/>
      <c r="P29" s="43"/>
      <c r="Q29" s="11"/>
      <c r="R29" s="43"/>
      <c r="S29" s="11"/>
      <c r="T29" s="13" t="s">
        <v>225</v>
      </c>
    </row>
    <row r="30" spans="3:20" ht="18.75" customHeight="1">
      <c r="C30" s="14" t="s">
        <v>227</v>
      </c>
      <c r="D30" s="69" t="s">
        <v>228</v>
      </c>
      <c r="E30" s="69" t="s">
        <v>229</v>
      </c>
      <c r="F30" s="10" t="s">
        <v>164</v>
      </c>
      <c r="G30" s="48">
        <v>58</v>
      </c>
      <c r="H30" s="43">
        <v>100</v>
      </c>
      <c r="I30" s="3"/>
      <c r="J30" s="43">
        <v>58</v>
      </c>
      <c r="K30" s="11"/>
      <c r="L30" s="43">
        <v>58</v>
      </c>
      <c r="M30" s="11"/>
      <c r="N30" s="43"/>
      <c r="O30" s="11"/>
      <c r="P30" s="43"/>
      <c r="Q30" s="11"/>
      <c r="R30" s="43"/>
      <c r="S30" s="11"/>
      <c r="T30" s="13" t="s">
        <v>227</v>
      </c>
    </row>
    <row r="31" spans="3:20" ht="18.75" customHeight="1">
      <c r="C31" s="14" t="s">
        <v>230</v>
      </c>
      <c r="D31" s="69" t="s">
        <v>231</v>
      </c>
      <c r="E31" s="69" t="s">
        <v>232</v>
      </c>
      <c r="F31" s="10" t="s">
        <v>164</v>
      </c>
      <c r="G31" s="48">
        <v>456</v>
      </c>
      <c r="H31" s="43"/>
      <c r="I31" s="3"/>
      <c r="J31" s="43">
        <v>456</v>
      </c>
      <c r="K31" s="11"/>
      <c r="L31" s="43">
        <v>456</v>
      </c>
      <c r="M31" s="11"/>
      <c r="N31" s="43"/>
      <c r="O31" s="11"/>
      <c r="P31" s="43"/>
      <c r="Q31" s="11"/>
      <c r="R31" s="43"/>
      <c r="S31" s="11"/>
      <c r="T31" s="13" t="s">
        <v>230</v>
      </c>
    </row>
    <row r="32" spans="3:20" ht="18.75" customHeight="1">
      <c r="C32" s="14" t="s">
        <v>233</v>
      </c>
      <c r="D32" s="69" t="s">
        <v>234</v>
      </c>
      <c r="E32" s="69" t="s">
        <v>235</v>
      </c>
      <c r="F32" s="10" t="s">
        <v>135</v>
      </c>
      <c r="G32" s="48">
        <v>122</v>
      </c>
      <c r="H32" s="43">
        <v>122</v>
      </c>
      <c r="I32" s="3"/>
      <c r="J32" s="43">
        <v>135</v>
      </c>
      <c r="K32" s="11" t="s">
        <v>236</v>
      </c>
      <c r="L32" s="43">
        <v>131</v>
      </c>
      <c r="M32" s="11" t="s">
        <v>237</v>
      </c>
      <c r="N32" s="43"/>
      <c r="O32" s="11"/>
      <c r="P32" s="43"/>
      <c r="Q32" s="11"/>
      <c r="R32" s="43"/>
      <c r="S32" s="11"/>
      <c r="T32" s="13" t="s">
        <v>233</v>
      </c>
    </row>
    <row r="33" spans="3:20" ht="18.75" customHeight="1">
      <c r="C33" s="14" t="s">
        <v>238</v>
      </c>
      <c r="D33" s="69" t="s">
        <v>234</v>
      </c>
      <c r="E33" s="69" t="s">
        <v>239</v>
      </c>
      <c r="F33" s="10" t="s">
        <v>135</v>
      </c>
      <c r="G33" s="48">
        <v>200</v>
      </c>
      <c r="H33" s="43">
        <v>200</v>
      </c>
      <c r="I33" s="3"/>
      <c r="J33" s="43">
        <v>220</v>
      </c>
      <c r="K33" s="11" t="s">
        <v>236</v>
      </c>
      <c r="L33" s="43">
        <v>215</v>
      </c>
      <c r="M33" s="11" t="s">
        <v>237</v>
      </c>
      <c r="N33" s="43"/>
      <c r="O33" s="11"/>
      <c r="P33" s="43"/>
      <c r="Q33" s="11"/>
      <c r="R33" s="43"/>
      <c r="S33" s="11"/>
      <c r="T33" s="13" t="s">
        <v>238</v>
      </c>
    </row>
    <row r="34" spans="3:20" ht="18.75" customHeight="1">
      <c r="C34" s="14" t="s">
        <v>240</v>
      </c>
      <c r="D34" s="69" t="s">
        <v>241</v>
      </c>
      <c r="E34" s="69" t="s">
        <v>242</v>
      </c>
      <c r="F34" s="10" t="s">
        <v>135</v>
      </c>
      <c r="G34" s="48">
        <v>6051</v>
      </c>
      <c r="H34" s="43">
        <v>6051</v>
      </c>
      <c r="I34" s="3"/>
      <c r="J34" s="43">
        <v>7591</v>
      </c>
      <c r="K34" s="11" t="s">
        <v>243</v>
      </c>
      <c r="L34" s="43">
        <v>7170</v>
      </c>
      <c r="M34" s="11" t="s">
        <v>244</v>
      </c>
      <c r="N34" s="43"/>
      <c r="O34" s="11"/>
      <c r="P34" s="43"/>
      <c r="Q34" s="11"/>
      <c r="R34" s="43"/>
      <c r="S34" s="11"/>
      <c r="T34" s="13" t="s">
        <v>240</v>
      </c>
    </row>
    <row r="35" spans="3:20" ht="18.75" customHeight="1">
      <c r="C35" s="14" t="s">
        <v>245</v>
      </c>
      <c r="D35" s="69" t="s">
        <v>246</v>
      </c>
      <c r="E35" s="69" t="s">
        <v>247</v>
      </c>
      <c r="F35" s="10" t="s">
        <v>135</v>
      </c>
      <c r="G35" s="48">
        <v>507</v>
      </c>
      <c r="H35" s="43">
        <v>507</v>
      </c>
      <c r="I35" s="3"/>
      <c r="J35" s="43">
        <v>685</v>
      </c>
      <c r="K35" s="11" t="s">
        <v>248</v>
      </c>
      <c r="L35" s="43">
        <v>638</v>
      </c>
      <c r="M35" s="11" t="s">
        <v>249</v>
      </c>
      <c r="N35" s="43"/>
      <c r="O35" s="11"/>
      <c r="P35" s="43"/>
      <c r="Q35" s="11"/>
      <c r="R35" s="43"/>
      <c r="S35" s="11"/>
      <c r="T35" s="13" t="s">
        <v>245</v>
      </c>
    </row>
    <row r="36" spans="3:20" ht="18.75" customHeight="1">
      <c r="C36" s="14" t="s">
        <v>250</v>
      </c>
      <c r="D36" s="69" t="s">
        <v>251</v>
      </c>
      <c r="E36" s="69" t="s">
        <v>252</v>
      </c>
      <c r="F36" s="10" t="s">
        <v>135</v>
      </c>
      <c r="G36" s="48">
        <v>494</v>
      </c>
      <c r="H36" s="43"/>
      <c r="I36" s="3"/>
      <c r="J36" s="43">
        <v>494</v>
      </c>
      <c r="K36" s="11" t="s">
        <v>248</v>
      </c>
      <c r="L36" s="43">
        <v>520</v>
      </c>
      <c r="M36" s="11" t="s">
        <v>249</v>
      </c>
      <c r="N36" s="43"/>
      <c r="O36" s="11"/>
      <c r="P36" s="43"/>
      <c r="Q36" s="11"/>
      <c r="R36" s="43"/>
      <c r="S36" s="11"/>
      <c r="T36" s="13" t="s">
        <v>250</v>
      </c>
    </row>
    <row r="37" spans="3:20" ht="18.75" customHeight="1">
      <c r="C37" s="14" t="s">
        <v>253</v>
      </c>
      <c r="D37" s="69" t="s">
        <v>254</v>
      </c>
      <c r="E37" s="69" t="s">
        <v>255</v>
      </c>
      <c r="F37" s="10" t="s">
        <v>135</v>
      </c>
      <c r="G37" s="48">
        <v>370</v>
      </c>
      <c r="H37" s="43"/>
      <c r="I37" s="3"/>
      <c r="J37" s="43">
        <v>370</v>
      </c>
      <c r="K37" s="11" t="s">
        <v>248</v>
      </c>
      <c r="L37" s="43">
        <v>600</v>
      </c>
      <c r="M37" s="11" t="s">
        <v>249</v>
      </c>
      <c r="N37" s="43">
        <v>370</v>
      </c>
      <c r="O37" s="11" t="s">
        <v>256</v>
      </c>
      <c r="P37" s="43"/>
      <c r="Q37" s="11"/>
      <c r="R37" s="43"/>
      <c r="S37" s="11"/>
      <c r="T37" s="13" t="s">
        <v>253</v>
      </c>
    </row>
    <row r="38" spans="3:20" ht="18.75" customHeight="1">
      <c r="C38" s="14" t="s">
        <v>257</v>
      </c>
      <c r="D38" s="69" t="s">
        <v>258</v>
      </c>
      <c r="E38" s="69" t="s">
        <v>259</v>
      </c>
      <c r="F38" s="10" t="s">
        <v>164</v>
      </c>
      <c r="G38" s="48">
        <v>3929</v>
      </c>
      <c r="H38" s="43"/>
      <c r="I38" s="3"/>
      <c r="J38" s="43">
        <v>3929</v>
      </c>
      <c r="K38" s="11" t="s">
        <v>260</v>
      </c>
      <c r="L38" s="43"/>
      <c r="M38" s="11"/>
      <c r="N38" s="43"/>
      <c r="O38" s="11"/>
      <c r="P38" s="43"/>
      <c r="Q38" s="11"/>
      <c r="R38" s="43"/>
      <c r="S38" s="11"/>
      <c r="T38" s="13" t="s">
        <v>257</v>
      </c>
    </row>
    <row r="39" spans="3:20" ht="18.75" customHeight="1">
      <c r="C39" s="14" t="s">
        <v>261</v>
      </c>
      <c r="D39" s="69" t="s">
        <v>262</v>
      </c>
      <c r="E39" s="69" t="s">
        <v>264</v>
      </c>
      <c r="F39" s="10" t="s">
        <v>265</v>
      </c>
      <c r="G39" s="48">
        <v>5500</v>
      </c>
      <c r="H39" s="43"/>
      <c r="I39" s="3"/>
      <c r="J39" s="43">
        <v>5500</v>
      </c>
      <c r="K39" s="11" t="s">
        <v>260</v>
      </c>
      <c r="L39" s="43"/>
      <c r="M39" s="11"/>
      <c r="N39" s="43"/>
      <c r="O39" s="11"/>
      <c r="P39" s="43"/>
      <c r="Q39" s="11"/>
      <c r="R39" s="43"/>
      <c r="S39" s="11"/>
      <c r="T39" s="13" t="s">
        <v>261</v>
      </c>
    </row>
    <row r="40" spans="3:20" ht="18.75" customHeight="1">
      <c r="C40" s="14" t="s">
        <v>266</v>
      </c>
      <c r="D40" s="69" t="s">
        <v>262</v>
      </c>
      <c r="E40" s="69" t="s">
        <v>268</v>
      </c>
      <c r="F40" s="10" t="s">
        <v>164</v>
      </c>
      <c r="G40" s="48">
        <v>7072</v>
      </c>
      <c r="H40" s="43"/>
      <c r="I40" s="3"/>
      <c r="J40" s="43">
        <v>7072</v>
      </c>
      <c r="K40" s="11" t="s">
        <v>260</v>
      </c>
      <c r="L40" s="43"/>
      <c r="M40" s="11"/>
      <c r="N40" s="43"/>
      <c r="O40" s="11"/>
      <c r="P40" s="43"/>
      <c r="Q40" s="11"/>
      <c r="R40" s="43"/>
      <c r="S40" s="11"/>
      <c r="T40" s="13" t="s">
        <v>266</v>
      </c>
    </row>
    <row r="41" spans="3:20" ht="18.75" customHeight="1">
      <c r="C41" s="14" t="s">
        <v>269</v>
      </c>
      <c r="D41" s="69" t="s">
        <v>262</v>
      </c>
      <c r="E41" s="69" t="s">
        <v>271</v>
      </c>
      <c r="F41" s="10" t="s">
        <v>164</v>
      </c>
      <c r="G41" s="48">
        <v>11000</v>
      </c>
      <c r="H41" s="43"/>
      <c r="I41" s="3"/>
      <c r="J41" s="43">
        <v>11000</v>
      </c>
      <c r="K41" s="11" t="s">
        <v>260</v>
      </c>
      <c r="L41" s="43"/>
      <c r="M41" s="11"/>
      <c r="N41" s="43"/>
      <c r="O41" s="11"/>
      <c r="P41" s="43"/>
      <c r="Q41" s="11"/>
      <c r="R41" s="43"/>
      <c r="S41" s="11"/>
      <c r="T41" s="13" t="s">
        <v>269</v>
      </c>
    </row>
    <row r="42" spans="3:20" ht="18.75" customHeight="1">
      <c r="C42" s="14" t="s">
        <v>272</v>
      </c>
      <c r="D42" s="69" t="s">
        <v>274</v>
      </c>
      <c r="E42" s="69" t="s">
        <v>276</v>
      </c>
      <c r="F42" s="10" t="s">
        <v>164</v>
      </c>
      <c r="G42" s="48">
        <v>12700</v>
      </c>
      <c r="H42" s="43"/>
      <c r="I42" s="3"/>
      <c r="J42" s="43">
        <v>12944</v>
      </c>
      <c r="K42" s="11"/>
      <c r="L42" s="43">
        <v>12700</v>
      </c>
      <c r="M42" s="11" t="s">
        <v>277</v>
      </c>
      <c r="N42" s="43"/>
      <c r="O42" s="11"/>
      <c r="P42" s="43"/>
      <c r="Q42" s="11"/>
      <c r="R42" s="43"/>
      <c r="S42" s="11"/>
      <c r="T42" s="13" t="s">
        <v>272</v>
      </c>
    </row>
    <row r="43" spans="3:20" ht="18.75" customHeight="1">
      <c r="C43" s="14" t="s">
        <v>278</v>
      </c>
      <c r="D43" s="69" t="s">
        <v>280</v>
      </c>
      <c r="E43" s="69" t="s">
        <v>282</v>
      </c>
      <c r="F43" s="10" t="s">
        <v>164</v>
      </c>
      <c r="G43" s="48">
        <v>1110</v>
      </c>
      <c r="H43" s="43">
        <v>1110</v>
      </c>
      <c r="I43" s="3"/>
      <c r="J43" s="43">
        <v>1872</v>
      </c>
      <c r="K43" s="11" t="s">
        <v>283</v>
      </c>
      <c r="L43" s="43">
        <v>1872</v>
      </c>
      <c r="M43" s="11"/>
      <c r="N43" s="43"/>
      <c r="O43" s="11"/>
      <c r="P43" s="43"/>
      <c r="Q43" s="11"/>
      <c r="R43" s="43"/>
      <c r="S43" s="11"/>
      <c r="T43" s="13" t="s">
        <v>278</v>
      </c>
    </row>
    <row r="44" spans="3:20" ht="18.75" customHeight="1">
      <c r="C44" s="14" t="s">
        <v>284</v>
      </c>
      <c r="D44" s="69" t="s">
        <v>286</v>
      </c>
      <c r="E44" s="69" t="s">
        <v>288</v>
      </c>
      <c r="F44" s="10" t="s">
        <v>164</v>
      </c>
      <c r="G44" s="48">
        <v>2658</v>
      </c>
      <c r="H44" s="43"/>
      <c r="I44" s="3"/>
      <c r="J44" s="43">
        <v>3086</v>
      </c>
      <c r="K44" s="11" t="s">
        <v>283</v>
      </c>
      <c r="L44" s="43">
        <v>2658</v>
      </c>
      <c r="M44" s="11"/>
      <c r="N44" s="43"/>
      <c r="O44" s="11"/>
      <c r="P44" s="43"/>
      <c r="Q44" s="11"/>
      <c r="R44" s="43"/>
      <c r="S44" s="11"/>
      <c r="T44" s="13" t="s">
        <v>284</v>
      </c>
    </row>
    <row r="45" spans="3:20" ht="18.75" customHeight="1">
      <c r="C45" s="14" t="s">
        <v>289</v>
      </c>
      <c r="D45" s="69" t="s">
        <v>291</v>
      </c>
      <c r="E45" s="69" t="s">
        <v>293</v>
      </c>
      <c r="F45" s="10" t="s">
        <v>164</v>
      </c>
      <c r="G45" s="48">
        <v>11500</v>
      </c>
      <c r="H45" s="43"/>
      <c r="I45" s="3"/>
      <c r="J45" s="43">
        <v>11500</v>
      </c>
      <c r="K45" s="11"/>
      <c r="L45" s="43">
        <v>11500</v>
      </c>
      <c r="M45" s="11"/>
      <c r="N45" s="43"/>
      <c r="O45" s="11"/>
      <c r="P45" s="43"/>
      <c r="Q45" s="11"/>
      <c r="R45" s="43"/>
      <c r="S45" s="11"/>
      <c r="T45" s="13" t="s">
        <v>289</v>
      </c>
    </row>
    <row r="46" spans="3:20" ht="18.75" customHeight="1">
      <c r="C46" s="14" t="s">
        <v>294</v>
      </c>
      <c r="D46" s="69" t="s">
        <v>296</v>
      </c>
      <c r="E46" s="69" t="s">
        <v>298</v>
      </c>
      <c r="F46" s="10" t="s">
        <v>164</v>
      </c>
      <c r="G46" s="48">
        <v>11900</v>
      </c>
      <c r="H46" s="43">
        <v>11900</v>
      </c>
      <c r="I46" s="3"/>
      <c r="J46" s="43">
        <v>30000</v>
      </c>
      <c r="K46" s="11" t="s">
        <v>299</v>
      </c>
      <c r="L46" s="43">
        <v>30000</v>
      </c>
      <c r="M46" s="11" t="s">
        <v>300</v>
      </c>
      <c r="N46" s="43"/>
      <c r="O46" s="11"/>
      <c r="P46" s="43"/>
      <c r="Q46" s="11"/>
      <c r="R46" s="43"/>
      <c r="S46" s="11"/>
      <c r="T46" s="13" t="s">
        <v>294</v>
      </c>
    </row>
    <row r="47" spans="3:20" ht="18.75" customHeight="1">
      <c r="C47" s="14" t="s">
        <v>301</v>
      </c>
      <c r="D47" s="69" t="s">
        <v>303</v>
      </c>
      <c r="E47" s="69" t="s">
        <v>305</v>
      </c>
      <c r="F47" s="10" t="s">
        <v>164</v>
      </c>
      <c r="G47" s="48">
        <v>13500</v>
      </c>
      <c r="H47" s="43">
        <v>13500</v>
      </c>
      <c r="I47" s="3"/>
      <c r="J47" s="43">
        <v>20000</v>
      </c>
      <c r="K47" s="11"/>
      <c r="L47" s="43">
        <v>20000</v>
      </c>
      <c r="M47" s="11"/>
      <c r="N47" s="43"/>
      <c r="O47" s="11"/>
      <c r="P47" s="43"/>
      <c r="Q47" s="11"/>
      <c r="R47" s="43"/>
      <c r="S47" s="11"/>
      <c r="T47" s="13" t="s">
        <v>301</v>
      </c>
    </row>
    <row r="48" spans="3:20" ht="18.75" customHeight="1">
      <c r="C48" s="14" t="s">
        <v>306</v>
      </c>
      <c r="D48" s="69" t="s">
        <v>307</v>
      </c>
      <c r="E48" s="69" t="s">
        <v>309</v>
      </c>
      <c r="F48" s="10" t="s">
        <v>164</v>
      </c>
      <c r="G48" s="48">
        <v>2166</v>
      </c>
      <c r="H48" s="43">
        <v>2166</v>
      </c>
      <c r="I48" s="3"/>
      <c r="J48" s="43">
        <v>3300</v>
      </c>
      <c r="K48" s="11"/>
      <c r="L48" s="43">
        <v>3500</v>
      </c>
      <c r="M48" s="11" t="s">
        <v>310</v>
      </c>
      <c r="N48" s="43"/>
      <c r="O48" s="11"/>
      <c r="P48" s="43"/>
      <c r="Q48" s="11"/>
      <c r="R48" s="43"/>
      <c r="S48" s="11"/>
      <c r="T48" s="13" t="s">
        <v>306</v>
      </c>
    </row>
    <row r="49" spans="3:20" ht="18.75" customHeight="1">
      <c r="C49" s="14" t="s">
        <v>311</v>
      </c>
      <c r="D49" s="69" t="s">
        <v>307</v>
      </c>
      <c r="E49" s="69" t="s">
        <v>312</v>
      </c>
      <c r="F49" s="10" t="s">
        <v>164</v>
      </c>
      <c r="G49" s="48">
        <v>2315</v>
      </c>
      <c r="H49" s="43">
        <v>2315</v>
      </c>
      <c r="I49" s="3"/>
      <c r="J49" s="43">
        <v>3300</v>
      </c>
      <c r="K49" s="11"/>
      <c r="L49" s="43">
        <v>3500</v>
      </c>
      <c r="M49" s="11" t="s">
        <v>310</v>
      </c>
      <c r="N49" s="43"/>
      <c r="O49" s="11"/>
      <c r="P49" s="43"/>
      <c r="Q49" s="11"/>
      <c r="R49" s="43"/>
      <c r="S49" s="11"/>
      <c r="T49" s="13" t="s">
        <v>311</v>
      </c>
    </row>
    <row r="50" spans="3:20" ht="18.75" customHeight="1">
      <c r="C50" s="14" t="s">
        <v>313</v>
      </c>
      <c r="D50" s="69" t="s">
        <v>314</v>
      </c>
      <c r="E50" s="69" t="s">
        <v>315</v>
      </c>
      <c r="F50" s="10" t="s">
        <v>164</v>
      </c>
      <c r="G50" s="48">
        <v>60</v>
      </c>
      <c r="H50" s="43">
        <v>60</v>
      </c>
      <c r="I50" s="3"/>
      <c r="J50" s="43">
        <v>130</v>
      </c>
      <c r="K50" s="11" t="s">
        <v>316</v>
      </c>
      <c r="L50" s="43">
        <v>158</v>
      </c>
      <c r="M50" s="11" t="s">
        <v>317</v>
      </c>
      <c r="N50" s="43"/>
      <c r="O50" s="11"/>
      <c r="P50" s="43"/>
      <c r="Q50" s="11"/>
      <c r="R50" s="43"/>
      <c r="S50" s="11"/>
      <c r="T50" s="13" t="s">
        <v>313</v>
      </c>
    </row>
    <row r="51" spans="3:20" ht="18.75" customHeight="1">
      <c r="C51" s="14" t="s">
        <v>318</v>
      </c>
      <c r="D51" s="69" t="s">
        <v>319</v>
      </c>
      <c r="E51" s="69" t="s">
        <v>320</v>
      </c>
      <c r="F51" s="10" t="s">
        <v>164</v>
      </c>
      <c r="G51" s="48">
        <v>17</v>
      </c>
      <c r="H51" s="43"/>
      <c r="I51" s="3"/>
      <c r="J51" s="43">
        <v>17</v>
      </c>
      <c r="K51" s="11" t="s">
        <v>321</v>
      </c>
      <c r="L51" s="43">
        <v>27</v>
      </c>
      <c r="M51" s="11" t="s">
        <v>322</v>
      </c>
      <c r="N51" s="43"/>
      <c r="O51" s="11"/>
      <c r="P51" s="43"/>
      <c r="Q51" s="11"/>
      <c r="R51" s="43"/>
      <c r="S51" s="11"/>
      <c r="T51" s="13" t="s">
        <v>318</v>
      </c>
    </row>
    <row r="52" spans="3:20" ht="18.75" customHeight="1">
      <c r="C52" s="14" t="s">
        <v>323</v>
      </c>
      <c r="D52" s="69" t="s">
        <v>324</v>
      </c>
      <c r="E52" s="69" t="s">
        <v>325</v>
      </c>
      <c r="F52" s="10" t="s">
        <v>211</v>
      </c>
      <c r="G52" s="48">
        <v>8</v>
      </c>
      <c r="H52" s="43"/>
      <c r="I52" s="3"/>
      <c r="J52" s="43">
        <v>8</v>
      </c>
      <c r="K52" s="11" t="s">
        <v>326</v>
      </c>
      <c r="L52" s="43">
        <v>8</v>
      </c>
      <c r="M52" s="11" t="s">
        <v>322</v>
      </c>
      <c r="N52" s="43"/>
      <c r="O52" s="11"/>
      <c r="P52" s="43"/>
      <c r="Q52" s="11"/>
      <c r="R52" s="43"/>
      <c r="S52" s="11"/>
      <c r="T52" s="13" t="s">
        <v>323</v>
      </c>
    </row>
    <row r="53" spans="3:20" ht="18.75" customHeight="1">
      <c r="C53" s="14" t="s">
        <v>327</v>
      </c>
      <c r="D53" s="69" t="s">
        <v>328</v>
      </c>
      <c r="E53" s="69" t="s">
        <v>329</v>
      </c>
      <c r="F53" s="10" t="s">
        <v>330</v>
      </c>
      <c r="G53" s="48">
        <v>72000</v>
      </c>
      <c r="H53" s="43"/>
      <c r="I53" s="3"/>
      <c r="J53" s="43"/>
      <c r="K53" s="11"/>
      <c r="L53" s="43"/>
      <c r="M53" s="11"/>
      <c r="N53" s="43"/>
      <c r="O53" s="11"/>
      <c r="P53" s="43">
        <v>72000</v>
      </c>
      <c r="Q53" s="11"/>
      <c r="R53" s="43"/>
      <c r="S53" s="11"/>
      <c r="T53" s="13" t="s">
        <v>327</v>
      </c>
    </row>
    <row r="54" spans="3:20" ht="18.75" customHeight="1">
      <c r="C54" s="14" t="s">
        <v>331</v>
      </c>
      <c r="D54" s="69" t="s">
        <v>328</v>
      </c>
      <c r="E54" s="69" t="s">
        <v>332</v>
      </c>
      <c r="F54" s="10" t="s">
        <v>330</v>
      </c>
      <c r="G54" s="48">
        <v>72000</v>
      </c>
      <c r="H54" s="43"/>
      <c r="I54" s="3"/>
      <c r="J54" s="43"/>
      <c r="K54" s="11"/>
      <c r="L54" s="43"/>
      <c r="M54" s="11"/>
      <c r="N54" s="43"/>
      <c r="O54" s="11"/>
      <c r="P54" s="43">
        <v>72000</v>
      </c>
      <c r="Q54" s="11"/>
      <c r="R54" s="43"/>
      <c r="S54" s="11"/>
      <c r="T54" s="13" t="s">
        <v>331</v>
      </c>
    </row>
    <row r="55" spans="3:20" ht="18.75" customHeight="1">
      <c r="C55" s="14" t="s">
        <v>333</v>
      </c>
      <c r="D55" s="69" t="s">
        <v>328</v>
      </c>
      <c r="E55" s="69" t="s">
        <v>334</v>
      </c>
      <c r="F55" s="10" t="s">
        <v>330</v>
      </c>
      <c r="G55" s="48">
        <v>32300</v>
      </c>
      <c r="H55" s="43"/>
      <c r="I55" s="3"/>
      <c r="J55" s="43"/>
      <c r="K55" s="11"/>
      <c r="L55" s="43"/>
      <c r="M55" s="11"/>
      <c r="N55" s="43"/>
      <c r="O55" s="11"/>
      <c r="P55" s="43">
        <v>32300</v>
      </c>
      <c r="Q55" s="11"/>
      <c r="R55" s="43"/>
      <c r="S55" s="11"/>
      <c r="T55" s="13" t="s">
        <v>333</v>
      </c>
    </row>
    <row r="56" spans="3:20" ht="18.75" customHeight="1">
      <c r="C56" s="14" t="s">
        <v>335</v>
      </c>
      <c r="D56" s="69" t="s">
        <v>328</v>
      </c>
      <c r="E56" s="69" t="s">
        <v>336</v>
      </c>
      <c r="F56" s="10" t="s">
        <v>330</v>
      </c>
      <c r="G56" s="48">
        <v>360000</v>
      </c>
      <c r="H56" s="43"/>
      <c r="I56" s="3"/>
      <c r="J56" s="43"/>
      <c r="K56" s="11"/>
      <c r="L56" s="43"/>
      <c r="M56" s="11"/>
      <c r="N56" s="43"/>
      <c r="O56" s="11"/>
      <c r="P56" s="43">
        <v>360000</v>
      </c>
      <c r="Q56" s="11"/>
      <c r="R56" s="43"/>
      <c r="S56" s="11"/>
      <c r="T56" s="13" t="s">
        <v>335</v>
      </c>
    </row>
    <row r="57" spans="3:20" ht="18.75" customHeight="1">
      <c r="C57" s="14" t="s">
        <v>337</v>
      </c>
      <c r="D57" s="69" t="s">
        <v>328</v>
      </c>
      <c r="E57" s="69" t="s">
        <v>338</v>
      </c>
      <c r="F57" s="10" t="s">
        <v>330</v>
      </c>
      <c r="G57" s="48">
        <v>15000</v>
      </c>
      <c r="H57" s="43"/>
      <c r="I57" s="3"/>
      <c r="J57" s="43"/>
      <c r="K57" s="11"/>
      <c r="L57" s="43"/>
      <c r="M57" s="11"/>
      <c r="N57" s="43"/>
      <c r="O57" s="11"/>
      <c r="P57" s="43">
        <v>15000</v>
      </c>
      <c r="Q57" s="11"/>
      <c r="R57" s="43"/>
      <c r="S57" s="11"/>
      <c r="T57" s="13" t="s">
        <v>337</v>
      </c>
    </row>
    <row r="58" spans="3:20" ht="18.75" customHeight="1">
      <c r="C58" s="14" t="s">
        <v>339</v>
      </c>
      <c r="D58" s="69" t="s">
        <v>340</v>
      </c>
      <c r="E58" s="69" t="s">
        <v>341</v>
      </c>
      <c r="F58" s="10" t="s">
        <v>211</v>
      </c>
      <c r="G58" s="48">
        <v>840000</v>
      </c>
      <c r="H58" s="43"/>
      <c r="I58" s="3"/>
      <c r="J58" s="43">
        <v>840000</v>
      </c>
      <c r="K58" s="11" t="s">
        <v>342</v>
      </c>
      <c r="L58" s="43"/>
      <c r="M58" s="11"/>
      <c r="N58" s="43"/>
      <c r="O58" s="11"/>
      <c r="P58" s="43"/>
      <c r="Q58" s="11"/>
      <c r="R58" s="43"/>
      <c r="S58" s="11"/>
      <c r="T58" s="13" t="s">
        <v>339</v>
      </c>
    </row>
    <row r="59" spans="3:20" ht="18.75" customHeight="1">
      <c r="C59" s="14" t="s">
        <v>343</v>
      </c>
      <c r="D59" s="69" t="s">
        <v>344</v>
      </c>
      <c r="E59" s="69" t="s">
        <v>345</v>
      </c>
      <c r="F59" s="10" t="s">
        <v>346</v>
      </c>
      <c r="G59" s="48">
        <v>94191</v>
      </c>
      <c r="H59" s="43"/>
      <c r="I59" s="3"/>
      <c r="J59" s="43"/>
      <c r="K59" s="11"/>
      <c r="L59" s="43"/>
      <c r="M59" s="11"/>
      <c r="N59" s="43"/>
      <c r="O59" s="11"/>
      <c r="P59" s="43"/>
      <c r="Q59" s="11"/>
      <c r="R59" s="43"/>
      <c r="S59" s="11"/>
      <c r="T59" s="13" t="s">
        <v>343</v>
      </c>
    </row>
    <row r="60" spans="3:20" ht="18.75" customHeight="1">
      <c r="C60" s="14" t="s">
        <v>347</v>
      </c>
      <c r="D60" s="69" t="s">
        <v>344</v>
      </c>
      <c r="E60" s="69" t="s">
        <v>348</v>
      </c>
      <c r="F60" s="10" t="s">
        <v>346</v>
      </c>
      <c r="G60" s="48">
        <v>116832</v>
      </c>
      <c r="H60" s="43"/>
      <c r="I60" s="3"/>
      <c r="J60" s="43"/>
      <c r="K60" s="11"/>
      <c r="L60" s="43"/>
      <c r="M60" s="11"/>
      <c r="N60" s="43"/>
      <c r="O60" s="11"/>
      <c r="P60" s="43"/>
      <c r="Q60" s="11"/>
      <c r="R60" s="43"/>
      <c r="S60" s="11"/>
      <c r="T60" s="13" t="s">
        <v>347</v>
      </c>
    </row>
    <row r="61" spans="3:20" ht="18.75" customHeight="1">
      <c r="C61" s="14" t="s">
        <v>349</v>
      </c>
      <c r="D61" s="69" t="s">
        <v>344</v>
      </c>
      <c r="E61" s="69" t="s">
        <v>350</v>
      </c>
      <c r="F61" s="10" t="s">
        <v>346</v>
      </c>
      <c r="G61" s="48">
        <v>93973</v>
      </c>
      <c r="H61" s="43"/>
      <c r="I61" s="3"/>
      <c r="J61" s="43"/>
      <c r="K61" s="11"/>
      <c r="L61" s="43"/>
      <c r="M61" s="11"/>
      <c r="N61" s="43"/>
      <c r="O61" s="11"/>
      <c r="P61" s="43"/>
      <c r="Q61" s="11"/>
      <c r="R61" s="43"/>
      <c r="S61" s="11"/>
      <c r="T61" s="13" t="s">
        <v>349</v>
      </c>
    </row>
    <row r="62" spans="3:20" ht="18.75" customHeight="1">
      <c r="C62" s="14" t="s">
        <v>351</v>
      </c>
      <c r="D62" s="69" t="s">
        <v>344</v>
      </c>
      <c r="E62" s="69" t="s">
        <v>352</v>
      </c>
      <c r="F62" s="10" t="s">
        <v>346</v>
      </c>
      <c r="G62" s="48">
        <v>157299</v>
      </c>
      <c r="H62" s="43"/>
      <c r="I62" s="3"/>
      <c r="J62" s="43"/>
      <c r="K62" s="11"/>
      <c r="L62" s="43"/>
      <c r="M62" s="11"/>
      <c r="N62" s="43"/>
      <c r="O62" s="11"/>
      <c r="P62" s="43"/>
      <c r="Q62" s="11"/>
      <c r="R62" s="43"/>
      <c r="S62" s="11"/>
      <c r="T62" s="13" t="s">
        <v>351</v>
      </c>
    </row>
    <row r="63" spans="3:20" ht="18.75" customHeight="1">
      <c r="C63" s="14" t="s">
        <v>353</v>
      </c>
      <c r="D63" s="69" t="s">
        <v>344</v>
      </c>
      <c r="E63" s="69" t="s">
        <v>354</v>
      </c>
      <c r="F63" s="10" t="s">
        <v>346</v>
      </c>
      <c r="G63" s="48">
        <v>115305</v>
      </c>
      <c r="H63" s="43"/>
      <c r="I63" s="3"/>
      <c r="J63" s="43"/>
      <c r="K63" s="11"/>
      <c r="L63" s="43"/>
      <c r="M63" s="11"/>
      <c r="N63" s="43"/>
      <c r="O63" s="11"/>
      <c r="P63" s="43"/>
      <c r="Q63" s="11"/>
      <c r="R63" s="43"/>
      <c r="S63" s="11"/>
      <c r="T63" s="13" t="s">
        <v>353</v>
      </c>
    </row>
    <row r="64" spans="3:20" ht="18.75" customHeight="1">
      <c r="C64" s="14" t="s">
        <v>355</v>
      </c>
      <c r="D64" s="69" t="s">
        <v>356</v>
      </c>
      <c r="E64" s="69" t="s">
        <v>358</v>
      </c>
      <c r="F64" s="10" t="s">
        <v>346</v>
      </c>
      <c r="G64" s="48">
        <v>118653</v>
      </c>
      <c r="H64" s="43"/>
      <c r="I64" s="3"/>
      <c r="J64" s="43"/>
      <c r="K64" s="11"/>
      <c r="L64" s="43"/>
      <c r="M64" s="11"/>
      <c r="N64" s="43"/>
      <c r="O64" s="11"/>
      <c r="P64" s="43"/>
      <c r="Q64" s="11"/>
      <c r="R64" s="43"/>
      <c r="S64" s="11"/>
      <c r="T64" s="13" t="s">
        <v>355</v>
      </c>
    </row>
    <row r="65" spans="3:20" ht="18.75" customHeight="1">
      <c r="C65" s="14" t="s">
        <v>359</v>
      </c>
      <c r="D65" s="69" t="s">
        <v>356</v>
      </c>
      <c r="E65" s="69" t="s">
        <v>361</v>
      </c>
      <c r="F65" s="10" t="s">
        <v>346</v>
      </c>
      <c r="G65" s="48">
        <v>66622</v>
      </c>
      <c r="H65" s="43"/>
      <c r="I65" s="3"/>
      <c r="J65" s="43"/>
      <c r="K65" s="11"/>
      <c r="L65" s="43"/>
      <c r="M65" s="11"/>
      <c r="N65" s="43"/>
      <c r="O65" s="11"/>
      <c r="P65" s="43"/>
      <c r="Q65" s="11"/>
      <c r="R65" s="43"/>
      <c r="S65" s="11"/>
      <c r="T65" s="13" t="s">
        <v>359</v>
      </c>
    </row>
    <row r="66" spans="4:20" ht="18.75" customHeight="1">
      <c r="D66" s="69" t="s">
        <v>2</v>
      </c>
      <c r="E66" s="69" t="s">
        <v>2</v>
      </c>
      <c r="F66" s="10"/>
      <c r="G66" s="48"/>
      <c r="H66" s="43"/>
      <c r="I66" s="3"/>
      <c r="J66" s="43"/>
      <c r="K66" s="11"/>
      <c r="L66" s="43"/>
      <c r="M66" s="11"/>
      <c r="N66" s="43"/>
      <c r="O66" s="11"/>
      <c r="P66" s="43"/>
      <c r="Q66" s="11"/>
      <c r="R66" s="43"/>
      <c r="S66" s="11"/>
      <c r="T66" s="13"/>
    </row>
    <row r="67" spans="4:20" ht="18.75" customHeight="1">
      <c r="D67" s="69" t="s">
        <v>2</v>
      </c>
      <c r="E67" s="69" t="s">
        <v>2</v>
      </c>
      <c r="F67" s="10"/>
      <c r="G67" s="48"/>
      <c r="H67" s="43"/>
      <c r="I67" s="3"/>
      <c r="J67" s="43"/>
      <c r="K67" s="11"/>
      <c r="L67" s="43"/>
      <c r="M67" s="11"/>
      <c r="N67" s="43"/>
      <c r="O67" s="11"/>
      <c r="P67" s="43"/>
      <c r="Q67" s="11"/>
      <c r="R67" s="43"/>
      <c r="S67" s="11"/>
      <c r="T67" s="13"/>
    </row>
    <row r="68" spans="4:20" ht="18.75" customHeight="1">
      <c r="D68" s="69" t="s">
        <v>2</v>
      </c>
      <c r="E68" s="69" t="s">
        <v>2</v>
      </c>
      <c r="F68" s="10"/>
      <c r="G68" s="48"/>
      <c r="H68" s="43"/>
      <c r="I68" s="3"/>
      <c r="J68" s="43"/>
      <c r="K68" s="11"/>
      <c r="L68" s="43"/>
      <c r="M68" s="11"/>
      <c r="N68" s="43"/>
      <c r="O68" s="11"/>
      <c r="P68" s="43"/>
      <c r="Q68" s="11"/>
      <c r="R68" s="43"/>
      <c r="S68" s="11"/>
      <c r="T68" s="13"/>
    </row>
    <row r="69" spans="4:20" ht="18.75" customHeight="1">
      <c r="D69" s="69" t="s">
        <v>2</v>
      </c>
      <c r="E69" s="69" t="s">
        <v>2</v>
      </c>
      <c r="F69" s="10"/>
      <c r="G69" s="48"/>
      <c r="H69" s="43"/>
      <c r="I69" s="3"/>
      <c r="J69" s="43"/>
      <c r="K69" s="11"/>
      <c r="L69" s="43"/>
      <c r="M69" s="11"/>
      <c r="N69" s="43"/>
      <c r="O69" s="11"/>
      <c r="P69" s="43"/>
      <c r="Q69" s="11"/>
      <c r="R69" s="43"/>
      <c r="S69" s="11"/>
      <c r="T69" s="13"/>
    </row>
    <row r="70" spans="4:20" ht="18.75" customHeight="1">
      <c r="D70" s="69" t="s">
        <v>2</v>
      </c>
      <c r="E70" s="69" t="s">
        <v>2</v>
      </c>
      <c r="F70" s="10"/>
      <c r="G70" s="48"/>
      <c r="H70" s="43"/>
      <c r="I70" s="3"/>
      <c r="J70" s="43"/>
      <c r="K70" s="11"/>
      <c r="L70" s="43"/>
      <c r="M70" s="11"/>
      <c r="N70" s="43"/>
      <c r="O70" s="11"/>
      <c r="P70" s="43"/>
      <c r="Q70" s="11"/>
      <c r="R70" s="43"/>
      <c r="S70" s="11"/>
      <c r="T70" s="13"/>
    </row>
    <row r="71" spans="4:20" ht="18.75" customHeight="1">
      <c r="D71" s="69" t="s">
        <v>2</v>
      </c>
      <c r="E71" s="69" t="s">
        <v>2</v>
      </c>
      <c r="F71" s="10"/>
      <c r="G71" s="48"/>
      <c r="H71" s="43"/>
      <c r="I71" s="3"/>
      <c r="J71" s="43"/>
      <c r="K71" s="11"/>
      <c r="L71" s="43"/>
      <c r="M71" s="11"/>
      <c r="N71" s="43"/>
      <c r="O71" s="11"/>
      <c r="P71" s="43"/>
      <c r="Q71" s="11"/>
      <c r="R71" s="43"/>
      <c r="S71" s="11"/>
      <c r="T71" s="13"/>
    </row>
    <row r="72" spans="4:20" ht="18.75" customHeight="1">
      <c r="D72" s="69" t="s">
        <v>2</v>
      </c>
      <c r="E72" s="69" t="s">
        <v>2</v>
      </c>
      <c r="F72" s="10"/>
      <c r="G72" s="48"/>
      <c r="H72" s="43"/>
      <c r="I72" s="3"/>
      <c r="J72" s="43"/>
      <c r="K72" s="11"/>
      <c r="L72" s="43"/>
      <c r="M72" s="11"/>
      <c r="N72" s="43"/>
      <c r="O72" s="11"/>
      <c r="P72" s="43"/>
      <c r="Q72" s="11"/>
      <c r="R72" s="43"/>
      <c r="S72" s="11"/>
      <c r="T72" s="13"/>
    </row>
    <row r="73" spans="4:20" ht="18.75" customHeight="1">
      <c r="D73" s="69" t="s">
        <v>2</v>
      </c>
      <c r="E73" s="69" t="s">
        <v>2</v>
      </c>
      <c r="F73" s="10"/>
      <c r="G73" s="48"/>
      <c r="H73" s="43"/>
      <c r="I73" s="3"/>
      <c r="J73" s="43"/>
      <c r="K73" s="11"/>
      <c r="L73" s="43"/>
      <c r="M73" s="11"/>
      <c r="N73" s="43"/>
      <c r="O73" s="11"/>
      <c r="P73" s="43"/>
      <c r="Q73" s="11"/>
      <c r="R73" s="43"/>
      <c r="S73" s="11"/>
      <c r="T73" s="13"/>
    </row>
    <row r="74" spans="4:20" ht="18.75" customHeight="1">
      <c r="D74" s="69"/>
      <c r="E74" s="69" t="s">
        <v>2</v>
      </c>
      <c r="F74" s="10"/>
      <c r="G74" s="48"/>
      <c r="H74" s="43"/>
      <c r="I74" s="3"/>
      <c r="J74" s="43"/>
      <c r="K74" s="11"/>
      <c r="L74" s="43"/>
      <c r="M74" s="11"/>
      <c r="N74" s="43"/>
      <c r="O74" s="11"/>
      <c r="P74" s="43"/>
      <c r="Q74" s="11"/>
      <c r="R74" s="43"/>
      <c r="S74" s="11"/>
      <c r="T74" s="13"/>
    </row>
    <row r="75" spans="4:20" ht="18.75" customHeight="1">
      <c r="D75" s="69"/>
      <c r="E75" s="69"/>
      <c r="F75" s="10"/>
      <c r="G75" s="48"/>
      <c r="H75" s="43"/>
      <c r="I75" s="3"/>
      <c r="J75" s="43"/>
      <c r="K75" s="11"/>
      <c r="L75" s="43"/>
      <c r="M75" s="11"/>
      <c r="N75" s="43"/>
      <c r="O75" s="11"/>
      <c r="P75" s="43"/>
      <c r="Q75" s="11"/>
      <c r="R75" s="43"/>
      <c r="S75" s="11"/>
      <c r="T75" s="13"/>
    </row>
    <row r="76" spans="4:20" ht="18.75" customHeight="1">
      <c r="D76" s="69"/>
      <c r="E76" s="69"/>
      <c r="F76" s="10"/>
      <c r="G76" s="48"/>
      <c r="H76" s="43"/>
      <c r="I76" s="3"/>
      <c r="J76" s="43"/>
      <c r="K76" s="11"/>
      <c r="L76" s="43"/>
      <c r="M76" s="11"/>
      <c r="N76" s="43"/>
      <c r="O76" s="11"/>
      <c r="P76" s="43"/>
      <c r="Q76" s="11"/>
      <c r="R76" s="43"/>
      <c r="S76" s="11"/>
      <c r="T76" s="13"/>
    </row>
    <row r="77" spans="4:20" ht="18.75" customHeight="1">
      <c r="D77" s="69"/>
      <c r="E77" s="69"/>
      <c r="F77" s="10"/>
      <c r="G77" s="48"/>
      <c r="H77" s="43"/>
      <c r="I77" s="3"/>
      <c r="J77" s="43"/>
      <c r="K77" s="11"/>
      <c r="L77" s="43"/>
      <c r="M77" s="11"/>
      <c r="N77" s="43"/>
      <c r="O77" s="11"/>
      <c r="P77" s="43"/>
      <c r="Q77" s="11"/>
      <c r="R77" s="43"/>
      <c r="S77" s="11"/>
      <c r="T77" s="13"/>
    </row>
    <row r="78" spans="4:20" ht="18.75" customHeight="1">
      <c r="D78" s="69"/>
      <c r="E78" s="69"/>
      <c r="F78" s="10"/>
      <c r="G78" s="48"/>
      <c r="H78" s="43"/>
      <c r="I78" s="3"/>
      <c r="J78" s="43"/>
      <c r="K78" s="11"/>
      <c r="L78" s="43"/>
      <c r="M78" s="11"/>
      <c r="N78" s="43"/>
      <c r="O78" s="11"/>
      <c r="P78" s="43"/>
      <c r="Q78" s="11"/>
      <c r="R78" s="43"/>
      <c r="S78" s="11"/>
      <c r="T78" s="13"/>
    </row>
    <row r="79" spans="4:20" ht="18.75" customHeight="1">
      <c r="D79" s="69"/>
      <c r="E79" s="69"/>
      <c r="F79" s="10"/>
      <c r="G79" s="48"/>
      <c r="H79" s="43"/>
      <c r="I79" s="3"/>
      <c r="J79" s="43"/>
      <c r="K79" s="11"/>
      <c r="L79" s="43"/>
      <c r="M79" s="11"/>
      <c r="N79" s="43"/>
      <c r="O79" s="11"/>
      <c r="P79" s="43"/>
      <c r="Q79" s="11"/>
      <c r="R79" s="43"/>
      <c r="S79" s="11"/>
      <c r="T79" s="13"/>
    </row>
    <row r="80" spans="4:20" ht="18.75" customHeight="1">
      <c r="D80" s="69"/>
      <c r="E80" s="69"/>
      <c r="F80" s="10"/>
      <c r="G80" s="48"/>
      <c r="H80" s="43"/>
      <c r="I80" s="3"/>
      <c r="J80" s="43"/>
      <c r="K80" s="11"/>
      <c r="L80" s="43"/>
      <c r="M80" s="11"/>
      <c r="N80" s="43"/>
      <c r="O80" s="11"/>
      <c r="P80" s="43"/>
      <c r="Q80" s="11"/>
      <c r="R80" s="43"/>
      <c r="S80" s="11"/>
      <c r="T80" s="13"/>
    </row>
    <row r="81" spans="4:20" ht="18.75" customHeight="1">
      <c r="D81" s="69"/>
      <c r="E81" s="69"/>
      <c r="F81" s="10"/>
      <c r="G81" s="48"/>
      <c r="H81" s="43"/>
      <c r="I81" s="3"/>
      <c r="J81" s="43"/>
      <c r="K81" s="11"/>
      <c r="L81" s="43"/>
      <c r="M81" s="11"/>
      <c r="N81" s="43"/>
      <c r="O81" s="11"/>
      <c r="P81" s="43"/>
      <c r="Q81" s="11"/>
      <c r="R81" s="43"/>
      <c r="S81" s="11"/>
      <c r="T81" s="13"/>
    </row>
    <row r="82" spans="4:20" ht="18.75" customHeight="1">
      <c r="D82" s="69"/>
      <c r="E82" s="69"/>
      <c r="F82" s="10"/>
      <c r="G82" s="48"/>
      <c r="H82" s="43"/>
      <c r="I82" s="3"/>
      <c r="J82" s="43"/>
      <c r="K82" s="11"/>
      <c r="L82" s="43"/>
      <c r="M82" s="11"/>
      <c r="N82" s="43"/>
      <c r="O82" s="11"/>
      <c r="P82" s="43"/>
      <c r="Q82" s="11"/>
      <c r="R82" s="43"/>
      <c r="S82" s="11"/>
      <c r="T82" s="13"/>
    </row>
    <row r="83" spans="4:20" ht="18.75" customHeight="1">
      <c r="D83" s="69"/>
      <c r="E83" s="69"/>
      <c r="F83" s="10"/>
      <c r="G83" s="48"/>
      <c r="H83" s="43"/>
      <c r="I83" s="3"/>
      <c r="J83" s="43"/>
      <c r="K83" s="11"/>
      <c r="L83" s="43"/>
      <c r="M83" s="11"/>
      <c r="N83" s="43"/>
      <c r="O83" s="11"/>
      <c r="P83" s="43"/>
      <c r="Q83" s="11"/>
      <c r="R83" s="43"/>
      <c r="S83" s="11"/>
      <c r="T83" s="13"/>
    </row>
    <row r="84" spans="4:20" ht="18.75" customHeight="1">
      <c r="D84" s="69"/>
      <c r="E84" s="69"/>
      <c r="F84" s="10"/>
      <c r="G84" s="48"/>
      <c r="H84" s="43"/>
      <c r="I84" s="3"/>
      <c r="J84" s="43"/>
      <c r="K84" s="11"/>
      <c r="L84" s="43"/>
      <c r="M84" s="11"/>
      <c r="N84" s="43"/>
      <c r="O84" s="11"/>
      <c r="P84" s="43"/>
      <c r="Q84" s="11"/>
      <c r="R84" s="43"/>
      <c r="S84" s="11"/>
      <c r="T84" s="13"/>
    </row>
    <row r="85" spans="4:20" ht="18.75" customHeight="1">
      <c r="D85" s="69"/>
      <c r="E85" s="69"/>
      <c r="F85" s="10"/>
      <c r="G85" s="48"/>
      <c r="H85" s="43"/>
      <c r="I85" s="3"/>
      <c r="J85" s="43"/>
      <c r="K85" s="11"/>
      <c r="L85" s="43"/>
      <c r="M85" s="11"/>
      <c r="N85" s="43"/>
      <c r="O85" s="11"/>
      <c r="P85" s="43"/>
      <c r="Q85" s="11"/>
      <c r="R85" s="43"/>
      <c r="S85" s="11"/>
      <c r="T85" s="13"/>
    </row>
    <row r="86" spans="4:20" ht="18.75" customHeight="1">
      <c r="D86" s="69"/>
      <c r="E86" s="69"/>
      <c r="F86" s="10"/>
      <c r="G86" s="48"/>
      <c r="H86" s="43"/>
      <c r="I86" s="3"/>
      <c r="J86" s="43"/>
      <c r="K86" s="11"/>
      <c r="L86" s="43"/>
      <c r="M86" s="11"/>
      <c r="N86" s="43"/>
      <c r="O86" s="11"/>
      <c r="P86" s="43"/>
      <c r="Q86" s="11"/>
      <c r="R86" s="43"/>
      <c r="S86" s="11"/>
      <c r="T86" s="13"/>
    </row>
    <row r="87" spans="4:20" ht="18.75" customHeight="1">
      <c r="D87" s="69"/>
      <c r="E87" s="69"/>
      <c r="F87" s="10"/>
      <c r="G87" s="48"/>
      <c r="H87" s="43"/>
      <c r="I87" s="3"/>
      <c r="J87" s="43"/>
      <c r="K87" s="11"/>
      <c r="L87" s="43"/>
      <c r="M87" s="11"/>
      <c r="N87" s="43"/>
      <c r="O87" s="11"/>
      <c r="P87" s="43"/>
      <c r="Q87" s="11"/>
      <c r="R87" s="43"/>
      <c r="S87" s="11"/>
      <c r="T87" s="13"/>
    </row>
    <row r="88" spans="4:20" ht="18.75" customHeight="1">
      <c r="D88" s="69"/>
      <c r="E88" s="69"/>
      <c r="F88" s="10"/>
      <c r="G88" s="48"/>
      <c r="H88" s="43"/>
      <c r="I88" s="3"/>
      <c r="J88" s="43"/>
      <c r="K88" s="11"/>
      <c r="L88" s="43"/>
      <c r="M88" s="11"/>
      <c r="N88" s="43"/>
      <c r="O88" s="11"/>
      <c r="P88" s="43"/>
      <c r="Q88" s="11"/>
      <c r="R88" s="43"/>
      <c r="S88" s="11"/>
      <c r="T88" s="13"/>
    </row>
    <row r="89" spans="4:20" ht="18.75" customHeight="1">
      <c r="D89" s="69"/>
      <c r="E89" s="69"/>
      <c r="F89" s="10"/>
      <c r="G89" s="48"/>
      <c r="H89" s="43"/>
      <c r="I89" s="3"/>
      <c r="J89" s="43"/>
      <c r="K89" s="11"/>
      <c r="L89" s="43"/>
      <c r="M89" s="11"/>
      <c r="N89" s="43"/>
      <c r="O89" s="11"/>
      <c r="P89" s="43"/>
      <c r="Q89" s="11"/>
      <c r="R89" s="43"/>
      <c r="S89" s="11"/>
      <c r="T89" s="13"/>
    </row>
    <row r="90" spans="4:20" ht="18.75" customHeight="1">
      <c r="D90" s="69"/>
      <c r="E90" s="69"/>
      <c r="F90" s="10"/>
      <c r="G90" s="48"/>
      <c r="H90" s="43"/>
      <c r="I90" s="3"/>
      <c r="J90" s="43"/>
      <c r="K90" s="11"/>
      <c r="L90" s="43"/>
      <c r="M90" s="11"/>
      <c r="N90" s="43"/>
      <c r="O90" s="11"/>
      <c r="P90" s="43"/>
      <c r="Q90" s="11"/>
      <c r="R90" s="43"/>
      <c r="S90" s="11"/>
      <c r="T90" s="13"/>
    </row>
    <row r="91" spans="4:20" ht="18.75" customHeight="1">
      <c r="D91" s="69"/>
      <c r="E91" s="69"/>
      <c r="F91" s="10"/>
      <c r="G91" s="48"/>
      <c r="H91" s="43"/>
      <c r="I91" s="3"/>
      <c r="J91" s="43"/>
      <c r="K91" s="11"/>
      <c r="L91" s="43"/>
      <c r="M91" s="11"/>
      <c r="N91" s="43"/>
      <c r="O91" s="11"/>
      <c r="P91" s="43"/>
      <c r="Q91" s="11"/>
      <c r="R91" s="43"/>
      <c r="S91" s="11"/>
      <c r="T91" s="13"/>
    </row>
    <row r="92" spans="4:20" ht="18.75" customHeight="1">
      <c r="D92" s="69"/>
      <c r="E92" s="69"/>
      <c r="F92" s="10"/>
      <c r="G92" s="48"/>
      <c r="H92" s="43"/>
      <c r="I92" s="3"/>
      <c r="J92" s="43"/>
      <c r="K92" s="11"/>
      <c r="L92" s="43"/>
      <c r="M92" s="11"/>
      <c r="N92" s="43"/>
      <c r="O92" s="11"/>
      <c r="P92" s="43"/>
      <c r="Q92" s="11"/>
      <c r="R92" s="43"/>
      <c r="S92" s="11"/>
      <c r="T92" s="13"/>
    </row>
    <row r="93" spans="4:20" ht="18.75" customHeight="1">
      <c r="D93" s="69"/>
      <c r="E93" s="69"/>
      <c r="F93" s="10"/>
      <c r="G93" s="48"/>
      <c r="H93" s="43"/>
      <c r="I93" s="3"/>
      <c r="J93" s="43"/>
      <c r="K93" s="11"/>
      <c r="L93" s="43"/>
      <c r="M93" s="11"/>
      <c r="N93" s="43"/>
      <c r="O93" s="11"/>
      <c r="P93" s="43"/>
      <c r="Q93" s="11"/>
      <c r="R93" s="43"/>
      <c r="S93" s="11"/>
      <c r="T93" s="13"/>
    </row>
  </sheetData>
  <sheetProtection/>
  <mergeCells count="15">
    <mergeCell ref="R2:S2"/>
    <mergeCell ref="T2:T3"/>
    <mergeCell ref="A2:A3"/>
    <mergeCell ref="L2:M2"/>
    <mergeCell ref="B2:B3"/>
    <mergeCell ref="C2:C3"/>
    <mergeCell ref="L1:P1"/>
    <mergeCell ref="F2:F3"/>
    <mergeCell ref="G2:G3"/>
    <mergeCell ref="J2:K2"/>
    <mergeCell ref="N2:O2"/>
    <mergeCell ref="D1:K1"/>
    <mergeCell ref="E2:E3"/>
    <mergeCell ref="D2:D3"/>
    <mergeCell ref="P2:Q2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H34" sqref="H34"/>
    </sheetView>
  </sheetViews>
  <sheetFormatPr defaultColWidth="8.88671875" defaultRowHeight="13.5"/>
  <cols>
    <col min="1" max="1" width="36.10546875" style="1" customWidth="1"/>
    <col min="2" max="2" width="15.10546875" style="34" bestFit="1" customWidth="1"/>
    <col min="3" max="6" width="15.10546875" style="34" customWidth="1"/>
    <col min="7" max="7" width="8.6640625" style="2" customWidth="1"/>
    <col min="8" max="8" width="8.77734375" style="2" customWidth="1"/>
    <col min="9" max="16384" width="8.88671875" style="2" customWidth="1"/>
  </cols>
  <sheetData>
    <row r="1" spans="1:8" ht="14.25" thickBot="1">
      <c r="A1" s="59" t="s">
        <v>3</v>
      </c>
      <c r="B1" s="60" t="s">
        <v>11</v>
      </c>
      <c r="C1" s="60" t="s">
        <v>9</v>
      </c>
      <c r="D1" s="60" t="s">
        <v>10</v>
      </c>
      <c r="E1" s="60" t="s">
        <v>75</v>
      </c>
      <c r="F1" s="61" t="s">
        <v>12</v>
      </c>
      <c r="H1" s="53"/>
    </row>
    <row r="2" spans="1:6" ht="13.5">
      <c r="A2" s="5" t="s">
        <v>13</v>
      </c>
      <c r="B2" s="47">
        <f>총괄표!I29</f>
        <v>24470467</v>
      </c>
      <c r="C2" s="47">
        <f>총괄표!L29</f>
        <v>12720759</v>
      </c>
      <c r="D2" s="47">
        <f>총괄표!N29</f>
        <v>0</v>
      </c>
      <c r="E2" s="47"/>
      <c r="F2" s="47">
        <f>SUM(B2,C2,D2)</f>
        <v>37191226</v>
      </c>
    </row>
    <row r="3" spans="1:6" ht="13.5">
      <c r="A3" s="3" t="s">
        <v>103</v>
      </c>
      <c r="B3" s="48"/>
      <c r="C3" s="48"/>
      <c r="D3" s="48"/>
      <c r="E3" s="48"/>
      <c r="F3" s="47">
        <f>SUM(B3,C3,D3)</f>
        <v>0</v>
      </c>
    </row>
    <row r="4" spans="1:6" ht="13.5">
      <c r="A4" s="3" t="s">
        <v>3</v>
      </c>
      <c r="B4" s="48"/>
      <c r="C4" s="48"/>
      <c r="D4" s="48"/>
      <c r="E4" s="48"/>
      <c r="F4" s="48"/>
    </row>
    <row r="5" spans="1:6" ht="13.5">
      <c r="A5" s="3" t="s">
        <v>3</v>
      </c>
      <c r="B5" s="48"/>
      <c r="C5" s="48" t="s">
        <v>8</v>
      </c>
      <c r="D5" s="48"/>
      <c r="E5" s="48"/>
      <c r="F5" s="48"/>
    </row>
    <row r="6" spans="1:6" ht="13.5">
      <c r="A6" s="3" t="s">
        <v>3</v>
      </c>
      <c r="B6" s="48"/>
      <c r="C6" s="48"/>
      <c r="D6" s="48"/>
      <c r="E6" s="48"/>
      <c r="F6" s="48"/>
    </row>
    <row r="7" spans="1:6" ht="13.5">
      <c r="A7" s="3"/>
      <c r="B7" s="48"/>
      <c r="C7" s="48"/>
      <c r="D7" s="48"/>
      <c r="E7" s="48"/>
      <c r="F7" s="48"/>
    </row>
    <row r="8" spans="1:6" ht="13.5">
      <c r="A8" s="3"/>
      <c r="B8" s="48"/>
      <c r="C8" s="48"/>
      <c r="D8" s="48"/>
      <c r="E8" s="48"/>
      <c r="F8" s="48"/>
    </row>
    <row r="9" spans="2:6" ht="14.25" thickBot="1">
      <c r="B9" s="63"/>
      <c r="C9" s="63"/>
      <c r="D9" s="63"/>
      <c r="E9" s="63"/>
      <c r="F9" s="63"/>
    </row>
    <row r="10" spans="1:6" ht="14.25" thickBot="1">
      <c r="A10" s="59"/>
      <c r="B10" s="60" t="s">
        <v>15</v>
      </c>
      <c r="C10" s="60" t="s">
        <v>17</v>
      </c>
      <c r="D10" s="60" t="s">
        <v>91</v>
      </c>
      <c r="E10" s="60" t="s">
        <v>115</v>
      </c>
      <c r="F10" s="61"/>
    </row>
    <row r="11" spans="1:6" ht="13.5">
      <c r="A11" s="5" t="s">
        <v>116</v>
      </c>
      <c r="B11" s="35">
        <v>100</v>
      </c>
      <c r="C11" s="35">
        <v>1</v>
      </c>
      <c r="D11" s="35">
        <f>$B$11/100</f>
        <v>1</v>
      </c>
      <c r="E11" s="35"/>
      <c r="F11" s="35"/>
    </row>
    <row r="12" spans="1:6" ht="13.5">
      <c r="A12" s="3" t="s">
        <v>117</v>
      </c>
      <c r="B12" s="36">
        <v>50</v>
      </c>
      <c r="C12" s="36">
        <v>1</v>
      </c>
      <c r="D12" s="35">
        <f>$B$12/100</f>
        <v>0.5</v>
      </c>
      <c r="E12" s="36">
        <v>6</v>
      </c>
      <c r="F12" s="36"/>
    </row>
    <row r="13" spans="1:6" ht="13.5">
      <c r="A13" s="3" t="s">
        <v>118</v>
      </c>
      <c r="B13" s="36">
        <v>50</v>
      </c>
      <c r="C13" s="36">
        <v>1</v>
      </c>
      <c r="D13" s="35">
        <f>$B$13/100</f>
        <v>0.5</v>
      </c>
      <c r="E13" s="36">
        <v>6</v>
      </c>
      <c r="F13" s="36"/>
    </row>
    <row r="14" spans="1:6" ht="13.5">
      <c r="A14" s="3"/>
      <c r="B14" s="36"/>
      <c r="C14" s="36"/>
      <c r="D14" s="36"/>
      <c r="E14" s="36"/>
      <c r="F14" s="36"/>
    </row>
    <row r="15" spans="1:6" ht="13.5">
      <c r="A15" s="3"/>
      <c r="B15" s="36"/>
      <c r="C15" s="36"/>
      <c r="D15" s="36"/>
      <c r="E15" s="36"/>
      <c r="F15" s="36"/>
    </row>
    <row r="16" spans="1:6" ht="13.5">
      <c r="A16" s="3"/>
      <c r="B16" s="36"/>
      <c r="C16" s="36"/>
      <c r="D16" s="36"/>
      <c r="E16" s="36"/>
      <c r="F16" s="36"/>
    </row>
    <row r="17" spans="1:6" ht="13.5">
      <c r="A17" s="3"/>
      <c r="B17" s="36"/>
      <c r="C17" s="36"/>
      <c r="D17" s="36"/>
      <c r="E17" s="36"/>
      <c r="F17" s="36"/>
    </row>
    <row r="18" spans="1:6" ht="13.5">
      <c r="A18" s="3" t="s">
        <v>2</v>
      </c>
      <c r="B18" s="36"/>
      <c r="C18" s="36"/>
      <c r="D18" s="36"/>
      <c r="E18" s="36"/>
      <c r="F18" s="36"/>
    </row>
    <row r="19" spans="1:6" ht="14.25" thickBot="1">
      <c r="A19" s="4" t="s">
        <v>8</v>
      </c>
      <c r="B19" s="62"/>
      <c r="C19" s="62"/>
      <c r="D19" s="62"/>
      <c r="E19" s="62"/>
      <c r="F19" s="62"/>
    </row>
    <row r="20" spans="1:6" ht="14.25" thickBot="1">
      <c r="A20" s="59" t="s">
        <v>85</v>
      </c>
      <c r="B20" s="60" t="s">
        <v>15</v>
      </c>
      <c r="C20" s="60"/>
      <c r="D20" s="60" t="s">
        <v>91</v>
      </c>
      <c r="E20" s="60"/>
      <c r="F20" s="61"/>
    </row>
    <row r="21" spans="1:6" ht="13.5">
      <c r="A21" s="5" t="s">
        <v>86</v>
      </c>
      <c r="B21" s="35">
        <f>B11</f>
        <v>100</v>
      </c>
      <c r="C21" s="35"/>
      <c r="D21" s="35">
        <f>$B$21/100</f>
        <v>1</v>
      </c>
      <c r="E21" s="35"/>
      <c r="F21" s="35"/>
    </row>
    <row r="22" spans="1:6" ht="13.5">
      <c r="A22" s="3" t="s">
        <v>87</v>
      </c>
      <c r="B22" s="36">
        <f>B11</f>
        <v>100</v>
      </c>
      <c r="C22" s="35"/>
      <c r="D22" s="35">
        <f>$B$22/100</f>
        <v>1</v>
      </c>
      <c r="E22" s="36"/>
      <c r="F22" s="36"/>
    </row>
    <row r="23" spans="1:6" ht="13.5">
      <c r="A23" s="3" t="s">
        <v>90</v>
      </c>
      <c r="B23" s="36">
        <f>B11</f>
        <v>100</v>
      </c>
      <c r="C23" s="35"/>
      <c r="D23" s="35">
        <f>$B$23/100</f>
        <v>1</v>
      </c>
      <c r="E23" s="36"/>
      <c r="F23" s="36"/>
    </row>
    <row r="24" spans="1:6" ht="13.5">
      <c r="A24" s="3" t="s">
        <v>88</v>
      </c>
      <c r="B24" s="36">
        <f>B11</f>
        <v>100</v>
      </c>
      <c r="C24" s="35"/>
      <c r="D24" s="35">
        <f>$B$24/100</f>
        <v>1</v>
      </c>
      <c r="E24" s="36"/>
      <c r="F24" s="36"/>
    </row>
    <row r="25" spans="1:6" ht="13.5">
      <c r="A25" s="3" t="s">
        <v>89</v>
      </c>
      <c r="B25" s="36">
        <f>B11</f>
        <v>100</v>
      </c>
      <c r="C25" s="35"/>
      <c r="D25" s="35">
        <f>$B$25/100</f>
        <v>1</v>
      </c>
      <c r="E25" s="36"/>
      <c r="F25" s="36"/>
    </row>
    <row r="26" spans="1:6" ht="13.5">
      <c r="A26" s="3"/>
      <c r="B26" s="36"/>
      <c r="C26" s="36"/>
      <c r="D26" s="36"/>
      <c r="E26" s="36"/>
      <c r="F26" s="36"/>
    </row>
    <row r="27" spans="1:6" ht="13.5">
      <c r="A27" s="3"/>
      <c r="B27" s="36"/>
      <c r="C27" s="36"/>
      <c r="D27" s="36"/>
      <c r="E27" s="36"/>
      <c r="F27" s="36"/>
    </row>
    <row r="28" spans="1:6" ht="13.5">
      <c r="A28" s="3"/>
      <c r="B28" s="36"/>
      <c r="C28" s="36"/>
      <c r="D28" s="36"/>
      <c r="E28" s="36"/>
      <c r="F28" s="36"/>
    </row>
    <row r="29" spans="1:6" ht="14.25" thickBot="1">
      <c r="A29" s="4"/>
      <c r="B29" s="62"/>
      <c r="C29" s="62"/>
      <c r="D29" s="62"/>
      <c r="E29" s="62"/>
      <c r="F29" s="62"/>
    </row>
    <row r="30" spans="1:6" ht="14.25" thickBot="1">
      <c r="A30" s="59" t="s">
        <v>107</v>
      </c>
      <c r="B30" s="60" t="s">
        <v>108</v>
      </c>
      <c r="C30" s="60" t="s">
        <v>109</v>
      </c>
      <c r="D30" s="60" t="s">
        <v>110</v>
      </c>
      <c r="E30" s="60"/>
      <c r="F30" s="61"/>
    </row>
    <row r="31" spans="1:6" ht="13.5">
      <c r="A31" s="5" t="s">
        <v>111</v>
      </c>
      <c r="B31" s="35">
        <v>15</v>
      </c>
      <c r="C31" s="35">
        <v>15</v>
      </c>
      <c r="D31" s="35">
        <v>20</v>
      </c>
      <c r="E31" s="35"/>
      <c r="F31" s="35"/>
    </row>
    <row r="32" spans="1:6" ht="13.5">
      <c r="A32" s="5" t="s">
        <v>106</v>
      </c>
      <c r="B32" s="36">
        <v>40</v>
      </c>
      <c r="C32" s="36">
        <v>40</v>
      </c>
      <c r="D32" s="36">
        <v>40</v>
      </c>
      <c r="E32" s="36"/>
      <c r="F32" s="36"/>
    </row>
    <row r="33" spans="1:6" ht="13.5">
      <c r="A33" s="3" t="s">
        <v>18</v>
      </c>
      <c r="B33" s="36">
        <v>2</v>
      </c>
      <c r="C33" s="36"/>
      <c r="D33" s="36"/>
      <c r="E33" s="36"/>
      <c r="F33" s="36"/>
    </row>
    <row r="34" spans="1:6" ht="13.5">
      <c r="A34" s="3" t="s">
        <v>19</v>
      </c>
      <c r="B34" s="36"/>
      <c r="C34" s="36"/>
      <c r="D34" s="36"/>
      <c r="E34" s="36"/>
      <c r="F34" s="36"/>
    </row>
    <row r="35" spans="1:6" ht="13.5">
      <c r="A35" s="3" t="s">
        <v>20</v>
      </c>
      <c r="B35" s="36">
        <v>2</v>
      </c>
      <c r="C35" s="36"/>
      <c r="D35" s="36"/>
      <c r="E35" s="36"/>
      <c r="F35" s="36"/>
    </row>
    <row r="36" spans="1:6" ht="13.5">
      <c r="A36" s="3" t="s">
        <v>21</v>
      </c>
      <c r="B36" s="36">
        <v>3</v>
      </c>
      <c r="C36" s="36"/>
      <c r="D36" s="36"/>
      <c r="E36" s="36"/>
      <c r="F36" s="36"/>
    </row>
    <row r="37" spans="1:6" ht="13.5">
      <c r="A37" s="3"/>
      <c r="B37" s="36"/>
      <c r="C37" s="36"/>
      <c r="D37" s="36"/>
      <c r="E37" s="36"/>
      <c r="F37" s="36"/>
    </row>
    <row r="38" spans="1:6" ht="13.5">
      <c r="A38" s="3"/>
      <c r="B38" s="36"/>
      <c r="C38" s="36"/>
      <c r="D38" s="36"/>
      <c r="E38" s="36"/>
      <c r="F38" s="36"/>
    </row>
    <row r="39" spans="1:6" ht="14.25" thickBot="1">
      <c r="A39" s="4"/>
      <c r="B39" s="62"/>
      <c r="C39" s="62"/>
      <c r="D39" s="62"/>
      <c r="E39" s="62"/>
      <c r="F39" s="62"/>
    </row>
    <row r="40" spans="1:6" ht="14.25" thickBot="1">
      <c r="A40" s="59" t="s">
        <v>14</v>
      </c>
      <c r="B40" s="60" t="s">
        <v>15</v>
      </c>
      <c r="C40" s="60" t="s">
        <v>16</v>
      </c>
      <c r="D40" s="60"/>
      <c r="E40" s="60"/>
      <c r="F40" s="61"/>
    </row>
    <row r="41" spans="1:3" ht="13.5">
      <c r="A41" s="1" t="s">
        <v>122</v>
      </c>
      <c r="B41" s="34">
        <v>100</v>
      </c>
      <c r="C41" s="34">
        <v>0</v>
      </c>
    </row>
    <row r="42" spans="1:3" ht="13.5">
      <c r="A42" s="1" t="s">
        <v>123</v>
      </c>
      <c r="B42" s="34">
        <v>100</v>
      </c>
      <c r="C42" s="34">
        <v>0</v>
      </c>
    </row>
    <row r="43" spans="1:3" ht="13.5">
      <c r="A43" s="1" t="s">
        <v>124</v>
      </c>
      <c r="B43" s="34">
        <v>100</v>
      </c>
      <c r="C43" s="34">
        <v>0</v>
      </c>
    </row>
    <row r="44" spans="1:3" ht="13.5">
      <c r="A44" s="1" t="s">
        <v>125</v>
      </c>
      <c r="B44" s="34">
        <v>100</v>
      </c>
      <c r="C44" s="34">
        <v>0</v>
      </c>
    </row>
    <row r="45" spans="1:3" ht="13.5">
      <c r="A45" s="1" t="s">
        <v>126</v>
      </c>
      <c r="B45" s="34">
        <v>100</v>
      </c>
      <c r="C45" s="34">
        <v>0</v>
      </c>
    </row>
    <row r="46" spans="1:3" ht="13.5">
      <c r="A46" s="1" t="s">
        <v>127</v>
      </c>
      <c r="B46" s="34">
        <v>100</v>
      </c>
      <c r="C46" s="34">
        <v>0</v>
      </c>
    </row>
    <row r="47" spans="1:3" ht="13.5">
      <c r="A47" s="1" t="s">
        <v>128</v>
      </c>
      <c r="B47" s="34">
        <v>100</v>
      </c>
      <c r="C47" s="34">
        <v>0</v>
      </c>
    </row>
  </sheetData>
  <sheetProtection/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이지테크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이지테크</dc:creator>
  <cp:keywords/>
  <dc:description/>
  <cp:lastModifiedBy>SEC</cp:lastModifiedBy>
  <cp:lastPrinted>2004-07-05T03:57:52Z</cp:lastPrinted>
  <dcterms:created xsi:type="dcterms:W3CDTF">2002-09-09T02:35:17Z</dcterms:created>
  <dcterms:modified xsi:type="dcterms:W3CDTF">2009-08-20T05:45:43Z</dcterms:modified>
  <cp:category/>
  <cp:version/>
  <cp:contentType/>
  <cp:contentStatus/>
</cp:coreProperties>
</file>