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30" windowWidth="15240" windowHeight="8445" tabRatio="969"/>
  </bookViews>
  <sheets>
    <sheet name="심사내역서" sheetId="1" r:id="rId1"/>
    <sheet name="원가집계" sheetId="42" r:id="rId2"/>
    <sheet name="원가" sheetId="2" r:id="rId3"/>
    <sheet name="인집" sheetId="20" r:id="rId4"/>
    <sheet name="단위당인건비" sheetId="19" r:id="rId5"/>
    <sheet name="월기본급" sheetId="18" r:id="rId6"/>
    <sheet name="연장근로" sheetId="50" r:id="rId7"/>
    <sheet name="휴일근로" sheetId="51" r:id="rId8"/>
    <sheet name="근무일수" sheetId="58" r:id="rId9"/>
    <sheet name="투입인원" sheetId="16" r:id="rId10"/>
    <sheet name="경비집계표" sheetId="15" r:id="rId11"/>
    <sheet name="보험료" sheetId="14" r:id="rId12"/>
    <sheet name="보험료산출기준" sheetId="29" state="hidden" r:id="rId13"/>
    <sheet name="산재비율" sheetId="13" state="hidden" r:id="rId14"/>
    <sheet name="복리후생비" sheetId="12" r:id="rId15"/>
    <sheet name="식대" sheetId="11" r:id="rId16"/>
    <sheet name="체력단련비" sheetId="60" r:id="rId17"/>
    <sheet name="사업소세" sheetId="43" r:id="rId18"/>
    <sheet name="교육비" sheetId="44" r:id="rId19"/>
    <sheet name="일반" sheetId="8" r:id="rId20"/>
    <sheet name="일반비율" sheetId="7" state="hidden" r:id="rId21"/>
    <sheet name="이윤" sheetId="6" r:id="rId22"/>
    <sheet name="이윤율" sheetId="5" state="hidden" r:id="rId23"/>
    <sheet name="기업" sheetId="4" state="hidden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1">#N/A</definedName>
    <definedName name="_2">#N/A</definedName>
    <definedName name="_3" localSheetId="16">#REF!</definedName>
    <definedName name="_3">#REF!</definedName>
    <definedName name="_B140007" localSheetId="16">[1]건축!#REF!</definedName>
    <definedName name="_B140007">[1]건축!#REF!</definedName>
    <definedName name="_Fill" localSheetId="16" hidden="1">#REF!</definedName>
    <definedName name="_Fill" hidden="1">#REF!</definedName>
    <definedName name="_Key1" localSheetId="16" hidden="1">#REF!</definedName>
    <definedName name="_Key1" hidden="1">#REF!</definedName>
    <definedName name="_Key2" localSheetId="16" hidden="1">#REF!</definedName>
    <definedName name="_Key2" hidden="1">#REF!</definedName>
    <definedName name="_Order1" hidden="1">255</definedName>
    <definedName name="_Order2" hidden="1">255</definedName>
    <definedName name="_Sort" localSheetId="16" hidden="1">#REF!</definedName>
    <definedName name="_Sort" hidden="1">#REF!</definedName>
    <definedName name="\a">#N/A</definedName>
    <definedName name="\z">#N/A</definedName>
    <definedName name="經費">#REF!</definedName>
    <definedName name="기" localSheetId="16">[5]경산!#REF!</definedName>
    <definedName name="기">[5]경산!#REF!</definedName>
    <definedName name="勞務費">#REF!</definedName>
    <definedName name="ㅁ" localSheetId="16">[6]경산!#REF!</definedName>
    <definedName name="ㅁ">[6]경산!#REF!</definedName>
    <definedName name="ㅁ1" localSheetId="16">[7]경산!#REF!</definedName>
    <definedName name="ㅁ1">[7]경산!#REF!</definedName>
    <definedName name="ㅁ384K5" localSheetId="16">[1]건축!#REF!</definedName>
    <definedName name="ㅁ384K5">[1]건축!#REF!</definedName>
    <definedName name="ㅁ60" localSheetId="16">[8]직노!#REF!</definedName>
    <definedName name="ㅁ60">[8]직노!#REF!</definedName>
    <definedName name="ㅂㅂㅂ" localSheetId="16">[4]직노!#REF!</definedName>
    <definedName name="ㅂㅂㅂ">[4]직노!#REF!</definedName>
    <definedName name="보" localSheetId="16">[9]직노!#REF!</definedName>
    <definedName name="보">[9]직노!#REF!</definedName>
    <definedName name="附加價値稅">#REF!</definedName>
    <definedName name="사인">#REF!</definedName>
    <definedName name="純工事原價">#REF!</definedName>
    <definedName name="利潤">#REF!</definedName>
    <definedName name="一般管理費">#REF!</definedName>
    <definedName name="일위대가">'[10] HIT-&gt;HMC 견적(3900)'!$J$31</definedName>
    <definedName name="일의01" localSheetId="16">[11]직노!#REF!</definedName>
    <definedName name="일의01">[11]직노!#REF!</definedName>
    <definedName name="材料費">#REF!</definedName>
    <definedName name="直接人件費">#REF!</definedName>
    <definedName name="청마총괄" localSheetId="16">[12]직노!#REF!</definedName>
    <definedName name="청마총괄">[12]직노!#REF!</definedName>
    <definedName name="총괄표" localSheetId="16">[12]직노!#REF!</definedName>
    <definedName name="총괄표">[12]직노!#REF!</definedName>
    <definedName name="總原價">#REF!</definedName>
    <definedName name="총집계">#REF!</definedName>
    <definedName name="ㅎ314" localSheetId="16">#REF!</definedName>
    <definedName name="ㅎ314">#REF!</definedName>
    <definedName name="A">#N/A</definedName>
    <definedName name="AA" localSheetId="16">[2]경산!#REF!</definedName>
    <definedName name="AA">[2]경산!#REF!</definedName>
    <definedName name="CODE">#REF!</definedName>
    <definedName name="DATA">#REF!</definedName>
    <definedName name="_xlnm.Database">#REF!</definedName>
    <definedName name="DEMO" localSheetId="16">#REF!</definedName>
    <definedName name="DEMO">#REF!</definedName>
    <definedName name="HIT">'[3]2F 회의실견적(5_14 일대)'!$J$31</definedName>
    <definedName name="_xlnm.Print_Area" localSheetId="10">경비집계표!$A$1:$G$23</definedName>
    <definedName name="_xlnm.Print_Area" localSheetId="8">근무일수!$A$1:$O$12</definedName>
    <definedName name="_xlnm.Print_Area" localSheetId="23">기업!$A$1:$H$54</definedName>
    <definedName name="_xlnm.Print_Area" localSheetId="4">단위당인건비!$A$1:$J$22</definedName>
    <definedName name="_xlnm.Print_Area" localSheetId="11">보험료!$A$1:$J$23</definedName>
    <definedName name="_xlnm.Print_Area" localSheetId="12">보험료산출기준!$A$1:$H$12</definedName>
    <definedName name="_xlnm.Print_Area" localSheetId="14">복리후생비!$A$1:$N$11</definedName>
    <definedName name="_xlnm.Print_Area" localSheetId="13">산재비율!$A$1:$H$42</definedName>
    <definedName name="_xlnm.Print_Area" localSheetId="15">식대!$A$1:$K$11</definedName>
    <definedName name="_xlnm.Print_Area" localSheetId="0">심사내역서!$A$1:$H$8</definedName>
    <definedName name="_xlnm.Print_Area" localSheetId="6">연장근로!$A$1:$G$13</definedName>
    <definedName name="_xlnm.Print_Area" localSheetId="2">원가!$A$1:$L$34</definedName>
    <definedName name="_xlnm.Print_Area" localSheetId="1">원가집계!$A$1:$H$34</definedName>
    <definedName name="_xlnm.Print_Area" localSheetId="5">월기본급!$A$1:$H$13</definedName>
    <definedName name="_xlnm.Print_Area" localSheetId="22">이윤율!$A$1:$F$13</definedName>
    <definedName name="_xlnm.Print_Area" localSheetId="3">인집!$A$1:$K$11</definedName>
    <definedName name="_xlnm.Print_Area" localSheetId="20">일반비율!$A$1:$I$23</definedName>
    <definedName name="_xlnm.Print_Area" localSheetId="16">체력단련비!$A$1:$K$11</definedName>
    <definedName name="_xlnm.Print_Area" localSheetId="9">투입인원!$A$1:$J$12</definedName>
    <definedName name="_xlnm.Print_Area" localSheetId="7">휴일근로!$A$1:$G$13</definedName>
    <definedName name="_xlnm.Print_Area">#REF!</definedName>
    <definedName name="_xlnm.Print_Titles" localSheetId="4">단위당인건비!$2:$3</definedName>
    <definedName name="_xlnm.Print_Titles" localSheetId="11">보험료!$2:$3</definedName>
    <definedName name="T">#N/A</definedName>
    <definedName name="UNIT">#REF!</definedName>
    <definedName name="WW" localSheetId="16">[4]직노!#REF!</definedName>
    <definedName name="WW">[4]직노!#REF!</definedName>
  </definedNames>
  <calcPr calcId="125725"/>
</workbook>
</file>

<file path=xl/calcChain.xml><?xml version="1.0" encoding="utf-8"?>
<calcChain xmlns="http://schemas.openxmlformats.org/spreadsheetml/2006/main">
  <c r="A13" i="18"/>
  <c r="M11" i="58"/>
  <c r="L11"/>
  <c r="K11"/>
  <c r="J11"/>
  <c r="I11"/>
  <c r="H11"/>
  <c r="G11"/>
  <c r="F11"/>
  <c r="E11"/>
  <c r="D11"/>
  <c r="C11"/>
  <c r="B11"/>
  <c r="N10"/>
  <c r="N9"/>
  <c r="N8"/>
  <c r="N7"/>
  <c r="N11" s="1"/>
  <c r="F9" i="51" l="1"/>
  <c r="A11" i="12"/>
  <c r="A10"/>
  <c r="A10" i="60"/>
  <c r="G8"/>
  <c r="G7"/>
  <c r="I7" s="1"/>
  <c r="K7" i="12" s="1"/>
  <c r="E15" i="15" s="1"/>
  <c r="G24" i="2" s="1"/>
  <c r="G24" i="42" s="1"/>
  <c r="K8" i="60"/>
  <c r="K7"/>
  <c r="G9" i="18"/>
  <c r="E6" i="19" s="1"/>
  <c r="K9" i="6"/>
  <c r="J9" i="8"/>
  <c r="I8" i="44"/>
  <c r="I8" i="43"/>
  <c r="H10" i="14"/>
  <c r="H13"/>
  <c r="H14"/>
  <c r="H9"/>
  <c r="F11" i="16"/>
  <c r="L7" i="19"/>
  <c r="B7" i="20"/>
  <c r="B7" i="44" s="1"/>
  <c r="Q7" i="58"/>
  <c r="M7" i="11"/>
  <c r="M8"/>
  <c r="F8" i="50"/>
  <c r="F8" i="51"/>
  <c r="K8" i="19"/>
  <c r="L7" i="11"/>
  <c r="J7" i="44"/>
  <c r="E18" i="15" s="1"/>
  <c r="G27" i="2" s="1"/>
  <c r="G27" i="42" s="1"/>
  <c r="G9" i="7"/>
  <c r="G7"/>
  <c r="G52" i="4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E7" i="20"/>
  <c r="E7" i="60" s="1"/>
  <c r="A23" i="15"/>
  <c r="A4" i="42"/>
  <c r="G11" i="7"/>
  <c r="G12"/>
  <c r="G13"/>
  <c r="G14"/>
  <c r="G15"/>
  <c r="G16"/>
  <c r="A22"/>
  <c r="G11" i="2"/>
  <c r="G11" i="42" s="1"/>
  <c r="G5"/>
  <c r="B9" i="8"/>
  <c r="B9" i="6" s="1"/>
  <c r="A22" i="15"/>
  <c r="A21"/>
  <c r="A20"/>
  <c r="E6"/>
  <c r="A10" i="43"/>
  <c r="A13" i="8"/>
  <c r="A12"/>
  <c r="A11"/>
  <c r="B7" i="43"/>
  <c r="E7"/>
  <c r="A4" i="2"/>
  <c r="A4" i="14" s="1"/>
  <c r="A10" i="11"/>
  <c r="A4" i="19"/>
  <c r="A10" i="20"/>
  <c r="A18" i="14"/>
  <c r="A12" i="6"/>
  <c r="A17" i="14"/>
  <c r="A14" i="6"/>
  <c r="A13"/>
  <c r="A11"/>
  <c r="A19" i="7"/>
  <c r="A15" i="19"/>
  <c r="L28" i="2"/>
  <c r="L15"/>
  <c r="E7" i="11"/>
  <c r="B6" i="1"/>
  <c r="E8" i="43"/>
  <c r="K7" i="11"/>
  <c r="J8" i="44"/>
  <c r="F18" i="15" s="1"/>
  <c r="B8" i="11"/>
  <c r="B8" i="43"/>
  <c r="I8" i="60"/>
  <c r="K8" i="12" s="1"/>
  <c r="F15" i="15" s="1"/>
  <c r="G6" i="42" l="1"/>
  <c r="G7" i="11"/>
  <c r="I7" s="1"/>
  <c r="G7" i="12" s="1"/>
  <c r="L8" i="11"/>
  <c r="B8" i="44"/>
  <c r="B7" i="11"/>
  <c r="B8" i="8"/>
  <c r="B8" i="6" s="1"/>
  <c r="F5" i="15"/>
  <c r="B8" i="12"/>
  <c r="B8" i="60"/>
  <c r="E8"/>
  <c r="E8" i="12"/>
  <c r="C6" i="1"/>
  <c r="E8" i="8"/>
  <c r="E8" i="6" s="1"/>
  <c r="E7" i="12"/>
  <c r="E7" i="44"/>
  <c r="G10" i="7"/>
  <c r="G8" s="1"/>
  <c r="G18" s="1"/>
  <c r="A23" s="1"/>
  <c r="A21" i="19"/>
  <c r="E12"/>
  <c r="E8"/>
  <c r="G9" i="2" s="1"/>
  <c r="G9" i="42" s="1"/>
  <c r="A18" i="19"/>
  <c r="B7" i="60"/>
  <c r="E5" i="15"/>
  <c r="A19" i="19"/>
  <c r="B7" i="12"/>
  <c r="E9" i="19"/>
  <c r="G10" i="2" s="1"/>
  <c r="G10" i="42" s="1"/>
  <c r="A16" i="19"/>
  <c r="E14" i="15"/>
  <c r="I7" i="12"/>
  <c r="G7" i="2"/>
  <c r="E8" i="44"/>
  <c r="E9" i="8"/>
  <c r="E9" i="6" s="1"/>
  <c r="E7" i="19"/>
  <c r="F6" i="15"/>
  <c r="I8" i="11"/>
  <c r="G8" i="12" s="1"/>
  <c r="E8" i="11"/>
  <c r="G7" i="20"/>
  <c r="F14" i="15" l="1"/>
  <c r="I8" i="12"/>
  <c r="G7" i="42"/>
  <c r="D9" i="14"/>
  <c r="E11" i="19"/>
  <c r="G8" i="2"/>
  <c r="G8" i="42" s="1"/>
  <c r="G23" i="2"/>
  <c r="G23" i="42" s="1"/>
  <c r="E16" i="15"/>
  <c r="G25" i="2" s="1"/>
  <c r="G25" i="42" s="1"/>
  <c r="G13" i="2"/>
  <c r="G13" i="42" s="1"/>
  <c r="I7" i="20"/>
  <c r="F9" i="14" s="1"/>
  <c r="F10" s="1"/>
  <c r="F11" s="1"/>
  <c r="F12" s="1"/>
  <c r="F14" s="1"/>
  <c r="D10" l="1"/>
  <c r="A22" i="19"/>
  <c r="H7" i="20"/>
  <c r="E13" i="19"/>
  <c r="E14" s="1"/>
  <c r="G15" i="2" s="1"/>
  <c r="G12"/>
  <c r="F16" i="15"/>
  <c r="G15" i="42" l="1"/>
  <c r="E9" i="14"/>
  <c r="D11"/>
  <c r="J7" i="20"/>
  <c r="K7" s="1"/>
  <c r="G14" i="2"/>
  <c r="G14" i="42" s="1"/>
  <c r="G12"/>
  <c r="M16" i="2"/>
  <c r="M21"/>
  <c r="M18"/>
  <c r="M19"/>
  <c r="M20" s="1"/>
  <c r="M17"/>
  <c r="G8" i="8" l="1"/>
  <c r="G7" i="43"/>
  <c r="G8"/>
  <c r="G9" i="8"/>
  <c r="D12" i="14"/>
  <c r="E10"/>
  <c r="G9"/>
  <c r="I9" s="1"/>
  <c r="M22" i="2"/>
  <c r="J7" i="43" l="1"/>
  <c r="E17" i="15" s="1"/>
  <c r="G26" i="2" s="1"/>
  <c r="G26" i="42" s="1"/>
  <c r="F17" i="15"/>
  <c r="J8" i="43"/>
  <c r="E7" i="15"/>
  <c r="F8"/>
  <c r="G8" i="6"/>
  <c r="D14" i="14"/>
  <c r="E11"/>
  <c r="G10"/>
  <c r="I10" s="1"/>
  <c r="E8" i="15" s="1"/>
  <c r="G17" i="2" s="1"/>
  <c r="G17" i="42" s="1"/>
  <c r="F7" i="15"/>
  <c r="G9" i="6"/>
  <c r="E12" i="14" l="1"/>
  <c r="G11"/>
  <c r="I11" s="1"/>
  <c r="E9" i="15" s="1"/>
  <c r="G18" i="2" s="1"/>
  <c r="G18" i="42" s="1"/>
  <c r="G16" i="2"/>
  <c r="G16" i="42" s="1"/>
  <c r="F9" i="15"/>
  <c r="F12" l="1"/>
  <c r="E14" i="14"/>
  <c r="G14" s="1"/>
  <c r="I14" s="1"/>
  <c r="E12" i="15" s="1"/>
  <c r="G21" i="2" s="1"/>
  <c r="G21" i="42" s="1"/>
  <c r="G12" i="14"/>
  <c r="I12" s="1"/>
  <c r="F11" i="15" l="1"/>
  <c r="F10"/>
  <c r="I13" i="14"/>
  <c r="E11" i="15" s="1"/>
  <c r="G20" i="2" s="1"/>
  <c r="G20" i="42" s="1"/>
  <c r="E10" i="15"/>
  <c r="I16" i="14" l="1"/>
  <c r="F13" i="15"/>
  <c r="G19" i="2"/>
  <c r="G19" i="42" s="1"/>
  <c r="E13" i="15"/>
  <c r="G22" i="2" l="1"/>
  <c r="G22" i="42" s="1"/>
  <c r="E19" i="15"/>
  <c r="F19"/>
  <c r="H9" i="8" l="1"/>
  <c r="H8"/>
  <c r="G28" i="2"/>
  <c r="H8" i="6" l="1"/>
  <c r="I8" i="8"/>
  <c r="K8" s="1"/>
  <c r="I8" i="6" s="1"/>
  <c r="G28" i="42"/>
  <c r="G29" i="2"/>
  <c r="G30" s="1"/>
  <c r="G31" s="1"/>
  <c r="H9" i="6"/>
  <c r="I9" i="8"/>
  <c r="K9" s="1"/>
  <c r="I9" i="6" s="1"/>
  <c r="G29" i="42" l="1"/>
  <c r="J9" i="6"/>
  <c r="L9" s="1"/>
  <c r="J8"/>
  <c r="L8" s="1"/>
  <c r="G30" i="42" l="1"/>
  <c r="G32" i="2"/>
  <c r="I32" l="1"/>
  <c r="G33"/>
  <c r="G33" i="42" s="1"/>
  <c r="G32"/>
  <c r="I15" i="2"/>
  <c r="I28"/>
  <c r="I29"/>
  <c r="I30"/>
  <c r="G31" i="42"/>
  <c r="I31" i="2"/>
  <c r="G34" l="1"/>
  <c r="G34" i="42" l="1"/>
  <c r="E6" i="1"/>
  <c r="F6" s="1"/>
  <c r="H6" l="1"/>
</calcChain>
</file>

<file path=xl/sharedStrings.xml><?xml version="1.0" encoding="utf-8"?>
<sst xmlns="http://schemas.openxmlformats.org/spreadsheetml/2006/main" count="625" uniqueCount="524">
  <si>
    <t>연장근로수당</t>
    <phoneticPr fontId="5" type="noConversion"/>
  </si>
  <si>
    <t>주 2)</t>
    <phoneticPr fontId="5" type="noConversion"/>
  </si>
  <si>
    <t>소    계</t>
    <phoneticPr fontId="5" type="noConversion"/>
  </si>
  <si>
    <t>보
험
료</t>
    <phoneticPr fontId="7" type="noConversion"/>
  </si>
  <si>
    <t>년차수당</t>
    <phoneticPr fontId="5" type="noConversion"/>
  </si>
  <si>
    <t>소          계</t>
    <phoneticPr fontId="6" type="noConversion"/>
  </si>
  <si>
    <t>월간용역비</t>
    <phoneticPr fontId="7" type="noConversion"/>
  </si>
  <si>
    <t>적용
개월수</t>
    <phoneticPr fontId="7" type="noConversion"/>
  </si>
  <si>
    <t>주 2)</t>
  </si>
  <si>
    <t>주 3)</t>
  </si>
  <si>
    <t>주 4)</t>
  </si>
  <si>
    <t>주 5)</t>
  </si>
  <si>
    <t>계</t>
    <phoneticPr fontId="7" type="noConversion"/>
  </si>
  <si>
    <t>단위 : 원/월</t>
    <phoneticPr fontId="6" type="noConversion"/>
  </si>
  <si>
    <t xml:space="preserve"> 구      분</t>
    <phoneticPr fontId="7" type="noConversion"/>
  </si>
  <si>
    <t>금      액</t>
    <phoneticPr fontId="11" type="noConversion"/>
  </si>
  <si>
    <t>구성비(%)</t>
    <phoneticPr fontId="12" type="noConversion"/>
  </si>
  <si>
    <t>비        고</t>
    <phoneticPr fontId="11" type="noConversion"/>
  </si>
  <si>
    <t xml:space="preserve"> 비      목</t>
    <phoneticPr fontId="7" type="noConversion"/>
  </si>
  <si>
    <t>기    본    급</t>
    <phoneticPr fontId="6" type="noConversion"/>
  </si>
  <si>
    <t>소          계</t>
    <phoneticPr fontId="6" type="noConversion"/>
  </si>
  <si>
    <t>상       여       금</t>
    <phoneticPr fontId="7" type="noConversion"/>
  </si>
  <si>
    <t>퇴 직 급 여 충 당 금</t>
    <phoneticPr fontId="7" type="noConversion"/>
  </si>
  <si>
    <t>계</t>
    <phoneticPr fontId="7" type="noConversion"/>
  </si>
  <si>
    <t>산재보험료</t>
  </si>
  <si>
    <t>국민연금</t>
    <phoneticPr fontId="7" type="noConversion"/>
  </si>
  <si>
    <t>고용보험료</t>
    <phoneticPr fontId="7" type="noConversion"/>
  </si>
  <si>
    <t>국민건강보험료</t>
    <phoneticPr fontId="7" type="noConversion"/>
  </si>
  <si>
    <t>임금채권보장보험료</t>
    <phoneticPr fontId="7" type="noConversion"/>
  </si>
  <si>
    <t>식대</t>
    <phoneticPr fontId="7" type="noConversion"/>
  </si>
  <si>
    <t>단위 : 원/월</t>
    <phoneticPr fontId="5" type="noConversion"/>
  </si>
  <si>
    <t>금   액</t>
    <phoneticPr fontId="7" type="noConversion"/>
  </si>
  <si>
    <t>단위당인건비집계표</t>
    <phoneticPr fontId="6" type="noConversion"/>
  </si>
  <si>
    <t>단위 : 원/월</t>
    <phoneticPr fontId="7" type="noConversion"/>
  </si>
  <si>
    <t>구      분</t>
    <phoneticPr fontId="7" type="noConversion"/>
  </si>
  <si>
    <t>적용직종명</t>
    <phoneticPr fontId="14" type="noConversion"/>
  </si>
  <si>
    <t>기본급</t>
    <phoneticPr fontId="6" type="noConversion"/>
  </si>
  <si>
    <t>제수당</t>
    <phoneticPr fontId="6" type="noConversion"/>
  </si>
  <si>
    <t>상여금</t>
    <phoneticPr fontId="6" type="noConversion"/>
  </si>
  <si>
    <t>퇴직급여
충당금</t>
    <phoneticPr fontId="6" type="noConversion"/>
  </si>
  <si>
    <t>단위(1인)당인건비산출표</t>
    <phoneticPr fontId="15" type="noConversion"/>
  </si>
  <si>
    <t>월근로시간</t>
    <phoneticPr fontId="7" type="noConversion"/>
  </si>
  <si>
    <t>구          분</t>
    <phoneticPr fontId="15" type="noConversion"/>
  </si>
  <si>
    <t>금     액</t>
    <phoneticPr fontId="6" type="noConversion"/>
  </si>
  <si>
    <t>비   고</t>
    <phoneticPr fontId="7" type="noConversion"/>
  </si>
  <si>
    <t>기       본       급</t>
    <phoneticPr fontId="6" type="noConversion"/>
  </si>
  <si>
    <t>주 1)</t>
  </si>
  <si>
    <t>년차수당</t>
    <phoneticPr fontId="7" type="noConversion"/>
  </si>
  <si>
    <t>소계</t>
    <phoneticPr fontId="7" type="noConversion"/>
  </si>
  <si>
    <t>상       여       금</t>
    <phoneticPr fontId="6" type="noConversion"/>
  </si>
  <si>
    <t>퇴 직 급 여 충 당 금</t>
    <phoneticPr fontId="6" type="noConversion"/>
  </si>
  <si>
    <t>근로기준법 제34조</t>
    <phoneticPr fontId="7" type="noConversion"/>
  </si>
  <si>
    <t>계</t>
    <phoneticPr fontId="15" type="noConversion"/>
  </si>
  <si>
    <t>M/M당기본급산출표</t>
    <phoneticPr fontId="6" type="noConversion"/>
  </si>
  <si>
    <t>구       분</t>
    <phoneticPr fontId="7" type="noConversion"/>
  </si>
  <si>
    <t>직종번호</t>
    <phoneticPr fontId="7" type="noConversion"/>
  </si>
  <si>
    <t>주 1)</t>
    <phoneticPr fontId="14" type="noConversion"/>
  </si>
  <si>
    <t>적용직종 및 소요인원산정표</t>
    <phoneticPr fontId="16" type="noConversion"/>
  </si>
  <si>
    <t>구  분</t>
    <phoneticPr fontId="7" type="noConversion"/>
  </si>
  <si>
    <t>계</t>
    <phoneticPr fontId="16" type="noConversion"/>
  </si>
  <si>
    <t>경비집계표</t>
    <phoneticPr fontId="7" type="noConversion"/>
  </si>
  <si>
    <t>비          목</t>
    <phoneticPr fontId="5" type="noConversion"/>
  </si>
  <si>
    <t>주 1)</t>
    <phoneticPr fontId="5" type="noConversion"/>
  </si>
  <si>
    <t>복리후생비</t>
    <phoneticPr fontId="5" type="noConversion"/>
  </si>
  <si>
    <t>식대</t>
    <phoneticPr fontId="5" type="noConversion"/>
  </si>
  <si>
    <t>주 2)</t>
    <phoneticPr fontId="5" type="noConversion"/>
  </si>
  <si>
    <t>비           목</t>
    <phoneticPr fontId="7" type="noConversion"/>
  </si>
  <si>
    <t>적 용 대 상 액  주1)</t>
    <phoneticPr fontId="15" type="noConversion"/>
  </si>
  <si>
    <t>금  액</t>
    <phoneticPr fontId="13" type="noConversion"/>
  </si>
  <si>
    <t>비 고</t>
    <phoneticPr fontId="15" type="noConversion"/>
  </si>
  <si>
    <t>기본급</t>
    <phoneticPr fontId="13" type="noConversion"/>
  </si>
  <si>
    <t>제수당</t>
    <phoneticPr fontId="15" type="noConversion"/>
  </si>
  <si>
    <t>상여금</t>
    <phoneticPr fontId="15" type="noConversion"/>
  </si>
  <si>
    <t>국민연금</t>
  </si>
  <si>
    <t>고용보험료</t>
    <phoneticPr fontId="5" type="noConversion"/>
  </si>
  <si>
    <t>국민건강보험료</t>
  </si>
  <si>
    <t>임금채권보장보험료</t>
  </si>
  <si>
    <t xml:space="preserve">   석탄광업</t>
  </si>
  <si>
    <t xml:space="preserve">   금속 및 비금속광업</t>
  </si>
  <si>
    <t xml:space="preserve">   선박건조 및 수리업</t>
  </si>
  <si>
    <t xml:space="preserve">   석회석광업</t>
  </si>
  <si>
    <t xml:space="preserve">   수제품 제조업</t>
  </si>
  <si>
    <t xml:space="preserve">   기타제조업</t>
  </si>
  <si>
    <t>2. 제조업</t>
  </si>
  <si>
    <t xml:space="preserve">   식료품제조업</t>
  </si>
  <si>
    <t xml:space="preserve">   담배제조업</t>
  </si>
  <si>
    <t>5. 운수창고 및 통신업</t>
  </si>
  <si>
    <t xml:space="preserve">   섬유 또는 섬유제품제조업(갑)</t>
  </si>
  <si>
    <t xml:space="preserve">   철도궤도 및 삭도운수업</t>
  </si>
  <si>
    <t xml:space="preserve">   섬유 또는 섬유제품제조업(을)</t>
  </si>
  <si>
    <t xml:space="preserve">   제재 및 베니어판 제조업</t>
  </si>
  <si>
    <t xml:space="preserve">   화물자동차운수업</t>
  </si>
  <si>
    <t xml:space="preserve">   목재품 제조업</t>
  </si>
  <si>
    <t xml:space="preserve">   항공운수업</t>
  </si>
  <si>
    <t xml:space="preserve">   운수관련 서비스업</t>
  </si>
  <si>
    <t xml:space="preserve">   화학제품 제조업</t>
  </si>
  <si>
    <t xml:space="preserve">   의약품 및 화장품 향료 제조업</t>
  </si>
  <si>
    <t xml:space="preserve">   코크스 및 석탄가스 제조업</t>
  </si>
  <si>
    <t xml:space="preserve">   고무제품 제조업</t>
  </si>
  <si>
    <t xml:space="preserve">   유리 제조업</t>
  </si>
  <si>
    <t>9. 기타의사업</t>
  </si>
  <si>
    <t xml:space="preserve">   시멘트 제조업</t>
  </si>
  <si>
    <t xml:space="preserve">   건물등의 종합관리사업</t>
  </si>
  <si>
    <t xml:space="preserve">   금속제련업</t>
  </si>
  <si>
    <t xml:space="preserve">   위생 및 유사서비스업</t>
  </si>
  <si>
    <t xml:space="preserve">   금속재료품 제조업</t>
  </si>
  <si>
    <t xml:space="preserve">   골프장 및 경마장운영업</t>
  </si>
  <si>
    <t xml:space="preserve">   기계기구 제조업</t>
  </si>
  <si>
    <t xml:space="preserve">   기타의 각종사업</t>
  </si>
  <si>
    <t xml:space="preserve">   전기기계기구 제조업</t>
  </si>
  <si>
    <t>복리후생비집계표</t>
    <phoneticPr fontId="7" type="noConversion"/>
  </si>
  <si>
    <t>수 량</t>
    <phoneticPr fontId="7" type="noConversion"/>
  </si>
  <si>
    <t>단  가</t>
  </si>
  <si>
    <t>비        고</t>
  </si>
  <si>
    <t>일반관리비산출표</t>
    <phoneticPr fontId="21" type="noConversion"/>
  </si>
  <si>
    <t>구  분</t>
    <phoneticPr fontId="7" type="noConversion"/>
  </si>
  <si>
    <t>적용직종명</t>
    <phoneticPr fontId="7" type="noConversion"/>
  </si>
  <si>
    <t>적   용   대   상   액</t>
    <phoneticPr fontId="7" type="noConversion"/>
  </si>
  <si>
    <t>금  액</t>
    <phoneticPr fontId="7" type="noConversion"/>
  </si>
  <si>
    <t>인건비</t>
    <phoneticPr fontId="7" type="noConversion"/>
  </si>
  <si>
    <t>경  비</t>
    <phoneticPr fontId="7" type="noConversion"/>
  </si>
  <si>
    <t>-</t>
  </si>
  <si>
    <t>이윤비율표</t>
    <phoneticPr fontId="21" type="noConversion"/>
  </si>
  <si>
    <t>구          분</t>
    <phoneticPr fontId="7" type="noConversion"/>
  </si>
  <si>
    <t>조사적용
비율(%)</t>
    <phoneticPr fontId="7" type="noConversion"/>
  </si>
  <si>
    <t>비       고</t>
    <phoneticPr fontId="19" type="noConversion"/>
  </si>
  <si>
    <t>시설공사</t>
    <phoneticPr fontId="19" type="noConversion"/>
  </si>
  <si>
    <t>제조,구매</t>
    <phoneticPr fontId="7" type="noConversion"/>
  </si>
  <si>
    <t>용역</t>
    <phoneticPr fontId="7" type="noConversion"/>
  </si>
  <si>
    <t>수입물품의구입</t>
    <phoneticPr fontId="7" type="noConversion"/>
  </si>
  <si>
    <t xml:space="preserve">    </t>
    <phoneticPr fontId="7" type="noConversion"/>
  </si>
  <si>
    <t>CODE NO.</t>
  </si>
  <si>
    <t>금     액</t>
  </si>
  <si>
    <t>"</t>
  </si>
  <si>
    <t>매출원가</t>
    <phoneticPr fontId="7" type="noConversion"/>
  </si>
  <si>
    <t>판매비와일반관리비</t>
    <phoneticPr fontId="7" type="noConversion"/>
  </si>
  <si>
    <t>이윤산출표</t>
    <phoneticPr fontId="21" type="noConversion"/>
  </si>
  <si>
    <t>구  분</t>
    <phoneticPr fontId="7" type="noConversion"/>
  </si>
  <si>
    <t>적용직종</t>
    <phoneticPr fontId="7" type="noConversion"/>
  </si>
  <si>
    <t>적   용   대   상   액</t>
    <phoneticPr fontId="7" type="noConversion"/>
  </si>
  <si>
    <t>금  액</t>
    <phoneticPr fontId="7" type="noConversion"/>
  </si>
  <si>
    <t>인건비</t>
    <phoneticPr fontId="7" type="noConversion"/>
  </si>
  <si>
    <t>경  비</t>
    <phoneticPr fontId="7" type="noConversion"/>
  </si>
  <si>
    <t>일반관리비</t>
    <phoneticPr fontId="7" type="noConversion"/>
  </si>
  <si>
    <t>계</t>
    <phoneticPr fontId="7" type="noConversion"/>
  </si>
  <si>
    <t>주 1)</t>
    <phoneticPr fontId="7" type="noConversion"/>
  </si>
  <si>
    <t>주 2)</t>
    <phoneticPr fontId="7" type="noConversion"/>
  </si>
  <si>
    <t>주 3)</t>
    <phoneticPr fontId="7" type="noConversion"/>
  </si>
  <si>
    <t>주 4)</t>
    <phoneticPr fontId="7" type="noConversion"/>
  </si>
  <si>
    <t>일반관리비율산출표</t>
    <phoneticPr fontId="7" type="noConversion"/>
  </si>
  <si>
    <t>비                  목</t>
    <phoneticPr fontId="14" type="noConversion"/>
  </si>
  <si>
    <t>비    고</t>
    <phoneticPr fontId="14" type="noConversion"/>
  </si>
  <si>
    <t>1)</t>
    <phoneticPr fontId="7" type="noConversion"/>
  </si>
  <si>
    <t xml:space="preserve"> 주 1)</t>
    <phoneticPr fontId="7" type="noConversion"/>
  </si>
  <si>
    <t>2)</t>
    <phoneticPr fontId="7" type="noConversion"/>
  </si>
  <si>
    <t>동기간의 일반관리비</t>
    <phoneticPr fontId="7" type="noConversion"/>
  </si>
  <si>
    <t>불인금액</t>
    <phoneticPr fontId="7" type="noConversion"/>
  </si>
  <si>
    <t>① 접대비</t>
    <phoneticPr fontId="7" type="noConversion"/>
  </si>
  <si>
    <t>② 광고선전비</t>
    <phoneticPr fontId="7" type="noConversion"/>
  </si>
  <si>
    <t>③ 운반비</t>
    <phoneticPr fontId="7" type="noConversion"/>
  </si>
  <si>
    <t>④ 대손상각비</t>
    <phoneticPr fontId="7" type="noConversion"/>
  </si>
  <si>
    <t>⑤ 무형자산상각비</t>
    <phoneticPr fontId="7" type="noConversion"/>
  </si>
  <si>
    <t>⑥ 기타판매비와관리비</t>
    <phoneticPr fontId="7" type="noConversion"/>
  </si>
  <si>
    <t>3)</t>
    <phoneticPr fontId="7" type="noConversion"/>
  </si>
  <si>
    <t>일반관리비율(%)</t>
    <phoneticPr fontId="7" type="noConversion"/>
  </si>
  <si>
    <t xml:space="preserve"> 주 2)</t>
    <phoneticPr fontId="7" type="noConversion"/>
  </si>
  <si>
    <t>기업경영분석
자료(백만원)</t>
    <phoneticPr fontId="14" type="noConversion"/>
  </si>
  <si>
    <t>비    목</t>
    <phoneticPr fontId="7" type="noConversion"/>
  </si>
  <si>
    <t xml:space="preserve">   2) 단가 : 시중유통거래가격 참조</t>
    <phoneticPr fontId="7" type="noConversion"/>
  </si>
  <si>
    <t>3. 전기·가스 및 상수도업</t>
  </si>
  <si>
    <t xml:space="preserve">   어업</t>
  </si>
  <si>
    <t xml:space="preserve">   보건 및 사회복지사업</t>
  </si>
  <si>
    <t xml:space="preserve">   교육서비스업</t>
  </si>
  <si>
    <t xml:space="preserve">   전자제품 제조업</t>
  </si>
  <si>
    <t>계</t>
    <phoneticPr fontId="5" type="noConversion"/>
  </si>
  <si>
    <t>적용직종</t>
    <phoneticPr fontId="16" type="noConversion"/>
  </si>
  <si>
    <t>M/M당
기본급</t>
    <phoneticPr fontId="6" type="noConversion"/>
  </si>
  <si>
    <t>관  련  법  규</t>
    <phoneticPr fontId="7" type="noConversion"/>
  </si>
  <si>
    <t>순용역원가</t>
    <phoneticPr fontId="6" type="noConversion"/>
  </si>
  <si>
    <t>단위 : 원</t>
    <phoneticPr fontId="5" type="noConversion"/>
  </si>
  <si>
    <t>고용보험료</t>
  </si>
  <si>
    <t>근로기준법 제60조</t>
    <phoneticPr fontId="7" type="noConversion"/>
  </si>
  <si>
    <t>근로기준법 제56조</t>
    <phoneticPr fontId="7" type="noConversion"/>
  </si>
  <si>
    <t>인
건
비</t>
    <phoneticPr fontId="6" type="noConversion"/>
  </si>
  <si>
    <t>인
건
비</t>
    <phoneticPr fontId="6" type="noConversion"/>
  </si>
  <si>
    <t>비율
(%)</t>
    <phoneticPr fontId="18" type="noConversion"/>
  </si>
  <si>
    <t>구  분</t>
    <phoneticPr fontId="7" type="noConversion"/>
  </si>
  <si>
    <t>주 1)</t>
    <phoneticPr fontId="7" type="noConversion"/>
  </si>
  <si>
    <t>휴일근로수당</t>
  </si>
  <si>
    <t>비  고</t>
    <phoneticPr fontId="7" type="noConversion"/>
  </si>
  <si>
    <t>보험료산출표</t>
    <phoneticPr fontId="15" type="noConversion"/>
  </si>
  <si>
    <t>보통인부</t>
    <phoneticPr fontId="7" type="noConversion"/>
  </si>
  <si>
    <t>경
비</t>
    <phoneticPr fontId="6" type="noConversion"/>
  </si>
  <si>
    <t>주 3)</t>
    <phoneticPr fontId="5" type="noConversion"/>
  </si>
  <si>
    <t xml:space="preserve"> 구      분</t>
    <phoneticPr fontId="7" type="noConversion"/>
  </si>
  <si>
    <t xml:space="preserve"> 비      목</t>
    <phoneticPr fontId="7" type="noConversion"/>
  </si>
  <si>
    <t>기    본    급</t>
    <phoneticPr fontId="6" type="noConversion"/>
  </si>
  <si>
    <t>상       여       금</t>
    <phoneticPr fontId="7" type="noConversion"/>
  </si>
  <si>
    <t>퇴 직 급 여 충 당 금</t>
    <phoneticPr fontId="7" type="noConversion"/>
  </si>
  <si>
    <t>계</t>
    <phoneticPr fontId="7" type="noConversion"/>
  </si>
  <si>
    <t>국민연금</t>
    <phoneticPr fontId="7" type="noConversion"/>
  </si>
  <si>
    <t>고용보험료</t>
    <phoneticPr fontId="7" type="noConversion"/>
  </si>
  <si>
    <t>국민건강보험료</t>
    <phoneticPr fontId="7" type="noConversion"/>
  </si>
  <si>
    <t>임금채권보장보험료</t>
    <phoneticPr fontId="7" type="noConversion"/>
  </si>
  <si>
    <t>식대</t>
    <phoneticPr fontId="7" type="noConversion"/>
  </si>
  <si>
    <t xml:space="preserve">   자동차 및 모터사이클 수리업</t>
  </si>
  <si>
    <t xml:space="preserve">   전문기술서비스업</t>
  </si>
  <si>
    <t>휴일근로수당</t>
    <phoneticPr fontId="5" type="noConversion"/>
  </si>
  <si>
    <t xml:space="preserve">   2) 일반관리비율 = (동기간의 일반관리비 ÷ 매출원가) × 100</t>
    <phoneticPr fontId="7" type="noConversion"/>
  </si>
  <si>
    <t>2. 일반관리비 적용비율</t>
    <phoneticPr fontId="7" type="noConversion"/>
  </si>
  <si>
    <t>경
비</t>
    <phoneticPr fontId="6" type="noConversion"/>
  </si>
  <si>
    <t>M/D당
임율</t>
    <phoneticPr fontId="6" type="noConversion"/>
  </si>
  <si>
    <t>월근무
일수</t>
    <phoneticPr fontId="6" type="noConversion"/>
  </si>
  <si>
    <t>1.</t>
    <phoneticPr fontId="5" type="noConversion"/>
  </si>
  <si>
    <t>자격기준</t>
    <phoneticPr fontId="5" type="noConversion"/>
  </si>
  <si>
    <t>소요
인원</t>
    <phoneticPr fontId="16" type="noConversion"/>
  </si>
  <si>
    <t>노인장기요양보험료</t>
    <phoneticPr fontId="5" type="noConversion"/>
  </si>
  <si>
    <t>사     업     소     세</t>
    <phoneticPr fontId="5" type="noConversion"/>
  </si>
  <si>
    <t>적용직종명</t>
    <phoneticPr fontId="7" type="noConversion"/>
  </si>
  <si>
    <t>금  액</t>
    <phoneticPr fontId="7" type="noConversion"/>
  </si>
  <si>
    <t>사업소세산출표</t>
    <phoneticPr fontId="21" type="noConversion"/>
  </si>
  <si>
    <t>주 1)</t>
    <phoneticPr fontId="5" type="noConversion"/>
  </si>
  <si>
    <t>주 3)</t>
    <phoneticPr fontId="7" type="noConversion"/>
  </si>
  <si>
    <t>적용대상액
(급여액)</t>
    <phoneticPr fontId="7" type="noConversion"/>
  </si>
  <si>
    <t>비    고</t>
    <phoneticPr fontId="7" type="noConversion"/>
  </si>
  <si>
    <t>주 2)</t>
    <phoneticPr fontId="7" type="noConversion"/>
  </si>
  <si>
    <t>구      분</t>
    <phoneticPr fontId="5" type="noConversion"/>
  </si>
  <si>
    <t>적용직종명</t>
    <phoneticPr fontId="5" type="noConversion"/>
  </si>
  <si>
    <t>식대</t>
    <phoneticPr fontId="5" type="noConversion"/>
  </si>
  <si>
    <t>주 1)</t>
    <phoneticPr fontId="5" type="noConversion"/>
  </si>
  <si>
    <t>구분</t>
    <phoneticPr fontId="7" type="noConversion"/>
  </si>
  <si>
    <t>적용직종명</t>
    <phoneticPr fontId="7" type="noConversion"/>
  </si>
  <si>
    <t>노인장기요양보험료</t>
    <phoneticPr fontId="5" type="noConversion"/>
  </si>
  <si>
    <t>제
수
당</t>
    <phoneticPr fontId="7" type="noConversion"/>
  </si>
  <si>
    <t>직책수당</t>
    <phoneticPr fontId="5" type="noConversion"/>
  </si>
  <si>
    <t>제
수
당</t>
    <phoneticPr fontId="6" type="noConversion"/>
  </si>
  <si>
    <t>교         육        비</t>
    <phoneticPr fontId="5" type="noConversion"/>
  </si>
  <si>
    <t>기
타</t>
    <phoneticPr fontId="7" type="noConversion"/>
  </si>
  <si>
    <t>교육비</t>
    <phoneticPr fontId="7" type="noConversion"/>
  </si>
  <si>
    <t>사업소세</t>
    <phoneticPr fontId="7" type="noConversion"/>
  </si>
  <si>
    <t>교육비산출표</t>
    <phoneticPr fontId="21" type="noConversion"/>
  </si>
  <si>
    <t>적용
개월수</t>
    <phoneticPr fontId="18" type="noConversion"/>
  </si>
  <si>
    <t>년간비용</t>
    <phoneticPr fontId="7" type="noConversion"/>
  </si>
  <si>
    <t>월간비용</t>
    <phoneticPr fontId="7" type="noConversion"/>
  </si>
  <si>
    <t>주 6)</t>
    <phoneticPr fontId="7" type="noConversion"/>
  </si>
  <si>
    <t>주 7)</t>
  </si>
  <si>
    <t xml:space="preserve">   5) 직책수당 : 적용직종별 등급을 감안</t>
    <phoneticPr fontId="5" type="noConversion"/>
  </si>
  <si>
    <t>순용역원가 + 일반관리비 + 이윤</t>
    <phoneticPr fontId="5" type="noConversion"/>
  </si>
  <si>
    <t>비    고</t>
    <phoneticPr fontId="6" type="noConversion"/>
  </si>
  <si>
    <t>구           분</t>
    <phoneticPr fontId="15" type="noConversion"/>
  </si>
  <si>
    <t xml:space="preserve">                    월근로시간 = {(40시간(월~금)+8시간(일요일))÷7일}×(365일/12개월) = 209시간</t>
    <phoneticPr fontId="5" type="noConversion"/>
  </si>
  <si>
    <t xml:space="preserve">&lt; 표 : 1 &gt; </t>
    <phoneticPr fontId="6" type="noConversion"/>
  </si>
  <si>
    <t>보     험     료</t>
    <phoneticPr fontId="5" type="noConversion"/>
  </si>
  <si>
    <t>주) 년간비용 : 적용대상자별 직무교육에 필요한 교육비용 적용</t>
    <phoneticPr fontId="7" type="noConversion"/>
  </si>
  <si>
    <t>단위 : 원/월</t>
    <phoneticPr fontId="5" type="noConversion"/>
  </si>
  <si>
    <t>제
수
당</t>
    <phoneticPr fontId="7" type="noConversion"/>
  </si>
  <si>
    <t>인건비 + 경비</t>
    <phoneticPr fontId="7" type="noConversion"/>
  </si>
  <si>
    <t>연장근로시간산출표</t>
    <phoneticPr fontId="15" type="noConversion"/>
  </si>
  <si>
    <t>월간주수</t>
    <phoneticPr fontId="7" type="noConversion"/>
  </si>
  <si>
    <t>월간연장
근로시간</t>
    <phoneticPr fontId="7" type="noConversion"/>
  </si>
  <si>
    <t>주당연장
근로시간</t>
    <phoneticPr fontId="7" type="noConversion"/>
  </si>
  <si>
    <t xml:space="preserve">   3) 월간연장근로시간 : 주당연장근로시간 × 월간주수</t>
    <phoneticPr fontId="7" type="noConversion"/>
  </si>
  <si>
    <t>휴일근로시간산출표</t>
    <phoneticPr fontId="15" type="noConversion"/>
  </si>
  <si>
    <t>월간휴일
근로시간</t>
    <phoneticPr fontId="7" type="noConversion"/>
  </si>
  <si>
    <t>기본</t>
    <phoneticPr fontId="5" type="noConversion"/>
  </si>
  <si>
    <t>휴일</t>
    <phoneticPr fontId="5" type="noConversion"/>
  </si>
  <si>
    <t>연장</t>
    <phoneticPr fontId="5" type="noConversion"/>
  </si>
  <si>
    <t>식비산출표</t>
    <phoneticPr fontId="5" type="noConversion"/>
  </si>
  <si>
    <t>주 3)</t>
    <phoneticPr fontId="5" type="noConversion"/>
  </si>
  <si>
    <t>합계</t>
    <phoneticPr fontId="6" type="noConversion"/>
  </si>
  <si>
    <t>부가가치세(10%)</t>
    <phoneticPr fontId="5" type="noConversion"/>
  </si>
  <si>
    <t>총계</t>
    <phoneticPr fontId="5" type="noConversion"/>
  </si>
  <si>
    <t>부가가치세(10%)</t>
    <phoneticPr fontId="6" type="noConversion"/>
  </si>
  <si>
    <t>총계</t>
    <phoneticPr fontId="6" type="noConversion"/>
  </si>
  <si>
    <t>합계 × 10%</t>
    <phoneticPr fontId="5" type="noConversion"/>
  </si>
  <si>
    <t>합계 + 부가가치세</t>
    <phoneticPr fontId="5" type="noConversion"/>
  </si>
  <si>
    <t>식  대</t>
    <phoneticPr fontId="5" type="noConversion"/>
  </si>
  <si>
    <t>복리
후생비</t>
    <phoneticPr fontId="7" type="noConversion"/>
  </si>
  <si>
    <t>복리
후생비</t>
    <phoneticPr fontId="7" type="noConversion"/>
  </si>
  <si>
    <t>용역원가계산서</t>
    <phoneticPr fontId="6" type="noConversion"/>
  </si>
  <si>
    <t xml:space="preserve">&lt; 표 : 2 &gt; </t>
    <phoneticPr fontId="6" type="noConversion"/>
  </si>
  <si>
    <t xml:space="preserve">&lt; 표 : 3 &gt; </t>
    <phoneticPr fontId="6" type="noConversion"/>
  </si>
  <si>
    <t xml:space="preserve">&lt; 표 : 7 &gt; </t>
    <phoneticPr fontId="7" type="noConversion"/>
  </si>
  <si>
    <t xml:space="preserve">&lt; 표 : 22 &gt; </t>
    <phoneticPr fontId="7" type="noConversion"/>
  </si>
  <si>
    <t xml:space="preserve">&lt; 표 : 23 &gt; </t>
    <phoneticPr fontId="7" type="noConversion"/>
  </si>
  <si>
    <t>기업경영분석자료</t>
    <phoneticPr fontId="14" type="noConversion"/>
  </si>
  <si>
    <t>* 손익산출서</t>
    <phoneticPr fontId="17" type="noConversion"/>
  </si>
  <si>
    <t>(단위 : 백만원)</t>
    <phoneticPr fontId="17" type="noConversion"/>
  </si>
  <si>
    <t>내역</t>
  </si>
  <si>
    <t>구성비(%)</t>
  </si>
  <si>
    <t>매출액</t>
    <phoneticPr fontId="5" type="noConversion"/>
  </si>
  <si>
    <t>매출원가</t>
    <phoneticPr fontId="5" type="noConversion"/>
  </si>
  <si>
    <t>매출총손익</t>
  </si>
  <si>
    <t>판매비와관리비</t>
    <phoneticPr fontId="5" type="noConversion"/>
  </si>
  <si>
    <t>급여</t>
    <phoneticPr fontId="7" type="noConversion"/>
  </si>
  <si>
    <t>퇴직급여</t>
    <phoneticPr fontId="7" type="noConversion"/>
  </si>
  <si>
    <t>복리후생비</t>
    <phoneticPr fontId="5" type="noConversion"/>
  </si>
  <si>
    <t>수도광열비</t>
    <phoneticPr fontId="5" type="noConversion"/>
  </si>
  <si>
    <t>세금과공과</t>
    <phoneticPr fontId="5" type="noConversion"/>
  </si>
  <si>
    <t>임차료</t>
    <phoneticPr fontId="7" type="noConversion"/>
  </si>
  <si>
    <t>감가상각비</t>
    <phoneticPr fontId="5" type="noConversion"/>
  </si>
  <si>
    <t>접대비</t>
    <phoneticPr fontId="7" type="noConversion"/>
  </si>
  <si>
    <t>불 인 금 액</t>
    <phoneticPr fontId="5" type="noConversion"/>
  </si>
  <si>
    <t>광고선전비</t>
    <phoneticPr fontId="5" type="noConversion"/>
  </si>
  <si>
    <t>경상개발비.연구비</t>
    <phoneticPr fontId="5" type="noConversion"/>
  </si>
  <si>
    <t>보험료</t>
    <phoneticPr fontId="5" type="noConversion"/>
  </si>
  <si>
    <t>운반.하역.보관.포장비</t>
    <phoneticPr fontId="5" type="noConversion"/>
  </si>
  <si>
    <t>대손상각비</t>
    <phoneticPr fontId="7" type="noConversion"/>
  </si>
  <si>
    <t>"</t>
    <phoneticPr fontId="8" type="noConversion"/>
  </si>
  <si>
    <t>무형자산상각비</t>
    <phoneticPr fontId="8" type="noConversion"/>
  </si>
  <si>
    <t>(개발비상각)</t>
    <phoneticPr fontId="8" type="noConversion"/>
  </si>
  <si>
    <t>지급수수료</t>
    <phoneticPr fontId="8" type="noConversion"/>
  </si>
  <si>
    <t>기타판매비와관리비</t>
    <phoneticPr fontId="7" type="noConversion"/>
  </si>
  <si>
    <t>영업손익</t>
    <phoneticPr fontId="14" type="noConversion"/>
  </si>
  <si>
    <t>영업외수익</t>
    <phoneticPr fontId="5" type="noConversion"/>
  </si>
  <si>
    <t>이자수익</t>
    <phoneticPr fontId="14" type="noConversion"/>
  </si>
  <si>
    <t>배당금수익</t>
    <phoneticPr fontId="14" type="noConversion"/>
  </si>
  <si>
    <t>외환차익</t>
    <phoneticPr fontId="5" type="noConversion"/>
  </si>
  <si>
    <t>외화환산이익</t>
    <phoneticPr fontId="7" type="noConversion"/>
  </si>
  <si>
    <t>파생금융상품거래이익</t>
    <phoneticPr fontId="7" type="noConversion"/>
  </si>
  <si>
    <t>파생금융상품평가이익</t>
    <phoneticPr fontId="7" type="noConversion"/>
  </si>
  <si>
    <t>투자·유형자산처분이익</t>
    <phoneticPr fontId="8" type="noConversion"/>
  </si>
  <si>
    <t>지분법평가이익</t>
    <phoneticPr fontId="5" type="noConversion"/>
  </si>
  <si>
    <t>기타영업외수익</t>
    <phoneticPr fontId="5" type="noConversion"/>
  </si>
  <si>
    <t>영업외비용</t>
    <phoneticPr fontId="5" type="noConversion"/>
  </si>
  <si>
    <t>이자비용</t>
    <phoneticPr fontId="14" type="noConversion"/>
  </si>
  <si>
    <t>외환차손</t>
    <phoneticPr fontId="14" type="noConversion"/>
  </si>
  <si>
    <t>외화환산손실</t>
    <phoneticPr fontId="14" type="noConversion"/>
  </si>
  <si>
    <t>파생금융상품거래손실</t>
    <phoneticPr fontId="8" type="noConversion"/>
  </si>
  <si>
    <t>파생금융상품평가손실</t>
    <phoneticPr fontId="7" type="noConversion"/>
  </si>
  <si>
    <t>투자·유형자산처분손실</t>
    <phoneticPr fontId="8" type="noConversion"/>
  </si>
  <si>
    <t>지분법평가손실</t>
    <phoneticPr fontId="5" type="noConversion"/>
  </si>
  <si>
    <t>자산재평가손실</t>
    <phoneticPr fontId="5" type="noConversion"/>
  </si>
  <si>
    <t>기타영업외비용</t>
    <phoneticPr fontId="5" type="noConversion"/>
  </si>
  <si>
    <t>법인세차감전순손익</t>
  </si>
  <si>
    <t>법인세비용</t>
    <phoneticPr fontId="7" type="noConversion"/>
  </si>
  <si>
    <t>계속사업이익</t>
    <phoneticPr fontId="7" type="noConversion"/>
  </si>
  <si>
    <t>중단사업손익</t>
    <phoneticPr fontId="7" type="noConversion"/>
  </si>
  <si>
    <t>당기순손익</t>
    <phoneticPr fontId="7" type="noConversion"/>
  </si>
  <si>
    <t xml:space="preserve">    CODE NO. N.『사업시설관리 및 사업지원 서비스업』</t>
    <phoneticPr fontId="7" type="noConversion"/>
  </si>
  <si>
    <t>보통인부</t>
    <phoneticPr fontId="5" type="noConversion"/>
  </si>
  <si>
    <t xml:space="preserve">&lt; 표 : 17 &gt; </t>
    <phoneticPr fontId="7" type="noConversion"/>
  </si>
  <si>
    <t xml:space="preserve">&lt; 표 : 18 &gt; </t>
    <phoneticPr fontId="7" type="noConversion"/>
  </si>
  <si>
    <t>계</t>
  </si>
  <si>
    <t>8월</t>
  </si>
  <si>
    <t>9월</t>
  </si>
  <si>
    <t>10월</t>
  </si>
  <si>
    <t>11월</t>
  </si>
  <si>
    <t>12월</t>
  </si>
  <si>
    <t>2월</t>
  </si>
  <si>
    <t>3월</t>
  </si>
  <si>
    <t>4월</t>
  </si>
  <si>
    <t>5월</t>
  </si>
  <si>
    <t>6월</t>
  </si>
  <si>
    <t>7월</t>
  </si>
  <si>
    <t>제-175</t>
    <phoneticPr fontId="7" type="noConversion"/>
  </si>
  <si>
    <t>일근로시간</t>
    <phoneticPr fontId="7" type="noConversion"/>
  </si>
  <si>
    <t>주 1) 일근로시간 : 일 기본근로시간 8시간 적용</t>
    <phoneticPr fontId="7" type="noConversion"/>
  </si>
  <si>
    <t>(일)</t>
    <phoneticPr fontId="7" type="noConversion"/>
  </si>
  <si>
    <t>(M/M)</t>
    <phoneticPr fontId="7" type="noConversion"/>
  </si>
  <si>
    <t>(M/D)</t>
    <phoneticPr fontId="7" type="noConversion"/>
  </si>
  <si>
    <t>(HR)</t>
    <phoneticPr fontId="7" type="noConversion"/>
  </si>
  <si>
    <t>(회)</t>
    <phoneticPr fontId="7" type="noConversion"/>
  </si>
  <si>
    <t>단위 : 원</t>
    <phoneticPr fontId="7" type="noConversion"/>
  </si>
  <si>
    <t>(주)</t>
    <phoneticPr fontId="7" type="noConversion"/>
  </si>
  <si>
    <t xml:space="preserve">   2) 월간주수 : 365일/년 ÷ 7일/주 ÷ 12개월 = 4.34주</t>
    <phoneticPr fontId="7" type="noConversion"/>
  </si>
  <si>
    <t>통계청승인기관 발표</t>
    <phoneticPr fontId="5" type="noConversion"/>
  </si>
  <si>
    <t>시중유통거래가격</t>
    <phoneticPr fontId="5" type="noConversion"/>
  </si>
  <si>
    <t>단위(1인)당
월간용역비</t>
    <phoneticPr fontId="7" type="noConversion"/>
  </si>
  <si>
    <t>투입
인원</t>
    <phoneticPr fontId="7" type="noConversion"/>
  </si>
  <si>
    <t>주) 소요인원 : 제시된 과업지시서 참조</t>
    <phoneticPr fontId="16" type="noConversion"/>
  </si>
  <si>
    <t>경비산정기준표</t>
    <phoneticPr fontId="16" type="noConversion"/>
  </si>
  <si>
    <t>비       목</t>
    <phoneticPr fontId="7" type="noConversion"/>
  </si>
  <si>
    <t>관  련  법  규</t>
    <phoneticPr fontId="7" type="noConversion"/>
  </si>
  <si>
    <t>산         정         기         준</t>
    <phoneticPr fontId="7" type="noConversion"/>
  </si>
  <si>
    <t>적  용  방  법</t>
    <phoneticPr fontId="7" type="noConversion"/>
  </si>
  <si>
    <t>비 고</t>
    <phoneticPr fontId="7" type="noConversion"/>
  </si>
  <si>
    <t>보
험
료</t>
    <phoneticPr fontId="7" type="noConversion"/>
  </si>
  <si>
    <t>고용보험및산업재해보상보험의보험료징수 등에관한법률 제14조 3항,4항</t>
  </si>
  <si>
    <t>국민연금법 제88조 2항</t>
  </si>
  <si>
    <t xml:space="preserve">사업장가입자의 연금보험료중 기여금은 사업장가입자 본인이, 부담금은 사용자가 부담하되, 그 금액은 각각 표준소득월액의 1천분의 45에 해당하는 액으로 한다. </t>
  </si>
  <si>
    <t>(기본급+제수당+상여금)×4.5%</t>
  </si>
  <si>
    <t>노인장기요양보험료</t>
  </si>
  <si>
    <t xml:space="preserve">(보헙료의 납부의무) 직장가입자의 보험료는 사용자가 납부한다.
 노인장기요양보험법에 의한 보험요율은 국민건강보험료의 6.55% </t>
  </si>
  <si>
    <t>산출건강보험료 × 6.55%</t>
  </si>
  <si>
    <t>(기본급+제수당+상여금)×0.08%</t>
  </si>
  <si>
    <t>고용보험 및 산업재해보상보험의 보험료징수등에 관한 법률 제14조 1항, 시행령 제12조</t>
    <phoneticPr fontId="5" type="noConversion"/>
  </si>
  <si>
    <t>국민건강보험법 제65조, 시행령 제43조의 2</t>
    <phoneticPr fontId="5" type="noConversion"/>
  </si>
  <si>
    <t>노인장기요양보험법 제9조 1항, 시행령 제4조</t>
    <phoneticPr fontId="5" type="noConversion"/>
  </si>
  <si>
    <t>임금채권보장법 제9조 2항 시행령 제13조</t>
    <phoneticPr fontId="5" type="noConversion"/>
  </si>
  <si>
    <t>고용노동부고시 제2010-37호(2010.12.27)의 규정에 의하여 임금채권보장기금 사업주부담금비율은 0.8/1000(전업종공통)</t>
    <phoneticPr fontId="5" type="noConversion"/>
  </si>
  <si>
    <t>산업재해보상보험요율</t>
    <phoneticPr fontId="21" type="noConversion"/>
  </si>
  <si>
    <t>(단위 : 1000분율)</t>
    <phoneticPr fontId="7" type="noConversion"/>
  </si>
  <si>
    <t>사   업   종   류</t>
    <phoneticPr fontId="7" type="noConversion"/>
  </si>
  <si>
    <t>보험요율</t>
    <phoneticPr fontId="7" type="noConversion"/>
  </si>
  <si>
    <t>1. 광업</t>
  </si>
  <si>
    <t xml:space="preserve">   채 석 업</t>
  </si>
  <si>
    <t xml:space="preserve">   기타 광업</t>
  </si>
  <si>
    <t>4. 건 설 업</t>
  </si>
  <si>
    <t xml:space="preserve">   수상운수업, 항만하역 및 화물</t>
  </si>
  <si>
    <t xml:space="preserve">   펄프․지류제조업 및 제본 또는 </t>
  </si>
  <si>
    <t xml:space="preserve">   취급사업</t>
  </si>
  <si>
    <t xml:space="preserve">   인쇄물 가공업</t>
  </si>
  <si>
    <t xml:space="preserve">   신문·화폐발행, 출판업 및 경인쇄업</t>
  </si>
  <si>
    <t xml:space="preserve">   인 쇄 업</t>
  </si>
  <si>
    <t xml:space="preserve">   창 고 업</t>
  </si>
  <si>
    <t xml:space="preserve">   통 신 업</t>
  </si>
  <si>
    <t>6. 임 업</t>
  </si>
  <si>
    <t>7. 어 업</t>
  </si>
  <si>
    <t xml:space="preserve">   연탄 및 응집고체 연료생산업</t>
  </si>
  <si>
    <t xml:space="preserve">   양식어업및어업관련서비스업</t>
  </si>
  <si>
    <t>8. 농 업</t>
  </si>
  <si>
    <t xml:space="preserve">   비금속광물제품 및 금속제품
   제조업 또는 금속가공업</t>
    <phoneticPr fontId="7" type="noConversion"/>
  </si>
  <si>
    <t xml:space="preserve">   도 금 업</t>
  </si>
  <si>
    <t xml:space="preserve">   도소매 및 소비자용품수리업</t>
  </si>
  <si>
    <t xml:space="preserve">   부동산업 및 임대업</t>
  </si>
  <si>
    <t>10. 금융 보험업</t>
  </si>
  <si>
    <t xml:space="preserve">   * 해외파견자 : 17/1000</t>
  </si>
  <si>
    <t xml:space="preserve">   3) 노인장기요양보험료 : 국민건강보험료 × 6.55%</t>
    <phoneticPr fontId="5" type="noConversion"/>
  </si>
  <si>
    <t>주) 2011년 한국은행발간 기업경영분석자료 참조</t>
    <phoneticPr fontId="7" type="noConversion"/>
  </si>
  <si>
    <t xml:space="preserve">&lt; 표 : 20 &gt; </t>
    <phoneticPr fontId="7" type="noConversion"/>
  </si>
  <si>
    <t xml:space="preserve">&lt; 표 : 21 &gt; </t>
    <phoneticPr fontId="7" type="noConversion"/>
  </si>
  <si>
    <t xml:space="preserve">&lt; 표 : 24 &gt; </t>
    <phoneticPr fontId="17" type="noConversion"/>
  </si>
  <si>
    <t>주 1) 주당연장근로시간 : 근로기준법 제 56조에 의거 적용</t>
    <phoneticPr fontId="7" type="noConversion"/>
  </si>
  <si>
    <t>전문용역업체 실적기준</t>
    <phoneticPr fontId="7" type="noConversion"/>
  </si>
  <si>
    <t xml:space="preserve">&lt; 표 : 19 &gt; </t>
    <phoneticPr fontId="7" type="noConversion"/>
  </si>
  <si>
    <t>운전원</t>
    <phoneticPr fontId="5" type="noConversion"/>
  </si>
  <si>
    <t>3년이상 유경험자</t>
    <phoneticPr fontId="5" type="noConversion"/>
  </si>
  <si>
    <t>＊차량운행</t>
    <phoneticPr fontId="5" type="noConversion"/>
  </si>
  <si>
    <t>운전</t>
    <phoneticPr fontId="7" type="noConversion"/>
  </si>
  <si>
    <t>운전</t>
    <phoneticPr fontId="5" type="noConversion"/>
  </si>
  <si>
    <t>주  요  업  무</t>
    <phoneticPr fontId="16" type="noConversion"/>
  </si>
  <si>
    <t>운전원</t>
    <phoneticPr fontId="7" type="noConversion"/>
  </si>
  <si>
    <t>비   고</t>
    <phoneticPr fontId="5" type="noConversion"/>
  </si>
  <si>
    <t>비     고</t>
    <phoneticPr fontId="5" type="noConversion"/>
  </si>
  <si>
    <t>체력단련비</t>
    <phoneticPr fontId="5" type="noConversion"/>
  </si>
  <si>
    <t>비      고</t>
    <phoneticPr fontId="5" type="noConversion"/>
  </si>
  <si>
    <t>체력단련비산출표</t>
    <phoneticPr fontId="5" type="noConversion"/>
  </si>
  <si>
    <t>체력단련비</t>
    <phoneticPr fontId="7" type="noConversion"/>
  </si>
  <si>
    <t>직종별용역원가계산서</t>
  </si>
  <si>
    <t xml:space="preserve">&lt; 표 : 4 &gt; </t>
    <phoneticPr fontId="13" type="noConversion"/>
  </si>
  <si>
    <t xml:space="preserve">&lt; 표 : 5 &gt; </t>
    <phoneticPr fontId="6" type="noConversion"/>
  </si>
  <si>
    <t xml:space="preserve">&lt; 표 : 6 &gt; </t>
    <phoneticPr fontId="7" type="noConversion"/>
  </si>
  <si>
    <t xml:space="preserve">&lt; 표 : 10 &gt; </t>
    <phoneticPr fontId="16" type="noConversion"/>
  </si>
  <si>
    <t xml:space="preserve">&lt; 표 : 11 &gt; </t>
    <phoneticPr fontId="8" type="noConversion"/>
  </si>
  <si>
    <t xml:space="preserve">&lt; 표 : 12 &gt; </t>
    <phoneticPr fontId="13" type="noConversion"/>
  </si>
  <si>
    <t xml:space="preserve">&lt; 표 : 13 &gt; </t>
    <phoneticPr fontId="16" type="noConversion"/>
  </si>
  <si>
    <t xml:space="preserve">&lt; 표 : 14 &gt; </t>
    <phoneticPr fontId="19" type="noConversion"/>
  </si>
  <si>
    <t xml:space="preserve">&lt; 표 : 15 &gt; </t>
    <phoneticPr fontId="8" type="noConversion"/>
  </si>
  <si>
    <t xml:space="preserve">&lt; 표 : 16 &gt; </t>
    <phoneticPr fontId="7" type="noConversion"/>
  </si>
  <si>
    <t>순용역원가 × 3%</t>
    <phoneticPr fontId="5" type="noConversion"/>
  </si>
  <si>
    <t>월간
휴일근무횟수</t>
  </si>
  <si>
    <t xml:space="preserve">   2) 월간휴일근수횟수 : 월 2회 휴일근무 기준</t>
  </si>
  <si>
    <t xml:space="preserve">   3) 월간휴일근로시간 : 휴일근로시간 × 월간휴일근무횟수</t>
    <phoneticPr fontId="7" type="noConversion"/>
  </si>
  <si>
    <t>주 1) M/D당임율 : 중소기업중앙회에서 조사·공표한 2012년도 시중노임단가 참조</t>
    <phoneticPr fontId="7" type="noConversion"/>
  </si>
  <si>
    <t xml:space="preserve">   2) 비율(%) : 지방세법 제100조 종업원할(급여총액의 1,000분의 5)</t>
    <phoneticPr fontId="7" type="noConversion"/>
  </si>
  <si>
    <t xml:space="preserve">   계량기·광학기계·기타정밀 기구제조업</t>
    <phoneticPr fontId="5" type="noConversion"/>
  </si>
  <si>
    <t>17</t>
    <phoneticPr fontId="5" type="noConversion"/>
  </si>
  <si>
    <t>246</t>
    <phoneticPr fontId="5" type="noConversion"/>
  </si>
  <si>
    <t>76</t>
    <phoneticPr fontId="5" type="noConversion"/>
  </si>
  <si>
    <t>72</t>
    <phoneticPr fontId="5" type="noConversion"/>
  </si>
  <si>
    <t>37</t>
    <phoneticPr fontId="5" type="noConversion"/>
  </si>
  <si>
    <t xml:space="preserve">   여객자동차운수업</t>
    <phoneticPr fontId="5" type="noConversion"/>
  </si>
  <si>
    <t>20</t>
    <phoneticPr fontId="5" type="noConversion"/>
  </si>
  <si>
    <t xml:space="preserve">   소형화물운수업 및 택배업·퀵서비스업</t>
    <phoneticPr fontId="5" type="noConversion"/>
  </si>
  <si>
    <t>89</t>
    <phoneticPr fontId="5" type="noConversion"/>
  </si>
  <si>
    <t>32</t>
    <phoneticPr fontId="5" type="noConversion"/>
  </si>
  <si>
    <t>51</t>
    <phoneticPr fontId="5" type="noConversion"/>
  </si>
  <si>
    <t>16</t>
    <phoneticPr fontId="5" type="noConversion"/>
  </si>
  <si>
    <t>12</t>
    <phoneticPr fontId="5" type="noConversion"/>
  </si>
  <si>
    <t>27</t>
    <phoneticPr fontId="5" type="noConversion"/>
  </si>
  <si>
    <t>314</t>
    <phoneticPr fontId="5" type="noConversion"/>
  </si>
  <si>
    <t>85</t>
    <phoneticPr fontId="5" type="noConversion"/>
  </si>
  <si>
    <t>15</t>
    <phoneticPr fontId="5" type="noConversion"/>
  </si>
  <si>
    <t>24</t>
    <phoneticPr fontId="5" type="noConversion"/>
  </si>
  <si>
    <t>29</t>
    <phoneticPr fontId="5" type="noConversion"/>
  </si>
  <si>
    <t xml:space="preserve">   도자기 및 기타 요업제품 제조업</t>
    <phoneticPr fontId="5" type="noConversion"/>
  </si>
  <si>
    <t>26</t>
    <phoneticPr fontId="5" type="noConversion"/>
  </si>
  <si>
    <t>46</t>
    <phoneticPr fontId="5" type="noConversion"/>
  </si>
  <si>
    <t>18</t>
    <phoneticPr fontId="5" type="noConversion"/>
  </si>
  <si>
    <t>11</t>
    <phoneticPr fontId="5" type="noConversion"/>
  </si>
  <si>
    <t>9</t>
    <phoneticPr fontId="5" type="noConversion"/>
  </si>
  <si>
    <t>31</t>
    <phoneticPr fontId="5" type="noConversion"/>
  </si>
  <si>
    <t>7</t>
    <phoneticPr fontId="5" type="noConversion"/>
  </si>
  <si>
    <t xml:space="preserve">   수송용기계기구제조업</t>
    <phoneticPr fontId="5" type="noConversion"/>
  </si>
  <si>
    <t>21</t>
    <phoneticPr fontId="5" type="noConversion"/>
  </si>
  <si>
    <t>주) 노동부 고시 제2011-56호(2012년 1월 1일부터 시행)</t>
    <phoneticPr fontId="7" type="noConversion"/>
  </si>
  <si>
    <t xml:space="preserve"> 시행령 제12조 법제14조1항의 규정에 의한 고용보험료율은 다음 각호와 같다.
 1. 고용안정. 직업능력개발사업의 보험료율은 다음 각 목의 구분에 따른 보험료율
   가. 상시근로자수가 150인 미만의 사업주의 사업 : 1만분의 25
   나. 상시근로자수가 150인 이상의 사업주의 사업으로서 "고용보험법시행령" 제12조에
       따른 우선지원 대상기업의 범위에 해당하는 사업 : 1만분의 45
   다. 상시근로자수가 150인 이상 1천인 미만인 사업주의 사업으로서 
       나목에 해당하지 아니하는 사업 : 1만분의 65
   라. 상시근로자수가 1천인 이상인 사업주의 사업으로서 나목에 해당하지 아니하는 
       사업 및 국가ㆍ지방자치단체가 직접 행하는 사업 : 1만분의 85
 2. 실업급여의 보험율 : 1천분의 11(사업주 부담 0.55%)
 * 산출식 : 0.25%(고용안정.직업능력개발사업요율)+0.55%(실업급여의 보험율)</t>
  </si>
  <si>
    <t>(기본급+제수당+상여금)×0.8%</t>
  </si>
  <si>
    <t>(보헙료의 납부의무) 직장가입자의 보험료는 사용자가 납부한다.
 국민건강보험법 시행령 제43조의 2에 의한 보험요율의 표준보수월액의 5.8%(사용자부담 50%,근로자부담 50%)</t>
  </si>
  <si>
    <t>(기본급+제수당+상여금)×2.9%</t>
  </si>
  <si>
    <t>고용노동부고시 제2011-56호(2012.1.1)</t>
  </si>
  <si>
    <t>(기본급+제수당+상여금)×0.9%, 0.6%</t>
  </si>
  <si>
    <t>&lt; 표 : 14 &gt; 
참조</t>
  </si>
  <si>
    <t>1. 행정안전부예규기준 및 기업경영분석자료 비교</t>
  </si>
  <si>
    <t>행정안전부
예규기준</t>
  </si>
  <si>
    <t>행정안전부예규
기준비율(%)</t>
  </si>
  <si>
    <t>주) 지방자치단체 원가계산 및 예정가격 작성요령(행정안전부예규 제404호, 2012.3.22)</t>
  </si>
  <si>
    <t>운전원</t>
    <phoneticPr fontId="7" type="noConversion"/>
  </si>
  <si>
    <r>
      <t>건 명 : 경기문화재단 201</t>
    </r>
    <r>
      <rPr>
        <sz val="10"/>
        <rFont val="바탕체"/>
        <family val="1"/>
        <charset val="129"/>
      </rPr>
      <t>4</t>
    </r>
    <r>
      <rPr>
        <sz val="10"/>
        <rFont val="바탕체"/>
        <family val="1"/>
        <charset val="129"/>
      </rPr>
      <t>년도 파견용역</t>
    </r>
    <phoneticPr fontId="7" type="noConversion"/>
  </si>
  <si>
    <t xml:space="preserve">&lt; 표 : 9 &gt; </t>
    <phoneticPr fontId="7" type="noConversion"/>
  </si>
  <si>
    <t>용역기간현황표</t>
    <phoneticPr fontId="7" type="noConversion"/>
  </si>
  <si>
    <r>
      <t>기간 : 201</t>
    </r>
    <r>
      <rPr>
        <sz val="10"/>
        <rFont val="바탕체"/>
        <family val="1"/>
        <charset val="129"/>
      </rPr>
      <t>4</t>
    </r>
    <r>
      <rPr>
        <sz val="10"/>
        <rFont val="바탕체"/>
        <family val="1"/>
        <charset val="129"/>
      </rPr>
      <t>년 1월 ~ 201</t>
    </r>
    <r>
      <rPr>
        <sz val="10"/>
        <rFont val="바탕체"/>
        <family val="1"/>
        <charset val="129"/>
      </rPr>
      <t>4</t>
    </r>
    <r>
      <rPr>
        <sz val="10"/>
        <rFont val="바탕체"/>
        <family val="1"/>
        <charset val="129"/>
      </rPr>
      <t>년 12월(12개월)</t>
    </r>
    <phoneticPr fontId="7" type="noConversion"/>
  </si>
  <si>
    <t>구    분</t>
    <phoneticPr fontId="7" type="noConversion"/>
  </si>
  <si>
    <r>
      <t>201</t>
    </r>
    <r>
      <rPr>
        <sz val="10"/>
        <rFont val="바탕체"/>
        <family val="1"/>
        <charset val="129"/>
      </rPr>
      <t>4</t>
    </r>
    <r>
      <rPr>
        <sz val="10"/>
        <rFont val="바탕체"/>
        <family val="1"/>
        <charset val="129"/>
      </rPr>
      <t>년</t>
    </r>
    <phoneticPr fontId="7" type="noConversion"/>
  </si>
  <si>
    <t>비 고</t>
    <phoneticPr fontId="7" type="noConversion"/>
  </si>
  <si>
    <t>1월</t>
    <phoneticPr fontId="7" type="noConversion"/>
  </si>
  <si>
    <t>평일
(월~금)</t>
    <phoneticPr fontId="7" type="noConversion"/>
  </si>
  <si>
    <t>토요일</t>
    <phoneticPr fontId="7" type="noConversion"/>
  </si>
  <si>
    <t>일요일</t>
    <phoneticPr fontId="7" type="noConversion"/>
  </si>
  <si>
    <t>공휴일
및 명절</t>
    <phoneticPr fontId="7" type="noConversion"/>
  </si>
  <si>
    <t>계</t>
    <phoneticPr fontId="7" type="noConversion"/>
  </si>
  <si>
    <t>주) 제시된 과업지시서 참조</t>
    <phoneticPr fontId="7" type="noConversion"/>
  </si>
  <si>
    <r>
      <t>2</t>
    </r>
    <r>
      <rPr>
        <sz val="10"/>
        <rFont val="바탕체"/>
        <family val="1"/>
        <charset val="129"/>
      </rPr>
      <t xml:space="preserve">1(월근무일수)  </t>
    </r>
    <phoneticPr fontId="5" type="noConversion"/>
  </si>
  <si>
    <r>
      <t>이                 윤(</t>
    </r>
    <r>
      <rPr>
        <sz val="10"/>
        <rFont val="바탕체"/>
        <family val="1"/>
        <charset val="129"/>
      </rPr>
      <t>6</t>
    </r>
    <r>
      <rPr>
        <sz val="10"/>
        <rFont val="바탕체"/>
        <family val="1"/>
        <charset val="129"/>
      </rPr>
      <t>%)</t>
    </r>
    <phoneticPr fontId="6" type="noConversion"/>
  </si>
  <si>
    <r>
      <t>일반관리비(3</t>
    </r>
    <r>
      <rPr>
        <sz val="10"/>
        <rFont val="바탕체"/>
        <family val="1"/>
        <charset val="129"/>
      </rPr>
      <t>%)</t>
    </r>
    <phoneticPr fontId="6" type="noConversion"/>
  </si>
  <si>
    <r>
      <t>(인건비+경비+일반관리비)×</t>
    </r>
    <r>
      <rPr>
        <sz val="10"/>
        <rFont val="바탕체"/>
        <family val="1"/>
        <charset val="129"/>
      </rPr>
      <t>6</t>
    </r>
    <r>
      <rPr>
        <sz val="10"/>
        <rFont val="바탕체"/>
        <family val="1"/>
        <charset val="129"/>
      </rPr>
      <t>%</t>
    </r>
    <phoneticPr fontId="5" type="noConversion"/>
  </si>
  <si>
    <r>
      <t xml:space="preserve"> </t>
    </r>
    <r>
      <rPr>
        <sz val="10"/>
        <rFont val="바탕체"/>
        <family val="1"/>
        <charset val="129"/>
      </rPr>
      <t xml:space="preserve"> </t>
    </r>
    <phoneticPr fontId="7" type="noConversion"/>
  </si>
  <si>
    <r>
      <t>(단위</t>
    </r>
    <r>
      <rPr>
        <sz val="10"/>
        <rFont val="바탕체"/>
        <family val="1"/>
        <charset val="129"/>
      </rPr>
      <t xml:space="preserve"> : 원)</t>
    </r>
    <phoneticPr fontId="7" type="noConversion"/>
  </si>
  <si>
    <t>-</t>
    <phoneticPr fontId="5" type="noConversion"/>
  </si>
  <si>
    <t xml:space="preserve"> </t>
    <phoneticPr fontId="7" type="noConversion"/>
  </si>
  <si>
    <r>
      <t xml:space="preserve"> </t>
    </r>
    <r>
      <rPr>
        <sz val="10"/>
        <rFont val="바탕체"/>
        <family val="1"/>
        <charset val="129"/>
      </rPr>
      <t xml:space="preserve"> </t>
    </r>
    <phoneticPr fontId="7" type="noConversion"/>
  </si>
  <si>
    <t>기초금액</t>
    <phoneticPr fontId="7" type="noConversion"/>
  </si>
  <si>
    <t>원 가 내 역 서</t>
    <phoneticPr fontId="6" type="noConversion"/>
  </si>
</sst>
</file>

<file path=xl/styles.xml><?xml version="1.0" encoding="utf-8"?>
<styleSheet xmlns="http://schemas.openxmlformats.org/spreadsheetml/2006/main">
  <numFmts count="60">
    <numFmt numFmtId="41" formatCode="_-* #,##0_-;\-* #,##0_-;_-* &quot;-&quot;_-;_-@_-"/>
    <numFmt numFmtId="24" formatCode="\$#,##0_);[Red]\(\$#,##0\)"/>
    <numFmt numFmtId="176" formatCode="_-* #,##0.0_-;\-* #,##0.0_-;_-* &quot;-&quot;_-;_-@_-"/>
    <numFmt numFmtId="177" formatCode="0.0"/>
    <numFmt numFmtId="178" formatCode="_ * #,##0_ ;_ * \-#,##0_ ;_ * &quot;-&quot;_ ;_ @_ "/>
    <numFmt numFmtId="179" formatCode="#,##0_ "/>
    <numFmt numFmtId="180" formatCode="#,##0.000"/>
    <numFmt numFmtId="181" formatCode="0_);[Red]\(0\)"/>
    <numFmt numFmtId="182" formatCode="#,##0.0_);[Red]\(#,##0.0\)"/>
    <numFmt numFmtId="183" formatCode="#,##0_);[Red]\(#,##0\)"/>
    <numFmt numFmtId="184" formatCode="_ * #,##0.00_ ;_ * \-#,##0.00_ ;_ * &quot;-&quot;??_ ;_ @_ "/>
    <numFmt numFmtId="185" formatCode="#,##0.0_ "/>
    <numFmt numFmtId="186" formatCode="#,##0.00_ "/>
    <numFmt numFmtId="187" formatCode="#."/>
    <numFmt numFmtId="188" formatCode="#,##0.0"/>
    <numFmt numFmtId="189" formatCode="&quot;₩&quot;\!\$#\!\,##0_);[Red]&quot;₩&quot;\!\(&quot;₩&quot;\!\$#\!\,##0&quot;₩&quot;\!\)"/>
    <numFmt numFmtId="190" formatCode="_(&quot;$&quot;* #,##0_);_(&quot;$&quot;* \(#,##0\);_(&quot;$&quot;* &quot;-&quot;_);_(@_)"/>
    <numFmt numFmtId="191" formatCode="0\!.0000000000000000"/>
    <numFmt numFmtId="192" formatCode="&quot;$&quot;#\!\,##0\!.00_);[Red]&quot;₩&quot;\!\(&quot;$&quot;#\!\,##0\!.00&quot;₩&quot;\!\)"/>
    <numFmt numFmtId="193" formatCode="0.00_);[Red]\(0.00\)"/>
    <numFmt numFmtId="194" formatCode="0.00;[Red]0.00"/>
    <numFmt numFmtId="195" formatCode="_-* #,##0.0_-;&quot;₩&quot;\!\-* #,##0.0_-;_-* &quot;-&quot;_-;_-@_-"/>
    <numFmt numFmtId="196" formatCode="&quot;₩&quot;#,##0;&quot;₩&quot;&quot;₩&quot;&quot;₩&quot;&quot;₩&quot;&quot;₩&quot;&quot;₩&quot;\!\!\-#,##0"/>
    <numFmt numFmtId="197" formatCode="_ &quot;₩&quot;* #,##0.00_ ;_ &quot;₩&quot;* \-#,##0.00_ ;_ &quot;₩&quot;* &quot;-&quot;??_ ;_ @_ "/>
    <numFmt numFmtId="198" formatCode="#,##0;[Red]&quot;-&quot;#,##0"/>
    <numFmt numFmtId="199" formatCode="#\!\,##0;&quot;₩&quot;\!\-#\!\,##0\!.00"/>
    <numFmt numFmtId="200" formatCode="#,##0;\-#,##0.00"/>
    <numFmt numFmtId="201" formatCode="#,##0;&quot;-&quot;#,##0"/>
    <numFmt numFmtId="202" formatCode="&quot;₩&quot;#,##0;[Red]&quot;₩&quot;&quot;₩&quot;&quot;₩&quot;&quot;₩&quot;&quot;₩&quot;&quot;₩&quot;\!\!\-#,##0"/>
    <numFmt numFmtId="203" formatCode="&quot;₩&quot;#,##0.00;&quot;₩&quot;\-#,##0.00"/>
    <numFmt numFmtId="204" formatCode="&quot;M-S3-014-&quot;\ ###&quot;&quot;\ "/>
    <numFmt numFmtId="205" formatCode="&quot;004-30-&quot;\ ###&quot;호&quot;\ "/>
    <numFmt numFmtId="206" formatCode="&quot;M-S3-016-&quot;\ ###&quot;&quot;\ "/>
    <numFmt numFmtId="207" formatCode="&quot;M-S3-004-&quot;\ ###&quot;&quot;\ "/>
    <numFmt numFmtId="208" formatCode="_-* #,##0.00_-;&quot;₩&quot;&quot;₩&quot;&quot;₩&quot;&quot;₩&quot;\!\!\-* #,##0.00_-;_-* &quot;-&quot;??_-;_-@_-"/>
    <numFmt numFmtId="209" formatCode="_-&quot;₩&quot;* #,##0.00_-;&quot;₩&quot;&quot;₩&quot;&quot;₩&quot;&quot;₩&quot;\!\!\-&quot;₩&quot;* #,##0.00_-;_-&quot;₩&quot;* &quot;-&quot;??_-;_-@_-"/>
    <numFmt numFmtId="210" formatCode="&quot;₩&quot;#,##0.00;&quot;₩&quot;&quot;₩&quot;&quot;₩&quot;&quot;₩&quot;&quot;₩&quot;&quot;₩&quot;\!\!\-#,##0.00"/>
    <numFmt numFmtId="211" formatCode="&quot;$&quot;#,##0.00_);\(&quot;$&quot;#,##0.00\)"/>
    <numFmt numFmtId="212" formatCode="0000000000000"/>
    <numFmt numFmtId="213" formatCode="_-* #,##0.00\ _P_t_s_-;\-* #,##0.00\ _P_t_s_-;_-* &quot;-&quot;??\ _P_t_s_-;_-@_-"/>
    <numFmt numFmtId="214" formatCode="#,##0."/>
    <numFmt numFmtId="215" formatCode="\$#."/>
    <numFmt numFmtId="216" formatCode="yy/m"/>
    <numFmt numFmtId="217" formatCode="&quot;$&quot;#,##0;[Red]\-&quot;$&quot;#,##0"/>
    <numFmt numFmtId="218" formatCode="&quot;F&quot;\ #,##0_-;&quot;F&quot;\ #,##0\-"/>
    <numFmt numFmtId="219" formatCode="&quot;₩&quot;#,##0;[Red]&quot;₩&quot;&quot;₩&quot;&quot;₩&quot;&quot;₩&quot;&quot;₩&quot;&quot;₩&quot;&quot;₩&quot;&quot;₩&quot;&quot;₩&quot;\-#,##0"/>
    <numFmt numFmtId="220" formatCode="0.00000000_ "/>
    <numFmt numFmtId="221" formatCode="_-[$€-2]* #,##0.00_-;&quot;₩&quot;\!\-[$€-2]* #,##0.00_-;_-[$€-2]* &quot;-&quot;??_-"/>
    <numFmt numFmtId="222" formatCode="_-* #,##0.0_-;\-* #,##0.0_-;_-* &quot;-&quot;??_-;_-@_-"/>
    <numFmt numFmtId="223" formatCode="#,##0.0000;[Red]\-#,##0.0000"/>
    <numFmt numFmtId="224" formatCode="&quot;$&quot;#,##0.00_);[Red]\(&quot;$&quot;#,##0.00\)"/>
    <numFmt numFmtId="225" formatCode="#,##0.0;[Red]&quot;-&quot;#,##0.0"/>
    <numFmt numFmtId="226" formatCode="#,##0\ &quot;DM&quot;;[Red]\-#,##0\ &quot;DM&quot;"/>
    <numFmt numFmtId="227" formatCode="#,##0.00\ &quot;DM&quot;;[Red]\-#,##0.00\ &quot;DM&quot;"/>
    <numFmt numFmtId="229" formatCode="0.00_ "/>
    <numFmt numFmtId="230" formatCode="_ * #,##0.00_ ;_ * \-#,##0.00_ ;_ * &quot;-&quot;_ ;_ @_ "/>
    <numFmt numFmtId="231" formatCode="#,##0_);\(#,##0\)"/>
    <numFmt numFmtId="232" formatCode="#,##0.00_);\(#,##0.00\)"/>
    <numFmt numFmtId="233" formatCode="#,##0_ ;[Red]\-#,##0\ "/>
    <numFmt numFmtId="234" formatCode="#,##0.000_ "/>
  </numFmts>
  <fonts count="83">
    <font>
      <sz val="10"/>
      <name val="바탕체"/>
      <family val="1"/>
      <charset val="129"/>
    </font>
    <font>
      <sz val="10"/>
      <name val="바탕체"/>
      <family val="1"/>
      <charset val="129"/>
    </font>
    <font>
      <sz val="10"/>
      <name val="바탕체"/>
      <family val="1"/>
      <charset val="129"/>
    </font>
    <font>
      <sz val="20"/>
      <name val="바탕체"/>
      <family val="1"/>
      <charset val="129"/>
    </font>
    <font>
      <sz val="10"/>
      <name val="Arial"/>
      <family val="2"/>
    </font>
    <font>
      <sz val="8"/>
      <name val="바탕체"/>
      <family val="1"/>
      <charset val="129"/>
    </font>
    <font>
      <sz val="8"/>
      <name val="바탕"/>
      <family val="1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sz val="12"/>
      <name val="명조"/>
      <family val="3"/>
      <charset val="129"/>
    </font>
    <font>
      <sz val="20"/>
      <name val="돋움체"/>
      <family val="3"/>
      <charset val="129"/>
    </font>
    <font>
      <u/>
      <sz val="20"/>
      <name val="돋움체"/>
      <family val="3"/>
      <charset val="129"/>
    </font>
    <font>
      <sz val="20"/>
      <name val="굴림체"/>
      <family val="3"/>
      <charset val="129"/>
    </font>
    <font>
      <sz val="11"/>
      <name val="돋움"/>
      <family val="3"/>
      <charset val="129"/>
    </font>
    <font>
      <sz val="11"/>
      <name val="굴림체"/>
      <family val="3"/>
      <charset val="129"/>
    </font>
    <font>
      <sz val="9"/>
      <name val="굴림체"/>
      <family val="3"/>
      <charset val="129"/>
    </font>
    <font>
      <sz val="12"/>
      <name val="굴림체"/>
      <family val="3"/>
      <charset val="129"/>
    </font>
    <font>
      <sz val="9"/>
      <name val="돋움체"/>
      <family val="3"/>
      <charset val="129"/>
    </font>
    <font>
      <sz val="14"/>
      <name val="뼻뮝"/>
      <family val="3"/>
      <charset val="129"/>
    </font>
    <font>
      <sz val="11"/>
      <name val="돋움체"/>
      <family val="3"/>
      <charset val="129"/>
    </font>
    <font>
      <sz val="10"/>
      <name val="굴림체"/>
      <family val="3"/>
      <charset val="129"/>
    </font>
    <font>
      <sz val="10"/>
      <color indexed="8"/>
      <name val="바탕체"/>
      <family val="1"/>
      <charset val="129"/>
    </font>
    <font>
      <sz val="20"/>
      <color indexed="8"/>
      <name val="바탕체"/>
      <family val="1"/>
      <charset val="129"/>
    </font>
    <font>
      <u/>
      <sz val="10"/>
      <color indexed="8"/>
      <name val="바탕체"/>
      <family val="1"/>
      <charset val="129"/>
    </font>
    <font>
      <sz val="11"/>
      <name val="바탕체"/>
      <family val="1"/>
      <charset val="129"/>
    </font>
    <font>
      <sz val="10"/>
      <name val="바탕체"/>
      <family val="1"/>
      <charset val="129"/>
    </font>
    <font>
      <sz val="1"/>
      <color indexed="8"/>
      <name val="Courier"/>
      <family val="3"/>
    </font>
    <font>
      <sz val="10"/>
      <name val="MS Sans Serif"/>
      <family val="2"/>
    </font>
    <font>
      <sz val="12"/>
      <name val="¹UAAA¼"/>
      <family val="3"/>
      <charset val="129"/>
    </font>
    <font>
      <sz val="12"/>
      <name val="¹????¼"/>
      <family val="1"/>
      <charset val="129"/>
    </font>
    <font>
      <sz val="10"/>
      <name val="Helv"/>
      <family val="2"/>
    </font>
    <font>
      <sz val="12"/>
      <name val="Times New Roman"/>
      <family val="1"/>
    </font>
    <font>
      <sz val="7"/>
      <name val="바탕체"/>
      <family val="1"/>
      <charset val="129"/>
    </font>
    <font>
      <b/>
      <sz val="1"/>
      <color indexed="8"/>
      <name val="Courier"/>
      <family val="3"/>
    </font>
    <font>
      <sz val="9"/>
      <color indexed="8"/>
      <name val="굴림체"/>
      <family val="3"/>
      <charset val="129"/>
    </font>
    <font>
      <u/>
      <sz val="11"/>
      <color indexed="36"/>
      <name val="돋움"/>
      <family val="3"/>
      <charset val="129"/>
    </font>
    <font>
      <sz val="10"/>
      <name val="돋움체"/>
      <family val="3"/>
      <charset val="129"/>
    </font>
    <font>
      <sz val="11"/>
      <name val="뼻뮝"/>
      <family val="3"/>
      <charset val="129"/>
    </font>
    <font>
      <sz val="10"/>
      <name val="바탕"/>
      <family val="1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sz val="8"/>
      <name val="#중고딕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0"/>
      <name val="궁서(English)"/>
      <family val="3"/>
      <charset val="129"/>
    </font>
    <font>
      <sz val="12"/>
      <name val="견고딕"/>
      <family val="1"/>
      <charset val="129"/>
    </font>
    <font>
      <b/>
      <sz val="16"/>
      <name val="돋움체"/>
      <family val="3"/>
      <charset val="129"/>
    </font>
    <font>
      <sz val="10"/>
      <name val="Arial Narrow"/>
      <family val="2"/>
    </font>
    <font>
      <sz val="12"/>
      <name val="¹ÙÅÁÃ¼"/>
      <family val="1"/>
      <charset val="129"/>
    </font>
    <font>
      <sz val="12"/>
      <name val="System"/>
      <family val="2"/>
      <charset val="129"/>
    </font>
    <font>
      <sz val="9"/>
      <name val="Arial"/>
      <family val="2"/>
    </font>
    <font>
      <sz val="11"/>
      <name val="￥i￠￢￠?o"/>
      <family val="3"/>
      <charset val="129"/>
    </font>
    <font>
      <sz val="8"/>
      <name val="¹UAAA¼"/>
      <family val="3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0"/>
      <name val="MS Serif"/>
      <family val="1"/>
    </font>
    <font>
      <sz val="11"/>
      <name val="??"/>
      <family val="3"/>
    </font>
    <font>
      <sz val="10"/>
      <color indexed="16"/>
      <name val="MS Serif"/>
      <family val="1"/>
    </font>
    <font>
      <sz val="12"/>
      <color indexed="24"/>
      <name val="Arial"/>
      <family val="2"/>
    </font>
    <font>
      <sz val="8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name val="Univers (WN)"/>
      <family val="2"/>
    </font>
    <font>
      <sz val="10"/>
      <color indexed="12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b/>
      <sz val="8"/>
      <name val="Times New Roman"/>
      <family val="1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color indexed="12"/>
      <name val="Arial"/>
      <family val="2"/>
    </font>
    <font>
      <u/>
      <sz val="10"/>
      <color indexed="36"/>
      <name val="Arial"/>
      <family val="2"/>
    </font>
    <font>
      <sz val="10"/>
      <name val="돋움"/>
      <family val="3"/>
      <charset val="129"/>
    </font>
    <font>
      <sz val="20"/>
      <name val="돋움"/>
      <family val="3"/>
      <charset val="129"/>
    </font>
    <font>
      <sz val="10"/>
      <color rgb="FFFF0000"/>
      <name val="바탕체"/>
      <family val="1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65">
    <xf numFmtId="0" fontId="0" fillId="0" borderId="0"/>
    <xf numFmtId="187" fontId="27" fillId="0" borderId="0">
      <protection locked="0"/>
    </xf>
    <xf numFmtId="0" fontId="2" fillId="0" borderId="0"/>
    <xf numFmtId="0" fontId="17" fillId="0" borderId="0"/>
    <xf numFmtId="0" fontId="28" fillId="0" borderId="1">
      <alignment horizontal="center"/>
    </xf>
    <xf numFmtId="0" fontId="2" fillId="0" borderId="2">
      <alignment horizontal="centerContinuous" vertical="center"/>
    </xf>
    <xf numFmtId="3" fontId="8" fillId="0" borderId="0">
      <alignment vertical="center"/>
    </xf>
    <xf numFmtId="188" fontId="8" fillId="0" borderId="0">
      <alignment vertical="center"/>
    </xf>
    <xf numFmtId="4" fontId="8" fillId="0" borderId="0">
      <alignment vertical="center"/>
    </xf>
    <xf numFmtId="180" fontId="8" fillId="0" borderId="0">
      <alignment vertical="center"/>
    </xf>
    <xf numFmtId="3" fontId="9" fillId="0" borderId="3"/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0" fontId="1" fillId="0" borderId="2">
      <alignment horizontal="centerContinuous" vertical="center"/>
    </xf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NumberFormat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92" fontId="14" fillId="0" borderId="0" applyNumberFormat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24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NumberFormat="0" applyFont="0" applyFill="0" applyBorder="0" applyAlignment="0" applyProtection="0"/>
    <xf numFmtId="24" fontId="28" fillId="0" borderId="0" applyFont="0" applyFill="0" applyBorder="0" applyAlignment="0" applyProtection="0"/>
    <xf numFmtId="24" fontId="28" fillId="0" borderId="0" applyFont="0" applyFill="0" applyBorder="0" applyAlignment="0" applyProtection="0"/>
    <xf numFmtId="192" fontId="14" fillId="0" borderId="0" applyNumberFormat="0" applyFont="0" applyFill="0" applyBorder="0" applyAlignment="0" applyProtection="0"/>
    <xf numFmtId="24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8" fillId="0" borderId="0"/>
    <xf numFmtId="0" fontId="8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/>
    <xf numFmtId="0" fontId="4" fillId="0" borderId="0" applyNumberForma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/>
    <xf numFmtId="0" fontId="15" fillId="0" borderId="4">
      <alignment vertical="center"/>
    </xf>
    <xf numFmtId="0" fontId="15" fillId="0" borderId="4">
      <alignment vertical="center"/>
    </xf>
    <xf numFmtId="0" fontId="14" fillId="0" borderId="4">
      <alignment vertical="center"/>
    </xf>
    <xf numFmtId="0" fontId="21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8" fillId="0" borderId="0"/>
    <xf numFmtId="0" fontId="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" fillId="0" borderId="0"/>
    <xf numFmtId="187" fontId="27" fillId="0" borderId="0">
      <protection locked="0"/>
    </xf>
    <xf numFmtId="193" fontId="14" fillId="0" borderId="0">
      <protection locked="0"/>
    </xf>
    <xf numFmtId="0" fontId="21" fillId="0" borderId="0" applyFont="0" applyFill="0" applyBorder="0" applyAlignment="0" applyProtection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1" fillId="0" borderId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21" fillId="0" borderId="0" applyFont="0" applyFill="0" applyBorder="0" applyAlignment="0" applyProtection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4" fillId="0" borderId="0"/>
    <xf numFmtId="0" fontId="21" fillId="0" borderId="0" applyFont="0" applyFill="0" applyBorder="0" applyAlignment="0" applyProtection="0"/>
    <xf numFmtId="193" fontId="14" fillId="0" borderId="0">
      <protection locked="0"/>
    </xf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3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0" fontId="28" fillId="0" borderId="0"/>
    <xf numFmtId="0" fontId="4" fillId="0" borderId="0"/>
    <xf numFmtId="0" fontId="2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Font="0" applyFill="0" applyBorder="0" applyAlignment="0" applyProtection="0"/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193" fontId="14" fillId="0" borderId="0">
      <protection locked="0"/>
    </xf>
    <xf numFmtId="0" fontId="8" fillId="0" borderId="0"/>
    <xf numFmtId="0" fontId="31" fillId="0" borderId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8" fillId="0" borderId="0"/>
    <xf numFmtId="193" fontId="14" fillId="0" borderId="0">
      <protection locked="0"/>
    </xf>
    <xf numFmtId="0" fontId="4" fillId="0" borderId="0"/>
    <xf numFmtId="0" fontId="21" fillId="0" borderId="0" applyFont="0" applyFill="0" applyBorder="0" applyAlignment="0" applyProtection="0"/>
    <xf numFmtId="0" fontId="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187" fontId="27" fillId="0" borderId="0">
      <protection locked="0"/>
    </xf>
    <xf numFmtId="193" fontId="14" fillId="0" borderId="0">
      <protection locked="0"/>
    </xf>
    <xf numFmtId="0" fontId="27" fillId="0" borderId="0"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2" fillId="0" borderId="0"/>
    <xf numFmtId="194" fontId="14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9" fontId="2" fillId="0" borderId="0">
      <alignment vertical="center"/>
    </xf>
    <xf numFmtId="190" fontId="4" fillId="0" borderId="0" applyFont="0" applyFill="0" applyBorder="0" applyAlignment="0" applyProtection="0"/>
    <xf numFmtId="3" fontId="9" fillId="0" borderId="3"/>
    <xf numFmtId="0" fontId="2" fillId="0" borderId="0">
      <alignment vertical="center"/>
    </xf>
    <xf numFmtId="3" fontId="9" fillId="0" borderId="3"/>
    <xf numFmtId="10" fontId="2" fillId="0" borderId="0">
      <alignment vertical="center"/>
    </xf>
    <xf numFmtId="0" fontId="2" fillId="0" borderId="0">
      <alignment vertical="center"/>
    </xf>
    <xf numFmtId="195" fontId="14" fillId="0" borderId="0">
      <alignment vertical="center"/>
    </xf>
    <xf numFmtId="0" fontId="15" fillId="0" borderId="0">
      <alignment horizontal="center" vertical="center"/>
    </xf>
    <xf numFmtId="0" fontId="28" fillId="0" borderId="5"/>
    <xf numFmtId="4" fontId="33" fillId="0" borderId="6">
      <alignment vertical="center"/>
    </xf>
    <xf numFmtId="0" fontId="4" fillId="0" borderId="0" applyNumberFormat="0" applyFill="0" applyBorder="0" applyAlignment="0" applyProtection="0"/>
    <xf numFmtId="0" fontId="8" fillId="0" borderId="0"/>
    <xf numFmtId="193" fontId="14" fillId="0" borderId="0">
      <protection locked="0"/>
    </xf>
    <xf numFmtId="0" fontId="27" fillId="0" borderId="0">
      <protection locked="0"/>
    </xf>
    <xf numFmtId="9" fontId="8" fillId="0" borderId="0">
      <protection locked="0"/>
    </xf>
    <xf numFmtId="0" fontId="8" fillId="0" borderId="0"/>
    <xf numFmtId="196" fontId="8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197" fontId="14" fillId="0" borderId="0"/>
    <xf numFmtId="0" fontId="15" fillId="0" borderId="0"/>
    <xf numFmtId="0" fontId="14" fillId="0" borderId="3">
      <alignment horizontal="right" vertical="center"/>
    </xf>
    <xf numFmtId="0" fontId="35" fillId="0" borderId="0" applyFont="0" applyBorder="0" applyAlignment="0">
      <alignment horizontal="left" vertical="center"/>
    </xf>
    <xf numFmtId="0" fontId="27" fillId="0" borderId="0">
      <protection locked="0"/>
    </xf>
    <xf numFmtId="3" fontId="28" fillId="0" borderId="7">
      <alignment horizontal="center"/>
    </xf>
    <xf numFmtId="0" fontId="8" fillId="2" borderId="0">
      <alignment horizontal="left"/>
    </xf>
    <xf numFmtId="0" fontId="27" fillId="0" borderId="0"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37" fillId="0" borderId="3" applyNumberFormat="0" applyFont="0" applyFill="0" applyBorder="0" applyProtection="0">
      <alignment horizontal="distributed"/>
    </xf>
    <xf numFmtId="9" fontId="15" fillId="3" borderId="0" applyFill="0" applyBorder="0" applyProtection="0">
      <alignment horizontal="right"/>
    </xf>
    <xf numFmtId="10" fontId="15" fillId="0" borderId="0" applyFill="0" applyBorder="0" applyProtection="0">
      <alignment horizontal="right"/>
    </xf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8" fillId="0" borderId="0"/>
    <xf numFmtId="179" fontId="14" fillId="0" borderId="0" applyNumberFormat="0" applyFont="0" applyFill="0" applyBorder="0" applyProtection="0">
      <alignment horizontal="centerContinuous"/>
    </xf>
    <xf numFmtId="179" fontId="39" fillId="0" borderId="8">
      <alignment vertical="center"/>
    </xf>
    <xf numFmtId="3" fontId="37" fillId="0" borderId="3"/>
    <xf numFmtId="0" fontId="37" fillId="0" borderId="3"/>
    <xf numFmtId="3" fontId="37" fillId="0" borderId="9"/>
    <xf numFmtId="3" fontId="37" fillId="0" borderId="10"/>
    <xf numFmtId="0" fontId="40" fillId="0" borderId="3"/>
    <xf numFmtId="0" fontId="41" fillId="0" borderId="0">
      <alignment horizontal="center"/>
    </xf>
    <xf numFmtId="0" fontId="42" fillId="0" borderId="11">
      <alignment horizontal="center"/>
    </xf>
    <xf numFmtId="4" fontId="43" fillId="0" borderId="0" applyNumberFormat="0" applyFill="0" applyBorder="0" applyAlignment="0">
      <alignment horizontal="centerContinuous" vertical="center"/>
    </xf>
    <xf numFmtId="198" fontId="4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3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5" fillId="0" borderId="12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1" fontId="46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1" fontId="46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0" fontId="47" fillId="0" borderId="0">
      <alignment horizontal="center" vertical="center"/>
    </xf>
    <xf numFmtId="0" fontId="21" fillId="0" borderId="0" applyNumberFormat="0" applyAlignment="0">
      <alignment horizontal="left" vertical="center"/>
    </xf>
    <xf numFmtId="4" fontId="27" fillId="0" borderId="0">
      <protection locked="0"/>
    </xf>
    <xf numFmtId="202" fontId="8" fillId="0" borderId="0">
      <protection locked="0"/>
    </xf>
    <xf numFmtId="0" fontId="8" fillId="0" borderId="13" applyNumberFormat="0"/>
    <xf numFmtId="0" fontId="8" fillId="0" borderId="3">
      <alignment horizontal="distributed" vertical="center"/>
    </xf>
    <xf numFmtId="0" fontId="8" fillId="0" borderId="14">
      <alignment horizontal="distributed" vertical="top"/>
    </xf>
    <xf numFmtId="0" fontId="8" fillId="0" borderId="15">
      <alignment horizontal="distributed"/>
    </xf>
    <xf numFmtId="178" fontId="48" fillId="0" borderId="0">
      <alignment vertical="center"/>
    </xf>
    <xf numFmtId="0" fontId="8" fillId="0" borderId="0"/>
    <xf numFmtId="197" fontId="14" fillId="0" borderId="0" applyFont="0" applyFill="0" applyBorder="0" applyProtection="0">
      <alignment vertical="center"/>
    </xf>
    <xf numFmtId="38" fontId="37" fillId="0" borderId="0" applyFont="0" applyFill="0" applyBorder="0" applyProtection="0">
      <alignment vertical="center"/>
    </xf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8" fillId="0" borderId="0" applyNumberFormat="0" applyFont="0" applyFill="0" applyBorder="0" applyProtection="0">
      <alignment vertical="center"/>
    </xf>
    <xf numFmtId="186" fontId="15" fillId="3" borderId="0" applyFill="0" applyBorder="0" applyProtection="0">
      <alignment horizontal="right"/>
    </xf>
    <xf numFmtId="38" fontId="37" fillId="0" borderId="0" applyFont="0" applyFill="0" applyBorder="0" applyAlignment="0" applyProtection="0">
      <alignment vertical="center"/>
    </xf>
    <xf numFmtId="182" fontId="14" fillId="0" borderId="0" applyFont="0" applyFill="0" applyBorder="0" applyAlignment="0" applyProtection="0">
      <alignment vertical="center"/>
    </xf>
    <xf numFmtId="203" fontId="14" fillId="0" borderId="0" applyFont="0" applyFill="0" applyBorder="0" applyAlignment="0" applyProtection="0">
      <alignment vertical="center"/>
    </xf>
    <xf numFmtId="204" fontId="14" fillId="0" borderId="0" applyFont="0" applyFill="0" applyBorder="0" applyAlignment="0" applyProtection="0">
      <alignment textRotation="255"/>
    </xf>
    <xf numFmtId="205" fontId="14" fillId="0" borderId="0" applyFont="0" applyFill="0" applyBorder="0" applyAlignment="0" applyProtection="0">
      <alignment textRotation="255"/>
    </xf>
    <xf numFmtId="206" fontId="14" fillId="0" borderId="0" applyFont="0" applyFill="0" applyBorder="0" applyAlignment="0" applyProtection="0">
      <alignment textRotation="255"/>
    </xf>
    <xf numFmtId="207" fontId="14" fillId="0" borderId="0" applyFont="0" applyFill="0" applyBorder="0" applyAlignment="0" applyProtection="0">
      <alignment textRotation="255"/>
    </xf>
    <xf numFmtId="0" fontId="8" fillId="0" borderId="0" applyFont="0" applyFill="0" applyBorder="0" applyAlignment="0" applyProtection="0"/>
    <xf numFmtId="208" fontId="8" fillId="0" borderId="0">
      <protection locked="0"/>
    </xf>
    <xf numFmtId="0" fontId="4" fillId="0" borderId="0"/>
    <xf numFmtId="0" fontId="14" fillId="0" borderId="0">
      <alignment vertical="center"/>
    </xf>
    <xf numFmtId="0" fontId="8" fillId="0" borderId="0"/>
    <xf numFmtId="0" fontId="14" fillId="0" borderId="0"/>
    <xf numFmtId="0" fontId="9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10" fillId="0" borderId="0"/>
    <xf numFmtId="0" fontId="17" fillId="0" borderId="0"/>
    <xf numFmtId="0" fontId="15" fillId="0" borderId="0"/>
    <xf numFmtId="0" fontId="10" fillId="0" borderId="0"/>
    <xf numFmtId="0" fontId="25" fillId="0" borderId="0"/>
    <xf numFmtId="0" fontId="8" fillId="0" borderId="0"/>
    <xf numFmtId="0" fontId="14" fillId="0" borderId="0"/>
    <xf numFmtId="0" fontId="8" fillId="0" borderId="8">
      <alignment vertical="center" wrapText="1"/>
    </xf>
    <xf numFmtId="14" fontId="49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7" fillId="0" borderId="16">
      <protection locked="0"/>
    </xf>
    <xf numFmtId="209" fontId="8" fillId="0" borderId="0">
      <protection locked="0"/>
    </xf>
    <xf numFmtId="210" fontId="8" fillId="0" borderId="0">
      <protection locked="0"/>
    </xf>
    <xf numFmtId="3" fontId="2" fillId="0" borderId="0"/>
    <xf numFmtId="211" fontId="17" fillId="4" borderId="17">
      <alignment horizontal="center" vertical="center"/>
    </xf>
    <xf numFmtId="193" fontId="14" fillId="0" borderId="0">
      <protection locked="0"/>
    </xf>
    <xf numFmtId="0" fontId="14" fillId="0" borderId="0">
      <protection locked="0"/>
    </xf>
    <xf numFmtId="193" fontId="14" fillId="0" borderId="0">
      <protection locked="0"/>
    </xf>
    <xf numFmtId="0" fontId="5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7" fillId="0" borderId="0">
      <protection locked="0"/>
    </xf>
    <xf numFmtId="0" fontId="5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0" fillId="0" borderId="0" applyFont="0" applyFill="0" applyBorder="0" applyAlignment="0" applyProtection="0"/>
    <xf numFmtId="212" fontId="14" fillId="0" borderId="0">
      <protection locked="0"/>
    </xf>
    <xf numFmtId="0" fontId="28" fillId="0" borderId="0"/>
    <xf numFmtId="193" fontId="14" fillId="0" borderId="0">
      <protection locked="0"/>
    </xf>
    <xf numFmtId="193" fontId="14" fillId="0" borderId="0">
      <protection locked="0"/>
    </xf>
    <xf numFmtId="0" fontId="5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0" fillId="0" borderId="0" applyFont="0" applyFill="0" applyBorder="0" applyAlignment="0" applyProtection="0"/>
    <xf numFmtId="4" fontId="27" fillId="0" borderId="0">
      <protection locked="0"/>
    </xf>
    <xf numFmtId="186" fontId="14" fillId="0" borderId="0">
      <protection locked="0"/>
    </xf>
    <xf numFmtId="0" fontId="51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3" fillId="0" borderId="0"/>
    <xf numFmtId="193" fontId="14" fillId="0" borderId="0">
      <protection locked="0"/>
    </xf>
    <xf numFmtId="0" fontId="54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14" fillId="0" borderId="0" applyFill="0" applyBorder="0" applyAlignment="0"/>
    <xf numFmtId="0" fontId="55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27" fillId="0" borderId="16">
      <protection locked="0"/>
    </xf>
    <xf numFmtId="4" fontId="27" fillId="0" borderId="0">
      <protection locked="0"/>
    </xf>
    <xf numFmtId="0" fontId="4" fillId="0" borderId="0" applyFont="0" applyFill="0" applyBorder="0" applyAlignment="0" applyProtection="0"/>
    <xf numFmtId="213" fontId="25" fillId="0" borderId="0"/>
    <xf numFmtId="0" fontId="4" fillId="0" borderId="0" applyFont="0" applyFill="0" applyBorder="0" applyAlignment="0" applyProtection="0"/>
    <xf numFmtId="214" fontId="27" fillId="0" borderId="0">
      <protection locked="0"/>
    </xf>
    <xf numFmtId="0" fontId="57" fillId="0" borderId="0" applyNumberFormat="0" applyAlignment="0">
      <alignment horizontal="left"/>
    </xf>
    <xf numFmtId="0" fontId="21" fillId="0" borderId="0" applyFont="0" applyFill="0" applyBorder="0" applyAlignment="0" applyProtection="0"/>
    <xf numFmtId="0" fontId="8" fillId="0" borderId="0"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15" fontId="27" fillId="0" borderId="0">
      <protection locked="0"/>
    </xf>
    <xf numFmtId="216" fontId="25" fillId="0" borderId="0"/>
    <xf numFmtId="217" fontId="58" fillId="0" borderId="0">
      <protection locked="0"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218" fontId="25" fillId="0" borderId="0"/>
    <xf numFmtId="219" fontId="14" fillId="0" borderId="0">
      <protection locked="0"/>
    </xf>
    <xf numFmtId="220" fontId="14" fillId="0" borderId="0">
      <protection locked="0"/>
    </xf>
    <xf numFmtId="0" fontId="59" fillId="0" borderId="0" applyNumberFormat="0" applyAlignment="0">
      <alignment horizontal="left"/>
    </xf>
    <xf numFmtId="221" fontId="15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222" fontId="4" fillId="0" borderId="0">
      <protection locked="0"/>
    </xf>
    <xf numFmtId="0" fontId="8" fillId="0" borderId="0"/>
    <xf numFmtId="38" fontId="61" fillId="5" borderId="0" applyNumberFormat="0" applyBorder="0" applyAlignment="0" applyProtection="0"/>
    <xf numFmtId="0" fontId="62" fillId="0" borderId="0" applyAlignment="0">
      <alignment horizontal="right"/>
    </xf>
    <xf numFmtId="0" fontId="63" fillId="0" borderId="0"/>
    <xf numFmtId="0" fontId="64" fillId="0" borderId="0"/>
    <xf numFmtId="0" fontId="65" fillId="0" borderId="0" applyNumberFormat="0" applyFill="0" applyBorder="0" applyAlignment="0" applyProtection="0"/>
    <xf numFmtId="0" fontId="66" fillId="0" borderId="18" applyNumberFormat="0" applyAlignment="0" applyProtection="0">
      <alignment horizontal="left" vertical="center"/>
    </xf>
    <xf numFmtId="0" fontId="66" fillId="0" borderId="19">
      <alignment horizontal="left" vertical="center"/>
    </xf>
    <xf numFmtId="0" fontId="34" fillId="0" borderId="0">
      <protection locked="0"/>
    </xf>
    <xf numFmtId="0" fontId="34" fillId="0" borderId="0">
      <protection locked="0"/>
    </xf>
    <xf numFmtId="223" fontId="17" fillId="0" borderId="0">
      <protection locked="0"/>
    </xf>
    <xf numFmtId="223" fontId="17" fillId="0" borderId="0">
      <protection locked="0"/>
    </xf>
    <xf numFmtId="0" fontId="67" fillId="0" borderId="0" applyNumberFormat="0" applyFill="0" applyBorder="0" applyAlignment="0" applyProtection="0"/>
    <xf numFmtId="0" fontId="68" fillId="0" borderId="20" applyNumberFormat="0" applyFill="0" applyAlignment="0" applyProtection="0"/>
    <xf numFmtId="0" fontId="69" fillId="0" borderId="0" applyNumberFormat="0" applyFill="0" applyBorder="0" applyAlignment="0" applyProtection="0"/>
    <xf numFmtId="10" fontId="61" fillId="6" borderId="3" applyNumberFormat="0" applyBorder="0" applyAlignment="0" applyProtection="0"/>
    <xf numFmtId="178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70" fillId="0" borderId="21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71" fillId="0" borderId="0"/>
    <xf numFmtId="0" fontId="8" fillId="0" borderId="0"/>
    <xf numFmtId="224" fontId="1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8" fillId="0" borderId="0">
      <protection locked="0"/>
    </xf>
    <xf numFmtId="10" fontId="4" fillId="0" borderId="0" applyFont="0" applyFill="0" applyBorder="0" applyAlignment="0" applyProtection="0"/>
    <xf numFmtId="225" fontId="8" fillId="0" borderId="0">
      <protection locked="0"/>
    </xf>
    <xf numFmtId="30" fontId="73" fillId="0" borderId="0" applyNumberFormat="0" applyFill="0" applyBorder="0" applyAlignment="0" applyProtection="0">
      <alignment horizontal="left"/>
    </xf>
    <xf numFmtId="0" fontId="28" fillId="0" borderId="0"/>
    <xf numFmtId="0" fontId="74" fillId="0" borderId="0">
      <alignment horizontal="center" vertical="center"/>
    </xf>
    <xf numFmtId="0" fontId="70" fillId="0" borderId="0"/>
    <xf numFmtId="40" fontId="75" fillId="0" borderId="0" applyBorder="0">
      <alignment horizontal="right"/>
    </xf>
    <xf numFmtId="0" fontId="4" fillId="0" borderId="0"/>
    <xf numFmtId="0" fontId="4" fillId="0" borderId="0"/>
    <xf numFmtId="0" fontId="76" fillId="5" borderId="0">
      <alignment horizontal="centerContinuous"/>
    </xf>
    <xf numFmtId="0" fontId="77" fillId="0" borderId="0" applyFill="0" applyBorder="0" applyProtection="0">
      <alignment horizontal="centerContinuous" vertical="center"/>
    </xf>
    <xf numFmtId="0" fontId="17" fillId="3" borderId="0" applyFill="0" applyBorder="0" applyProtection="0">
      <alignment horizontal="center" vertical="center"/>
    </xf>
    <xf numFmtId="223" fontId="17" fillId="0" borderId="22">
      <protection locked="0"/>
    </xf>
    <xf numFmtId="0" fontId="5" fillId="0" borderId="23">
      <alignment horizontal="left"/>
    </xf>
    <xf numFmtId="37" fontId="61" fillId="7" borderId="0" applyNumberFormat="0" applyBorder="0" applyAlignment="0" applyProtection="0"/>
    <xf numFmtId="37" fontId="61" fillId="0" borderId="0"/>
    <xf numFmtId="3" fontId="78" fillId="0" borderId="20" applyProtection="0"/>
    <xf numFmtId="226" fontId="28" fillId="0" borderId="0" applyFont="0" applyFill="0" applyBorder="0" applyAlignment="0" applyProtection="0"/>
    <xf numFmtId="227" fontId="28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</cellStyleXfs>
  <cellXfs count="712">
    <xf numFmtId="0" fontId="0" fillId="0" borderId="0" xfId="0" applyAlignment="1">
      <alignment vertical="center"/>
    </xf>
    <xf numFmtId="0" fontId="2" fillId="3" borderId="0" xfId="453" applyNumberFormat="1" applyFont="1" applyFill="1" applyBorder="1" applyAlignment="1">
      <alignment vertical="center"/>
    </xf>
    <xf numFmtId="0" fontId="2" fillId="3" borderId="0" xfId="453" applyNumberFormat="1" applyFont="1" applyFill="1" applyAlignment="1">
      <alignment vertical="center"/>
    </xf>
    <xf numFmtId="0" fontId="3" fillId="3" borderId="0" xfId="0" applyNumberFormat="1" applyFont="1" applyFill="1" applyAlignment="1">
      <alignment horizontal="centerContinuous" vertical="center"/>
    </xf>
    <xf numFmtId="0" fontId="3" fillId="3" borderId="0" xfId="0" applyNumberFormat="1" applyFont="1" applyFill="1" applyBorder="1" applyAlignment="1">
      <alignment horizontal="centerContinuous" vertical="center"/>
    </xf>
    <xf numFmtId="0" fontId="3" fillId="3" borderId="0" xfId="0" applyNumberFormat="1" applyFont="1" applyFill="1" applyAlignment="1">
      <alignment horizontal="center" vertical="center"/>
    </xf>
    <xf numFmtId="0" fontId="2" fillId="3" borderId="0" xfId="0" applyNumberFormat="1" applyFont="1" applyFill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2" fillId="3" borderId="0" xfId="823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center" vertical="center"/>
    </xf>
    <xf numFmtId="0" fontId="2" fillId="3" borderId="3" xfId="453" applyNumberFormat="1" applyFont="1" applyFill="1" applyBorder="1" applyAlignment="1">
      <alignment horizontal="centerContinuous" vertical="center"/>
    </xf>
    <xf numFmtId="0" fontId="2" fillId="3" borderId="3" xfId="0" applyNumberFormat="1" applyFont="1" applyFill="1" applyBorder="1" applyAlignment="1">
      <alignment horizontal="centerContinuous" vertical="center"/>
    </xf>
    <xf numFmtId="0" fontId="2" fillId="3" borderId="3" xfId="453" applyNumberFormat="1" applyFont="1" applyFill="1" applyBorder="1" applyAlignment="1">
      <alignment horizontal="centerContinuous" vertical="center" wrapText="1"/>
    </xf>
    <xf numFmtId="0" fontId="2" fillId="8" borderId="0" xfId="0" applyNumberFormat="1" applyFont="1" applyFill="1" applyAlignment="1">
      <alignment vertical="center"/>
    </xf>
    <xf numFmtId="0" fontId="3" fillId="8" borderId="0" xfId="0" applyNumberFormat="1" applyFont="1" applyFill="1" applyAlignment="1">
      <alignment horizontal="centerContinuous" vertical="center"/>
    </xf>
    <xf numFmtId="0" fontId="3" fillId="8" borderId="0" xfId="0" applyNumberFormat="1" applyFont="1" applyFill="1" applyAlignment="1">
      <alignment horizontal="center" vertical="center"/>
    </xf>
    <xf numFmtId="179" fontId="2" fillId="8" borderId="4" xfId="453" applyNumberFormat="1" applyFont="1" applyFill="1" applyBorder="1" applyAlignment="1">
      <alignment horizontal="right" vertical="center"/>
    </xf>
    <xf numFmtId="179" fontId="2" fillId="8" borderId="5" xfId="453" applyNumberFormat="1" applyFont="1" applyFill="1" applyBorder="1" applyAlignment="1">
      <alignment horizontal="right" vertical="center"/>
    </xf>
    <xf numFmtId="179" fontId="2" fillId="8" borderId="19" xfId="453" applyNumberFormat="1" applyFont="1" applyFill="1" applyBorder="1" applyAlignment="1">
      <alignment horizontal="right" vertical="center"/>
    </xf>
    <xf numFmtId="0" fontId="2" fillId="8" borderId="0" xfId="453" applyNumberFormat="1" applyFont="1" applyFill="1" applyBorder="1" applyAlignment="1">
      <alignment horizontal="center" vertical="center"/>
    </xf>
    <xf numFmtId="0" fontId="2" fillId="8" borderId="28" xfId="453" quotePrefix="1" applyNumberFormat="1" applyFont="1" applyFill="1" applyBorder="1" applyAlignment="1">
      <alignment horizontal="left" vertical="center" shrinkToFit="1"/>
    </xf>
    <xf numFmtId="0" fontId="2" fillId="8" borderId="26" xfId="453" applyNumberFormat="1" applyFont="1" applyFill="1" applyBorder="1" applyAlignment="1">
      <alignment horizontal="left" vertical="center" shrinkToFit="1"/>
    </xf>
    <xf numFmtId="0" fontId="2" fillId="8" borderId="26" xfId="453" quotePrefix="1" applyNumberFormat="1" applyFont="1" applyFill="1" applyBorder="1" applyAlignment="1">
      <alignment horizontal="left" vertical="center" shrinkToFit="1"/>
    </xf>
    <xf numFmtId="0" fontId="2" fillId="8" borderId="24" xfId="453" applyNumberFormat="1" applyFont="1" applyFill="1" applyBorder="1" applyAlignment="1">
      <alignment horizontal="left" vertical="center"/>
    </xf>
    <xf numFmtId="0" fontId="2" fillId="8" borderId="0" xfId="823" applyNumberFormat="1" applyFont="1" applyFill="1" applyBorder="1" applyAlignment="1">
      <alignment horizontal="left" vertical="center"/>
    </xf>
    <xf numFmtId="0" fontId="2" fillId="8" borderId="0" xfId="0" applyNumberFormat="1" applyFont="1" applyFill="1" applyAlignment="1">
      <alignment horizontal="center" vertical="center"/>
    </xf>
    <xf numFmtId="0" fontId="2" fillId="8" borderId="0" xfId="453" applyNumberFormat="1" applyFont="1" applyFill="1" applyAlignment="1">
      <alignment horizontal="center" vertical="center"/>
    </xf>
    <xf numFmtId="0" fontId="3" fillId="8" borderId="0" xfId="0" applyNumberFormat="1" applyFont="1" applyFill="1" applyBorder="1" applyAlignment="1">
      <alignment horizontal="centerContinuous" vertical="center"/>
    </xf>
    <xf numFmtId="0" fontId="3" fillId="8" borderId="0" xfId="0" quotePrefix="1" applyNumberFormat="1" applyFont="1" applyFill="1" applyAlignment="1">
      <alignment horizontal="centerContinuous" vertical="center"/>
    </xf>
    <xf numFmtId="0" fontId="3" fillId="8" borderId="0" xfId="0" quotePrefix="1" applyNumberFormat="1" applyFont="1" applyFill="1" applyBorder="1" applyAlignment="1">
      <alignment horizontal="centerContinuous" vertical="center"/>
    </xf>
    <xf numFmtId="0" fontId="3" fillId="8" borderId="0" xfId="453" applyNumberFormat="1" applyFont="1" applyFill="1" applyBorder="1" applyAlignment="1">
      <alignment horizontal="centerContinuous" vertical="center"/>
    </xf>
    <xf numFmtId="0" fontId="2" fillId="8" borderId="0" xfId="0" quotePrefix="1" applyNumberFormat="1" applyFont="1" applyFill="1" applyAlignment="1">
      <alignment horizontal="centerContinuous" vertical="center"/>
    </xf>
    <xf numFmtId="0" fontId="2" fillId="8" borderId="0" xfId="0" quotePrefix="1" applyNumberFormat="1" applyFont="1" applyFill="1" applyBorder="1" applyAlignment="1">
      <alignment horizontal="centerContinuous" vertical="center"/>
    </xf>
    <xf numFmtId="0" fontId="2" fillId="8" borderId="0" xfId="453" applyNumberFormat="1" applyFont="1" applyFill="1" applyBorder="1" applyAlignment="1">
      <alignment horizontal="centerContinuous" vertical="center"/>
    </xf>
    <xf numFmtId="0" fontId="2" fillId="8" borderId="0" xfId="0" applyNumberFormat="1" applyFont="1" applyFill="1" applyBorder="1" applyAlignment="1">
      <alignment horizontal="left" vertical="center"/>
    </xf>
    <xf numFmtId="0" fontId="2" fillId="8" borderId="0" xfId="0" applyNumberFormat="1" applyFont="1" applyFill="1" applyAlignment="1">
      <alignment horizontal="left" vertical="center"/>
    </xf>
    <xf numFmtId="0" fontId="2" fillId="8" borderId="0" xfId="0" applyNumberFormat="1" applyFont="1" applyFill="1" applyBorder="1" applyAlignment="1">
      <alignment horizontal="center" vertical="center"/>
    </xf>
    <xf numFmtId="0" fontId="2" fillId="8" borderId="0" xfId="453" applyNumberFormat="1" applyFont="1" applyFill="1" applyAlignment="1">
      <alignment horizontal="left" vertical="center"/>
    </xf>
    <xf numFmtId="0" fontId="2" fillId="8" borderId="0" xfId="453" applyNumberFormat="1" applyFont="1" applyFill="1" applyAlignment="1">
      <alignment horizontal="right" vertical="center"/>
    </xf>
    <xf numFmtId="0" fontId="2" fillId="8" borderId="29" xfId="831" applyNumberFormat="1" applyFont="1" applyFill="1" applyBorder="1" applyAlignment="1">
      <alignment horizontal="center" vertical="center"/>
    </xf>
    <xf numFmtId="0" fontId="2" fillId="8" borderId="27" xfId="831" applyNumberFormat="1" applyFont="1" applyFill="1" applyBorder="1" applyAlignment="1">
      <alignment horizontal="center" vertical="center"/>
    </xf>
    <xf numFmtId="0" fontId="2" fillId="8" borderId="27" xfId="831" applyNumberFormat="1" applyFont="1" applyFill="1" applyBorder="1" applyAlignment="1">
      <alignment horizontal="right" vertical="center"/>
    </xf>
    <xf numFmtId="0" fontId="2" fillId="8" borderId="15" xfId="453" applyNumberFormat="1" applyFont="1" applyFill="1" applyBorder="1" applyAlignment="1">
      <alignment horizontal="center" shrinkToFit="1"/>
    </xf>
    <xf numFmtId="0" fontId="2" fillId="8" borderId="5" xfId="831" applyNumberFormat="1" applyFont="1" applyFill="1" applyBorder="1" applyAlignment="1">
      <alignment horizontal="left" vertical="center"/>
    </xf>
    <xf numFmtId="0" fontId="2" fillId="8" borderId="30" xfId="831" applyNumberFormat="1" applyFont="1" applyFill="1" applyBorder="1" applyAlignment="1">
      <alignment horizontal="left" vertical="center"/>
    </xf>
    <xf numFmtId="0" fontId="2" fillId="8" borderId="30" xfId="831" applyNumberFormat="1" applyFont="1" applyFill="1" applyBorder="1" applyAlignment="1">
      <alignment vertical="center"/>
    </xf>
    <xf numFmtId="0" fontId="2" fillId="8" borderId="14" xfId="453" applyNumberFormat="1" applyFont="1" applyFill="1" applyBorder="1" applyAlignment="1">
      <alignment horizontal="center" vertical="top" shrinkToFit="1"/>
    </xf>
    <xf numFmtId="179" fontId="2" fillId="8" borderId="3" xfId="453" applyNumberFormat="1" applyFont="1" applyFill="1" applyBorder="1" applyAlignment="1">
      <alignment horizontal="right" vertical="center"/>
    </xf>
    <xf numFmtId="0" fontId="2" fillId="8" borderId="19" xfId="0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distributed" vertical="center"/>
    </xf>
    <xf numFmtId="0" fontId="2" fillId="8" borderId="19" xfId="0" quotePrefix="1" applyNumberFormat="1" applyFont="1" applyFill="1" applyBorder="1" applyAlignment="1">
      <alignment horizontal="distributed" vertical="center"/>
    </xf>
    <xf numFmtId="0" fontId="2" fillId="8" borderId="19" xfId="0" quotePrefix="1" applyNumberFormat="1" applyFont="1" applyFill="1" applyBorder="1" applyAlignment="1">
      <alignment horizontal="center" vertical="center"/>
    </xf>
    <xf numFmtId="0" fontId="2" fillId="8" borderId="0" xfId="0" applyNumberFormat="1" applyFont="1" applyFill="1" applyBorder="1" applyAlignment="1">
      <alignment horizontal="distributed" vertical="center" wrapText="1"/>
    </xf>
    <xf numFmtId="0" fontId="2" fillId="8" borderId="2" xfId="0" applyNumberFormat="1" applyFont="1" applyFill="1" applyBorder="1" applyAlignment="1">
      <alignment horizontal="centerContinuous" vertical="center"/>
    </xf>
    <xf numFmtId="0" fontId="2" fillId="8" borderId="30" xfId="0" quotePrefix="1" applyNumberFormat="1" applyFont="1" applyFill="1" applyBorder="1" applyAlignment="1">
      <alignment vertical="center"/>
    </xf>
    <xf numFmtId="0" fontId="2" fillId="8" borderId="5" xfId="0" applyNumberFormat="1" applyFont="1" applyFill="1" applyBorder="1" applyAlignment="1">
      <alignment horizontal="centerContinuous" vertical="center"/>
    </xf>
    <xf numFmtId="0" fontId="2" fillId="8" borderId="19" xfId="0" quotePrefix="1" applyNumberFormat="1" applyFont="1" applyFill="1" applyBorder="1" applyAlignment="1">
      <alignment vertical="center"/>
    </xf>
    <xf numFmtId="0" fontId="1" fillId="8" borderId="0" xfId="825" applyFont="1" applyFill="1" applyAlignment="1">
      <alignment vertical="center"/>
    </xf>
    <xf numFmtId="0" fontId="22" fillId="8" borderId="0" xfId="826" applyFont="1" applyFill="1"/>
    <xf numFmtId="0" fontId="23" fillId="8" borderId="0" xfId="826" applyFont="1" applyFill="1" applyAlignment="1">
      <alignment horizontal="centerContinuous" vertical="center"/>
    </xf>
    <xf numFmtId="0" fontId="23" fillId="8" borderId="0" xfId="825" applyFont="1" applyFill="1" applyBorder="1" applyAlignment="1">
      <alignment horizontal="centerContinuous"/>
    </xf>
    <xf numFmtId="0" fontId="23" fillId="8" borderId="0" xfId="825" applyFont="1" applyFill="1" applyAlignment="1">
      <alignment horizontal="centerContinuous"/>
    </xf>
    <xf numFmtId="41" fontId="23" fillId="8" borderId="0" xfId="805" applyFont="1" applyFill="1" applyBorder="1" applyAlignment="1">
      <alignment horizontal="centerContinuous"/>
    </xf>
    <xf numFmtId="41" fontId="23" fillId="8" borderId="0" xfId="805" applyFont="1" applyFill="1" applyAlignment="1">
      <alignment horizontal="centerContinuous"/>
    </xf>
    <xf numFmtId="0" fontId="23" fillId="8" borderId="0" xfId="825" applyFont="1" applyFill="1"/>
    <xf numFmtId="0" fontId="22" fillId="8" borderId="0" xfId="826" applyFont="1" applyFill="1" applyBorder="1" applyAlignment="1">
      <alignment horizontal="left" vertical="center"/>
    </xf>
    <xf numFmtId="0" fontId="22" fillId="8" borderId="0" xfId="826" applyFont="1" applyFill="1" applyAlignment="1">
      <alignment vertical="center"/>
    </xf>
    <xf numFmtId="0" fontId="22" fillId="8" borderId="0" xfId="826" applyFont="1" applyFill="1" applyAlignment="1">
      <alignment horizontal="left" vertical="center"/>
    </xf>
    <xf numFmtId="0" fontId="22" fillId="8" borderId="0" xfId="826" applyFont="1" applyFill="1" applyBorder="1" applyAlignment="1">
      <alignment vertical="center"/>
    </xf>
    <xf numFmtId="178" fontId="22" fillId="8" borderId="0" xfId="807" applyFont="1" applyFill="1" applyAlignment="1">
      <alignment vertical="center"/>
    </xf>
    <xf numFmtId="230" fontId="22" fillId="8" borderId="0" xfId="807" applyNumberFormat="1" applyFont="1" applyFill="1" applyAlignment="1">
      <alignment vertical="center"/>
    </xf>
    <xf numFmtId="0" fontId="22" fillId="8" borderId="0" xfId="826" quotePrefix="1" applyFont="1" applyFill="1" applyAlignment="1">
      <alignment horizontal="right" vertical="center"/>
    </xf>
    <xf numFmtId="0" fontId="1" fillId="8" borderId="2" xfId="826" applyFont="1" applyFill="1" applyBorder="1" applyAlignment="1">
      <alignment horizontal="centerContinuous" vertical="center"/>
    </xf>
    <xf numFmtId="0" fontId="1" fillId="8" borderId="31" xfId="826" applyFont="1" applyFill="1" applyBorder="1" applyAlignment="1">
      <alignment horizontal="centerContinuous" vertical="center"/>
    </xf>
    <xf numFmtId="0" fontId="1" fillId="8" borderId="2" xfId="826" applyFont="1" applyFill="1" applyBorder="1" applyAlignment="1">
      <alignment horizontal="center" vertical="center"/>
    </xf>
    <xf numFmtId="0" fontId="1" fillId="8" borderId="19" xfId="826" quotePrefix="1" applyFont="1" applyFill="1" applyBorder="1" applyAlignment="1">
      <alignment horizontal="distributed" vertical="center"/>
    </xf>
    <xf numFmtId="0" fontId="1" fillId="8" borderId="24" xfId="826" applyFont="1" applyFill="1" applyBorder="1" applyAlignment="1">
      <alignment horizontal="center" vertical="center"/>
    </xf>
    <xf numFmtId="178" fontId="1" fillId="8" borderId="32" xfId="807" applyFont="1" applyFill="1" applyBorder="1" applyAlignment="1">
      <alignment horizontal="center" vertical="center"/>
    </xf>
    <xf numFmtId="230" fontId="1" fillId="8" borderId="3" xfId="807" applyNumberFormat="1" applyFont="1" applyFill="1" applyBorder="1" applyAlignment="1">
      <alignment horizontal="center" vertical="center"/>
    </xf>
    <xf numFmtId="0" fontId="1" fillId="8" borderId="33" xfId="826" applyFont="1" applyFill="1" applyBorder="1" applyAlignment="1">
      <alignment horizontal="center" vertical="center"/>
    </xf>
    <xf numFmtId="0" fontId="1" fillId="8" borderId="0" xfId="826" applyFont="1" applyFill="1"/>
    <xf numFmtId="0" fontId="22" fillId="8" borderId="2" xfId="827" applyFont="1" applyFill="1" applyBorder="1" applyAlignment="1">
      <alignment horizontal="left" vertical="center"/>
    </xf>
    <xf numFmtId="0" fontId="22" fillId="8" borderId="31" xfId="827" applyFont="1" applyFill="1" applyBorder="1" applyAlignment="1">
      <alignment horizontal="left" vertical="center"/>
    </xf>
    <xf numFmtId="0" fontId="22" fillId="8" borderId="19" xfId="829" applyFont="1" applyFill="1" applyBorder="1" applyAlignment="1">
      <alignment horizontal="distributed" vertical="center"/>
    </xf>
    <xf numFmtId="0" fontId="22" fillId="8" borderId="24" xfId="827" applyFont="1" applyFill="1" applyBorder="1" applyAlignment="1">
      <alignment horizontal="distributed" vertical="center"/>
    </xf>
    <xf numFmtId="178" fontId="22" fillId="8" borderId="32" xfId="807" applyFont="1" applyFill="1" applyBorder="1" applyAlignment="1">
      <alignment vertical="center"/>
    </xf>
    <xf numFmtId="230" fontId="22" fillId="8" borderId="3" xfId="807" applyNumberFormat="1" applyFont="1" applyFill="1" applyBorder="1" applyAlignment="1">
      <alignment vertical="center"/>
    </xf>
    <xf numFmtId="0" fontId="22" fillId="8" borderId="33" xfId="827" applyFont="1" applyFill="1" applyBorder="1" applyAlignment="1">
      <alignment vertical="center"/>
    </xf>
    <xf numFmtId="0" fontId="22" fillId="8" borderId="0" xfId="827" applyFont="1" applyFill="1"/>
    <xf numFmtId="0" fontId="22" fillId="8" borderId="34" xfId="827" applyFont="1" applyFill="1" applyBorder="1" applyAlignment="1">
      <alignment horizontal="left" vertical="center"/>
    </xf>
    <xf numFmtId="0" fontId="22" fillId="8" borderId="35" xfId="827" applyFont="1" applyFill="1" applyBorder="1" applyAlignment="1">
      <alignment horizontal="left" vertical="center"/>
    </xf>
    <xf numFmtId="0" fontId="22" fillId="8" borderId="36" xfId="829" applyFont="1" applyFill="1" applyBorder="1" applyAlignment="1">
      <alignment horizontal="distributed" vertical="center"/>
    </xf>
    <xf numFmtId="0" fontId="22" fillId="8" borderId="37" xfId="827" applyFont="1" applyFill="1" applyBorder="1" applyAlignment="1">
      <alignment horizontal="distributed" vertical="center"/>
    </xf>
    <xf numFmtId="178" fontId="22" fillId="8" borderId="38" xfId="807" applyFont="1" applyFill="1" applyBorder="1" applyAlignment="1">
      <alignment vertical="center"/>
    </xf>
    <xf numFmtId="230" fontId="22" fillId="8" borderId="15" xfId="807" applyNumberFormat="1" applyFont="1" applyFill="1" applyBorder="1" applyAlignment="1">
      <alignment vertical="center"/>
    </xf>
    <xf numFmtId="0" fontId="22" fillId="8" borderId="39" xfId="827" applyFont="1" applyFill="1" applyBorder="1" applyAlignment="1">
      <alignment vertical="center"/>
    </xf>
    <xf numFmtId="0" fontId="22" fillId="8" borderId="4" xfId="827" applyFont="1" applyFill="1" applyBorder="1" applyAlignment="1">
      <alignment horizontal="left" vertical="center"/>
    </xf>
    <xf numFmtId="0" fontId="22" fillId="8" borderId="40" xfId="827" applyFont="1" applyFill="1" applyBorder="1" applyAlignment="1">
      <alignment horizontal="left" vertical="center"/>
    </xf>
    <xf numFmtId="0" fontId="22" fillId="8" borderId="0" xfId="829" applyFont="1" applyFill="1" applyBorder="1" applyAlignment="1">
      <alignment horizontal="distributed" vertical="center"/>
    </xf>
    <xf numFmtId="0" fontId="22" fillId="8" borderId="26" xfId="827" applyFont="1" applyFill="1" applyBorder="1" applyAlignment="1">
      <alignment horizontal="distributed" vertical="center"/>
    </xf>
    <xf numFmtId="178" fontId="22" fillId="8" borderId="41" xfId="807" applyFont="1" applyFill="1" applyBorder="1" applyAlignment="1">
      <alignment vertical="center"/>
    </xf>
    <xf numFmtId="230" fontId="22" fillId="8" borderId="25" xfId="807" applyNumberFormat="1" applyFont="1" applyFill="1" applyBorder="1" applyAlignment="1">
      <alignment vertical="center"/>
    </xf>
    <xf numFmtId="0" fontId="22" fillId="8" borderId="42" xfId="827" applyFont="1" applyFill="1" applyBorder="1" applyAlignment="1">
      <alignment vertical="center"/>
    </xf>
    <xf numFmtId="178" fontId="1" fillId="8" borderId="41" xfId="807" applyFont="1" applyFill="1" applyBorder="1" applyAlignment="1">
      <alignment vertical="center"/>
    </xf>
    <xf numFmtId="0" fontId="22" fillId="8" borderId="42" xfId="827" applyFont="1" applyFill="1" applyBorder="1" applyAlignment="1">
      <alignment horizontal="center" vertical="center"/>
    </xf>
    <xf numFmtId="0" fontId="22" fillId="8" borderId="43" xfId="827" applyFont="1" applyFill="1" applyBorder="1" applyAlignment="1">
      <alignment horizontal="left" vertical="center"/>
    </xf>
    <xf numFmtId="0" fontId="22" fillId="8" borderId="44" xfId="827" applyFont="1" applyFill="1" applyBorder="1" applyAlignment="1">
      <alignment horizontal="left" vertical="center"/>
    </xf>
    <xf numFmtId="0" fontId="22" fillId="8" borderId="12" xfId="829" applyFont="1" applyFill="1" applyBorder="1" applyAlignment="1">
      <alignment horizontal="distributed" vertical="center"/>
    </xf>
    <xf numFmtId="0" fontId="22" fillId="8" borderId="45" xfId="827" applyFont="1" applyFill="1" applyBorder="1" applyAlignment="1">
      <alignment horizontal="distributed" vertical="center"/>
    </xf>
    <xf numFmtId="178" fontId="1" fillId="8" borderId="46" xfId="807" applyFont="1" applyFill="1" applyBorder="1" applyAlignment="1">
      <alignment vertical="center"/>
    </xf>
    <xf numFmtId="230" fontId="22" fillId="8" borderId="14" xfId="807" applyNumberFormat="1" applyFont="1" applyFill="1" applyBorder="1" applyAlignment="1">
      <alignment vertical="center"/>
    </xf>
    <xf numFmtId="178" fontId="1" fillId="8" borderId="32" xfId="807" applyFont="1" applyFill="1" applyBorder="1" applyAlignment="1">
      <alignment vertical="center"/>
    </xf>
    <xf numFmtId="178" fontId="1" fillId="8" borderId="38" xfId="807" applyFont="1" applyFill="1" applyBorder="1" applyAlignment="1">
      <alignment vertical="center"/>
    </xf>
    <xf numFmtId="0" fontId="22" fillId="8" borderId="0" xfId="827" applyFont="1" applyFill="1" applyBorder="1"/>
    <xf numFmtId="0" fontId="22" fillId="8" borderId="47" xfId="827" applyFont="1" applyFill="1" applyBorder="1" applyAlignment="1">
      <alignment vertical="center"/>
    </xf>
    <xf numFmtId="178" fontId="22" fillId="8" borderId="46" xfId="807" applyFont="1" applyFill="1" applyBorder="1" applyAlignment="1">
      <alignment vertical="center"/>
    </xf>
    <xf numFmtId="178" fontId="22" fillId="8" borderId="3" xfId="807" applyNumberFormat="1" applyFont="1" applyFill="1" applyBorder="1" applyAlignment="1">
      <alignment vertical="center"/>
    </xf>
    <xf numFmtId="0" fontId="1" fillId="8" borderId="0" xfId="826" applyFont="1" applyFill="1" applyBorder="1" applyAlignment="1">
      <alignment horizontal="left" vertical="center"/>
    </xf>
    <xf numFmtId="0" fontId="1" fillId="8" borderId="0" xfId="826" applyFont="1" applyFill="1" applyAlignment="1">
      <alignment horizontal="left" vertical="center"/>
    </xf>
    <xf numFmtId="0" fontId="1" fillId="8" borderId="0" xfId="826" applyFont="1" applyFill="1" applyBorder="1" applyAlignment="1">
      <alignment vertical="center"/>
    </xf>
    <xf numFmtId="0" fontId="1" fillId="8" borderId="0" xfId="826" applyFont="1" applyFill="1" applyAlignment="1">
      <alignment vertical="center"/>
    </xf>
    <xf numFmtId="178" fontId="1" fillId="8" borderId="0" xfId="807" applyFont="1" applyFill="1" applyAlignment="1">
      <alignment vertical="center"/>
    </xf>
    <xf numFmtId="230" fontId="1" fillId="8" borderId="0" xfId="807" applyNumberFormat="1" applyFont="1" applyFill="1" applyAlignment="1">
      <alignment vertical="center"/>
    </xf>
    <xf numFmtId="0" fontId="22" fillId="8" borderId="0" xfId="823" applyNumberFormat="1" applyFont="1" applyFill="1" applyAlignment="1">
      <alignment horizontal="left" vertical="center"/>
    </xf>
    <xf numFmtId="0" fontId="22" fillId="8" borderId="0" xfId="822" applyNumberFormat="1" applyFont="1" applyFill="1" applyAlignment="1">
      <alignment vertical="center"/>
    </xf>
    <xf numFmtId="0" fontId="23" fillId="8" borderId="0" xfId="823" applyNumberFormat="1" applyFont="1" applyFill="1" applyAlignment="1">
      <alignment horizontal="centerContinuous" vertical="center"/>
    </xf>
    <xf numFmtId="0" fontId="23" fillId="8" borderId="0" xfId="822" applyNumberFormat="1" applyFont="1" applyFill="1" applyAlignment="1">
      <alignment horizontal="centerContinuous" vertical="center"/>
    </xf>
    <xf numFmtId="0" fontId="23" fillId="8" borderId="0" xfId="822" applyNumberFormat="1" applyFont="1" applyFill="1" applyAlignment="1">
      <alignment horizontal="center" vertical="center"/>
    </xf>
    <xf numFmtId="0" fontId="23" fillId="8" borderId="0" xfId="822" applyNumberFormat="1" applyFont="1" applyFill="1" applyAlignment="1">
      <alignment vertical="center"/>
    </xf>
    <xf numFmtId="0" fontId="22" fillId="8" borderId="2" xfId="822" applyNumberFormat="1" applyFont="1" applyFill="1" applyBorder="1" applyAlignment="1">
      <alignment vertical="center"/>
    </xf>
    <xf numFmtId="0" fontId="22" fillId="8" borderId="19" xfId="822" applyNumberFormat="1" applyFont="1" applyFill="1" applyBorder="1" applyAlignment="1">
      <alignment horizontal="center" vertical="center"/>
    </xf>
    <xf numFmtId="0" fontId="22" fillId="8" borderId="19" xfId="822" applyNumberFormat="1" applyFont="1" applyFill="1" applyBorder="1" applyAlignment="1">
      <alignment vertical="center"/>
    </xf>
    <xf numFmtId="0" fontId="22" fillId="8" borderId="3" xfId="822" applyNumberFormat="1" applyFont="1" applyFill="1" applyBorder="1" applyAlignment="1">
      <alignment horizontal="center" vertical="center" wrapText="1"/>
    </xf>
    <xf numFmtId="0" fontId="22" fillId="8" borderId="3" xfId="822" applyNumberFormat="1" applyFont="1" applyFill="1" applyBorder="1" applyAlignment="1">
      <alignment horizontal="center" vertical="center"/>
    </xf>
    <xf numFmtId="0" fontId="22" fillId="8" borderId="29" xfId="822" applyNumberFormat="1" applyFont="1" applyFill="1" applyBorder="1" applyAlignment="1">
      <alignment vertical="center"/>
    </xf>
    <xf numFmtId="0" fontId="22" fillId="8" borderId="27" xfId="822" applyNumberFormat="1" applyFont="1" applyFill="1" applyBorder="1" applyAlignment="1">
      <alignment vertical="center"/>
    </xf>
    <xf numFmtId="0" fontId="22" fillId="8" borderId="28" xfId="822" applyNumberFormat="1" applyFont="1" applyFill="1" applyBorder="1" applyAlignment="1">
      <alignment vertical="center"/>
    </xf>
    <xf numFmtId="0" fontId="22" fillId="8" borderId="26" xfId="822" applyNumberFormat="1" applyFont="1" applyFill="1" applyBorder="1" applyAlignment="1">
      <alignment vertical="center"/>
    </xf>
    <xf numFmtId="0" fontId="22" fillId="8" borderId="4" xfId="822" applyNumberFormat="1" applyFont="1" applyFill="1" applyBorder="1" applyAlignment="1">
      <alignment vertical="center"/>
    </xf>
    <xf numFmtId="0" fontId="22" fillId="8" borderId="0" xfId="822" applyNumberFormat="1" applyFont="1" applyFill="1" applyBorder="1" applyAlignment="1">
      <alignment horizontal="distributed" vertical="center"/>
    </xf>
    <xf numFmtId="179" fontId="22" fillId="8" borderId="26" xfId="822" applyNumberFormat="1" applyFont="1" applyFill="1" applyBorder="1" applyAlignment="1">
      <alignment horizontal="center" vertical="center"/>
    </xf>
    <xf numFmtId="0" fontId="22" fillId="8" borderId="26" xfId="822" applyNumberFormat="1" applyFont="1" applyFill="1" applyBorder="1" applyAlignment="1">
      <alignment horizontal="center" vertical="center"/>
    </xf>
    <xf numFmtId="0" fontId="22" fillId="8" borderId="5" xfId="822" applyNumberFormat="1" applyFont="1" applyFill="1" applyBorder="1" applyAlignment="1">
      <alignment vertical="center"/>
    </xf>
    <xf numFmtId="0" fontId="22" fillId="8" borderId="30" xfId="822" applyNumberFormat="1" applyFont="1" applyFill="1" applyBorder="1" applyAlignment="1">
      <alignment horizontal="distributed" vertical="center"/>
    </xf>
    <xf numFmtId="0" fontId="22" fillId="8" borderId="48" xfId="822" applyNumberFormat="1" applyFont="1" applyFill="1" applyBorder="1" applyAlignment="1">
      <alignment vertical="center"/>
    </xf>
    <xf numFmtId="0" fontId="22" fillId="8" borderId="48" xfId="822" applyNumberFormat="1" applyFont="1" applyFill="1" applyBorder="1" applyAlignment="1">
      <alignment horizontal="center" vertical="center"/>
    </xf>
    <xf numFmtId="0" fontId="22" fillId="8" borderId="0" xfId="822" applyFont="1" applyFill="1" applyBorder="1" applyAlignment="1">
      <alignment vertical="center"/>
    </xf>
    <xf numFmtId="0" fontId="2" fillId="8" borderId="0" xfId="823" applyNumberFormat="1" applyFont="1" applyFill="1" applyAlignment="1">
      <alignment horizontal="left" vertical="center"/>
    </xf>
    <xf numFmtId="0" fontId="2" fillId="8" borderId="0" xfId="823" quotePrefix="1" applyNumberFormat="1" applyFont="1" applyFill="1" applyAlignment="1">
      <alignment horizontal="left" vertical="center"/>
    </xf>
    <xf numFmtId="0" fontId="2" fillId="8" borderId="0" xfId="823" applyNumberFormat="1" applyFont="1" applyFill="1" applyAlignment="1">
      <alignment vertical="center"/>
    </xf>
    <xf numFmtId="0" fontId="2" fillId="8" borderId="0" xfId="823" applyNumberFormat="1" applyFont="1" applyFill="1" applyBorder="1" applyAlignment="1">
      <alignment vertical="center"/>
    </xf>
    <xf numFmtId="0" fontId="2" fillId="8" borderId="0" xfId="806" applyNumberFormat="1" applyFont="1" applyFill="1" applyAlignment="1">
      <alignment vertical="center"/>
    </xf>
    <xf numFmtId="0" fontId="3" fillId="8" borderId="0" xfId="823" applyNumberFormat="1" applyFont="1" applyFill="1" applyAlignment="1">
      <alignment horizontal="centerContinuous" vertical="center"/>
    </xf>
    <xf numFmtId="0" fontId="2" fillId="8" borderId="0" xfId="823" applyNumberFormat="1" applyFont="1" applyFill="1" applyAlignment="1">
      <alignment horizontal="centerContinuous" vertical="center"/>
    </xf>
    <xf numFmtId="0" fontId="2" fillId="8" borderId="0" xfId="823" quotePrefix="1" applyNumberFormat="1" applyFont="1" applyFill="1" applyBorder="1" applyAlignment="1">
      <alignment horizontal="left" vertical="center"/>
    </xf>
    <xf numFmtId="0" fontId="2" fillId="8" borderId="0" xfId="823" quotePrefix="1" applyNumberFormat="1" applyFont="1" applyFill="1" applyBorder="1" applyAlignment="1">
      <alignment horizontal="center" vertical="center"/>
    </xf>
    <xf numFmtId="0" fontId="2" fillId="8" borderId="0" xfId="806" applyNumberFormat="1" applyFont="1" applyFill="1" applyBorder="1" applyAlignment="1">
      <alignment horizontal="right" vertical="center"/>
    </xf>
    <xf numFmtId="0" fontId="2" fillId="8" borderId="29" xfId="823" applyNumberFormat="1" applyFont="1" applyFill="1" applyBorder="1" applyAlignment="1">
      <alignment vertical="center"/>
    </xf>
    <xf numFmtId="0" fontId="2" fillId="8" borderId="27" xfId="823" applyNumberFormat="1" applyFont="1" applyFill="1" applyBorder="1" applyAlignment="1">
      <alignment horizontal="center" vertical="center"/>
    </xf>
    <xf numFmtId="0" fontId="2" fillId="8" borderId="28" xfId="823" applyNumberFormat="1" applyFont="1" applyFill="1" applyBorder="1" applyAlignment="1">
      <alignment horizontal="center" vertical="center"/>
    </xf>
    <xf numFmtId="0" fontId="2" fillId="8" borderId="15" xfId="823" applyNumberFormat="1" applyFont="1" applyFill="1" applyBorder="1" applyAlignment="1">
      <alignment horizontal="centerContinuous" vertical="center"/>
    </xf>
    <xf numFmtId="0" fontId="2" fillId="8" borderId="5" xfId="823" applyNumberFormat="1" applyFont="1" applyFill="1" applyBorder="1" applyAlignment="1">
      <alignment vertical="center"/>
    </xf>
    <xf numFmtId="0" fontId="2" fillId="8" borderId="30" xfId="823" applyNumberFormat="1" applyFont="1" applyFill="1" applyBorder="1" applyAlignment="1">
      <alignment horizontal="center" vertical="center"/>
    </xf>
    <xf numFmtId="0" fontId="2" fillId="8" borderId="48" xfId="823" applyNumberFormat="1" applyFont="1" applyFill="1" applyBorder="1" applyAlignment="1">
      <alignment horizontal="center" vertical="center"/>
    </xf>
    <xf numFmtId="0" fontId="2" fillId="8" borderId="3" xfId="823" applyNumberFormat="1" applyFont="1" applyFill="1" applyBorder="1" applyAlignment="1">
      <alignment horizontal="centerContinuous" vertical="center"/>
    </xf>
    <xf numFmtId="0" fontId="2" fillId="8" borderId="4" xfId="823" applyNumberFormat="1" applyFont="1" applyFill="1" applyBorder="1" applyAlignment="1">
      <alignment vertical="center"/>
    </xf>
    <xf numFmtId="0" fontId="2" fillId="8" borderId="25" xfId="823" applyNumberFormat="1" applyFont="1" applyFill="1" applyBorder="1" applyAlignment="1">
      <alignment horizontal="centerContinuous" vertical="center"/>
    </xf>
    <xf numFmtId="0" fontId="2" fillId="8" borderId="25" xfId="823" applyNumberFormat="1" applyFont="1" applyFill="1" applyBorder="1" applyAlignment="1">
      <alignment horizontal="center" vertical="center"/>
    </xf>
    <xf numFmtId="0" fontId="2" fillId="8" borderId="25" xfId="806" applyNumberFormat="1" applyFont="1" applyFill="1" applyBorder="1" applyAlignment="1">
      <alignment horizontal="center" vertical="center"/>
    </xf>
    <xf numFmtId="0" fontId="2" fillId="8" borderId="26" xfId="823" applyNumberFormat="1" applyFont="1" applyFill="1" applyBorder="1" applyAlignment="1">
      <alignment vertical="center"/>
    </xf>
    <xf numFmtId="0" fontId="2" fillId="8" borderId="0" xfId="0" applyNumberFormat="1" applyFont="1" applyFill="1" applyBorder="1" applyAlignment="1">
      <alignment horizontal="distributed" vertical="center"/>
    </xf>
    <xf numFmtId="0" fontId="2" fillId="8" borderId="0" xfId="823" applyNumberFormat="1" applyFont="1" applyFill="1" applyBorder="1" applyAlignment="1">
      <alignment horizontal="distributed" vertical="center" shrinkToFit="1"/>
    </xf>
    <xf numFmtId="179" fontId="2" fillId="8" borderId="25" xfId="453" applyNumberFormat="1" applyFont="1" applyFill="1" applyBorder="1" applyAlignment="1">
      <alignment horizontal="right" vertical="center"/>
    </xf>
    <xf numFmtId="179" fontId="2" fillId="8" borderId="0" xfId="823" applyNumberFormat="1" applyFont="1" applyFill="1" applyAlignment="1">
      <alignment horizontal="center" vertical="center"/>
    </xf>
    <xf numFmtId="179" fontId="2" fillId="8" borderId="0" xfId="823" applyNumberFormat="1" applyFont="1" applyFill="1" applyBorder="1" applyAlignment="1">
      <alignment horizontal="center" vertical="center"/>
    </xf>
    <xf numFmtId="0" fontId="2" fillId="8" borderId="30" xfId="0" applyNumberFormat="1" applyFont="1" applyFill="1" applyBorder="1" applyAlignment="1">
      <alignment horizontal="distributed" vertical="center"/>
    </xf>
    <xf numFmtId="0" fontId="2" fillId="8" borderId="30" xfId="823" applyNumberFormat="1" applyFont="1" applyFill="1" applyBorder="1" applyAlignment="1">
      <alignment vertical="center"/>
    </xf>
    <xf numFmtId="0" fontId="2" fillId="8" borderId="48" xfId="823" applyNumberFormat="1" applyFont="1" applyFill="1" applyBorder="1" applyAlignment="1">
      <alignment vertical="center"/>
    </xf>
    <xf numFmtId="0" fontId="2" fillId="8" borderId="14" xfId="453" applyNumberFormat="1" applyFont="1" applyFill="1" applyBorder="1" applyAlignment="1">
      <alignment horizontal="centerContinuous" vertical="center"/>
    </xf>
    <xf numFmtId="0" fontId="2" fillId="8" borderId="14" xfId="823" applyNumberFormat="1" applyFont="1" applyFill="1" applyBorder="1" applyAlignment="1">
      <alignment horizontal="centerContinuous" vertical="center"/>
    </xf>
    <xf numFmtId="0" fontId="22" fillId="8" borderId="0" xfId="833" applyNumberFormat="1" applyFont="1" applyFill="1" applyBorder="1" applyAlignment="1">
      <alignment horizontal="left" vertical="center"/>
    </xf>
    <xf numFmtId="0" fontId="22" fillId="8" borderId="0" xfId="833" quotePrefix="1" applyNumberFormat="1" applyFont="1" applyFill="1" applyAlignment="1">
      <alignment horizontal="left" vertical="center"/>
    </xf>
    <xf numFmtId="0" fontId="22" fillId="8" borderId="0" xfId="833" applyNumberFormat="1" applyFont="1" applyFill="1" applyAlignment="1">
      <alignment vertical="center"/>
    </xf>
    <xf numFmtId="0" fontId="22" fillId="8" borderId="0" xfId="453" quotePrefix="1" applyNumberFormat="1" applyFont="1" applyFill="1" applyBorder="1" applyAlignment="1">
      <alignment horizontal="left" vertical="center"/>
    </xf>
    <xf numFmtId="0" fontId="23" fillId="8" borderId="0" xfId="833" applyNumberFormat="1" applyFont="1" applyFill="1" applyBorder="1" applyAlignment="1">
      <alignment horizontal="centerContinuous" vertical="center"/>
    </xf>
    <xf numFmtId="0" fontId="22" fillId="8" borderId="0" xfId="833" applyNumberFormat="1" applyFont="1" applyFill="1" applyAlignment="1">
      <alignment horizontal="centerContinuous" vertical="center"/>
    </xf>
    <xf numFmtId="0" fontId="22" fillId="8" borderId="0" xfId="453" applyNumberFormat="1" applyFont="1" applyFill="1" applyBorder="1" applyAlignment="1">
      <alignment horizontal="centerContinuous" vertical="center"/>
    </xf>
    <xf numFmtId="0" fontId="22" fillId="8" borderId="0" xfId="833" applyNumberFormat="1" applyFont="1" applyFill="1" applyBorder="1" applyAlignment="1">
      <alignment horizontal="centerContinuous" vertical="center"/>
    </xf>
    <xf numFmtId="0" fontId="22" fillId="8" borderId="0" xfId="824" applyNumberFormat="1" applyFont="1" applyFill="1" applyAlignment="1">
      <alignment vertical="center"/>
    </xf>
    <xf numFmtId="0" fontId="24" fillId="8" borderId="0" xfId="833" applyNumberFormat="1" applyFont="1" applyFill="1" applyAlignment="1">
      <alignment horizontal="centerContinuous" vertical="center"/>
    </xf>
    <xf numFmtId="0" fontId="24" fillId="8" borderId="0" xfId="453" applyNumberFormat="1" applyFont="1" applyFill="1" applyBorder="1" applyAlignment="1">
      <alignment horizontal="centerContinuous" vertical="center"/>
    </xf>
    <xf numFmtId="0" fontId="22" fillId="8" borderId="2" xfId="833" applyNumberFormat="1" applyFont="1" applyFill="1" applyBorder="1" applyAlignment="1">
      <alignment horizontal="centerContinuous" vertical="center"/>
    </xf>
    <xf numFmtId="0" fontId="22" fillId="8" borderId="24" xfId="833" applyNumberFormat="1" applyFont="1" applyFill="1" applyBorder="1" applyAlignment="1">
      <alignment horizontal="centerContinuous" vertical="center"/>
    </xf>
    <xf numFmtId="0" fontId="22" fillId="8" borderId="19" xfId="453" applyNumberFormat="1" applyFont="1" applyFill="1" applyBorder="1" applyAlignment="1">
      <alignment horizontal="centerContinuous" vertical="center"/>
    </xf>
    <xf numFmtId="0" fontId="22" fillId="8" borderId="3" xfId="833" applyNumberFormat="1" applyFont="1" applyFill="1" applyBorder="1" applyAlignment="1">
      <alignment horizontal="center" vertical="center" wrapText="1"/>
    </xf>
    <xf numFmtId="0" fontId="22" fillId="8" borderId="4" xfId="833" applyNumberFormat="1" applyFont="1" applyFill="1" applyBorder="1" applyAlignment="1">
      <alignment horizontal="centerContinuous" vertical="center"/>
    </xf>
    <xf numFmtId="0" fontId="22" fillId="8" borderId="0" xfId="833" applyNumberFormat="1" applyFont="1" applyFill="1" applyBorder="1" applyAlignment="1">
      <alignment horizontal="centerContinuous" vertical="center" wrapText="1"/>
    </xf>
    <xf numFmtId="0" fontId="22" fillId="8" borderId="26" xfId="833" applyNumberFormat="1" applyFont="1" applyFill="1" applyBorder="1" applyAlignment="1">
      <alignment horizontal="centerContinuous" vertical="center"/>
    </xf>
    <xf numFmtId="0" fontId="22" fillId="8" borderId="4" xfId="833" applyNumberFormat="1" applyFont="1" applyFill="1" applyBorder="1" applyAlignment="1">
      <alignment horizontal="centerContinuous" vertical="center" wrapText="1"/>
    </xf>
    <xf numFmtId="0" fontId="22" fillId="8" borderId="26" xfId="833" applyNumberFormat="1" applyFont="1" applyFill="1" applyBorder="1" applyAlignment="1">
      <alignment horizontal="centerContinuous" vertical="center" wrapText="1"/>
    </xf>
    <xf numFmtId="0" fontId="22" fillId="8" borderId="25" xfId="833" applyNumberFormat="1" applyFont="1" applyFill="1" applyBorder="1" applyAlignment="1">
      <alignment horizontal="center" vertical="center" wrapText="1"/>
    </xf>
    <xf numFmtId="0" fontId="22" fillId="8" borderId="4" xfId="833" applyNumberFormat="1" applyFont="1" applyFill="1" applyBorder="1" applyAlignment="1">
      <alignment vertical="center"/>
    </xf>
    <xf numFmtId="0" fontId="22" fillId="8" borderId="0" xfId="833" applyNumberFormat="1" applyFont="1" applyFill="1" applyBorder="1" applyAlignment="1">
      <alignment horizontal="center" vertical="center"/>
    </xf>
    <xf numFmtId="0" fontId="22" fillId="8" borderId="0" xfId="833" applyNumberFormat="1" applyFont="1" applyFill="1" applyBorder="1" applyAlignment="1">
      <alignment horizontal="distributed" vertical="center"/>
    </xf>
    <xf numFmtId="0" fontId="22" fillId="8" borderId="26" xfId="833" applyNumberFormat="1" applyFont="1" applyFill="1" applyBorder="1" applyAlignment="1">
      <alignment vertical="center"/>
    </xf>
    <xf numFmtId="179" fontId="22" fillId="8" borderId="0" xfId="453" applyNumberFormat="1" applyFont="1" applyFill="1" applyBorder="1" applyAlignment="1">
      <alignment horizontal="right" vertical="center"/>
    </xf>
    <xf numFmtId="179" fontId="22" fillId="8" borderId="4" xfId="453" applyNumberFormat="1" applyFont="1" applyFill="1" applyBorder="1" applyAlignment="1">
      <alignment horizontal="right" vertical="center"/>
    </xf>
    <xf numFmtId="0" fontId="22" fillId="8" borderId="26" xfId="453" applyNumberFormat="1" applyFont="1" applyFill="1" applyBorder="1" applyAlignment="1">
      <alignment vertical="center"/>
    </xf>
    <xf numFmtId="0" fontId="22" fillId="8" borderId="25" xfId="833" applyNumberFormat="1" applyFont="1" applyFill="1" applyBorder="1" applyAlignment="1">
      <alignment horizontal="left" vertical="center"/>
    </xf>
    <xf numFmtId="0" fontId="22" fillId="8" borderId="0" xfId="833" quotePrefix="1" applyNumberFormat="1" applyFont="1" applyFill="1" applyBorder="1" applyAlignment="1">
      <alignment horizontal="center" vertical="center"/>
    </xf>
    <xf numFmtId="0" fontId="22" fillId="8" borderId="0" xfId="833" applyNumberFormat="1" applyFont="1" applyFill="1" applyBorder="1" applyAlignment="1">
      <alignment vertical="center"/>
    </xf>
    <xf numFmtId="179" fontId="22" fillId="8" borderId="4" xfId="833" applyNumberFormat="1" applyFont="1" applyFill="1" applyBorder="1" applyAlignment="1">
      <alignment horizontal="right" vertical="center"/>
    </xf>
    <xf numFmtId="0" fontId="22" fillId="8" borderId="2" xfId="833" applyNumberFormat="1" applyFont="1" applyFill="1" applyBorder="1" applyAlignment="1">
      <alignment horizontal="center" vertical="center"/>
    </xf>
    <xf numFmtId="0" fontId="22" fillId="8" borderId="19" xfId="833" applyNumberFormat="1" applyFont="1" applyFill="1" applyBorder="1" applyAlignment="1">
      <alignment horizontal="left" vertical="center"/>
    </xf>
    <xf numFmtId="0" fontId="22" fillId="8" borderId="19" xfId="833" applyNumberFormat="1" applyFont="1" applyFill="1" applyBorder="1" applyAlignment="1">
      <alignment horizontal="distributed" vertical="center"/>
    </xf>
    <xf numFmtId="0" fontId="22" fillId="8" borderId="24" xfId="833" applyNumberFormat="1" applyFont="1" applyFill="1" applyBorder="1" applyAlignment="1">
      <alignment horizontal="center" vertical="center"/>
    </xf>
    <xf numFmtId="186" fontId="22" fillId="8" borderId="2" xfId="453" applyNumberFormat="1" applyFont="1" applyFill="1" applyBorder="1" applyAlignment="1">
      <alignment horizontal="right" vertical="center"/>
    </xf>
    <xf numFmtId="186" fontId="22" fillId="8" borderId="19" xfId="453" applyNumberFormat="1" applyFont="1" applyFill="1" applyBorder="1" applyAlignment="1">
      <alignment horizontal="right" vertical="center"/>
    </xf>
    <xf numFmtId="0" fontId="22" fillId="8" borderId="24" xfId="453" applyNumberFormat="1" applyFont="1" applyFill="1" applyBorder="1" applyAlignment="1">
      <alignment vertical="center"/>
    </xf>
    <xf numFmtId="0" fontId="22" fillId="8" borderId="3" xfId="833" applyNumberFormat="1" applyFont="1" applyFill="1" applyBorder="1" applyAlignment="1">
      <alignment horizontal="left" vertical="center"/>
    </xf>
    <xf numFmtId="0" fontId="22" fillId="8" borderId="0" xfId="833" quotePrefix="1" applyNumberFormat="1" applyFont="1" applyFill="1" applyBorder="1" applyAlignment="1">
      <alignment horizontal="left" vertical="center"/>
    </xf>
    <xf numFmtId="0" fontId="22" fillId="8" borderId="0" xfId="453" applyNumberFormat="1" applyFont="1" applyFill="1" applyBorder="1" applyAlignment="1">
      <alignment vertical="center"/>
    </xf>
    <xf numFmtId="0" fontId="22" fillId="8" borderId="0" xfId="825" applyNumberFormat="1" applyFont="1" applyFill="1" applyAlignment="1">
      <alignment vertical="center"/>
    </xf>
    <xf numFmtId="0" fontId="22" fillId="8" borderId="0" xfId="825" applyNumberFormat="1" applyFont="1" applyFill="1" applyBorder="1" applyAlignment="1">
      <alignment vertical="center"/>
    </xf>
    <xf numFmtId="0" fontId="26" fillId="8" borderId="0" xfId="833" applyNumberFormat="1" applyFont="1" applyFill="1" applyAlignment="1">
      <alignment horizontal="left" vertical="center"/>
    </xf>
    <xf numFmtId="0" fontId="26" fillId="8" borderId="0" xfId="833" quotePrefix="1" applyNumberFormat="1" applyFont="1" applyFill="1" applyAlignment="1">
      <alignment horizontal="left" vertical="center"/>
    </xf>
    <xf numFmtId="0" fontId="26" fillId="8" borderId="0" xfId="833" applyNumberFormat="1" applyFont="1" applyFill="1" applyAlignment="1">
      <alignment vertical="center"/>
    </xf>
    <xf numFmtId="0" fontId="22" fillId="8" borderId="0" xfId="825" applyNumberFormat="1" applyFont="1" applyFill="1" applyAlignment="1">
      <alignment horizontal="left" vertical="center"/>
    </xf>
    <xf numFmtId="0" fontId="3" fillId="8" borderId="0" xfId="823" applyNumberFormat="1" applyFont="1" applyFill="1" applyBorder="1" applyAlignment="1">
      <alignment horizontal="centerContinuous" vertical="center"/>
    </xf>
    <xf numFmtId="0" fontId="3" fillId="8" borderId="0" xfId="823" applyNumberFormat="1" applyFont="1" applyFill="1" applyAlignment="1">
      <alignment vertical="center"/>
    </xf>
    <xf numFmtId="179" fontId="2" fillId="8" borderId="14" xfId="453" applyNumberFormat="1" applyFont="1" applyFill="1" applyBorder="1" applyAlignment="1">
      <alignment horizontal="right" vertical="center"/>
    </xf>
    <xf numFmtId="179" fontId="2" fillId="8" borderId="30" xfId="823" applyNumberFormat="1" applyFont="1" applyFill="1" applyBorder="1" applyAlignment="1">
      <alignment horizontal="center" vertical="center"/>
    </xf>
    <xf numFmtId="179" fontId="2" fillId="8" borderId="14" xfId="823" applyNumberFormat="1" applyFont="1" applyFill="1" applyBorder="1" applyAlignment="1">
      <alignment horizontal="right" vertical="center"/>
    </xf>
    <xf numFmtId="0" fontId="1" fillId="8" borderId="0" xfId="823" applyNumberFormat="1" applyFont="1" applyFill="1" applyAlignment="1">
      <alignment horizontal="left" vertical="center"/>
    </xf>
    <xf numFmtId="0" fontId="1" fillId="8" borderId="0" xfId="823" quotePrefix="1" applyNumberFormat="1" applyFont="1" applyFill="1" applyAlignment="1">
      <alignment horizontal="left" vertical="center"/>
    </xf>
    <xf numFmtId="0" fontId="1" fillId="8" borderId="0" xfId="823" applyNumberFormat="1" applyFont="1" applyFill="1" applyAlignment="1">
      <alignment vertical="center"/>
    </xf>
    <xf numFmtId="0" fontId="1" fillId="8" borderId="0" xfId="823" applyNumberFormat="1" applyFont="1" applyFill="1" applyBorder="1" applyAlignment="1">
      <alignment vertical="center"/>
    </xf>
    <xf numFmtId="0" fontId="1" fillId="8" borderId="0" xfId="806" applyNumberFormat="1" applyFont="1" applyFill="1" applyAlignment="1">
      <alignment vertical="center"/>
    </xf>
    <xf numFmtId="0" fontId="1" fillId="8" borderId="0" xfId="806" applyNumberFormat="1" applyFont="1" applyFill="1" applyBorder="1" applyAlignment="1">
      <alignment vertical="center"/>
    </xf>
    <xf numFmtId="0" fontId="1" fillId="8" borderId="0" xfId="823" quotePrefix="1" applyNumberFormat="1" applyFont="1" applyFill="1" applyBorder="1" applyAlignment="1">
      <alignment horizontal="left" vertical="center"/>
    </xf>
    <xf numFmtId="0" fontId="1" fillId="8" borderId="0" xfId="823" quotePrefix="1" applyNumberFormat="1" applyFont="1" applyFill="1" applyBorder="1" applyAlignment="1">
      <alignment horizontal="center" vertical="center"/>
    </xf>
    <xf numFmtId="0" fontId="1" fillId="8" borderId="0" xfId="823" applyNumberFormat="1" applyFont="1" applyFill="1" applyBorder="1" applyAlignment="1">
      <alignment horizontal="left" vertical="center"/>
    </xf>
    <xf numFmtId="0" fontId="1" fillId="8" borderId="0" xfId="806" quotePrefix="1" applyNumberFormat="1" applyFont="1" applyFill="1" applyBorder="1" applyAlignment="1">
      <alignment horizontal="center" vertical="center"/>
    </xf>
    <xf numFmtId="0" fontId="1" fillId="8" borderId="2" xfId="823" applyNumberFormat="1" applyFont="1" applyFill="1" applyBorder="1" applyAlignment="1">
      <alignment vertical="center"/>
    </xf>
    <xf numFmtId="0" fontId="1" fillId="8" borderId="19" xfId="823" applyNumberFormat="1" applyFont="1" applyFill="1" applyBorder="1" applyAlignment="1">
      <alignment horizontal="center" vertical="center"/>
    </xf>
    <xf numFmtId="0" fontId="1" fillId="8" borderId="2" xfId="823" applyNumberFormat="1" applyFont="1" applyFill="1" applyBorder="1" applyAlignment="1">
      <alignment horizontal="center" vertical="center"/>
    </xf>
    <xf numFmtId="0" fontId="1" fillId="8" borderId="24" xfId="823" applyNumberFormat="1" applyFont="1" applyFill="1" applyBorder="1" applyAlignment="1">
      <alignment horizontal="center" vertical="center"/>
    </xf>
    <xf numFmtId="0" fontId="1" fillId="8" borderId="2" xfId="823" applyNumberFormat="1" applyFont="1" applyFill="1" applyBorder="1" applyAlignment="1">
      <alignment horizontal="centerContinuous" vertical="center" wrapText="1"/>
    </xf>
    <xf numFmtId="0" fontId="1" fillId="8" borderId="24" xfId="823" applyNumberFormat="1" applyFont="1" applyFill="1" applyBorder="1" applyAlignment="1">
      <alignment horizontal="centerContinuous" vertical="center" wrapText="1"/>
    </xf>
    <xf numFmtId="0" fontId="1" fillId="8" borderId="24" xfId="823" applyNumberFormat="1" applyFont="1" applyFill="1" applyBorder="1" applyAlignment="1">
      <alignment horizontal="center" vertical="center" wrapText="1"/>
    </xf>
    <xf numFmtId="0" fontId="1" fillId="8" borderId="2" xfId="806" applyNumberFormat="1" applyFont="1" applyFill="1" applyBorder="1" applyAlignment="1">
      <alignment horizontal="centerContinuous" vertical="center"/>
    </xf>
    <xf numFmtId="0" fontId="1" fillId="8" borderId="24" xfId="806" applyNumberFormat="1" applyFont="1" applyFill="1" applyBorder="1" applyAlignment="1">
      <alignment horizontal="centerContinuous" vertical="center"/>
    </xf>
    <xf numFmtId="0" fontId="1" fillId="8" borderId="3" xfId="806" applyNumberFormat="1" applyFont="1" applyFill="1" applyBorder="1" applyAlignment="1">
      <alignment horizontal="center" vertical="center"/>
    </xf>
    <xf numFmtId="0" fontId="1" fillId="8" borderId="4" xfId="823" applyNumberFormat="1" applyFont="1" applyFill="1" applyBorder="1" applyAlignment="1">
      <alignment vertical="center"/>
    </xf>
    <xf numFmtId="0" fontId="1" fillId="8" borderId="0" xfId="823" applyNumberFormat="1" applyFont="1" applyFill="1" applyBorder="1" applyAlignment="1">
      <alignment horizontal="center" vertical="center"/>
    </xf>
    <xf numFmtId="0" fontId="1" fillId="8" borderId="4" xfId="823" applyNumberFormat="1" applyFont="1" applyFill="1" applyBorder="1" applyAlignment="1">
      <alignment horizontal="center" vertical="center"/>
    </xf>
    <xf numFmtId="0" fontId="1" fillId="8" borderId="26" xfId="823" applyNumberFormat="1" applyFont="1" applyFill="1" applyBorder="1" applyAlignment="1">
      <alignment horizontal="center" vertical="center"/>
    </xf>
    <xf numFmtId="0" fontId="1" fillId="8" borderId="4" xfId="823" applyNumberFormat="1" applyFont="1" applyFill="1" applyBorder="1" applyAlignment="1">
      <alignment horizontal="centerContinuous" vertical="center"/>
    </xf>
    <xf numFmtId="0" fontId="1" fillId="8" borderId="26" xfId="823" applyNumberFormat="1" applyFont="1" applyFill="1" applyBorder="1" applyAlignment="1">
      <alignment horizontal="centerContinuous" vertical="center"/>
    </xf>
    <xf numFmtId="0" fontId="1" fillId="8" borderId="4" xfId="806" applyNumberFormat="1" applyFont="1" applyFill="1" applyBorder="1" applyAlignment="1">
      <alignment horizontal="center" vertical="center"/>
    </xf>
    <xf numFmtId="0" fontId="1" fillId="8" borderId="26" xfId="806" applyNumberFormat="1" applyFont="1" applyFill="1" applyBorder="1" applyAlignment="1">
      <alignment horizontal="center" vertical="center"/>
    </xf>
    <xf numFmtId="0" fontId="1" fillId="8" borderId="25" xfId="806" applyNumberFormat="1" applyFont="1" applyFill="1" applyBorder="1" applyAlignment="1">
      <alignment horizontal="center" vertical="center"/>
    </xf>
    <xf numFmtId="0" fontId="1" fillId="8" borderId="0" xfId="0" applyNumberFormat="1" applyFont="1" applyFill="1" applyBorder="1" applyAlignment="1">
      <alignment horizontal="distributed" vertical="center"/>
    </xf>
    <xf numFmtId="0" fontId="1" fillId="8" borderId="0" xfId="823" applyNumberFormat="1" applyFont="1" applyFill="1" applyBorder="1" applyAlignment="1">
      <alignment horizontal="distributed" vertical="center" shrinkToFit="1"/>
    </xf>
    <xf numFmtId="0" fontId="1" fillId="8" borderId="26" xfId="823" applyNumberFormat="1" applyFont="1" applyFill="1" applyBorder="1" applyAlignment="1">
      <alignment vertical="center"/>
    </xf>
    <xf numFmtId="179" fontId="1" fillId="8" borderId="4" xfId="453" applyNumberFormat="1" applyFont="1" applyFill="1" applyBorder="1" applyAlignment="1">
      <alignment horizontal="right" vertical="center"/>
    </xf>
    <xf numFmtId="179" fontId="1" fillId="8" borderId="26" xfId="453" applyNumberFormat="1" applyFont="1" applyFill="1" applyBorder="1" applyAlignment="1">
      <alignment horizontal="right" vertical="center"/>
    </xf>
    <xf numFmtId="179" fontId="1" fillId="8" borderId="0" xfId="823" applyNumberFormat="1" applyFont="1" applyFill="1" applyAlignment="1">
      <alignment horizontal="center" vertical="center"/>
    </xf>
    <xf numFmtId="179" fontId="1" fillId="8" borderId="25" xfId="453" applyNumberFormat="1" applyFont="1" applyFill="1" applyBorder="1" applyAlignment="1">
      <alignment horizontal="right" vertical="center"/>
    </xf>
    <xf numFmtId="0" fontId="1" fillId="8" borderId="5" xfId="823" applyNumberFormat="1" applyFont="1" applyFill="1" applyBorder="1" applyAlignment="1">
      <alignment vertical="center"/>
    </xf>
    <xf numFmtId="0" fontId="1" fillId="8" borderId="30" xfId="0" applyNumberFormat="1" applyFont="1" applyFill="1" applyBorder="1" applyAlignment="1">
      <alignment horizontal="distributed" vertical="center"/>
    </xf>
    <xf numFmtId="0" fontId="1" fillId="8" borderId="30" xfId="823" applyNumberFormat="1" applyFont="1" applyFill="1" applyBorder="1" applyAlignment="1">
      <alignment vertical="center"/>
    </xf>
    <xf numFmtId="0" fontId="1" fillId="8" borderId="48" xfId="823" applyNumberFormat="1" applyFont="1" applyFill="1" applyBorder="1" applyAlignment="1">
      <alignment vertical="center"/>
    </xf>
    <xf numFmtId="179" fontId="1" fillId="8" borderId="5" xfId="453" applyNumberFormat="1" applyFont="1" applyFill="1" applyBorder="1" applyAlignment="1">
      <alignment horizontal="right" vertical="center"/>
    </xf>
    <xf numFmtId="179" fontId="1" fillId="8" borderId="48" xfId="453" applyNumberFormat="1" applyFont="1" applyFill="1" applyBorder="1" applyAlignment="1">
      <alignment horizontal="right" vertical="center"/>
    </xf>
    <xf numFmtId="179" fontId="1" fillId="8" borderId="30" xfId="823" applyNumberFormat="1" applyFont="1" applyFill="1" applyBorder="1" applyAlignment="1">
      <alignment horizontal="center" vertical="center"/>
    </xf>
    <xf numFmtId="179" fontId="1" fillId="8" borderId="5" xfId="823" applyNumberFormat="1" applyFont="1" applyFill="1" applyBorder="1" applyAlignment="1">
      <alignment horizontal="right" vertical="center"/>
    </xf>
    <xf numFmtId="179" fontId="1" fillId="8" borderId="48" xfId="823" applyNumberFormat="1" applyFont="1" applyFill="1" applyBorder="1" applyAlignment="1">
      <alignment horizontal="right" vertical="center"/>
    </xf>
    <xf numFmtId="179" fontId="1" fillId="8" borderId="14" xfId="823" applyNumberFormat="1" applyFont="1" applyFill="1" applyBorder="1" applyAlignment="1">
      <alignment horizontal="right" vertical="center"/>
    </xf>
    <xf numFmtId="185" fontId="1" fillId="8" borderId="0" xfId="823" applyNumberFormat="1" applyFont="1" applyFill="1" applyAlignment="1">
      <alignment horizontal="center" vertical="center"/>
    </xf>
    <xf numFmtId="0" fontId="3" fillId="8" borderId="0" xfId="453" applyNumberFormat="1" applyFont="1" applyFill="1" applyAlignment="1">
      <alignment horizontal="centerContinuous" vertical="center"/>
    </xf>
    <xf numFmtId="0" fontId="3" fillId="8" borderId="0" xfId="0" applyNumberFormat="1" applyFont="1" applyFill="1" applyAlignment="1">
      <alignment vertical="center"/>
    </xf>
    <xf numFmtId="0" fontId="2" fillId="8" borderId="0" xfId="453" applyNumberFormat="1" applyFont="1" applyFill="1" applyBorder="1" applyAlignment="1">
      <alignment horizontal="right" vertical="center"/>
    </xf>
    <xf numFmtId="0" fontId="2" fillId="8" borderId="24" xfId="453" applyNumberFormat="1" applyFont="1" applyFill="1" applyBorder="1" applyAlignment="1">
      <alignment horizontal="centerContinuous" vertical="center"/>
    </xf>
    <xf numFmtId="0" fontId="2" fillId="8" borderId="3" xfId="453" applyNumberFormat="1" applyFont="1" applyFill="1" applyBorder="1" applyAlignment="1">
      <alignment horizontal="centerContinuous" vertical="center"/>
    </xf>
    <xf numFmtId="0" fontId="2" fillId="8" borderId="2" xfId="453" applyNumberFormat="1" applyFont="1" applyFill="1" applyBorder="1" applyAlignment="1">
      <alignment horizontal="centerContinuous" vertical="center"/>
    </xf>
    <xf numFmtId="0" fontId="2" fillId="8" borderId="4" xfId="0" applyNumberFormat="1" applyFont="1" applyFill="1" applyBorder="1" applyAlignment="1">
      <alignment horizontal="center" vertical="center"/>
    </xf>
    <xf numFmtId="0" fontId="2" fillId="8" borderId="26" xfId="0" applyNumberFormat="1" applyFont="1" applyFill="1" applyBorder="1" applyAlignment="1">
      <alignment horizontal="center" vertical="center"/>
    </xf>
    <xf numFmtId="0" fontId="1" fillId="8" borderId="0" xfId="823" applyNumberFormat="1" applyFont="1" applyFill="1" applyBorder="1" applyAlignment="1">
      <alignment horizontal="center" vertical="center" shrinkToFit="1"/>
    </xf>
    <xf numFmtId="0" fontId="2" fillId="8" borderId="25" xfId="453" applyNumberFormat="1" applyFont="1" applyFill="1" applyBorder="1" applyAlignment="1">
      <alignment horizontal="center" vertical="center"/>
    </xf>
    <xf numFmtId="0" fontId="2" fillId="8" borderId="4" xfId="453" applyNumberFormat="1" applyFont="1" applyFill="1" applyBorder="1" applyAlignment="1">
      <alignment horizontal="center" vertical="center"/>
    </xf>
    <xf numFmtId="0" fontId="2" fillId="8" borderId="26" xfId="453" applyNumberFormat="1" applyFont="1" applyFill="1" applyBorder="1" applyAlignment="1">
      <alignment horizontal="center" vertical="center"/>
    </xf>
    <xf numFmtId="0" fontId="2" fillId="8" borderId="0" xfId="0" applyNumberFormat="1" applyFont="1" applyFill="1" applyBorder="1" applyAlignment="1">
      <alignment horizontal="right" vertical="center"/>
    </xf>
    <xf numFmtId="0" fontId="2" fillId="8" borderId="0" xfId="0" applyNumberFormat="1" applyFont="1" applyFill="1" applyBorder="1" applyAlignment="1">
      <alignment vertical="center"/>
    </xf>
    <xf numFmtId="186" fontId="2" fillId="8" borderId="25" xfId="453" applyNumberFormat="1" applyFont="1" applyFill="1" applyBorder="1" applyAlignment="1">
      <alignment horizontal="center" vertical="center"/>
    </xf>
    <xf numFmtId="0" fontId="2" fillId="8" borderId="26" xfId="453" applyNumberFormat="1" applyFont="1" applyFill="1" applyBorder="1" applyAlignment="1">
      <alignment horizontal="left" vertical="center"/>
    </xf>
    <xf numFmtId="229" fontId="2" fillId="8" borderId="0" xfId="0" applyNumberFormat="1" applyFont="1" applyFill="1" applyAlignment="1">
      <alignment vertical="center"/>
    </xf>
    <xf numFmtId="229" fontId="1" fillId="8" borderId="0" xfId="0" applyNumberFormat="1" applyFont="1" applyFill="1" applyAlignment="1">
      <alignment vertical="center"/>
    </xf>
    <xf numFmtId="0" fontId="2" fillId="8" borderId="5" xfId="0" applyNumberFormat="1" applyFont="1" applyFill="1" applyBorder="1" applyAlignment="1">
      <alignment horizontal="center" vertical="center"/>
    </xf>
    <xf numFmtId="0" fontId="1" fillId="8" borderId="30" xfId="823" applyNumberFormat="1" applyFont="1" applyFill="1" applyBorder="1" applyAlignment="1">
      <alignment horizontal="distributed" vertical="center" shrinkToFit="1"/>
    </xf>
    <xf numFmtId="0" fontId="2" fillId="8" borderId="48" xfId="453" applyNumberFormat="1" applyFont="1" applyFill="1" applyBorder="1" applyAlignment="1">
      <alignment horizontal="center" vertical="center"/>
    </xf>
    <xf numFmtId="186" fontId="2" fillId="8" borderId="14" xfId="453" applyNumberFormat="1" applyFont="1" applyFill="1" applyBorder="1" applyAlignment="1">
      <alignment horizontal="center" vertical="center"/>
    </xf>
    <xf numFmtId="0" fontId="2" fillId="8" borderId="48" xfId="453" applyNumberFormat="1" applyFont="1" applyFill="1" applyBorder="1" applyAlignment="1">
      <alignment horizontal="left" vertical="center"/>
    </xf>
    <xf numFmtId="0" fontId="2" fillId="8" borderId="0" xfId="829" applyNumberFormat="1" applyFont="1" applyFill="1" applyAlignment="1">
      <alignment vertical="center"/>
    </xf>
    <xf numFmtId="0" fontId="2" fillId="8" borderId="0" xfId="805" applyNumberFormat="1" applyFont="1" applyFill="1" applyAlignment="1">
      <alignment vertical="center"/>
    </xf>
    <xf numFmtId="0" fontId="3" fillId="8" borderId="0" xfId="829" applyNumberFormat="1" applyFont="1" applyFill="1" applyAlignment="1">
      <alignment horizontal="centerContinuous" vertical="center"/>
    </xf>
    <xf numFmtId="0" fontId="3" fillId="8" borderId="0" xfId="805" applyNumberFormat="1" applyFont="1" applyFill="1" applyAlignment="1">
      <alignment horizontal="centerContinuous" vertical="center"/>
    </xf>
    <xf numFmtId="0" fontId="3" fillId="8" borderId="0" xfId="829" applyNumberFormat="1" applyFont="1" applyFill="1" applyAlignment="1">
      <alignment vertical="center"/>
    </xf>
    <xf numFmtId="0" fontId="2" fillId="8" borderId="0" xfId="829" applyNumberFormat="1" applyFont="1" applyFill="1" applyAlignment="1">
      <alignment horizontal="centerContinuous" vertical="center"/>
    </xf>
    <xf numFmtId="0" fontId="2" fillId="8" borderId="0" xfId="805" applyNumberFormat="1" applyFont="1" applyFill="1" applyAlignment="1">
      <alignment horizontal="centerContinuous" vertical="center"/>
    </xf>
    <xf numFmtId="0" fontId="2" fillId="8" borderId="0" xfId="829" applyNumberFormat="1" applyFont="1" applyFill="1" applyAlignment="1">
      <alignment horizontal="left" vertical="center"/>
    </xf>
    <xf numFmtId="0" fontId="2" fillId="8" borderId="0" xfId="455" applyNumberFormat="1" applyFont="1" applyFill="1" applyAlignment="1">
      <alignment horizontal="right" vertical="center"/>
    </xf>
    <xf numFmtId="0" fontId="2" fillId="8" borderId="2" xfId="829" applyNumberFormat="1" applyFont="1" applyFill="1" applyBorder="1" applyAlignment="1">
      <alignment horizontal="centerContinuous" vertical="center"/>
    </xf>
    <xf numFmtId="0" fontId="2" fillId="8" borderId="19" xfId="829" applyNumberFormat="1" applyFont="1" applyFill="1" applyBorder="1" applyAlignment="1">
      <alignment horizontal="centerContinuous" vertical="center"/>
    </xf>
    <xf numFmtId="0" fontId="2" fillId="8" borderId="24" xfId="829" applyNumberFormat="1" applyFont="1" applyFill="1" applyBorder="1" applyAlignment="1">
      <alignment horizontal="centerContinuous" vertical="center"/>
    </xf>
    <xf numFmtId="0" fontId="2" fillId="8" borderId="2" xfId="821" applyNumberFormat="1" applyFont="1" applyFill="1" applyBorder="1" applyAlignment="1">
      <alignment horizontal="centerContinuous" vertical="center"/>
    </xf>
    <xf numFmtId="0" fontId="2" fillId="8" borderId="24" xfId="821" applyNumberFormat="1" applyFont="1" applyFill="1" applyBorder="1" applyAlignment="1">
      <alignment horizontal="centerContinuous" vertical="center"/>
    </xf>
    <xf numFmtId="0" fontId="2" fillId="8" borderId="4" xfId="829" applyNumberFormat="1" applyFont="1" applyFill="1" applyBorder="1" applyAlignment="1">
      <alignment horizontal="centerContinuous" vertical="center"/>
    </xf>
    <xf numFmtId="0" fontId="2" fillId="8" borderId="0" xfId="829" applyNumberFormat="1" applyFont="1" applyFill="1" applyBorder="1" applyAlignment="1">
      <alignment horizontal="centerContinuous" vertical="center"/>
    </xf>
    <xf numFmtId="0" fontId="2" fillId="8" borderId="26" xfId="829" applyNumberFormat="1" applyFont="1" applyFill="1" applyBorder="1" applyAlignment="1">
      <alignment horizontal="centerContinuous" vertical="center"/>
    </xf>
    <xf numFmtId="0" fontId="2" fillId="8" borderId="0" xfId="829" applyNumberFormat="1" applyFont="1" applyFill="1" applyBorder="1" applyAlignment="1">
      <alignment horizontal="distributed" vertical="center"/>
    </xf>
    <xf numFmtId="0" fontId="2" fillId="8" borderId="4" xfId="821" applyNumberFormat="1" applyFont="1" applyFill="1" applyBorder="1" applyAlignment="1">
      <alignment horizontal="centerContinuous" vertical="center"/>
    </xf>
    <xf numFmtId="0" fontId="2" fillId="8" borderId="26" xfId="821" applyNumberFormat="1" applyFont="1" applyFill="1" applyBorder="1" applyAlignment="1">
      <alignment horizontal="centerContinuous" vertical="center"/>
    </xf>
    <xf numFmtId="0" fontId="2" fillId="8" borderId="0" xfId="828" applyNumberFormat="1" applyFont="1" applyFill="1" applyBorder="1" applyAlignment="1">
      <alignment horizontal="distributed" vertical="center"/>
    </xf>
    <xf numFmtId="0" fontId="2" fillId="8" borderId="0" xfId="829" applyNumberFormat="1" applyFont="1" applyFill="1" applyBorder="1" applyAlignment="1">
      <alignment horizontal="distributed" vertical="center" shrinkToFit="1"/>
    </xf>
    <xf numFmtId="179" fontId="2" fillId="8" borderId="4" xfId="805" applyNumberFormat="1" applyFont="1" applyFill="1" applyBorder="1" applyAlignment="1">
      <alignment horizontal="right" vertical="center"/>
    </xf>
    <xf numFmtId="179" fontId="2" fillId="8" borderId="26" xfId="805" applyNumberFormat="1" applyFont="1" applyFill="1" applyBorder="1" applyAlignment="1">
      <alignment horizontal="right" vertical="center"/>
    </xf>
    <xf numFmtId="0" fontId="2" fillId="8" borderId="26" xfId="805" applyNumberFormat="1" applyFont="1" applyFill="1" applyBorder="1" applyAlignment="1">
      <alignment vertical="center"/>
    </xf>
    <xf numFmtId="0" fontId="2" fillId="8" borderId="5" xfId="829" applyNumberFormat="1" applyFont="1" applyFill="1" applyBorder="1" applyAlignment="1">
      <alignment horizontal="centerContinuous" vertical="center"/>
    </xf>
    <xf numFmtId="0" fontId="2" fillId="8" borderId="30" xfId="828" applyNumberFormat="1" applyFont="1" applyFill="1" applyBorder="1" applyAlignment="1">
      <alignment horizontal="distributed" vertical="center"/>
    </xf>
    <xf numFmtId="0" fontId="2" fillId="8" borderId="48" xfId="829" applyNumberFormat="1" applyFont="1" applyFill="1" applyBorder="1" applyAlignment="1">
      <alignment horizontal="centerContinuous" vertical="center"/>
    </xf>
    <xf numFmtId="0" fontId="2" fillId="8" borderId="30" xfId="829" applyNumberFormat="1" applyFont="1" applyFill="1" applyBorder="1" applyAlignment="1">
      <alignment horizontal="centerContinuous" vertical="center"/>
    </xf>
    <xf numFmtId="0" fontId="2" fillId="8" borderId="30" xfId="829" applyNumberFormat="1" applyFont="1" applyFill="1" applyBorder="1" applyAlignment="1">
      <alignment horizontal="distributed" vertical="center"/>
    </xf>
    <xf numFmtId="179" fontId="2" fillId="8" borderId="5" xfId="805" applyNumberFormat="1" applyFont="1" applyFill="1" applyBorder="1" applyAlignment="1">
      <alignment horizontal="right" vertical="center"/>
    </xf>
    <xf numFmtId="179" fontId="2" fillId="8" borderId="48" xfId="805" applyNumberFormat="1" applyFont="1" applyFill="1" applyBorder="1" applyAlignment="1">
      <alignment horizontal="right" vertical="center"/>
    </xf>
    <xf numFmtId="0" fontId="2" fillId="8" borderId="48" xfId="805" applyNumberFormat="1" applyFont="1" applyFill="1" applyBorder="1" applyAlignment="1">
      <alignment vertical="center"/>
    </xf>
    <xf numFmtId="0" fontId="2" fillId="8" borderId="0" xfId="829" applyNumberFormat="1" applyFont="1" applyFill="1" applyBorder="1" applyAlignment="1">
      <alignment horizontal="left" vertical="center"/>
    </xf>
    <xf numFmtId="0" fontId="2" fillId="8" borderId="0" xfId="823" applyFont="1" applyFill="1" applyAlignment="1">
      <alignment horizontal="left" vertical="center"/>
    </xf>
    <xf numFmtId="0" fontId="2" fillId="8" borderId="0" xfId="823" applyFont="1" applyFill="1" applyAlignment="1">
      <alignment horizontal="distributed"/>
    </xf>
    <xf numFmtId="180" fontId="2" fillId="8" borderId="0" xfId="823" applyNumberFormat="1" applyFont="1" applyFill="1" applyBorder="1" applyAlignment="1">
      <alignment vertical="center"/>
    </xf>
    <xf numFmtId="41" fontId="2" fillId="8" borderId="0" xfId="806" applyFont="1" applyFill="1" applyBorder="1" applyAlignment="1">
      <alignment horizontal="center" vertical="center"/>
    </xf>
    <xf numFmtId="0" fontId="2" fillId="8" borderId="0" xfId="823" applyFont="1" applyFill="1" applyBorder="1" applyAlignment="1">
      <alignment horizontal="distributed" vertical="center"/>
    </xf>
    <xf numFmtId="0" fontId="80" fillId="8" borderId="0" xfId="0" applyFont="1" applyFill="1"/>
    <xf numFmtId="41" fontId="2" fillId="8" borderId="0" xfId="806" applyFont="1" applyFill="1" applyAlignment="1">
      <alignment horizontal="center" vertical="center"/>
    </xf>
    <xf numFmtId="0" fontId="3" fillId="8" borderId="0" xfId="823" applyFont="1" applyFill="1" applyAlignment="1">
      <alignment horizontal="centerContinuous" vertical="center"/>
    </xf>
    <xf numFmtId="41" fontId="3" fillId="8" borderId="0" xfId="806" applyFont="1" applyFill="1" applyAlignment="1">
      <alignment horizontal="centerContinuous" vertical="center"/>
    </xf>
    <xf numFmtId="41" fontId="3" fillId="8" borderId="0" xfId="806" applyFont="1" applyFill="1" applyBorder="1" applyAlignment="1">
      <alignment horizontal="centerContinuous" vertical="center"/>
    </xf>
    <xf numFmtId="0" fontId="3" fillId="8" borderId="0" xfId="823" applyFont="1" applyFill="1" applyBorder="1" applyAlignment="1">
      <alignment horizontal="centerContinuous" vertical="center"/>
    </xf>
    <xf numFmtId="0" fontId="81" fillId="8" borderId="0" xfId="0" applyFont="1" applyFill="1" applyAlignment="1">
      <alignment horizontal="left" vertical="center"/>
    </xf>
    <xf numFmtId="0" fontId="81" fillId="8" borderId="0" xfId="0" applyFont="1" applyFill="1" applyAlignment="1">
      <alignment vertical="center"/>
    </xf>
    <xf numFmtId="41" fontId="3" fillId="8" borderId="0" xfId="806" applyFont="1" applyFill="1" applyAlignment="1">
      <alignment horizontal="center" vertical="center"/>
    </xf>
    <xf numFmtId="0" fontId="2" fillId="8" borderId="0" xfId="823" applyFont="1" applyFill="1" applyAlignment="1">
      <alignment horizontal="centerContinuous" vertical="center"/>
    </xf>
    <xf numFmtId="41" fontId="2" fillId="8" borderId="0" xfId="806" applyFont="1" applyFill="1" applyAlignment="1">
      <alignment horizontal="centerContinuous" vertical="center"/>
    </xf>
    <xf numFmtId="41" fontId="2" fillId="8" borderId="0" xfId="806" applyFont="1" applyFill="1" applyBorder="1" applyAlignment="1">
      <alignment horizontal="centerContinuous" vertical="center"/>
    </xf>
    <xf numFmtId="0" fontId="2" fillId="8" borderId="0" xfId="823" applyFont="1" applyFill="1" applyBorder="1" applyAlignment="1">
      <alignment horizontal="centerContinuous" vertical="center"/>
    </xf>
    <xf numFmtId="0" fontId="80" fillId="8" borderId="0" xfId="0" applyFont="1" applyFill="1" applyAlignment="1">
      <alignment vertical="center"/>
    </xf>
    <xf numFmtId="0" fontId="2" fillId="8" borderId="0" xfId="823" applyFont="1" applyFill="1" applyBorder="1" applyAlignment="1">
      <alignment horizontal="distributed"/>
    </xf>
    <xf numFmtId="179" fontId="2" fillId="8" borderId="0" xfId="806" applyNumberFormat="1" applyFont="1" applyFill="1" applyBorder="1" applyAlignment="1">
      <alignment horizontal="right" vertical="center"/>
    </xf>
    <xf numFmtId="41" fontId="2" fillId="8" borderId="2" xfId="806" applyFont="1" applyFill="1" applyBorder="1" applyAlignment="1">
      <alignment horizontal="center" vertical="center"/>
    </xf>
    <xf numFmtId="0" fontId="2" fillId="8" borderId="19" xfId="823" applyFont="1" applyFill="1" applyBorder="1" applyAlignment="1">
      <alignment horizontal="center" vertical="center"/>
    </xf>
    <xf numFmtId="41" fontId="2" fillId="8" borderId="24" xfId="806" applyFont="1" applyFill="1" applyBorder="1" applyAlignment="1">
      <alignment horizontal="center" vertical="center"/>
    </xf>
    <xf numFmtId="41" fontId="2" fillId="8" borderId="3" xfId="806" quotePrefix="1" applyFont="1" applyFill="1" applyBorder="1" applyAlignment="1">
      <alignment horizontal="centerContinuous" vertical="center"/>
    </xf>
    <xf numFmtId="41" fontId="2" fillId="8" borderId="4" xfId="806" applyFont="1" applyFill="1" applyBorder="1" applyAlignment="1">
      <alignment horizontal="center" vertical="center"/>
    </xf>
    <xf numFmtId="0" fontId="2" fillId="8" borderId="0" xfId="823" applyFont="1" applyFill="1" applyBorder="1" applyAlignment="1">
      <alignment horizontal="left" vertical="center" shrinkToFit="1"/>
    </xf>
    <xf numFmtId="41" fontId="2" fillId="8" borderId="37" xfId="806" applyFont="1" applyFill="1" applyBorder="1" applyAlignment="1">
      <alignment horizontal="center" vertical="center"/>
    </xf>
    <xf numFmtId="41" fontId="2" fillId="8" borderId="29" xfId="806" applyFont="1" applyFill="1" applyBorder="1" applyAlignment="1">
      <alignment horizontal="center" vertical="center"/>
    </xf>
    <xf numFmtId="0" fontId="2" fillId="8" borderId="27" xfId="823" applyFont="1" applyFill="1" applyBorder="1" applyAlignment="1">
      <alignment horizontal="left" vertical="center" shrinkToFit="1"/>
    </xf>
    <xf numFmtId="41" fontId="2" fillId="8" borderId="28" xfId="806" applyFont="1" applyFill="1" applyBorder="1" applyAlignment="1">
      <alignment horizontal="center" vertical="center"/>
    </xf>
    <xf numFmtId="41" fontId="2" fillId="8" borderId="15" xfId="806" applyFont="1" applyFill="1" applyBorder="1" applyAlignment="1">
      <alignment horizontal="center" vertical="center"/>
    </xf>
    <xf numFmtId="41" fontId="2" fillId="8" borderId="26" xfId="806" applyFont="1" applyFill="1" applyBorder="1" applyAlignment="1">
      <alignment horizontal="center" vertical="center"/>
    </xf>
    <xf numFmtId="49" fontId="2" fillId="8" borderId="4" xfId="806" applyNumberFormat="1" applyFont="1" applyFill="1" applyBorder="1" applyAlignment="1">
      <alignment horizontal="center" vertical="center"/>
    </xf>
    <xf numFmtId="49" fontId="2" fillId="8" borderId="25" xfId="806" applyNumberFormat="1" applyFont="1" applyFill="1" applyBorder="1" applyAlignment="1">
      <alignment horizontal="center" vertical="center"/>
    </xf>
    <xf numFmtId="0" fontId="2" fillId="8" borderId="0" xfId="823" applyFont="1" applyFill="1" applyBorder="1" applyAlignment="1">
      <alignment horizontal="left" vertical="center" wrapText="1" shrinkToFit="1"/>
    </xf>
    <xf numFmtId="0" fontId="2" fillId="8" borderId="19" xfId="823" applyFont="1" applyFill="1" applyBorder="1" applyAlignment="1">
      <alignment horizontal="left" vertical="center" shrinkToFit="1"/>
    </xf>
    <xf numFmtId="49" fontId="2" fillId="8" borderId="3" xfId="806" applyNumberFormat="1" applyFont="1" applyFill="1" applyBorder="1" applyAlignment="1">
      <alignment horizontal="center" vertical="center"/>
    </xf>
    <xf numFmtId="41" fontId="2" fillId="8" borderId="5" xfId="806" applyFont="1" applyFill="1" applyBorder="1" applyAlignment="1">
      <alignment horizontal="center" vertical="center"/>
    </xf>
    <xf numFmtId="0" fontId="2" fillId="8" borderId="30" xfId="823" applyFont="1" applyFill="1" applyBorder="1" applyAlignment="1">
      <alignment horizontal="distributed" vertical="center"/>
    </xf>
    <xf numFmtId="41" fontId="2" fillId="8" borderId="30" xfId="806" applyFont="1" applyFill="1" applyBorder="1" applyAlignment="1">
      <alignment horizontal="center" vertical="center"/>
    </xf>
    <xf numFmtId="49" fontId="2" fillId="8" borderId="14" xfId="806" applyNumberFormat="1" applyFont="1" applyFill="1" applyBorder="1" applyAlignment="1">
      <alignment horizontal="right" vertical="center"/>
    </xf>
    <xf numFmtId="41" fontId="2" fillId="8" borderId="48" xfId="806" applyFont="1" applyFill="1" applyBorder="1" applyAlignment="1">
      <alignment horizontal="center" vertical="center"/>
    </xf>
    <xf numFmtId="0" fontId="2" fillId="8" borderId="0" xfId="823" applyFont="1" applyFill="1" applyBorder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41" fontId="2" fillId="8" borderId="0" xfId="454" applyFont="1" applyFill="1" applyAlignment="1">
      <alignment horizontal="left" vertical="center"/>
    </xf>
    <xf numFmtId="0" fontId="3" fillId="8" borderId="0" xfId="0" applyFont="1" applyFill="1" applyAlignment="1">
      <alignment horizontal="centerContinuous" vertical="center"/>
    </xf>
    <xf numFmtId="0" fontId="3" fillId="8" borderId="0" xfId="0" applyFont="1" applyFill="1" applyBorder="1" applyAlignment="1">
      <alignment horizontal="centerContinuous" vertical="center"/>
    </xf>
    <xf numFmtId="0" fontId="3" fillId="8" borderId="0" xfId="0" applyFont="1" applyFill="1" applyAlignment="1">
      <alignment horizontal="center" vertical="center"/>
    </xf>
    <xf numFmtId="41" fontId="3" fillId="8" borderId="0" xfId="454" applyFont="1" applyFill="1" applyAlignment="1">
      <alignment horizontal="left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2" xfId="454" applyNumberFormat="1" applyFont="1" applyFill="1" applyBorder="1" applyAlignment="1">
      <alignment horizontal="left" vertical="center"/>
    </xf>
    <xf numFmtId="0" fontId="2" fillId="8" borderId="19" xfId="454" applyNumberFormat="1" applyFont="1" applyFill="1" applyBorder="1" applyAlignment="1">
      <alignment horizontal="distributed" vertical="center"/>
    </xf>
    <xf numFmtId="41" fontId="2" fillId="8" borderId="24" xfId="454" applyFont="1" applyFill="1" applyBorder="1" applyAlignment="1">
      <alignment horizontal="left" vertical="center"/>
    </xf>
    <xf numFmtId="41" fontId="2" fillId="8" borderId="3" xfId="454" applyFont="1" applyFill="1" applyBorder="1" applyAlignment="1">
      <alignment horizontal="left" vertical="center" wrapText="1"/>
    </xf>
    <xf numFmtId="0" fontId="2" fillId="8" borderId="3" xfId="454" applyNumberFormat="1" applyFont="1" applyFill="1" applyBorder="1" applyAlignment="1">
      <alignment horizontal="center" vertical="center" wrapText="1"/>
    </xf>
    <xf numFmtId="41" fontId="2" fillId="8" borderId="3" xfId="454" applyFont="1" applyFill="1" applyBorder="1" applyAlignment="1">
      <alignment horizontal="left" vertical="center"/>
    </xf>
    <xf numFmtId="0" fontId="2" fillId="8" borderId="3" xfId="454" applyNumberFormat="1" applyFont="1" applyFill="1" applyBorder="1" applyAlignment="1">
      <alignment horizontal="left" vertical="center" wrapText="1"/>
    </xf>
    <xf numFmtId="0" fontId="2" fillId="8" borderId="0" xfId="0" applyFont="1" applyFill="1" applyAlignment="1">
      <alignment horizontal="left" vertical="center"/>
    </xf>
    <xf numFmtId="0" fontId="2" fillId="8" borderId="0" xfId="0" applyFont="1" applyFill="1" applyBorder="1" applyAlignment="1">
      <alignment horizontal="left" vertical="center"/>
    </xf>
    <xf numFmtId="0" fontId="3" fillId="8" borderId="0" xfId="453" quotePrefix="1" applyNumberFormat="1" applyFont="1" applyFill="1" applyAlignment="1">
      <alignment horizontal="centerContinuous" vertical="center"/>
    </xf>
    <xf numFmtId="0" fontId="2" fillId="8" borderId="0" xfId="0" applyNumberFormat="1" applyFont="1" applyFill="1" applyBorder="1" applyAlignment="1">
      <alignment horizontal="centerContinuous" vertical="center"/>
    </xf>
    <xf numFmtId="0" fontId="2" fillId="8" borderId="14" xfId="0" applyNumberFormat="1" applyFont="1" applyFill="1" applyBorder="1" applyAlignment="1">
      <alignment horizontal="center" vertical="center"/>
    </xf>
    <xf numFmtId="0" fontId="2" fillId="8" borderId="14" xfId="453" applyNumberFormat="1" applyFont="1" applyFill="1" applyBorder="1" applyAlignment="1">
      <alignment horizontal="center" vertical="center"/>
    </xf>
    <xf numFmtId="0" fontId="2" fillId="8" borderId="29" xfId="0" applyNumberFormat="1" applyFont="1" applyFill="1" applyBorder="1" applyAlignment="1">
      <alignment horizontal="center" vertical="center"/>
    </xf>
    <xf numFmtId="0" fontId="2" fillId="8" borderId="27" xfId="0" applyNumberFormat="1" applyFont="1" applyFill="1" applyBorder="1" applyAlignment="1">
      <alignment horizontal="center" vertical="center"/>
    </xf>
    <xf numFmtId="0" fontId="2" fillId="8" borderId="28" xfId="0" applyNumberFormat="1" applyFont="1" applyFill="1" applyBorder="1" applyAlignment="1">
      <alignment horizontal="center" vertical="center"/>
    </xf>
    <xf numFmtId="0" fontId="2" fillId="8" borderId="15" xfId="0" applyNumberFormat="1" applyFont="1" applyFill="1" applyBorder="1" applyAlignment="1">
      <alignment horizontal="center" vertical="center"/>
    </xf>
    <xf numFmtId="0" fontId="2" fillId="8" borderId="15" xfId="453" applyNumberFormat="1" applyFont="1" applyFill="1" applyBorder="1" applyAlignment="1">
      <alignment horizontal="center" vertical="center"/>
    </xf>
    <xf numFmtId="0" fontId="2" fillId="8" borderId="28" xfId="453" applyNumberFormat="1" applyFont="1" applyFill="1" applyBorder="1" applyAlignment="1">
      <alignment horizontal="center" vertical="center"/>
    </xf>
    <xf numFmtId="0" fontId="2" fillId="8" borderId="28" xfId="823" applyNumberFormat="1" applyFont="1" applyFill="1" applyBorder="1" applyAlignment="1">
      <alignment horizontal="center" vertical="center" wrapText="1"/>
    </xf>
    <xf numFmtId="0" fontId="2" fillId="8" borderId="25" xfId="0" applyNumberFormat="1" applyFont="1" applyFill="1" applyBorder="1" applyAlignment="1">
      <alignment horizontal="center" vertical="center"/>
    </xf>
    <xf numFmtId="0" fontId="2" fillId="8" borderId="26" xfId="823" applyNumberFormat="1" applyFont="1" applyFill="1" applyBorder="1" applyAlignment="1">
      <alignment horizontal="center" vertical="center" wrapText="1"/>
    </xf>
    <xf numFmtId="0" fontId="2" fillId="8" borderId="4" xfId="0" applyNumberFormat="1" applyFont="1" applyFill="1" applyBorder="1" applyAlignment="1">
      <alignment horizontal="left" vertical="center"/>
    </xf>
    <xf numFmtId="0" fontId="2" fillId="8" borderId="26" xfId="0" applyNumberFormat="1" applyFont="1" applyFill="1" applyBorder="1" applyAlignment="1">
      <alignment horizontal="left" vertical="center"/>
    </xf>
    <xf numFmtId="179" fontId="2" fillId="8" borderId="25" xfId="0" applyNumberFormat="1" applyFont="1" applyFill="1" applyBorder="1" applyAlignment="1">
      <alignment horizontal="right" vertical="center" shrinkToFit="1"/>
    </xf>
    <xf numFmtId="179" fontId="2" fillId="8" borderId="26" xfId="453" applyNumberFormat="1" applyFont="1" applyFill="1" applyBorder="1" applyAlignment="1">
      <alignment horizontal="right" vertical="center" shrinkToFit="1"/>
    </xf>
    <xf numFmtId="186" fontId="2" fillId="8" borderId="26" xfId="453" applyNumberFormat="1" applyFont="1" applyFill="1" applyBorder="1" applyAlignment="1">
      <alignment horizontal="right" vertical="center" shrinkToFit="1"/>
    </xf>
    <xf numFmtId="179" fontId="2" fillId="8" borderId="25" xfId="453" applyNumberFormat="1" applyFont="1" applyFill="1" applyBorder="1" applyAlignment="1">
      <alignment horizontal="right" vertical="center" shrinkToFit="1"/>
    </xf>
    <xf numFmtId="0" fontId="2" fillId="8" borderId="4" xfId="0" applyNumberFormat="1" applyFont="1" applyFill="1" applyBorder="1" applyAlignment="1">
      <alignment horizontal="center" vertical="center" wrapText="1"/>
    </xf>
    <xf numFmtId="0" fontId="2" fillId="8" borderId="26" xfId="0" applyNumberFormat="1" applyFont="1" applyFill="1" applyBorder="1" applyAlignment="1">
      <alignment horizontal="center" vertical="center" wrapText="1"/>
    </xf>
    <xf numFmtId="0" fontId="2" fillId="8" borderId="5" xfId="0" applyNumberFormat="1" applyFont="1" applyFill="1" applyBorder="1" applyAlignment="1">
      <alignment horizontal="center" vertical="center" wrapText="1"/>
    </xf>
    <xf numFmtId="0" fontId="2" fillId="8" borderId="30" xfId="0" applyNumberFormat="1" applyFont="1" applyFill="1" applyBorder="1" applyAlignment="1">
      <alignment horizontal="distributed" vertical="center" wrapText="1"/>
    </xf>
    <xf numFmtId="0" fontId="2" fillId="8" borderId="48" xfId="0" applyNumberFormat="1" applyFont="1" applyFill="1" applyBorder="1" applyAlignment="1">
      <alignment horizontal="center" vertical="center" wrapText="1"/>
    </xf>
    <xf numFmtId="179" fontId="2" fillId="8" borderId="14" xfId="0" applyNumberFormat="1" applyFont="1" applyFill="1" applyBorder="1" applyAlignment="1">
      <alignment horizontal="right" vertical="center" shrinkToFit="1"/>
    </xf>
    <xf numFmtId="179" fontId="2" fillId="8" borderId="48" xfId="0" applyNumberFormat="1" applyFont="1" applyFill="1" applyBorder="1" applyAlignment="1">
      <alignment horizontal="right" vertical="center" shrinkToFit="1"/>
    </xf>
    <xf numFmtId="186" fontId="2" fillId="8" borderId="48" xfId="453" applyNumberFormat="1" applyFont="1" applyFill="1" applyBorder="1" applyAlignment="1">
      <alignment horizontal="center" vertical="center" shrinkToFit="1"/>
    </xf>
    <xf numFmtId="179" fontId="2" fillId="8" borderId="14" xfId="453" applyNumberFormat="1" applyFont="1" applyFill="1" applyBorder="1" applyAlignment="1">
      <alignment horizontal="right" vertical="center" shrinkToFit="1"/>
    </xf>
    <xf numFmtId="0" fontId="2" fillId="8" borderId="2" xfId="0" applyNumberFormat="1" applyFont="1" applyFill="1" applyBorder="1" applyAlignment="1">
      <alignment horizontal="center" vertical="center" wrapText="1"/>
    </xf>
    <xf numFmtId="0" fontId="2" fillId="8" borderId="19" xfId="0" applyNumberFormat="1" applyFont="1" applyFill="1" applyBorder="1" applyAlignment="1">
      <alignment horizontal="center" vertical="center" wrapText="1"/>
    </xf>
    <xf numFmtId="0" fontId="2" fillId="8" borderId="24" xfId="0" applyNumberFormat="1" applyFont="1" applyFill="1" applyBorder="1" applyAlignment="1">
      <alignment horizontal="center" vertical="center" wrapText="1"/>
    </xf>
    <xf numFmtId="179" fontId="2" fillId="8" borderId="3" xfId="0" applyNumberFormat="1" applyFont="1" applyFill="1" applyBorder="1" applyAlignment="1">
      <alignment horizontal="right" vertical="center" shrinkToFit="1"/>
    </xf>
    <xf numFmtId="179" fontId="2" fillId="8" borderId="3" xfId="453" applyNumberFormat="1" applyFont="1" applyFill="1" applyBorder="1" applyAlignment="1">
      <alignment horizontal="right" vertical="center" shrinkToFit="1"/>
    </xf>
    <xf numFmtId="179" fontId="2" fillId="8" borderId="24" xfId="453" applyNumberFormat="1" applyFont="1" applyFill="1" applyBorder="1" applyAlignment="1">
      <alignment horizontal="right" vertical="center" shrinkToFit="1"/>
    </xf>
    <xf numFmtId="0" fontId="2" fillId="8" borderId="3" xfId="0" applyNumberFormat="1" applyFont="1" applyFill="1" applyBorder="1" applyAlignment="1">
      <alignment horizontal="left" vertical="center"/>
    </xf>
    <xf numFmtId="0" fontId="2" fillId="8" borderId="0" xfId="833" quotePrefix="1" applyNumberFormat="1" applyFont="1" applyFill="1" applyBorder="1" applyAlignment="1">
      <alignment horizontal="left" vertical="center"/>
    </xf>
    <xf numFmtId="0" fontId="2" fillId="8" borderId="0" xfId="833" applyNumberFormat="1" applyFont="1" applyFill="1" applyAlignment="1">
      <alignment vertical="center"/>
    </xf>
    <xf numFmtId="0" fontId="2" fillId="8" borderId="0" xfId="453" quotePrefix="1" applyNumberFormat="1" applyFont="1" applyFill="1" applyBorder="1" applyAlignment="1">
      <alignment horizontal="left" vertical="center"/>
    </xf>
    <xf numFmtId="0" fontId="2" fillId="8" borderId="0" xfId="453" applyNumberFormat="1" applyFont="1" applyFill="1" applyBorder="1" applyAlignment="1">
      <alignment horizontal="left" vertical="center"/>
    </xf>
    <xf numFmtId="0" fontId="2" fillId="8" borderId="0" xfId="833" quotePrefix="1" applyNumberFormat="1" applyFont="1" applyFill="1" applyAlignment="1">
      <alignment horizontal="left" vertical="center"/>
    </xf>
    <xf numFmtId="0" fontId="2" fillId="8" borderId="0" xfId="833" applyNumberFormat="1" applyFont="1" applyFill="1" applyBorder="1" applyAlignment="1">
      <alignment horizontal="left" vertical="center"/>
    </xf>
    <xf numFmtId="0" fontId="2" fillId="8" borderId="0" xfId="833" applyNumberFormat="1" applyFont="1" applyFill="1" applyAlignment="1">
      <alignment horizontal="left" vertical="center"/>
    </xf>
    <xf numFmtId="0" fontId="2" fillId="8" borderId="0" xfId="453" applyNumberFormat="1" applyFont="1" applyFill="1" applyAlignment="1">
      <alignment vertical="center"/>
    </xf>
    <xf numFmtId="0" fontId="2" fillId="8" borderId="0" xfId="453" applyNumberFormat="1" applyFont="1" applyFill="1" applyBorder="1" applyAlignment="1">
      <alignment vertical="center"/>
    </xf>
    <xf numFmtId="0" fontId="2" fillId="8" borderId="0" xfId="0" applyNumberFormat="1" applyFont="1" applyFill="1" applyAlignment="1">
      <alignment horizontal="centerContinuous" vertical="center"/>
    </xf>
    <xf numFmtId="0" fontId="2" fillId="8" borderId="15" xfId="821" applyNumberFormat="1" applyFont="1" applyFill="1" applyBorder="1" applyAlignment="1">
      <alignment horizontal="center" shrinkToFit="1"/>
    </xf>
    <xf numFmtId="0" fontId="2" fillId="8" borderId="25" xfId="821" applyNumberFormat="1" applyFont="1" applyFill="1" applyBorder="1" applyAlignment="1">
      <alignment horizontal="center" vertical="top" shrinkToFit="1"/>
    </xf>
    <xf numFmtId="0" fontId="2" fillId="8" borderId="19" xfId="828" applyNumberFormat="1" applyFont="1" applyFill="1" applyBorder="1" applyAlignment="1">
      <alignment horizontal="distributed" vertical="center"/>
    </xf>
    <xf numFmtId="179" fontId="2" fillId="8" borderId="3" xfId="805" applyNumberFormat="1" applyFont="1" applyFill="1" applyBorder="1" applyAlignment="1">
      <alignment horizontal="right" vertical="center"/>
    </xf>
    <xf numFmtId="0" fontId="2" fillId="8" borderId="28" xfId="805" applyNumberFormat="1" applyFont="1" applyFill="1" applyBorder="1" applyAlignment="1">
      <alignment horizontal="center" vertical="center"/>
    </xf>
    <xf numFmtId="0" fontId="2" fillId="8" borderId="26" xfId="805" applyNumberFormat="1" applyFont="1" applyFill="1" applyBorder="1" applyAlignment="1">
      <alignment horizontal="center" vertical="center"/>
    </xf>
    <xf numFmtId="0" fontId="2" fillId="8" borderId="48" xfId="805" applyNumberFormat="1" applyFont="1" applyFill="1" applyBorder="1" applyAlignment="1">
      <alignment horizontal="center" vertical="center"/>
    </xf>
    <xf numFmtId="0" fontId="2" fillId="8" borderId="19" xfId="828" applyNumberFormat="1" applyFont="1" applyFill="1" applyBorder="1" applyAlignment="1">
      <alignment horizontal="center" vertical="center"/>
    </xf>
    <xf numFmtId="0" fontId="2" fillId="8" borderId="2" xfId="805" applyNumberFormat="1" applyFont="1" applyFill="1" applyBorder="1" applyAlignment="1">
      <alignment horizontal="centerContinuous" vertical="center"/>
    </xf>
    <xf numFmtId="0" fontId="2" fillId="8" borderId="24" xfId="805" applyNumberFormat="1" applyFont="1" applyFill="1" applyBorder="1" applyAlignment="1">
      <alignment horizontal="center" vertical="center"/>
    </xf>
    <xf numFmtId="0" fontId="2" fillId="8" borderId="29" xfId="0" applyNumberFormat="1" applyFont="1" applyFill="1" applyBorder="1" applyAlignment="1">
      <alignment horizontal="centerContinuous" vertical="center"/>
    </xf>
    <xf numFmtId="0" fontId="2" fillId="8" borderId="27" xfId="0" applyNumberFormat="1" applyFont="1" applyFill="1" applyBorder="1" applyAlignment="1">
      <alignment horizontal="centerContinuous" vertical="center"/>
    </xf>
    <xf numFmtId="0" fontId="2" fillId="8" borderId="29" xfId="0" applyNumberFormat="1" applyFont="1" applyFill="1" applyBorder="1" applyAlignment="1">
      <alignment horizontal="centerContinuous" vertical="center" wrapText="1"/>
    </xf>
    <xf numFmtId="0" fontId="2" fillId="8" borderId="27" xfId="0" applyNumberFormat="1" applyFont="1" applyFill="1" applyBorder="1" applyAlignment="1">
      <alignment horizontal="centerContinuous" vertical="center" wrapText="1"/>
    </xf>
    <xf numFmtId="0" fontId="2" fillId="8" borderId="28" xfId="0" applyNumberFormat="1" applyFont="1" applyFill="1" applyBorder="1" applyAlignment="1">
      <alignment horizontal="centerContinuous" vertical="center" wrapText="1"/>
    </xf>
    <xf numFmtId="0" fontId="2" fillId="8" borderId="29" xfId="453" quotePrefix="1" applyNumberFormat="1" applyFont="1" applyFill="1" applyBorder="1" applyAlignment="1">
      <alignment horizontal="right" vertical="center"/>
    </xf>
    <xf numFmtId="0" fontId="2" fillId="8" borderId="27" xfId="453" applyNumberFormat="1" applyFont="1" applyFill="1" applyBorder="1" applyAlignment="1">
      <alignment horizontal="left" vertical="center"/>
    </xf>
    <xf numFmtId="0" fontId="2" fillId="8" borderId="29" xfId="453" applyNumberFormat="1" applyFont="1" applyFill="1" applyBorder="1" applyAlignment="1">
      <alignment horizontal="center" vertical="center"/>
    </xf>
    <xf numFmtId="0" fontId="2" fillId="8" borderId="27" xfId="453" applyNumberFormat="1" applyFont="1" applyFill="1" applyBorder="1" applyAlignment="1">
      <alignment horizontal="distributed" vertical="center"/>
    </xf>
    <xf numFmtId="0" fontId="2" fillId="8" borderId="28" xfId="0" applyNumberFormat="1" applyFont="1" applyFill="1" applyBorder="1" applyAlignment="1">
      <alignment horizontal="left" vertical="center"/>
    </xf>
    <xf numFmtId="0" fontId="2" fillId="8" borderId="27" xfId="0" applyNumberFormat="1" applyFont="1" applyFill="1" applyBorder="1" applyAlignment="1">
      <alignment horizontal="left" vertical="center"/>
    </xf>
    <xf numFmtId="0" fontId="2" fillId="8" borderId="4" xfId="453" applyNumberFormat="1" applyFont="1" applyFill="1" applyBorder="1" applyAlignment="1">
      <alignment horizontal="right" vertical="center"/>
    </xf>
    <xf numFmtId="0" fontId="2" fillId="8" borderId="0" xfId="453" applyNumberFormat="1" applyFont="1" applyFill="1" applyBorder="1" applyAlignment="1">
      <alignment horizontal="distributed" vertical="center" shrinkToFit="1"/>
    </xf>
    <xf numFmtId="0" fontId="2" fillId="8" borderId="0" xfId="453" applyNumberFormat="1" applyFont="1" applyFill="1" applyBorder="1" applyAlignment="1">
      <alignment horizontal="distributed" vertical="center"/>
    </xf>
    <xf numFmtId="0" fontId="2" fillId="8" borderId="30" xfId="453" applyNumberFormat="1" applyFont="1" applyFill="1" applyBorder="1" applyAlignment="1">
      <alignment horizontal="distributed" vertical="center"/>
    </xf>
    <xf numFmtId="0" fontId="2" fillId="8" borderId="4" xfId="453" quotePrefix="1" applyNumberFormat="1" applyFont="1" applyFill="1" applyBorder="1" applyAlignment="1">
      <alignment horizontal="right" vertical="center"/>
    </xf>
    <xf numFmtId="0" fontId="2" fillId="8" borderId="19" xfId="453" applyNumberFormat="1" applyFont="1" applyFill="1" applyBorder="1" applyAlignment="1">
      <alignment horizontal="centerContinuous" vertical="center"/>
    </xf>
    <xf numFmtId="0" fontId="2" fillId="8" borderId="2" xfId="0" applyNumberFormat="1" applyFont="1" applyFill="1" applyBorder="1" applyAlignment="1">
      <alignment horizontal="center" vertical="center"/>
    </xf>
    <xf numFmtId="0" fontId="2" fillId="8" borderId="24" xfId="0" applyNumberFormat="1" applyFont="1" applyFill="1" applyBorder="1" applyAlignment="1">
      <alignment horizontal="center" vertical="center"/>
    </xf>
    <xf numFmtId="0" fontId="22" fillId="8" borderId="0" xfId="832" applyFont="1" applyFill="1" applyAlignment="1">
      <alignment vertical="center"/>
    </xf>
    <xf numFmtId="231" fontId="2" fillId="8" borderId="0" xfId="830" applyNumberFormat="1" applyFont="1" applyFill="1" applyAlignment="1">
      <alignment vertical="center"/>
    </xf>
    <xf numFmtId="0" fontId="23" fillId="8" borderId="0" xfId="832" applyFont="1" applyFill="1" applyAlignment="1">
      <alignment horizontal="centerContinuous" vertical="center"/>
    </xf>
    <xf numFmtId="231" fontId="3" fillId="8" borderId="0" xfId="830" applyNumberFormat="1" applyFont="1" applyFill="1" applyAlignment="1">
      <alignment horizontal="centerContinuous" vertical="center"/>
    </xf>
    <xf numFmtId="231" fontId="3" fillId="8" borderId="0" xfId="830" applyNumberFormat="1" applyFont="1" applyFill="1" applyAlignment="1">
      <alignment horizontal="center" vertical="center"/>
    </xf>
    <xf numFmtId="231" fontId="3" fillId="8" borderId="0" xfId="830" applyNumberFormat="1" applyFont="1" applyFill="1" applyAlignment="1">
      <alignment vertical="center"/>
    </xf>
    <xf numFmtId="232" fontId="2" fillId="8" borderId="0" xfId="830" applyNumberFormat="1" applyFont="1" applyFill="1" applyAlignment="1">
      <alignment vertical="center"/>
    </xf>
    <xf numFmtId="0" fontId="2" fillId="8" borderId="2" xfId="453" applyNumberFormat="1" applyFont="1" applyFill="1" applyBorder="1" applyAlignment="1">
      <alignment horizontal="left" vertical="center"/>
    </xf>
    <xf numFmtId="0" fontId="1" fillId="8" borderId="0" xfId="820" applyNumberFormat="1" applyFont="1" applyFill="1" applyAlignment="1">
      <alignment vertical="center"/>
    </xf>
    <xf numFmtId="0" fontId="1" fillId="8" borderId="0" xfId="820" applyNumberFormat="1" applyFont="1" applyFill="1" applyBorder="1" applyAlignment="1">
      <alignment vertical="center"/>
    </xf>
    <xf numFmtId="0" fontId="3" fillId="8" borderId="0" xfId="819" applyNumberFormat="1" applyFont="1" applyFill="1" applyAlignment="1">
      <alignment horizontal="centerContinuous" vertical="center"/>
    </xf>
    <xf numFmtId="0" fontId="1" fillId="8" borderId="0" xfId="819" applyNumberFormat="1" applyFont="1" applyFill="1" applyBorder="1" applyAlignment="1">
      <alignment horizontal="centerContinuous" vertical="center"/>
    </xf>
    <xf numFmtId="0" fontId="1" fillId="8" borderId="0" xfId="819" applyNumberFormat="1" applyFont="1" applyFill="1" applyAlignment="1">
      <alignment horizontal="centerContinuous" vertical="center"/>
    </xf>
    <xf numFmtId="0" fontId="1" fillId="8" borderId="0" xfId="453" applyNumberFormat="1" applyFont="1" applyFill="1" applyBorder="1" applyAlignment="1">
      <alignment horizontal="centerContinuous" vertical="center"/>
    </xf>
    <xf numFmtId="0" fontId="1" fillId="8" borderId="0" xfId="819" applyNumberFormat="1" applyFont="1" applyFill="1" applyAlignment="1">
      <alignment horizontal="left" vertical="center"/>
    </xf>
    <xf numFmtId="0" fontId="1" fillId="8" borderId="0" xfId="819" applyNumberFormat="1" applyFont="1" applyFill="1" applyBorder="1" applyAlignment="1">
      <alignment horizontal="left" vertical="center"/>
    </xf>
    <xf numFmtId="0" fontId="1" fillId="8" borderId="0" xfId="453" applyNumberFormat="1" applyFont="1" applyFill="1" applyBorder="1" applyAlignment="1">
      <alignment horizontal="left" vertical="center"/>
    </xf>
    <xf numFmtId="0" fontId="1" fillId="8" borderId="0" xfId="453" applyNumberFormat="1" applyFont="1" applyFill="1" applyAlignment="1">
      <alignment horizontal="right" vertical="center"/>
    </xf>
    <xf numFmtId="0" fontId="1" fillId="8" borderId="2" xfId="819" applyNumberFormat="1" applyFont="1" applyFill="1" applyBorder="1" applyAlignment="1">
      <alignment vertical="center"/>
    </xf>
    <xf numFmtId="0" fontId="1" fillId="8" borderId="19" xfId="819" applyNumberFormat="1" applyFont="1" applyFill="1" applyBorder="1" applyAlignment="1">
      <alignment horizontal="centerContinuous" vertical="center"/>
    </xf>
    <xf numFmtId="0" fontId="1" fillId="8" borderId="19" xfId="819" applyNumberFormat="1" applyFont="1" applyFill="1" applyBorder="1" applyAlignment="1">
      <alignment horizontal="center" vertical="center"/>
    </xf>
    <xf numFmtId="0" fontId="1" fillId="8" borderId="2" xfId="453" applyNumberFormat="1" applyFont="1" applyFill="1" applyBorder="1" applyAlignment="1">
      <alignment horizontal="centerContinuous" vertical="center" wrapText="1"/>
    </xf>
    <xf numFmtId="0" fontId="1" fillId="8" borderId="19" xfId="453" applyNumberFormat="1" applyFont="1" applyFill="1" applyBorder="1" applyAlignment="1">
      <alignment horizontal="centerContinuous" vertical="center" wrapText="1"/>
    </xf>
    <xf numFmtId="0" fontId="1" fillId="8" borderId="3" xfId="453" applyNumberFormat="1" applyFont="1" applyFill="1" applyBorder="1" applyAlignment="1">
      <alignment horizontal="centerContinuous" vertical="center"/>
    </xf>
    <xf numFmtId="0" fontId="1" fillId="8" borderId="4" xfId="819" applyNumberFormat="1" applyFont="1" applyFill="1" applyBorder="1" applyAlignment="1">
      <alignment vertical="center"/>
    </xf>
    <xf numFmtId="0" fontId="1" fillId="8" borderId="0" xfId="819" applyNumberFormat="1" applyFont="1" applyFill="1" applyBorder="1" applyAlignment="1">
      <alignment horizontal="center" vertical="center"/>
    </xf>
    <xf numFmtId="0" fontId="1" fillId="8" borderId="4" xfId="453" applyNumberFormat="1" applyFont="1" applyFill="1" applyBorder="1" applyAlignment="1">
      <alignment horizontal="centerContinuous" vertical="center"/>
    </xf>
    <xf numFmtId="0" fontId="1" fillId="8" borderId="25" xfId="453" applyNumberFormat="1" applyFont="1" applyFill="1" applyBorder="1" applyAlignment="1">
      <alignment horizontal="centerContinuous" vertical="center"/>
    </xf>
    <xf numFmtId="0" fontId="1" fillId="8" borderId="25" xfId="453" applyNumberFormat="1" applyFont="1" applyFill="1" applyBorder="1" applyAlignment="1">
      <alignment horizontal="center" vertical="center"/>
    </xf>
    <xf numFmtId="0" fontId="1" fillId="8" borderId="4" xfId="819" applyNumberFormat="1" applyFont="1" applyFill="1" applyBorder="1" applyAlignment="1">
      <alignment vertical="center" wrapText="1"/>
    </xf>
    <xf numFmtId="0" fontId="1" fillId="8" borderId="0" xfId="819" applyNumberFormat="1" applyFont="1" applyFill="1" applyBorder="1" applyAlignment="1">
      <alignment horizontal="distributed" vertical="center" wrapText="1"/>
    </xf>
    <xf numFmtId="0" fontId="1" fillId="8" borderId="5" xfId="819" applyNumberFormat="1" applyFont="1" applyFill="1" applyBorder="1" applyAlignment="1">
      <alignment vertical="center" wrapText="1"/>
    </xf>
    <xf numFmtId="0" fontId="1" fillId="8" borderId="30" xfId="819" applyNumberFormat="1" applyFont="1" applyFill="1" applyBorder="1" applyAlignment="1">
      <alignment horizontal="distributed" vertical="center" wrapText="1"/>
    </xf>
    <xf numFmtId="186" fontId="1" fillId="8" borderId="5" xfId="453" applyNumberFormat="1" applyFont="1" applyFill="1" applyBorder="1" applyAlignment="1">
      <alignment horizontal="right" vertical="center"/>
    </xf>
    <xf numFmtId="186" fontId="1" fillId="8" borderId="14" xfId="453" applyNumberFormat="1" applyFont="1" applyFill="1" applyBorder="1" applyAlignment="1">
      <alignment horizontal="center" vertical="center"/>
    </xf>
    <xf numFmtId="0" fontId="1" fillId="8" borderId="14" xfId="453" applyNumberFormat="1" applyFont="1" applyFill="1" applyBorder="1" applyAlignment="1">
      <alignment horizontal="center" vertical="center"/>
    </xf>
    <xf numFmtId="179" fontId="1" fillId="8" borderId="2" xfId="453" applyNumberFormat="1" applyFont="1" applyFill="1" applyBorder="1" applyAlignment="1">
      <alignment horizontal="right" vertical="center"/>
    </xf>
    <xf numFmtId="0" fontId="1" fillId="8" borderId="0" xfId="833" applyNumberFormat="1" applyFont="1" applyFill="1" applyBorder="1" applyAlignment="1">
      <alignment horizontal="left" vertical="center"/>
    </xf>
    <xf numFmtId="0" fontId="1" fillId="8" borderId="0" xfId="833" quotePrefix="1" applyNumberFormat="1" applyFont="1" applyFill="1" applyBorder="1" applyAlignment="1">
      <alignment horizontal="left" vertical="center"/>
    </xf>
    <xf numFmtId="0" fontId="1" fillId="8" borderId="0" xfId="453" quotePrefix="1" applyNumberFormat="1" applyFont="1" applyFill="1" applyBorder="1" applyAlignment="1">
      <alignment horizontal="left" vertical="center"/>
    </xf>
    <xf numFmtId="186" fontId="1" fillId="8" borderId="25" xfId="453" applyNumberFormat="1" applyFont="1" applyFill="1" applyBorder="1" applyAlignment="1">
      <alignment horizontal="center" vertical="center"/>
    </xf>
    <xf numFmtId="186" fontId="1" fillId="8" borderId="0" xfId="453" applyNumberFormat="1" applyFont="1" applyFill="1" applyBorder="1" applyAlignment="1">
      <alignment horizontal="center" vertical="center"/>
    </xf>
    <xf numFmtId="41" fontId="1" fillId="8" borderId="25" xfId="453" applyFont="1" applyFill="1" applyBorder="1" applyAlignment="1">
      <alignment horizontal="left" vertical="center"/>
    </xf>
    <xf numFmtId="186" fontId="1" fillId="8" borderId="30" xfId="453" applyNumberFormat="1" applyFont="1" applyFill="1" applyBorder="1" applyAlignment="1">
      <alignment horizontal="center" vertical="center"/>
    </xf>
    <xf numFmtId="0" fontId="3" fillId="8" borderId="0" xfId="453" applyNumberFormat="1" applyFont="1" applyFill="1" applyAlignment="1">
      <alignment horizontal="center" vertical="center"/>
    </xf>
    <xf numFmtId="0" fontId="2" fillId="8" borderId="48" xfId="0" applyNumberFormat="1" applyFont="1" applyFill="1" applyBorder="1" applyAlignment="1">
      <alignment horizontal="center" vertical="center"/>
    </xf>
    <xf numFmtId="0" fontId="2" fillId="8" borderId="25" xfId="0" applyNumberFormat="1" applyFont="1" applyFill="1" applyBorder="1" applyAlignment="1">
      <alignment vertical="center"/>
    </xf>
    <xf numFmtId="0" fontId="2" fillId="8" borderId="4" xfId="453" applyNumberFormat="1" applyFont="1" applyFill="1" applyBorder="1" applyAlignment="1">
      <alignment horizontal="left" vertical="center"/>
    </xf>
    <xf numFmtId="0" fontId="2" fillId="8" borderId="0" xfId="0" applyNumberFormat="1" applyFont="1" applyFill="1" applyBorder="1" applyAlignment="1">
      <alignment horizontal="distributed" vertical="center" shrinkToFit="1"/>
    </xf>
    <xf numFmtId="179" fontId="2" fillId="8" borderId="25" xfId="453" applyNumberFormat="1" applyFont="1" applyFill="1" applyBorder="1" applyAlignment="1">
      <alignment horizontal="center" vertical="center"/>
    </xf>
    <xf numFmtId="0" fontId="2" fillId="8" borderId="5" xfId="453" applyNumberFormat="1" applyFont="1" applyFill="1" applyBorder="1" applyAlignment="1">
      <alignment horizontal="left" vertical="center"/>
    </xf>
    <xf numFmtId="179" fontId="2" fillId="8" borderId="14" xfId="453" applyNumberFormat="1" applyFont="1" applyFill="1" applyBorder="1" applyAlignment="1">
      <alignment horizontal="center" vertical="center"/>
    </xf>
    <xf numFmtId="0" fontId="2" fillId="8" borderId="14" xfId="453" applyNumberFormat="1" applyFont="1" applyFill="1" applyBorder="1" applyAlignment="1">
      <alignment horizontal="left" vertical="center"/>
    </xf>
    <xf numFmtId="0" fontId="3" fillId="8" borderId="0" xfId="453" quotePrefix="1" applyNumberFormat="1" applyFont="1" applyFill="1" applyBorder="1" applyAlignment="1">
      <alignment horizontal="centerContinuous" vertical="center"/>
    </xf>
    <xf numFmtId="0" fontId="3" fillId="8" borderId="0" xfId="0" applyNumberFormat="1" applyFont="1" applyFill="1" applyAlignment="1">
      <alignment horizontal="left" vertical="center"/>
    </xf>
    <xf numFmtId="179" fontId="2" fillId="8" borderId="2" xfId="453" applyNumberFormat="1" applyFont="1" applyFill="1" applyBorder="1" applyAlignment="1">
      <alignment horizontal="right" vertical="center"/>
    </xf>
    <xf numFmtId="179" fontId="2" fillId="8" borderId="24" xfId="453" applyNumberFormat="1" applyFont="1" applyFill="1" applyBorder="1" applyAlignment="1">
      <alignment horizontal="right" vertical="center"/>
    </xf>
    <xf numFmtId="0" fontId="2" fillId="8" borderId="19" xfId="453" applyNumberFormat="1" applyFont="1" applyFill="1" applyBorder="1" applyAlignment="1">
      <alignment horizontal="left" vertical="center"/>
    </xf>
    <xf numFmtId="0" fontId="1" fillId="8" borderId="24" xfId="453" applyNumberFormat="1" applyFont="1" applyFill="1" applyBorder="1" applyAlignment="1">
      <alignment horizontal="left" vertical="center"/>
    </xf>
    <xf numFmtId="183" fontId="1" fillId="8" borderId="2" xfId="453" applyNumberFormat="1" applyFont="1" applyFill="1" applyBorder="1" applyAlignment="1">
      <alignment horizontal="right" vertical="center"/>
    </xf>
    <xf numFmtId="0" fontId="2" fillId="8" borderId="19" xfId="453" applyNumberFormat="1" applyFont="1" applyFill="1" applyBorder="1" applyAlignment="1">
      <alignment vertical="center"/>
    </xf>
    <xf numFmtId="0" fontId="2" fillId="8" borderId="2" xfId="453" applyNumberFormat="1" applyFont="1" applyFill="1" applyBorder="1" applyAlignment="1">
      <alignment vertical="center"/>
    </xf>
    <xf numFmtId="186" fontId="2" fillId="8" borderId="0" xfId="0" applyNumberFormat="1" applyFont="1" applyFill="1" applyAlignment="1">
      <alignment horizontal="right" vertical="center"/>
    </xf>
    <xf numFmtId="183" fontId="2" fillId="8" borderId="2" xfId="453" applyNumberFormat="1" applyFont="1" applyFill="1" applyBorder="1" applyAlignment="1">
      <alignment horizontal="right" vertical="center"/>
    </xf>
    <xf numFmtId="0" fontId="2" fillId="8" borderId="19" xfId="453" applyNumberFormat="1" applyFont="1" applyFill="1" applyBorder="1" applyAlignment="1">
      <alignment vertical="center" wrapText="1"/>
    </xf>
    <xf numFmtId="0" fontId="2" fillId="8" borderId="2" xfId="453" applyNumberFormat="1" applyFont="1" applyFill="1" applyBorder="1" applyAlignment="1">
      <alignment vertical="center" wrapText="1"/>
    </xf>
    <xf numFmtId="0" fontId="2" fillId="8" borderId="19" xfId="453" applyNumberFormat="1" applyFont="1" applyFill="1" applyBorder="1" applyAlignment="1">
      <alignment horizontal="center" vertical="center"/>
    </xf>
    <xf numFmtId="0" fontId="2" fillId="8" borderId="2" xfId="453" applyNumberFormat="1" applyFont="1" applyFill="1" applyBorder="1" applyAlignment="1">
      <alignment horizontal="center" vertical="center"/>
    </xf>
    <xf numFmtId="0" fontId="2" fillId="8" borderId="24" xfId="453" applyNumberFormat="1" applyFont="1" applyFill="1" applyBorder="1" applyAlignment="1">
      <alignment horizontal="center" vertical="center"/>
    </xf>
    <xf numFmtId="0" fontId="2" fillId="8" borderId="0" xfId="833" applyNumberFormat="1" applyFont="1" applyFill="1" applyBorder="1" applyAlignment="1">
      <alignment vertical="center"/>
    </xf>
    <xf numFmtId="0" fontId="2" fillId="8" borderId="3" xfId="0" applyNumberFormat="1" applyFont="1" applyFill="1" applyBorder="1" applyAlignment="1">
      <alignment horizontal="center" vertical="center" wrapText="1"/>
    </xf>
    <xf numFmtId="41" fontId="2" fillId="8" borderId="0" xfId="453" applyFont="1" applyFill="1" applyAlignment="1">
      <alignment horizontal="center" vertical="center"/>
    </xf>
    <xf numFmtId="179" fontId="2" fillId="8" borderId="0" xfId="0" applyNumberFormat="1" applyFont="1" applyFill="1" applyAlignment="1">
      <alignment horizontal="center" vertical="center"/>
    </xf>
    <xf numFmtId="0" fontId="2" fillId="8" borderId="0" xfId="453" applyNumberFormat="1" applyFont="1" applyFill="1" applyAlignment="1">
      <alignment horizontal="centerContinuous" vertical="center"/>
    </xf>
    <xf numFmtId="0" fontId="2" fillId="8" borderId="0" xfId="453" quotePrefix="1" applyNumberFormat="1" applyFont="1" applyFill="1" applyBorder="1" applyAlignment="1">
      <alignment horizontal="centerContinuous" vertical="center"/>
    </xf>
    <xf numFmtId="0" fontId="2" fillId="8" borderId="0" xfId="453" quotePrefix="1" applyNumberFormat="1" applyFont="1" applyFill="1" applyAlignment="1">
      <alignment horizontal="centerContinuous" vertical="center"/>
    </xf>
    <xf numFmtId="0" fontId="2" fillId="8" borderId="0" xfId="0" applyNumberFormat="1" applyFont="1" applyFill="1" applyAlignment="1">
      <alignment horizontal="right" vertical="center"/>
    </xf>
    <xf numFmtId="0" fontId="2" fillId="8" borderId="19" xfId="453" applyNumberFormat="1" applyFont="1" applyFill="1" applyBorder="1" applyAlignment="1">
      <alignment horizontal="right" vertical="center"/>
    </xf>
    <xf numFmtId="179" fontId="2" fillId="8" borderId="2" xfId="0" applyNumberFormat="1" applyFont="1" applyFill="1" applyBorder="1" applyAlignment="1">
      <alignment horizontal="right" vertical="center"/>
    </xf>
    <xf numFmtId="185" fontId="2" fillId="8" borderId="2" xfId="0" applyNumberFormat="1" applyFont="1" applyFill="1" applyBorder="1" applyAlignment="1">
      <alignment horizontal="right" vertical="center"/>
    </xf>
    <xf numFmtId="41" fontId="2" fillId="8" borderId="0" xfId="0" applyNumberFormat="1" applyFont="1" applyFill="1" applyAlignment="1">
      <alignment horizontal="center" vertical="center"/>
    </xf>
    <xf numFmtId="179" fontId="1" fillId="8" borderId="24" xfId="453" applyNumberFormat="1" applyFont="1" applyFill="1" applyBorder="1" applyAlignment="1">
      <alignment horizontal="right" vertical="center"/>
    </xf>
    <xf numFmtId="185" fontId="1" fillId="8" borderId="2" xfId="0" applyNumberFormat="1" applyFont="1" applyFill="1" applyBorder="1" applyAlignment="1">
      <alignment horizontal="right" vertical="center"/>
    </xf>
    <xf numFmtId="0" fontId="1" fillId="8" borderId="19" xfId="453" applyNumberFormat="1" applyFont="1" applyFill="1" applyBorder="1" applyAlignment="1">
      <alignment horizontal="right" vertical="center"/>
    </xf>
    <xf numFmtId="185" fontId="1" fillId="8" borderId="4" xfId="453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distributed" vertical="center"/>
    </xf>
    <xf numFmtId="0" fontId="2" fillId="8" borderId="48" xfId="453" applyNumberFormat="1" applyFont="1" applyFill="1" applyBorder="1" applyAlignment="1">
      <alignment horizontal="center" vertical="center"/>
    </xf>
    <xf numFmtId="0" fontId="2" fillId="8" borderId="5" xfId="0" applyNumberFormat="1" applyFont="1" applyFill="1" applyBorder="1" applyAlignment="1">
      <alignment horizontal="center" vertical="center"/>
    </xf>
    <xf numFmtId="0" fontId="2" fillId="8" borderId="15" xfId="805" applyNumberFormat="1" applyFont="1" applyFill="1" applyBorder="1" applyAlignment="1">
      <alignment horizontal="center" vertical="center"/>
    </xf>
    <xf numFmtId="0" fontId="2" fillId="8" borderId="25" xfId="805" applyNumberFormat="1" applyFont="1" applyFill="1" applyBorder="1" applyAlignment="1">
      <alignment horizontal="center" vertical="center"/>
    </xf>
    <xf numFmtId="0" fontId="2" fillId="8" borderId="14" xfId="805" applyNumberFormat="1" applyFont="1" applyFill="1" applyBorder="1" applyAlignment="1">
      <alignment horizontal="center" vertical="center"/>
    </xf>
    <xf numFmtId="0" fontId="2" fillId="8" borderId="25" xfId="0" applyNumberFormat="1" applyFont="1" applyFill="1" applyBorder="1" applyAlignment="1">
      <alignment horizontal="center" vertical="center" wrapText="1"/>
    </xf>
    <xf numFmtId="0" fontId="2" fillId="8" borderId="0" xfId="0" applyNumberFormat="1" applyFont="1" applyFill="1" applyBorder="1" applyAlignment="1">
      <alignment horizontal="center" vertical="center" wrapText="1"/>
    </xf>
    <xf numFmtId="0" fontId="22" fillId="8" borderId="19" xfId="453" applyNumberFormat="1" applyFont="1" applyFill="1" applyBorder="1" applyAlignment="1">
      <alignment horizontal="centerContinuous" vertical="center" wrapText="1"/>
    </xf>
    <xf numFmtId="41" fontId="2" fillId="8" borderId="0" xfId="453" applyFont="1" applyFill="1" applyBorder="1" applyAlignment="1">
      <alignment horizontal="center" vertical="center"/>
    </xf>
    <xf numFmtId="0" fontId="1" fillId="0" borderId="0" xfId="820" applyNumberFormat="1" applyFont="1" applyFill="1" applyAlignment="1">
      <alignment vertical="center"/>
    </xf>
    <xf numFmtId="0" fontId="1" fillId="0" borderId="0" xfId="820" applyNumberFormat="1" applyFont="1" applyFill="1" applyBorder="1" applyAlignment="1">
      <alignment vertical="center"/>
    </xf>
    <xf numFmtId="0" fontId="3" fillId="0" borderId="0" xfId="819" applyNumberFormat="1" applyFont="1" applyFill="1" applyAlignment="1">
      <alignment horizontal="centerContinuous" vertical="center"/>
    </xf>
    <xf numFmtId="0" fontId="1" fillId="0" borderId="0" xfId="819" applyNumberFormat="1" applyFont="1" applyFill="1" applyBorder="1" applyAlignment="1">
      <alignment horizontal="centerContinuous" vertical="center"/>
    </xf>
    <xf numFmtId="0" fontId="1" fillId="0" borderId="0" xfId="819" applyNumberFormat="1" applyFont="1" applyFill="1" applyAlignment="1">
      <alignment horizontal="centerContinuous" vertical="center"/>
    </xf>
    <xf numFmtId="0" fontId="1" fillId="0" borderId="0" xfId="453" applyNumberFormat="1" applyFont="1" applyFill="1" applyBorder="1" applyAlignment="1">
      <alignment horizontal="center" vertical="center"/>
    </xf>
    <xf numFmtId="0" fontId="1" fillId="0" borderId="0" xfId="453" quotePrefix="1" applyNumberFormat="1" applyFont="1" applyFill="1" applyAlignment="1">
      <alignment horizontal="centerContinuous" vertical="center"/>
    </xf>
    <xf numFmtId="0" fontId="1" fillId="0" borderId="0" xfId="453" applyNumberFormat="1" applyFont="1" applyFill="1" applyBorder="1" applyAlignment="1">
      <alignment horizontal="centerContinuous" vertical="center"/>
    </xf>
    <xf numFmtId="0" fontId="1" fillId="0" borderId="0" xfId="819" applyNumberFormat="1" applyFont="1" applyFill="1" applyAlignment="1">
      <alignment horizontal="left" vertical="center"/>
    </xf>
    <xf numFmtId="0" fontId="1" fillId="0" borderId="0" xfId="819" applyNumberFormat="1" applyFont="1" applyFill="1" applyBorder="1" applyAlignment="1">
      <alignment horizontal="left" vertical="center"/>
    </xf>
    <xf numFmtId="0" fontId="1" fillId="0" borderId="0" xfId="453" applyNumberFormat="1" applyFont="1" applyFill="1" applyBorder="1" applyAlignment="1">
      <alignment horizontal="left" vertical="center"/>
    </xf>
    <xf numFmtId="0" fontId="1" fillId="0" borderId="0" xfId="453" applyNumberFormat="1" applyFont="1" applyFill="1" applyAlignment="1">
      <alignment horizontal="right" vertical="center"/>
    </xf>
    <xf numFmtId="0" fontId="1" fillId="0" borderId="2" xfId="819" applyNumberFormat="1" applyFont="1" applyFill="1" applyBorder="1" applyAlignment="1">
      <alignment vertical="center"/>
    </xf>
    <xf numFmtId="0" fontId="1" fillId="0" borderId="19" xfId="819" applyNumberFormat="1" applyFont="1" applyFill="1" applyBorder="1" applyAlignment="1">
      <alignment horizontal="centerContinuous" vertical="center"/>
    </xf>
    <xf numFmtId="0" fontId="1" fillId="0" borderId="19" xfId="819" applyNumberFormat="1" applyFont="1" applyFill="1" applyBorder="1" applyAlignment="1">
      <alignment horizontal="center" vertical="center"/>
    </xf>
    <xf numFmtId="0" fontId="1" fillId="0" borderId="2" xfId="453" applyNumberFormat="1" applyFont="1" applyFill="1" applyBorder="1" applyAlignment="1">
      <alignment horizontal="centerContinuous" vertical="center" wrapText="1"/>
    </xf>
    <xf numFmtId="0" fontId="1" fillId="0" borderId="3" xfId="453" applyNumberFormat="1" applyFont="1" applyFill="1" applyBorder="1" applyAlignment="1">
      <alignment horizontal="centerContinuous" vertical="center" wrapText="1"/>
    </xf>
    <xf numFmtId="0" fontId="1" fillId="0" borderId="19" xfId="453" applyNumberFormat="1" applyFont="1" applyFill="1" applyBorder="1" applyAlignment="1">
      <alignment horizontal="centerContinuous" vertical="center" wrapText="1"/>
    </xf>
    <xf numFmtId="0" fontId="1" fillId="0" borderId="3" xfId="453" applyNumberFormat="1" applyFont="1" applyFill="1" applyBorder="1" applyAlignment="1">
      <alignment horizontal="centerContinuous" vertical="center"/>
    </xf>
    <xf numFmtId="0" fontId="1" fillId="0" borderId="4" xfId="819" applyNumberFormat="1" applyFont="1" applyFill="1" applyBorder="1" applyAlignment="1">
      <alignment vertical="center"/>
    </xf>
    <xf numFmtId="0" fontId="1" fillId="0" borderId="0" xfId="819" applyNumberFormat="1" applyFont="1" applyFill="1" applyBorder="1" applyAlignment="1">
      <alignment horizontal="center" vertical="center"/>
    </xf>
    <xf numFmtId="0" fontId="1" fillId="0" borderId="4" xfId="453" applyNumberFormat="1" applyFont="1" applyFill="1" applyBorder="1" applyAlignment="1">
      <alignment horizontal="centerContinuous" vertical="center"/>
    </xf>
    <xf numFmtId="0" fontId="1" fillId="0" borderId="25" xfId="453" applyNumberFormat="1" applyFont="1" applyFill="1" applyBorder="1" applyAlignment="1">
      <alignment horizontal="centerContinuous" vertical="center"/>
    </xf>
    <xf numFmtId="0" fontId="1" fillId="0" borderId="25" xfId="453" applyNumberFormat="1" applyFont="1" applyFill="1" applyBorder="1" applyAlignment="1">
      <alignment horizontal="center" vertical="center"/>
    </xf>
    <xf numFmtId="0" fontId="1" fillId="0" borderId="4" xfId="819" applyNumberFormat="1" applyFont="1" applyFill="1" applyBorder="1" applyAlignment="1">
      <alignment vertical="center" wrapText="1"/>
    </xf>
    <xf numFmtId="0" fontId="1" fillId="0" borderId="0" xfId="819" applyNumberFormat="1" applyFont="1" applyFill="1" applyBorder="1" applyAlignment="1">
      <alignment horizontal="distributed" vertical="center" wrapText="1"/>
    </xf>
    <xf numFmtId="179" fontId="1" fillId="0" borderId="4" xfId="453" applyNumberFormat="1" applyFont="1" applyFill="1" applyBorder="1" applyAlignment="1">
      <alignment horizontal="center" vertical="center"/>
    </xf>
    <xf numFmtId="179" fontId="1" fillId="0" borderId="25" xfId="453" applyNumberFormat="1" applyFont="1" applyFill="1" applyBorder="1" applyAlignment="1">
      <alignment horizontal="center" vertical="center"/>
    </xf>
    <xf numFmtId="179" fontId="1" fillId="0" borderId="0" xfId="453" applyNumberFormat="1" applyFont="1" applyFill="1" applyBorder="1" applyAlignment="1">
      <alignment horizontal="center" vertical="center"/>
    </xf>
    <xf numFmtId="0" fontId="1" fillId="0" borderId="5" xfId="819" applyNumberFormat="1" applyFont="1" applyFill="1" applyBorder="1" applyAlignment="1">
      <alignment vertical="center" wrapText="1"/>
    </xf>
    <xf numFmtId="0" fontId="1" fillId="0" borderId="30" xfId="819" applyNumberFormat="1" applyFont="1" applyFill="1" applyBorder="1" applyAlignment="1">
      <alignment horizontal="distributed" vertical="center" wrapText="1"/>
    </xf>
    <xf numFmtId="186" fontId="1" fillId="0" borderId="5" xfId="453" applyNumberFormat="1" applyFont="1" applyFill="1" applyBorder="1" applyAlignment="1">
      <alignment horizontal="right" vertical="center"/>
    </xf>
    <xf numFmtId="186" fontId="1" fillId="0" borderId="14" xfId="453" applyNumberFormat="1" applyFont="1" applyFill="1" applyBorder="1" applyAlignment="1">
      <alignment horizontal="center" vertical="center"/>
    </xf>
    <xf numFmtId="179" fontId="1" fillId="0" borderId="30" xfId="453" applyNumberFormat="1" applyFont="1" applyFill="1" applyBorder="1" applyAlignment="1">
      <alignment horizontal="center" vertical="center"/>
    </xf>
    <xf numFmtId="0" fontId="1" fillId="0" borderId="14" xfId="453" applyNumberFormat="1" applyFont="1" applyFill="1" applyBorder="1" applyAlignment="1">
      <alignment horizontal="center" vertical="center"/>
    </xf>
    <xf numFmtId="0" fontId="1" fillId="0" borderId="0" xfId="833" applyNumberFormat="1" applyFont="1" applyFill="1" applyBorder="1" applyAlignment="1">
      <alignment horizontal="left" vertical="center"/>
    </xf>
    <xf numFmtId="0" fontId="1" fillId="0" borderId="0" xfId="833" quotePrefix="1" applyNumberFormat="1" applyFont="1" applyFill="1" applyBorder="1" applyAlignment="1">
      <alignment horizontal="left" vertical="center"/>
    </xf>
    <xf numFmtId="0" fontId="1" fillId="0" borderId="0" xfId="453" quotePrefix="1" applyNumberFormat="1" applyFont="1" applyFill="1" applyBorder="1" applyAlignment="1">
      <alignment horizontal="left" vertical="center"/>
    </xf>
    <xf numFmtId="0" fontId="0" fillId="3" borderId="0" xfId="0" applyNumberFormat="1" applyFill="1" applyAlignment="1">
      <alignment vertical="center"/>
    </xf>
    <xf numFmtId="231" fontId="1" fillId="8" borderId="0" xfId="830" applyNumberFormat="1" applyFont="1" applyFill="1" applyAlignment="1">
      <alignment vertical="center"/>
    </xf>
    <xf numFmtId="231" fontId="0" fillId="8" borderId="0" xfId="830" applyNumberFormat="1" applyFont="1" applyFill="1" applyAlignment="1">
      <alignment vertical="center"/>
    </xf>
    <xf numFmtId="231" fontId="0" fillId="8" borderId="3" xfId="830" applyNumberFormat="1" applyFont="1" applyFill="1" applyBorder="1" applyAlignment="1">
      <alignment horizontal="centerContinuous" vertical="center"/>
    </xf>
    <xf numFmtId="231" fontId="1" fillId="8" borderId="3" xfId="830" applyNumberFormat="1" applyFont="1" applyFill="1" applyBorder="1" applyAlignment="1">
      <alignment horizontal="centerContinuous" vertical="center"/>
    </xf>
    <xf numFmtId="231" fontId="1" fillId="8" borderId="14" xfId="830" applyNumberFormat="1" applyFont="1" applyFill="1" applyBorder="1" applyAlignment="1">
      <alignment horizontal="center" vertical="center"/>
    </xf>
    <xf numFmtId="231" fontId="1" fillId="8" borderId="3" xfId="830" applyNumberFormat="1" applyFont="1" applyFill="1" applyBorder="1" applyAlignment="1">
      <alignment horizontal="center" vertical="center" wrapText="1"/>
    </xf>
    <xf numFmtId="231" fontId="1" fillId="8" borderId="3" xfId="830" applyNumberFormat="1" applyFont="1" applyFill="1" applyBorder="1" applyAlignment="1">
      <alignment horizontal="center" vertical="center"/>
    </xf>
    <xf numFmtId="231" fontId="1" fillId="8" borderId="3" xfId="454" applyNumberFormat="1" applyFont="1" applyFill="1" applyBorder="1" applyAlignment="1">
      <alignment horizontal="center" vertical="center"/>
    </xf>
    <xf numFmtId="0" fontId="1" fillId="8" borderId="3" xfId="454" applyNumberFormat="1" applyFont="1" applyFill="1" applyBorder="1" applyAlignment="1">
      <alignment horizontal="center" vertical="center"/>
    </xf>
    <xf numFmtId="0" fontId="0" fillId="8" borderId="26" xfId="453" applyNumberFormat="1" applyFont="1" applyFill="1" applyBorder="1" applyAlignment="1">
      <alignment horizontal="left" vertical="center"/>
    </xf>
    <xf numFmtId="233" fontId="2" fillId="8" borderId="24" xfId="453" applyNumberFormat="1" applyFont="1" applyFill="1" applyBorder="1" applyAlignment="1">
      <alignment horizontal="left" vertical="center"/>
    </xf>
    <xf numFmtId="0" fontId="0" fillId="8" borderId="24" xfId="453" applyNumberFormat="1" applyFont="1" applyFill="1" applyBorder="1" applyAlignment="1">
      <alignment horizontal="left" vertical="center"/>
    </xf>
    <xf numFmtId="0" fontId="0" fillId="8" borderId="4" xfId="0" applyNumberForma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8" borderId="3" xfId="453" applyNumberFormat="1" applyFont="1" applyFill="1" applyBorder="1" applyAlignment="1">
      <alignment horizontal="centerContinuous" vertical="center" wrapText="1"/>
    </xf>
    <xf numFmtId="0" fontId="2" fillId="3" borderId="3" xfId="453" applyNumberFormat="1" applyFont="1" applyFill="1" applyBorder="1" applyAlignment="1">
      <alignment horizontal="distributed" vertical="center"/>
    </xf>
    <xf numFmtId="0" fontId="2" fillId="3" borderId="3" xfId="453" applyNumberFormat="1" applyFont="1" applyFill="1" applyBorder="1" applyAlignment="1">
      <alignment horizontal="distributed" vertical="center" shrinkToFit="1"/>
    </xf>
    <xf numFmtId="179" fontId="2" fillId="3" borderId="3" xfId="453" applyNumberFormat="1" applyFont="1" applyFill="1" applyBorder="1" applyAlignment="1">
      <alignment horizontal="right" vertical="center"/>
    </xf>
    <xf numFmtId="41" fontId="2" fillId="3" borderId="3" xfId="453" applyFont="1" applyFill="1" applyBorder="1" applyAlignment="1">
      <alignment vertical="center" wrapText="1"/>
    </xf>
    <xf numFmtId="0" fontId="0" fillId="3" borderId="3" xfId="453" applyNumberFormat="1" applyFont="1" applyFill="1" applyBorder="1" applyAlignment="1">
      <alignment horizontal="center" vertical="center" wrapText="1"/>
    </xf>
    <xf numFmtId="0" fontId="0" fillId="3" borderId="0" xfId="0" applyNumberFormat="1" applyFont="1" applyFill="1" applyAlignment="1">
      <alignment horizontal="right" vertical="center"/>
    </xf>
    <xf numFmtId="0" fontId="82" fillId="9" borderId="25" xfId="453" applyNumberFormat="1" applyFont="1" applyFill="1" applyBorder="1" applyAlignment="1">
      <alignment horizontal="center" vertical="center"/>
    </xf>
    <xf numFmtId="179" fontId="82" fillId="9" borderId="2" xfId="453" applyNumberFormat="1" applyFont="1" applyFill="1" applyBorder="1" applyAlignment="1">
      <alignment horizontal="right" vertical="center"/>
    </xf>
    <xf numFmtId="0" fontId="82" fillId="8" borderId="19" xfId="0" applyNumberFormat="1" applyFont="1" applyFill="1" applyBorder="1" applyAlignment="1">
      <alignment horizontal="distributed" vertical="center"/>
    </xf>
    <xf numFmtId="234" fontId="82" fillId="9" borderId="26" xfId="453" applyNumberFormat="1" applyFont="1" applyFill="1" applyBorder="1" applyAlignment="1">
      <alignment horizontal="right" vertical="center" shrinkToFit="1"/>
    </xf>
    <xf numFmtId="0" fontId="0" fillId="3" borderId="0" xfId="0" applyNumberFormat="1" applyFont="1" applyFill="1" applyBorder="1" applyAlignment="1">
      <alignment vertical="center"/>
    </xf>
    <xf numFmtId="0" fontId="2" fillId="8" borderId="15" xfId="453" applyNumberFormat="1" applyFont="1" applyFill="1" applyBorder="1" applyAlignment="1">
      <alignment horizontal="center" vertical="center" shrinkToFit="1"/>
    </xf>
    <xf numFmtId="0" fontId="2" fillId="8" borderId="14" xfId="453" applyNumberFormat="1" applyFont="1" applyFill="1" applyBorder="1" applyAlignment="1">
      <alignment horizontal="center" vertical="center" shrinkToFit="1"/>
    </xf>
    <xf numFmtId="0" fontId="2" fillId="8" borderId="2" xfId="0" applyNumberFormat="1" applyFont="1" applyFill="1" applyBorder="1" applyAlignment="1">
      <alignment horizontal="center" vertical="center"/>
    </xf>
    <xf numFmtId="0" fontId="2" fillId="8" borderId="19" xfId="0" applyNumberFormat="1" applyFont="1" applyFill="1" applyBorder="1" applyAlignment="1">
      <alignment horizontal="center" vertical="center"/>
    </xf>
    <xf numFmtId="0" fontId="2" fillId="8" borderId="24" xfId="0" applyNumberFormat="1" applyFont="1" applyFill="1" applyBorder="1" applyAlignment="1">
      <alignment horizontal="center" vertical="center"/>
    </xf>
    <xf numFmtId="0" fontId="2" fillId="8" borderId="29" xfId="0" applyNumberFormat="1" applyFont="1" applyFill="1" applyBorder="1" applyAlignment="1">
      <alignment horizontal="center" vertical="center" wrapText="1"/>
    </xf>
    <xf numFmtId="0" fontId="2" fillId="8" borderId="28" xfId="0" applyNumberFormat="1" applyFont="1" applyFill="1" applyBorder="1" applyAlignment="1">
      <alignment horizontal="center" vertical="center" wrapText="1"/>
    </xf>
    <xf numFmtId="0" fontId="2" fillId="8" borderId="4" xfId="0" applyNumberFormat="1" applyFont="1" applyFill="1" applyBorder="1" applyAlignment="1">
      <alignment horizontal="center" vertical="center" wrapText="1"/>
    </xf>
    <xf numFmtId="0" fontId="2" fillId="8" borderId="26" xfId="0" applyNumberFormat="1" applyFont="1" applyFill="1" applyBorder="1" applyAlignment="1">
      <alignment horizontal="center" vertical="center" wrapText="1"/>
    </xf>
    <xf numFmtId="0" fontId="2" fillId="8" borderId="5" xfId="0" applyNumberFormat="1" applyFont="1" applyFill="1" applyBorder="1" applyAlignment="1">
      <alignment horizontal="center" vertical="center" wrapText="1"/>
    </xf>
    <xf numFmtId="0" fontId="2" fillId="8" borderId="48" xfId="0" applyNumberFormat="1" applyFont="1" applyFill="1" applyBorder="1" applyAlignment="1">
      <alignment horizontal="center" vertical="center" wrapText="1"/>
    </xf>
    <xf numFmtId="0" fontId="2" fillId="8" borderId="15" xfId="0" applyNumberFormat="1" applyFont="1" applyFill="1" applyBorder="1" applyAlignment="1">
      <alignment horizontal="center" vertical="center" wrapText="1"/>
    </xf>
    <xf numFmtId="0" fontId="2" fillId="8" borderId="25" xfId="0" applyNumberFormat="1" applyFont="1" applyFill="1" applyBorder="1" applyAlignment="1">
      <alignment horizontal="center" vertical="center" wrapText="1"/>
    </xf>
    <xf numFmtId="0" fontId="2" fillId="8" borderId="14" xfId="0" applyNumberFormat="1" applyFont="1" applyFill="1" applyBorder="1" applyAlignment="1">
      <alignment horizontal="center" vertical="center" wrapText="1"/>
    </xf>
    <xf numFmtId="0" fontId="1" fillId="8" borderId="15" xfId="0" applyNumberFormat="1" applyFont="1" applyFill="1" applyBorder="1" applyAlignment="1">
      <alignment horizontal="center" vertical="center" wrapText="1"/>
    </xf>
    <xf numFmtId="0" fontId="1" fillId="8" borderId="25" xfId="0" applyNumberFormat="1" applyFont="1" applyFill="1" applyBorder="1" applyAlignment="1">
      <alignment horizontal="center" vertical="center" wrapText="1"/>
    </xf>
    <xf numFmtId="0" fontId="1" fillId="8" borderId="14" xfId="0" applyNumberFormat="1" applyFont="1" applyFill="1" applyBorder="1" applyAlignment="1">
      <alignment horizontal="center" vertical="center" wrapText="1"/>
    </xf>
    <xf numFmtId="0" fontId="1" fillId="8" borderId="19" xfId="0" applyNumberFormat="1" applyFont="1" applyFill="1" applyBorder="1" applyAlignment="1">
      <alignment horizontal="distributed" vertical="center"/>
    </xf>
    <xf numFmtId="0" fontId="0" fillId="8" borderId="19" xfId="0" applyNumberFormat="1" applyFill="1" applyBorder="1" applyAlignment="1">
      <alignment horizontal="distributed" vertical="center"/>
    </xf>
    <xf numFmtId="0" fontId="2" fillId="8" borderId="19" xfId="0" applyNumberFormat="1" applyFont="1" applyFill="1" applyBorder="1" applyAlignment="1">
      <alignment horizontal="distributed" vertical="center"/>
    </xf>
    <xf numFmtId="0" fontId="2" fillId="8" borderId="29" xfId="453" applyNumberFormat="1" applyFont="1" applyFill="1" applyBorder="1" applyAlignment="1">
      <alignment horizontal="center" vertical="center"/>
    </xf>
    <xf numFmtId="0" fontId="2" fillId="8" borderId="28" xfId="453" applyNumberFormat="1" applyFont="1" applyFill="1" applyBorder="1" applyAlignment="1">
      <alignment horizontal="center" vertical="center"/>
    </xf>
    <xf numFmtId="0" fontId="2" fillId="8" borderId="5" xfId="453" applyNumberFormat="1" applyFont="1" applyFill="1" applyBorder="1" applyAlignment="1">
      <alignment horizontal="center" vertical="center"/>
    </xf>
    <xf numFmtId="0" fontId="2" fillId="8" borderId="48" xfId="453" applyNumberFormat="1" applyFont="1" applyFill="1" applyBorder="1" applyAlignment="1">
      <alignment horizontal="center" vertical="center"/>
    </xf>
    <xf numFmtId="0" fontId="2" fillId="8" borderId="2" xfId="453" applyNumberFormat="1" applyFont="1" applyFill="1" applyBorder="1" applyAlignment="1">
      <alignment horizontal="center" vertical="center"/>
    </xf>
    <xf numFmtId="0" fontId="2" fillId="8" borderId="24" xfId="453" applyNumberFormat="1" applyFont="1" applyFill="1" applyBorder="1" applyAlignment="1">
      <alignment horizontal="center" vertical="center"/>
    </xf>
    <xf numFmtId="0" fontId="2" fillId="8" borderId="27" xfId="0" applyNumberFormat="1" applyFont="1" applyFill="1" applyBorder="1" applyAlignment="1">
      <alignment horizontal="center" vertical="center"/>
    </xf>
    <xf numFmtId="0" fontId="2" fillId="8" borderId="30" xfId="0" applyNumberFormat="1" applyFont="1" applyFill="1" applyBorder="1" applyAlignment="1">
      <alignment horizontal="center" vertical="center"/>
    </xf>
    <xf numFmtId="0" fontId="2" fillId="8" borderId="15" xfId="0" applyNumberFormat="1" applyFont="1" applyFill="1" applyBorder="1" applyAlignment="1">
      <alignment horizontal="center" vertical="center"/>
    </xf>
    <xf numFmtId="0" fontId="2" fillId="8" borderId="14" xfId="0" applyNumberFormat="1" applyFont="1" applyFill="1" applyBorder="1" applyAlignment="1">
      <alignment horizontal="center" vertical="center"/>
    </xf>
    <xf numFmtId="0" fontId="2" fillId="8" borderId="27" xfId="0" applyNumberFormat="1" applyFont="1" applyFill="1" applyBorder="1" applyAlignment="1">
      <alignment horizontal="center" vertical="center" wrapText="1"/>
    </xf>
    <xf numFmtId="0" fontId="2" fillId="8" borderId="30" xfId="0" applyNumberFormat="1" applyFont="1" applyFill="1" applyBorder="1" applyAlignment="1">
      <alignment horizontal="center" vertical="center" wrapText="1"/>
    </xf>
    <xf numFmtId="231" fontId="1" fillId="8" borderId="29" xfId="830" applyNumberFormat="1" applyFont="1" applyFill="1" applyBorder="1" applyAlignment="1">
      <alignment horizontal="center" vertical="center"/>
    </xf>
    <xf numFmtId="231" fontId="1" fillId="8" borderId="5" xfId="830" applyNumberFormat="1" applyFont="1" applyFill="1" applyBorder="1" applyAlignment="1">
      <alignment horizontal="center" vertical="center"/>
    </xf>
    <xf numFmtId="231" fontId="1" fillId="8" borderId="15" xfId="830" applyNumberFormat="1" applyFont="1" applyFill="1" applyBorder="1" applyAlignment="1">
      <alignment horizontal="center" vertical="center"/>
    </xf>
    <xf numFmtId="231" fontId="1" fillId="8" borderId="14" xfId="830" applyNumberFormat="1" applyFont="1" applyFill="1" applyBorder="1" applyAlignment="1">
      <alignment horizontal="center" vertical="center"/>
    </xf>
    <xf numFmtId="0" fontId="2" fillId="8" borderId="29" xfId="829" applyNumberFormat="1" applyFont="1" applyFill="1" applyBorder="1" applyAlignment="1">
      <alignment horizontal="center" vertical="center"/>
    </xf>
    <xf numFmtId="0" fontId="2" fillId="8" borderId="27" xfId="829" applyNumberFormat="1" applyFont="1" applyFill="1" applyBorder="1" applyAlignment="1">
      <alignment horizontal="center" vertical="center"/>
    </xf>
    <xf numFmtId="0" fontId="2" fillId="8" borderId="28" xfId="829" applyNumberFormat="1" applyFont="1" applyFill="1" applyBorder="1" applyAlignment="1">
      <alignment horizontal="center" vertical="center"/>
    </xf>
    <xf numFmtId="0" fontId="2" fillId="8" borderId="5" xfId="829" applyNumberFormat="1" applyFont="1" applyFill="1" applyBorder="1" applyAlignment="1">
      <alignment horizontal="center" vertical="center"/>
    </xf>
    <xf numFmtId="0" fontId="2" fillId="8" borderId="30" xfId="829" applyNumberFormat="1" applyFont="1" applyFill="1" applyBorder="1" applyAlignment="1">
      <alignment horizontal="center" vertical="center"/>
    </xf>
    <xf numFmtId="0" fontId="2" fillId="8" borderId="48" xfId="829" applyNumberFormat="1" applyFont="1" applyFill="1" applyBorder="1" applyAlignment="1">
      <alignment horizontal="center" vertical="center"/>
    </xf>
    <xf numFmtId="0" fontId="2" fillId="8" borderId="2" xfId="805" applyNumberFormat="1" applyFont="1" applyFill="1" applyBorder="1" applyAlignment="1">
      <alignment horizontal="center" vertical="center"/>
    </xf>
    <xf numFmtId="0" fontId="0" fillId="8" borderId="19" xfId="0" applyFill="1" applyBorder="1" applyAlignment="1">
      <alignment vertical="center"/>
    </xf>
    <xf numFmtId="0" fontId="0" fillId="8" borderId="24" xfId="0" applyFill="1" applyBorder="1" applyAlignment="1">
      <alignment vertical="center"/>
    </xf>
    <xf numFmtId="0" fontId="2" fillId="8" borderId="15" xfId="821" applyNumberFormat="1" applyFont="1" applyFill="1" applyBorder="1" applyAlignment="1">
      <alignment horizontal="center" vertical="center"/>
    </xf>
    <xf numFmtId="0" fontId="2" fillId="8" borderId="14" xfId="821" applyNumberFormat="1" applyFont="1" applyFill="1" applyBorder="1" applyAlignment="1">
      <alignment horizontal="center" vertical="center"/>
    </xf>
    <xf numFmtId="0" fontId="2" fillId="8" borderId="15" xfId="805" applyNumberFormat="1" applyFont="1" applyFill="1" applyBorder="1" applyAlignment="1">
      <alignment horizontal="center" vertical="center" textRotation="255"/>
    </xf>
    <xf numFmtId="0" fontId="2" fillId="8" borderId="25" xfId="805" applyNumberFormat="1" applyFont="1" applyFill="1" applyBorder="1" applyAlignment="1">
      <alignment horizontal="center" vertical="center" textRotation="255"/>
    </xf>
    <xf numFmtId="0" fontId="2" fillId="8" borderId="14" xfId="805" applyNumberFormat="1" applyFont="1" applyFill="1" applyBorder="1" applyAlignment="1">
      <alignment horizontal="center" vertical="center" textRotation="255"/>
    </xf>
    <xf numFmtId="0" fontId="2" fillId="8" borderId="29" xfId="0" applyNumberFormat="1" applyFont="1" applyFill="1" applyBorder="1" applyAlignment="1">
      <alignment horizontal="center" vertical="center"/>
    </xf>
    <xf numFmtId="0" fontId="2" fillId="8" borderId="28" xfId="0" applyNumberFormat="1" applyFont="1" applyFill="1" applyBorder="1" applyAlignment="1">
      <alignment horizontal="center" vertical="center"/>
    </xf>
    <xf numFmtId="0" fontId="2" fillId="8" borderId="5" xfId="0" applyNumberFormat="1" applyFont="1" applyFill="1" applyBorder="1" applyAlignment="1">
      <alignment horizontal="center" vertical="center"/>
    </xf>
    <xf numFmtId="0" fontId="2" fillId="8" borderId="48" xfId="0" applyNumberFormat="1" applyFont="1" applyFill="1" applyBorder="1" applyAlignment="1">
      <alignment horizontal="center" vertical="center"/>
    </xf>
    <xf numFmtId="0" fontId="2" fillId="8" borderId="19" xfId="453" applyNumberFormat="1" applyFont="1" applyFill="1" applyBorder="1" applyAlignment="1">
      <alignment horizontal="center" vertical="center"/>
    </xf>
    <xf numFmtId="0" fontId="2" fillId="8" borderId="15" xfId="823" applyNumberFormat="1" applyFont="1" applyFill="1" applyBorder="1" applyAlignment="1">
      <alignment horizontal="center" vertical="center" wrapText="1"/>
    </xf>
    <xf numFmtId="0" fontId="2" fillId="8" borderId="14" xfId="823" applyNumberFormat="1" applyFont="1" applyFill="1" applyBorder="1" applyAlignment="1">
      <alignment horizontal="center" vertical="center" wrapText="1"/>
    </xf>
    <xf numFmtId="0" fontId="2" fillId="8" borderId="15" xfId="453" applyNumberFormat="1" applyFont="1" applyFill="1" applyBorder="1" applyAlignment="1">
      <alignment horizontal="center" vertical="center"/>
    </xf>
    <xf numFmtId="0" fontId="2" fillId="8" borderId="14" xfId="453" applyNumberFormat="1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5" xfId="454" applyNumberFormat="1" applyFont="1" applyFill="1" applyBorder="1" applyAlignment="1">
      <alignment horizontal="center" vertical="center" wrapText="1"/>
    </xf>
    <xf numFmtId="0" fontId="2" fillId="8" borderId="25" xfId="454" applyNumberFormat="1" applyFont="1" applyFill="1" applyBorder="1" applyAlignment="1">
      <alignment horizontal="center" vertical="center"/>
    </xf>
    <xf numFmtId="0" fontId="2" fillId="8" borderId="14" xfId="454" applyNumberFormat="1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 wrapText="1"/>
    </xf>
    <xf numFmtId="0" fontId="2" fillId="8" borderId="48" xfId="0" applyFont="1" applyFill="1" applyBorder="1" applyAlignment="1">
      <alignment horizontal="center" vertical="center" wrapText="1"/>
    </xf>
    <xf numFmtId="0" fontId="2" fillId="8" borderId="29" xfId="821" applyNumberFormat="1" applyFont="1" applyFill="1" applyBorder="1" applyAlignment="1">
      <alignment horizontal="center" vertical="center"/>
    </xf>
    <xf numFmtId="0" fontId="2" fillId="8" borderId="28" xfId="821" applyNumberFormat="1" applyFont="1" applyFill="1" applyBorder="1" applyAlignment="1">
      <alignment horizontal="center" vertical="center"/>
    </xf>
    <xf numFmtId="0" fontId="2" fillId="8" borderId="14" xfId="823" applyNumberFormat="1" applyFont="1" applyFill="1" applyBorder="1" applyAlignment="1">
      <alignment horizontal="center" vertical="center"/>
    </xf>
    <xf numFmtId="0" fontId="2" fillId="8" borderId="15" xfId="806" applyNumberFormat="1" applyFont="1" applyFill="1" applyBorder="1" applyAlignment="1">
      <alignment horizontal="center" vertical="center"/>
    </xf>
    <xf numFmtId="0" fontId="2" fillId="8" borderId="14" xfId="806" applyNumberFormat="1" applyFont="1" applyFill="1" applyBorder="1" applyAlignment="1">
      <alignment horizontal="center" vertical="center"/>
    </xf>
    <xf numFmtId="0" fontId="2" fillId="8" borderId="27" xfId="823" applyNumberFormat="1" applyFont="1" applyFill="1" applyBorder="1" applyAlignment="1">
      <alignment horizontal="center" vertical="center"/>
    </xf>
    <xf numFmtId="0" fontId="2" fillId="8" borderId="30" xfId="823" applyNumberFormat="1" applyFont="1" applyFill="1" applyBorder="1" applyAlignment="1">
      <alignment horizontal="center" vertical="center"/>
    </xf>
    <xf numFmtId="0" fontId="2" fillId="8" borderId="29" xfId="823" applyNumberFormat="1" applyFont="1" applyFill="1" applyBorder="1" applyAlignment="1">
      <alignment horizontal="center" vertical="center"/>
    </xf>
    <xf numFmtId="0" fontId="2" fillId="8" borderId="5" xfId="823" applyNumberFormat="1" applyFont="1" applyFill="1" applyBorder="1" applyAlignment="1">
      <alignment horizontal="center" vertical="center"/>
    </xf>
    <xf numFmtId="0" fontId="2" fillId="8" borderId="28" xfId="823" applyNumberFormat="1" applyFont="1" applyFill="1" applyBorder="1" applyAlignment="1">
      <alignment horizontal="center" vertical="center"/>
    </xf>
    <xf numFmtId="0" fontId="2" fillId="8" borderId="48" xfId="823" applyNumberFormat="1" applyFont="1" applyFill="1" applyBorder="1" applyAlignment="1">
      <alignment horizontal="center" vertical="center"/>
    </xf>
    <xf numFmtId="0" fontId="22" fillId="8" borderId="19" xfId="833" applyNumberFormat="1" applyFont="1" applyFill="1" applyBorder="1" applyAlignment="1">
      <alignment horizontal="center" vertical="center" wrapText="1"/>
    </xf>
    <xf numFmtId="0" fontId="22" fillId="8" borderId="2" xfId="833" applyNumberFormat="1" applyFont="1" applyFill="1" applyBorder="1" applyAlignment="1">
      <alignment horizontal="center" vertical="center" wrapText="1"/>
    </xf>
    <xf numFmtId="0" fontId="26" fillId="8" borderId="24" xfId="0" applyNumberFormat="1" applyFont="1" applyFill="1" applyBorder="1" applyAlignment="1">
      <alignment vertical="center"/>
    </xf>
  </cellXfs>
  <cellStyles count="965">
    <cellStyle name="" xfId="1"/>
    <cellStyle name="          _x000d__x000a_386grabber=vga.3gr_x000d__x000a_" xfId="2"/>
    <cellStyle name="Ი_x000b_" xfId="3"/>
    <cellStyle name="&quot;" xfId="4"/>
    <cellStyle name="#" xfId="5"/>
    <cellStyle name="#,##0" xfId="6"/>
    <cellStyle name="#,##0.0" xfId="7"/>
    <cellStyle name="#,##0.00" xfId="8"/>
    <cellStyle name="#,##0.000" xfId="9"/>
    <cellStyle name="#,##0_목차" xfId="10"/>
    <cellStyle name="#_1. 경기문화재단" xfId="11"/>
    <cellStyle name="#_1-1. 경기문화재단" xfId="12"/>
    <cellStyle name="#_2. 경기도박물관" xfId="13"/>
    <cellStyle name="#_4. 경기도자박물관" xfId="14"/>
    <cellStyle name="#_경기문화재단종합관리" xfId="15"/>
    <cellStyle name="#_청소업무용역(수정-최종)" xfId="16"/>
    <cellStyle name="$" xfId="17"/>
    <cellStyle name="$_0008금감원통합감독검사정보시스템" xfId="18"/>
    <cellStyle name="$_0009김포공항LED교체공사(광일)" xfId="19"/>
    <cellStyle name="$_0011긴급전화기정산(99년형광일)" xfId="20"/>
    <cellStyle name="$_0011부산종합경기장전광판" xfId="21"/>
    <cellStyle name="$_0011부산종합경기장전광판_강원지역본부(2006년_060109)" xfId="22"/>
    <cellStyle name="$_0011부산종합경기장전광판_경남지역본부-" xfId="23"/>
    <cellStyle name="$_0011부산종합경기장전광판_경북지역본부-" xfId="24"/>
    <cellStyle name="$_0011부산종합경기장전광판_중부지역본부-" xfId="25"/>
    <cellStyle name="$_0011부산종합경기장전광판_충청지역본부-" xfId="26"/>
    <cellStyle name="$_0011부산종합경기장전광판_통행료면탈방지시스템(최종)" xfId="27"/>
    <cellStyle name="$_0011부산종합경기장전광판_호남지역본부-" xfId="28"/>
    <cellStyle name="$_0011KIST소각설비제작설치" xfId="29"/>
    <cellStyle name="$_0012문화유적지표석제작설치" xfId="30"/>
    <cellStyle name="$_0102국제조명신공항분수조명" xfId="31"/>
    <cellStyle name="$_0102국제조명신공항분수조명_강원지역본부(2006년_060109)" xfId="32"/>
    <cellStyle name="$_0102국제조명신공항분수조명_경남지역본부-" xfId="33"/>
    <cellStyle name="$_0102국제조명신공항분수조명_경북지역본부-" xfId="34"/>
    <cellStyle name="$_0102국제조명신공항분수조명_중부지역본부-" xfId="35"/>
    <cellStyle name="$_0102국제조명신공항분수조명_충청지역본부-" xfId="36"/>
    <cellStyle name="$_0102국제조명신공항분수조명_통행료면탈방지시스템(최종)" xfId="37"/>
    <cellStyle name="$_0102국제조명신공항분수조명_호남지역본부-" xfId="38"/>
    <cellStyle name="$_0103회전식현수막게시대제작설치" xfId="39"/>
    <cellStyle name="$_0104포항시침출수처리시스템" xfId="40"/>
    <cellStyle name="$_0105담배자판기개조원가" xfId="41"/>
    <cellStyle name="$_0105담배자판기개조원가_강원지역본부(2006년_060109)" xfId="42"/>
    <cellStyle name="$_0105담배자판기개조원가_경남지역본부-" xfId="43"/>
    <cellStyle name="$_0105담배자판기개조원가_경북지역본부-" xfId="44"/>
    <cellStyle name="$_0105담배자판기개조원가_중부지역본부-" xfId="45"/>
    <cellStyle name="$_0105담배자판기개조원가_충청지역본부-" xfId="46"/>
    <cellStyle name="$_0105담배자판기개조원가_통행료면탈방지시스템(최종)" xfId="47"/>
    <cellStyle name="$_0105담배자판기개조원가_호남지역본부-" xfId="48"/>
    <cellStyle name="$_0106LG인버터냉난방기제작-1" xfId="49"/>
    <cellStyle name="$_0106LG인버터냉난방기제작-1_강원지역본부(2006년_060109)" xfId="50"/>
    <cellStyle name="$_0106LG인버터냉난방기제작-1_경남지역본부-" xfId="51"/>
    <cellStyle name="$_0106LG인버터냉난방기제작-1_경북지역본부-" xfId="52"/>
    <cellStyle name="$_0106LG인버터냉난방기제작-1_중부지역본부-" xfId="53"/>
    <cellStyle name="$_0106LG인버터냉난방기제작-1_충청지역본부-" xfId="54"/>
    <cellStyle name="$_0106LG인버터냉난방기제작-1_통행료면탈방지시스템(최종)" xfId="55"/>
    <cellStyle name="$_0106LG인버터냉난방기제작-1_호남지역본부-" xfId="56"/>
    <cellStyle name="$_0107광전송장비구매설치" xfId="57"/>
    <cellStyle name="$_0107도공IBS설비SW부문(참조)" xfId="58"/>
    <cellStyle name="$_0107문화재복원용목재-8월6일" xfId="59"/>
    <cellStyle name="$_0107문화재복원용목재-8월6일_강원지역본부(2006년_060109)" xfId="60"/>
    <cellStyle name="$_0107문화재복원용목재-8월6일_경남지역본부-" xfId="61"/>
    <cellStyle name="$_0107문화재복원용목재-8월6일_경북지역본부-" xfId="62"/>
    <cellStyle name="$_0107문화재복원용목재-8월6일_중부지역본부-" xfId="63"/>
    <cellStyle name="$_0107문화재복원용목재-8월6일_충청지역본부-" xfId="64"/>
    <cellStyle name="$_0107문화재복원용목재-8월6일_통행료면탈방지시스템(최종)" xfId="65"/>
    <cellStyle name="$_0107문화재복원용목재-8월6일_호남지역본부-" xfId="66"/>
    <cellStyle name="$_0107포천영중수배전반(제조,설치)" xfId="67"/>
    <cellStyle name="$_0108농기반미곡건조기제작설치" xfId="68"/>
    <cellStyle name="$_0108담배인삼공사영업춘추복" xfId="69"/>
    <cellStyle name="$_0108한국전기교통-LED교통신호등((원본))" xfId="70"/>
    <cellStyle name="$_0108한국전기교통-LED교통신호등((원본))_강원지역본부(2006년_060109)" xfId="71"/>
    <cellStyle name="$_0108한국전기교통-LED교통신호등((원본))_경남지역본부-" xfId="72"/>
    <cellStyle name="$_0108한국전기교통-LED교통신호등((원본))_경북지역본부-" xfId="73"/>
    <cellStyle name="$_0108한국전기교통-LED교통신호등((원본))_중부지역본부-" xfId="74"/>
    <cellStyle name="$_0108한국전기교통-LED교통신호등((원본))_충청지역본부-" xfId="75"/>
    <cellStyle name="$_0108한국전기교통-LED교통신호등((원본))_통행료면탈방지시스템(최종)" xfId="76"/>
    <cellStyle name="$_0108한국전기교통-LED교통신호등((원본))_호남지역본부-" xfId="77"/>
    <cellStyle name="$_0111해양수산부등명기제작" xfId="78"/>
    <cellStyle name="$_0111핸디소프트-전자표준문서시스템" xfId="79"/>
    <cellStyle name="$_0112금감원사무자동화시스템" xfId="80"/>
    <cellStyle name="$_0112수도권매립지SW원가" xfId="81"/>
    <cellStyle name="$_0112중고원-HRD종합정보망구축(完)" xfId="82"/>
    <cellStyle name="$_0201종합예술회관의자제작설치" xfId="83"/>
    <cellStyle name="$_0201종합예술회관의자제작설치-1" xfId="84"/>
    <cellStyle name="$_0202마사회근무복" xfId="85"/>
    <cellStyle name="$_0202마사회근무복_강원지역본부(2006년_060109)" xfId="86"/>
    <cellStyle name="$_0202마사회근무복_경남지역본부-" xfId="87"/>
    <cellStyle name="$_0202마사회근무복_경북지역본부-" xfId="88"/>
    <cellStyle name="$_0202마사회근무복_중부지역본부-" xfId="89"/>
    <cellStyle name="$_0202마사회근무복_충청지역본부-" xfId="90"/>
    <cellStyle name="$_0202마사회근무복_통행료면탈방지시스템(최종)" xfId="91"/>
    <cellStyle name="$_0202마사회근무복_호남지역본부-" xfId="92"/>
    <cellStyle name="$_0202부경교재-승강칠판" xfId="93"/>
    <cellStyle name="$_0202부경교재-승강칠판_강원지역본부(2006년_060109)" xfId="94"/>
    <cellStyle name="$_0202부경교재-승강칠판_경남지역본부-" xfId="95"/>
    <cellStyle name="$_0202부경교재-승강칠판_경북지역본부-" xfId="96"/>
    <cellStyle name="$_0202부경교재-승강칠판_중부지역본부-" xfId="97"/>
    <cellStyle name="$_0202부경교재-승강칠판_충청지역본부-" xfId="98"/>
    <cellStyle name="$_0202부경교재-승강칠판_통행료면탈방지시스템(최종)" xfId="99"/>
    <cellStyle name="$_0202부경교재-승강칠판_호남지역본부-" xfId="100"/>
    <cellStyle name="$_0204한국석묘납골함-1규격" xfId="101"/>
    <cellStyle name="$_0205TTMS-긴급전화기&amp;전체총괄" xfId="102"/>
    <cellStyle name="$_0206금감원금융정보교환망재구축" xfId="103"/>
    <cellStyle name="$_0206정통부수납장표기기제작설치" xfId="104"/>
    <cellStyle name="$_0207담배인삼공사-담요" xfId="105"/>
    <cellStyle name="$_0208레비텍-다층여과기설계변경" xfId="106"/>
    <cellStyle name="$_0209이산화염소발생기-설치(50K)" xfId="107"/>
    <cellStyle name="$_0210현대정보기술-TD이중계" xfId="108"/>
    <cellStyle name="$_0211조달청-#1대북지원사업정산(1월7일)" xfId="109"/>
    <cellStyle name="$_0212금감원-법규정보시스템(完)" xfId="110"/>
    <cellStyle name="$_0301교통방송-CCTV유지보수" xfId="111"/>
    <cellStyle name="$_0302인천경찰청-무인단속기위탁관리" xfId="112"/>
    <cellStyle name="$_0302조달청-대북지원2차(안성연)" xfId="113"/>
    <cellStyle name="$_0302조달청-대북지원2차(최수현)" xfId="114"/>
    <cellStyle name="$_0302표준문서-쌍용정보통신(신)" xfId="115"/>
    <cellStyle name="$_0304소프트파워-정부표준전자문서시스템" xfId="116"/>
    <cellStyle name="$_0304소프트파워-정부표준전자문서시스템(完)" xfId="117"/>
    <cellStyle name="$_0304철도청-주변환장치-1" xfId="118"/>
    <cellStyle name="$_0305금감원-금융통계정보시스템구축(完)" xfId="119"/>
    <cellStyle name="$_0305제낭조합-면범포지" xfId="120"/>
    <cellStyle name="$_0306제낭공업협동조합-면범포지원단(경비까지)" xfId="121"/>
    <cellStyle name="$_0307경찰청-무인교통단속표준SW개발용역(完)" xfId="122"/>
    <cellStyle name="$_0308조달청-#8대북지원사업정산" xfId="123"/>
    <cellStyle name="$_0309두합크린텍-설치원가" xfId="124"/>
    <cellStyle name="$_0309조달청-#9대북지원사업정산" xfId="125"/>
    <cellStyle name="$_0310여주상수도-탈수기(유천ENG)" xfId="126"/>
    <cellStyle name="$_0311대기해양작업시간" xfId="127"/>
    <cellStyle name="$_0311대기해양중형등명기" xfId="128"/>
    <cellStyle name="$_0312국민체육진흥공단-전기부문" xfId="129"/>
    <cellStyle name="$_0312대기해양-중형등명기제작설치" xfId="130"/>
    <cellStyle name="$_0312라이준-칼라아스콘4규격" xfId="131"/>
    <cellStyle name="$_0401집진기프로그램SW개발비산정" xfId="132"/>
    <cellStyle name="$_13. 관리동" xfId="133"/>
    <cellStyle name="$_2001-06조달청신성-한냉지형" xfId="134"/>
    <cellStyle name="$_2002-03경찰대학-졸업식" xfId="135"/>
    <cellStyle name="$_2002-03경찰청-경찰표지장" xfId="136"/>
    <cellStyle name="$_2002-03반디-가로등(열주형)" xfId="137"/>
    <cellStyle name="$_2002-03신화전자-감지기" xfId="138"/>
    <cellStyle name="$_2002-04강원랜드-슬러트머신" xfId="139"/>
    <cellStyle name="$_2002-04메가컴-외주무대" xfId="140"/>
    <cellStyle name="$_2002-04엘지애드-무대" xfId="141"/>
    <cellStyle name="$_2002-05강원랜드-슬러트머신(넥스터)" xfId="142"/>
    <cellStyle name="$_2002-05경기경찰청-냉온수기공사" xfId="143"/>
    <cellStyle name="$_2002-05대통령비서실-카페트" xfId="144"/>
    <cellStyle name="$_2002결과표" xfId="145"/>
    <cellStyle name="$_2002결과표_강원지역본부(2006년_060109)" xfId="146"/>
    <cellStyle name="$_2002결과표_경남지역본부-" xfId="147"/>
    <cellStyle name="$_2002결과표_경북지역본부-" xfId="148"/>
    <cellStyle name="$_2002결과표_중부지역본부-" xfId="149"/>
    <cellStyle name="$_2002결과표_충청지역본부-" xfId="150"/>
    <cellStyle name="$_2002결과표_통행료면탈방지시스템(최종)" xfId="151"/>
    <cellStyle name="$_2002결과표_호남지역본부-" xfId="152"/>
    <cellStyle name="$_2002결과표1" xfId="153"/>
    <cellStyle name="$_2003-01정일사-표창5종" xfId="154"/>
    <cellStyle name="$_간지,목차,페이지,표지" xfId="155"/>
    <cellStyle name="$_강원지역본부(2006년_060109)" xfId="156"/>
    <cellStyle name="$_견적2" xfId="157"/>
    <cellStyle name="$_경남지역본부-" xfId="158"/>
    <cellStyle name="$_경북지역본부-" xfId="159"/>
    <cellStyle name="$_경찰청-근무,기동복" xfId="160"/>
    <cellStyle name="$_공사일반관리비양식" xfId="161"/>
    <cellStyle name="$_관리동sw" xfId="162"/>
    <cellStyle name="$_기아" xfId="163"/>
    <cellStyle name="$_기초공사" xfId="164"/>
    <cellStyle name="$_네인텍정보기술-회로카드(수현)" xfId="165"/>
    <cellStyle name="$_대기해양노무비" xfId="166"/>
    <cellStyle name="$_대북자재8월분" xfId="167"/>
    <cellStyle name="$_대북자재8월분-1" xfId="168"/>
    <cellStyle name="$_동산용사촌수현(원본)" xfId="169"/>
    <cellStyle name="$_목차" xfId="170"/>
    <cellStyle name="$_백제군사전시1" xfId="171"/>
    <cellStyle name="$_수초제거기(대양기계)" xfId="172"/>
    <cellStyle name="$_수초제거기(대양기계)_강원지역본부(2006년_060109)" xfId="173"/>
    <cellStyle name="$_수초제거기(대양기계)_경남지역본부-" xfId="174"/>
    <cellStyle name="$_수초제거기(대양기계)_경북지역본부-" xfId="175"/>
    <cellStyle name="$_수초제거기(대양기계)_중부지역본부-" xfId="176"/>
    <cellStyle name="$_수초제거기(대양기계)_충청지역본부-" xfId="177"/>
    <cellStyle name="$_수초제거기(대양기계)_통행료면탈방지시스템(최종)" xfId="178"/>
    <cellStyle name="$_수초제거기(대양기계)_호남지역본부-" xfId="179"/>
    <cellStyle name="$_시설용역" xfId="180"/>
    <cellStyle name="$_암전정밀실체현미경(수현)" xfId="181"/>
    <cellStyle name="$_오리엔탈" xfId="182"/>
    <cellStyle name="$_원본 - 한국전기교통-개선형신호등 4종" xfId="183"/>
    <cellStyle name="$_원본 - 한국전기교통-개선형신호등 4종_강원지역본부(2006년_060109)" xfId="184"/>
    <cellStyle name="$_원본 - 한국전기교통-개선형신호등 4종_경남지역본부-" xfId="185"/>
    <cellStyle name="$_원본 - 한국전기교통-개선형신호등 4종_경북지역본부-" xfId="186"/>
    <cellStyle name="$_원본 - 한국전기교통-개선형신호등 4종_중부지역본부-" xfId="187"/>
    <cellStyle name="$_원본 - 한국전기교통-개선형신호등 4종_충청지역본부-" xfId="188"/>
    <cellStyle name="$_원본 - 한국전기교통-개선형신호등 4종_통행료면탈방지시스템(최종)" xfId="189"/>
    <cellStyle name="$_원본 - 한국전기교통-개선형신호등 4종_호남지역본부-" xfId="190"/>
    <cellStyle name="$_제경비율모음" xfId="191"/>
    <cellStyle name="$_제조원가" xfId="192"/>
    <cellStyle name="$_조달청-대북지원3차(최수현)" xfId="193"/>
    <cellStyle name="$_조달청-대북지원4차(최수현)" xfId="194"/>
    <cellStyle name="$_조달청-대북지원5차(최수현)" xfId="195"/>
    <cellStyle name="$_조달청-대북지원6차(번호)" xfId="196"/>
    <cellStyle name="$_조달청-대북지원6차(최수현)" xfId="197"/>
    <cellStyle name="$_조달청-대북지원7차(최수현)" xfId="198"/>
    <cellStyle name="$_조달청-대북지원8차(최수현)" xfId="199"/>
    <cellStyle name="$_조달청-대북지원9차(최수현)" xfId="200"/>
    <cellStyle name="$_조달청-B판사천강교제작(최종본)" xfId="201"/>
    <cellStyle name="$_중부지역본부-" xfId="202"/>
    <cellStyle name="$_중앙선관위(투표,개표)" xfId="203"/>
    <cellStyle name="$_중앙선관위(투표,개표)-사본" xfId="204"/>
    <cellStyle name="$_철공가공조립" xfId="205"/>
    <cellStyle name="$_최종-한국전기교통-개선형신호등 4종(공수조정)" xfId="206"/>
    <cellStyle name="$_최종-한국전기교통-개선형신호등 4종(공수조정)_강원지역본부(2006년_060109)" xfId="207"/>
    <cellStyle name="$_최종-한국전기교통-개선형신호등 4종(공수조정)_경남지역본부-" xfId="208"/>
    <cellStyle name="$_최종-한국전기교통-개선형신호등 4종(공수조정)_경북지역본부-" xfId="209"/>
    <cellStyle name="$_최종-한국전기교통-개선형신호등 4종(공수조정)_중부지역본부-" xfId="210"/>
    <cellStyle name="$_최종-한국전기교통-개선형신호등 4종(공수조정)_충청지역본부-" xfId="211"/>
    <cellStyle name="$_최종-한국전기교통-개선형신호등 4종(공수조정)_통행료면탈방지시스템(최종)" xfId="212"/>
    <cellStyle name="$_최종-한국전기교통-개선형신호등 4종(공수조정)_호남지역본부-" xfId="213"/>
    <cellStyle name="$_충청지역본부-" xfId="214"/>
    <cellStyle name="$_코솔라-제조원가" xfId="215"/>
    <cellStyle name="$_토지공사-간접비" xfId="216"/>
    <cellStyle name="$_통행료면탈방지시스템(최종)" xfId="217"/>
    <cellStyle name="$_한국도로공사" xfId="218"/>
    <cellStyle name="$_한전내역서-최종" xfId="219"/>
    <cellStyle name="$_호남지역본부-" xfId="220"/>
    <cellStyle name="$_db진흥" xfId="221"/>
    <cellStyle name="$_Pilot플랜트-계변경" xfId="222"/>
    <cellStyle name="$_Pilot플랜트이전설치-변경최종" xfId="223"/>
    <cellStyle name="$_SE40" xfId="224"/>
    <cellStyle name="$_SW(케이비)" xfId="225"/>
    <cellStyle name="??&amp;쏗?뷐9_x0008__x0011__x0007_?_x0007__x0001__x0001_" xfId="226"/>
    <cellStyle name="??&amp;O?&amp;H?_x0008__x000f__x0007_?_x0007__x0001__x0001_" xfId="227"/>
    <cellStyle name="??&amp;O?&amp;H?_x0008_??_x0007__x0001__x0001_" xfId="228"/>
    <cellStyle name="???­ [0]_¸ð??¸·" xfId="229"/>
    <cellStyle name="???­_¸ð??¸·" xfId="230"/>
    <cellStyle name="???Ø_¸ð??¸·" xfId="231"/>
    <cellStyle name="?曹%U?&amp;H?_x0008_?s_x000a__x0007__x0001__x0001_" xfId="232"/>
    <cellStyle name="?Þ¸¶ [0]_¸ð??¸·" xfId="233"/>
    <cellStyle name="?Þ¸¶_¸ð??¸·" xfId="234"/>
    <cellStyle name="?W?_laroux" xfId="235"/>
    <cellStyle name="@_laroux" xfId="236"/>
    <cellStyle name="@_laroux_제트베인" xfId="237"/>
    <cellStyle name="@_laroux_제트베인_1" xfId="238"/>
    <cellStyle name="_06년)하이패스_점검내역" xfId="239"/>
    <cellStyle name="_1_터널교통관리시설구축_공사설계서(달성12터널외2개소)" xfId="240"/>
    <cellStyle name="_11.통합보안관리서버" xfId="241"/>
    <cellStyle name="_1220-원가조사-전자지불" xfId="242"/>
    <cellStyle name="_2001 장애조치" xfId="243"/>
    <cellStyle name="_2002결과표1" xfId="244"/>
    <cellStyle name="_간지" xfId="245"/>
    <cellStyle name="_간지,목차,페이지,표지" xfId="246"/>
    <cellStyle name="_감가상각(01년도) (2)" xfId="247"/>
    <cellStyle name="_감가상각(01년도) (3)" xfId="248"/>
    <cellStyle name="_강산FRP" xfId="249"/>
    <cellStyle name="_강원지역본부" xfId="250"/>
    <cellStyle name="_강원지역본부(2006년)" xfId="251"/>
    <cellStyle name="_강원지역본부(2006년_060109)" xfId="252"/>
    <cellStyle name="_강원지역본부(2006년_060109)" xfId="253"/>
    <cellStyle name="_강원지역본부(2006년-051228)" xfId="254"/>
    <cellStyle name="_강원지역본부(2006년-060102)" xfId="255"/>
    <cellStyle name="_개요" xfId="256"/>
    <cellStyle name="_개요(봉림)-참고용" xfId="257"/>
    <cellStyle name="_개요(봉림)-최종" xfId="258"/>
    <cellStyle name="_개요(주안-인천)" xfId="259"/>
    <cellStyle name="_견적서_모바일경기-정현창" xfId="260"/>
    <cellStyle name="_경남본부_2006년도_유지관리대상수량" xfId="261"/>
    <cellStyle name="_경남본부_2006년도_유지관리대상수량_경남지역본부(2006년)" xfId="262"/>
    <cellStyle name="_경남본부_2006년도_유지관리대상수량_경남지역본부(2006년도)" xfId="263"/>
    <cellStyle name="_경남지역본부-" xfId="264"/>
    <cellStyle name="_경남지역본부-" xfId="265"/>
    <cellStyle name="_경남지역본부_20041220_상반기" xfId="266"/>
    <cellStyle name="_경남지역본부_20041220_상반기_2005년도급내역서" xfId="267"/>
    <cellStyle name="_경남지역본부_20041220_상반기_2005년도급내역서_강원지역본부(2006년)" xfId="268"/>
    <cellStyle name="_경남지역본부_20041220_상반기_2005년도급내역서_강원지역본부(2006년-051228)" xfId="269"/>
    <cellStyle name="_경남지역본부_20041220_상반기_2005년도급내역서_강원지역본부(2006년-060102)" xfId="270"/>
    <cellStyle name="_경남지역본부_20041220_상반기_2005년도급내역서_경남본부_2006년도_유지관리대상수량" xfId="271"/>
    <cellStyle name="_경남지역본부_20041220_상반기_2005년도급내역서_경남본부_2006년도_유지관리대상수량_경남지역본부(2006년)" xfId="272"/>
    <cellStyle name="_경남지역본부_20041220_상반기_2005년도급내역서_경남본부_2006년도_유지관리대상수량_경남지역본부(2006년도)" xfId="273"/>
    <cellStyle name="_경남지역본부_20041220_상반기_2005년도급내역서_중부지역본부(2006년)_기준" xfId="274"/>
    <cellStyle name="_경남지역본부_20041220_상반기_2005년도급내역서_중부지역본부(2006년)_기준_경남지역본부(2006년)" xfId="275"/>
    <cellStyle name="_경남지역본부_20041220_상반기_2005년도급내역서_중부지역본부(2006년)_기준_경남지역본부(2006년도)" xfId="276"/>
    <cellStyle name="_경남지역본부_20041220_상반기_2005년도급내역서_중부지역본부(2006년)_기준_경북지역본부(2006년)" xfId="277"/>
    <cellStyle name="_경남지역본부_20041220_상반기_2005년도급내역서_중부지역본부(2006년)_기준_경북지역본부(2006년도)" xfId="278"/>
    <cellStyle name="_경남지역본부_20041220_상반기_2005년도급내역서_중부지역본부(2006년-051220)" xfId="279"/>
    <cellStyle name="_경남지역본부_20041220_상반기_2005년도급내역서_중부지역본부(2006년-051228)" xfId="280"/>
    <cellStyle name="_경남지역본부_20041220_상반기_2005년도급내역서_중부지역본부(2006년-060102)" xfId="281"/>
    <cellStyle name="_경남지역본부_20041220_상반기_2005년도급내역서_TTMS위탁수량(KHC)" xfId="282"/>
    <cellStyle name="_경남지역본부_20041220_상반기_강원지역본부(2006년)" xfId="283"/>
    <cellStyle name="_경남지역본부_20041220_상반기_강원지역본부(2006년-051228)" xfId="284"/>
    <cellStyle name="_경남지역본부_20041220_상반기_강원지역본부(2006년-060102)" xfId="285"/>
    <cellStyle name="_경남지역본부_20041220_상반기_경남본부_2006년도_유지관리대상수량" xfId="286"/>
    <cellStyle name="_경남지역본부_20041220_상반기_경남본부_2006년도_유지관리대상수량_경남지역본부(2006년)" xfId="287"/>
    <cellStyle name="_경남지역본부_20041220_상반기_경남본부_2006년도_유지관리대상수량_경남지역본부(2006년도)" xfId="288"/>
    <cellStyle name="_경남지역본부_20041220_상반기_중부지역본부(2006년)_기준" xfId="289"/>
    <cellStyle name="_경남지역본부_20041220_상반기_중부지역본부(2006년)_기준_경남지역본부(2006년)" xfId="290"/>
    <cellStyle name="_경남지역본부_20041220_상반기_중부지역본부(2006년)_기준_경남지역본부(2006년도)" xfId="291"/>
    <cellStyle name="_경남지역본부_20041220_상반기_중부지역본부(2006년)_기준_경북지역본부(2006년)" xfId="292"/>
    <cellStyle name="_경남지역본부_20041220_상반기_중부지역본부(2006년)_기준_경북지역본부(2006년도)" xfId="293"/>
    <cellStyle name="_경남지역본부_20041220_상반기_중부지역본부(2006년-051220)" xfId="294"/>
    <cellStyle name="_경남지역본부_20041220_상반기_중부지역본부(2006년-051228)" xfId="295"/>
    <cellStyle name="_경남지역본부_20041220_상반기_중부지역본부(2006년-060102)" xfId="296"/>
    <cellStyle name="_경남지역본부_20041220_상반기_TTMS위탁수량(KHC)" xfId="297"/>
    <cellStyle name="_경북031002" xfId="298"/>
    <cellStyle name="_경북지역본부-" xfId="299"/>
    <cellStyle name="_경북지역본부-" xfId="300"/>
    <cellStyle name="_계중기(051216)" xfId="301"/>
    <cellStyle name="_고객서비스모니터링" xfId="302"/>
    <cellStyle name="_과학의 날 행사용 영상물제작" xfId="303"/>
    <cellStyle name="_광가입자전송장비(FLC)삼성" xfId="304"/>
    <cellStyle name="_광안리내역서(구도)" xfId="305"/>
    <cellStyle name="_광케이블_SNI_LGCNS_1" xfId="306"/>
    <cellStyle name="_구로지사 증축 및 보수공사 2차(최종)-12.16(신규)" xfId="307"/>
    <cellStyle name="_구로지사 증축 및 보수공사(최종)+개요" xfId="308"/>
    <cellStyle name="_기초공사" xfId="309"/>
    <cellStyle name="_나노엔텍(임금)" xfId="310"/>
    <cellStyle name="_내역(991895-7)" xfId="311"/>
    <cellStyle name="_내역(991895-7)-01" xfId="312"/>
    <cellStyle name="_내역(991895-7)-12-3일작업" xfId="313"/>
    <cellStyle name="_내역서" xfId="314"/>
    <cellStyle name="_내역서(서남권)" xfId="315"/>
    <cellStyle name="_내역서+개요(월배통신)" xfId="316"/>
    <cellStyle name="_내역서+개요(전기)-6.7(최종)" xfId="317"/>
    <cellStyle name="_내역서+개요(통신)" xfId="318"/>
    <cellStyle name="_농수로3종외-최종" xfId="319"/>
    <cellStyle name="_단가비교" xfId="320"/>
    <cellStyle name="_대전망운용국 대수선 전기공사+개요" xfId="321"/>
    <cellStyle name="_동목포전화국제4회기성청구서" xfId="322"/>
    <cellStyle name="_동학농민(전기)(02.09.05)" xfId="323"/>
    <cellStyle name="_모바일 경기넷 구축 사업(최종)" xfId="324"/>
    <cellStyle name="_목차" xfId="325"/>
    <cellStyle name="_목차_1. 경기문화재단" xfId="326"/>
    <cellStyle name="_목차_1-1. 경기문화재단" xfId="327"/>
    <cellStyle name="_목차_2. 경기도박물관" xfId="328"/>
    <cellStyle name="_목차_4. 경기도자박물관" xfId="329"/>
    <cellStyle name="_목차_경기문화재단종합관리" xfId="330"/>
    <cellStyle name="_목차_청소업무용역(수정-최종)" xfId="331"/>
    <cellStyle name="_무역 전시회 지원성과" xfId="332"/>
    <cellStyle name="_봉림고교 교사신축(최종)" xfId="333"/>
    <cellStyle name="_봉림고교 교사신축(최종)-참고용" xfId="334"/>
    <cellStyle name="_브랜드개발" xfId="335"/>
    <cellStyle name="_샤워식분무기(최종)" xfId="336"/>
    <cellStyle name="_서울과학관의장" xfId="337"/>
    <cellStyle name="_신흥기업사-최종" xfId="338"/>
    <cellStyle name="_안양지식산업진흥원" xfId="339"/>
    <cellStyle name="_연구원실험대(24종)-최종" xfId="340"/>
    <cellStyle name="_원격유지관리시스템(2004)" xfId="341"/>
    <cellStyle name="_유선설비(051216)" xfId="342"/>
    <cellStyle name="_일위대가" xfId="343"/>
    <cellStyle name="_자재비교표" xfId="344"/>
    <cellStyle name="_장현중(내역서+개요)" xfId="345"/>
    <cellStyle name="_재료비" xfId="346"/>
    <cellStyle name="_전자지불(삼성SDS)" xfId="347"/>
    <cellStyle name="_전자지불-(케이비)" xfId="348"/>
    <cellStyle name="_정보통신-광통신망관리(050214)" xfId="349"/>
    <cellStyle name="_제일은행하계근무복" xfId="350"/>
    <cellStyle name="_중부지역본부-" xfId="351"/>
    <cellStyle name="_중부지역본부-" xfId="352"/>
    <cellStyle name="_중부지역본부(2006년)_기준" xfId="353"/>
    <cellStyle name="_중부지역본부(2006년)_기준_경남지역본부(2006년)" xfId="354"/>
    <cellStyle name="_중부지역본부(2006년)_기준_경남지역본부(2006년도)" xfId="355"/>
    <cellStyle name="_중부지역본부(2006년)_기준_경북지역본부(2006년)" xfId="356"/>
    <cellStyle name="_중부지역본부(2006년)_기준_경북지역본부(2006년도)" xfId="357"/>
    <cellStyle name="_중부지역본부(2006년-051220)" xfId="358"/>
    <cellStyle name="_중부지역본부(2006년-051228)" xfId="359"/>
    <cellStyle name="_중부지역본부(2006년-060102)" xfId="360"/>
    <cellStyle name="_증권예탁원_퇴직연금시스템_구축_요약_Ver2" xfId="361"/>
    <cellStyle name="_직접경비" xfId="362"/>
    <cellStyle name="_창(에리트(설치제외)" xfId="363"/>
    <cellStyle name="_총괄(최종)" xfId="364"/>
    <cellStyle name="_춘천전화국증축통신+개요" xfId="365"/>
    <cellStyle name="_춘천합동내역+개요(수정한최종)" xfId="366"/>
    <cellStyle name="_충청지역본부-" xfId="367"/>
    <cellStyle name="_테마공사새로03" xfId="368"/>
    <cellStyle name="_통행료 전자지불 SW" xfId="369"/>
    <cellStyle name="_통행료면탈방지시스템(최종)" xfId="370"/>
    <cellStyle name="_통행료면탈방지시스템(최종)" xfId="371"/>
    <cellStyle name="_퇴직연금 기록관리 시스템" xfId="372"/>
    <cellStyle name="_표지" xfId="373"/>
    <cellStyle name="_하이패스 전자지불(050214)" xfId="374"/>
    <cellStyle name="_하이패스(최종)" xfId="375"/>
    <cellStyle name="_호남지역본부-" xfId="376"/>
    <cellStyle name="_호남지역본부-20041220" xfId="377"/>
    <cellStyle name="_흙막이공사(일위)" xfId="378"/>
    <cellStyle name="_C앤C" xfId="379"/>
    <cellStyle name="_C앤C(네트웍)" xfId="380"/>
    <cellStyle name="_C앤C원가계산" xfId="381"/>
    <cellStyle name="_GN_극동건설(주)_덕정병원_토목(작업)-1" xfId="382"/>
    <cellStyle name="_TCS 영업소(050214)" xfId="383"/>
    <cellStyle name="_TCS_축중기" xfId="384"/>
    <cellStyle name="_TTMS위탁수량(KHC)" xfId="385"/>
    <cellStyle name="´þ·?" xfId="386"/>
    <cellStyle name="’E‰Y [0.00]_laroux" xfId="387"/>
    <cellStyle name="’E‰Y_laroux" xfId="388"/>
    <cellStyle name="¤@?e_TEST-1 " xfId="389"/>
    <cellStyle name="°ia¤¼o¼ya¡" xfId="390"/>
    <cellStyle name="°ia¤aa·a1" xfId="391"/>
    <cellStyle name="°ia¤aa·a2" xfId="392"/>
    <cellStyle name="0%" xfId="393"/>
    <cellStyle name="0,0_x000d__x000a_NA_x000d__x000a_" xfId="394"/>
    <cellStyle name="0.0" xfId="395"/>
    <cellStyle name="0.0%" xfId="396"/>
    <cellStyle name="0.00" xfId="397"/>
    <cellStyle name="0.00%" xfId="398"/>
    <cellStyle name="0.000%" xfId="399"/>
    <cellStyle name="0.0000%" xfId="400"/>
    <cellStyle name="1" xfId="401"/>
    <cellStyle name="10" xfId="402"/>
    <cellStyle name="120" xfId="403"/>
    <cellStyle name="19990216" xfId="404"/>
    <cellStyle name="1월" xfId="405"/>
    <cellStyle name="¹éº" xfId="406"/>
    <cellStyle name="³?a￥" xfId="407"/>
    <cellStyle name="60" xfId="408"/>
    <cellStyle name="_x0014_7." xfId="409"/>
    <cellStyle name="고정소숫점" xfId="410"/>
    <cellStyle name="고정출력1" xfId="411"/>
    <cellStyle name="고정출력2" xfId="412"/>
    <cellStyle name="咬訌裝?INCOM1" xfId="413"/>
    <cellStyle name="咬訌裝?INCOM10" xfId="414"/>
    <cellStyle name="咬訌裝?INCOM2" xfId="415"/>
    <cellStyle name="咬訌裝?INCOM3" xfId="416"/>
    <cellStyle name="咬訌裝?INCOM4" xfId="417"/>
    <cellStyle name="咬訌裝?INCOM5" xfId="418"/>
    <cellStyle name="咬訌裝?INCOM6" xfId="419"/>
    <cellStyle name="咬訌裝?INCOM7" xfId="420"/>
    <cellStyle name="咬訌裝?INCOM8" xfId="421"/>
    <cellStyle name="咬訌裝?INCOM9" xfId="422"/>
    <cellStyle name="咬訌裝?PRIB11" xfId="423"/>
    <cellStyle name="구        분" xfId="424"/>
    <cellStyle name="금액" xfId="425"/>
    <cellStyle name="김해전기" xfId="426"/>
    <cellStyle name="날짜" xfId="427"/>
    <cellStyle name="내역서" xfId="428"/>
    <cellStyle name="단위(원)" xfId="429"/>
    <cellStyle name="달러" xfId="430"/>
    <cellStyle name="뒤에 오는 하이퍼링크" xfId="431"/>
    <cellStyle name="똿뗦먛귟 [0.00]_laroux" xfId="432"/>
    <cellStyle name="똿뗦먛귟_laroux" xfId="433"/>
    <cellStyle name="믅됞 [0.00]_laroux" xfId="434"/>
    <cellStyle name="믅됞_laroux" xfId="435"/>
    <cellStyle name="배분" xfId="436"/>
    <cellStyle name="백분율 [0]" xfId="437"/>
    <cellStyle name="백분율 [2]" xfId="438"/>
    <cellStyle name="백분율［△1］" xfId="439"/>
    <cellStyle name="백분율［△2］" xfId="440"/>
    <cellStyle name="뷭?_?긚??_1" xfId="441"/>
    <cellStyle name="선택영역의 가운데로" xfId="442"/>
    <cellStyle name="설계서" xfId="443"/>
    <cellStyle name="설계서-내용" xfId="444"/>
    <cellStyle name="설계서-내용-소수점" xfId="445"/>
    <cellStyle name="설계서-내용-우" xfId="446"/>
    <cellStyle name="설계서-내용-좌" xfId="447"/>
    <cellStyle name="설계서-소제목" xfId="448"/>
    <cellStyle name="설계서-타이틀" xfId="449"/>
    <cellStyle name="설계서-항목" xfId="450"/>
    <cellStyle name="수산" xfId="451"/>
    <cellStyle name="숫자(R)" xfId="452"/>
    <cellStyle name="쉼표 [0]" xfId="453" builtinId="6"/>
    <cellStyle name="쉼표 [0] 2" xfId="454"/>
    <cellStyle name="쉼표 [0]_2. 냉온수" xfId="455"/>
    <cellStyle name="스타일 1" xfId="456"/>
    <cellStyle name="스타일 10" xfId="457"/>
    <cellStyle name="스타일 11" xfId="458"/>
    <cellStyle name="스타일 12" xfId="459"/>
    <cellStyle name="스타일 13" xfId="460"/>
    <cellStyle name="스타일 14" xfId="461"/>
    <cellStyle name="스타일 15" xfId="462"/>
    <cellStyle name="스타일 16" xfId="463"/>
    <cellStyle name="스타일 17" xfId="464"/>
    <cellStyle name="스타일 18" xfId="465"/>
    <cellStyle name="스타일 19" xfId="466"/>
    <cellStyle name="스타일 2" xfId="467"/>
    <cellStyle name="스타일 20" xfId="468"/>
    <cellStyle name="스타일 21" xfId="469"/>
    <cellStyle name="스타일 22" xfId="470"/>
    <cellStyle name="스타일 23" xfId="471"/>
    <cellStyle name="스타일 24" xfId="472"/>
    <cellStyle name="스타일 25" xfId="473"/>
    <cellStyle name="스타일 26" xfId="474"/>
    <cellStyle name="스타일 27" xfId="475"/>
    <cellStyle name="스타일 28" xfId="476"/>
    <cellStyle name="스타일 29" xfId="477"/>
    <cellStyle name="스타일 3" xfId="478"/>
    <cellStyle name="스타일 30" xfId="479"/>
    <cellStyle name="스타일 31" xfId="480"/>
    <cellStyle name="스타일 32" xfId="481"/>
    <cellStyle name="스타일 33" xfId="482"/>
    <cellStyle name="스타일 34" xfId="483"/>
    <cellStyle name="스타일 35" xfId="484"/>
    <cellStyle name="스타일 36" xfId="485"/>
    <cellStyle name="스타일 37" xfId="486"/>
    <cellStyle name="스타일 38" xfId="487"/>
    <cellStyle name="스타일 39" xfId="488"/>
    <cellStyle name="스타일 4" xfId="489"/>
    <cellStyle name="스타일 5" xfId="490"/>
    <cellStyle name="스타일 6" xfId="491"/>
    <cellStyle name="스타일 7" xfId="492"/>
    <cellStyle name="스타일 8" xfId="493"/>
    <cellStyle name="스타일 9" xfId="494"/>
    <cellStyle name="안건회계법인" xfId="495"/>
    <cellStyle name="원" xfId="496"/>
    <cellStyle name="원_0008금감원통합감독검사정보시스템" xfId="497"/>
    <cellStyle name="원_0009김포공항LED교체공사(광일)" xfId="498"/>
    <cellStyle name="원_0009김포공항LED교체공사(광일)_강원지역본부(2006년_060109)" xfId="499"/>
    <cellStyle name="원_0009김포공항LED교체공사(광일)_경남지역본부-" xfId="500"/>
    <cellStyle name="원_0009김포공항LED교체공사(광일)_경북지역본부-" xfId="501"/>
    <cellStyle name="원_0009김포공항LED교체공사(광일)_중부지역본부-" xfId="502"/>
    <cellStyle name="원_0009김포공항LED교체공사(광일)_충청지역본부-" xfId="503"/>
    <cellStyle name="원_0009김포공항LED교체공사(광일)_통행료면탈방지시스템(최종)" xfId="504"/>
    <cellStyle name="원_0009김포공항LED교체공사(광일)_호남지역본부-" xfId="505"/>
    <cellStyle name="원_0011긴급전화기정산(99년형광일)" xfId="506"/>
    <cellStyle name="원_0011긴급전화기정산(99년형광일)_강원지역본부(2006년_060109)" xfId="507"/>
    <cellStyle name="원_0011긴급전화기정산(99년형광일)_경남지역본부-" xfId="508"/>
    <cellStyle name="원_0011긴급전화기정산(99년형광일)_경북지역본부-" xfId="509"/>
    <cellStyle name="원_0011긴급전화기정산(99년형광일)_중부지역본부-" xfId="510"/>
    <cellStyle name="원_0011긴급전화기정산(99년형광일)_충청지역본부-" xfId="511"/>
    <cellStyle name="원_0011긴급전화기정산(99년형광일)_통행료면탈방지시스템(최종)" xfId="512"/>
    <cellStyle name="원_0011긴급전화기정산(99년형광일)_호남지역본부-" xfId="513"/>
    <cellStyle name="원_0011부산종합경기장전광판" xfId="514"/>
    <cellStyle name="원_0011부산종합경기장전광판_강원지역본부(2006년_060109)" xfId="515"/>
    <cellStyle name="원_0011부산종합경기장전광판_경남지역본부-" xfId="516"/>
    <cellStyle name="원_0011부산종합경기장전광판_경북지역본부-" xfId="517"/>
    <cellStyle name="원_0011부산종합경기장전광판_중부지역본부-" xfId="518"/>
    <cellStyle name="원_0011부산종합경기장전광판_충청지역본부-" xfId="519"/>
    <cellStyle name="원_0011부산종합경기장전광판_통행료면탈방지시스템(최종)" xfId="520"/>
    <cellStyle name="원_0011부산종합경기장전광판_호남지역본부-" xfId="521"/>
    <cellStyle name="원_0011KIST소각설비제작설치" xfId="522"/>
    <cellStyle name="원_0011KIST소각설비제작설치_강원지역본부(2006년_060109)" xfId="523"/>
    <cellStyle name="원_0011KIST소각설비제작설치_경남지역본부-" xfId="524"/>
    <cellStyle name="원_0011KIST소각설비제작설치_경북지역본부-" xfId="525"/>
    <cellStyle name="원_0011KIST소각설비제작설치_중부지역본부-" xfId="526"/>
    <cellStyle name="원_0011KIST소각설비제작설치_충청지역본부-" xfId="527"/>
    <cellStyle name="원_0011KIST소각설비제작설치_통행료면탈방지시스템(최종)" xfId="528"/>
    <cellStyle name="원_0011KIST소각설비제작설치_호남지역본부-" xfId="529"/>
    <cellStyle name="원_0012문화유적지표석제작설치" xfId="530"/>
    <cellStyle name="원_0012문화유적지표석제작설치_강원지역본부(2006년_060109)" xfId="531"/>
    <cellStyle name="원_0012문화유적지표석제작설치_경남지역본부-" xfId="532"/>
    <cellStyle name="원_0012문화유적지표석제작설치_경북지역본부-" xfId="533"/>
    <cellStyle name="원_0012문화유적지표석제작설치_중부지역본부-" xfId="534"/>
    <cellStyle name="원_0012문화유적지표석제작설치_충청지역본부-" xfId="535"/>
    <cellStyle name="원_0012문화유적지표석제작설치_통행료면탈방지시스템(최종)" xfId="536"/>
    <cellStyle name="원_0012문화유적지표석제작설치_호남지역본부-" xfId="537"/>
    <cellStyle name="원_0102국제조명신공항분수조명" xfId="538"/>
    <cellStyle name="원_0102국제조명신공항분수조명_강원지역본부(2006년_060109)" xfId="539"/>
    <cellStyle name="원_0102국제조명신공항분수조명_경남지역본부-" xfId="540"/>
    <cellStyle name="원_0102국제조명신공항분수조명_경북지역본부-" xfId="541"/>
    <cellStyle name="원_0102국제조명신공항분수조명_중부지역본부-" xfId="542"/>
    <cellStyle name="원_0102국제조명신공항분수조명_충청지역본부-" xfId="543"/>
    <cellStyle name="원_0102국제조명신공항분수조명_통행료면탈방지시스템(최종)" xfId="544"/>
    <cellStyle name="원_0102국제조명신공항분수조명_호남지역본부-" xfId="545"/>
    <cellStyle name="원_0103회전식현수막게시대제작설치" xfId="546"/>
    <cellStyle name="원_0104포항시침출수처리시스템" xfId="547"/>
    <cellStyle name="원_0105담배자판기개조원가" xfId="548"/>
    <cellStyle name="원_0105담배자판기개조원가_강원지역본부(2006년_060109)" xfId="549"/>
    <cellStyle name="원_0105담배자판기개조원가_경남지역본부-" xfId="550"/>
    <cellStyle name="원_0105담배자판기개조원가_경북지역본부-" xfId="551"/>
    <cellStyle name="원_0105담배자판기개조원가_중부지역본부-" xfId="552"/>
    <cellStyle name="원_0105담배자판기개조원가_충청지역본부-" xfId="553"/>
    <cellStyle name="원_0105담배자판기개조원가_통행료면탈방지시스템(최종)" xfId="554"/>
    <cellStyle name="원_0105담배자판기개조원가_호남지역본부-" xfId="555"/>
    <cellStyle name="원_0106LG인버터냉난방기제작-1" xfId="556"/>
    <cellStyle name="원_0106LG인버터냉난방기제작-1_강원지역본부(2006년_060109)" xfId="557"/>
    <cellStyle name="원_0106LG인버터냉난방기제작-1_경남지역본부-" xfId="558"/>
    <cellStyle name="원_0106LG인버터냉난방기제작-1_경북지역본부-" xfId="559"/>
    <cellStyle name="원_0106LG인버터냉난방기제작-1_중부지역본부-" xfId="560"/>
    <cellStyle name="원_0106LG인버터냉난방기제작-1_충청지역본부-" xfId="561"/>
    <cellStyle name="원_0106LG인버터냉난방기제작-1_통행료면탈방지시스템(최종)" xfId="562"/>
    <cellStyle name="원_0106LG인버터냉난방기제작-1_호남지역본부-" xfId="563"/>
    <cellStyle name="원_0107광전송장비구매설치" xfId="564"/>
    <cellStyle name="원_0107광전송장비구매설치_강원지역본부(2006년_060109)" xfId="565"/>
    <cellStyle name="원_0107광전송장비구매설치_경남지역본부-" xfId="566"/>
    <cellStyle name="원_0107광전송장비구매설치_경북지역본부-" xfId="567"/>
    <cellStyle name="원_0107광전송장비구매설치_중부지역본부-" xfId="568"/>
    <cellStyle name="원_0107광전송장비구매설치_충청지역본부-" xfId="569"/>
    <cellStyle name="원_0107광전송장비구매설치_통행료면탈방지시스템(최종)" xfId="570"/>
    <cellStyle name="원_0107광전송장비구매설치_호남지역본부-" xfId="571"/>
    <cellStyle name="원_0107도공IBS설비SW부문(참조)" xfId="572"/>
    <cellStyle name="원_0107도공IBS설비SW부문(참조)_강원지역본부(2006년_060109)" xfId="573"/>
    <cellStyle name="원_0107도공IBS설비SW부문(참조)_경남지역본부-" xfId="574"/>
    <cellStyle name="원_0107도공IBS설비SW부문(참조)_경북지역본부-" xfId="575"/>
    <cellStyle name="원_0107도공IBS설비SW부문(참조)_중부지역본부-" xfId="576"/>
    <cellStyle name="원_0107도공IBS설비SW부문(참조)_충청지역본부-" xfId="577"/>
    <cellStyle name="원_0107도공IBS설비SW부문(참조)_통행료면탈방지시스템(최종)" xfId="578"/>
    <cellStyle name="원_0107도공IBS설비SW부문(참조)_호남지역본부-" xfId="579"/>
    <cellStyle name="원_0107문화재복원용목재-8월6일" xfId="580"/>
    <cellStyle name="원_0107문화재복원용목재-8월6일_강원지역본부(2006년_060109)" xfId="581"/>
    <cellStyle name="원_0107문화재복원용목재-8월6일_경남지역본부-" xfId="582"/>
    <cellStyle name="원_0107문화재복원용목재-8월6일_경북지역본부-" xfId="583"/>
    <cellStyle name="원_0107문화재복원용목재-8월6일_중부지역본부-" xfId="584"/>
    <cellStyle name="원_0107문화재복원용목재-8월6일_충청지역본부-" xfId="585"/>
    <cellStyle name="원_0107문화재복원용목재-8월6일_통행료면탈방지시스템(최종)" xfId="586"/>
    <cellStyle name="원_0107문화재복원용목재-8월6일_호남지역본부-" xfId="587"/>
    <cellStyle name="원_0107포천영중수배전반(제조,설치)" xfId="588"/>
    <cellStyle name="원_0107포천영중수배전반(제조,설치)_강원지역본부(2006년_060109)" xfId="589"/>
    <cellStyle name="원_0107포천영중수배전반(제조,설치)_경남지역본부-" xfId="590"/>
    <cellStyle name="원_0107포천영중수배전반(제조,설치)_경북지역본부-" xfId="591"/>
    <cellStyle name="원_0107포천영중수배전반(제조,설치)_중부지역본부-" xfId="592"/>
    <cellStyle name="원_0107포천영중수배전반(제조,설치)_충청지역본부-" xfId="593"/>
    <cellStyle name="원_0107포천영중수배전반(제조,설치)_통행료면탈방지시스템(최종)" xfId="594"/>
    <cellStyle name="원_0107포천영중수배전반(제조,설치)_호남지역본부-" xfId="595"/>
    <cellStyle name="원_0108농기반미곡건조기제작설치" xfId="596"/>
    <cellStyle name="원_0108담배인삼공사영업춘추복" xfId="597"/>
    <cellStyle name="원_0108한국전기교통-LED교통신호등((원본))" xfId="598"/>
    <cellStyle name="원_0108한국전기교통-LED교통신호등((원본))_강원지역본부(2006년_060109)" xfId="599"/>
    <cellStyle name="원_0108한국전기교통-LED교통신호등((원본))_경남지역본부-" xfId="600"/>
    <cellStyle name="원_0108한국전기교통-LED교통신호등((원본))_경북지역본부-" xfId="601"/>
    <cellStyle name="원_0108한국전기교통-LED교통신호등((원본))_중부지역본부-" xfId="602"/>
    <cellStyle name="원_0108한국전기교통-LED교통신호등((원본))_충청지역본부-" xfId="603"/>
    <cellStyle name="원_0108한국전기교통-LED교통신호등((원본))_통행료면탈방지시스템(최종)" xfId="604"/>
    <cellStyle name="원_0108한국전기교통-LED교통신호등((원본))_호남지역본부-" xfId="605"/>
    <cellStyle name="원_0111해양수산부등명기제작" xfId="606"/>
    <cellStyle name="원_0111해양수산부등명기제작_강원지역본부(2006년_060109)" xfId="607"/>
    <cellStyle name="원_0111해양수산부등명기제작_경남지역본부-" xfId="608"/>
    <cellStyle name="원_0111해양수산부등명기제작_경북지역본부-" xfId="609"/>
    <cellStyle name="원_0111해양수산부등명기제작_중부지역본부-" xfId="610"/>
    <cellStyle name="원_0111해양수산부등명기제작_충청지역본부-" xfId="611"/>
    <cellStyle name="원_0111해양수산부등명기제작_통행료면탈방지시스템(최종)" xfId="612"/>
    <cellStyle name="원_0111해양수산부등명기제작_호남지역본부-" xfId="613"/>
    <cellStyle name="원_0111핸디소프트-전자표준문서시스템" xfId="614"/>
    <cellStyle name="원_0112금감원사무자동화시스템" xfId="615"/>
    <cellStyle name="원_0112금감원사무자동화시스템_강원지역본부(2006년_060109)" xfId="616"/>
    <cellStyle name="원_0112금감원사무자동화시스템_경남지역본부-" xfId="617"/>
    <cellStyle name="원_0112금감원사무자동화시스템_경북지역본부-" xfId="618"/>
    <cellStyle name="원_0112금감원사무자동화시스템_중부지역본부-" xfId="619"/>
    <cellStyle name="원_0112금감원사무자동화시스템_충청지역본부-" xfId="620"/>
    <cellStyle name="원_0112금감원사무자동화시스템_통행료면탈방지시스템(최종)" xfId="621"/>
    <cellStyle name="원_0112금감원사무자동화시스템_호남지역본부-" xfId="622"/>
    <cellStyle name="원_0112수도권매립지SW원가" xfId="623"/>
    <cellStyle name="원_0112수도권매립지SW원가_강원지역본부(2006년_060109)" xfId="624"/>
    <cellStyle name="원_0112수도권매립지SW원가_경남지역본부-" xfId="625"/>
    <cellStyle name="원_0112수도권매립지SW원가_경북지역본부-" xfId="626"/>
    <cellStyle name="원_0112수도권매립지SW원가_중부지역본부-" xfId="627"/>
    <cellStyle name="원_0112수도권매립지SW원가_충청지역본부-" xfId="628"/>
    <cellStyle name="원_0112수도권매립지SW원가_통행료면탈방지시스템(최종)" xfId="629"/>
    <cellStyle name="원_0112수도권매립지SW원가_호남지역본부-" xfId="630"/>
    <cellStyle name="원_0112중고원-HRD종합정보망구축(完)" xfId="631"/>
    <cellStyle name="원_0201종합예술회관의자제작설치" xfId="632"/>
    <cellStyle name="원_0201종합예술회관의자제작설치-1" xfId="633"/>
    <cellStyle name="원_0202마사회근무복" xfId="634"/>
    <cellStyle name="원_0202마사회근무복_강원지역본부(2006년_060109)" xfId="635"/>
    <cellStyle name="원_0202마사회근무복_경남지역본부-" xfId="636"/>
    <cellStyle name="원_0202마사회근무복_경북지역본부-" xfId="637"/>
    <cellStyle name="원_0202마사회근무복_중부지역본부-" xfId="638"/>
    <cellStyle name="원_0202마사회근무복_충청지역본부-" xfId="639"/>
    <cellStyle name="원_0202마사회근무복_통행료면탈방지시스템(최종)" xfId="640"/>
    <cellStyle name="원_0202마사회근무복_호남지역본부-" xfId="641"/>
    <cellStyle name="원_0202부경교재-승강칠판" xfId="642"/>
    <cellStyle name="원_0202부경교재-승강칠판_강원지역본부(2006년_060109)" xfId="643"/>
    <cellStyle name="원_0202부경교재-승강칠판_경남지역본부-" xfId="644"/>
    <cellStyle name="원_0202부경교재-승강칠판_경북지역본부-" xfId="645"/>
    <cellStyle name="원_0202부경교재-승강칠판_중부지역본부-" xfId="646"/>
    <cellStyle name="원_0202부경교재-승강칠판_충청지역본부-" xfId="647"/>
    <cellStyle name="원_0202부경교재-승강칠판_통행료면탈방지시스템(최종)" xfId="648"/>
    <cellStyle name="원_0202부경교재-승강칠판_호남지역본부-" xfId="649"/>
    <cellStyle name="원_0204한국석묘납골함-1규격" xfId="650"/>
    <cellStyle name="원_0204한국석묘납골함-1규격_강원지역본부(2006년_060109)" xfId="651"/>
    <cellStyle name="원_0204한국석묘납골함-1규격_경남지역본부-" xfId="652"/>
    <cellStyle name="원_0204한국석묘납골함-1규격_경북지역본부-" xfId="653"/>
    <cellStyle name="원_0204한국석묘납골함-1규격_중부지역본부-" xfId="654"/>
    <cellStyle name="원_0204한국석묘납골함-1규격_충청지역본부-" xfId="655"/>
    <cellStyle name="원_0204한국석묘납골함-1규격_통행료면탈방지시스템(최종)" xfId="656"/>
    <cellStyle name="원_0204한국석묘납골함-1규격_호남지역본부-" xfId="657"/>
    <cellStyle name="원_0205TTMS-긴급전화기&amp;전체총괄" xfId="658"/>
    <cellStyle name="원_0206금감원금융정보교환망재구축" xfId="659"/>
    <cellStyle name="원_0206정통부수납장표기기제작설치" xfId="660"/>
    <cellStyle name="원_0207담배인삼공사-담요" xfId="661"/>
    <cellStyle name="원_0208레비텍-다층여과기설계변경" xfId="662"/>
    <cellStyle name="원_0209이산화염소발생기-설치(50K)" xfId="663"/>
    <cellStyle name="원_0210현대정보기술-TD이중계" xfId="664"/>
    <cellStyle name="원_0211조달청-#1대북지원사업정산(1월7일)" xfId="665"/>
    <cellStyle name="원_0212금감원-법규정보시스템(完)" xfId="666"/>
    <cellStyle name="원_0301교통방송-CCTV유지보수" xfId="667"/>
    <cellStyle name="원_0302인천경찰청-무인단속기위탁관리" xfId="668"/>
    <cellStyle name="원_0302조달청-대북지원2차(안성연)" xfId="669"/>
    <cellStyle name="원_0302조달청-대북지원2차(최수현)" xfId="670"/>
    <cellStyle name="원_0302표준문서-쌍용정보통신(신)" xfId="671"/>
    <cellStyle name="원_0304소프트파워-정부표준전자문서시스템" xfId="672"/>
    <cellStyle name="원_0304소프트파워-정부표준전자문서시스템(完)" xfId="673"/>
    <cellStyle name="원_0304철도청-주변환장치-1" xfId="674"/>
    <cellStyle name="원_0305금감원-금융통계정보시스템구축(完)" xfId="675"/>
    <cellStyle name="원_0305제낭조합-면범포지" xfId="676"/>
    <cellStyle name="원_0306제낭공업협동조합-면범포지원단(경비까지)" xfId="677"/>
    <cellStyle name="원_0307경찰청-무인교통단속표준SW개발용역(完)" xfId="678"/>
    <cellStyle name="원_0308조달청-#8대북지원사업정산" xfId="679"/>
    <cellStyle name="원_0309두합크린텍-설치원가" xfId="680"/>
    <cellStyle name="원_0309조달청-#9대북지원사업정산" xfId="681"/>
    <cellStyle name="원_0310여주상수도-탈수기(유천ENG)" xfId="682"/>
    <cellStyle name="원_0311대기해양작업시간" xfId="683"/>
    <cellStyle name="원_0311대기해양중형등명기" xfId="684"/>
    <cellStyle name="원_0312국민체육진흥공단-전기부문" xfId="685"/>
    <cellStyle name="원_0312대기해양-중형등명기제작설치" xfId="686"/>
    <cellStyle name="원_0312라이준-칼라아스콘4규격" xfId="687"/>
    <cellStyle name="원_0401집진기프로그램SW개발비산정" xfId="688"/>
    <cellStyle name="원_13. 관리동" xfId="689"/>
    <cellStyle name="원_2001-06조달청신성-한냉지형" xfId="690"/>
    <cellStyle name="원_2002-03경찰대학-졸업식" xfId="691"/>
    <cellStyle name="원_2002-03경찰청-경찰표지장" xfId="692"/>
    <cellStyle name="원_2002-03반디-가로등(열주형)" xfId="693"/>
    <cellStyle name="원_2002-03신화전자-감지기" xfId="694"/>
    <cellStyle name="원_2002-04강원랜드-슬러트머신" xfId="695"/>
    <cellStyle name="원_2002-04메가컴-외주무대" xfId="696"/>
    <cellStyle name="원_2002-04엘지애드-무대" xfId="697"/>
    <cellStyle name="원_2002-05강원랜드-슬러트머신(넥스터)" xfId="698"/>
    <cellStyle name="원_2002-05경기경찰청-냉온수기공사" xfId="699"/>
    <cellStyle name="원_2002-05대통령비서실-카페트" xfId="700"/>
    <cellStyle name="원_2002결과표" xfId="701"/>
    <cellStyle name="원_2002결과표_강원지역본부(2006년_060109)" xfId="702"/>
    <cellStyle name="원_2002결과표_경남지역본부-" xfId="703"/>
    <cellStyle name="원_2002결과표_경북지역본부-" xfId="704"/>
    <cellStyle name="원_2002결과표_중부지역본부-" xfId="705"/>
    <cellStyle name="원_2002결과표_충청지역본부-" xfId="706"/>
    <cellStyle name="원_2002결과표_통행료면탈방지시스템(최종)" xfId="707"/>
    <cellStyle name="원_2002결과표_호남지역본부-" xfId="708"/>
    <cellStyle name="원_2002결과표1" xfId="709"/>
    <cellStyle name="원_2003-01정일사-표창5종" xfId="710"/>
    <cellStyle name="원_간지,목차,페이지,표지" xfId="711"/>
    <cellStyle name="원_강원지역본부(2006년_060109)" xfId="712"/>
    <cellStyle name="원_경남지역본부-" xfId="713"/>
    <cellStyle name="원_경북지역본부-" xfId="714"/>
    <cellStyle name="원_경찰청-근무,기동복" xfId="715"/>
    <cellStyle name="원_공사일반관리비양식" xfId="716"/>
    <cellStyle name="원_관리동sw" xfId="717"/>
    <cellStyle name="원_기초공사" xfId="718"/>
    <cellStyle name="원_네인텍정보기술-회로카드(수현)" xfId="719"/>
    <cellStyle name="원_대기해양노무비" xfId="720"/>
    <cellStyle name="원_대북자재8월분" xfId="721"/>
    <cellStyle name="원_대북자재8월분-1" xfId="722"/>
    <cellStyle name="원_동산용사촌수현(원본)" xfId="723"/>
    <cellStyle name="원_동산용사촌수현(원본)_강원지역본부(2006년_060109)" xfId="724"/>
    <cellStyle name="원_동산용사촌수현(원본)_경남지역본부-" xfId="725"/>
    <cellStyle name="원_동산용사촌수현(원본)_경북지역본부-" xfId="726"/>
    <cellStyle name="원_동산용사촌수현(원본)_중부지역본부-" xfId="727"/>
    <cellStyle name="원_동산용사촌수현(원본)_충청지역본부-" xfId="728"/>
    <cellStyle name="원_동산용사촌수현(원본)_통행료면탈방지시스템(최종)" xfId="729"/>
    <cellStyle name="원_동산용사촌수현(원본)_호남지역본부-" xfId="730"/>
    <cellStyle name="원_목차" xfId="731"/>
    <cellStyle name="원_백제군사전시1" xfId="732"/>
    <cellStyle name="원_수초제거기(대양기계)" xfId="733"/>
    <cellStyle name="원_수초제거기(대양기계)_강원지역본부(2006년_060109)" xfId="734"/>
    <cellStyle name="원_수초제거기(대양기계)_경남지역본부-" xfId="735"/>
    <cellStyle name="원_수초제거기(대양기계)_경북지역본부-" xfId="736"/>
    <cellStyle name="원_수초제거기(대양기계)_중부지역본부-" xfId="737"/>
    <cellStyle name="원_수초제거기(대양기계)_충청지역본부-" xfId="738"/>
    <cellStyle name="원_수초제거기(대양기계)_통행료면탈방지시스템(최종)" xfId="739"/>
    <cellStyle name="원_수초제거기(대양기계)_호남지역본부-" xfId="740"/>
    <cellStyle name="원_시설용역" xfId="741"/>
    <cellStyle name="원_암전정밀실체현미경(수현)" xfId="742"/>
    <cellStyle name="원_오리엔탈" xfId="743"/>
    <cellStyle name="원_원본 - 한국전기교통-개선형신호등 4종" xfId="744"/>
    <cellStyle name="원_원본 - 한국전기교통-개선형신호등 4종_강원지역본부(2006년_060109)" xfId="745"/>
    <cellStyle name="원_원본 - 한국전기교통-개선형신호등 4종_경남지역본부-" xfId="746"/>
    <cellStyle name="원_원본 - 한국전기교통-개선형신호등 4종_경북지역본부-" xfId="747"/>
    <cellStyle name="원_원본 - 한국전기교통-개선형신호등 4종_중부지역본부-" xfId="748"/>
    <cellStyle name="원_원본 - 한국전기교통-개선형신호등 4종_충청지역본부-" xfId="749"/>
    <cellStyle name="원_원본 - 한국전기교통-개선형신호등 4종_통행료면탈방지시스템(최종)" xfId="750"/>
    <cellStyle name="원_원본 - 한국전기교통-개선형신호등 4종_호남지역본부-" xfId="751"/>
    <cellStyle name="원_제경비율모음" xfId="752"/>
    <cellStyle name="원_제조원가" xfId="753"/>
    <cellStyle name="원_조달청-대북지원3차(최수현)" xfId="754"/>
    <cellStyle name="원_조달청-대북지원4차(최수현)" xfId="755"/>
    <cellStyle name="원_조달청-대북지원5차(최수현)" xfId="756"/>
    <cellStyle name="원_조달청-대북지원6차(번호)" xfId="757"/>
    <cellStyle name="원_조달청-대북지원6차(최수현)" xfId="758"/>
    <cellStyle name="원_조달청-대북지원7차(최수현)" xfId="759"/>
    <cellStyle name="원_조달청-대북지원8차(최수현)" xfId="760"/>
    <cellStyle name="원_조달청-대북지원9차(최수현)" xfId="761"/>
    <cellStyle name="원_조달청-B판사천강교제작(최종본)" xfId="762"/>
    <cellStyle name="원_중부지역본부-" xfId="763"/>
    <cellStyle name="원_중앙선관위(투표,개표)" xfId="764"/>
    <cellStyle name="원_중앙선관위(투표,개표)_강원지역본부(2006년_060109)" xfId="765"/>
    <cellStyle name="원_중앙선관위(투표,개표)_경남지역본부-" xfId="766"/>
    <cellStyle name="원_중앙선관위(투표,개표)_경북지역본부-" xfId="767"/>
    <cellStyle name="원_중앙선관위(투표,개표)_중부지역본부-" xfId="768"/>
    <cellStyle name="원_중앙선관위(투표,개표)_충청지역본부-" xfId="769"/>
    <cellStyle name="원_중앙선관위(투표,개표)_통행료면탈방지시스템(최종)" xfId="770"/>
    <cellStyle name="원_중앙선관위(투표,개표)_호남지역본부-" xfId="771"/>
    <cellStyle name="원_중앙선관위(투표,개표)-사본" xfId="772"/>
    <cellStyle name="원_철공가공조립" xfId="773"/>
    <cellStyle name="원_최종-한국전기교통-개선형신호등 4종(공수조정)" xfId="774"/>
    <cellStyle name="원_최종-한국전기교통-개선형신호등 4종(공수조정)_강원지역본부(2006년_060109)" xfId="775"/>
    <cellStyle name="원_최종-한국전기교통-개선형신호등 4종(공수조정)_경남지역본부-" xfId="776"/>
    <cellStyle name="원_최종-한국전기교통-개선형신호등 4종(공수조정)_경북지역본부-" xfId="777"/>
    <cellStyle name="원_최종-한국전기교통-개선형신호등 4종(공수조정)_중부지역본부-" xfId="778"/>
    <cellStyle name="원_최종-한국전기교통-개선형신호등 4종(공수조정)_충청지역본부-" xfId="779"/>
    <cellStyle name="원_최종-한국전기교통-개선형신호등 4종(공수조정)_통행료면탈방지시스템(최종)" xfId="780"/>
    <cellStyle name="원_최종-한국전기교통-개선형신호등 4종(공수조정)_호남지역본부-" xfId="781"/>
    <cellStyle name="원_충청지역본부-" xfId="782"/>
    <cellStyle name="원_코솔라-제조원가" xfId="783"/>
    <cellStyle name="원_토지공사-간접비" xfId="784"/>
    <cellStyle name="원_통행료면탈방지시스템(최종)" xfId="785"/>
    <cellStyle name="원_한국도로공사" xfId="786"/>
    <cellStyle name="원_한전내역서-최종" xfId="787"/>
    <cellStyle name="원_호남지역본부-" xfId="788"/>
    <cellStyle name="원_Pilot플랜트-계변경" xfId="789"/>
    <cellStyle name="원_Pilot플랜트이전설치-변경최종" xfId="790"/>
    <cellStyle name="원_SW(케이비)" xfId="791"/>
    <cellStyle name="유영" xfId="792"/>
    <cellStyle name="일위대가" xfId="793"/>
    <cellStyle name="자리수" xfId="794"/>
    <cellStyle name="자리수0" xfId="795"/>
    <cellStyle name="점선" xfId="796"/>
    <cellStyle name="제목[1 줄]" xfId="797"/>
    <cellStyle name="제목[2줄 아래]" xfId="798"/>
    <cellStyle name="제목[2줄 위]" xfId="799"/>
    <cellStyle name="제목1" xfId="800"/>
    <cellStyle name="지정되지 않음" xfId="801"/>
    <cellStyle name="콤마 [#]" xfId="802"/>
    <cellStyle name="콤마 []" xfId="803"/>
    <cellStyle name="콤마 [0]" xfId="804"/>
    <cellStyle name="콤마 [0]_경비" xfId="805"/>
    <cellStyle name="콤마 [0]_국영테크" xfId="806"/>
    <cellStyle name="콤마 [0]_모형제조" xfId="807"/>
    <cellStyle name="콤마 [0]기기자재비" xfId="808"/>
    <cellStyle name="콤마 [2]" xfId="809"/>
    <cellStyle name="콤마 [금액]" xfId="810"/>
    <cellStyle name="콤마 [소수]" xfId="811"/>
    <cellStyle name="콤마 [수량]" xfId="812"/>
    <cellStyle name="콤마[ ]" xfId="813"/>
    <cellStyle name="콤마[*]" xfId="814"/>
    <cellStyle name="콤마[.]" xfId="815"/>
    <cellStyle name="콤마[0]" xfId="816"/>
    <cellStyle name="콤마_  종  합  " xfId="817"/>
    <cellStyle name="퍼센트" xfId="818"/>
    <cellStyle name="표준" xfId="0" builtinId="0"/>
    <cellStyle name="표준_1(1).청사경비용역" xfId="819"/>
    <cellStyle name="표준_1. 경기지역본부" xfId="820"/>
    <cellStyle name="표준_2. 냉온수" xfId="821"/>
    <cellStyle name="표준_가변형_신성금고제작" xfId="822"/>
    <cellStyle name="표준_국영공사" xfId="823"/>
    <cellStyle name="표준_단말기" xfId="824"/>
    <cellStyle name="표준_마권용지" xfId="825"/>
    <cellStyle name="표준_모형제조" xfId="826"/>
    <cellStyle name="표준_모형제조_2-사인공사조정" xfId="827"/>
    <cellStyle name="표준_배부율" xfId="828"/>
    <cellStyle name="표준_비닐백" xfId="829"/>
    <cellStyle name="표준_양식11" xfId="830"/>
    <cellStyle name="표준_원가" xfId="831"/>
    <cellStyle name="표준_음식물쓰레기" xfId="832"/>
    <cellStyle name="표준_일반관리비" xfId="833"/>
    <cellStyle name="標準_Akia(F）-8" xfId="834"/>
    <cellStyle name="표준1" xfId="835"/>
    <cellStyle name="표준날짜" xfId="836"/>
    <cellStyle name="표준숫자" xfId="837"/>
    <cellStyle name="합산" xfId="838"/>
    <cellStyle name="화폐기호" xfId="839"/>
    <cellStyle name="화폐기호0" xfId="840"/>
    <cellStyle name="aa" xfId="841"/>
    <cellStyle name="Actual Date" xfId="842"/>
    <cellStyle name="Åë" xfId="843"/>
    <cellStyle name="Aee­ " xfId="844"/>
    <cellStyle name="Åëè­ [" xfId="845"/>
    <cellStyle name="ÅëÈ­ [0]_¸ðÇü¸·" xfId="846"/>
    <cellStyle name="AeE­ [0]_±a¼uAe½A " xfId="847"/>
    <cellStyle name="ÅëÈ­ [0]_laroux" xfId="848"/>
    <cellStyle name="Aee­ _06년)하이패스_점검내역" xfId="849"/>
    <cellStyle name="ÅëÈ­_¸ðÇü¸·" xfId="850"/>
    <cellStyle name="AeE­_±a¼uAe½A " xfId="851"/>
    <cellStyle name="ÅëÈ­_laroux" xfId="852"/>
    <cellStyle name="Æu¼¾æR" xfId="853"/>
    <cellStyle name="ALIGNMENT" xfId="854"/>
    <cellStyle name="Äþ" xfId="855"/>
    <cellStyle name="Äþ¸¶ [" xfId="856"/>
    <cellStyle name="ÄÞ¸¶ [0]_¸ðÇü¸·" xfId="857"/>
    <cellStyle name="AÞ¸¶ [0]_±a¼uAe½A " xfId="858"/>
    <cellStyle name="ÄÞ¸¶ [0]_laroux" xfId="859"/>
    <cellStyle name="ÄÞ¸¶_¸ðÇü¸·" xfId="860"/>
    <cellStyle name="AÞ¸¶_±a¼uAe½A " xfId="861"/>
    <cellStyle name="ÄÞ¸¶_laroux" xfId="862"/>
    <cellStyle name="Au¸R¼o" xfId="863"/>
    <cellStyle name="Au¸R¼o0" xfId="864"/>
    <cellStyle name="b?þ?b?þ?b?þ?b?þ?b?þ?b?þ?b?þ?b?þ?b?þ?b?þ?b灌þ?b?þ?&lt;?b?þ?b濬þ?b?þ?b?þ昰_x0018_?þ????_x0008_" xfId="865"/>
    <cellStyle name="b?þ?b?þ?b?þ?b灌þ?b?þ?&lt;?b?þ?b濬þ?b?þ?b?þ昰_x0018_?þ????_x0008_" xfId="866"/>
    <cellStyle name="b␌þකb濰þඪb瀠þයb灌þ්b炈þ宐&lt;෢b濈þෲb濬þขb瀐þฒb瀰þ昰_x0018_⋸þ㤕䰀ጤܕ_x0008_" xfId="867"/>
    <cellStyle name="b嬜þപb嬼þഺb孬þൊb⍜þ൚b⍼þ൪b⎨þൺb⏜þඊb␌þකb濰þඪb瀠þයb灌þ්b炈þ宐&lt;෢b濈þෲb濬þขb瀐þฒb瀰þ昰_x0018_⋸þ㤕䰀ጤܕ_x0008_" xfId="868"/>
    <cellStyle name="body" xfId="869"/>
    <cellStyle name="C¡IA¨ª_Sheet1 (2)" xfId="870"/>
    <cellStyle name="Ç¥" xfId="871"/>
    <cellStyle name="C￥AØ_  FAB AIA¤  " xfId="872"/>
    <cellStyle name="Ç¥ÁØ_¸ðÇü¸·" xfId="873"/>
    <cellStyle name="C￥AØ_¿μ¾÷CoE² " xfId="874"/>
    <cellStyle name="Ç¥ÁØ_°­´ç (2)" xfId="875"/>
    <cellStyle name="C￥AØ_°A·¡≫oE²" xfId="876"/>
    <cellStyle name="Calc Currency (0)" xfId="877"/>
    <cellStyle name="category" xfId="878"/>
    <cellStyle name="CIAIÆU¸μAⓒ" xfId="879"/>
    <cellStyle name="Co≫e" xfId="880"/>
    <cellStyle name="Comma" xfId="881"/>
    <cellStyle name="Comma [0]" xfId="882"/>
    <cellStyle name="comma zerodec" xfId="883"/>
    <cellStyle name="Comma_ SG&amp;A Bridge " xfId="884"/>
    <cellStyle name="Comma0" xfId="885"/>
    <cellStyle name="Copied" xfId="886"/>
    <cellStyle name="Curren?_x0012_퐀_x0017_?" xfId="887"/>
    <cellStyle name="Currency" xfId="888"/>
    <cellStyle name="Currency [0]" xfId="889"/>
    <cellStyle name="Currency_ SG&amp;A Bridge " xfId="890"/>
    <cellStyle name="Currency0" xfId="891"/>
    <cellStyle name="Currency1" xfId="892"/>
    <cellStyle name="Date" xfId="893"/>
    <cellStyle name="Dezimal [0]_Ausdruck RUND (D)" xfId="894"/>
    <cellStyle name="Dezimal_Ausdruck RUND (D)" xfId="895"/>
    <cellStyle name="Dollar (zero dec)" xfId="896"/>
    <cellStyle name="E­æo±ae￡" xfId="897"/>
    <cellStyle name="E­æo±ae￡0" xfId="898"/>
    <cellStyle name="Entered" xfId="899"/>
    <cellStyle name="Euro" xfId="900"/>
    <cellStyle name="F2" xfId="901"/>
    <cellStyle name="F3" xfId="902"/>
    <cellStyle name="F4" xfId="903"/>
    <cellStyle name="F5" xfId="904"/>
    <cellStyle name="F6" xfId="905"/>
    <cellStyle name="F7" xfId="906"/>
    <cellStyle name="F8" xfId="907"/>
    <cellStyle name="Fixed" xfId="908"/>
    <cellStyle name="G/표준" xfId="909"/>
    <cellStyle name="Grey" xfId="910"/>
    <cellStyle name="head" xfId="911"/>
    <cellStyle name="head 1" xfId="912"/>
    <cellStyle name="head 1-1" xfId="913"/>
    <cellStyle name="HEADER" xfId="914"/>
    <cellStyle name="Header1" xfId="915"/>
    <cellStyle name="Header2" xfId="916"/>
    <cellStyle name="Heading 1" xfId="917"/>
    <cellStyle name="Heading 2" xfId="918"/>
    <cellStyle name="Heading1" xfId="919"/>
    <cellStyle name="Heading2" xfId="920"/>
    <cellStyle name="Helv8_PFD4.XLS" xfId="921"/>
    <cellStyle name="HIGHLIGHT" xfId="922"/>
    <cellStyle name="Hyperlink_NEGS" xfId="923"/>
    <cellStyle name="Input [yellow]" xfId="924"/>
    <cellStyle name="Milliers [0]_Arabian Spec" xfId="925"/>
    <cellStyle name="Milliers_Arabian Spec" xfId="926"/>
    <cellStyle name="Model" xfId="927"/>
    <cellStyle name="Mon?aire [0]_Arabian Spec" xfId="928"/>
    <cellStyle name="Mon?aire_Arabian Spec" xfId="929"/>
    <cellStyle name="no dec" xfId="930"/>
    <cellStyle name="Normal - 유형1" xfId="931"/>
    <cellStyle name="Normal - Style1" xfId="932"/>
    <cellStyle name="Normal - Style2" xfId="933"/>
    <cellStyle name="Normal - Style3" xfId="934"/>
    <cellStyle name="Normal - Style4" xfId="935"/>
    <cellStyle name="Normal - Style5" xfId="936"/>
    <cellStyle name="Normal - Style6" xfId="937"/>
    <cellStyle name="Normal - Style7" xfId="938"/>
    <cellStyle name="Normal - Style8" xfId="939"/>
    <cellStyle name="Normal_ SG&amp;A Bridge" xfId="940"/>
    <cellStyle name="Œ…?æ맖?e [0.00]_laroux" xfId="941"/>
    <cellStyle name="Œ…?æ맖?e_laroux" xfId="942"/>
    <cellStyle name="oft Excel]_x000d__x000a_Comment=The open=/f lines load custom functions into the Paste Function list._x000d__x000a_Maximized=3_x000d__x000a_AutoFormat=" xfId="943"/>
    <cellStyle name="Percent" xfId="944"/>
    <cellStyle name="Percent [2]" xfId="945"/>
    <cellStyle name="Percent_06년)하이패스_점검내역" xfId="946"/>
    <cellStyle name="RevList" xfId="947"/>
    <cellStyle name="STANDARD" xfId="948"/>
    <cellStyle name="STD" xfId="949"/>
    <cellStyle name="subhead" xfId="950"/>
    <cellStyle name="Subtotal" xfId="951"/>
    <cellStyle name="þ?b?þ?b?þ?b?þ?b?þ?b?þ?b?þ?b灌þ?b?þ?&lt;?b?þ?b濬þ?b?þ?b?þ昰_x0018_?þ????_x0008_" xfId="952"/>
    <cellStyle name="þ൚b⍼þ൪b⎨þൺb⏜þඊb␌þකb濰þඪb瀠þයb灌þ්b炈þ宐&lt;෢b濈þෲb濬þขb瀐þฒb瀰þ昰_x0018_⋸þ㤕䰀ጤܕ_x0008_" xfId="953"/>
    <cellStyle name="Title" xfId="954"/>
    <cellStyle name="title [1]" xfId="955"/>
    <cellStyle name="title [2]" xfId="956"/>
    <cellStyle name="Total" xfId="957"/>
    <cellStyle name="UM" xfId="958"/>
    <cellStyle name="Unprot" xfId="959"/>
    <cellStyle name="Unprot$" xfId="960"/>
    <cellStyle name="Unprotect" xfId="961"/>
    <cellStyle name="W?rung [0]_Ausdruck RUND (D)" xfId="962"/>
    <cellStyle name="W?rung_Ausdruck RUND (D)" xfId="963"/>
    <cellStyle name="μU¿¡ ¿A´A CIAIÆU¸μAⓒ" xfId="9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9525</xdr:colOff>
      <xdr:row>6</xdr:row>
      <xdr:rowOff>0</xdr:rowOff>
    </xdr:to>
    <xdr:sp macro="" textlink="">
      <xdr:nvSpPr>
        <xdr:cNvPr id="6341" name="Line 1"/>
        <xdr:cNvSpPr>
          <a:spLocks noChangeShapeType="1"/>
        </xdr:cNvSpPr>
      </xdr:nvSpPr>
      <xdr:spPr bwMode="auto">
        <a:xfrm>
          <a:off x="0" y="1247775"/>
          <a:ext cx="2552700" cy="6286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9525</xdr:colOff>
      <xdr:row>6</xdr:row>
      <xdr:rowOff>0</xdr:rowOff>
    </xdr:to>
    <xdr:sp macro="" textlink="">
      <xdr:nvSpPr>
        <xdr:cNvPr id="29827" name="Line 1"/>
        <xdr:cNvSpPr>
          <a:spLocks noChangeShapeType="1"/>
        </xdr:cNvSpPr>
      </xdr:nvSpPr>
      <xdr:spPr bwMode="auto">
        <a:xfrm>
          <a:off x="0" y="1247775"/>
          <a:ext cx="2438400" cy="4953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495300</xdr:rowOff>
    </xdr:from>
    <xdr:to>
      <xdr:col>3</xdr:col>
      <xdr:colOff>0</xdr:colOff>
      <xdr:row>3</xdr:row>
      <xdr:rowOff>495300</xdr:rowOff>
    </xdr:to>
    <xdr:sp macro="" textlink="">
      <xdr:nvSpPr>
        <xdr:cNvPr id="2242" name="Line 1"/>
        <xdr:cNvSpPr>
          <a:spLocks noChangeShapeType="1"/>
        </xdr:cNvSpPr>
      </xdr:nvSpPr>
      <xdr:spPr bwMode="auto">
        <a:xfrm>
          <a:off x="1143000" y="124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798" name="Line 1"/>
        <xdr:cNvSpPr>
          <a:spLocks noChangeShapeType="1"/>
        </xdr:cNvSpPr>
      </xdr:nvSpPr>
      <xdr:spPr bwMode="auto">
        <a:xfrm>
          <a:off x="2152650" y="147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799" name="Line 2"/>
        <xdr:cNvSpPr>
          <a:spLocks noChangeShapeType="1"/>
        </xdr:cNvSpPr>
      </xdr:nvSpPr>
      <xdr:spPr bwMode="auto">
        <a:xfrm>
          <a:off x="2152650" y="147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495300</xdr:rowOff>
    </xdr:from>
    <xdr:to>
      <xdr:col>4</xdr:col>
      <xdr:colOff>0</xdr:colOff>
      <xdr:row>3</xdr:row>
      <xdr:rowOff>495300</xdr:rowOff>
    </xdr:to>
    <xdr:sp macro="" textlink="">
      <xdr:nvSpPr>
        <xdr:cNvPr id="4800" name="Line 3"/>
        <xdr:cNvSpPr>
          <a:spLocks noChangeShapeType="1"/>
        </xdr:cNvSpPr>
      </xdr:nvSpPr>
      <xdr:spPr bwMode="auto">
        <a:xfrm>
          <a:off x="2152650" y="147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</xdr:row>
      <xdr:rowOff>495300</xdr:rowOff>
    </xdr:from>
    <xdr:to>
      <xdr:col>4</xdr:col>
      <xdr:colOff>0</xdr:colOff>
      <xdr:row>2</xdr:row>
      <xdr:rowOff>495300</xdr:rowOff>
    </xdr:to>
    <xdr:sp macro="" textlink="">
      <xdr:nvSpPr>
        <xdr:cNvPr id="4801" name="Line 1"/>
        <xdr:cNvSpPr>
          <a:spLocks noChangeShapeType="1"/>
        </xdr:cNvSpPr>
      </xdr:nvSpPr>
      <xdr:spPr bwMode="auto">
        <a:xfrm>
          <a:off x="2152650" y="116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&#50672;&#46041;&#51228;Ds\&#48512;&#44257;&#52264;&#47049;\&#51648;&#49688;&#51312;&#51221;\&#54217;&#5346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d02\cad00-e\HEXCEL\XLS\XL_DATA\&#44204;&#51201;\&#50629;&#52404;\HIT\&#50500;&#49328;&#44277;&#51109;\&#50500;&#49328;&#51032;&#5120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&#50896;&#44032;&#44228;&#49328;\4\2002&#50900;&#46300;&#52981;\KK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437;&#44260;&#48512;&#51109;\C\&#49884;&#44277;&#51089;&#50629;\&#49688;&#45768;\&#52264;&#51452;&#51076;\KK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SJ\&#47932;&#44032;&#50672;&#46041;&#51228;\&#47932;&#44032;&#51312;&#51221;&#50984;\WINDOWS\EXCEL\K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HEXCEL\XLS\XL_DATA\&#44204;&#51201;\&#50629;&#52404;\HIT\&#50500;&#49328;&#44277;&#51109;\&#50500;&#49328;&#51032;&#5120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&#50896;&#44032;&#44228;&#49328;\4\2002&#50900;&#46300;&#52981;\KK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My%20Documents\&#51312;&#49324;&#51088;&#47308;\WINDOWS\EXCEL\KI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mj\c\WINDOWS\EXCEL\KI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2&#45380;\My%20Documents\KI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K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9437;&#51312;\2003&#45380;\E-&#50696;&#51221;&#50896;&#44032;\&#50896;&#44032;&#44228;&#49328;\2000\10\&#54872;&#44221;&#50672;&#44396;&#50896;\&#50672;&#46041;&#51228;Ds\&#48512;&#44257;&#52264;&#47049;\&#51648;&#49688;&#51312;&#51221;\KK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건축"/>
      <sheetName val="건집"/>
      <sheetName val="경산"/>
      <sheetName val="수로교총재료집계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표지 (5_15) 가구별도"/>
      <sheetName val=" HIT-&gt;HMC 견적(3900)"/>
      <sheetName val="견적갑지"/>
      <sheetName val="견적내용"/>
      <sheetName val="공사비 검토내역서"/>
      <sheetName val="Sheet1"/>
      <sheetName val="일위대가"/>
      <sheetName val="단가산출"/>
      <sheetName val="2F 회의실견적(5_14 일대)"/>
      <sheetName val="I一般比"/>
      <sheetName val="#REF"/>
      <sheetName val="SHL"/>
      <sheetName val="_HIT__HMC 견적_3900_"/>
      <sheetName val="아산의전"/>
      <sheetName val="TABLE"/>
      <sheetName val="J直材4"/>
      <sheetName val="민감도"/>
      <sheetName val="직노"/>
      <sheetName val="노임"/>
      <sheetName val="일위대가(가설)"/>
      <sheetName val="N賃率-職"/>
      <sheetName val="간접비계산"/>
      <sheetName val="1"/>
      <sheetName val="현장관리비"/>
      <sheetName val="설직재-1"/>
      <sheetName val="1,2공구원가계산서"/>
      <sheetName val="2공구산출내역"/>
      <sheetName val="1공구산출내역서"/>
      <sheetName val="내역서"/>
      <sheetName val="20관리비율"/>
      <sheetName val="기본일위"/>
      <sheetName val="일위단가"/>
      <sheetName val="백암비스타내역"/>
      <sheetName val="CM 1"/>
      <sheetName val="인부신상자료"/>
      <sheetName val="시화점실행"/>
      <sheetName val="22인공"/>
    </sheetNames>
    <sheetDataSet>
      <sheetData sheetId="0" refreshError="1"/>
      <sheetData sheetId="1" refreshError="1">
        <row r="31">
          <cell r="J31">
            <v>1.4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일위대가"/>
      <sheetName val="일위목록"/>
      <sheetName val=" HIT-&gt;HMC 견적(3900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"/>
      <sheetName val="수정내역"/>
      <sheetName val="일위대가표"/>
      <sheetName val="일위대가"/>
      <sheetName val="실행내역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XXXXXX"/>
      <sheetName val="VXXX"/>
      <sheetName val="진짜내역"/>
      <sheetName val="전시원"/>
      <sheetName val="전시내"/>
      <sheetName val="Sheet1"/>
      <sheetName val="Sheet2"/>
      <sheetName val="Sheet3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  <sheetName val="기초자료"/>
      <sheetName val="내역"/>
      <sheetName val="#REF"/>
      <sheetName val="현장"/>
      <sheetName val="기본일위"/>
      <sheetName val="J直材4"/>
      <sheetName val="MAIN_TABLE"/>
      <sheetName val="I一般比"/>
      <sheetName val="교통대책내역"/>
      <sheetName val="백암비스타내역"/>
      <sheetName val="예산M11A"/>
      <sheetName val="건축내역"/>
      <sheetName val="101동"/>
      <sheetName val="2000년1차"/>
      <sheetName val="2000전체분"/>
      <sheetName val="출자한도"/>
      <sheetName val="3BL공동구 수량"/>
      <sheetName val="일대-1"/>
      <sheetName val="KKK"/>
      <sheetName val="공사비총괄표"/>
      <sheetName val="공사개요(서광주)"/>
      <sheetName val="자료"/>
      <sheetName val="재료"/>
      <sheetName val="기본단가표"/>
      <sheetName val="단가조사"/>
      <sheetName val="식재인부"/>
      <sheetName val="N賃率-職"/>
      <sheetName val="영창26"/>
      <sheetName val="설직재-1"/>
      <sheetName val="골재산출"/>
      <sheetName val="요율"/>
      <sheetName val="본공사"/>
      <sheetName val="대공종"/>
      <sheetName val="설계서"/>
      <sheetName val="단가산출"/>
      <sheetName val="적용토목"/>
      <sheetName val="갑지"/>
      <sheetName val="경산"/>
      <sheetName val="산근"/>
      <sheetName val="기초내역서"/>
      <sheetName val="수량산출"/>
      <sheetName val="대가목록표"/>
      <sheetName val="실행"/>
      <sheetName val="갑지(추정)"/>
      <sheetName val="AIR SHOWER(3인용)"/>
      <sheetName val="Customer Databas"/>
      <sheetName val="물가자료"/>
      <sheetName val="철탑공사"/>
      <sheetName val="스포회원매출"/>
      <sheetName val="교각별철근수량집계표"/>
      <sheetName val="금액내역서"/>
      <sheetName val="산출근거"/>
      <sheetName val="차수공개요"/>
      <sheetName val="CTEMCOST"/>
      <sheetName val="조명율표"/>
      <sheetName val="총괄표"/>
      <sheetName val="산출내역서"/>
      <sheetName val="5공철탑검토표"/>
      <sheetName val="4공철탑검토"/>
      <sheetName val="지질조사"/>
      <sheetName val="코드표"/>
      <sheetName val="재료비노무비"/>
      <sheetName val="당초"/>
      <sheetName val="노임"/>
      <sheetName val="NYS"/>
      <sheetName val="단중표"/>
      <sheetName val="예산"/>
      <sheetName val="원가 (2)"/>
      <sheetName val="본체"/>
      <sheetName val="위생설비"/>
      <sheetName val="연부97-1"/>
      <sheetName val="조건표"/>
      <sheetName val="자갈,시멘트,모래산출"/>
      <sheetName val="데이타"/>
      <sheetName val="DATA"/>
      <sheetName val="asd"/>
      <sheetName val="6PILE  (돌출)"/>
      <sheetName val="지하"/>
      <sheetName val="도급기성"/>
      <sheetName val="설비단가표"/>
      <sheetName val="Sheet5"/>
      <sheetName val="LEGEND"/>
      <sheetName val="오수공수량집계표"/>
      <sheetName val="공정율"/>
      <sheetName val="pldt"/>
      <sheetName val="건집"/>
      <sheetName val="건축"/>
      <sheetName val="기설집"/>
      <sheetName val="설집"/>
      <sheetName val="식재수량표"/>
      <sheetName val="총괄"/>
      <sheetName val="집계"/>
      <sheetName val="공량집"/>
      <sheetName val="단가"/>
      <sheetName val="배부율"/>
      <sheetName val="완성1"/>
      <sheetName val="완성2"/>
      <sheetName val="산재비율"/>
      <sheetName val="안전비율"/>
      <sheetName val="일반비율"/>
      <sheetName val="공량"/>
      <sheetName val="VXXXXX"/>
      <sheetName val="적용대가"/>
      <sheetName val="지수내역"/>
      <sheetName val="노(97.1,97.9,98.1)"/>
      <sheetName val="LF자재단가"/>
      <sheetName val="자재단가"/>
      <sheetName val="토공(우물통,기타) "/>
      <sheetName val="Sheet6"/>
      <sheetName val="공사직종별노임"/>
      <sheetName val="48전력선로일위"/>
      <sheetName val="단가표"/>
      <sheetName val="일위대가목차"/>
      <sheetName val="교수설계"/>
      <sheetName val="식생블럭단위수량"/>
      <sheetName val="1.설계조건"/>
      <sheetName val="시설물기초"/>
      <sheetName val=" 냉각수펌프"/>
      <sheetName val="AHU집계"/>
      <sheetName val="노임,재료비"/>
      <sheetName val="토공 total"/>
      <sheetName val=" HIT-&gt;HMC 견적(3900)"/>
      <sheetName val="중기"/>
      <sheetName val="RE9604"/>
      <sheetName val="내역서2안"/>
      <sheetName val="ELEC"/>
      <sheetName val="9GNG운반"/>
      <sheetName val="기술부대조건"/>
      <sheetName val="율촌법률사무소2내역"/>
      <sheetName val="공조기휀"/>
      <sheetName val="내역서(중수)"/>
      <sheetName val="CAT_5"/>
      <sheetName val="단가비교표_공통1"/>
      <sheetName val="CIVIL4"/>
      <sheetName val="N賃率_職"/>
      <sheetName val="내역서 "/>
      <sheetName val="특외대"/>
      <sheetName val="철거산출근거"/>
      <sheetName val="입찰안"/>
      <sheetName val="노무비"/>
      <sheetName val="조명시설"/>
      <sheetName val="목록"/>
      <sheetName val="시멘트"/>
      <sheetName val="102역사"/>
      <sheetName val="6호기"/>
      <sheetName val="금액집계"/>
      <sheetName val="96정변2"/>
      <sheetName val="수주추정"/>
      <sheetName val="내역(원안-대안)"/>
      <sheetName val="당진1,2호기전선관설치및접지4차공사내역서-을지"/>
      <sheetName val="본체철근표"/>
      <sheetName val="역공종"/>
      <sheetName val="대치판정"/>
      <sheetName val="원가서"/>
      <sheetName val="전기일위목록"/>
      <sheetName val="노무,재료"/>
      <sheetName val="견적"/>
      <sheetName val="사다리"/>
      <sheetName val="아파트건축"/>
      <sheetName val="도급견적가"/>
      <sheetName val="기계경비(시간당)"/>
      <sheetName val="공통가설공사"/>
      <sheetName val="표지"/>
      <sheetName val="조경일람"/>
      <sheetName val="guard(mac)"/>
      <sheetName val="제-노임"/>
      <sheetName val="제직재"/>
      <sheetName val="데리네이타현황"/>
      <sheetName val="총수량집계표"/>
      <sheetName val="제작비추산총괄표"/>
      <sheetName val="갑"/>
      <sheetName val="001"/>
      <sheetName val="단위내역서"/>
      <sheetName val="주beam"/>
      <sheetName val="공사개요"/>
      <sheetName val="견적서"/>
      <sheetName val="원가계산서"/>
      <sheetName val="부대공Ⅱ"/>
      <sheetName val="간접1"/>
      <sheetName val="장비가동"/>
      <sheetName val="내역관리1"/>
      <sheetName val="산출-설비"/>
      <sheetName val="설_(3)"/>
      <sheetName val="설_(2)"/>
      <sheetName val="3BL공동구_수량"/>
      <sheetName val="갑지1"/>
      <sheetName val="전선 및 전선관"/>
      <sheetName val="공통가설"/>
      <sheetName val="저"/>
      <sheetName val="내역(설계)"/>
      <sheetName val="백룡교차로"/>
      <sheetName val="산정교차로"/>
      <sheetName val="신영교차로"/>
      <sheetName val="물량입력"/>
      <sheetName val="일위(철거)"/>
      <sheetName val="E총15"/>
      <sheetName val="약품공급2"/>
      <sheetName val="카메라"/>
      <sheetName val="내역서(기성청구)"/>
      <sheetName val="입력변수"/>
      <sheetName val="일위"/>
      <sheetName val="3.2제조설비"/>
      <sheetName val="적용건축"/>
      <sheetName val="일위대가1"/>
      <sheetName val="계약서"/>
      <sheetName val="DATE"/>
      <sheetName val="노 무 비"/>
      <sheetName val="별표 "/>
      <sheetName val="Sheet7(ㅅ)"/>
      <sheetName val="청주(철골발주의뢰서)"/>
      <sheetName val="200"/>
      <sheetName val="단가대비표 (3)"/>
      <sheetName val="Inst."/>
      <sheetName val="물량표"/>
      <sheetName val="부하자료"/>
      <sheetName val="첨부1"/>
      <sheetName val="국내"/>
      <sheetName val="Baby일위대가"/>
      <sheetName val="을지"/>
      <sheetName val="내역서 제출"/>
      <sheetName val="직접공사비"/>
      <sheetName val="JUCKEYK"/>
      <sheetName val="내역표지"/>
      <sheetName val="건축원가"/>
      <sheetName val="#3_일위대가목록"/>
      <sheetName val="01상노임"/>
      <sheetName val="토공집계표"/>
      <sheetName val="단"/>
      <sheetName val="기계공사비집계(원안)"/>
      <sheetName val="토공"/>
      <sheetName val="터파기및재료"/>
      <sheetName val="별표"/>
      <sheetName val="sub"/>
      <sheetName val="반포2차"/>
      <sheetName val="공사착공계"/>
      <sheetName val="하도급원가계산총괄표(식재)"/>
      <sheetName val="찍기"/>
      <sheetName val="특별땅고르기"/>
      <sheetName val="2000년 공정표"/>
      <sheetName val="2공구산출내역"/>
      <sheetName val="단위단가"/>
      <sheetName val="연결관암거"/>
      <sheetName val="소비자가"/>
      <sheetName val="일위대가목록"/>
      <sheetName val="일위_파일"/>
      <sheetName val="일위(PANEL)"/>
      <sheetName val="효성CB 1P기초"/>
      <sheetName val="계수시트"/>
      <sheetName val="램머"/>
      <sheetName val="경영상태"/>
      <sheetName val="노무비 근거"/>
      <sheetName val="상가분양"/>
      <sheetName val="INPUT"/>
      <sheetName val="AIR_SHOWER(3인용)"/>
      <sheetName val="Customer_Databas"/>
      <sheetName val="토공(우물통,기타)_"/>
      <sheetName val="원가_(2)"/>
      <sheetName val="_HIT-&gt;HMC_견적(3900)"/>
      <sheetName val="기초일위"/>
      <sheetName val="설계조건"/>
      <sheetName val="배수내역"/>
      <sheetName val="기흥하도용"/>
      <sheetName val="차액보증"/>
      <sheetName val="도급예산내역서봉투"/>
      <sheetName val="공사원가계산서"/>
      <sheetName val="설계산출표지"/>
      <sheetName val="도급예산내역서총괄표"/>
      <sheetName val="을부담운반비"/>
      <sheetName val="설계산출기초"/>
      <sheetName val="운반비산출"/>
      <sheetName val="내역서1"/>
      <sheetName val="1공구산출내역서"/>
      <sheetName val="노무비단가"/>
      <sheetName val="지점장"/>
      <sheetName val="유기공정"/>
      <sheetName val="유림콘도"/>
      <sheetName val="ITEM"/>
      <sheetName val="원본"/>
      <sheetName val="암거단위"/>
      <sheetName val="손익분석"/>
      <sheetName val="원가총괄"/>
      <sheetName val="수량산출(생반)"/>
      <sheetName val="일반전기C"/>
      <sheetName val="청곡지선입력"/>
      <sheetName val="토공_total"/>
      <sheetName val="노(97_1,97_9,98_1)"/>
      <sheetName val="6PILE__(돌출)"/>
      <sheetName val="적용단위길이"/>
      <sheetName val="피벗테이블데이터분석"/>
      <sheetName val="COST"/>
      <sheetName val="부대내역"/>
      <sheetName val="세골재  T2 변경 현황"/>
      <sheetName val="직재"/>
      <sheetName val="통합집계표"/>
      <sheetName val="3본사"/>
      <sheetName val="단가일람"/>
      <sheetName val="갑지.을지"/>
      <sheetName val="실행철강하도"/>
      <sheetName val="BID"/>
      <sheetName val="일위대가(1)"/>
      <sheetName val="기타 정보통신공사"/>
      <sheetName val="PIPING"/>
      <sheetName val="구리토평1전기"/>
      <sheetName val="C.전기공사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 refreshError="1"/>
      <sheetData sheetId="293" refreshError="1"/>
      <sheetData sheetId="294" refreshError="1"/>
      <sheetData sheetId="295" refreshError="1"/>
      <sheetData sheetId="296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F 회의실견적(5_14 일대)"/>
      <sheetName val="20관리비율"/>
      <sheetName val="아산의전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공조기휀"/>
      <sheetName val="#REF"/>
      <sheetName val="J直材4"/>
      <sheetName val="백암비스타내역"/>
      <sheetName val="Sheet3"/>
      <sheetName val="일위"/>
      <sheetName val="화재 탐지 설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연부97-1"/>
      <sheetName val="갑지1"/>
      <sheetName val="관급_Fi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XXXXXX"/>
      <sheetName val="VXXX"/>
      <sheetName val="진짜내역"/>
      <sheetName val="단가"/>
      <sheetName val="총괄"/>
      <sheetName val="집계"/>
      <sheetName val="내역"/>
      <sheetName val="공량집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전시원"/>
      <sheetName val="전시내"/>
      <sheetName val="Sheet1"/>
      <sheetName val="Sheet2"/>
      <sheetName val="Sheet3"/>
      <sheetName val="표"/>
      <sheetName val="목"/>
      <sheetName val="설"/>
      <sheetName val="일"/>
      <sheetName val="일집표"/>
      <sheetName val="일위표"/>
      <sheetName val="수표"/>
      <sheetName val="원가"/>
      <sheetName val="집계표"/>
      <sheetName val="내역서(내부)"/>
      <sheetName val="내역서"/>
      <sheetName val="일위대가"/>
      <sheetName val="단가산출서"/>
      <sheetName val="중기사용료"/>
      <sheetName val="재료단가"/>
      <sheetName val="노임단가"/>
      <sheetName val="총경기장별내역서(10-11)"/>
      <sheetName val="경기장별내역서(12-107)"/>
      <sheetName val="일위대가목록"/>
      <sheetName val="사당"/>
      <sheetName val="한강운반비"/>
      <sheetName val="1차 내역서"/>
      <sheetName val="공통(20-91)"/>
      <sheetName val="물가"/>
      <sheetName val="원가 (2)"/>
      <sheetName val="백암비스타내역"/>
      <sheetName val="직재"/>
      <sheetName val="#REF"/>
      <sheetName val="6PILE  (돌출)"/>
      <sheetName val="일위대가(4층원격)"/>
      <sheetName val="을"/>
      <sheetName val="차액보증"/>
      <sheetName val="철거산출근거"/>
      <sheetName val="입찰안"/>
      <sheetName val="견적서"/>
      <sheetName val="부대공"/>
      <sheetName val="포장공"/>
      <sheetName val="토공"/>
      <sheetName val="J直材4"/>
      <sheetName val="설계서(표지)"/>
      <sheetName val="원가계산서"/>
      <sheetName val="내역서2안"/>
      <sheetName val="기초내역서"/>
      <sheetName val="수량산출"/>
      <sheetName val="대가목록표"/>
      <sheetName val="98지급계획"/>
      <sheetName val="현장"/>
      <sheetName val="2공구산출내역"/>
      <sheetName val="품셈TABLE"/>
      <sheetName val="토목공사일반"/>
      <sheetName val="추가대화"/>
      <sheetName val="공통가설"/>
      <sheetName val="인건-측정"/>
      <sheetName val="노무"/>
      <sheetName val="단가조사"/>
      <sheetName val="JUCK"/>
      <sheetName val="공사개요"/>
      <sheetName val="실행내역"/>
      <sheetName val="공사현황"/>
      <sheetName val="금액내역서"/>
      <sheetName val="소방사항"/>
      <sheetName val="교통대책내역"/>
      <sheetName val="DATE"/>
      <sheetName val="산출근거"/>
      <sheetName val="자재단가리스트"/>
      <sheetName val="패널"/>
      <sheetName val="계양가시설"/>
      <sheetName val="평가데이터"/>
      <sheetName val="N賃率-職"/>
      <sheetName val="도급FORM"/>
      <sheetName val="아파트 내역"/>
      <sheetName val="초기화면"/>
      <sheetName val="관급자재"/>
      <sheetName val="TANK견적대지"/>
      <sheetName val="골조시행"/>
      <sheetName val="첨부1"/>
      <sheetName val="부재리스트"/>
      <sheetName val="BID"/>
      <sheetName val="CT "/>
      <sheetName val="일위"/>
      <sheetName val="대상공사(조달청)"/>
      <sheetName val="자료(통합)"/>
      <sheetName val="내역서(설비+소방)"/>
      <sheetName val="전체"/>
      <sheetName val="별표"/>
      <sheetName val="KIM"/>
      <sheetName val="내역서총집계표"/>
      <sheetName val="공사예산하조서(O.K)"/>
      <sheetName val="노무비"/>
      <sheetName val="기계경비(시간당)"/>
      <sheetName val="램머"/>
      <sheetName val="파일의이용"/>
      <sheetName val="설계명세서 (장비)"/>
      <sheetName val="기본일위"/>
      <sheetName val="건축원가"/>
      <sheetName val="NEGO"/>
      <sheetName val="BCK3672"/>
      <sheetName val="설계내역서"/>
      <sheetName val="2공구하도급내역서"/>
      <sheetName val="현장경비"/>
      <sheetName val="중기조종사 단위단가"/>
      <sheetName val="요율"/>
      <sheetName val="2000.11월설계내역"/>
      <sheetName val="인테리어내역"/>
      <sheetName val="자  재"/>
      <sheetName val="건축외주"/>
      <sheetName val="갑지(추정)"/>
      <sheetName val="토목"/>
      <sheetName val="감가상각"/>
      <sheetName val="토사(PE)"/>
      <sheetName val="Total"/>
      <sheetName val="실행"/>
      <sheetName val="104동"/>
      <sheetName val="2006년일위대가"/>
      <sheetName val="Sheet4"/>
      <sheetName val="데이타"/>
      <sheetName val="시설장비부하계산서"/>
      <sheetName val="홍보비디오"/>
      <sheetName val="Book4"/>
      <sheetName val=" HIT-&gt;HMC 견적(3900)"/>
      <sheetName val="I一般比"/>
      <sheetName val="설직재-1"/>
      <sheetName val="2F 회의실견적(5_14 일대)"/>
      <sheetName val="工완성공사율"/>
      <sheetName val="ELECTRIC"/>
      <sheetName val="20관리비율"/>
      <sheetName val="사급자재(1단계)"/>
      <sheetName val="단가기준"/>
      <sheetName val="저"/>
      <sheetName val="설계명세서"/>
      <sheetName val="자료입력"/>
      <sheetName val="간접"/>
      <sheetName val="LP-S"/>
      <sheetName val="날개벽"/>
      <sheetName val="직접수량"/>
      <sheetName val="원가계산서 "/>
      <sheetName val="청천내"/>
      <sheetName val="단가 (2)"/>
      <sheetName val="구천"/>
      <sheetName val="연결관암거"/>
      <sheetName val="계수시트"/>
      <sheetName val="주소"/>
      <sheetName val="변수값"/>
      <sheetName val="중기상차"/>
      <sheetName val="AS복구"/>
      <sheetName val="중기터파기"/>
      <sheetName val="제품별단가"/>
      <sheetName val="제품별절단길이-0628"/>
      <sheetName val="설계명세서(a"/>
      <sheetName val="일위대가표"/>
      <sheetName val="COST"/>
      <sheetName val="단가 "/>
      <sheetName val="수목표준대가"/>
      <sheetName val="수목데이타 "/>
      <sheetName val="16-1"/>
      <sheetName val="사업부배부A"/>
      <sheetName val="1.설계기준"/>
      <sheetName val="기둥(원형)"/>
      <sheetName val="기초공"/>
      <sheetName val="건축내역(진해석동)"/>
      <sheetName val="동수"/>
      <sheetName val="누계12"/>
      <sheetName val="전체도급"/>
      <sheetName val="6호기"/>
      <sheetName val="총괄내역서"/>
      <sheetName val="도급견적가"/>
      <sheetName val="pier(각형)"/>
      <sheetName val="총괄표"/>
      <sheetName val="자판실행"/>
      <sheetName val="평내중"/>
      <sheetName val="총괄내역"/>
      <sheetName val="말뚝물량"/>
      <sheetName val="실행철강하도"/>
      <sheetName val="급수 (LPM)"/>
      <sheetName val="국별인원"/>
      <sheetName val="현금"/>
      <sheetName val="CP-E2 (품셈표)"/>
      <sheetName val="A-4"/>
      <sheetName val="공통가설공사"/>
      <sheetName val="MIJIBI"/>
      <sheetName val="일위목록-기"/>
      <sheetName val="갑지"/>
      <sheetName val="개요"/>
      <sheetName val="프랜트면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실행내역"/>
      <sheetName val="일위대가목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XXXXXX"/>
      <sheetName val="VXXX"/>
      <sheetName val="진짜내역"/>
      <sheetName val="총괄"/>
      <sheetName val="집계"/>
      <sheetName val="내역"/>
      <sheetName val="공량집"/>
      <sheetName val="단가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VXXXXX"/>
      <sheetName val="적용대가"/>
      <sheetName val="지수내역"/>
      <sheetName val="노(97.1,97.9,98.1)"/>
      <sheetName val="노임단가"/>
      <sheetName val="일위대가목록"/>
      <sheetName val="내역서2안"/>
      <sheetName val="Sheet1"/>
      <sheetName val="일위_파일"/>
      <sheetName val="견적서"/>
      <sheetName val="출력은 금물"/>
      <sheetName val="철거산출근거"/>
      <sheetName val="일위대가(건축)"/>
      <sheetName val="Baby일위대가"/>
      <sheetName val="일위대가"/>
      <sheetName val=" 냉각수펌프"/>
      <sheetName val="경산"/>
      <sheetName val="단가 "/>
      <sheetName val="COVER"/>
      <sheetName val="직재"/>
      <sheetName val="#REF"/>
      <sheetName val="소비자가"/>
      <sheetName val="수량산출"/>
      <sheetName val="EJ"/>
      <sheetName val="식재일위대가"/>
      <sheetName val="2공구산출내역"/>
      <sheetName val="단가조사"/>
      <sheetName val="저"/>
      <sheetName val="내역서(삼호)"/>
      <sheetName val="간접비"/>
      <sheetName val="일위대가(출입)"/>
      <sheetName val="대,유,램"/>
      <sheetName val="국별인원"/>
      <sheetName val="J直材4"/>
      <sheetName val="일위대가(4층원격)"/>
      <sheetName val="기계내역"/>
      <sheetName val="단가조사서"/>
      <sheetName val="기초일위대가"/>
      <sheetName val="단가대비표"/>
      <sheetName val="산출기초"/>
      <sheetName val="연결관암거"/>
      <sheetName val="적용건축"/>
      <sheetName val="표지"/>
      <sheetName val="KKK"/>
      <sheetName val="Sheet3"/>
      <sheetName val="도급내역서"/>
      <sheetName val="9GNG운반"/>
      <sheetName val="소방"/>
      <sheetName val="N賃率-職"/>
      <sheetName val="기계경비(시간당)"/>
      <sheetName val="램머"/>
      <sheetName val="차액보증"/>
      <sheetName val="부분별수량산출(조합기초)"/>
      <sheetName val="Sheet1 (2)"/>
      <sheetName val="2F 회의실견적(5_14 일대)"/>
      <sheetName val="기자재비"/>
      <sheetName val="금액내역서"/>
      <sheetName val="물가자료"/>
      <sheetName val="데리네이타현황"/>
      <sheetName val="건축부하"/>
      <sheetName val="약전닥트"/>
      <sheetName val="일지-H"/>
      <sheetName val="김포IO"/>
      <sheetName val="LD"/>
      <sheetName val="FA설치명세"/>
      <sheetName val="처리단락"/>
      <sheetName val="조건표"/>
      <sheetName val="Sheet2"/>
      <sheetName val="COL"/>
      <sheetName val="터파기및재료"/>
      <sheetName val="Sheet38"/>
      <sheetName val="손익분석"/>
      <sheetName val="Sheet5"/>
      <sheetName val="Macro1"/>
      <sheetName val="일반전기C"/>
      <sheetName val="부대공"/>
      <sheetName val="포장공"/>
      <sheetName val="토공"/>
      <sheetName val="ilch"/>
      <sheetName val="내역서"/>
      <sheetName val="1안"/>
      <sheetName val="부속동"/>
      <sheetName val="일위목록"/>
      <sheetName val="단위중량"/>
      <sheetName val="설직재-1"/>
      <sheetName val="을"/>
      <sheetName val="정부노임단가"/>
      <sheetName val="DATA"/>
      <sheetName val="데이타"/>
      <sheetName val="골조시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A1:H18"/>
  <sheetViews>
    <sheetView showGridLines="0" showZeros="0" tabSelected="1" view="pageBreakPreview" zoomScaleNormal="100" zoomScaleSheetLayoutView="100" workbookViewId="0">
      <selection activeCell="F22" sqref="F22"/>
    </sheetView>
  </sheetViews>
  <sheetFormatPr defaultRowHeight="12"/>
  <cols>
    <col min="1" max="1" width="9.42578125" style="6" customWidth="1"/>
    <col min="2" max="2" width="9.85546875" style="7" customWidth="1"/>
    <col min="3" max="3" width="17.28515625" style="7" customWidth="1"/>
    <col min="4" max="4" width="5.7109375" style="13" customWidth="1"/>
    <col min="5" max="5" width="12.7109375" style="7" customWidth="1"/>
    <col min="6" max="6" width="12.7109375" style="1" customWidth="1"/>
    <col min="7" max="7" width="9.42578125" style="1" customWidth="1"/>
    <col min="8" max="8" width="19.42578125" style="2" customWidth="1"/>
    <col min="9" max="9" width="16.5703125" style="6" customWidth="1"/>
    <col min="10" max="16384" width="9.140625" style="6"/>
  </cols>
  <sheetData>
    <row r="1" spans="1:8" ht="20.100000000000001" customHeight="1">
      <c r="A1" s="8"/>
    </row>
    <row r="2" spans="1:8" ht="39.950000000000003" customHeight="1">
      <c r="A2" s="3" t="s">
        <v>523</v>
      </c>
      <c r="B2" s="4"/>
      <c r="C2" s="4"/>
      <c r="D2" s="14"/>
      <c r="E2" s="4"/>
      <c r="F2" s="4"/>
      <c r="G2" s="4"/>
      <c r="H2" s="3"/>
    </row>
    <row r="3" spans="1:8" ht="20.100000000000001" customHeight="1">
      <c r="A3" s="5"/>
      <c r="B3" s="9"/>
      <c r="C3" s="9"/>
      <c r="D3" s="15"/>
      <c r="E3" s="9"/>
      <c r="F3" s="9"/>
      <c r="G3" s="9"/>
      <c r="H3" s="5"/>
    </row>
    <row r="4" spans="1:8" ht="20.100000000000001" customHeight="1">
      <c r="A4" s="605" t="s">
        <v>499</v>
      </c>
      <c r="H4" s="626" t="s">
        <v>518</v>
      </c>
    </row>
    <row r="5" spans="1:8" ht="44.25" customHeight="1">
      <c r="A5" s="11" t="s">
        <v>230</v>
      </c>
      <c r="B5" s="11"/>
      <c r="C5" s="619" t="s">
        <v>231</v>
      </c>
      <c r="D5" s="620" t="s">
        <v>369</v>
      </c>
      <c r="E5" s="12" t="s">
        <v>368</v>
      </c>
      <c r="F5" s="10" t="s">
        <v>6</v>
      </c>
      <c r="G5" s="12" t="s">
        <v>7</v>
      </c>
      <c r="H5" s="625" t="s">
        <v>522</v>
      </c>
    </row>
    <row r="6" spans="1:8" s="7" customFormat="1" ht="54.75" customHeight="1">
      <c r="A6" s="541" t="s">
        <v>429</v>
      </c>
      <c r="B6" s="621" t="str">
        <f>인집!B7</f>
        <v>운전원</v>
      </c>
      <c r="C6" s="622" t="str">
        <f>인집!E7</f>
        <v>보통인부</v>
      </c>
      <c r="D6" s="47">
        <v>1</v>
      </c>
      <c r="E6" s="623">
        <f>원가!G34</f>
        <v>3226839</v>
      </c>
      <c r="F6" s="623">
        <f>TRUNC(E6*D6,0)</f>
        <v>3226839</v>
      </c>
      <c r="G6" s="623">
        <v>12</v>
      </c>
      <c r="H6" s="624">
        <f>SUM(F6*G6)</f>
        <v>38722068</v>
      </c>
    </row>
    <row r="7" spans="1:8">
      <c r="C7" s="631" t="s">
        <v>521</v>
      </c>
    </row>
    <row r="18" spans="3:3">
      <c r="C18" s="631" t="s">
        <v>520</v>
      </c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11" orientation="landscape" useFirstPageNumber="1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>
    <tabColor rgb="FFFFFF00"/>
  </sheetPr>
  <dimension ref="A1:J12"/>
  <sheetViews>
    <sheetView showGridLines="0" showZeros="0" view="pageBreakPreview" zoomScale="85" zoomScaleNormal="100" zoomScaleSheetLayoutView="85" workbookViewId="0">
      <selection activeCell="M11" sqref="M11"/>
    </sheetView>
  </sheetViews>
  <sheetFormatPr defaultRowHeight="12"/>
  <cols>
    <col min="1" max="1" width="3.7109375" style="36" customWidth="1"/>
    <col min="2" max="2" width="11.7109375" style="36" customWidth="1"/>
    <col min="3" max="3" width="1.7109375" style="36" customWidth="1"/>
    <col min="4" max="4" width="15.5703125" style="36" customWidth="1"/>
    <col min="5" max="5" width="1.7109375" style="36" customWidth="1"/>
    <col min="6" max="6" width="8.28515625" style="25" customWidth="1"/>
    <col min="7" max="7" width="0.85546875" style="25" customWidth="1"/>
    <col min="8" max="8" width="25.7109375" style="25" customWidth="1"/>
    <col min="9" max="9" width="0.85546875" style="25" customWidth="1"/>
    <col min="10" max="10" width="25" style="25" bestFit="1" customWidth="1"/>
    <col min="11" max="16384" width="9.140625" style="25"/>
  </cols>
  <sheetData>
    <row r="1" spans="1:10" ht="20.100000000000001" customHeight="1">
      <c r="A1" s="147" t="s">
        <v>443</v>
      </c>
      <c r="B1" s="147"/>
    </row>
    <row r="2" spans="1:10" s="15" customFormat="1" ht="39.950000000000003" customHeight="1">
      <c r="A2" s="14" t="s">
        <v>57</v>
      </c>
      <c r="B2" s="14"/>
      <c r="C2" s="27"/>
      <c r="D2" s="27"/>
      <c r="E2" s="27"/>
      <c r="F2" s="14"/>
      <c r="G2" s="14"/>
      <c r="H2" s="14"/>
      <c r="I2" s="14"/>
      <c r="J2" s="14"/>
    </row>
    <row r="3" spans="1:10" s="15" customFormat="1" ht="20.100000000000001" customHeight="1">
      <c r="A3" s="14"/>
      <c r="B3" s="14"/>
      <c r="C3" s="27"/>
      <c r="D3" s="27"/>
      <c r="E3" s="27"/>
      <c r="F3" s="14"/>
      <c r="G3" s="14"/>
      <c r="H3" s="14"/>
      <c r="I3" s="14"/>
      <c r="J3" s="14"/>
    </row>
    <row r="4" spans="1:10" ht="20.100000000000001" customHeight="1"/>
    <row r="5" spans="1:10" ht="50.25" customHeight="1">
      <c r="A5" s="452" t="s">
        <v>58</v>
      </c>
      <c r="B5" s="453"/>
      <c r="C5" s="454" t="s">
        <v>175</v>
      </c>
      <c r="D5" s="455"/>
      <c r="E5" s="456"/>
      <c r="F5" s="454" t="s">
        <v>215</v>
      </c>
      <c r="G5" s="454" t="s">
        <v>431</v>
      </c>
      <c r="H5" s="456"/>
      <c r="I5" s="455" t="s">
        <v>214</v>
      </c>
      <c r="J5" s="456"/>
    </row>
    <row r="6" spans="1:10" s="36" customFormat="1" ht="42" customHeight="1">
      <c r="A6" s="457" t="s">
        <v>213</v>
      </c>
      <c r="B6" s="458" t="s">
        <v>430</v>
      </c>
      <c r="C6" s="459"/>
      <c r="D6" s="460"/>
      <c r="E6" s="406"/>
      <c r="F6" s="401"/>
      <c r="G6" s="401"/>
      <c r="H6" s="461"/>
      <c r="I6" s="462"/>
      <c r="J6" s="20"/>
    </row>
    <row r="7" spans="1:10" s="36" customFormat="1" ht="42" customHeight="1">
      <c r="A7" s="463"/>
      <c r="B7" s="435" t="s">
        <v>426</v>
      </c>
      <c r="C7" s="290"/>
      <c r="D7" s="464" t="s">
        <v>340</v>
      </c>
      <c r="E7" s="291"/>
      <c r="F7" s="286">
        <v>2</v>
      </c>
      <c r="G7" s="286"/>
      <c r="H7" s="411" t="s">
        <v>428</v>
      </c>
      <c r="I7" s="34"/>
      <c r="J7" s="21" t="s">
        <v>427</v>
      </c>
    </row>
    <row r="8" spans="1:10" s="36" customFormat="1" ht="42" customHeight="1">
      <c r="A8" s="467"/>
      <c r="B8" s="435"/>
      <c r="C8" s="290"/>
      <c r="D8" s="465"/>
      <c r="E8" s="291"/>
      <c r="F8" s="286"/>
      <c r="G8" s="286"/>
      <c r="H8" s="411"/>
      <c r="I8" s="34"/>
      <c r="J8" s="22"/>
    </row>
    <row r="9" spans="1:10" s="36" customFormat="1" ht="42" customHeight="1">
      <c r="A9" s="463"/>
      <c r="B9" s="435"/>
      <c r="C9" s="290"/>
      <c r="D9" s="464"/>
      <c r="E9" s="291"/>
      <c r="F9" s="286"/>
      <c r="G9" s="286"/>
      <c r="H9" s="411"/>
      <c r="I9" s="34"/>
      <c r="J9" s="21"/>
    </row>
    <row r="10" spans="1:10" s="36" customFormat="1" ht="42" customHeight="1">
      <c r="A10" s="463"/>
      <c r="B10" s="435"/>
      <c r="C10" s="290"/>
      <c r="D10" s="464"/>
      <c r="E10" s="291"/>
      <c r="F10" s="286"/>
      <c r="G10" s="286"/>
      <c r="H10" s="411"/>
      <c r="I10" s="34"/>
      <c r="J10" s="21"/>
    </row>
    <row r="11" spans="1:10" ht="42" customHeight="1">
      <c r="A11" s="285" t="s">
        <v>59</v>
      </c>
      <c r="B11" s="283"/>
      <c r="C11" s="285"/>
      <c r="D11" s="468"/>
      <c r="E11" s="283"/>
      <c r="F11" s="469">
        <f>SUM(F7:F9)</f>
        <v>2</v>
      </c>
      <c r="G11" s="469"/>
      <c r="H11" s="470"/>
      <c r="I11" s="48"/>
      <c r="J11" s="23"/>
    </row>
    <row r="12" spans="1:10" ht="22.5" customHeight="1">
      <c r="A12" s="35" t="s">
        <v>370</v>
      </c>
      <c r="B12" s="35"/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firstPageNumber="51" orientation="portrait" r:id="rId1"/>
  <headerFooter alignWithMargins="0">
    <oddFooter>&amp;C- &amp;P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3">
    <tabColor rgb="FFFF0000"/>
  </sheetPr>
  <dimension ref="A1:G23"/>
  <sheetViews>
    <sheetView showGridLines="0" showZeros="0" view="pageBreakPreview" zoomScale="85" zoomScaleNormal="100" zoomScaleSheetLayoutView="85" workbookViewId="0">
      <selection activeCell="F21" sqref="F21"/>
    </sheetView>
  </sheetViews>
  <sheetFormatPr defaultColWidth="10.28515625" defaultRowHeight="34.15" customHeight="1"/>
  <cols>
    <col min="1" max="1" width="7.85546875" style="304" customWidth="1"/>
    <col min="2" max="2" width="1.7109375" style="303" customWidth="1"/>
    <col min="3" max="3" width="25" style="303" customWidth="1"/>
    <col min="4" max="4" width="1.7109375" style="303" customWidth="1"/>
    <col min="5" max="6" width="19.140625" style="304" customWidth="1"/>
    <col min="7" max="7" width="20.7109375" style="304" customWidth="1"/>
    <col min="8" max="8" width="26.28515625" style="303" customWidth="1"/>
    <col min="9" max="16384" width="10.28515625" style="303"/>
  </cols>
  <sheetData>
    <row r="1" spans="1:7" ht="20.100000000000001" customHeight="1">
      <c r="A1" s="303" t="s">
        <v>444</v>
      </c>
    </row>
    <row r="2" spans="1:7" s="307" customFormat="1" ht="39.950000000000003" customHeight="1">
      <c r="A2" s="305" t="s">
        <v>60</v>
      </c>
      <c r="B2" s="305"/>
      <c r="C2" s="305"/>
      <c r="D2" s="305"/>
      <c r="E2" s="306"/>
      <c r="F2" s="306"/>
      <c r="G2" s="306"/>
    </row>
    <row r="3" spans="1:7" ht="20.100000000000001" customHeight="1">
      <c r="A3" s="309"/>
      <c r="B3" s="308"/>
      <c r="C3" s="308"/>
      <c r="D3" s="308"/>
      <c r="E3" s="309"/>
      <c r="F3" s="309"/>
      <c r="G3" s="309"/>
    </row>
    <row r="4" spans="1:7" ht="20.100000000000001" customHeight="1">
      <c r="A4" s="309"/>
      <c r="C4" s="308"/>
      <c r="D4" s="310"/>
      <c r="E4" s="309"/>
      <c r="F4" s="309"/>
      <c r="G4" s="311" t="s">
        <v>30</v>
      </c>
    </row>
    <row r="5" spans="1:7" ht="24.95" customHeight="1">
      <c r="A5" s="668" t="s">
        <v>61</v>
      </c>
      <c r="B5" s="669"/>
      <c r="C5" s="669"/>
      <c r="D5" s="670"/>
      <c r="E5" s="442" t="str">
        <f>인집!B7</f>
        <v>운전원</v>
      </c>
      <c r="F5" s="442">
        <f>인집!B8</f>
        <v>0</v>
      </c>
      <c r="G5" s="677" t="s">
        <v>434</v>
      </c>
    </row>
    <row r="6" spans="1:7" ht="24.95" customHeight="1">
      <c r="A6" s="671"/>
      <c r="B6" s="672"/>
      <c r="C6" s="672"/>
      <c r="D6" s="673"/>
      <c r="E6" s="443" t="str">
        <f>"("&amp;인집!E7&amp;")"</f>
        <v>(보통인부)</v>
      </c>
      <c r="F6" s="443" t="str">
        <f>"("&amp;인집!E8&amp;")"</f>
        <v>()</v>
      </c>
      <c r="G6" s="678"/>
    </row>
    <row r="7" spans="1:7" ht="33" customHeight="1">
      <c r="A7" s="679" t="s">
        <v>252</v>
      </c>
      <c r="B7" s="312"/>
      <c r="C7" s="444" t="s">
        <v>24</v>
      </c>
      <c r="D7" s="314"/>
      <c r="E7" s="445">
        <f>보험료!I9</f>
        <v>19405</v>
      </c>
      <c r="F7" s="445" t="e">
        <f>보험료!#REF!</f>
        <v>#REF!</v>
      </c>
      <c r="G7" s="446" t="s">
        <v>62</v>
      </c>
    </row>
    <row r="8" spans="1:7" ht="33" customHeight="1">
      <c r="A8" s="680"/>
      <c r="B8" s="312"/>
      <c r="C8" s="444" t="s">
        <v>73</v>
      </c>
      <c r="D8" s="314"/>
      <c r="E8" s="445">
        <f>보험료!I10</f>
        <v>97027</v>
      </c>
      <c r="F8" s="445" t="e">
        <f>보험료!#REF!</f>
        <v>#REF!</v>
      </c>
      <c r="G8" s="447"/>
    </row>
    <row r="9" spans="1:7" ht="33" customHeight="1">
      <c r="A9" s="680"/>
      <c r="B9" s="312"/>
      <c r="C9" s="444" t="s">
        <v>180</v>
      </c>
      <c r="D9" s="314"/>
      <c r="E9" s="445">
        <f>보험료!I11</f>
        <v>19405</v>
      </c>
      <c r="F9" s="445" t="e">
        <f>보험료!#REF!</f>
        <v>#REF!</v>
      </c>
      <c r="G9" s="447"/>
    </row>
    <row r="10" spans="1:7" ht="33" customHeight="1">
      <c r="A10" s="680"/>
      <c r="B10" s="312"/>
      <c r="C10" s="444" t="s">
        <v>75</v>
      </c>
      <c r="D10" s="314"/>
      <c r="E10" s="445">
        <f>보험료!I12</f>
        <v>63498</v>
      </c>
      <c r="F10" s="445" t="e">
        <f>보험료!#REF!</f>
        <v>#REF!</v>
      </c>
      <c r="G10" s="447"/>
    </row>
    <row r="11" spans="1:7" ht="33" customHeight="1">
      <c r="A11" s="680"/>
      <c r="B11" s="312"/>
      <c r="C11" s="444" t="s">
        <v>216</v>
      </c>
      <c r="D11" s="314"/>
      <c r="E11" s="445">
        <f>보험료!I13</f>
        <v>4159</v>
      </c>
      <c r="F11" s="445" t="e">
        <f>보험료!#REF!</f>
        <v>#REF!</v>
      </c>
      <c r="G11" s="447"/>
    </row>
    <row r="12" spans="1:7" ht="33" customHeight="1">
      <c r="A12" s="680"/>
      <c r="B12" s="312"/>
      <c r="C12" s="444" t="s">
        <v>76</v>
      </c>
      <c r="D12" s="314"/>
      <c r="E12" s="445">
        <f>보험료!I14</f>
        <v>1724</v>
      </c>
      <c r="F12" s="445" t="e">
        <f>보험료!#REF!</f>
        <v>#REF!</v>
      </c>
      <c r="G12" s="561"/>
    </row>
    <row r="13" spans="1:7" ht="33" customHeight="1">
      <c r="A13" s="681"/>
      <c r="B13" s="312"/>
      <c r="C13" s="449" t="s">
        <v>2</v>
      </c>
      <c r="D13" s="314"/>
      <c r="E13" s="445">
        <f>SUM(E7:E12)</f>
        <v>205218</v>
      </c>
      <c r="F13" s="445" t="e">
        <f>SUM(F7:F12)</f>
        <v>#REF!</v>
      </c>
      <c r="G13" s="562"/>
    </row>
    <row r="14" spans="1:7" ht="33" customHeight="1">
      <c r="A14" s="679" t="s">
        <v>63</v>
      </c>
      <c r="B14" s="313"/>
      <c r="C14" s="444" t="s">
        <v>64</v>
      </c>
      <c r="D14" s="314"/>
      <c r="E14" s="445">
        <f>복리후생비!G7</f>
        <v>135000</v>
      </c>
      <c r="F14" s="445">
        <f>복리후생비!G8</f>
        <v>105000</v>
      </c>
      <c r="G14" s="560" t="s">
        <v>65</v>
      </c>
    </row>
    <row r="15" spans="1:7" ht="33" customHeight="1">
      <c r="A15" s="680"/>
      <c r="B15" s="313"/>
      <c r="C15" s="444" t="s">
        <v>435</v>
      </c>
      <c r="D15" s="314"/>
      <c r="E15" s="445">
        <f>복리후생비!K7</f>
        <v>0</v>
      </c>
      <c r="F15" s="445">
        <f>복리후생비!K8</f>
        <v>0</v>
      </c>
      <c r="G15" s="561"/>
    </row>
    <row r="16" spans="1:7" ht="33" customHeight="1">
      <c r="A16" s="681"/>
      <c r="B16" s="313"/>
      <c r="C16" s="449" t="s">
        <v>2</v>
      </c>
      <c r="D16" s="314"/>
      <c r="E16" s="445">
        <f>SUM(E14:E15)</f>
        <v>135000</v>
      </c>
      <c r="F16" s="445">
        <f>SUM(F14:F15)</f>
        <v>105000</v>
      </c>
      <c r="G16" s="448"/>
    </row>
    <row r="17" spans="1:7" ht="33" customHeight="1">
      <c r="A17" s="674" t="s">
        <v>217</v>
      </c>
      <c r="B17" s="675"/>
      <c r="C17" s="675"/>
      <c r="D17" s="676"/>
      <c r="E17" s="445">
        <f>사업소세!J7</f>
        <v>10780</v>
      </c>
      <c r="F17" s="445">
        <f>사업소세!J8</f>
        <v>0</v>
      </c>
      <c r="G17" s="448" t="s">
        <v>193</v>
      </c>
    </row>
    <row r="18" spans="1:7" ht="33" customHeight="1">
      <c r="A18" s="674" t="s">
        <v>236</v>
      </c>
      <c r="B18" s="675"/>
      <c r="C18" s="675"/>
      <c r="D18" s="676"/>
      <c r="E18" s="445">
        <f>교육비!J7</f>
        <v>0</v>
      </c>
      <c r="F18" s="445">
        <f>교육비!J8</f>
        <v>0</v>
      </c>
      <c r="G18" s="448" t="s">
        <v>10</v>
      </c>
    </row>
    <row r="19" spans="1:7" ht="39.950000000000003" customHeight="1">
      <c r="A19" s="450" t="s">
        <v>174</v>
      </c>
      <c r="B19" s="312"/>
      <c r="C19" s="313"/>
      <c r="D19" s="314"/>
      <c r="E19" s="445">
        <f>SUM(E13,E16,E17,E18)</f>
        <v>350998</v>
      </c>
      <c r="F19" s="445" t="e">
        <f>SUM(F13,F16,F17,F18)</f>
        <v>#REF!</v>
      </c>
      <c r="G19" s="451"/>
    </row>
    <row r="20" spans="1:7" ht="24.95" customHeight="1">
      <c r="A20" s="336" t="str">
        <f>"주 1) 보험료 : "&amp;보험료!$A$1&amp;보험료!$A$2&amp;" 참조"</f>
        <v>주 1) 보험료 : &lt; 표 : 12 &gt; 보험료산출표 참조</v>
      </c>
    </row>
    <row r="21" spans="1:7" ht="24.95" customHeight="1">
      <c r="A21" s="336" t="str">
        <f>"   2) 복리후생비 : "&amp;복리후생비!$A$1&amp;복리후생비!$A$2&amp;" 참조"</f>
        <v xml:space="preserve">   2) 복리후생비 : &lt; 표 : 15 &gt; 복리후생비집계표 참조</v>
      </c>
    </row>
    <row r="22" spans="1:7" ht="24.95" customHeight="1">
      <c r="A22" s="336" t="str">
        <f>"   3) 사업소세 : "&amp;사업소세!$A$1&amp;사업소세!$A$2&amp;" 참조"</f>
        <v xml:space="preserve">   3) 사업소세 : &lt; 표 : 18 &gt; 사업소세산출표 참조</v>
      </c>
    </row>
    <row r="23" spans="1:7" ht="24.95" customHeight="1">
      <c r="A23" s="336" t="str">
        <f>"   4) 교육비 : "&amp;교육비!$A$1&amp;교육비!$A$2&amp;" 참조"</f>
        <v xml:space="preserve">   4) 교육비 : &lt; 표 : 19 &gt; 교육비산출표 참조</v>
      </c>
    </row>
  </sheetData>
  <mergeCells count="6">
    <mergeCell ref="A5:D6"/>
    <mergeCell ref="A18:D18"/>
    <mergeCell ref="G5:G6"/>
    <mergeCell ref="A14:A16"/>
    <mergeCell ref="A7:A13"/>
    <mergeCell ref="A17:D17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53" orientation="portrait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4">
    <tabColor rgb="FFFF0000"/>
  </sheetPr>
  <dimension ref="A1:J26"/>
  <sheetViews>
    <sheetView showGridLines="0" showZeros="0" view="pageBreakPreview" topLeftCell="A14" zoomScaleNormal="100" workbookViewId="0">
      <selection activeCell="L18" sqref="L18"/>
    </sheetView>
  </sheetViews>
  <sheetFormatPr defaultRowHeight="12"/>
  <cols>
    <col min="1" max="1" width="1.7109375" style="398" customWidth="1"/>
    <col min="2" max="2" width="19.7109375" style="398" customWidth="1"/>
    <col min="3" max="3" width="1.7109375" style="398" customWidth="1"/>
    <col min="4" max="4" width="11.7109375" style="441" customWidth="1"/>
    <col min="5" max="5" width="11.7109375" style="26" customWidth="1"/>
    <col min="6" max="6" width="9.7109375" style="26" customWidth="1"/>
    <col min="7" max="7" width="11.7109375" style="26" customWidth="1"/>
    <col min="8" max="8" width="7.7109375" style="26" customWidth="1"/>
    <col min="9" max="9" width="10.7109375" style="26" customWidth="1"/>
    <col min="10" max="10" width="9" style="36" customWidth="1"/>
    <col min="11" max="16384" width="9.140625" style="25"/>
  </cols>
  <sheetData>
    <row r="1" spans="1:10" ht="20.100000000000001" customHeight="1">
      <c r="A1" s="147" t="s">
        <v>445</v>
      </c>
      <c r="B1" s="24"/>
      <c r="C1" s="24"/>
      <c r="D1" s="147"/>
    </row>
    <row r="2" spans="1:10" s="15" customFormat="1" ht="39.950000000000003" customHeight="1">
      <c r="A2" s="14" t="s">
        <v>190</v>
      </c>
      <c r="B2" s="29"/>
      <c r="C2" s="29"/>
      <c r="D2" s="28"/>
      <c r="E2" s="280"/>
      <c r="F2" s="397"/>
      <c r="G2" s="280"/>
      <c r="H2" s="280"/>
      <c r="I2" s="280"/>
      <c r="J2" s="27"/>
    </row>
    <row r="3" spans="1:10" s="15" customFormat="1" ht="20.100000000000001" customHeight="1">
      <c r="A3" s="29"/>
      <c r="B3" s="29"/>
      <c r="C3" s="29"/>
      <c r="D3" s="28"/>
      <c r="E3" s="280"/>
      <c r="F3" s="397"/>
      <c r="G3" s="280"/>
      <c r="H3" s="280"/>
      <c r="I3" s="280"/>
      <c r="J3" s="27"/>
    </row>
    <row r="4" spans="1:10" ht="20.100000000000001" customHeight="1">
      <c r="A4" s="35" t="str">
        <f>원가!A4</f>
        <v>구 분 : 운전원                       직종명 : 보통인부</v>
      </c>
      <c r="C4" s="34"/>
      <c r="D4" s="35"/>
      <c r="I4" s="38"/>
      <c r="J4" s="38" t="s">
        <v>33</v>
      </c>
    </row>
    <row r="5" spans="1:10" ht="24.95" customHeight="1">
      <c r="A5" s="682" t="s">
        <v>66</v>
      </c>
      <c r="B5" s="658"/>
      <c r="C5" s="683"/>
      <c r="D5" s="656" t="s">
        <v>67</v>
      </c>
      <c r="E5" s="686"/>
      <c r="F5" s="686"/>
      <c r="G5" s="657"/>
      <c r="H5" s="687" t="s">
        <v>185</v>
      </c>
      <c r="I5" s="689" t="s">
        <v>68</v>
      </c>
      <c r="J5" s="660" t="s">
        <v>69</v>
      </c>
    </row>
    <row r="6" spans="1:10" ht="24.95" customHeight="1">
      <c r="A6" s="684"/>
      <c r="B6" s="659"/>
      <c r="C6" s="685"/>
      <c r="D6" s="399" t="s">
        <v>70</v>
      </c>
      <c r="E6" s="400" t="s">
        <v>71</v>
      </c>
      <c r="F6" s="400" t="s">
        <v>72</v>
      </c>
      <c r="G6" s="400" t="s">
        <v>52</v>
      </c>
      <c r="H6" s="688"/>
      <c r="I6" s="690"/>
      <c r="J6" s="661"/>
    </row>
    <row r="7" spans="1:10" ht="20.100000000000001" customHeight="1">
      <c r="A7" s="401"/>
      <c r="B7" s="402"/>
      <c r="C7" s="403"/>
      <c r="D7" s="404"/>
      <c r="E7" s="405"/>
      <c r="F7" s="405"/>
      <c r="G7" s="406"/>
      <c r="H7" s="407"/>
      <c r="I7" s="405"/>
      <c r="J7" s="404"/>
    </row>
    <row r="8" spans="1:10" ht="39.950000000000003" customHeight="1">
      <c r="A8" s="286"/>
      <c r="B8" s="36"/>
      <c r="C8" s="287"/>
      <c r="D8" s="408"/>
      <c r="E8" s="289"/>
      <c r="F8" s="289"/>
      <c r="G8" s="291"/>
      <c r="H8" s="409" t="s">
        <v>1</v>
      </c>
      <c r="I8" s="289"/>
      <c r="J8" s="408"/>
    </row>
    <row r="9" spans="1:10" ht="39.950000000000003" customHeight="1">
      <c r="A9" s="410"/>
      <c r="B9" s="170" t="s">
        <v>24</v>
      </c>
      <c r="C9" s="411"/>
      <c r="D9" s="412">
        <f>인집!G7</f>
        <v>1505900</v>
      </c>
      <c r="E9" s="412">
        <f>인집!H7</f>
        <v>549868</v>
      </c>
      <c r="F9" s="412">
        <f>인집!I7</f>
        <v>100393</v>
      </c>
      <c r="G9" s="413">
        <f>SUM(D9:F9)</f>
        <v>2156161</v>
      </c>
      <c r="H9" s="414">
        <f>보험료산출기준!I6</f>
        <v>0.9</v>
      </c>
      <c r="I9" s="415">
        <f>TRUNC(G9*H9%,0)</f>
        <v>19405</v>
      </c>
      <c r="J9" s="289"/>
    </row>
    <row r="10" spans="1:10" ht="39.950000000000003" customHeight="1">
      <c r="A10" s="286"/>
      <c r="B10" s="170" t="s">
        <v>73</v>
      </c>
      <c r="C10" s="287"/>
      <c r="D10" s="412">
        <f t="shared" ref="D10:F12" si="0">D9</f>
        <v>1505900</v>
      </c>
      <c r="E10" s="412">
        <f t="shared" si="0"/>
        <v>549868</v>
      </c>
      <c r="F10" s="412">
        <f t="shared" si="0"/>
        <v>100393</v>
      </c>
      <c r="G10" s="413">
        <f>SUM(D10:F10)</f>
        <v>2156161</v>
      </c>
      <c r="H10" s="414">
        <f>보험료산출기준!I7</f>
        <v>4.5</v>
      </c>
      <c r="I10" s="415">
        <f>TRUNC(G10*H10%,0)</f>
        <v>97027</v>
      </c>
      <c r="J10" s="289"/>
    </row>
    <row r="11" spans="1:10" ht="39.950000000000003" customHeight="1">
      <c r="A11" s="286"/>
      <c r="B11" s="170" t="s">
        <v>74</v>
      </c>
      <c r="C11" s="287"/>
      <c r="D11" s="412">
        <f t="shared" si="0"/>
        <v>1505900</v>
      </c>
      <c r="E11" s="412">
        <f t="shared" si="0"/>
        <v>549868</v>
      </c>
      <c r="F11" s="412">
        <f t="shared" si="0"/>
        <v>100393</v>
      </c>
      <c r="G11" s="413">
        <f>SUM(D11:F11)</f>
        <v>2156161</v>
      </c>
      <c r="H11" s="630">
        <v>0.9</v>
      </c>
      <c r="I11" s="415">
        <f>TRUNC(G11*H11%,0)</f>
        <v>19405</v>
      </c>
      <c r="J11" s="627">
        <v>0.9</v>
      </c>
    </row>
    <row r="12" spans="1:10" ht="39.950000000000003" customHeight="1">
      <c r="A12" s="286"/>
      <c r="B12" s="170" t="s">
        <v>75</v>
      </c>
      <c r="C12" s="287"/>
      <c r="D12" s="412">
        <f t="shared" si="0"/>
        <v>1505900</v>
      </c>
      <c r="E12" s="412">
        <f t="shared" si="0"/>
        <v>549868</v>
      </c>
      <c r="F12" s="412">
        <f t="shared" si="0"/>
        <v>100393</v>
      </c>
      <c r="G12" s="413">
        <f>SUM(D12:F12)</f>
        <v>2156161</v>
      </c>
      <c r="H12" s="630">
        <v>2.9449999999999998</v>
      </c>
      <c r="I12" s="415">
        <f>TRUNC(G12*H12%,0)</f>
        <v>63498</v>
      </c>
      <c r="J12" s="627">
        <v>2.9449999999999998</v>
      </c>
    </row>
    <row r="13" spans="1:10" ht="39.950000000000003" customHeight="1">
      <c r="A13" s="286"/>
      <c r="B13" s="170" t="s">
        <v>216</v>
      </c>
      <c r="C13" s="287"/>
      <c r="D13" s="412"/>
      <c r="E13" s="412"/>
      <c r="F13" s="412"/>
      <c r="G13" s="412"/>
      <c r="H13" s="414">
        <f>보험료산출기준!I10</f>
        <v>6.55</v>
      </c>
      <c r="I13" s="415">
        <f>TRUNC(I12*H13%,0)</f>
        <v>4159</v>
      </c>
      <c r="J13" s="289" t="s">
        <v>193</v>
      </c>
    </row>
    <row r="14" spans="1:10" ht="39.950000000000003" customHeight="1">
      <c r="A14" s="416"/>
      <c r="B14" s="52" t="s">
        <v>76</v>
      </c>
      <c r="C14" s="417"/>
      <c r="D14" s="412">
        <f>D12</f>
        <v>1505900</v>
      </c>
      <c r="E14" s="412">
        <f>E12</f>
        <v>549868</v>
      </c>
      <c r="F14" s="412">
        <f>F12</f>
        <v>100393</v>
      </c>
      <c r="G14" s="413">
        <f>SUM(D14:F14)</f>
        <v>2156161</v>
      </c>
      <c r="H14" s="414">
        <f>보험료산출기준!I11</f>
        <v>0.08</v>
      </c>
      <c r="I14" s="415">
        <f>TRUNC(G14*H14%,0)</f>
        <v>1724</v>
      </c>
      <c r="J14" s="289"/>
    </row>
    <row r="15" spans="1:10" ht="20.100000000000001" customHeight="1">
      <c r="A15" s="418"/>
      <c r="B15" s="419"/>
      <c r="C15" s="420"/>
      <c r="D15" s="421"/>
      <c r="E15" s="421"/>
      <c r="F15" s="421"/>
      <c r="G15" s="422"/>
      <c r="H15" s="423"/>
      <c r="I15" s="424"/>
      <c r="J15" s="400"/>
    </row>
    <row r="16" spans="1:10" ht="45" customHeight="1">
      <c r="A16" s="425"/>
      <c r="B16" s="426" t="s">
        <v>174</v>
      </c>
      <c r="C16" s="427"/>
      <c r="D16" s="428"/>
      <c r="E16" s="429"/>
      <c r="F16" s="429"/>
      <c r="G16" s="430"/>
      <c r="H16" s="430"/>
      <c r="I16" s="429">
        <f>SUM(I9:I15)</f>
        <v>205218</v>
      </c>
      <c r="J16" s="431"/>
    </row>
    <row r="17" spans="1:10" s="433" customFormat="1" ht="24.95" customHeight="1">
      <c r="A17" s="432" t="str">
        <f>"주 1) 적용대상액 : "&amp;인집!$A$1&amp;인집!$A$2&amp;" 참조"</f>
        <v>주 1) 적용대상액 : &lt; 표 : 3 &gt; 단위당인건비집계표 참조</v>
      </c>
      <c r="C17" s="432"/>
      <c r="D17" s="432"/>
      <c r="E17" s="434"/>
      <c r="F17" s="434"/>
      <c r="G17" s="435"/>
      <c r="H17" s="435"/>
      <c r="I17" s="435"/>
      <c r="J17" s="436"/>
    </row>
    <row r="18" spans="1:10" s="433" customFormat="1" ht="24.95" customHeight="1">
      <c r="A18" s="432" t="str">
        <f>"   2) 비율(%) : "&amp;보험료산출기준!$A$1&amp;보험료산출기준!$A$2&amp;" 참조"</f>
        <v xml:space="preserve">   2) 비율(%) : &lt; 표 : 13 &gt; 경비산정기준표 참조</v>
      </c>
      <c r="C18" s="432"/>
      <c r="D18" s="432"/>
      <c r="E18" s="434"/>
      <c r="F18" s="434"/>
      <c r="G18" s="435"/>
      <c r="H18" s="435"/>
      <c r="I18" s="435"/>
      <c r="J18" s="436"/>
    </row>
    <row r="19" spans="1:10" s="433" customFormat="1" ht="24.95" customHeight="1">
      <c r="A19" s="437" t="s">
        <v>418</v>
      </c>
      <c r="C19" s="432"/>
      <c r="D19" s="438"/>
      <c r="E19" s="439"/>
      <c r="F19" s="439"/>
      <c r="G19" s="440"/>
      <c r="H19" s="440"/>
      <c r="I19" s="440"/>
    </row>
    <row r="20" spans="1:10" s="433" customFormat="1" ht="24.95" customHeight="1">
      <c r="A20" s="437"/>
      <c r="C20" s="432"/>
      <c r="D20" s="438"/>
      <c r="E20" s="439"/>
      <c r="F20" s="439"/>
      <c r="G20" s="440"/>
      <c r="H20" s="440"/>
      <c r="I20" s="440"/>
    </row>
    <row r="21" spans="1:10" s="433" customFormat="1" ht="24.95" customHeight="1">
      <c r="A21" s="437"/>
      <c r="C21" s="432"/>
      <c r="D21" s="438"/>
      <c r="E21" s="439"/>
      <c r="F21" s="439"/>
      <c r="G21" s="440"/>
      <c r="H21" s="440"/>
      <c r="I21" s="440"/>
    </row>
    <row r="22" spans="1:10" s="433" customFormat="1" ht="24.95" customHeight="1">
      <c r="A22" s="437"/>
      <c r="C22" s="432"/>
      <c r="D22" s="438"/>
      <c r="E22" s="439"/>
      <c r="F22" s="439"/>
      <c r="G22" s="440"/>
      <c r="H22" s="440"/>
      <c r="I22" s="440"/>
    </row>
    <row r="23" spans="1:10" ht="20.100000000000001" customHeight="1">
      <c r="A23" s="24"/>
      <c r="B23" s="24"/>
      <c r="C23" s="24"/>
      <c r="D23" s="147"/>
    </row>
    <row r="24" spans="1:10" s="433" customFormat="1" ht="24.95" customHeight="1">
      <c r="A24" s="437"/>
      <c r="C24" s="432"/>
      <c r="D24" s="438"/>
      <c r="E24" s="439"/>
      <c r="F24" s="439"/>
      <c r="G24" s="440"/>
      <c r="H24" s="440"/>
      <c r="I24" s="440"/>
    </row>
    <row r="25" spans="1:10" s="433" customFormat="1" ht="24.95" customHeight="1">
      <c r="A25" s="437"/>
      <c r="C25" s="432"/>
      <c r="D25" s="438"/>
      <c r="E25" s="439"/>
      <c r="F25" s="439"/>
      <c r="G25" s="440"/>
      <c r="H25" s="440"/>
      <c r="I25" s="440"/>
    </row>
    <row r="26" spans="1:10" s="433" customFormat="1" ht="20.100000000000001" customHeight="1">
      <c r="A26" s="437"/>
      <c r="C26" s="432"/>
      <c r="D26" s="438"/>
      <c r="E26" s="439"/>
      <c r="F26" s="439"/>
      <c r="G26" s="440"/>
      <c r="H26" s="440"/>
      <c r="I26" s="440"/>
    </row>
  </sheetData>
  <mergeCells count="5">
    <mergeCell ref="J5:J6"/>
    <mergeCell ref="A5:C6"/>
    <mergeCell ref="D5:G5"/>
    <mergeCell ref="H5:H6"/>
    <mergeCell ref="I5:I6"/>
  </mergeCells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5"/>
  <dimension ref="A1:J15"/>
  <sheetViews>
    <sheetView view="pageBreakPreview" zoomScale="80" zoomScaleNormal="100" workbookViewId="0"/>
  </sheetViews>
  <sheetFormatPr defaultRowHeight="12"/>
  <cols>
    <col min="1" max="1" width="8.42578125" style="387" customWidth="1"/>
    <col min="2" max="2" width="1.28515625" style="387" customWidth="1"/>
    <col min="3" max="3" width="21.28515625" style="387" bestFit="1" customWidth="1"/>
    <col min="4" max="4" width="1.28515625" style="387" customWidth="1"/>
    <col min="5" max="5" width="30" style="381" customWidth="1"/>
    <col min="6" max="6" width="96.7109375" style="381" customWidth="1"/>
    <col min="7" max="7" width="33.85546875" style="381" customWidth="1"/>
    <col min="8" max="8" width="13.28515625" style="381" bestFit="1" customWidth="1"/>
    <col min="9" max="9" width="0" style="381" hidden="1" customWidth="1"/>
    <col min="10" max="10" width="0" style="382" hidden="1" customWidth="1"/>
    <col min="11" max="16384" width="9.140625" style="381"/>
  </cols>
  <sheetData>
    <row r="1" spans="1:10" ht="20.100000000000001" customHeight="1">
      <c r="A1" s="337" t="s">
        <v>446</v>
      </c>
      <c r="B1" s="380"/>
      <c r="C1" s="380"/>
      <c r="D1" s="380"/>
    </row>
    <row r="2" spans="1:10" s="385" customFormat="1" ht="42" customHeight="1">
      <c r="A2" s="383" t="s">
        <v>371</v>
      </c>
      <c r="B2" s="384"/>
      <c r="C2" s="384"/>
      <c r="D2" s="384"/>
      <c r="E2" s="383"/>
      <c r="F2" s="383"/>
      <c r="G2" s="383"/>
      <c r="H2" s="383"/>
      <c r="J2" s="386"/>
    </row>
    <row r="3" spans="1:10" ht="30" customHeight="1"/>
    <row r="4" spans="1:10" ht="24.95" customHeight="1">
      <c r="A4" s="682" t="s">
        <v>372</v>
      </c>
      <c r="B4" s="658"/>
      <c r="C4" s="658"/>
      <c r="D4" s="683"/>
      <c r="E4" s="691" t="s">
        <v>373</v>
      </c>
      <c r="F4" s="696" t="s">
        <v>374</v>
      </c>
      <c r="G4" s="691" t="s">
        <v>375</v>
      </c>
      <c r="H4" s="691" t="s">
        <v>376</v>
      </c>
    </row>
    <row r="5" spans="1:10" ht="24.95" customHeight="1">
      <c r="A5" s="684"/>
      <c r="B5" s="659"/>
      <c r="C5" s="659"/>
      <c r="D5" s="685"/>
      <c r="E5" s="692"/>
      <c r="F5" s="697"/>
      <c r="G5" s="692"/>
      <c r="H5" s="692"/>
    </row>
    <row r="6" spans="1:10" ht="65.25" customHeight="1">
      <c r="A6" s="693" t="s">
        <v>377</v>
      </c>
      <c r="B6" s="388"/>
      <c r="C6" s="389" t="s">
        <v>24</v>
      </c>
      <c r="D6" s="390"/>
      <c r="E6" s="391" t="s">
        <v>378</v>
      </c>
      <c r="F6" s="391" t="s">
        <v>491</v>
      </c>
      <c r="G6" s="391" t="s">
        <v>492</v>
      </c>
      <c r="H6" s="392" t="s">
        <v>493</v>
      </c>
      <c r="I6" s="381">
        <v>0.9</v>
      </c>
      <c r="J6" s="382">
        <v>0.6</v>
      </c>
    </row>
    <row r="7" spans="1:10" ht="65.25" customHeight="1">
      <c r="A7" s="694"/>
      <c r="B7" s="388"/>
      <c r="C7" s="389" t="s">
        <v>73</v>
      </c>
      <c r="D7" s="390"/>
      <c r="E7" s="391" t="s">
        <v>379</v>
      </c>
      <c r="F7" s="391" t="s">
        <v>380</v>
      </c>
      <c r="G7" s="391" t="s">
        <v>381</v>
      </c>
      <c r="H7" s="393"/>
      <c r="I7" s="381">
        <v>4.5</v>
      </c>
    </row>
    <row r="8" spans="1:10" ht="152.25" customHeight="1">
      <c r="A8" s="694"/>
      <c r="B8" s="388"/>
      <c r="C8" s="389" t="s">
        <v>180</v>
      </c>
      <c r="D8" s="390"/>
      <c r="E8" s="391" t="s">
        <v>386</v>
      </c>
      <c r="F8" s="394" t="s">
        <v>487</v>
      </c>
      <c r="G8" s="391" t="s">
        <v>488</v>
      </c>
      <c r="H8" s="393"/>
      <c r="I8" s="381">
        <v>0.8</v>
      </c>
    </row>
    <row r="9" spans="1:10" ht="65.25" customHeight="1">
      <c r="A9" s="694"/>
      <c r="B9" s="388"/>
      <c r="C9" s="389" t="s">
        <v>75</v>
      </c>
      <c r="D9" s="390"/>
      <c r="E9" s="391" t="s">
        <v>387</v>
      </c>
      <c r="F9" s="391" t="s">
        <v>489</v>
      </c>
      <c r="G9" s="391" t="s">
        <v>490</v>
      </c>
      <c r="H9" s="393"/>
      <c r="I9" s="381">
        <v>2.9</v>
      </c>
    </row>
    <row r="10" spans="1:10" ht="65.25" customHeight="1">
      <c r="A10" s="694"/>
      <c r="B10" s="388"/>
      <c r="C10" s="389" t="s">
        <v>382</v>
      </c>
      <c r="D10" s="390"/>
      <c r="E10" s="391" t="s">
        <v>388</v>
      </c>
      <c r="F10" s="391" t="s">
        <v>383</v>
      </c>
      <c r="G10" s="391" t="s">
        <v>384</v>
      </c>
      <c r="H10" s="393"/>
      <c r="I10" s="381">
        <v>6.55</v>
      </c>
    </row>
    <row r="11" spans="1:10" ht="65.25" customHeight="1">
      <c r="A11" s="695"/>
      <c r="B11" s="388"/>
      <c r="C11" s="389" t="s">
        <v>76</v>
      </c>
      <c r="D11" s="390"/>
      <c r="E11" s="391" t="s">
        <v>389</v>
      </c>
      <c r="F11" s="391" t="s">
        <v>390</v>
      </c>
      <c r="G11" s="391" t="s">
        <v>385</v>
      </c>
      <c r="H11" s="393"/>
      <c r="I11" s="381">
        <v>0.08</v>
      </c>
    </row>
    <row r="12" spans="1:10" ht="29.25" customHeight="1">
      <c r="A12" s="395"/>
      <c r="B12" s="396"/>
      <c r="C12" s="396"/>
      <c r="D12" s="396"/>
    </row>
    <row r="13" spans="1:10" ht="27.95" customHeight="1"/>
    <row r="14" spans="1:10" ht="27.95" customHeight="1"/>
    <row r="15" spans="1:10" ht="39.950000000000003" customHeight="1"/>
  </sheetData>
  <mergeCells count="6">
    <mergeCell ref="H4:H5"/>
    <mergeCell ref="A6:A11"/>
    <mergeCell ref="A4:D5"/>
    <mergeCell ref="E4:E5"/>
    <mergeCell ref="F4:F5"/>
    <mergeCell ref="G4:G5"/>
  </mergeCells>
  <phoneticPr fontId="5" type="noConversion"/>
  <pageMargins left="0.78740157480314965" right="0.78740157480314965" top="0.78740157480314965" bottom="0.78740157480314965" header="0.51181102362204722" footer="0.51181102362204722"/>
  <pageSetup paperSize="9" scale="70" orientation="landscape" r:id="rId1"/>
  <headerFooter alignWithMargins="0">
    <oddFooter>&amp;C- &amp;P 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6">
    <tabColor rgb="FFFFFF00"/>
  </sheetPr>
  <dimension ref="A1:M2012"/>
  <sheetViews>
    <sheetView showGridLines="0" showZeros="0" view="pageBreakPreview" topLeftCell="A19" zoomScaleNormal="100" zoomScaleSheetLayoutView="100" workbookViewId="0"/>
  </sheetViews>
  <sheetFormatPr defaultRowHeight="24.95" customHeight="1"/>
  <cols>
    <col min="1" max="1" width="0.85546875" style="343" customWidth="1"/>
    <col min="2" max="2" width="35.7109375" style="338" customWidth="1"/>
    <col min="3" max="3" width="1" style="340" customWidth="1"/>
    <col min="4" max="4" width="11" style="340" customWidth="1"/>
    <col min="5" max="5" width="0.5703125" style="340" customWidth="1"/>
    <col min="6" max="6" width="39.5703125" style="356" customWidth="1"/>
    <col min="7" max="7" width="0.7109375" style="340" customWidth="1"/>
    <col min="8" max="8" width="10.85546875" style="340" customWidth="1"/>
    <col min="9" max="13" width="9.140625" style="342"/>
    <col min="14" max="16384" width="9.140625" style="343"/>
  </cols>
  <sheetData>
    <row r="1" spans="1:13" ht="19.5" customHeight="1">
      <c r="A1" s="337" t="s">
        <v>447</v>
      </c>
      <c r="C1" s="339"/>
      <c r="F1" s="341"/>
    </row>
    <row r="2" spans="1:13" s="350" customFormat="1" ht="30" customHeight="1">
      <c r="A2" s="344" t="s">
        <v>391</v>
      </c>
      <c r="B2" s="345"/>
      <c r="C2" s="346"/>
      <c r="D2" s="346"/>
      <c r="E2" s="346"/>
      <c r="F2" s="347"/>
      <c r="G2" s="346"/>
      <c r="H2" s="346"/>
      <c r="I2" s="348"/>
      <c r="J2" s="349"/>
      <c r="K2" s="349"/>
      <c r="L2" s="349"/>
      <c r="M2" s="349"/>
    </row>
    <row r="3" spans="1:13" ht="5.25" customHeight="1">
      <c r="A3" s="351"/>
      <c r="B3" s="352"/>
      <c r="C3" s="353"/>
      <c r="D3" s="353"/>
      <c r="E3" s="353"/>
      <c r="F3" s="354"/>
      <c r="G3" s="353"/>
      <c r="H3" s="353"/>
      <c r="I3" s="355"/>
      <c r="J3" s="355"/>
      <c r="K3" s="355"/>
      <c r="L3" s="355"/>
      <c r="M3" s="355"/>
    </row>
    <row r="4" spans="1:13" ht="18" customHeight="1">
      <c r="A4" s="338"/>
      <c r="H4" s="357" t="s">
        <v>392</v>
      </c>
    </row>
    <row r="5" spans="1:13" ht="33" customHeight="1">
      <c r="A5" s="358"/>
      <c r="B5" s="359" t="s">
        <v>393</v>
      </c>
      <c r="C5" s="360"/>
      <c r="D5" s="361" t="s">
        <v>394</v>
      </c>
      <c r="E5" s="358"/>
      <c r="F5" s="359" t="s">
        <v>393</v>
      </c>
      <c r="G5" s="360"/>
      <c r="H5" s="361" t="s">
        <v>394</v>
      </c>
    </row>
    <row r="6" spans="1:13" ht="17.100000000000001" customHeight="1">
      <c r="A6" s="362"/>
      <c r="B6" s="363" t="s">
        <v>395</v>
      </c>
      <c r="C6" s="364"/>
      <c r="D6" s="365"/>
      <c r="E6" s="365"/>
      <c r="F6" s="366"/>
      <c r="G6" s="367"/>
      <c r="H6" s="368"/>
    </row>
    <row r="7" spans="1:13" ht="17.100000000000001" customHeight="1">
      <c r="A7" s="362"/>
      <c r="B7" s="363" t="s">
        <v>77</v>
      </c>
      <c r="C7" s="369"/>
      <c r="D7" s="370">
        <v>354</v>
      </c>
      <c r="E7" s="362"/>
      <c r="F7" s="363" t="s">
        <v>456</v>
      </c>
      <c r="G7" s="369"/>
      <c r="H7" s="371">
        <v>11</v>
      </c>
    </row>
    <row r="8" spans="1:13" ht="17.100000000000001" customHeight="1">
      <c r="A8" s="362"/>
      <c r="B8" s="363" t="s">
        <v>78</v>
      </c>
      <c r="C8" s="369"/>
      <c r="D8" s="370">
        <v>201</v>
      </c>
      <c r="E8" s="362"/>
      <c r="F8" s="363" t="s">
        <v>81</v>
      </c>
      <c r="G8" s="369"/>
      <c r="H8" s="371" t="s">
        <v>457</v>
      </c>
    </row>
    <row r="9" spans="1:13" ht="17.100000000000001" customHeight="1">
      <c r="A9" s="362"/>
      <c r="B9" s="363" t="s">
        <v>396</v>
      </c>
      <c r="C9" s="369"/>
      <c r="D9" s="370" t="s">
        <v>458</v>
      </c>
      <c r="E9" s="362"/>
      <c r="F9" s="363" t="s">
        <v>82</v>
      </c>
      <c r="G9" s="369"/>
      <c r="H9" s="371">
        <v>33</v>
      </c>
    </row>
    <row r="10" spans="1:13" ht="17.100000000000001" customHeight="1">
      <c r="A10" s="362"/>
      <c r="B10" s="363" t="s">
        <v>80</v>
      </c>
      <c r="C10" s="369"/>
      <c r="D10" s="370" t="s">
        <v>459</v>
      </c>
      <c r="E10" s="362"/>
      <c r="F10" s="363" t="s">
        <v>169</v>
      </c>
      <c r="G10" s="369"/>
      <c r="H10" s="371">
        <v>10</v>
      </c>
    </row>
    <row r="11" spans="1:13" ht="17.100000000000001" customHeight="1">
      <c r="A11" s="362"/>
      <c r="B11" s="363" t="s">
        <v>397</v>
      </c>
      <c r="C11" s="369"/>
      <c r="D11" s="370" t="s">
        <v>460</v>
      </c>
      <c r="E11" s="362"/>
      <c r="F11" s="363" t="s">
        <v>398</v>
      </c>
      <c r="G11" s="369"/>
      <c r="H11" s="371" t="s">
        <v>461</v>
      </c>
    </row>
    <row r="12" spans="1:13" ht="17.100000000000001" customHeight="1">
      <c r="A12" s="362"/>
      <c r="B12" s="363" t="s">
        <v>83</v>
      </c>
      <c r="C12" s="369"/>
      <c r="D12" s="370"/>
      <c r="E12" s="362"/>
      <c r="F12" s="363" t="s">
        <v>86</v>
      </c>
      <c r="G12" s="369"/>
      <c r="H12" s="371"/>
    </row>
    <row r="13" spans="1:13" ht="17.100000000000001" customHeight="1">
      <c r="A13" s="362"/>
      <c r="B13" s="363" t="s">
        <v>84</v>
      </c>
      <c r="C13" s="369"/>
      <c r="D13" s="370">
        <v>22</v>
      </c>
      <c r="E13" s="362"/>
      <c r="F13" s="363" t="s">
        <v>88</v>
      </c>
      <c r="G13" s="369"/>
      <c r="H13" s="371">
        <v>9</v>
      </c>
    </row>
    <row r="14" spans="1:13" ht="17.100000000000001" customHeight="1">
      <c r="A14" s="362"/>
      <c r="B14" s="363" t="s">
        <v>85</v>
      </c>
      <c r="C14" s="369"/>
      <c r="D14" s="370">
        <v>9</v>
      </c>
      <c r="E14" s="362"/>
      <c r="F14" s="363" t="s">
        <v>462</v>
      </c>
      <c r="G14" s="369"/>
      <c r="H14" s="371" t="s">
        <v>463</v>
      </c>
    </row>
    <row r="15" spans="1:13" ht="17.100000000000001" customHeight="1">
      <c r="A15" s="362"/>
      <c r="B15" s="363" t="s">
        <v>87</v>
      </c>
      <c r="C15" s="369"/>
      <c r="D15" s="370">
        <v>14</v>
      </c>
      <c r="E15" s="362"/>
      <c r="F15" s="363" t="s">
        <v>464</v>
      </c>
      <c r="G15" s="369"/>
      <c r="H15" s="371" t="s">
        <v>463</v>
      </c>
    </row>
    <row r="16" spans="1:13" ht="17.100000000000001" customHeight="1">
      <c r="A16" s="362"/>
      <c r="B16" s="363" t="s">
        <v>89</v>
      </c>
      <c r="C16" s="369"/>
      <c r="D16" s="370">
        <v>25</v>
      </c>
      <c r="E16" s="362"/>
      <c r="F16" s="363" t="s">
        <v>91</v>
      </c>
      <c r="G16" s="369"/>
      <c r="H16" s="371">
        <v>73</v>
      </c>
    </row>
    <row r="17" spans="1:13" ht="17.100000000000001" customHeight="1">
      <c r="A17" s="362"/>
      <c r="B17" s="363" t="s">
        <v>90</v>
      </c>
      <c r="C17" s="369"/>
      <c r="D17" s="370" t="s">
        <v>465</v>
      </c>
      <c r="E17" s="362"/>
      <c r="F17" s="363" t="s">
        <v>399</v>
      </c>
      <c r="G17" s="369"/>
      <c r="H17" s="371" t="s">
        <v>466</v>
      </c>
    </row>
    <row r="18" spans="1:13" ht="17.100000000000001" customHeight="1">
      <c r="A18" s="362"/>
      <c r="B18" s="363" t="s">
        <v>92</v>
      </c>
      <c r="C18" s="369"/>
      <c r="D18" s="370" t="s">
        <v>467</v>
      </c>
      <c r="E18" s="362"/>
      <c r="F18" s="363" t="s">
        <v>401</v>
      </c>
      <c r="G18" s="369"/>
      <c r="H18" s="371"/>
    </row>
    <row r="19" spans="1:13" ht="17.100000000000001" customHeight="1">
      <c r="A19" s="362"/>
      <c r="B19" s="363" t="s">
        <v>400</v>
      </c>
      <c r="C19" s="369"/>
      <c r="D19" s="370">
        <v>26</v>
      </c>
      <c r="E19" s="362"/>
      <c r="F19" s="363" t="s">
        <v>93</v>
      </c>
      <c r="G19" s="369"/>
      <c r="H19" s="371">
        <v>7</v>
      </c>
    </row>
    <row r="20" spans="1:13" ht="17.100000000000001" customHeight="1">
      <c r="A20" s="362"/>
      <c r="B20" s="372" t="s">
        <v>402</v>
      </c>
      <c r="C20" s="369"/>
      <c r="D20" s="370"/>
      <c r="E20" s="358"/>
      <c r="F20" s="373" t="s">
        <v>94</v>
      </c>
      <c r="G20" s="360"/>
      <c r="H20" s="374">
        <v>9</v>
      </c>
    </row>
    <row r="21" spans="1:13" ht="17.100000000000001" customHeight="1">
      <c r="A21" s="362"/>
      <c r="B21" s="363" t="s">
        <v>403</v>
      </c>
      <c r="C21" s="369"/>
      <c r="D21" s="370">
        <v>10</v>
      </c>
      <c r="E21" s="362"/>
      <c r="F21" s="363" t="s">
        <v>405</v>
      </c>
      <c r="G21" s="369"/>
      <c r="H21" s="371" t="s">
        <v>468</v>
      </c>
    </row>
    <row r="22" spans="1:13" ht="17.100000000000001" customHeight="1">
      <c r="A22" s="362"/>
      <c r="B22" s="363" t="s">
        <v>404</v>
      </c>
      <c r="C22" s="369"/>
      <c r="D22" s="370">
        <v>16</v>
      </c>
      <c r="E22" s="362"/>
      <c r="F22" s="363" t="s">
        <v>406</v>
      </c>
      <c r="G22" s="369"/>
      <c r="H22" s="371" t="s">
        <v>469</v>
      </c>
    </row>
    <row r="23" spans="1:13" ht="17.100000000000001" customHeight="1">
      <c r="A23" s="362"/>
      <c r="B23" s="363" t="s">
        <v>95</v>
      </c>
      <c r="C23" s="369"/>
      <c r="D23" s="370">
        <v>18</v>
      </c>
      <c r="E23" s="362"/>
      <c r="F23" s="363" t="s">
        <v>407</v>
      </c>
      <c r="G23" s="369"/>
      <c r="H23" s="371" t="s">
        <v>460</v>
      </c>
    </row>
    <row r="24" spans="1:13" ht="17.100000000000001" customHeight="1">
      <c r="A24" s="362"/>
      <c r="B24" s="363" t="s">
        <v>96</v>
      </c>
      <c r="C24" s="369"/>
      <c r="D24" s="370">
        <v>9</v>
      </c>
      <c r="E24" s="362"/>
      <c r="F24" s="363" t="s">
        <v>408</v>
      </c>
      <c r="G24" s="369"/>
      <c r="H24" s="371"/>
    </row>
    <row r="25" spans="1:13" ht="17.100000000000001" customHeight="1">
      <c r="A25" s="362"/>
      <c r="B25" s="363" t="s">
        <v>97</v>
      </c>
      <c r="C25" s="369"/>
      <c r="D25" s="370" t="s">
        <v>470</v>
      </c>
      <c r="E25" s="362"/>
      <c r="F25" s="363" t="s">
        <v>170</v>
      </c>
      <c r="G25" s="369"/>
      <c r="H25" s="371" t="s">
        <v>471</v>
      </c>
    </row>
    <row r="26" spans="1:13" ht="17.100000000000001" customHeight="1">
      <c r="A26" s="362"/>
      <c r="B26" s="363" t="s">
        <v>409</v>
      </c>
      <c r="C26" s="369"/>
      <c r="D26" s="370" t="s">
        <v>472</v>
      </c>
      <c r="E26" s="362"/>
      <c r="F26" s="363" t="s">
        <v>410</v>
      </c>
      <c r="G26" s="369"/>
      <c r="H26" s="371" t="s">
        <v>473</v>
      </c>
    </row>
    <row r="27" spans="1:13" ht="17.100000000000001" customHeight="1">
      <c r="A27" s="362"/>
      <c r="B27" s="363" t="s">
        <v>98</v>
      </c>
      <c r="C27" s="369"/>
      <c r="D27" s="370" t="s">
        <v>474</v>
      </c>
      <c r="E27" s="362"/>
      <c r="F27" s="363" t="s">
        <v>411</v>
      </c>
      <c r="G27" s="369"/>
      <c r="H27" s="371" t="s">
        <v>475</v>
      </c>
    </row>
    <row r="28" spans="1:13" ht="17.100000000000001" customHeight="1">
      <c r="A28" s="362"/>
      <c r="B28" s="363" t="s">
        <v>99</v>
      </c>
      <c r="C28" s="369"/>
      <c r="D28" s="370" t="s">
        <v>463</v>
      </c>
      <c r="E28" s="362"/>
      <c r="F28" s="363" t="s">
        <v>100</v>
      </c>
      <c r="G28" s="369"/>
      <c r="H28" s="371"/>
    </row>
    <row r="29" spans="1:13" ht="17.100000000000001" customHeight="1">
      <c r="A29" s="362"/>
      <c r="B29" s="363" t="s">
        <v>476</v>
      </c>
      <c r="C29" s="369"/>
      <c r="D29" s="370">
        <v>32</v>
      </c>
      <c r="E29" s="362"/>
      <c r="F29" s="363" t="s">
        <v>102</v>
      </c>
      <c r="G29" s="369"/>
      <c r="H29" s="371">
        <v>20</v>
      </c>
    </row>
    <row r="30" spans="1:13" ht="17.100000000000001" customHeight="1">
      <c r="A30" s="362"/>
      <c r="B30" s="363" t="s">
        <v>101</v>
      </c>
      <c r="C30" s="369"/>
      <c r="D30" s="370" t="s">
        <v>477</v>
      </c>
      <c r="E30" s="362"/>
      <c r="F30" s="363" t="s">
        <v>104</v>
      </c>
      <c r="G30" s="369"/>
      <c r="H30" s="371" t="s">
        <v>466</v>
      </c>
    </row>
    <row r="31" spans="1:13" ht="24">
      <c r="A31" s="362"/>
      <c r="B31" s="372" t="s">
        <v>412</v>
      </c>
      <c r="C31" s="369"/>
      <c r="D31" s="370" t="s">
        <v>478</v>
      </c>
      <c r="E31" s="362"/>
      <c r="F31" s="363" t="s">
        <v>106</v>
      </c>
      <c r="G31" s="369"/>
      <c r="H31" s="371" t="s">
        <v>479</v>
      </c>
    </row>
    <row r="32" spans="1:13" ht="17.100000000000001" customHeight="1">
      <c r="A32" s="362"/>
      <c r="B32" s="363" t="s">
        <v>103</v>
      </c>
      <c r="C32" s="369"/>
      <c r="D32" s="370">
        <v>12</v>
      </c>
      <c r="E32" s="362"/>
      <c r="F32" s="363" t="s">
        <v>108</v>
      </c>
      <c r="G32" s="369"/>
      <c r="H32" s="371">
        <v>10</v>
      </c>
      <c r="I32" s="343"/>
      <c r="J32" s="343"/>
      <c r="K32" s="343"/>
      <c r="L32" s="343"/>
      <c r="M32" s="343"/>
    </row>
    <row r="33" spans="1:13" ht="17.100000000000001" customHeight="1">
      <c r="A33" s="362"/>
      <c r="B33" s="363" t="s">
        <v>105</v>
      </c>
      <c r="C33" s="369"/>
      <c r="D33" s="370">
        <v>37</v>
      </c>
      <c r="E33" s="362"/>
      <c r="F33" s="363" t="s">
        <v>414</v>
      </c>
      <c r="G33" s="369"/>
      <c r="H33" s="371" t="s">
        <v>480</v>
      </c>
      <c r="I33" s="343"/>
      <c r="J33" s="343"/>
      <c r="K33" s="343"/>
      <c r="L33" s="343"/>
      <c r="M33" s="343"/>
    </row>
    <row r="34" spans="1:13" ht="17.100000000000001" customHeight="1">
      <c r="A34" s="362"/>
      <c r="B34" s="363" t="s">
        <v>413</v>
      </c>
      <c r="C34" s="369"/>
      <c r="D34" s="370">
        <v>23</v>
      </c>
      <c r="E34" s="362"/>
      <c r="F34" s="363" t="s">
        <v>415</v>
      </c>
      <c r="G34" s="369"/>
      <c r="H34" s="371" t="s">
        <v>481</v>
      </c>
      <c r="I34" s="343"/>
      <c r="J34" s="343"/>
      <c r="K34" s="343"/>
      <c r="L34" s="343"/>
      <c r="M34" s="343"/>
    </row>
    <row r="35" spans="1:13" ht="17.100000000000001" customHeight="1">
      <c r="A35" s="362"/>
      <c r="B35" s="363" t="s">
        <v>107</v>
      </c>
      <c r="C35" s="369"/>
      <c r="D35" s="370" t="s">
        <v>474</v>
      </c>
      <c r="E35" s="358"/>
      <c r="F35" s="373" t="s">
        <v>206</v>
      </c>
      <c r="G35" s="360"/>
      <c r="H35" s="374">
        <v>6</v>
      </c>
      <c r="I35" s="343"/>
      <c r="J35" s="343"/>
      <c r="K35" s="343"/>
      <c r="L35" s="343"/>
      <c r="M35" s="343"/>
    </row>
    <row r="36" spans="1:13" ht="17.100000000000001" customHeight="1">
      <c r="A36" s="362"/>
      <c r="B36" s="363" t="s">
        <v>109</v>
      </c>
      <c r="C36" s="369"/>
      <c r="D36" s="370">
        <v>13</v>
      </c>
      <c r="E36" s="362"/>
      <c r="F36" s="363" t="s">
        <v>171</v>
      </c>
      <c r="G36" s="369"/>
      <c r="H36" s="371">
        <v>7</v>
      </c>
      <c r="I36" s="343"/>
      <c r="J36" s="343"/>
      <c r="K36" s="343"/>
      <c r="L36" s="343"/>
      <c r="M36" s="343"/>
    </row>
    <row r="37" spans="1:13" ht="17.100000000000001" customHeight="1">
      <c r="A37" s="362"/>
      <c r="B37" s="363" t="s">
        <v>173</v>
      </c>
      <c r="D37" s="371">
        <v>7</v>
      </c>
      <c r="E37" s="362"/>
      <c r="F37" s="363" t="s">
        <v>172</v>
      </c>
      <c r="G37" s="369"/>
      <c r="H37" s="371">
        <v>8</v>
      </c>
      <c r="I37" s="343"/>
      <c r="J37" s="343"/>
      <c r="K37" s="343"/>
      <c r="L37" s="343"/>
      <c r="M37" s="343"/>
    </row>
    <row r="38" spans="1:13" ht="17.100000000000001" customHeight="1">
      <c r="A38" s="362"/>
      <c r="B38" s="363" t="s">
        <v>79</v>
      </c>
      <c r="D38" s="371" t="s">
        <v>482</v>
      </c>
      <c r="E38" s="362"/>
      <c r="F38" s="363" t="s">
        <v>416</v>
      </c>
      <c r="G38" s="369"/>
      <c r="H38" s="371" t="s">
        <v>483</v>
      </c>
      <c r="I38" s="343"/>
      <c r="J38" s="343"/>
      <c r="K38" s="343"/>
      <c r="L38" s="343"/>
      <c r="M38" s="343"/>
    </row>
    <row r="39" spans="1:13" ht="17.100000000000001" customHeight="1">
      <c r="A39" s="362"/>
      <c r="B39" s="363" t="s">
        <v>484</v>
      </c>
      <c r="C39" s="369"/>
      <c r="D39" s="371" t="s">
        <v>463</v>
      </c>
      <c r="E39" s="362"/>
      <c r="F39" s="363" t="s">
        <v>417</v>
      </c>
      <c r="G39" s="369"/>
      <c r="H39" s="371"/>
      <c r="I39" s="343"/>
      <c r="J39" s="343"/>
      <c r="K39" s="343"/>
      <c r="L39" s="343"/>
      <c r="M39" s="343"/>
    </row>
    <row r="40" spans="1:13" ht="17.100000000000001" customHeight="1">
      <c r="A40" s="362"/>
      <c r="B40" s="363" t="s">
        <v>205</v>
      </c>
      <c r="C40" s="369"/>
      <c r="D40" s="371" t="s">
        <v>485</v>
      </c>
      <c r="E40" s="362"/>
      <c r="F40" s="363"/>
      <c r="G40" s="369"/>
      <c r="H40" s="371"/>
      <c r="I40" s="343"/>
      <c r="J40" s="343"/>
      <c r="K40" s="343"/>
      <c r="L40" s="343"/>
      <c r="M40" s="343"/>
    </row>
    <row r="41" spans="1:13" ht="1.5" customHeight="1">
      <c r="A41" s="375"/>
      <c r="B41" s="376"/>
      <c r="C41" s="377"/>
      <c r="D41" s="378"/>
      <c r="E41" s="375"/>
      <c r="F41" s="376"/>
      <c r="G41" s="379"/>
      <c r="H41" s="378"/>
      <c r="I41" s="343"/>
      <c r="J41" s="343"/>
      <c r="K41" s="343"/>
      <c r="L41" s="343"/>
      <c r="M41" s="343"/>
    </row>
    <row r="42" spans="1:13" ht="18" customHeight="1">
      <c r="B42" s="337" t="s">
        <v>486</v>
      </c>
      <c r="F42" s="341"/>
      <c r="I42" s="343"/>
      <c r="J42" s="343"/>
      <c r="K42" s="343"/>
      <c r="L42" s="343"/>
      <c r="M42" s="343"/>
    </row>
    <row r="43" spans="1:13" ht="15" customHeight="1">
      <c r="A43" s="342"/>
      <c r="B43" s="342"/>
      <c r="C43" s="342"/>
      <c r="D43" s="342"/>
      <c r="E43" s="342"/>
      <c r="F43" s="342"/>
      <c r="G43" s="342"/>
      <c r="H43" s="342"/>
      <c r="I43" s="343"/>
      <c r="J43" s="343"/>
      <c r="K43" s="343"/>
      <c r="L43" s="343"/>
      <c r="M43" s="343"/>
    </row>
    <row r="44" spans="1:13" ht="15" customHeight="1">
      <c r="A44" s="342"/>
      <c r="B44" s="342"/>
      <c r="C44" s="342"/>
      <c r="D44" s="342"/>
      <c r="E44" s="342"/>
      <c r="F44" s="342"/>
      <c r="G44" s="342"/>
      <c r="H44" s="342"/>
      <c r="I44" s="343"/>
      <c r="J44" s="343"/>
      <c r="K44" s="343"/>
      <c r="L44" s="343"/>
      <c r="M44" s="343"/>
    </row>
    <row r="45" spans="1:13" ht="15" customHeight="1">
      <c r="A45" s="342"/>
      <c r="B45" s="342"/>
      <c r="C45" s="342"/>
      <c r="D45" s="342"/>
      <c r="E45" s="342"/>
      <c r="F45" s="342"/>
      <c r="G45" s="342"/>
      <c r="H45" s="342"/>
      <c r="I45" s="343"/>
      <c r="J45" s="343"/>
      <c r="K45" s="343"/>
      <c r="L45" s="343"/>
      <c r="M45" s="343"/>
    </row>
    <row r="46" spans="1:13" ht="15" customHeight="1">
      <c r="A46" s="342"/>
      <c r="B46" s="342"/>
      <c r="C46" s="342"/>
      <c r="D46" s="342"/>
      <c r="E46" s="342"/>
      <c r="F46" s="342"/>
      <c r="G46" s="342"/>
      <c r="H46" s="342"/>
      <c r="I46" s="343"/>
      <c r="J46" s="343"/>
      <c r="K46" s="343"/>
      <c r="L46" s="343"/>
      <c r="M46" s="343"/>
    </row>
    <row r="47" spans="1:13" ht="15" customHeight="1">
      <c r="A47" s="342"/>
      <c r="B47" s="342"/>
      <c r="C47" s="342"/>
      <c r="D47" s="342"/>
      <c r="E47" s="342"/>
      <c r="F47" s="342"/>
      <c r="G47" s="342"/>
      <c r="H47" s="342"/>
      <c r="I47" s="343"/>
      <c r="J47" s="343"/>
      <c r="K47" s="343"/>
      <c r="L47" s="343"/>
      <c r="M47" s="343"/>
    </row>
    <row r="48" spans="1:13" ht="15" customHeight="1">
      <c r="A48" s="342"/>
      <c r="B48" s="342"/>
      <c r="C48" s="342"/>
      <c r="D48" s="342"/>
      <c r="E48" s="342"/>
      <c r="F48" s="342"/>
      <c r="G48" s="342"/>
      <c r="H48" s="342"/>
      <c r="I48" s="343"/>
      <c r="J48" s="343"/>
      <c r="K48" s="343"/>
      <c r="L48" s="343"/>
      <c r="M48" s="343"/>
    </row>
    <row r="49" spans="1:13" ht="15" customHeight="1">
      <c r="A49" s="342"/>
      <c r="B49" s="342"/>
      <c r="C49" s="342"/>
      <c r="D49" s="342"/>
      <c r="E49" s="342"/>
      <c r="F49" s="342"/>
      <c r="G49" s="342"/>
      <c r="H49" s="342"/>
      <c r="I49" s="343"/>
      <c r="J49" s="343"/>
      <c r="K49" s="343"/>
      <c r="L49" s="343"/>
      <c r="M49" s="343"/>
    </row>
    <row r="50" spans="1:13" ht="15" customHeight="1">
      <c r="A50" s="342"/>
      <c r="B50" s="342"/>
      <c r="C50" s="342"/>
      <c r="D50" s="342"/>
      <c r="E50" s="342"/>
      <c r="F50" s="342"/>
      <c r="G50" s="342"/>
      <c r="H50" s="342"/>
      <c r="I50" s="343"/>
      <c r="J50" s="343"/>
      <c r="K50" s="343"/>
      <c r="L50" s="343"/>
      <c r="M50" s="343"/>
    </row>
    <row r="51" spans="1:13" ht="15" customHeight="1">
      <c r="A51" s="342"/>
      <c r="B51" s="342"/>
      <c r="C51" s="342"/>
      <c r="D51" s="342"/>
      <c r="E51" s="342"/>
      <c r="F51" s="342"/>
      <c r="G51" s="342"/>
      <c r="H51" s="342"/>
      <c r="I51" s="343"/>
      <c r="J51" s="343"/>
      <c r="K51" s="343"/>
      <c r="L51" s="343"/>
      <c r="M51" s="343"/>
    </row>
    <row r="52" spans="1:13" ht="15" customHeight="1">
      <c r="A52" s="342"/>
      <c r="B52" s="342"/>
      <c r="C52" s="342"/>
      <c r="D52" s="342"/>
      <c r="E52" s="342"/>
      <c r="F52" s="342"/>
      <c r="G52" s="342"/>
      <c r="H52" s="342"/>
      <c r="I52" s="343"/>
      <c r="J52" s="343"/>
      <c r="K52" s="343"/>
      <c r="L52" s="343"/>
      <c r="M52" s="343"/>
    </row>
    <row r="53" spans="1:13" ht="15" customHeight="1">
      <c r="A53" s="342"/>
      <c r="B53" s="342"/>
      <c r="C53" s="342"/>
      <c r="D53" s="342"/>
      <c r="E53" s="342"/>
      <c r="F53" s="342"/>
      <c r="G53" s="342"/>
      <c r="H53" s="342"/>
      <c r="I53" s="343"/>
      <c r="J53" s="343"/>
      <c r="K53" s="343"/>
      <c r="L53" s="343"/>
      <c r="M53" s="343"/>
    </row>
    <row r="54" spans="1:13" ht="15" customHeight="1">
      <c r="A54" s="342"/>
      <c r="B54" s="342"/>
      <c r="C54" s="342"/>
      <c r="D54" s="342"/>
      <c r="E54" s="342"/>
      <c r="F54" s="342"/>
      <c r="G54" s="342"/>
      <c r="H54" s="342"/>
      <c r="I54" s="343"/>
      <c r="J54" s="343"/>
      <c r="K54" s="343"/>
      <c r="L54" s="343"/>
      <c r="M54" s="343"/>
    </row>
    <row r="55" spans="1:13" ht="15" customHeight="1">
      <c r="A55" s="342"/>
      <c r="B55" s="342"/>
      <c r="C55" s="342"/>
      <c r="D55" s="342"/>
      <c r="E55" s="342"/>
      <c r="F55" s="342"/>
      <c r="G55" s="342"/>
      <c r="H55" s="342"/>
      <c r="I55" s="343"/>
      <c r="J55" s="343"/>
      <c r="K55" s="343"/>
      <c r="L55" s="343"/>
      <c r="M55" s="343"/>
    </row>
    <row r="56" spans="1:13" ht="15" customHeight="1">
      <c r="A56" s="342"/>
      <c r="B56" s="342"/>
      <c r="C56" s="342"/>
      <c r="D56" s="342"/>
      <c r="E56" s="342"/>
      <c r="F56" s="342"/>
      <c r="G56" s="342"/>
      <c r="H56" s="342"/>
      <c r="I56" s="343"/>
      <c r="J56" s="343"/>
      <c r="K56" s="343"/>
      <c r="L56" s="343"/>
      <c r="M56" s="343"/>
    </row>
    <row r="57" spans="1:13" ht="15" customHeight="1">
      <c r="A57" s="342"/>
      <c r="B57" s="342"/>
      <c r="C57" s="342"/>
      <c r="D57" s="342"/>
      <c r="E57" s="342"/>
      <c r="F57" s="342"/>
      <c r="G57" s="342"/>
      <c r="H57" s="342"/>
      <c r="I57" s="343"/>
      <c r="J57" s="343"/>
      <c r="K57" s="343"/>
      <c r="L57" s="343"/>
      <c r="M57" s="343"/>
    </row>
    <row r="58" spans="1:13" ht="15" customHeight="1">
      <c r="A58" s="342"/>
      <c r="B58" s="342"/>
      <c r="C58" s="342"/>
      <c r="D58" s="342"/>
      <c r="E58" s="342"/>
      <c r="F58" s="342"/>
      <c r="G58" s="342"/>
      <c r="H58" s="342"/>
      <c r="I58" s="343"/>
      <c r="J58" s="343"/>
      <c r="K58" s="343"/>
      <c r="L58" s="343"/>
      <c r="M58" s="343"/>
    </row>
    <row r="59" spans="1:13" ht="15" customHeight="1">
      <c r="A59" s="342"/>
      <c r="B59" s="342"/>
      <c r="C59" s="342"/>
      <c r="D59" s="342"/>
      <c r="E59" s="342"/>
      <c r="F59" s="342"/>
      <c r="G59" s="342"/>
      <c r="H59" s="342"/>
      <c r="I59" s="343"/>
      <c r="J59" s="343"/>
      <c r="K59" s="343"/>
      <c r="L59" s="343"/>
      <c r="M59" s="343"/>
    </row>
    <row r="60" spans="1:13" ht="15" customHeight="1">
      <c r="A60" s="342"/>
      <c r="B60" s="342"/>
      <c r="C60" s="342"/>
      <c r="D60" s="342"/>
      <c r="E60" s="342"/>
      <c r="F60" s="342"/>
      <c r="G60" s="342"/>
      <c r="H60" s="342"/>
      <c r="I60" s="343"/>
      <c r="J60" s="343"/>
      <c r="K60" s="343"/>
      <c r="L60" s="343"/>
      <c r="M60" s="343"/>
    </row>
    <row r="61" spans="1:13" ht="25.15" customHeight="1">
      <c r="A61" s="342"/>
      <c r="B61" s="342"/>
      <c r="C61" s="342"/>
      <c r="D61" s="342"/>
      <c r="E61" s="342"/>
      <c r="F61" s="342"/>
      <c r="G61" s="342"/>
      <c r="H61" s="342"/>
      <c r="I61" s="343"/>
      <c r="J61" s="343"/>
      <c r="K61" s="343"/>
      <c r="L61" s="343"/>
      <c r="M61" s="343"/>
    </row>
    <row r="62" spans="1:13" ht="25.15" customHeight="1">
      <c r="A62" s="342"/>
      <c r="B62" s="342"/>
      <c r="C62" s="342"/>
      <c r="D62" s="342"/>
      <c r="E62" s="342"/>
      <c r="F62" s="342"/>
      <c r="G62" s="342"/>
      <c r="H62" s="342"/>
      <c r="I62" s="343"/>
      <c r="J62" s="343"/>
      <c r="K62" s="343"/>
      <c r="L62" s="343"/>
      <c r="M62" s="343"/>
    </row>
    <row r="63" spans="1:13" ht="25.15" customHeight="1">
      <c r="A63" s="342"/>
      <c r="B63" s="342"/>
      <c r="C63" s="342"/>
      <c r="D63" s="342"/>
      <c r="E63" s="342"/>
      <c r="F63" s="342"/>
      <c r="G63" s="342"/>
      <c r="H63" s="342"/>
      <c r="I63" s="343"/>
      <c r="J63" s="343"/>
      <c r="K63" s="343"/>
      <c r="L63" s="343"/>
      <c r="M63" s="343"/>
    </row>
    <row r="64" spans="1:13" ht="25.15" customHeight="1">
      <c r="A64" s="342"/>
      <c r="B64" s="342"/>
      <c r="C64" s="342"/>
      <c r="D64" s="342"/>
      <c r="E64" s="342"/>
      <c r="F64" s="342"/>
      <c r="G64" s="342"/>
      <c r="H64" s="342"/>
      <c r="I64" s="343"/>
      <c r="J64" s="343"/>
      <c r="K64" s="343"/>
      <c r="L64" s="343"/>
      <c r="M64" s="343"/>
    </row>
    <row r="65" spans="1:13" ht="25.15" customHeight="1">
      <c r="A65" s="342"/>
      <c r="B65" s="342"/>
      <c r="C65" s="342"/>
      <c r="D65" s="342"/>
      <c r="E65" s="342"/>
      <c r="F65" s="342"/>
      <c r="G65" s="342"/>
      <c r="H65" s="342"/>
      <c r="I65" s="343"/>
      <c r="J65" s="343"/>
      <c r="K65" s="343"/>
      <c r="L65" s="343"/>
      <c r="M65" s="343"/>
    </row>
    <row r="66" spans="1:13" s="342" customFormat="1" ht="25.15" customHeight="1"/>
    <row r="67" spans="1:13" s="342" customFormat="1" ht="25.15" customHeight="1"/>
    <row r="68" spans="1:13" s="342" customFormat="1" ht="25.15" customHeight="1"/>
    <row r="69" spans="1:13" s="342" customFormat="1" ht="25.15" customHeight="1"/>
    <row r="70" spans="1:13" s="342" customFormat="1" ht="25.15" customHeight="1"/>
    <row r="71" spans="1:13" s="342" customFormat="1" ht="25.15" customHeight="1"/>
    <row r="72" spans="1:13" s="342" customFormat="1" ht="25.15" customHeight="1"/>
    <row r="73" spans="1:13" s="342" customFormat="1" ht="25.15" customHeight="1"/>
    <row r="74" spans="1:13" s="342" customFormat="1" ht="25.15" customHeight="1"/>
    <row r="75" spans="1:13" s="342" customFormat="1" ht="25.15" customHeight="1"/>
    <row r="76" spans="1:13" s="342" customFormat="1" ht="25.15" customHeight="1"/>
    <row r="77" spans="1:13" s="342" customFormat="1" ht="25.15" customHeight="1"/>
    <row r="78" spans="1:13" s="342" customFormat="1" ht="25.15" customHeight="1"/>
    <row r="79" spans="1:13" s="342" customFormat="1" ht="25.15" customHeight="1"/>
    <row r="80" spans="1:13" s="342" customFormat="1" ht="25.15" customHeight="1"/>
    <row r="81" s="342" customFormat="1" ht="25.15" customHeight="1"/>
    <row r="82" s="342" customFormat="1" ht="25.15" customHeight="1"/>
    <row r="83" s="342" customFormat="1" ht="25.15" customHeight="1"/>
    <row r="84" s="342" customFormat="1" ht="25.15" customHeight="1"/>
    <row r="85" s="342" customFormat="1" ht="25.15" customHeight="1"/>
    <row r="86" s="342" customFormat="1" ht="25.15" customHeight="1"/>
    <row r="87" s="342" customFormat="1" ht="25.15" customHeight="1"/>
    <row r="88" s="342" customFormat="1" ht="25.15" customHeight="1"/>
    <row r="89" s="342" customFormat="1" ht="25.15" customHeight="1"/>
    <row r="90" s="342" customFormat="1" ht="25.15" customHeight="1"/>
    <row r="91" s="342" customFormat="1" ht="25.15" customHeight="1"/>
    <row r="92" s="342" customFormat="1" ht="25.15" customHeight="1"/>
    <row r="93" s="342" customFormat="1" ht="25.15" customHeight="1"/>
    <row r="94" s="342" customFormat="1" ht="25.15" customHeight="1"/>
    <row r="95" s="342" customFormat="1" ht="25.15" customHeight="1"/>
    <row r="96" s="342" customFormat="1" ht="25.15" customHeight="1"/>
    <row r="97" s="342" customFormat="1" ht="25.15" customHeight="1"/>
    <row r="98" s="342" customFormat="1" ht="25.15" customHeight="1"/>
    <row r="99" s="342" customFormat="1" ht="25.15" customHeight="1"/>
    <row r="100" s="342" customFormat="1" ht="25.15" customHeight="1"/>
    <row r="101" s="342" customFormat="1" ht="25.15" customHeight="1"/>
    <row r="102" s="342" customFormat="1" ht="25.15" customHeight="1"/>
    <row r="103" s="342" customFormat="1" ht="25.15" customHeight="1"/>
    <row r="104" s="342" customFormat="1" ht="25.15" customHeight="1"/>
    <row r="105" s="342" customFormat="1" ht="25.15" customHeight="1"/>
    <row r="106" s="342" customFormat="1" ht="25.15" customHeight="1"/>
    <row r="107" s="342" customFormat="1" ht="25.15" customHeight="1"/>
    <row r="108" s="342" customFormat="1" ht="25.15" customHeight="1"/>
    <row r="109" s="342" customFormat="1" ht="25.15" customHeight="1"/>
    <row r="110" s="342" customFormat="1" ht="25.15" customHeight="1"/>
    <row r="111" s="342" customFormat="1" ht="25.15" customHeight="1"/>
    <row r="112" s="342" customFormat="1" ht="25.15" customHeight="1"/>
    <row r="113" s="342" customFormat="1" ht="25.15" customHeight="1"/>
    <row r="114" s="342" customFormat="1" ht="25.15" customHeight="1"/>
    <row r="115" s="342" customFormat="1" ht="25.15" customHeight="1"/>
    <row r="116" s="342" customFormat="1" ht="25.15" customHeight="1"/>
    <row r="117" s="342" customFormat="1" ht="25.15" customHeight="1"/>
    <row r="118" s="342" customFormat="1" ht="25.15" customHeight="1"/>
    <row r="119" s="342" customFormat="1" ht="25.15" customHeight="1"/>
    <row r="120" s="342" customFormat="1" ht="25.15" customHeight="1"/>
    <row r="121" s="342" customFormat="1" ht="25.15" customHeight="1"/>
    <row r="122" s="342" customFormat="1" ht="25.15" customHeight="1"/>
    <row r="123" s="342" customFormat="1" ht="25.15" customHeight="1"/>
    <row r="124" s="342" customFormat="1" ht="25.15" customHeight="1"/>
    <row r="125" s="342" customFormat="1" ht="25.15" customHeight="1"/>
    <row r="126" s="342" customFormat="1" ht="25.15" customHeight="1"/>
    <row r="127" s="342" customFormat="1" ht="25.15" customHeight="1"/>
    <row r="128" s="342" customFormat="1" ht="25.15" customHeight="1"/>
    <row r="129" s="342" customFormat="1" ht="25.15" customHeight="1"/>
    <row r="130" s="342" customFormat="1" ht="25.15" customHeight="1"/>
    <row r="131" s="342" customFormat="1" ht="25.15" customHeight="1"/>
    <row r="132" s="342" customFormat="1" ht="25.15" customHeight="1"/>
    <row r="133" s="342" customFormat="1" ht="25.15" customHeight="1"/>
    <row r="134" s="342" customFormat="1" ht="25.15" customHeight="1"/>
    <row r="135" s="342" customFormat="1" ht="25.15" customHeight="1"/>
    <row r="136" s="342" customFormat="1" ht="25.15" customHeight="1"/>
    <row r="137" s="342" customFormat="1" ht="25.15" customHeight="1"/>
    <row r="138" s="342" customFormat="1" ht="25.15" customHeight="1"/>
    <row r="139" s="342" customFormat="1" ht="25.15" customHeight="1"/>
    <row r="140" s="342" customFormat="1" ht="25.15" customHeight="1"/>
    <row r="141" s="342" customFormat="1" ht="25.15" customHeight="1"/>
    <row r="142" s="342" customFormat="1" ht="25.15" customHeight="1"/>
    <row r="143" s="342" customFormat="1" ht="25.15" customHeight="1"/>
    <row r="144" s="342" customFormat="1" ht="25.15" customHeight="1"/>
    <row r="145" s="342" customFormat="1" ht="25.15" customHeight="1"/>
    <row r="146" s="342" customFormat="1" ht="25.15" customHeight="1"/>
    <row r="147" s="342" customFormat="1" ht="25.15" customHeight="1"/>
    <row r="148" s="342" customFormat="1" ht="25.15" customHeight="1"/>
    <row r="149" s="342" customFormat="1" ht="25.15" customHeight="1"/>
    <row r="150" s="342" customFormat="1" ht="25.15" customHeight="1"/>
    <row r="151" s="342" customFormat="1" ht="25.15" customHeight="1"/>
    <row r="152" s="342" customFormat="1" ht="25.15" customHeight="1"/>
    <row r="153" s="342" customFormat="1" ht="25.15" customHeight="1"/>
    <row r="154" s="342" customFormat="1" ht="25.15" customHeight="1"/>
    <row r="155" s="342" customFormat="1" ht="25.15" customHeight="1"/>
    <row r="156" s="342" customFormat="1" ht="25.15" customHeight="1"/>
    <row r="157" s="342" customFormat="1" ht="25.15" customHeight="1"/>
    <row r="158" s="342" customFormat="1" ht="25.15" customHeight="1"/>
    <row r="159" s="342" customFormat="1" ht="25.15" customHeight="1"/>
    <row r="160" s="342" customFormat="1" ht="25.15" customHeight="1"/>
    <row r="161" s="342" customFormat="1" ht="25.15" customHeight="1"/>
    <row r="162" s="342" customFormat="1" ht="25.15" customHeight="1"/>
    <row r="163" s="342" customFormat="1" ht="25.15" customHeight="1"/>
    <row r="164" s="342" customFormat="1" ht="25.15" customHeight="1"/>
    <row r="165" s="342" customFormat="1" ht="25.15" customHeight="1"/>
    <row r="166" s="342" customFormat="1" ht="25.15" customHeight="1"/>
    <row r="167" s="342" customFormat="1" ht="25.15" customHeight="1"/>
    <row r="168" s="342" customFormat="1" ht="25.15" customHeight="1"/>
    <row r="169" s="342" customFormat="1" ht="25.15" customHeight="1"/>
    <row r="170" s="342" customFormat="1" ht="25.15" customHeight="1"/>
    <row r="171" s="342" customFormat="1" ht="25.15" customHeight="1"/>
    <row r="172" s="342" customFormat="1" ht="25.15" customHeight="1"/>
    <row r="173" s="342" customFormat="1" ht="25.15" customHeight="1"/>
    <row r="174" s="342" customFormat="1" ht="25.15" customHeight="1"/>
    <row r="175" s="342" customFormat="1" ht="25.15" customHeight="1"/>
    <row r="176" s="342" customFormat="1" ht="25.15" customHeight="1"/>
    <row r="177" s="342" customFormat="1" ht="25.15" customHeight="1"/>
    <row r="178" s="342" customFormat="1" ht="25.15" customHeight="1"/>
    <row r="179" s="342" customFormat="1" ht="25.15" customHeight="1"/>
    <row r="180" s="342" customFormat="1" ht="25.15" customHeight="1"/>
    <row r="181" s="342" customFormat="1" ht="25.15" customHeight="1"/>
    <row r="182" s="342" customFormat="1" ht="25.15" customHeight="1"/>
    <row r="183" s="342" customFormat="1" ht="25.15" customHeight="1"/>
    <row r="184" s="342" customFormat="1" ht="25.15" customHeight="1"/>
    <row r="185" s="342" customFormat="1" ht="25.15" customHeight="1"/>
    <row r="186" s="342" customFormat="1" ht="25.15" customHeight="1"/>
    <row r="187" s="342" customFormat="1" ht="25.15" customHeight="1"/>
    <row r="188" s="342" customFormat="1" ht="25.15" customHeight="1"/>
    <row r="189" s="342" customFormat="1" ht="25.15" customHeight="1"/>
    <row r="190" s="342" customFormat="1" ht="25.15" customHeight="1"/>
    <row r="191" s="342" customFormat="1" ht="25.15" customHeight="1"/>
    <row r="192" s="342" customFormat="1" ht="25.15" customHeight="1"/>
    <row r="193" s="342" customFormat="1" ht="25.15" customHeight="1"/>
    <row r="194" s="342" customFormat="1" ht="25.15" customHeight="1"/>
    <row r="195" s="342" customFormat="1" ht="25.15" customHeight="1"/>
    <row r="196" s="342" customFormat="1" ht="25.15" customHeight="1"/>
    <row r="197" s="342" customFormat="1" ht="25.15" customHeight="1"/>
    <row r="198" s="342" customFormat="1" ht="25.15" customHeight="1"/>
    <row r="199" s="342" customFormat="1" ht="25.15" customHeight="1"/>
    <row r="200" s="342" customFormat="1" ht="25.15" customHeight="1"/>
    <row r="201" s="342" customFormat="1" ht="25.15" customHeight="1"/>
    <row r="202" s="342" customFormat="1" ht="25.15" customHeight="1"/>
    <row r="203" s="342" customFormat="1" ht="25.15" customHeight="1"/>
    <row r="204" s="342" customFormat="1" ht="25.15" customHeight="1"/>
    <row r="205" s="342" customFormat="1" ht="25.15" customHeight="1"/>
    <row r="206" s="342" customFormat="1" ht="25.15" customHeight="1"/>
    <row r="207" s="342" customFormat="1" ht="25.15" customHeight="1"/>
    <row r="208" s="342" customFormat="1" ht="25.15" customHeight="1"/>
    <row r="209" s="342" customFormat="1" ht="25.15" customHeight="1"/>
    <row r="210" s="342" customFormat="1" ht="25.15" customHeight="1"/>
    <row r="211" s="342" customFormat="1" ht="25.15" customHeight="1"/>
    <row r="212" s="342" customFormat="1" ht="25.15" customHeight="1"/>
    <row r="213" s="342" customFormat="1" ht="25.15" customHeight="1"/>
    <row r="214" s="342" customFormat="1" ht="25.15" customHeight="1"/>
    <row r="215" s="342" customFormat="1" ht="25.15" customHeight="1"/>
    <row r="216" s="342" customFormat="1" ht="25.15" customHeight="1"/>
    <row r="217" s="342" customFormat="1" ht="25.15" customHeight="1"/>
    <row r="218" s="342" customFormat="1" ht="25.15" customHeight="1"/>
    <row r="219" s="342" customFormat="1" ht="25.15" customHeight="1"/>
    <row r="220" s="342" customFormat="1" ht="25.15" customHeight="1"/>
    <row r="221" s="342" customFormat="1" ht="25.15" customHeight="1"/>
    <row r="222" s="342" customFormat="1" ht="25.15" customHeight="1"/>
    <row r="223" s="342" customFormat="1" ht="25.15" customHeight="1"/>
    <row r="224" s="342" customFormat="1" ht="25.15" customHeight="1"/>
    <row r="225" s="342" customFormat="1" ht="25.15" customHeight="1"/>
    <row r="226" s="342" customFormat="1" ht="25.15" customHeight="1"/>
    <row r="227" s="342" customFormat="1" ht="25.15" customHeight="1"/>
    <row r="228" s="342" customFormat="1" ht="25.15" customHeight="1"/>
    <row r="229" s="342" customFormat="1" ht="25.15" customHeight="1"/>
    <row r="230" s="342" customFormat="1" ht="25.15" customHeight="1"/>
    <row r="231" s="342" customFormat="1" ht="25.15" customHeight="1"/>
    <row r="232" s="342" customFormat="1" ht="25.15" customHeight="1"/>
    <row r="233" s="342" customFormat="1" ht="25.15" customHeight="1"/>
    <row r="234" s="342" customFormat="1" ht="25.15" customHeight="1"/>
    <row r="235" s="342" customFormat="1" ht="25.15" customHeight="1"/>
    <row r="236" s="342" customFormat="1" ht="25.15" customHeight="1"/>
    <row r="237" s="342" customFormat="1" ht="25.15" customHeight="1"/>
    <row r="238" s="342" customFormat="1" ht="25.15" customHeight="1"/>
    <row r="239" s="342" customFormat="1" ht="25.15" customHeight="1"/>
    <row r="240" s="342" customFormat="1" ht="25.15" customHeight="1"/>
    <row r="241" s="342" customFormat="1" ht="25.15" customHeight="1"/>
    <row r="242" s="342" customFormat="1" ht="25.15" customHeight="1"/>
    <row r="243" s="342" customFormat="1" ht="25.15" customHeight="1"/>
    <row r="244" s="342" customFormat="1" ht="25.15" customHeight="1"/>
    <row r="245" s="342" customFormat="1" ht="25.15" customHeight="1"/>
    <row r="246" s="342" customFormat="1" ht="25.15" customHeight="1"/>
    <row r="247" s="342" customFormat="1" ht="25.15" customHeight="1"/>
    <row r="248" s="342" customFormat="1" ht="25.15" customHeight="1"/>
    <row r="249" s="342" customFormat="1" ht="25.15" customHeight="1"/>
    <row r="250" s="342" customFormat="1" ht="25.15" customHeight="1"/>
    <row r="251" s="342" customFormat="1" ht="25.15" customHeight="1"/>
    <row r="252" s="342" customFormat="1" ht="25.15" customHeight="1"/>
    <row r="253" s="342" customFormat="1" ht="25.15" customHeight="1"/>
    <row r="254" s="342" customFormat="1" ht="25.15" customHeight="1"/>
    <row r="255" s="342" customFormat="1" ht="25.15" customHeight="1"/>
    <row r="256" s="342" customFormat="1" ht="25.15" customHeight="1"/>
    <row r="257" s="342" customFormat="1" ht="25.15" customHeight="1"/>
    <row r="258" s="342" customFormat="1" ht="25.15" customHeight="1"/>
    <row r="259" s="342" customFormat="1" ht="25.15" customHeight="1"/>
    <row r="260" s="342" customFormat="1" ht="25.15" customHeight="1"/>
    <row r="261" s="342" customFormat="1" ht="25.15" customHeight="1"/>
    <row r="262" s="342" customFormat="1" ht="25.15" customHeight="1"/>
    <row r="263" s="342" customFormat="1" ht="25.15" customHeight="1"/>
    <row r="264" s="342" customFormat="1" ht="25.15" customHeight="1"/>
    <row r="265" s="342" customFormat="1" ht="25.15" customHeight="1"/>
    <row r="266" s="342" customFormat="1" ht="25.15" customHeight="1"/>
    <row r="267" s="342" customFormat="1" ht="25.15" customHeight="1"/>
    <row r="268" s="342" customFormat="1" ht="25.15" customHeight="1"/>
    <row r="269" s="342" customFormat="1" ht="25.15" customHeight="1"/>
    <row r="270" s="342" customFormat="1" ht="25.15" customHeight="1"/>
    <row r="271" s="342" customFormat="1" ht="25.15" customHeight="1"/>
    <row r="272" s="342" customFormat="1" ht="25.15" customHeight="1"/>
    <row r="273" s="342" customFormat="1" ht="25.15" customHeight="1"/>
    <row r="274" s="342" customFormat="1" ht="25.15" customHeight="1"/>
    <row r="275" s="342" customFormat="1" ht="25.15" customHeight="1"/>
    <row r="276" s="342" customFormat="1" ht="25.15" customHeight="1"/>
    <row r="277" s="342" customFormat="1" ht="25.15" customHeight="1"/>
    <row r="278" s="342" customFormat="1" ht="25.15" customHeight="1"/>
    <row r="279" s="342" customFormat="1" ht="25.15" customHeight="1"/>
    <row r="280" s="342" customFormat="1" ht="25.15" customHeight="1"/>
    <row r="281" s="342" customFormat="1" ht="25.15" customHeight="1"/>
    <row r="282" s="342" customFormat="1" ht="25.15" customHeight="1"/>
    <row r="283" s="342" customFormat="1" ht="25.15" customHeight="1"/>
    <row r="284" s="342" customFormat="1" ht="25.15" customHeight="1"/>
    <row r="285" s="342" customFormat="1" ht="25.15" customHeight="1"/>
    <row r="286" s="342" customFormat="1" ht="25.15" customHeight="1"/>
    <row r="287" s="342" customFormat="1" ht="25.15" customHeight="1"/>
    <row r="288" s="342" customFormat="1" ht="25.15" customHeight="1"/>
    <row r="289" s="342" customFormat="1" ht="25.15" customHeight="1"/>
    <row r="290" s="342" customFormat="1" ht="25.15" customHeight="1"/>
    <row r="291" s="342" customFormat="1" ht="25.15" customHeight="1"/>
    <row r="292" s="342" customFormat="1" ht="25.15" customHeight="1"/>
    <row r="293" s="342" customFormat="1" ht="25.15" customHeight="1"/>
    <row r="294" s="342" customFormat="1" ht="25.15" customHeight="1"/>
    <row r="295" s="342" customFormat="1" ht="25.15" customHeight="1"/>
    <row r="296" s="342" customFormat="1" ht="25.15" customHeight="1"/>
    <row r="297" s="342" customFormat="1" ht="25.15" customHeight="1"/>
    <row r="298" s="342" customFormat="1" ht="25.15" customHeight="1"/>
    <row r="299" s="342" customFormat="1" ht="25.15" customHeight="1"/>
    <row r="300" s="342" customFormat="1" ht="25.15" customHeight="1"/>
    <row r="301" s="342" customFormat="1" ht="25.15" customHeight="1"/>
    <row r="302" s="342" customFormat="1" ht="25.15" customHeight="1"/>
    <row r="303" s="342" customFormat="1" ht="25.15" customHeight="1"/>
    <row r="304" s="342" customFormat="1" ht="25.15" customHeight="1"/>
    <row r="305" s="342" customFormat="1" ht="25.15" customHeight="1"/>
    <row r="306" s="342" customFormat="1" ht="25.15" customHeight="1"/>
    <row r="307" s="342" customFormat="1" ht="25.15" customHeight="1"/>
    <row r="308" s="342" customFormat="1" ht="25.15" customHeight="1"/>
    <row r="309" s="342" customFormat="1" ht="25.15" customHeight="1"/>
    <row r="310" s="342" customFormat="1" ht="25.15" customHeight="1"/>
    <row r="311" s="342" customFormat="1" ht="25.15" customHeight="1"/>
    <row r="312" s="342" customFormat="1" ht="25.15" customHeight="1"/>
    <row r="313" s="342" customFormat="1" ht="25.15" customHeight="1"/>
    <row r="314" s="342" customFormat="1" ht="25.15" customHeight="1"/>
    <row r="315" s="342" customFormat="1" ht="25.15" customHeight="1"/>
    <row r="316" s="342" customFormat="1" ht="25.15" customHeight="1"/>
    <row r="317" s="342" customFormat="1" ht="25.15" customHeight="1"/>
    <row r="318" s="342" customFormat="1" ht="25.15" customHeight="1"/>
    <row r="319" s="342" customFormat="1" ht="25.15" customHeight="1"/>
    <row r="320" s="342" customFormat="1" ht="25.15" customHeight="1"/>
    <row r="321" s="342" customFormat="1" ht="25.15" customHeight="1"/>
    <row r="322" s="342" customFormat="1" ht="25.15" customHeight="1"/>
    <row r="323" s="342" customFormat="1" ht="25.15" customHeight="1"/>
    <row r="324" s="342" customFormat="1" ht="25.15" customHeight="1"/>
    <row r="325" s="342" customFormat="1" ht="25.15" customHeight="1"/>
    <row r="326" s="342" customFormat="1" ht="25.15" customHeight="1"/>
    <row r="327" s="342" customFormat="1" ht="25.15" customHeight="1"/>
    <row r="328" s="342" customFormat="1" ht="25.15" customHeight="1"/>
    <row r="329" s="342" customFormat="1" ht="25.15" customHeight="1"/>
    <row r="330" s="342" customFormat="1" ht="25.15" customHeight="1"/>
    <row r="331" s="342" customFormat="1" ht="25.15" customHeight="1"/>
    <row r="332" s="342" customFormat="1" ht="25.15" customHeight="1"/>
    <row r="333" s="342" customFormat="1" ht="25.15" customHeight="1"/>
    <row r="334" s="342" customFormat="1" ht="25.15" customHeight="1"/>
    <row r="335" s="342" customFormat="1" ht="25.15" customHeight="1"/>
    <row r="336" s="342" customFormat="1" ht="25.15" customHeight="1"/>
    <row r="337" s="342" customFormat="1" ht="25.15" customHeight="1"/>
    <row r="338" s="342" customFormat="1" ht="25.15" customHeight="1"/>
    <row r="339" s="342" customFormat="1" ht="25.15" customHeight="1"/>
    <row r="340" s="342" customFormat="1" ht="25.15" customHeight="1"/>
    <row r="341" s="342" customFormat="1" ht="25.15" customHeight="1"/>
    <row r="342" s="342" customFormat="1" ht="25.15" customHeight="1"/>
    <row r="343" s="342" customFormat="1" ht="25.15" customHeight="1"/>
    <row r="344" s="342" customFormat="1" ht="25.15" customHeight="1"/>
    <row r="345" s="342" customFormat="1" ht="25.15" customHeight="1"/>
    <row r="346" s="342" customFormat="1" ht="25.15" customHeight="1"/>
    <row r="347" s="342" customFormat="1" ht="25.15" customHeight="1"/>
    <row r="348" s="342" customFormat="1" ht="25.15" customHeight="1"/>
    <row r="349" s="342" customFormat="1" ht="25.15" customHeight="1"/>
    <row r="350" s="342" customFormat="1" ht="25.15" customHeight="1"/>
    <row r="351" s="342" customFormat="1" ht="25.15" customHeight="1"/>
    <row r="352" s="342" customFormat="1" ht="25.15" customHeight="1"/>
    <row r="353" s="342" customFormat="1" ht="25.15" customHeight="1"/>
    <row r="354" s="342" customFormat="1" ht="25.15" customHeight="1"/>
    <row r="355" s="342" customFormat="1" ht="25.15" customHeight="1"/>
    <row r="356" s="342" customFormat="1" ht="25.15" customHeight="1"/>
    <row r="357" s="342" customFormat="1" ht="25.15" customHeight="1"/>
    <row r="358" s="342" customFormat="1" ht="25.15" customHeight="1"/>
    <row r="359" s="342" customFormat="1" ht="25.15" customHeight="1"/>
    <row r="360" s="342" customFormat="1" ht="25.15" customHeight="1"/>
    <row r="361" s="342" customFormat="1" ht="25.15" customHeight="1"/>
    <row r="362" s="342" customFormat="1" ht="25.15" customHeight="1"/>
    <row r="363" s="342" customFormat="1" ht="25.15" customHeight="1"/>
    <row r="364" s="342" customFormat="1" ht="25.15" customHeight="1"/>
    <row r="365" s="342" customFormat="1" ht="25.15" customHeight="1"/>
    <row r="366" s="342" customFormat="1" ht="25.15" customHeight="1"/>
    <row r="367" s="342" customFormat="1" ht="25.15" customHeight="1"/>
    <row r="368" s="342" customFormat="1" ht="25.15" customHeight="1"/>
    <row r="369" s="342" customFormat="1" ht="25.15" customHeight="1"/>
    <row r="370" s="342" customFormat="1" ht="25.15" customHeight="1"/>
    <row r="371" s="342" customFormat="1" ht="25.15" customHeight="1"/>
    <row r="372" s="342" customFormat="1" ht="25.15" customHeight="1"/>
    <row r="373" s="342" customFormat="1" ht="25.15" customHeight="1"/>
    <row r="374" s="342" customFormat="1" ht="25.15" customHeight="1"/>
    <row r="375" s="342" customFormat="1" ht="25.15" customHeight="1"/>
    <row r="376" s="342" customFormat="1" ht="25.15" customHeight="1"/>
    <row r="377" s="342" customFormat="1" ht="25.15" customHeight="1"/>
    <row r="378" s="342" customFormat="1" ht="25.15" customHeight="1"/>
    <row r="379" s="342" customFormat="1" ht="25.15" customHeight="1"/>
    <row r="380" s="342" customFormat="1" ht="25.15" customHeight="1"/>
    <row r="381" s="342" customFormat="1" ht="25.15" customHeight="1"/>
    <row r="382" s="342" customFormat="1" ht="25.15" customHeight="1"/>
    <row r="383" s="342" customFormat="1" ht="25.15" customHeight="1"/>
    <row r="384" s="342" customFormat="1" ht="25.15" customHeight="1"/>
    <row r="385" s="342" customFormat="1" ht="25.15" customHeight="1"/>
    <row r="386" s="342" customFormat="1" ht="25.15" customHeight="1"/>
    <row r="387" s="342" customFormat="1" ht="25.15" customHeight="1"/>
    <row r="388" s="342" customFormat="1" ht="25.15" customHeight="1"/>
    <row r="389" s="342" customFormat="1" ht="25.15" customHeight="1"/>
    <row r="390" s="342" customFormat="1" ht="25.15" customHeight="1"/>
    <row r="391" s="342" customFormat="1" ht="25.15" customHeight="1"/>
    <row r="392" s="342" customFormat="1" ht="25.15" customHeight="1"/>
    <row r="393" s="342" customFormat="1" ht="25.15" customHeight="1"/>
    <row r="394" s="342" customFormat="1" ht="25.15" customHeight="1"/>
    <row r="395" s="342" customFormat="1" ht="25.15" customHeight="1"/>
    <row r="396" s="342" customFormat="1" ht="25.15" customHeight="1"/>
    <row r="397" s="342" customFormat="1" ht="25.15" customHeight="1"/>
    <row r="398" s="342" customFormat="1" ht="25.15" customHeight="1"/>
    <row r="399" s="342" customFormat="1" ht="25.15" customHeight="1"/>
    <row r="400" s="342" customFormat="1" ht="25.15" customHeight="1"/>
    <row r="401" s="342" customFormat="1" ht="25.15" customHeight="1"/>
    <row r="402" s="342" customFormat="1" ht="25.15" customHeight="1"/>
    <row r="403" s="342" customFormat="1" ht="25.15" customHeight="1"/>
    <row r="404" s="342" customFormat="1" ht="25.15" customHeight="1"/>
    <row r="405" s="342" customFormat="1" ht="25.15" customHeight="1"/>
    <row r="406" s="342" customFormat="1" ht="25.15" customHeight="1"/>
    <row r="407" s="342" customFormat="1" ht="25.15" customHeight="1"/>
    <row r="408" s="342" customFormat="1" ht="25.15" customHeight="1"/>
    <row r="409" s="342" customFormat="1" ht="25.15" customHeight="1"/>
    <row r="410" s="342" customFormat="1" ht="25.15" customHeight="1"/>
    <row r="411" s="342" customFormat="1" ht="25.15" customHeight="1"/>
    <row r="412" s="342" customFormat="1" ht="25.15" customHeight="1"/>
    <row r="413" s="342" customFormat="1" ht="25.15" customHeight="1"/>
    <row r="414" s="342" customFormat="1" ht="25.15" customHeight="1"/>
    <row r="415" s="342" customFormat="1" ht="25.15" customHeight="1"/>
    <row r="416" s="342" customFormat="1" ht="25.15" customHeight="1"/>
    <row r="417" s="342" customFormat="1" ht="25.15" customHeight="1"/>
    <row r="418" s="342" customFormat="1" ht="25.15" customHeight="1"/>
    <row r="419" s="342" customFormat="1" ht="25.15" customHeight="1"/>
    <row r="420" s="342" customFormat="1" ht="25.15" customHeight="1"/>
    <row r="421" s="342" customFormat="1" ht="25.15" customHeight="1"/>
    <row r="422" s="342" customFormat="1" ht="25.15" customHeight="1"/>
    <row r="423" s="342" customFormat="1" ht="25.15" customHeight="1"/>
    <row r="424" s="342" customFormat="1" ht="25.15" customHeight="1"/>
    <row r="425" s="342" customFormat="1" ht="25.15" customHeight="1"/>
    <row r="426" s="342" customFormat="1" ht="25.15" customHeight="1"/>
    <row r="427" s="342" customFormat="1" ht="25.15" customHeight="1"/>
    <row r="428" s="342" customFormat="1" ht="25.15" customHeight="1"/>
    <row r="429" s="342" customFormat="1" ht="25.15" customHeight="1"/>
    <row r="430" s="342" customFormat="1" ht="25.15" customHeight="1"/>
    <row r="431" s="342" customFormat="1" ht="25.15" customHeight="1"/>
    <row r="432" s="342" customFormat="1" ht="25.15" customHeight="1"/>
    <row r="433" s="342" customFormat="1" ht="25.15" customHeight="1"/>
    <row r="434" s="342" customFormat="1" ht="25.15" customHeight="1"/>
    <row r="435" s="342" customFormat="1" ht="25.15" customHeight="1"/>
    <row r="436" s="342" customFormat="1" ht="25.15" customHeight="1"/>
    <row r="437" s="342" customFormat="1" ht="25.15" customHeight="1"/>
    <row r="438" s="342" customFormat="1" ht="25.15" customHeight="1"/>
    <row r="439" s="342" customFormat="1" ht="25.15" customHeight="1"/>
    <row r="440" s="342" customFormat="1" ht="25.15" customHeight="1"/>
    <row r="441" s="342" customFormat="1" ht="25.15" customHeight="1"/>
    <row r="442" s="342" customFormat="1" ht="25.15" customHeight="1"/>
    <row r="443" s="342" customFormat="1" ht="25.15" customHeight="1"/>
    <row r="444" s="342" customFormat="1" ht="25.15" customHeight="1"/>
    <row r="445" s="342" customFormat="1" ht="25.15" customHeight="1"/>
    <row r="446" s="342" customFormat="1" ht="25.15" customHeight="1"/>
    <row r="447" s="342" customFormat="1" ht="25.15" customHeight="1"/>
    <row r="448" s="342" customFormat="1" ht="25.15" customHeight="1"/>
    <row r="449" s="342" customFormat="1" ht="25.15" customHeight="1"/>
    <row r="450" s="342" customFormat="1" ht="25.15" customHeight="1"/>
    <row r="451" s="342" customFormat="1" ht="25.15" customHeight="1"/>
    <row r="452" s="342" customFormat="1" ht="25.15" customHeight="1"/>
    <row r="453" s="342" customFormat="1" ht="25.15" customHeight="1"/>
    <row r="454" s="342" customFormat="1" ht="25.15" customHeight="1"/>
    <row r="455" s="342" customFormat="1" ht="25.15" customHeight="1"/>
    <row r="456" s="342" customFormat="1" ht="25.15" customHeight="1"/>
    <row r="457" s="342" customFormat="1" ht="25.15" customHeight="1"/>
    <row r="458" s="342" customFormat="1" ht="25.15" customHeight="1"/>
    <row r="459" s="342" customFormat="1" ht="25.15" customHeight="1"/>
    <row r="460" s="342" customFormat="1" ht="25.15" customHeight="1"/>
    <row r="461" s="342" customFormat="1" ht="25.15" customHeight="1"/>
    <row r="462" s="342" customFormat="1" ht="25.15" customHeight="1"/>
    <row r="463" s="342" customFormat="1" ht="25.15" customHeight="1"/>
    <row r="464" s="342" customFormat="1" ht="25.15" customHeight="1"/>
    <row r="465" s="342" customFormat="1" ht="25.15" customHeight="1"/>
    <row r="466" s="342" customFormat="1" ht="25.15" customHeight="1"/>
    <row r="467" s="342" customFormat="1" ht="25.15" customHeight="1"/>
    <row r="468" s="342" customFormat="1" ht="25.15" customHeight="1"/>
    <row r="469" s="342" customFormat="1" ht="25.15" customHeight="1"/>
    <row r="470" s="342" customFormat="1" ht="25.15" customHeight="1"/>
    <row r="471" s="342" customFormat="1" ht="25.15" customHeight="1"/>
    <row r="472" s="342" customFormat="1" ht="25.15" customHeight="1"/>
    <row r="473" s="342" customFormat="1" ht="25.15" customHeight="1"/>
    <row r="474" s="342" customFormat="1" ht="25.15" customHeight="1"/>
    <row r="475" s="342" customFormat="1" ht="25.15" customHeight="1"/>
    <row r="476" s="342" customFormat="1" ht="25.15" customHeight="1"/>
    <row r="477" s="342" customFormat="1" ht="25.15" customHeight="1"/>
    <row r="478" s="342" customFormat="1" ht="25.15" customHeight="1"/>
    <row r="479" s="342" customFormat="1" ht="25.15" customHeight="1"/>
    <row r="480" s="342" customFormat="1" ht="25.15" customHeight="1"/>
    <row r="481" s="342" customFormat="1" ht="25.15" customHeight="1"/>
    <row r="482" s="342" customFormat="1" ht="25.15" customHeight="1"/>
    <row r="483" s="342" customFormat="1" ht="25.15" customHeight="1"/>
    <row r="484" s="342" customFormat="1" ht="25.15" customHeight="1"/>
    <row r="485" s="342" customFormat="1" ht="25.15" customHeight="1"/>
    <row r="486" s="342" customFormat="1" ht="25.15" customHeight="1"/>
    <row r="487" s="342" customFormat="1" ht="25.15" customHeight="1"/>
    <row r="488" s="342" customFormat="1" ht="25.15" customHeight="1"/>
    <row r="489" s="342" customFormat="1" ht="25.15" customHeight="1"/>
    <row r="490" s="342" customFormat="1" ht="25.15" customHeight="1"/>
    <row r="491" s="342" customFormat="1" ht="25.15" customHeight="1"/>
    <row r="492" s="342" customFormat="1" ht="25.15" customHeight="1"/>
    <row r="493" s="342" customFormat="1" ht="25.15" customHeight="1"/>
    <row r="494" s="342" customFormat="1" ht="25.15" customHeight="1"/>
    <row r="495" s="342" customFormat="1" ht="25.15" customHeight="1"/>
    <row r="496" s="342" customFormat="1" ht="25.15" customHeight="1"/>
    <row r="497" s="342" customFormat="1" ht="25.15" customHeight="1"/>
    <row r="498" s="342" customFormat="1" ht="25.15" customHeight="1"/>
    <row r="499" s="342" customFormat="1" ht="25.15" customHeight="1"/>
    <row r="500" s="342" customFormat="1" ht="25.15" customHeight="1"/>
    <row r="501" s="342" customFormat="1" ht="25.15" customHeight="1"/>
    <row r="502" s="342" customFormat="1" ht="25.15" customHeight="1"/>
    <row r="503" s="342" customFormat="1" ht="25.15" customHeight="1"/>
    <row r="504" s="342" customFormat="1" ht="25.15" customHeight="1"/>
    <row r="505" s="342" customFormat="1" ht="25.15" customHeight="1"/>
    <row r="506" s="342" customFormat="1" ht="25.15" customHeight="1"/>
    <row r="507" s="342" customFormat="1" ht="25.15" customHeight="1"/>
    <row r="508" s="342" customFormat="1" ht="25.15" customHeight="1"/>
    <row r="509" s="342" customFormat="1" ht="25.15" customHeight="1"/>
    <row r="510" s="342" customFormat="1" ht="25.15" customHeight="1"/>
    <row r="511" s="342" customFormat="1" ht="25.15" customHeight="1"/>
    <row r="512" s="342" customFormat="1" ht="25.15" customHeight="1"/>
    <row r="513" s="342" customFormat="1" ht="25.15" customHeight="1"/>
    <row r="514" s="342" customFormat="1" ht="25.15" customHeight="1"/>
    <row r="515" s="342" customFormat="1" ht="25.15" customHeight="1"/>
    <row r="516" s="342" customFormat="1" ht="25.15" customHeight="1"/>
    <row r="517" s="342" customFormat="1" ht="25.15" customHeight="1"/>
    <row r="518" s="342" customFormat="1" ht="25.15" customHeight="1"/>
    <row r="519" s="342" customFormat="1" ht="25.15" customHeight="1"/>
    <row r="520" s="342" customFormat="1" ht="25.15" customHeight="1"/>
    <row r="521" s="342" customFormat="1" ht="25.15" customHeight="1"/>
    <row r="522" s="342" customFormat="1" ht="25.15" customHeight="1"/>
    <row r="523" s="342" customFormat="1" ht="25.15" customHeight="1"/>
    <row r="524" s="342" customFormat="1" ht="25.15" customHeight="1"/>
    <row r="525" s="342" customFormat="1" ht="25.15" customHeight="1"/>
    <row r="526" s="342" customFormat="1" ht="25.15" customHeight="1"/>
    <row r="527" s="342" customFormat="1" ht="25.15" customHeight="1"/>
    <row r="528" s="342" customFormat="1" ht="25.15" customHeight="1"/>
    <row r="529" s="342" customFormat="1" ht="25.15" customHeight="1"/>
    <row r="530" s="342" customFormat="1" ht="25.15" customHeight="1"/>
    <row r="531" s="342" customFormat="1" ht="25.15" customHeight="1"/>
    <row r="532" s="342" customFormat="1" ht="25.15" customHeight="1"/>
    <row r="533" s="342" customFormat="1" ht="25.15" customHeight="1"/>
    <row r="534" s="342" customFormat="1" ht="25.15" customHeight="1"/>
    <row r="535" s="342" customFormat="1" ht="25.15" customHeight="1"/>
    <row r="536" s="342" customFormat="1" ht="25.15" customHeight="1"/>
    <row r="537" s="342" customFormat="1" ht="25.15" customHeight="1"/>
    <row r="538" s="342" customFormat="1" ht="25.15" customHeight="1"/>
    <row r="539" s="342" customFormat="1" ht="25.15" customHeight="1"/>
    <row r="540" s="342" customFormat="1" ht="25.15" customHeight="1"/>
    <row r="541" s="342" customFormat="1" ht="25.15" customHeight="1"/>
    <row r="542" s="342" customFormat="1" ht="25.15" customHeight="1"/>
    <row r="543" s="342" customFormat="1" ht="25.15" customHeight="1"/>
    <row r="544" s="342" customFormat="1" ht="25.15" customHeight="1"/>
    <row r="545" s="342" customFormat="1" ht="25.15" customHeight="1"/>
    <row r="546" s="342" customFormat="1" ht="25.15" customHeight="1"/>
    <row r="547" s="342" customFormat="1" ht="25.15" customHeight="1"/>
    <row r="548" s="342" customFormat="1" ht="25.15" customHeight="1"/>
    <row r="549" s="342" customFormat="1" ht="25.15" customHeight="1"/>
    <row r="550" s="342" customFormat="1" ht="25.15" customHeight="1"/>
    <row r="551" s="342" customFormat="1" ht="25.15" customHeight="1"/>
    <row r="552" s="342" customFormat="1" ht="25.15" customHeight="1"/>
    <row r="553" s="342" customFormat="1" ht="25.15" customHeight="1"/>
    <row r="554" s="342" customFormat="1" ht="25.15" customHeight="1"/>
    <row r="555" s="342" customFormat="1" ht="25.15" customHeight="1"/>
    <row r="556" s="342" customFormat="1" ht="25.15" customHeight="1"/>
    <row r="557" s="342" customFormat="1" ht="25.15" customHeight="1"/>
    <row r="558" s="342" customFormat="1" ht="25.15" customHeight="1"/>
    <row r="559" s="342" customFormat="1" ht="25.15" customHeight="1"/>
    <row r="560" s="342" customFormat="1" ht="25.15" customHeight="1"/>
    <row r="561" s="342" customFormat="1" ht="25.15" customHeight="1"/>
    <row r="562" s="342" customFormat="1" ht="25.15" customHeight="1"/>
    <row r="563" s="342" customFormat="1" ht="25.15" customHeight="1"/>
    <row r="564" s="342" customFormat="1" ht="25.15" customHeight="1"/>
    <row r="565" s="342" customFormat="1" ht="25.15" customHeight="1"/>
    <row r="566" s="342" customFormat="1" ht="25.15" customHeight="1"/>
    <row r="567" s="342" customFormat="1" ht="25.15" customHeight="1"/>
    <row r="568" s="342" customFormat="1" ht="25.15" customHeight="1"/>
    <row r="569" s="342" customFormat="1" ht="25.15" customHeight="1"/>
    <row r="570" s="342" customFormat="1" ht="25.15" customHeight="1"/>
    <row r="571" s="342" customFormat="1" ht="25.15" customHeight="1"/>
    <row r="572" s="342" customFormat="1" ht="25.15" customHeight="1"/>
    <row r="573" s="342" customFormat="1" ht="25.15" customHeight="1"/>
    <row r="574" s="342" customFormat="1" ht="25.15" customHeight="1"/>
    <row r="575" s="342" customFormat="1" ht="25.15" customHeight="1"/>
    <row r="576" s="342" customFormat="1" ht="25.15" customHeight="1"/>
    <row r="577" s="342" customFormat="1" ht="25.15" customHeight="1"/>
    <row r="578" s="342" customFormat="1" ht="25.15" customHeight="1"/>
    <row r="579" s="342" customFormat="1" ht="25.15" customHeight="1"/>
    <row r="580" s="342" customFormat="1" ht="25.15" customHeight="1"/>
    <row r="581" s="342" customFormat="1" ht="25.15" customHeight="1"/>
    <row r="582" s="342" customFormat="1" ht="25.15" customHeight="1"/>
    <row r="583" s="342" customFormat="1" ht="25.15" customHeight="1"/>
    <row r="584" s="342" customFormat="1" ht="25.15" customHeight="1"/>
    <row r="585" s="342" customFormat="1" ht="25.15" customHeight="1"/>
    <row r="586" s="342" customFormat="1" ht="25.15" customHeight="1"/>
    <row r="587" s="342" customFormat="1" ht="25.15" customHeight="1"/>
    <row r="588" s="342" customFormat="1" ht="25.15" customHeight="1"/>
    <row r="589" s="342" customFormat="1" ht="25.15" customHeight="1"/>
    <row r="590" s="342" customFormat="1" ht="25.15" customHeight="1"/>
    <row r="591" s="342" customFormat="1" ht="25.15" customHeight="1"/>
    <row r="592" s="342" customFormat="1" ht="25.15" customHeight="1"/>
    <row r="593" s="342" customFormat="1" ht="25.15" customHeight="1"/>
    <row r="594" s="342" customFormat="1" ht="25.15" customHeight="1"/>
    <row r="595" s="342" customFormat="1" ht="25.15" customHeight="1"/>
    <row r="596" s="342" customFormat="1" ht="25.15" customHeight="1"/>
    <row r="597" s="342" customFormat="1" ht="25.15" customHeight="1"/>
    <row r="598" s="342" customFormat="1" ht="25.15" customHeight="1"/>
    <row r="599" s="342" customFormat="1" ht="25.15" customHeight="1"/>
    <row r="600" s="342" customFormat="1" ht="25.15" customHeight="1"/>
    <row r="601" s="342" customFormat="1" ht="25.15" customHeight="1"/>
    <row r="602" s="342" customFormat="1" ht="25.15" customHeight="1"/>
    <row r="603" s="342" customFormat="1" ht="25.15" customHeight="1"/>
    <row r="604" s="342" customFormat="1" ht="25.15" customHeight="1"/>
    <row r="605" s="342" customFormat="1" ht="25.15" customHeight="1"/>
    <row r="606" s="342" customFormat="1" ht="25.15" customHeight="1"/>
    <row r="607" s="342" customFormat="1" ht="25.15" customHeight="1"/>
    <row r="608" s="342" customFormat="1" ht="25.15" customHeight="1"/>
    <row r="609" s="342" customFormat="1" ht="25.15" customHeight="1"/>
    <row r="610" s="342" customFormat="1" ht="25.15" customHeight="1"/>
    <row r="611" s="342" customFormat="1" ht="25.15" customHeight="1"/>
    <row r="612" s="342" customFormat="1" ht="25.15" customHeight="1"/>
    <row r="613" s="342" customFormat="1" ht="25.15" customHeight="1"/>
    <row r="614" s="342" customFormat="1" ht="25.15" customHeight="1"/>
    <row r="615" s="342" customFormat="1" ht="25.15" customHeight="1"/>
    <row r="616" s="342" customFormat="1" ht="25.15" customHeight="1"/>
    <row r="617" s="342" customFormat="1" ht="25.15" customHeight="1"/>
    <row r="618" s="342" customFormat="1" ht="25.15" customHeight="1"/>
    <row r="619" s="342" customFormat="1" ht="25.15" customHeight="1"/>
    <row r="620" s="342" customFormat="1" ht="25.15" customHeight="1"/>
    <row r="621" s="342" customFormat="1" ht="25.15" customHeight="1"/>
    <row r="622" s="342" customFormat="1" ht="25.15" customHeight="1"/>
    <row r="623" s="342" customFormat="1" ht="25.15" customHeight="1"/>
    <row r="624" s="342" customFormat="1" ht="25.15" customHeight="1"/>
    <row r="625" s="342" customFormat="1" ht="25.15" customHeight="1"/>
    <row r="626" s="342" customFormat="1" ht="25.15" customHeight="1"/>
    <row r="627" s="342" customFormat="1" ht="25.15" customHeight="1"/>
    <row r="628" s="342" customFormat="1" ht="25.15" customHeight="1"/>
    <row r="629" s="342" customFormat="1" ht="25.15" customHeight="1"/>
    <row r="630" s="342" customFormat="1" ht="25.15" customHeight="1"/>
    <row r="631" s="342" customFormat="1" ht="25.15" customHeight="1"/>
    <row r="632" s="342" customFormat="1" ht="25.15" customHeight="1"/>
    <row r="633" s="342" customFormat="1" ht="25.15" customHeight="1"/>
    <row r="634" s="342" customFormat="1" ht="25.15" customHeight="1"/>
    <row r="635" s="342" customFormat="1" ht="25.15" customHeight="1"/>
    <row r="636" s="342" customFormat="1" ht="25.15" customHeight="1"/>
    <row r="637" s="342" customFormat="1" ht="25.15" customHeight="1"/>
    <row r="638" s="342" customFormat="1" ht="25.15" customHeight="1"/>
    <row r="639" s="342" customFormat="1" ht="25.15" customHeight="1"/>
    <row r="640" s="342" customFormat="1" ht="25.15" customHeight="1"/>
    <row r="641" s="342" customFormat="1" ht="25.15" customHeight="1"/>
    <row r="642" s="342" customFormat="1" ht="25.15" customHeight="1"/>
    <row r="643" s="342" customFormat="1" ht="25.15" customHeight="1"/>
    <row r="644" s="342" customFormat="1" ht="25.15" customHeight="1"/>
    <row r="645" s="342" customFormat="1" ht="25.15" customHeight="1"/>
    <row r="646" s="342" customFormat="1" ht="25.15" customHeight="1"/>
    <row r="647" s="342" customFormat="1" ht="25.15" customHeight="1"/>
    <row r="648" s="342" customFormat="1" ht="25.15" customHeight="1"/>
    <row r="649" s="342" customFormat="1" ht="25.15" customHeight="1"/>
    <row r="650" s="342" customFormat="1" ht="25.15" customHeight="1"/>
    <row r="651" s="342" customFormat="1" ht="25.15" customHeight="1"/>
    <row r="652" s="342" customFormat="1" ht="25.15" customHeight="1"/>
    <row r="653" s="342" customFormat="1" ht="25.15" customHeight="1"/>
    <row r="654" s="342" customFormat="1" ht="25.15" customHeight="1"/>
    <row r="655" s="342" customFormat="1" ht="25.15" customHeight="1"/>
    <row r="656" s="342" customFormat="1" ht="25.15" customHeight="1"/>
    <row r="657" s="342" customFormat="1" ht="25.15" customHeight="1"/>
    <row r="658" s="342" customFormat="1" ht="25.15" customHeight="1"/>
    <row r="659" s="342" customFormat="1" ht="25.15" customHeight="1"/>
    <row r="660" s="342" customFormat="1" ht="25.15" customHeight="1"/>
    <row r="661" s="342" customFormat="1" ht="25.15" customHeight="1"/>
    <row r="662" s="342" customFormat="1" ht="25.15" customHeight="1"/>
    <row r="663" s="342" customFormat="1" ht="25.15" customHeight="1"/>
    <row r="664" s="342" customFormat="1" ht="25.15" customHeight="1"/>
    <row r="665" s="342" customFormat="1" ht="25.15" customHeight="1"/>
    <row r="666" s="342" customFormat="1" ht="25.15" customHeight="1"/>
    <row r="667" s="342" customFormat="1" ht="25.15" customHeight="1"/>
    <row r="668" s="342" customFormat="1" ht="25.15" customHeight="1"/>
    <row r="669" s="342" customFormat="1" ht="25.15" customHeight="1"/>
    <row r="670" s="342" customFormat="1" ht="25.15" customHeight="1"/>
    <row r="671" s="342" customFormat="1" ht="25.15" customHeight="1"/>
    <row r="672" s="342" customFormat="1" ht="25.15" customHeight="1"/>
    <row r="673" s="342" customFormat="1" ht="25.15" customHeight="1"/>
    <row r="674" s="342" customFormat="1" ht="25.15" customHeight="1"/>
    <row r="675" s="342" customFormat="1" ht="25.15" customHeight="1"/>
    <row r="676" s="342" customFormat="1" ht="25.15" customHeight="1"/>
    <row r="677" s="342" customFormat="1" ht="25.15" customHeight="1"/>
    <row r="678" s="342" customFormat="1" ht="25.15" customHeight="1"/>
    <row r="679" s="342" customFormat="1" ht="25.15" customHeight="1"/>
    <row r="680" s="342" customFormat="1" ht="25.15" customHeight="1"/>
    <row r="681" s="342" customFormat="1" ht="25.15" customHeight="1"/>
    <row r="682" s="342" customFormat="1" ht="25.15" customHeight="1"/>
    <row r="683" s="342" customFormat="1" ht="25.15" customHeight="1"/>
    <row r="684" s="342" customFormat="1" ht="25.15" customHeight="1"/>
    <row r="685" s="342" customFormat="1" ht="25.15" customHeight="1"/>
    <row r="686" s="342" customFormat="1" ht="25.15" customHeight="1"/>
    <row r="687" s="342" customFormat="1" ht="25.15" customHeight="1"/>
    <row r="688" s="342" customFormat="1" ht="25.15" customHeight="1"/>
    <row r="689" s="342" customFormat="1" ht="25.15" customHeight="1"/>
    <row r="690" s="342" customFormat="1" ht="25.15" customHeight="1"/>
    <row r="691" s="342" customFormat="1" ht="25.15" customHeight="1"/>
    <row r="692" s="342" customFormat="1" ht="25.15" customHeight="1"/>
    <row r="693" s="342" customFormat="1" ht="25.15" customHeight="1"/>
    <row r="694" s="342" customFormat="1" ht="25.15" customHeight="1"/>
    <row r="695" s="342" customFormat="1" ht="25.15" customHeight="1"/>
    <row r="696" s="342" customFormat="1" ht="25.15" customHeight="1"/>
    <row r="697" s="342" customFormat="1" ht="25.15" customHeight="1"/>
    <row r="698" s="342" customFormat="1" ht="25.15" customHeight="1"/>
    <row r="699" s="342" customFormat="1" ht="25.15" customHeight="1"/>
    <row r="700" s="342" customFormat="1" ht="25.15" customHeight="1"/>
    <row r="701" s="342" customFormat="1" ht="25.15" customHeight="1"/>
    <row r="702" s="342" customFormat="1" ht="25.15" customHeight="1"/>
    <row r="703" s="342" customFormat="1" ht="25.15" customHeight="1"/>
    <row r="704" s="342" customFormat="1" ht="25.15" customHeight="1"/>
    <row r="705" s="342" customFormat="1" ht="25.15" customHeight="1"/>
    <row r="706" s="342" customFormat="1" ht="25.15" customHeight="1"/>
    <row r="707" s="342" customFormat="1" ht="25.15" customHeight="1"/>
    <row r="708" s="342" customFormat="1" ht="25.15" customHeight="1"/>
    <row r="709" s="342" customFormat="1" ht="25.15" customHeight="1"/>
    <row r="710" s="342" customFormat="1" ht="25.15" customHeight="1"/>
    <row r="711" s="342" customFormat="1" ht="25.15" customHeight="1"/>
    <row r="712" s="342" customFormat="1" ht="25.15" customHeight="1"/>
    <row r="713" s="342" customFormat="1" ht="25.15" customHeight="1"/>
    <row r="714" s="342" customFormat="1" ht="25.15" customHeight="1"/>
    <row r="715" s="342" customFormat="1" ht="25.15" customHeight="1"/>
    <row r="716" s="342" customFormat="1" ht="25.15" customHeight="1"/>
    <row r="717" s="342" customFormat="1" ht="25.15" customHeight="1"/>
    <row r="718" s="342" customFormat="1" ht="25.15" customHeight="1"/>
    <row r="719" s="342" customFormat="1" ht="25.15" customHeight="1"/>
    <row r="720" s="342" customFormat="1" ht="25.15" customHeight="1"/>
    <row r="721" s="342" customFormat="1" ht="25.15" customHeight="1"/>
    <row r="722" s="342" customFormat="1" ht="25.15" customHeight="1"/>
    <row r="723" s="342" customFormat="1" ht="25.15" customHeight="1"/>
    <row r="724" s="342" customFormat="1" ht="25.15" customHeight="1"/>
    <row r="725" s="342" customFormat="1" ht="25.15" customHeight="1"/>
    <row r="726" s="342" customFormat="1" ht="25.15" customHeight="1"/>
    <row r="727" s="342" customFormat="1" ht="25.15" customHeight="1"/>
    <row r="728" s="342" customFormat="1" ht="25.15" customHeight="1"/>
    <row r="729" s="342" customFormat="1" ht="25.15" customHeight="1"/>
    <row r="730" s="342" customFormat="1" ht="25.15" customHeight="1"/>
    <row r="731" s="342" customFormat="1" ht="25.15" customHeight="1"/>
    <row r="732" s="342" customFormat="1" ht="25.15" customHeight="1"/>
    <row r="733" s="342" customFormat="1" ht="25.15" customHeight="1"/>
    <row r="734" s="342" customFormat="1" ht="25.15" customHeight="1"/>
    <row r="735" s="342" customFormat="1" ht="25.15" customHeight="1"/>
    <row r="736" s="342" customFormat="1" ht="25.15" customHeight="1"/>
    <row r="737" s="342" customFormat="1" ht="25.15" customHeight="1"/>
    <row r="738" s="342" customFormat="1" ht="25.15" customHeight="1"/>
    <row r="739" s="342" customFormat="1" ht="25.15" customHeight="1"/>
    <row r="740" s="342" customFormat="1" ht="25.15" customHeight="1"/>
    <row r="741" s="342" customFormat="1" ht="25.15" customHeight="1"/>
    <row r="742" s="342" customFormat="1" ht="25.15" customHeight="1"/>
    <row r="743" s="342" customFormat="1" ht="25.15" customHeight="1"/>
    <row r="744" s="342" customFormat="1" ht="25.15" customHeight="1"/>
    <row r="745" s="342" customFormat="1" ht="25.15" customHeight="1"/>
    <row r="746" s="342" customFormat="1" ht="25.15" customHeight="1"/>
    <row r="747" s="342" customFormat="1" ht="25.15" customHeight="1"/>
    <row r="748" s="342" customFormat="1" ht="25.15" customHeight="1"/>
    <row r="749" s="342" customFormat="1" ht="25.15" customHeight="1"/>
    <row r="750" s="342" customFormat="1" ht="25.15" customHeight="1"/>
    <row r="751" s="342" customFormat="1" ht="25.15" customHeight="1"/>
    <row r="752" s="342" customFormat="1" ht="25.15" customHeight="1"/>
    <row r="753" s="342" customFormat="1" ht="25.15" customHeight="1"/>
    <row r="754" s="342" customFormat="1" ht="25.15" customHeight="1"/>
    <row r="755" s="342" customFormat="1" ht="25.15" customHeight="1"/>
    <row r="756" s="342" customFormat="1" ht="25.15" customHeight="1"/>
    <row r="757" s="342" customFormat="1" ht="25.15" customHeight="1"/>
    <row r="758" s="342" customFormat="1" ht="25.15" customHeight="1"/>
    <row r="759" s="342" customFormat="1" ht="25.15" customHeight="1"/>
    <row r="760" s="342" customFormat="1" ht="25.15" customHeight="1"/>
    <row r="761" s="342" customFormat="1" ht="25.15" customHeight="1"/>
    <row r="762" s="342" customFormat="1" ht="25.15" customHeight="1"/>
    <row r="763" s="342" customFormat="1" ht="25.15" customHeight="1"/>
    <row r="764" s="342" customFormat="1" ht="25.15" customHeight="1"/>
    <row r="765" s="342" customFormat="1" ht="25.15" customHeight="1"/>
    <row r="766" s="342" customFormat="1" ht="25.15" customHeight="1"/>
    <row r="767" s="342" customFormat="1" ht="25.15" customHeight="1"/>
    <row r="768" s="342" customFormat="1" ht="25.15" customHeight="1"/>
    <row r="769" s="342" customFormat="1" ht="25.15" customHeight="1"/>
    <row r="770" s="342" customFormat="1" ht="25.15" customHeight="1"/>
    <row r="771" s="342" customFormat="1" ht="25.15" customHeight="1"/>
    <row r="772" s="342" customFormat="1" ht="25.15" customHeight="1"/>
    <row r="773" s="342" customFormat="1" ht="25.15" customHeight="1"/>
    <row r="774" s="342" customFormat="1" ht="25.15" customHeight="1"/>
    <row r="775" s="342" customFormat="1" ht="25.15" customHeight="1"/>
    <row r="776" s="342" customFormat="1" ht="25.15" customHeight="1"/>
    <row r="777" s="342" customFormat="1" ht="25.15" customHeight="1"/>
    <row r="778" s="342" customFormat="1" ht="25.15" customHeight="1"/>
    <row r="779" s="342" customFormat="1" ht="25.15" customHeight="1"/>
    <row r="780" s="342" customFormat="1" ht="25.15" customHeight="1"/>
    <row r="781" s="342" customFormat="1" ht="25.15" customHeight="1"/>
    <row r="782" s="342" customFormat="1" ht="25.15" customHeight="1"/>
    <row r="783" s="342" customFormat="1" ht="25.15" customHeight="1"/>
    <row r="784" s="342" customFormat="1" ht="25.15" customHeight="1"/>
    <row r="785" s="342" customFormat="1" ht="25.15" customHeight="1"/>
    <row r="786" s="342" customFormat="1" ht="25.15" customHeight="1"/>
    <row r="787" s="342" customFormat="1" ht="25.15" customHeight="1"/>
    <row r="788" s="342" customFormat="1" ht="25.15" customHeight="1"/>
    <row r="789" s="342" customFormat="1" ht="25.15" customHeight="1"/>
    <row r="790" s="342" customFormat="1" ht="25.15" customHeight="1"/>
    <row r="791" s="342" customFormat="1" ht="25.15" customHeight="1"/>
    <row r="792" s="342" customFormat="1" ht="25.15" customHeight="1"/>
    <row r="793" s="342" customFormat="1" ht="25.15" customHeight="1"/>
    <row r="794" s="342" customFormat="1" ht="25.15" customHeight="1"/>
    <row r="795" s="342" customFormat="1" ht="25.15" customHeight="1"/>
    <row r="796" s="342" customFormat="1" ht="25.15" customHeight="1"/>
    <row r="797" s="342" customFormat="1" ht="25.15" customHeight="1"/>
    <row r="798" s="342" customFormat="1" ht="25.15" customHeight="1"/>
    <row r="799" s="342" customFormat="1" ht="25.15" customHeight="1"/>
    <row r="800" s="342" customFormat="1" ht="25.15" customHeight="1"/>
    <row r="801" s="342" customFormat="1" ht="25.15" customHeight="1"/>
    <row r="802" s="342" customFormat="1" ht="25.15" customHeight="1"/>
    <row r="803" s="342" customFormat="1" ht="25.15" customHeight="1"/>
    <row r="804" s="342" customFormat="1" ht="25.15" customHeight="1"/>
    <row r="805" s="342" customFormat="1" ht="25.15" customHeight="1"/>
    <row r="806" s="342" customFormat="1" ht="25.15" customHeight="1"/>
    <row r="807" s="342" customFormat="1" ht="25.15" customHeight="1"/>
    <row r="808" s="342" customFormat="1" ht="25.15" customHeight="1"/>
    <row r="809" s="342" customFormat="1" ht="25.15" customHeight="1"/>
    <row r="810" s="342" customFormat="1" ht="25.15" customHeight="1"/>
    <row r="811" s="342" customFormat="1" ht="25.15" customHeight="1"/>
    <row r="812" s="342" customFormat="1" ht="25.15" customHeight="1"/>
    <row r="813" s="342" customFormat="1" ht="25.15" customHeight="1"/>
    <row r="814" s="342" customFormat="1" ht="25.15" customHeight="1"/>
    <row r="815" s="342" customFormat="1" ht="25.15" customHeight="1"/>
    <row r="816" s="342" customFormat="1" ht="25.15" customHeight="1"/>
    <row r="817" s="342" customFormat="1" ht="25.15" customHeight="1"/>
    <row r="818" s="342" customFormat="1" ht="25.15" customHeight="1"/>
    <row r="819" s="342" customFormat="1" ht="25.15" customHeight="1"/>
    <row r="820" s="342" customFormat="1" ht="25.15" customHeight="1"/>
    <row r="821" s="342" customFormat="1" ht="25.15" customHeight="1"/>
    <row r="822" s="342" customFormat="1" ht="25.15" customHeight="1"/>
    <row r="823" s="342" customFormat="1" ht="25.15" customHeight="1"/>
    <row r="824" s="342" customFormat="1" ht="25.15" customHeight="1"/>
    <row r="825" s="342" customFormat="1" ht="25.15" customHeight="1"/>
    <row r="826" s="342" customFormat="1" ht="25.15" customHeight="1"/>
    <row r="827" s="342" customFormat="1" ht="25.15" customHeight="1"/>
    <row r="828" s="342" customFormat="1" ht="25.15" customHeight="1"/>
    <row r="829" s="342" customFormat="1" ht="25.15" customHeight="1"/>
    <row r="830" s="342" customFormat="1" ht="25.15" customHeight="1"/>
    <row r="831" s="342" customFormat="1" ht="25.15" customHeight="1"/>
    <row r="832" s="342" customFormat="1" ht="25.15" customHeight="1"/>
    <row r="833" s="342" customFormat="1" ht="25.15" customHeight="1"/>
    <row r="834" s="342" customFormat="1" ht="25.15" customHeight="1"/>
    <row r="835" s="342" customFormat="1" ht="25.15" customHeight="1"/>
    <row r="836" s="342" customFormat="1" ht="25.15" customHeight="1"/>
    <row r="837" s="342" customFormat="1" ht="25.15" customHeight="1"/>
    <row r="838" s="342" customFormat="1" ht="25.15" customHeight="1"/>
    <row r="839" s="342" customFormat="1" ht="25.15" customHeight="1"/>
    <row r="840" s="342" customFormat="1" ht="25.15" customHeight="1"/>
    <row r="841" s="342" customFormat="1" ht="25.15" customHeight="1"/>
    <row r="842" s="342" customFormat="1" ht="25.15" customHeight="1"/>
    <row r="843" s="342" customFormat="1" ht="25.15" customHeight="1"/>
    <row r="844" s="342" customFormat="1" ht="25.15" customHeight="1"/>
    <row r="845" s="342" customFormat="1" ht="25.15" customHeight="1"/>
    <row r="846" s="342" customFormat="1" ht="25.15" customHeight="1"/>
    <row r="847" s="342" customFormat="1" ht="25.15" customHeight="1"/>
    <row r="848" s="342" customFormat="1" ht="25.15" customHeight="1"/>
    <row r="849" s="342" customFormat="1" ht="25.15" customHeight="1"/>
    <row r="850" s="342" customFormat="1" ht="25.15" customHeight="1"/>
    <row r="851" s="342" customFormat="1" ht="25.15" customHeight="1"/>
    <row r="852" s="342" customFormat="1" ht="25.15" customHeight="1"/>
    <row r="853" s="342" customFormat="1" ht="25.15" customHeight="1"/>
    <row r="854" s="342" customFormat="1" ht="25.15" customHeight="1"/>
    <row r="855" s="342" customFormat="1" ht="25.15" customHeight="1"/>
    <row r="856" s="342" customFormat="1" ht="25.15" customHeight="1"/>
    <row r="857" s="342" customFormat="1" ht="25.15" customHeight="1"/>
    <row r="858" s="342" customFormat="1" ht="25.15" customHeight="1"/>
    <row r="859" s="342" customFormat="1" ht="25.15" customHeight="1"/>
    <row r="860" s="342" customFormat="1" ht="25.15" customHeight="1"/>
    <row r="861" s="342" customFormat="1" ht="25.15" customHeight="1"/>
    <row r="862" s="342" customFormat="1" ht="25.15" customHeight="1"/>
    <row r="863" s="342" customFormat="1" ht="25.15" customHeight="1"/>
    <row r="864" s="342" customFormat="1" ht="25.15" customHeight="1"/>
    <row r="865" s="342" customFormat="1" ht="25.15" customHeight="1"/>
    <row r="866" s="342" customFormat="1" ht="25.15" customHeight="1"/>
    <row r="867" s="342" customFormat="1" ht="25.15" customHeight="1"/>
    <row r="868" s="342" customFormat="1" ht="25.15" customHeight="1"/>
    <row r="869" s="342" customFormat="1" ht="25.15" customHeight="1"/>
    <row r="870" s="342" customFormat="1" ht="25.15" customHeight="1"/>
    <row r="871" s="342" customFormat="1" ht="25.15" customHeight="1"/>
    <row r="872" s="342" customFormat="1" ht="25.15" customHeight="1"/>
    <row r="873" s="342" customFormat="1" ht="25.15" customHeight="1"/>
    <row r="874" s="342" customFormat="1" ht="25.15" customHeight="1"/>
    <row r="875" s="342" customFormat="1" ht="25.15" customHeight="1"/>
    <row r="876" s="342" customFormat="1" ht="25.15" customHeight="1"/>
    <row r="877" s="342" customFormat="1" ht="25.15" customHeight="1"/>
    <row r="878" s="342" customFormat="1" ht="25.15" customHeight="1"/>
    <row r="879" s="342" customFormat="1" ht="25.15" customHeight="1"/>
    <row r="880" s="342" customFormat="1" ht="25.15" customHeight="1"/>
    <row r="881" s="342" customFormat="1" ht="25.15" customHeight="1"/>
    <row r="882" s="342" customFormat="1" ht="25.15" customHeight="1"/>
    <row r="883" s="342" customFormat="1" ht="25.15" customHeight="1"/>
    <row r="884" s="342" customFormat="1" ht="25.15" customHeight="1"/>
    <row r="885" s="342" customFormat="1" ht="25.15" customHeight="1"/>
    <row r="886" s="342" customFormat="1" ht="25.15" customHeight="1"/>
    <row r="887" s="342" customFormat="1" ht="25.15" customHeight="1"/>
    <row r="888" s="342" customFormat="1" ht="25.15" customHeight="1"/>
    <row r="889" s="342" customFormat="1" ht="25.15" customHeight="1"/>
    <row r="890" s="342" customFormat="1" ht="25.15" customHeight="1"/>
    <row r="891" s="342" customFormat="1" ht="25.15" customHeight="1"/>
    <row r="892" s="342" customFormat="1" ht="25.15" customHeight="1"/>
    <row r="893" s="342" customFormat="1" ht="25.15" customHeight="1"/>
    <row r="894" s="342" customFormat="1" ht="25.15" customHeight="1"/>
    <row r="895" s="342" customFormat="1" ht="25.15" customHeight="1"/>
    <row r="896" s="342" customFormat="1" ht="25.15" customHeight="1"/>
    <row r="897" s="342" customFormat="1" ht="25.15" customHeight="1"/>
    <row r="898" s="342" customFormat="1" ht="25.15" customHeight="1"/>
    <row r="899" s="342" customFormat="1" ht="25.15" customHeight="1"/>
    <row r="900" s="342" customFormat="1" ht="25.15" customHeight="1"/>
    <row r="901" s="342" customFormat="1" ht="25.15" customHeight="1"/>
    <row r="902" s="342" customFormat="1" ht="25.15" customHeight="1"/>
    <row r="903" s="342" customFormat="1" ht="25.15" customHeight="1"/>
    <row r="904" s="342" customFormat="1" ht="25.15" customHeight="1"/>
    <row r="905" s="342" customFormat="1" ht="25.15" customHeight="1"/>
    <row r="906" s="342" customFormat="1" ht="25.15" customHeight="1"/>
    <row r="907" s="342" customFormat="1" ht="25.15" customHeight="1"/>
    <row r="908" s="342" customFormat="1" ht="25.15" customHeight="1"/>
    <row r="909" s="342" customFormat="1" ht="25.15" customHeight="1"/>
    <row r="910" s="342" customFormat="1" ht="25.15" customHeight="1"/>
    <row r="911" s="342" customFormat="1" ht="25.15" customHeight="1"/>
    <row r="912" s="342" customFormat="1" ht="25.15" customHeight="1"/>
    <row r="913" s="342" customFormat="1" ht="25.15" customHeight="1"/>
    <row r="914" s="342" customFormat="1" ht="25.15" customHeight="1"/>
    <row r="915" s="342" customFormat="1" ht="25.15" customHeight="1"/>
    <row r="916" s="342" customFormat="1" ht="25.15" customHeight="1"/>
    <row r="917" s="342" customFormat="1" ht="25.15" customHeight="1"/>
    <row r="918" s="342" customFormat="1" ht="25.15" customHeight="1"/>
    <row r="919" s="342" customFormat="1" ht="25.15" customHeight="1"/>
    <row r="920" s="342" customFormat="1" ht="25.15" customHeight="1"/>
    <row r="921" s="342" customFormat="1" ht="25.15" customHeight="1"/>
    <row r="922" s="342" customFormat="1" ht="25.15" customHeight="1"/>
    <row r="923" s="342" customFormat="1" ht="25.15" customHeight="1"/>
    <row r="924" s="342" customFormat="1" ht="25.15" customHeight="1"/>
    <row r="925" s="342" customFormat="1" ht="25.15" customHeight="1"/>
    <row r="926" s="342" customFormat="1" ht="25.15" customHeight="1"/>
    <row r="927" s="342" customFormat="1" ht="25.15" customHeight="1"/>
    <row r="928" s="342" customFormat="1" ht="25.15" customHeight="1"/>
    <row r="929" s="342" customFormat="1" ht="25.15" customHeight="1"/>
    <row r="930" s="342" customFormat="1" ht="25.15" customHeight="1"/>
    <row r="931" s="342" customFormat="1" ht="25.15" customHeight="1"/>
    <row r="932" s="342" customFormat="1" ht="25.15" customHeight="1"/>
    <row r="933" s="342" customFormat="1" ht="25.15" customHeight="1"/>
    <row r="934" s="342" customFormat="1" ht="25.15" customHeight="1"/>
    <row r="935" s="342" customFormat="1" ht="25.15" customHeight="1"/>
    <row r="936" s="342" customFormat="1" ht="25.15" customHeight="1"/>
    <row r="937" s="342" customFormat="1" ht="25.15" customHeight="1"/>
    <row r="938" s="342" customFormat="1" ht="25.15" customHeight="1"/>
    <row r="939" s="342" customFormat="1" ht="25.15" customHeight="1"/>
    <row r="940" s="342" customFormat="1" ht="25.15" customHeight="1"/>
    <row r="941" s="342" customFormat="1" ht="25.15" customHeight="1"/>
    <row r="942" s="342" customFormat="1" ht="25.15" customHeight="1"/>
    <row r="943" s="342" customFormat="1" ht="25.15" customHeight="1"/>
    <row r="944" s="342" customFormat="1" ht="25.15" customHeight="1"/>
    <row r="945" s="342" customFormat="1" ht="25.15" customHeight="1"/>
    <row r="946" s="342" customFormat="1" ht="25.15" customHeight="1"/>
    <row r="947" s="342" customFormat="1" ht="25.15" customHeight="1"/>
    <row r="948" s="342" customFormat="1" ht="25.15" customHeight="1"/>
    <row r="949" s="342" customFormat="1" ht="25.15" customHeight="1"/>
    <row r="950" s="342" customFormat="1" ht="25.15" customHeight="1"/>
    <row r="951" s="342" customFormat="1" ht="25.15" customHeight="1"/>
    <row r="952" s="342" customFormat="1" ht="25.15" customHeight="1"/>
    <row r="953" s="342" customFormat="1" ht="25.15" customHeight="1"/>
    <row r="954" s="342" customFormat="1" ht="25.15" customHeight="1"/>
    <row r="955" s="342" customFormat="1" ht="25.15" customHeight="1"/>
    <row r="956" s="342" customFormat="1" ht="25.15" customHeight="1"/>
    <row r="957" s="342" customFormat="1" ht="25.15" customHeight="1"/>
    <row r="958" s="342" customFormat="1" ht="25.15" customHeight="1"/>
    <row r="959" s="342" customFormat="1" ht="25.15" customHeight="1"/>
    <row r="960" s="342" customFormat="1" ht="25.15" customHeight="1"/>
    <row r="961" s="342" customFormat="1" ht="25.15" customHeight="1"/>
    <row r="962" s="342" customFormat="1" ht="25.15" customHeight="1"/>
    <row r="963" s="342" customFormat="1" ht="25.15" customHeight="1"/>
    <row r="964" s="342" customFormat="1" ht="25.15" customHeight="1"/>
    <row r="965" s="342" customFormat="1" ht="25.15" customHeight="1"/>
    <row r="966" s="342" customFormat="1" ht="25.15" customHeight="1"/>
    <row r="967" s="342" customFormat="1" ht="25.15" customHeight="1"/>
    <row r="968" s="342" customFormat="1" ht="25.15" customHeight="1"/>
    <row r="969" s="342" customFormat="1" ht="25.15" customHeight="1"/>
    <row r="970" s="342" customFormat="1" ht="25.15" customHeight="1"/>
    <row r="971" s="342" customFormat="1" ht="25.15" customHeight="1"/>
    <row r="972" s="342" customFormat="1" ht="25.15" customHeight="1"/>
    <row r="973" s="342" customFormat="1" ht="25.15" customHeight="1"/>
    <row r="974" s="342" customFormat="1" ht="25.15" customHeight="1"/>
    <row r="975" s="342" customFormat="1" ht="25.15" customHeight="1"/>
    <row r="976" s="342" customFormat="1" ht="25.15" customHeight="1"/>
    <row r="977" s="342" customFormat="1" ht="25.15" customHeight="1"/>
    <row r="978" s="342" customFormat="1" ht="25.15" customHeight="1"/>
    <row r="979" s="342" customFormat="1" ht="25.15" customHeight="1"/>
    <row r="980" s="342" customFormat="1" ht="25.15" customHeight="1"/>
    <row r="981" s="342" customFormat="1" ht="25.15" customHeight="1"/>
    <row r="982" s="342" customFormat="1" ht="25.15" customHeight="1"/>
    <row r="983" s="342" customFormat="1" ht="25.15" customHeight="1"/>
    <row r="984" s="342" customFormat="1" ht="25.15" customHeight="1"/>
    <row r="985" s="342" customFormat="1" ht="25.15" customHeight="1"/>
    <row r="986" s="342" customFormat="1" ht="25.15" customHeight="1"/>
    <row r="987" s="342" customFormat="1" ht="25.15" customHeight="1"/>
    <row r="988" s="342" customFormat="1" ht="25.15" customHeight="1"/>
    <row r="989" s="342" customFormat="1" ht="25.15" customHeight="1"/>
    <row r="990" s="342" customFormat="1" ht="25.15" customHeight="1"/>
    <row r="991" s="342" customFormat="1" ht="25.15" customHeight="1"/>
    <row r="992" s="342" customFormat="1" ht="25.15" customHeight="1"/>
    <row r="993" s="342" customFormat="1" ht="25.15" customHeight="1"/>
    <row r="994" s="342" customFormat="1" ht="25.15" customHeight="1"/>
    <row r="995" s="342" customFormat="1" ht="25.15" customHeight="1"/>
    <row r="996" s="342" customFormat="1" ht="25.15" customHeight="1"/>
    <row r="997" s="342" customFormat="1" ht="25.15" customHeight="1"/>
    <row r="998" s="342" customFormat="1" ht="25.15" customHeight="1"/>
    <row r="999" s="342" customFormat="1" ht="25.15" customHeight="1"/>
    <row r="1000" s="342" customFormat="1" ht="25.15" customHeight="1"/>
    <row r="1001" s="342" customFormat="1" ht="25.15" customHeight="1"/>
    <row r="1002" s="342" customFormat="1" ht="25.15" customHeight="1"/>
    <row r="1003" s="342" customFormat="1" ht="25.15" customHeight="1"/>
    <row r="1004" s="342" customFormat="1" ht="25.15" customHeight="1"/>
    <row r="1005" s="342" customFormat="1" ht="25.15" customHeight="1"/>
    <row r="1006" s="342" customFormat="1" ht="25.15" customHeight="1"/>
    <row r="1007" s="342" customFormat="1" ht="25.15" customHeight="1"/>
    <row r="1008" s="342" customFormat="1" ht="25.15" customHeight="1"/>
    <row r="1009" s="342" customFormat="1" ht="25.15" customHeight="1"/>
    <row r="1010" s="342" customFormat="1" ht="25.15" customHeight="1"/>
    <row r="1011" s="342" customFormat="1" ht="25.15" customHeight="1"/>
    <row r="1012" s="342" customFormat="1" ht="25.15" customHeight="1"/>
    <row r="1013" s="342" customFormat="1" ht="25.15" customHeight="1"/>
    <row r="1014" s="342" customFormat="1" ht="25.15" customHeight="1"/>
    <row r="1015" s="342" customFormat="1" ht="25.15" customHeight="1"/>
    <row r="1016" s="342" customFormat="1" ht="25.15" customHeight="1"/>
    <row r="1017" s="342" customFormat="1" ht="25.15" customHeight="1"/>
    <row r="1018" s="342" customFormat="1" ht="25.15" customHeight="1"/>
    <row r="1019" s="342" customFormat="1" ht="25.15" customHeight="1"/>
    <row r="1020" s="342" customFormat="1" ht="25.15" customHeight="1"/>
    <row r="1021" s="342" customFormat="1" ht="25.15" customHeight="1"/>
    <row r="1022" s="342" customFormat="1" ht="25.15" customHeight="1"/>
    <row r="1023" s="342" customFormat="1" ht="25.15" customHeight="1"/>
    <row r="1024" s="342" customFormat="1" ht="25.15" customHeight="1"/>
    <row r="1025" s="342" customFormat="1" ht="25.15" customHeight="1"/>
    <row r="1026" s="342" customFormat="1" ht="25.15" customHeight="1"/>
    <row r="1027" s="342" customFormat="1" ht="25.15" customHeight="1"/>
    <row r="1028" s="342" customFormat="1" ht="25.15" customHeight="1"/>
    <row r="1029" s="342" customFormat="1" ht="25.15" customHeight="1"/>
    <row r="1030" s="342" customFormat="1" ht="24.95" customHeight="1"/>
    <row r="1031" s="342" customFormat="1" ht="24.95" customHeight="1"/>
    <row r="1032" s="342" customFormat="1" ht="24.95" customHeight="1"/>
    <row r="1033" s="342" customFormat="1" ht="24.95" customHeight="1"/>
    <row r="1034" s="342" customFormat="1" ht="24.95" customHeight="1"/>
    <row r="1035" s="342" customFormat="1" ht="24.95" customHeight="1"/>
    <row r="1036" s="342" customFormat="1" ht="24.95" customHeight="1"/>
    <row r="1037" s="342" customFormat="1" ht="24.95" customHeight="1"/>
    <row r="1038" s="342" customFormat="1" ht="24.95" customHeight="1"/>
    <row r="1039" s="342" customFormat="1" ht="24.95" customHeight="1"/>
    <row r="1040" s="342" customFormat="1" ht="24.95" customHeight="1"/>
    <row r="1041" s="342" customFormat="1" ht="24.95" customHeight="1"/>
    <row r="1042" s="342" customFormat="1" ht="24.95" customHeight="1"/>
    <row r="1043" s="342" customFormat="1" ht="24.95" customHeight="1"/>
    <row r="1044" s="342" customFormat="1" ht="24.95" customHeight="1"/>
    <row r="1045" s="342" customFormat="1" ht="24.95" customHeight="1"/>
    <row r="1046" s="342" customFormat="1" ht="24.95" customHeight="1"/>
    <row r="1047" s="342" customFormat="1" ht="24.95" customHeight="1"/>
    <row r="1048" s="342" customFormat="1" ht="24.95" customHeight="1"/>
    <row r="1049" s="342" customFormat="1" ht="24.95" customHeight="1"/>
    <row r="1050" s="342" customFormat="1" ht="24.95" customHeight="1"/>
    <row r="1051" s="342" customFormat="1" ht="24.95" customHeight="1"/>
    <row r="1052" s="342" customFormat="1" ht="24.95" customHeight="1"/>
    <row r="1053" s="342" customFormat="1" ht="24.95" customHeight="1"/>
    <row r="1054" s="342" customFormat="1" ht="24.95" customHeight="1"/>
    <row r="1055" s="342" customFormat="1" ht="24.95" customHeight="1"/>
    <row r="1056" s="342" customFormat="1" ht="24.95" customHeight="1"/>
    <row r="1057" s="342" customFormat="1" ht="24.95" customHeight="1"/>
    <row r="1058" s="342" customFormat="1" ht="24.95" customHeight="1"/>
    <row r="1059" s="342" customFormat="1" ht="24.95" customHeight="1"/>
    <row r="1060" s="342" customFormat="1" ht="24.95" customHeight="1"/>
    <row r="1061" s="342" customFormat="1" ht="24.95" customHeight="1"/>
    <row r="1062" s="342" customFormat="1" ht="24.95" customHeight="1"/>
    <row r="1063" s="342" customFormat="1" ht="24.95" customHeight="1"/>
    <row r="1064" s="342" customFormat="1" ht="24.95" customHeight="1"/>
    <row r="1065" s="342" customFormat="1" ht="24.95" customHeight="1"/>
    <row r="1066" s="342" customFormat="1" ht="24.95" customHeight="1"/>
    <row r="1067" s="342" customFormat="1" ht="24.95" customHeight="1"/>
    <row r="1068" s="342" customFormat="1" ht="24.95" customHeight="1"/>
    <row r="1069" s="342" customFormat="1" ht="24.95" customHeight="1"/>
    <row r="1070" s="342" customFormat="1" ht="24.95" customHeight="1"/>
    <row r="1071" s="342" customFormat="1" ht="24.95" customHeight="1"/>
    <row r="1072" s="342" customFormat="1" ht="24.95" customHeight="1"/>
    <row r="1073" s="342" customFormat="1" ht="24.95" customHeight="1"/>
    <row r="1074" s="342" customFormat="1" ht="24.95" customHeight="1"/>
    <row r="1075" s="342" customFormat="1" ht="24.95" customHeight="1"/>
    <row r="1076" s="342" customFormat="1" ht="24.95" customHeight="1"/>
    <row r="1077" s="342" customFormat="1" ht="24.95" customHeight="1"/>
    <row r="1078" s="342" customFormat="1" ht="24.95" customHeight="1"/>
    <row r="1079" s="342" customFormat="1" ht="24.95" customHeight="1"/>
    <row r="1080" s="342" customFormat="1" ht="24.95" customHeight="1"/>
    <row r="1081" s="342" customFormat="1" ht="24.95" customHeight="1"/>
    <row r="1082" s="342" customFormat="1" ht="24.95" customHeight="1"/>
    <row r="1083" s="342" customFormat="1" ht="24.95" customHeight="1"/>
    <row r="1084" s="342" customFormat="1" ht="24.95" customHeight="1"/>
    <row r="1085" s="342" customFormat="1" ht="24.95" customHeight="1"/>
    <row r="1086" s="342" customFormat="1" ht="24.95" customHeight="1"/>
    <row r="1087" s="342" customFormat="1" ht="24.95" customHeight="1"/>
    <row r="1088" s="342" customFormat="1" ht="24.95" customHeight="1"/>
    <row r="1089" s="342" customFormat="1" ht="24.95" customHeight="1"/>
    <row r="1090" s="342" customFormat="1" ht="24.95" customHeight="1"/>
    <row r="1091" s="342" customFormat="1" ht="24.95" customHeight="1"/>
    <row r="1092" s="342" customFormat="1" ht="24.95" customHeight="1"/>
    <row r="1093" s="342" customFormat="1" ht="24.95" customHeight="1"/>
    <row r="1094" s="342" customFormat="1" ht="24.95" customHeight="1"/>
    <row r="1095" s="342" customFormat="1" ht="24.95" customHeight="1"/>
    <row r="1096" s="342" customFormat="1" ht="24.95" customHeight="1"/>
    <row r="1097" s="342" customFormat="1" ht="24.95" customHeight="1"/>
    <row r="1098" s="342" customFormat="1" ht="24.95" customHeight="1"/>
    <row r="1099" s="342" customFormat="1" ht="24.95" customHeight="1"/>
    <row r="1100" s="342" customFormat="1" ht="24.95" customHeight="1"/>
    <row r="1101" s="342" customFormat="1" ht="24.95" customHeight="1"/>
    <row r="1102" s="342" customFormat="1" ht="24.95" customHeight="1"/>
    <row r="1103" s="342" customFormat="1" ht="24.95" customHeight="1"/>
    <row r="1104" s="342" customFormat="1" ht="24.95" customHeight="1"/>
    <row r="1105" s="342" customFormat="1" ht="24.95" customHeight="1"/>
    <row r="1106" s="342" customFormat="1" ht="24.95" customHeight="1"/>
    <row r="1107" s="342" customFormat="1" ht="24.95" customHeight="1"/>
    <row r="1108" s="342" customFormat="1" ht="24.95" customHeight="1"/>
    <row r="1109" s="342" customFormat="1" ht="24.95" customHeight="1"/>
    <row r="1110" s="342" customFormat="1" ht="24.95" customHeight="1"/>
    <row r="1111" s="342" customFormat="1" ht="24.95" customHeight="1"/>
    <row r="1112" s="342" customFormat="1" ht="24.95" customHeight="1"/>
    <row r="1113" s="342" customFormat="1" ht="24.95" customHeight="1"/>
    <row r="1114" s="342" customFormat="1" ht="24.95" customHeight="1"/>
    <row r="1115" s="342" customFormat="1" ht="24.95" customHeight="1"/>
    <row r="1116" s="342" customFormat="1" ht="24.95" customHeight="1"/>
    <row r="1117" s="342" customFormat="1" ht="24.95" customHeight="1"/>
    <row r="1118" s="342" customFormat="1" ht="24.95" customHeight="1"/>
    <row r="1119" s="342" customFormat="1" ht="24.95" customHeight="1"/>
    <row r="1120" s="342" customFormat="1" ht="24.95" customHeight="1"/>
    <row r="1121" s="342" customFormat="1" ht="24.95" customHeight="1"/>
    <row r="1122" s="342" customFormat="1" ht="24.95" customHeight="1"/>
    <row r="1123" s="342" customFormat="1" ht="24.95" customHeight="1"/>
    <row r="1124" s="342" customFormat="1" ht="24.95" customHeight="1"/>
    <row r="1125" s="342" customFormat="1" ht="24.95" customHeight="1"/>
    <row r="1126" s="342" customFormat="1" ht="24.95" customHeight="1"/>
    <row r="1127" s="342" customFormat="1" ht="24.95" customHeight="1"/>
    <row r="1128" s="342" customFormat="1" ht="24.95" customHeight="1"/>
    <row r="1129" s="342" customFormat="1" ht="24.95" customHeight="1"/>
    <row r="1130" s="342" customFormat="1" ht="24.95" customHeight="1"/>
    <row r="1131" s="342" customFormat="1" ht="24.95" customHeight="1"/>
    <row r="1132" s="342" customFormat="1" ht="24.95" customHeight="1"/>
    <row r="1133" s="342" customFormat="1" ht="24.95" customHeight="1"/>
    <row r="1134" s="342" customFormat="1" ht="24.95" customHeight="1"/>
    <row r="1135" s="342" customFormat="1" ht="24.95" customHeight="1"/>
    <row r="1136" s="342" customFormat="1" ht="24.95" customHeight="1"/>
    <row r="1137" s="342" customFormat="1" ht="24.95" customHeight="1"/>
    <row r="1138" s="342" customFormat="1" ht="24.95" customHeight="1"/>
    <row r="1139" s="342" customFormat="1" ht="24.95" customHeight="1"/>
    <row r="1140" s="342" customFormat="1" ht="24.95" customHeight="1"/>
    <row r="1141" s="342" customFormat="1" ht="24.95" customHeight="1"/>
    <row r="1142" s="342" customFormat="1" ht="24.95" customHeight="1"/>
    <row r="1143" s="342" customFormat="1" ht="24.95" customHeight="1"/>
    <row r="1144" s="342" customFormat="1" ht="24.95" customHeight="1"/>
    <row r="1145" s="342" customFormat="1" ht="24.95" customHeight="1"/>
    <row r="1146" s="342" customFormat="1" ht="24.95" customHeight="1"/>
    <row r="1147" s="342" customFormat="1" ht="24.95" customHeight="1"/>
    <row r="1148" s="342" customFormat="1" ht="24.95" customHeight="1"/>
    <row r="1149" s="342" customFormat="1" ht="24.95" customHeight="1"/>
    <row r="1150" s="342" customFormat="1" ht="24.95" customHeight="1"/>
    <row r="1151" s="342" customFormat="1" ht="24.95" customHeight="1"/>
    <row r="1152" s="342" customFormat="1" ht="24.95" customHeight="1"/>
    <row r="1153" s="342" customFormat="1" ht="24.95" customHeight="1"/>
    <row r="1154" s="342" customFormat="1" ht="24.95" customHeight="1"/>
    <row r="1155" s="342" customFormat="1" ht="24.95" customHeight="1"/>
    <row r="1156" s="342" customFormat="1" ht="24.95" customHeight="1"/>
    <row r="1157" s="342" customFormat="1" ht="24.95" customHeight="1"/>
    <row r="1158" s="342" customFormat="1" ht="24.95" customHeight="1"/>
    <row r="1159" s="342" customFormat="1" ht="24.95" customHeight="1"/>
    <row r="1160" s="342" customFormat="1" ht="24.95" customHeight="1"/>
    <row r="1161" s="342" customFormat="1" ht="24.95" customHeight="1"/>
    <row r="1162" s="342" customFormat="1" ht="24.95" customHeight="1"/>
    <row r="1163" s="342" customFormat="1" ht="24.95" customHeight="1"/>
    <row r="1164" s="342" customFormat="1" ht="24.95" customHeight="1"/>
    <row r="1165" s="342" customFormat="1" ht="24.95" customHeight="1"/>
    <row r="1166" s="342" customFormat="1" ht="24.95" customHeight="1"/>
    <row r="1167" s="342" customFormat="1" ht="24.95" customHeight="1"/>
    <row r="1168" s="342" customFormat="1" ht="24.95" customHeight="1"/>
    <row r="1169" s="342" customFormat="1" ht="24.95" customHeight="1"/>
    <row r="1170" s="342" customFormat="1" ht="24.95" customHeight="1"/>
    <row r="1171" s="342" customFormat="1" ht="24.95" customHeight="1"/>
    <row r="1172" s="342" customFormat="1" ht="24.95" customHeight="1"/>
    <row r="1173" s="342" customFormat="1" ht="24.95" customHeight="1"/>
    <row r="1174" s="342" customFormat="1" ht="24.95" customHeight="1"/>
    <row r="1175" s="342" customFormat="1" ht="24.95" customHeight="1"/>
    <row r="1176" s="342" customFormat="1" ht="24.95" customHeight="1"/>
    <row r="1177" s="342" customFormat="1" ht="24.95" customHeight="1"/>
    <row r="1178" s="342" customFormat="1" ht="24.95" customHeight="1"/>
    <row r="1179" s="342" customFormat="1" ht="24.95" customHeight="1"/>
    <row r="1180" s="342" customFormat="1" ht="24.95" customHeight="1"/>
    <row r="1181" s="342" customFormat="1" ht="24.95" customHeight="1"/>
    <row r="1182" s="342" customFormat="1" ht="24.95" customHeight="1"/>
    <row r="1183" s="342" customFormat="1" ht="24.95" customHeight="1"/>
    <row r="1184" s="342" customFormat="1" ht="24.95" customHeight="1"/>
    <row r="1185" s="342" customFormat="1" ht="24.95" customHeight="1"/>
    <row r="1186" s="342" customFormat="1" ht="24.95" customHeight="1"/>
    <row r="1187" s="342" customFormat="1" ht="24.95" customHeight="1"/>
    <row r="1188" s="342" customFormat="1" ht="24.95" customHeight="1"/>
    <row r="1189" s="342" customFormat="1" ht="24.95" customHeight="1"/>
    <row r="1190" s="342" customFormat="1" ht="24.95" customHeight="1"/>
    <row r="1191" s="342" customFormat="1" ht="24.95" customHeight="1"/>
    <row r="1192" s="342" customFormat="1" ht="24.95" customHeight="1"/>
    <row r="1193" s="342" customFormat="1" ht="24.95" customHeight="1"/>
    <row r="1194" s="342" customFormat="1" ht="24.95" customHeight="1"/>
    <row r="1195" s="342" customFormat="1" ht="24.95" customHeight="1"/>
    <row r="1196" s="342" customFormat="1" ht="24.95" customHeight="1"/>
    <row r="1197" s="342" customFormat="1" ht="24.95" customHeight="1"/>
    <row r="1198" s="342" customFormat="1" ht="24.95" customHeight="1"/>
    <row r="1199" s="342" customFormat="1" ht="24.95" customHeight="1"/>
    <row r="1200" s="342" customFormat="1" ht="24.95" customHeight="1"/>
    <row r="1201" s="342" customFormat="1" ht="24.95" customHeight="1"/>
    <row r="1202" s="342" customFormat="1" ht="24.95" customHeight="1"/>
    <row r="1203" s="342" customFormat="1" ht="24.95" customHeight="1"/>
    <row r="1204" s="342" customFormat="1" ht="24.95" customHeight="1"/>
    <row r="1205" s="342" customFormat="1" ht="24.95" customHeight="1"/>
    <row r="1206" s="342" customFormat="1" ht="24.95" customHeight="1"/>
    <row r="1207" s="342" customFormat="1" ht="24.95" customHeight="1"/>
    <row r="1208" s="342" customFormat="1" ht="24.95" customHeight="1"/>
    <row r="1209" s="342" customFormat="1" ht="24.95" customHeight="1"/>
    <row r="1210" s="342" customFormat="1" ht="24.95" customHeight="1"/>
    <row r="1211" s="342" customFormat="1" ht="24.95" customHeight="1"/>
    <row r="1212" s="342" customFormat="1" ht="24.95" customHeight="1"/>
    <row r="1213" s="342" customFormat="1" ht="24.95" customHeight="1"/>
    <row r="1214" s="342" customFormat="1" ht="24.95" customHeight="1"/>
    <row r="1215" s="342" customFormat="1" ht="24.95" customHeight="1"/>
    <row r="1216" s="342" customFormat="1" ht="24.95" customHeight="1"/>
    <row r="1217" s="342" customFormat="1" ht="24.95" customHeight="1"/>
    <row r="1218" s="342" customFormat="1" ht="24.95" customHeight="1"/>
    <row r="1219" s="342" customFormat="1" ht="24.95" customHeight="1"/>
    <row r="1220" s="342" customFormat="1" ht="24.95" customHeight="1"/>
    <row r="1221" s="342" customFormat="1" ht="24.95" customHeight="1"/>
    <row r="1222" s="342" customFormat="1" ht="24.95" customHeight="1"/>
    <row r="1223" s="342" customFormat="1" ht="24.95" customHeight="1"/>
    <row r="1224" s="342" customFormat="1" ht="24.95" customHeight="1"/>
    <row r="1225" s="342" customFormat="1" ht="24.95" customHeight="1"/>
    <row r="1226" s="342" customFormat="1" ht="24.95" customHeight="1"/>
    <row r="1227" s="342" customFormat="1" ht="24.95" customHeight="1"/>
    <row r="1228" s="342" customFormat="1" ht="24.95" customHeight="1"/>
    <row r="1229" s="342" customFormat="1" ht="24.95" customHeight="1"/>
    <row r="1230" s="342" customFormat="1" ht="24.95" customHeight="1"/>
    <row r="1231" s="342" customFormat="1" ht="24.95" customHeight="1"/>
    <row r="1232" s="342" customFormat="1" ht="24.95" customHeight="1"/>
    <row r="1233" s="342" customFormat="1" ht="24.95" customHeight="1"/>
    <row r="1234" s="342" customFormat="1" ht="24.95" customHeight="1"/>
    <row r="1235" s="342" customFormat="1" ht="24.95" customHeight="1"/>
    <row r="1236" s="342" customFormat="1" ht="24.95" customHeight="1"/>
    <row r="1237" s="342" customFormat="1" ht="24.95" customHeight="1"/>
    <row r="1238" s="342" customFormat="1" ht="24.95" customHeight="1"/>
    <row r="1239" s="342" customFormat="1" ht="24.95" customHeight="1"/>
    <row r="1240" s="342" customFormat="1" ht="24.95" customHeight="1"/>
    <row r="1241" s="342" customFormat="1" ht="24.95" customHeight="1"/>
    <row r="1242" s="342" customFormat="1" ht="24.95" customHeight="1"/>
    <row r="1243" s="342" customFormat="1" ht="24.95" customHeight="1"/>
    <row r="1244" s="342" customFormat="1" ht="24.95" customHeight="1"/>
    <row r="1245" s="342" customFormat="1" ht="24.95" customHeight="1"/>
    <row r="1246" s="342" customFormat="1" ht="24.95" customHeight="1"/>
    <row r="1247" s="342" customFormat="1" ht="24.95" customHeight="1"/>
    <row r="1248" s="342" customFormat="1" ht="24.95" customHeight="1"/>
    <row r="1249" s="342" customFormat="1" ht="24.95" customHeight="1"/>
    <row r="1250" s="342" customFormat="1" ht="24.95" customHeight="1"/>
    <row r="1251" s="342" customFormat="1" ht="24.95" customHeight="1"/>
    <row r="1252" s="342" customFormat="1" ht="24.95" customHeight="1"/>
    <row r="1253" s="342" customFormat="1" ht="24.95" customHeight="1"/>
    <row r="1254" s="342" customFormat="1" ht="24.95" customHeight="1"/>
    <row r="1255" s="342" customFormat="1" ht="24.95" customHeight="1"/>
    <row r="1256" s="342" customFormat="1" ht="24.95" customHeight="1"/>
    <row r="1257" s="342" customFormat="1" ht="24.95" customHeight="1"/>
    <row r="1258" s="342" customFormat="1" ht="24.95" customHeight="1"/>
    <row r="1259" s="342" customFormat="1" ht="24.95" customHeight="1"/>
    <row r="1260" s="342" customFormat="1" ht="24.95" customHeight="1"/>
    <row r="1261" s="342" customFormat="1" ht="24.95" customHeight="1"/>
    <row r="1262" s="342" customFormat="1" ht="24.95" customHeight="1"/>
    <row r="1263" s="342" customFormat="1" ht="24.95" customHeight="1"/>
    <row r="1264" s="342" customFormat="1" ht="24.95" customHeight="1"/>
    <row r="1265" s="342" customFormat="1" ht="24.95" customHeight="1"/>
    <row r="1266" s="342" customFormat="1" ht="24.95" customHeight="1"/>
    <row r="1267" s="342" customFormat="1" ht="24.95" customHeight="1"/>
    <row r="1268" s="342" customFormat="1" ht="24.95" customHeight="1"/>
    <row r="1269" s="342" customFormat="1" ht="24.95" customHeight="1"/>
    <row r="1270" s="342" customFormat="1" ht="24.95" customHeight="1"/>
    <row r="1271" s="342" customFormat="1" ht="24.95" customHeight="1"/>
    <row r="1272" s="342" customFormat="1" ht="24.95" customHeight="1"/>
    <row r="1273" s="342" customFormat="1" ht="24.95" customHeight="1"/>
    <row r="1274" s="342" customFormat="1" ht="24.95" customHeight="1"/>
    <row r="1275" s="342" customFormat="1" ht="24.95" customHeight="1"/>
    <row r="1276" s="342" customFormat="1" ht="24.95" customHeight="1"/>
    <row r="1277" s="342" customFormat="1" ht="24.95" customHeight="1"/>
    <row r="1278" s="342" customFormat="1" ht="24.95" customHeight="1"/>
    <row r="1279" s="342" customFormat="1" ht="24.95" customHeight="1"/>
    <row r="1280" s="342" customFormat="1" ht="24.95" customHeight="1"/>
    <row r="1281" s="342" customFormat="1" ht="24.95" customHeight="1"/>
    <row r="1282" s="342" customFormat="1" ht="24.95" customHeight="1"/>
    <row r="1283" s="342" customFormat="1" ht="24.95" customHeight="1"/>
    <row r="1284" s="342" customFormat="1" ht="24.95" customHeight="1"/>
    <row r="1285" s="342" customFormat="1" ht="24.95" customHeight="1"/>
    <row r="1286" s="342" customFormat="1" ht="24.95" customHeight="1"/>
    <row r="1287" s="342" customFormat="1" ht="24.95" customHeight="1"/>
    <row r="1288" s="342" customFormat="1" ht="24.95" customHeight="1"/>
    <row r="1289" s="342" customFormat="1" ht="24.95" customHeight="1"/>
    <row r="1290" s="342" customFormat="1" ht="24.95" customHeight="1"/>
    <row r="1291" s="342" customFormat="1" ht="24.95" customHeight="1"/>
    <row r="1292" s="342" customFormat="1" ht="24.95" customHeight="1"/>
    <row r="1293" s="342" customFormat="1" ht="24.95" customHeight="1"/>
    <row r="1294" s="342" customFormat="1" ht="24.95" customHeight="1"/>
    <row r="1295" s="342" customFormat="1" ht="24.95" customHeight="1"/>
    <row r="1296" s="342" customFormat="1" ht="24.95" customHeight="1"/>
    <row r="1297" s="342" customFormat="1" ht="24.95" customHeight="1"/>
    <row r="1298" s="342" customFormat="1" ht="24.95" customHeight="1"/>
    <row r="1299" s="342" customFormat="1" ht="24.95" customHeight="1"/>
    <row r="1300" s="342" customFormat="1" ht="24.95" customHeight="1"/>
    <row r="1301" s="342" customFormat="1" ht="24.95" customHeight="1"/>
    <row r="1302" s="342" customFormat="1" ht="24.95" customHeight="1"/>
    <row r="1303" s="342" customFormat="1" ht="24.95" customHeight="1"/>
    <row r="1304" s="342" customFormat="1" ht="24.95" customHeight="1"/>
    <row r="1305" s="342" customFormat="1" ht="24.95" customHeight="1"/>
    <row r="1306" s="342" customFormat="1" ht="24.95" customHeight="1"/>
    <row r="1307" s="342" customFormat="1" ht="24.95" customHeight="1"/>
    <row r="1308" s="342" customFormat="1" ht="24.95" customHeight="1"/>
    <row r="1309" s="342" customFormat="1" ht="24.95" customHeight="1"/>
    <row r="1310" s="342" customFormat="1" ht="24.95" customHeight="1"/>
    <row r="1311" s="342" customFormat="1" ht="24.95" customHeight="1"/>
    <row r="1312" s="342" customFormat="1" ht="24.95" customHeight="1"/>
    <row r="1313" s="342" customFormat="1" ht="24.95" customHeight="1"/>
    <row r="1314" s="342" customFormat="1" ht="24.95" customHeight="1"/>
    <row r="1315" s="342" customFormat="1" ht="24.95" customHeight="1"/>
    <row r="1316" s="342" customFormat="1" ht="24.95" customHeight="1"/>
    <row r="1317" s="342" customFormat="1" ht="24.95" customHeight="1"/>
    <row r="1318" s="342" customFormat="1" ht="24.95" customHeight="1"/>
    <row r="1319" s="342" customFormat="1" ht="24.95" customHeight="1"/>
    <row r="1320" s="342" customFormat="1" ht="24.95" customHeight="1"/>
    <row r="1321" s="342" customFormat="1" ht="24.95" customHeight="1"/>
    <row r="1322" s="342" customFormat="1" ht="24.95" customHeight="1"/>
    <row r="1323" s="342" customFormat="1" ht="24.95" customHeight="1"/>
    <row r="1324" s="342" customFormat="1" ht="24.95" customHeight="1"/>
    <row r="1325" s="342" customFormat="1" ht="24.95" customHeight="1"/>
    <row r="1326" s="342" customFormat="1" ht="24.95" customHeight="1"/>
    <row r="1327" s="342" customFormat="1" ht="24.95" customHeight="1"/>
    <row r="1328" s="342" customFormat="1" ht="24.95" customHeight="1"/>
    <row r="1329" s="342" customFormat="1" ht="24.95" customHeight="1"/>
    <row r="1330" s="342" customFormat="1" ht="24.95" customHeight="1"/>
    <row r="1331" s="342" customFormat="1" ht="24.95" customHeight="1"/>
    <row r="1332" s="342" customFormat="1" ht="24.95" customHeight="1"/>
    <row r="1333" s="342" customFormat="1" ht="24.95" customHeight="1"/>
    <row r="1334" s="342" customFormat="1" ht="24.95" customHeight="1"/>
    <row r="1335" s="342" customFormat="1" ht="24.95" customHeight="1"/>
    <row r="1336" s="342" customFormat="1" ht="24.95" customHeight="1"/>
    <row r="1337" s="342" customFormat="1" ht="24.95" customHeight="1"/>
    <row r="1338" s="342" customFormat="1" ht="24.95" customHeight="1"/>
    <row r="1339" s="342" customFormat="1" ht="24.95" customHeight="1"/>
    <row r="1340" s="342" customFormat="1" ht="24.95" customHeight="1"/>
    <row r="1341" s="342" customFormat="1" ht="24.95" customHeight="1"/>
    <row r="1342" s="342" customFormat="1" ht="24.95" customHeight="1"/>
    <row r="1343" s="342" customFormat="1" ht="24.95" customHeight="1"/>
    <row r="1344" s="342" customFormat="1" ht="24.95" customHeight="1"/>
    <row r="1345" s="342" customFormat="1" ht="24.95" customHeight="1"/>
    <row r="1346" s="342" customFormat="1" ht="24.95" customHeight="1"/>
    <row r="1347" s="342" customFormat="1" ht="24.95" customHeight="1"/>
    <row r="1348" s="342" customFormat="1" ht="24.95" customHeight="1"/>
    <row r="1349" s="342" customFormat="1" ht="24.95" customHeight="1"/>
    <row r="1350" s="342" customFormat="1" ht="24.95" customHeight="1"/>
    <row r="1351" s="342" customFormat="1" ht="24.95" customHeight="1"/>
    <row r="1352" s="342" customFormat="1" ht="24.95" customHeight="1"/>
    <row r="1353" s="342" customFormat="1" ht="24.95" customHeight="1"/>
    <row r="1354" s="342" customFormat="1" ht="24.95" customHeight="1"/>
    <row r="1355" s="342" customFormat="1" ht="24.95" customHeight="1"/>
    <row r="1356" s="342" customFormat="1" ht="24.95" customHeight="1"/>
    <row r="1357" s="342" customFormat="1" ht="24.95" customHeight="1"/>
    <row r="1358" s="342" customFormat="1" ht="24.95" customHeight="1"/>
    <row r="1359" s="342" customFormat="1" ht="24.95" customHeight="1"/>
    <row r="1360" s="342" customFormat="1" ht="24.95" customHeight="1"/>
    <row r="1361" s="342" customFormat="1" ht="24.95" customHeight="1"/>
    <row r="1362" s="342" customFormat="1" ht="24.95" customHeight="1"/>
    <row r="1363" s="342" customFormat="1" ht="24.95" customHeight="1"/>
    <row r="1364" s="342" customFormat="1" ht="24.95" customHeight="1"/>
    <row r="1365" s="342" customFormat="1" ht="24.95" customHeight="1"/>
    <row r="1366" s="342" customFormat="1" ht="24.95" customHeight="1"/>
    <row r="1367" s="342" customFormat="1" ht="24.95" customHeight="1"/>
    <row r="1368" s="342" customFormat="1" ht="24.95" customHeight="1"/>
    <row r="1369" s="342" customFormat="1" ht="24.95" customHeight="1"/>
    <row r="1370" s="342" customFormat="1" ht="24.95" customHeight="1"/>
    <row r="1371" s="342" customFormat="1" ht="24.95" customHeight="1"/>
    <row r="1372" s="342" customFormat="1" ht="24.95" customHeight="1"/>
    <row r="1373" s="342" customFormat="1" ht="24.95" customHeight="1"/>
    <row r="1374" s="342" customFormat="1" ht="24.95" customHeight="1"/>
    <row r="1375" s="342" customFormat="1" ht="24.95" customHeight="1"/>
    <row r="1376" s="342" customFormat="1" ht="24.95" customHeight="1"/>
    <row r="1377" s="342" customFormat="1" ht="24.95" customHeight="1"/>
    <row r="1378" s="342" customFormat="1" ht="24.95" customHeight="1"/>
    <row r="1379" s="342" customFormat="1" ht="24.95" customHeight="1"/>
    <row r="1380" s="342" customFormat="1" ht="24.95" customHeight="1"/>
    <row r="1381" s="342" customFormat="1" ht="24.95" customHeight="1"/>
    <row r="1382" s="342" customFormat="1" ht="24.95" customHeight="1"/>
    <row r="1383" s="342" customFormat="1" ht="24.95" customHeight="1"/>
    <row r="1384" s="342" customFormat="1" ht="24.95" customHeight="1"/>
    <row r="1385" s="342" customFormat="1" ht="24.95" customHeight="1"/>
    <row r="1386" s="342" customFormat="1" ht="24.95" customHeight="1"/>
    <row r="1387" s="342" customFormat="1" ht="24.95" customHeight="1"/>
    <row r="1388" s="342" customFormat="1" ht="24.95" customHeight="1"/>
    <row r="1389" s="342" customFormat="1" ht="24.95" customHeight="1"/>
    <row r="1390" s="342" customFormat="1" ht="24.95" customHeight="1"/>
    <row r="1391" s="342" customFormat="1" ht="24.95" customHeight="1"/>
    <row r="1392" s="342" customFormat="1" ht="24.95" customHeight="1"/>
    <row r="1393" s="342" customFormat="1" ht="24.95" customHeight="1"/>
    <row r="1394" s="342" customFormat="1" ht="24.95" customHeight="1"/>
    <row r="1395" s="342" customFormat="1" ht="24.95" customHeight="1"/>
    <row r="1396" s="342" customFormat="1" ht="24.95" customHeight="1"/>
    <row r="1397" s="342" customFormat="1" ht="24.95" customHeight="1"/>
    <row r="1398" s="342" customFormat="1" ht="24.95" customHeight="1"/>
    <row r="1399" s="342" customFormat="1" ht="24.95" customHeight="1"/>
    <row r="1400" s="342" customFormat="1" ht="24.95" customHeight="1"/>
    <row r="1401" s="342" customFormat="1" ht="24.95" customHeight="1"/>
    <row r="1402" s="342" customFormat="1" ht="24.95" customHeight="1"/>
    <row r="1403" s="342" customFormat="1" ht="24.95" customHeight="1"/>
    <row r="1404" s="342" customFormat="1" ht="24.95" customHeight="1"/>
    <row r="1405" s="342" customFormat="1" ht="24.95" customHeight="1"/>
    <row r="1406" s="342" customFormat="1" ht="24.95" customHeight="1"/>
    <row r="1407" s="342" customFormat="1" ht="24.95" customHeight="1"/>
    <row r="1408" s="342" customFormat="1" ht="24.95" customHeight="1"/>
    <row r="1409" s="342" customFormat="1" ht="24.95" customHeight="1"/>
    <row r="1410" s="342" customFormat="1" ht="24.95" customHeight="1"/>
    <row r="1411" s="342" customFormat="1" ht="24.95" customHeight="1"/>
    <row r="1412" s="342" customFormat="1" ht="24.95" customHeight="1"/>
    <row r="1413" s="342" customFormat="1" ht="24.95" customHeight="1"/>
    <row r="1414" s="342" customFormat="1" ht="24.95" customHeight="1"/>
    <row r="1415" s="342" customFormat="1" ht="24.95" customHeight="1"/>
    <row r="1416" s="342" customFormat="1" ht="24.95" customHeight="1"/>
    <row r="1417" s="342" customFormat="1" ht="24.95" customHeight="1"/>
    <row r="1418" s="342" customFormat="1" ht="24.95" customHeight="1"/>
    <row r="1419" s="342" customFormat="1" ht="24.95" customHeight="1"/>
    <row r="1420" s="342" customFormat="1" ht="24.95" customHeight="1"/>
    <row r="1421" s="342" customFormat="1" ht="24.95" customHeight="1"/>
    <row r="1422" s="342" customFormat="1" ht="24.95" customHeight="1"/>
    <row r="1423" s="342" customFormat="1" ht="24.95" customHeight="1"/>
    <row r="1424" s="342" customFormat="1" ht="24.95" customHeight="1"/>
    <row r="1425" s="342" customFormat="1" ht="24.95" customHeight="1"/>
    <row r="1426" s="342" customFormat="1" ht="24.95" customHeight="1"/>
    <row r="1427" s="342" customFormat="1" ht="24.95" customHeight="1"/>
    <row r="1428" s="342" customFormat="1" ht="24.95" customHeight="1"/>
    <row r="1429" s="342" customFormat="1" ht="24.95" customHeight="1"/>
    <row r="1430" s="342" customFormat="1" ht="24.95" customHeight="1"/>
    <row r="1431" s="342" customFormat="1" ht="24.95" customHeight="1"/>
    <row r="1432" s="342" customFormat="1" ht="24.95" customHeight="1"/>
    <row r="1433" s="342" customFormat="1" ht="24.95" customHeight="1"/>
    <row r="1434" s="342" customFormat="1" ht="24.95" customHeight="1"/>
    <row r="1435" s="342" customFormat="1" ht="24.95" customHeight="1"/>
    <row r="1436" s="342" customFormat="1" ht="24.95" customHeight="1"/>
    <row r="1437" s="342" customFormat="1" ht="24.95" customHeight="1"/>
    <row r="1438" s="342" customFormat="1" ht="24.95" customHeight="1"/>
    <row r="1439" s="342" customFormat="1" ht="24.95" customHeight="1"/>
    <row r="1440" s="342" customFormat="1" ht="24.95" customHeight="1"/>
    <row r="1441" s="342" customFormat="1" ht="24.95" customHeight="1"/>
    <row r="1442" s="342" customFormat="1" ht="24.95" customHeight="1"/>
    <row r="1443" s="342" customFormat="1" ht="24.95" customHeight="1"/>
    <row r="1444" s="342" customFormat="1" ht="24.95" customHeight="1"/>
    <row r="1445" s="342" customFormat="1" ht="24.95" customHeight="1"/>
    <row r="1446" s="342" customFormat="1" ht="24.95" customHeight="1"/>
    <row r="1447" s="342" customFormat="1" ht="24.95" customHeight="1"/>
    <row r="1448" s="342" customFormat="1" ht="24.95" customHeight="1"/>
    <row r="1449" s="342" customFormat="1" ht="24.95" customHeight="1"/>
    <row r="1450" s="342" customFormat="1" ht="24.95" customHeight="1"/>
    <row r="1451" s="342" customFormat="1" ht="24.95" customHeight="1"/>
    <row r="1452" s="342" customFormat="1" ht="24.95" customHeight="1"/>
    <row r="1453" s="342" customFormat="1" ht="24.95" customHeight="1"/>
    <row r="1454" s="342" customFormat="1" ht="24.95" customHeight="1"/>
    <row r="1455" s="342" customFormat="1" ht="24.95" customHeight="1"/>
    <row r="1456" s="342" customFormat="1" ht="24.95" customHeight="1"/>
    <row r="1457" s="342" customFormat="1" ht="24.95" customHeight="1"/>
    <row r="1458" s="342" customFormat="1" ht="24.95" customHeight="1"/>
    <row r="1459" s="342" customFormat="1" ht="24.95" customHeight="1"/>
    <row r="1460" s="342" customFormat="1" ht="24.95" customHeight="1"/>
    <row r="1461" s="342" customFormat="1" ht="24.95" customHeight="1"/>
    <row r="1462" s="342" customFormat="1" ht="24.95" customHeight="1"/>
    <row r="1463" s="342" customFormat="1" ht="24.95" customHeight="1"/>
    <row r="1464" s="342" customFormat="1" ht="24.95" customHeight="1"/>
    <row r="1465" s="342" customFormat="1" ht="24.95" customHeight="1"/>
    <row r="1466" s="342" customFormat="1" ht="24.95" customHeight="1"/>
    <row r="1467" s="342" customFormat="1" ht="24.95" customHeight="1"/>
    <row r="1468" s="342" customFormat="1" ht="24.95" customHeight="1"/>
    <row r="1469" s="342" customFormat="1" ht="24.95" customHeight="1"/>
    <row r="1470" s="342" customFormat="1" ht="24.95" customHeight="1"/>
    <row r="1471" s="342" customFormat="1" ht="24.95" customHeight="1"/>
    <row r="1472" s="342" customFormat="1" ht="24.95" customHeight="1"/>
    <row r="1473" s="342" customFormat="1" ht="24.95" customHeight="1"/>
    <row r="1474" s="342" customFormat="1" ht="24.95" customHeight="1"/>
    <row r="1475" s="342" customFormat="1" ht="24.95" customHeight="1"/>
    <row r="1476" s="342" customFormat="1" ht="24.95" customHeight="1"/>
    <row r="1477" s="342" customFormat="1" ht="24.95" customHeight="1"/>
    <row r="1478" s="342" customFormat="1" ht="24.95" customHeight="1"/>
    <row r="1479" s="342" customFormat="1" ht="24.95" customHeight="1"/>
    <row r="1480" s="342" customFormat="1" ht="24.95" customHeight="1"/>
    <row r="1481" s="342" customFormat="1" ht="24.95" customHeight="1"/>
    <row r="1482" s="342" customFormat="1" ht="24.95" customHeight="1"/>
    <row r="1483" s="342" customFormat="1" ht="24.95" customHeight="1"/>
    <row r="1484" s="342" customFormat="1" ht="24.95" customHeight="1"/>
    <row r="1485" s="342" customFormat="1" ht="24.95" customHeight="1"/>
    <row r="1486" s="342" customFormat="1" ht="24.95" customHeight="1"/>
    <row r="1487" s="342" customFormat="1" ht="24.95" customHeight="1"/>
    <row r="1488" s="342" customFormat="1" ht="24.95" customHeight="1"/>
    <row r="1489" s="342" customFormat="1" ht="24.95" customHeight="1"/>
    <row r="1490" s="342" customFormat="1" ht="24.95" customHeight="1"/>
    <row r="1491" s="342" customFormat="1" ht="24.95" customHeight="1"/>
    <row r="1492" s="342" customFormat="1" ht="24.95" customHeight="1"/>
    <row r="1493" s="342" customFormat="1" ht="24.95" customHeight="1"/>
    <row r="1494" s="342" customFormat="1" ht="24.95" customHeight="1"/>
    <row r="1495" s="342" customFormat="1" ht="24.95" customHeight="1"/>
    <row r="1496" s="342" customFormat="1" ht="24.95" customHeight="1"/>
    <row r="1497" s="342" customFormat="1" ht="24.95" customHeight="1"/>
    <row r="1498" s="342" customFormat="1" ht="24.95" customHeight="1"/>
    <row r="1499" s="342" customFormat="1" ht="24.95" customHeight="1"/>
    <row r="1500" s="342" customFormat="1" ht="24.95" customHeight="1"/>
    <row r="1501" s="342" customFormat="1" ht="24.95" customHeight="1"/>
    <row r="1502" s="342" customFormat="1" ht="24.95" customHeight="1"/>
    <row r="1503" s="342" customFormat="1" ht="24.95" customHeight="1"/>
    <row r="1504" s="342" customFormat="1" ht="24.95" customHeight="1"/>
    <row r="1505" s="342" customFormat="1" ht="24.95" customHeight="1"/>
    <row r="1506" s="342" customFormat="1" ht="24.95" customHeight="1"/>
    <row r="1507" s="342" customFormat="1" ht="24.95" customHeight="1"/>
    <row r="1508" s="342" customFormat="1" ht="24.95" customHeight="1"/>
    <row r="1509" s="342" customFormat="1" ht="24.95" customHeight="1"/>
    <row r="1510" s="342" customFormat="1" ht="24.95" customHeight="1"/>
    <row r="1511" s="342" customFormat="1" ht="24.95" customHeight="1"/>
    <row r="1512" s="342" customFormat="1" ht="24.95" customHeight="1"/>
    <row r="1513" s="342" customFormat="1" ht="24.95" customHeight="1"/>
    <row r="1514" s="342" customFormat="1" ht="24.95" customHeight="1"/>
    <row r="1515" s="342" customFormat="1" ht="24.95" customHeight="1"/>
    <row r="1516" s="342" customFormat="1" ht="24.95" customHeight="1"/>
    <row r="1517" s="342" customFormat="1" ht="24.95" customHeight="1"/>
    <row r="1518" s="342" customFormat="1" ht="24.95" customHeight="1"/>
    <row r="1519" s="342" customFormat="1" ht="24.95" customHeight="1"/>
    <row r="1520" s="342" customFormat="1" ht="24.95" customHeight="1"/>
    <row r="1521" s="342" customFormat="1" ht="24.95" customHeight="1"/>
    <row r="1522" s="342" customFormat="1" ht="24.95" customHeight="1"/>
    <row r="1523" s="342" customFormat="1" ht="24.95" customHeight="1"/>
    <row r="1524" s="342" customFormat="1" ht="24.95" customHeight="1"/>
    <row r="1525" s="342" customFormat="1" ht="24.95" customHeight="1"/>
    <row r="1526" s="342" customFormat="1" ht="24.95" customHeight="1"/>
    <row r="1527" s="342" customFormat="1" ht="24.95" customHeight="1"/>
    <row r="1528" s="342" customFormat="1" ht="24.95" customHeight="1"/>
    <row r="1529" s="342" customFormat="1" ht="24.95" customHeight="1"/>
    <row r="1530" s="342" customFormat="1" ht="24.95" customHeight="1"/>
    <row r="1531" s="342" customFormat="1" ht="24.95" customHeight="1"/>
    <row r="1532" s="342" customFormat="1" ht="24.95" customHeight="1"/>
    <row r="1533" s="342" customFormat="1" ht="24.95" customHeight="1"/>
    <row r="1534" s="342" customFormat="1" ht="24.95" customHeight="1"/>
    <row r="1535" s="342" customFormat="1" ht="24.95" customHeight="1"/>
    <row r="1536" s="342" customFormat="1" ht="24.95" customHeight="1"/>
    <row r="1537" s="342" customFormat="1" ht="24.95" customHeight="1"/>
    <row r="1538" s="342" customFormat="1" ht="24.95" customHeight="1"/>
    <row r="1539" s="342" customFormat="1" ht="24.95" customHeight="1"/>
    <row r="1540" s="342" customFormat="1" ht="24.95" customHeight="1"/>
    <row r="1541" s="342" customFormat="1" ht="24.95" customHeight="1"/>
    <row r="1542" s="342" customFormat="1" ht="24.95" customHeight="1"/>
    <row r="1543" s="342" customFormat="1" ht="24.95" customHeight="1"/>
    <row r="1544" s="342" customFormat="1" ht="24.95" customHeight="1"/>
    <row r="1545" s="342" customFormat="1" ht="24.95" customHeight="1"/>
    <row r="1546" s="342" customFormat="1" ht="24.95" customHeight="1"/>
    <row r="1547" s="342" customFormat="1" ht="24.95" customHeight="1"/>
    <row r="1548" s="342" customFormat="1" ht="24.95" customHeight="1"/>
    <row r="1549" s="342" customFormat="1" ht="24.95" customHeight="1"/>
    <row r="1550" s="342" customFormat="1" ht="24.95" customHeight="1"/>
    <row r="1551" s="342" customFormat="1" ht="24.95" customHeight="1"/>
    <row r="1552" s="342" customFormat="1" ht="24.95" customHeight="1"/>
    <row r="1553" s="342" customFormat="1" ht="24.95" customHeight="1"/>
    <row r="1554" s="342" customFormat="1" ht="24.95" customHeight="1"/>
    <row r="1555" s="342" customFormat="1" ht="24.95" customHeight="1"/>
    <row r="1556" s="342" customFormat="1" ht="24.95" customHeight="1"/>
    <row r="1557" s="342" customFormat="1" ht="24.95" customHeight="1"/>
    <row r="1558" s="342" customFormat="1" ht="24.95" customHeight="1"/>
    <row r="1559" s="342" customFormat="1" ht="24.95" customHeight="1"/>
    <row r="1560" s="342" customFormat="1" ht="24.95" customHeight="1"/>
    <row r="1561" s="342" customFormat="1" ht="24.95" customHeight="1"/>
    <row r="1562" s="342" customFormat="1" ht="24.95" customHeight="1"/>
    <row r="1563" s="342" customFormat="1" ht="24.95" customHeight="1"/>
    <row r="1564" s="342" customFormat="1" ht="24.95" customHeight="1"/>
    <row r="1565" s="342" customFormat="1" ht="24.95" customHeight="1"/>
    <row r="1566" s="342" customFormat="1" ht="24.95" customHeight="1"/>
    <row r="1567" s="342" customFormat="1" ht="24.95" customHeight="1"/>
    <row r="1568" s="342" customFormat="1" ht="24.95" customHeight="1"/>
    <row r="1569" s="342" customFormat="1" ht="24.95" customHeight="1"/>
    <row r="1570" s="342" customFormat="1" ht="24.95" customHeight="1"/>
    <row r="1571" s="342" customFormat="1" ht="24.95" customHeight="1"/>
    <row r="1572" s="342" customFormat="1" ht="24.95" customHeight="1"/>
    <row r="1573" s="342" customFormat="1" ht="24.95" customHeight="1"/>
    <row r="1574" s="342" customFormat="1" ht="24.95" customHeight="1"/>
    <row r="1575" s="342" customFormat="1" ht="24.95" customHeight="1"/>
    <row r="1576" s="342" customFormat="1" ht="24.95" customHeight="1"/>
    <row r="1577" s="342" customFormat="1" ht="24.95" customHeight="1"/>
    <row r="1578" s="342" customFormat="1" ht="24.95" customHeight="1"/>
    <row r="1579" s="342" customFormat="1" ht="24.95" customHeight="1"/>
    <row r="1580" s="342" customFormat="1" ht="24.95" customHeight="1"/>
    <row r="1581" s="342" customFormat="1" ht="24.95" customHeight="1"/>
    <row r="1582" s="342" customFormat="1" ht="24.95" customHeight="1"/>
    <row r="1583" s="342" customFormat="1" ht="24.95" customHeight="1"/>
    <row r="1584" s="342" customFormat="1" ht="24.95" customHeight="1"/>
    <row r="1585" s="342" customFormat="1" ht="24.95" customHeight="1"/>
    <row r="1586" s="342" customFormat="1" ht="24.95" customHeight="1"/>
    <row r="1587" s="342" customFormat="1" ht="24.95" customHeight="1"/>
    <row r="1588" s="342" customFormat="1" ht="24.95" customHeight="1"/>
    <row r="1589" s="342" customFormat="1" ht="24.95" customHeight="1"/>
    <row r="1590" s="342" customFormat="1" ht="24.95" customHeight="1"/>
    <row r="1591" s="342" customFormat="1" ht="24.95" customHeight="1"/>
    <row r="1592" s="342" customFormat="1" ht="24.95" customHeight="1"/>
    <row r="1593" s="342" customFormat="1" ht="24.95" customHeight="1"/>
    <row r="1594" s="342" customFormat="1" ht="24.95" customHeight="1"/>
    <row r="1595" s="342" customFormat="1" ht="24.95" customHeight="1"/>
    <row r="1596" s="342" customFormat="1" ht="24.95" customHeight="1"/>
    <row r="1597" s="342" customFormat="1" ht="24.95" customHeight="1"/>
    <row r="1598" s="342" customFormat="1" ht="24.95" customHeight="1"/>
    <row r="1599" s="342" customFormat="1" ht="24.95" customHeight="1"/>
    <row r="1600" s="342" customFormat="1" ht="24.95" customHeight="1"/>
    <row r="1601" s="342" customFormat="1" ht="24.95" customHeight="1"/>
    <row r="1602" s="342" customFormat="1" ht="24.95" customHeight="1"/>
    <row r="1603" s="342" customFormat="1" ht="24.95" customHeight="1"/>
    <row r="1604" s="342" customFormat="1" ht="24.95" customHeight="1"/>
    <row r="1605" s="342" customFormat="1" ht="24.95" customHeight="1"/>
    <row r="1606" s="342" customFormat="1" ht="24.95" customHeight="1"/>
    <row r="1607" s="342" customFormat="1" ht="24.95" customHeight="1"/>
    <row r="1608" s="342" customFormat="1" ht="24.95" customHeight="1"/>
    <row r="1609" s="342" customFormat="1" ht="24.95" customHeight="1"/>
    <row r="1610" s="342" customFormat="1" ht="24.95" customHeight="1"/>
    <row r="1611" s="342" customFormat="1" ht="24.95" customHeight="1"/>
    <row r="1612" s="342" customFormat="1" ht="24.95" customHeight="1"/>
    <row r="1613" s="342" customFormat="1" ht="24.95" customHeight="1"/>
    <row r="1614" s="342" customFormat="1" ht="24.95" customHeight="1"/>
    <row r="1615" s="342" customFormat="1" ht="24.95" customHeight="1"/>
    <row r="1616" s="342" customFormat="1" ht="24.95" customHeight="1"/>
    <row r="1617" s="342" customFormat="1" ht="24.95" customHeight="1"/>
    <row r="1618" s="342" customFormat="1" ht="24.95" customHeight="1"/>
    <row r="1619" s="342" customFormat="1" ht="24.95" customHeight="1"/>
    <row r="1620" s="342" customFormat="1" ht="24.95" customHeight="1"/>
    <row r="1621" s="342" customFormat="1" ht="24.95" customHeight="1"/>
    <row r="1622" s="342" customFormat="1" ht="24.95" customHeight="1"/>
    <row r="1623" s="342" customFormat="1" ht="24.95" customHeight="1"/>
    <row r="1624" s="342" customFormat="1" ht="24.95" customHeight="1"/>
    <row r="1625" s="342" customFormat="1" ht="24.95" customHeight="1"/>
    <row r="1626" s="342" customFormat="1" ht="24.95" customHeight="1"/>
    <row r="1627" s="342" customFormat="1" ht="24.95" customHeight="1"/>
    <row r="1628" s="342" customFormat="1" ht="24.95" customHeight="1"/>
    <row r="1629" s="342" customFormat="1" ht="24.95" customHeight="1"/>
    <row r="1630" s="342" customFormat="1" ht="24.95" customHeight="1"/>
    <row r="1631" s="342" customFormat="1" ht="24.95" customHeight="1"/>
    <row r="1632" s="342" customFormat="1" ht="24.95" customHeight="1"/>
    <row r="1633" s="342" customFormat="1" ht="24.95" customHeight="1"/>
    <row r="1634" s="342" customFormat="1" ht="24.95" customHeight="1"/>
    <row r="1635" s="342" customFormat="1" ht="24.95" customHeight="1"/>
    <row r="1636" s="342" customFormat="1" ht="24.95" customHeight="1"/>
    <row r="1637" s="342" customFormat="1" ht="24.95" customHeight="1"/>
    <row r="1638" s="342" customFormat="1" ht="24.95" customHeight="1"/>
    <row r="1639" s="342" customFormat="1" ht="24.95" customHeight="1"/>
    <row r="1640" s="342" customFormat="1" ht="24.95" customHeight="1"/>
    <row r="1641" s="342" customFormat="1" ht="24.95" customHeight="1"/>
    <row r="1642" s="342" customFormat="1" ht="24.95" customHeight="1"/>
    <row r="1643" s="342" customFormat="1" ht="24.95" customHeight="1"/>
    <row r="1644" s="342" customFormat="1" ht="24.95" customHeight="1"/>
    <row r="1645" s="342" customFormat="1" ht="24.95" customHeight="1"/>
    <row r="1646" s="342" customFormat="1" ht="24.95" customHeight="1"/>
    <row r="1647" s="342" customFormat="1" ht="24.95" customHeight="1"/>
    <row r="1648" s="342" customFormat="1" ht="24.95" customHeight="1"/>
    <row r="1649" s="342" customFormat="1" ht="24.95" customHeight="1"/>
    <row r="1650" s="342" customFormat="1" ht="24.95" customHeight="1"/>
    <row r="1651" s="342" customFormat="1" ht="24.95" customHeight="1"/>
    <row r="1652" s="342" customFormat="1" ht="24.95" customHeight="1"/>
    <row r="1653" s="342" customFormat="1" ht="24.95" customHeight="1"/>
    <row r="1654" s="342" customFormat="1" ht="24.95" customHeight="1"/>
    <row r="1655" s="342" customFormat="1" ht="24.95" customHeight="1"/>
    <row r="1656" s="342" customFormat="1" ht="24.95" customHeight="1"/>
    <row r="1657" s="342" customFormat="1" ht="24.95" customHeight="1"/>
    <row r="1658" s="342" customFormat="1" ht="24.95" customHeight="1"/>
    <row r="1659" s="342" customFormat="1" ht="24.95" customHeight="1"/>
    <row r="1660" s="342" customFormat="1" ht="24.95" customHeight="1"/>
    <row r="1661" s="342" customFormat="1" ht="24.95" customHeight="1"/>
    <row r="1662" s="342" customFormat="1" ht="24.95" customHeight="1"/>
    <row r="1663" s="342" customFormat="1" ht="24.95" customHeight="1"/>
    <row r="1664" s="342" customFormat="1" ht="24.95" customHeight="1"/>
    <row r="1665" s="342" customFormat="1" ht="24.95" customHeight="1"/>
    <row r="1666" s="342" customFormat="1" ht="24.95" customHeight="1"/>
    <row r="1667" s="342" customFormat="1" ht="24.95" customHeight="1"/>
    <row r="1668" s="342" customFormat="1" ht="24.95" customHeight="1"/>
    <row r="1669" s="342" customFormat="1" ht="24.95" customHeight="1"/>
    <row r="1670" s="342" customFormat="1" ht="24.95" customHeight="1"/>
    <row r="1671" s="342" customFormat="1" ht="24.95" customHeight="1"/>
    <row r="1672" s="342" customFormat="1" ht="24.95" customHeight="1"/>
    <row r="1673" s="342" customFormat="1" ht="24.95" customHeight="1"/>
    <row r="1674" s="342" customFormat="1" ht="24.95" customHeight="1"/>
    <row r="1675" s="342" customFormat="1" ht="24.95" customHeight="1"/>
    <row r="1676" s="342" customFormat="1" ht="24.95" customHeight="1"/>
    <row r="1677" s="342" customFormat="1" ht="24.95" customHeight="1"/>
    <row r="1678" s="342" customFormat="1" ht="24.95" customHeight="1"/>
    <row r="1679" s="342" customFormat="1" ht="24.95" customHeight="1"/>
    <row r="1680" s="342" customFormat="1" ht="24.95" customHeight="1"/>
    <row r="1681" s="342" customFormat="1" ht="24.95" customHeight="1"/>
    <row r="1682" s="342" customFormat="1" ht="24.95" customHeight="1"/>
    <row r="1683" s="342" customFormat="1" ht="24.95" customHeight="1"/>
    <row r="1684" s="342" customFormat="1" ht="24.95" customHeight="1"/>
    <row r="1685" s="342" customFormat="1" ht="24.95" customHeight="1"/>
    <row r="1686" s="342" customFormat="1" ht="24.95" customHeight="1"/>
    <row r="1687" s="342" customFormat="1" ht="24.95" customHeight="1"/>
    <row r="1688" s="342" customFormat="1" ht="24.95" customHeight="1"/>
    <row r="1689" s="342" customFormat="1" ht="24.95" customHeight="1"/>
    <row r="1690" s="342" customFormat="1" ht="24.95" customHeight="1"/>
    <row r="1691" s="342" customFormat="1" ht="24.95" customHeight="1"/>
    <row r="1692" s="342" customFormat="1" ht="24.95" customHeight="1"/>
    <row r="1693" s="342" customFormat="1" ht="24.95" customHeight="1"/>
    <row r="1694" s="342" customFormat="1" ht="24.95" customHeight="1"/>
    <row r="1695" s="342" customFormat="1" ht="24.95" customHeight="1"/>
    <row r="1696" s="342" customFormat="1" ht="24.95" customHeight="1"/>
    <row r="1697" s="342" customFormat="1" ht="24.95" customHeight="1"/>
    <row r="1698" s="342" customFormat="1" ht="24.95" customHeight="1"/>
    <row r="1699" s="342" customFormat="1" ht="24.95" customHeight="1"/>
    <row r="1700" s="342" customFormat="1" ht="24.95" customHeight="1"/>
    <row r="1701" s="342" customFormat="1" ht="24.95" customHeight="1"/>
    <row r="1702" s="342" customFormat="1" ht="24.95" customHeight="1"/>
    <row r="1703" s="342" customFormat="1" ht="24.95" customHeight="1"/>
    <row r="1704" s="342" customFormat="1" ht="24.95" customHeight="1"/>
    <row r="1705" s="342" customFormat="1" ht="24.95" customHeight="1"/>
    <row r="1706" s="342" customFormat="1" ht="24.95" customHeight="1"/>
    <row r="1707" s="342" customFormat="1" ht="24.95" customHeight="1"/>
    <row r="1708" s="342" customFormat="1" ht="24.95" customHeight="1"/>
    <row r="1709" s="342" customFormat="1" ht="24.95" customHeight="1"/>
    <row r="1710" s="342" customFormat="1" ht="24.95" customHeight="1"/>
    <row r="1711" s="342" customFormat="1" ht="24.95" customHeight="1"/>
    <row r="1712" s="342" customFormat="1" ht="24.95" customHeight="1"/>
    <row r="1713" s="342" customFormat="1" ht="24.95" customHeight="1"/>
    <row r="1714" s="342" customFormat="1" ht="24.95" customHeight="1"/>
    <row r="1715" s="342" customFormat="1" ht="24.95" customHeight="1"/>
    <row r="1716" s="342" customFormat="1" ht="24.95" customHeight="1"/>
    <row r="1717" s="342" customFormat="1" ht="24.95" customHeight="1"/>
    <row r="1718" s="342" customFormat="1" ht="24.95" customHeight="1"/>
    <row r="1719" s="342" customFormat="1" ht="24.95" customHeight="1"/>
    <row r="1720" s="342" customFormat="1" ht="24.95" customHeight="1"/>
    <row r="1721" s="342" customFormat="1" ht="24.95" customHeight="1"/>
    <row r="1722" s="342" customFormat="1" ht="24.95" customHeight="1"/>
    <row r="1723" s="342" customFormat="1" ht="24.95" customHeight="1"/>
    <row r="1724" s="342" customFormat="1" ht="24.95" customHeight="1"/>
    <row r="1725" s="342" customFormat="1" ht="24.95" customHeight="1"/>
    <row r="1726" s="342" customFormat="1" ht="24.95" customHeight="1"/>
    <row r="1727" s="342" customFormat="1" ht="24.95" customHeight="1"/>
    <row r="1728" s="342" customFormat="1" ht="24.95" customHeight="1"/>
    <row r="1729" s="342" customFormat="1" ht="24.95" customHeight="1"/>
    <row r="1730" s="342" customFormat="1" ht="24.95" customHeight="1"/>
    <row r="1731" s="342" customFormat="1" ht="24.95" customHeight="1"/>
    <row r="1732" s="342" customFormat="1" ht="24.95" customHeight="1"/>
    <row r="1733" s="342" customFormat="1" ht="24.95" customHeight="1"/>
    <row r="1734" s="342" customFormat="1" ht="24.95" customHeight="1"/>
    <row r="1735" s="342" customFormat="1" ht="24.95" customHeight="1"/>
    <row r="1736" s="342" customFormat="1" ht="24.95" customHeight="1"/>
    <row r="1737" s="342" customFormat="1" ht="24.95" customHeight="1"/>
    <row r="1738" s="342" customFormat="1" ht="24.95" customHeight="1"/>
    <row r="1739" s="342" customFormat="1" ht="24.95" customHeight="1"/>
    <row r="1740" s="342" customFormat="1" ht="24.95" customHeight="1"/>
    <row r="1741" s="342" customFormat="1" ht="24.95" customHeight="1"/>
    <row r="1742" s="342" customFormat="1" ht="24.95" customHeight="1"/>
    <row r="1743" s="342" customFormat="1" ht="24.95" customHeight="1"/>
    <row r="1744" s="342" customFormat="1" ht="24.95" customHeight="1"/>
    <row r="1745" s="342" customFormat="1" ht="24.95" customHeight="1"/>
    <row r="1746" s="342" customFormat="1" ht="24.95" customHeight="1"/>
    <row r="1747" s="342" customFormat="1" ht="24.95" customHeight="1"/>
    <row r="1748" s="342" customFormat="1" ht="24.95" customHeight="1"/>
    <row r="1749" s="342" customFormat="1" ht="24.95" customHeight="1"/>
    <row r="1750" s="342" customFormat="1" ht="24.95" customHeight="1"/>
    <row r="1751" s="342" customFormat="1" ht="24.95" customHeight="1"/>
    <row r="1752" s="342" customFormat="1" ht="24.95" customHeight="1"/>
    <row r="1753" s="342" customFormat="1" ht="24.95" customHeight="1"/>
    <row r="1754" s="342" customFormat="1" ht="24.95" customHeight="1"/>
    <row r="1755" s="342" customFormat="1" ht="24.95" customHeight="1"/>
    <row r="1756" s="342" customFormat="1" ht="24.95" customHeight="1"/>
    <row r="1757" s="342" customFormat="1" ht="24.95" customHeight="1"/>
    <row r="1758" s="342" customFormat="1" ht="24.95" customHeight="1"/>
    <row r="1759" s="342" customFormat="1" ht="24.95" customHeight="1"/>
    <row r="1760" s="342" customFormat="1" ht="24.95" customHeight="1"/>
    <row r="1761" s="342" customFormat="1" ht="24.95" customHeight="1"/>
    <row r="1762" s="342" customFormat="1" ht="24.95" customHeight="1"/>
    <row r="1763" s="342" customFormat="1" ht="24.95" customHeight="1"/>
    <row r="1764" s="342" customFormat="1" ht="24.95" customHeight="1"/>
    <row r="1765" s="342" customFormat="1" ht="24.95" customHeight="1"/>
    <row r="1766" s="342" customFormat="1" ht="24.95" customHeight="1"/>
    <row r="1767" s="342" customFormat="1" ht="24.95" customHeight="1"/>
    <row r="1768" s="342" customFormat="1" ht="24.95" customHeight="1"/>
    <row r="1769" s="342" customFormat="1" ht="24.95" customHeight="1"/>
    <row r="1770" s="342" customFormat="1" ht="24.95" customHeight="1"/>
    <row r="1771" s="342" customFormat="1" ht="24.95" customHeight="1"/>
    <row r="1772" s="342" customFormat="1" ht="24.95" customHeight="1"/>
    <row r="1773" s="342" customFormat="1" ht="24.95" customHeight="1"/>
    <row r="1774" s="342" customFormat="1" ht="24.95" customHeight="1"/>
    <row r="1775" s="342" customFormat="1" ht="24.95" customHeight="1"/>
    <row r="1776" s="342" customFormat="1" ht="24.95" customHeight="1"/>
    <row r="1777" s="342" customFormat="1" ht="24.95" customHeight="1"/>
    <row r="1778" s="342" customFormat="1" ht="24.95" customHeight="1"/>
    <row r="1779" s="342" customFormat="1" ht="24.95" customHeight="1"/>
    <row r="1780" s="342" customFormat="1" ht="24.95" customHeight="1"/>
    <row r="1781" s="342" customFormat="1" ht="24.95" customHeight="1"/>
    <row r="1782" s="342" customFormat="1" ht="24.95" customHeight="1"/>
    <row r="1783" s="342" customFormat="1" ht="24.95" customHeight="1"/>
    <row r="1784" s="342" customFormat="1" ht="24.95" customHeight="1"/>
    <row r="1785" s="342" customFormat="1" ht="24.95" customHeight="1"/>
    <row r="1786" s="342" customFormat="1" ht="24.95" customHeight="1"/>
    <row r="1787" s="342" customFormat="1" ht="24.95" customHeight="1"/>
    <row r="1788" s="342" customFormat="1" ht="24.95" customHeight="1"/>
    <row r="1789" s="342" customFormat="1" ht="24.95" customHeight="1"/>
    <row r="1790" s="342" customFormat="1" ht="24.95" customHeight="1"/>
    <row r="1791" s="342" customFormat="1" ht="24.95" customHeight="1"/>
    <row r="1792" s="342" customFormat="1" ht="24.95" customHeight="1"/>
    <row r="1793" s="342" customFormat="1" ht="24.95" customHeight="1"/>
    <row r="1794" s="342" customFormat="1" ht="24.95" customHeight="1"/>
    <row r="1795" s="342" customFormat="1" ht="24.95" customHeight="1"/>
    <row r="1796" s="342" customFormat="1" ht="24.95" customHeight="1"/>
    <row r="1797" s="342" customFormat="1" ht="24.95" customHeight="1"/>
    <row r="1798" s="342" customFormat="1" ht="24.95" customHeight="1"/>
    <row r="1799" s="342" customFormat="1" ht="24.95" customHeight="1"/>
    <row r="1800" s="342" customFormat="1" ht="24.95" customHeight="1"/>
    <row r="1801" s="342" customFormat="1" ht="24.95" customHeight="1"/>
    <row r="1802" s="342" customFormat="1" ht="24.95" customHeight="1"/>
    <row r="1803" s="342" customFormat="1" ht="24.95" customHeight="1"/>
    <row r="1804" s="342" customFormat="1" ht="24.95" customHeight="1"/>
    <row r="1805" s="342" customFormat="1" ht="24.95" customHeight="1"/>
    <row r="1806" s="342" customFormat="1" ht="24.95" customHeight="1"/>
    <row r="1807" s="342" customFormat="1" ht="24.95" customHeight="1"/>
    <row r="1808" s="342" customFormat="1" ht="24.95" customHeight="1"/>
    <row r="1809" s="342" customFormat="1" ht="24.95" customHeight="1"/>
    <row r="1810" s="342" customFormat="1" ht="24.95" customHeight="1"/>
    <row r="1811" s="342" customFormat="1" ht="24.95" customHeight="1"/>
    <row r="1812" s="342" customFormat="1" ht="24.95" customHeight="1"/>
    <row r="1813" s="342" customFormat="1" ht="24.95" customHeight="1"/>
    <row r="1814" s="342" customFormat="1" ht="24.95" customHeight="1"/>
    <row r="1815" s="342" customFormat="1" ht="24.95" customHeight="1"/>
    <row r="1816" s="342" customFormat="1" ht="24.95" customHeight="1"/>
    <row r="1817" s="342" customFormat="1" ht="24.95" customHeight="1"/>
    <row r="1818" s="342" customFormat="1" ht="24.95" customHeight="1"/>
    <row r="1819" s="342" customFormat="1" ht="24.95" customHeight="1"/>
    <row r="1820" s="342" customFormat="1" ht="24.95" customHeight="1"/>
    <row r="1821" s="342" customFormat="1" ht="24.95" customHeight="1"/>
    <row r="1822" s="342" customFormat="1" ht="24.95" customHeight="1"/>
    <row r="1823" s="342" customFormat="1" ht="24.95" customHeight="1"/>
    <row r="1824" s="342" customFormat="1" ht="24.95" customHeight="1"/>
    <row r="1825" s="342" customFormat="1" ht="24.95" customHeight="1"/>
    <row r="1826" s="342" customFormat="1" ht="24.95" customHeight="1"/>
    <row r="1827" s="342" customFormat="1" ht="24.95" customHeight="1"/>
    <row r="1828" s="342" customFormat="1" ht="24.95" customHeight="1"/>
    <row r="1829" s="342" customFormat="1" ht="24.95" customHeight="1"/>
    <row r="1830" s="342" customFormat="1" ht="24.95" customHeight="1"/>
    <row r="1831" s="342" customFormat="1" ht="24.95" customHeight="1"/>
    <row r="1832" s="342" customFormat="1" ht="24.95" customHeight="1"/>
    <row r="1833" s="342" customFormat="1" ht="24.95" customHeight="1"/>
    <row r="1834" s="342" customFormat="1" ht="24.95" customHeight="1"/>
    <row r="1835" s="342" customFormat="1" ht="24.95" customHeight="1"/>
    <row r="1836" s="342" customFormat="1" ht="24.95" customHeight="1"/>
    <row r="1837" s="342" customFormat="1" ht="24.95" customHeight="1"/>
    <row r="1838" s="342" customFormat="1" ht="24.95" customHeight="1"/>
    <row r="1839" s="342" customFormat="1" ht="24.95" customHeight="1"/>
    <row r="1840" s="342" customFormat="1" ht="24.95" customHeight="1"/>
    <row r="1841" s="342" customFormat="1" ht="24.95" customHeight="1"/>
    <row r="1842" s="342" customFormat="1" ht="24.95" customHeight="1"/>
    <row r="1843" s="342" customFormat="1" ht="24.95" customHeight="1"/>
    <row r="1844" s="342" customFormat="1" ht="24.95" customHeight="1"/>
    <row r="1845" s="342" customFormat="1" ht="24.95" customHeight="1"/>
    <row r="1846" s="342" customFormat="1" ht="24.95" customHeight="1"/>
    <row r="1847" s="342" customFormat="1" ht="24.95" customHeight="1"/>
    <row r="1848" s="342" customFormat="1" ht="24.95" customHeight="1"/>
    <row r="1849" s="342" customFormat="1" ht="24.95" customHeight="1"/>
    <row r="1850" s="342" customFormat="1" ht="24.95" customHeight="1"/>
    <row r="1851" s="342" customFormat="1" ht="24.95" customHeight="1"/>
    <row r="1852" s="342" customFormat="1" ht="24.95" customHeight="1"/>
    <row r="1853" s="342" customFormat="1" ht="24.95" customHeight="1"/>
    <row r="1854" s="342" customFormat="1" ht="24.95" customHeight="1"/>
    <row r="1855" s="342" customFormat="1" ht="24.95" customHeight="1"/>
    <row r="1856" s="342" customFormat="1" ht="24.95" customHeight="1"/>
    <row r="1857" s="342" customFormat="1" ht="24.95" customHeight="1"/>
    <row r="1858" s="342" customFormat="1" ht="24.95" customHeight="1"/>
    <row r="1859" s="342" customFormat="1" ht="24.95" customHeight="1"/>
    <row r="1860" s="342" customFormat="1" ht="24.95" customHeight="1"/>
    <row r="1861" s="342" customFormat="1" ht="24.95" customHeight="1"/>
    <row r="1862" s="342" customFormat="1" ht="24.95" customHeight="1"/>
    <row r="1863" s="342" customFormat="1" ht="24.95" customHeight="1"/>
    <row r="1864" s="342" customFormat="1" ht="24.95" customHeight="1"/>
    <row r="1865" s="342" customFormat="1" ht="24.95" customHeight="1"/>
    <row r="1866" s="342" customFormat="1" ht="24.95" customHeight="1"/>
    <row r="1867" s="342" customFormat="1" ht="24.95" customHeight="1"/>
    <row r="1868" s="342" customFormat="1" ht="24.95" customHeight="1"/>
    <row r="1869" s="342" customFormat="1" ht="24.95" customHeight="1"/>
    <row r="1870" s="342" customFormat="1" ht="24.95" customHeight="1"/>
    <row r="1871" s="342" customFormat="1" ht="24.95" customHeight="1"/>
    <row r="1872" s="342" customFormat="1" ht="24.95" customHeight="1"/>
    <row r="1873" s="342" customFormat="1" ht="24.95" customHeight="1"/>
    <row r="1874" s="342" customFormat="1" ht="24.95" customHeight="1"/>
    <row r="1875" s="342" customFormat="1" ht="24.95" customHeight="1"/>
    <row r="1876" s="342" customFormat="1" ht="24.95" customHeight="1"/>
    <row r="1877" s="342" customFormat="1" ht="24.95" customHeight="1"/>
    <row r="1878" s="342" customFormat="1" ht="24.95" customHeight="1"/>
    <row r="1879" s="342" customFormat="1" ht="24.95" customHeight="1"/>
    <row r="1880" s="342" customFormat="1" ht="24.95" customHeight="1"/>
    <row r="1881" s="342" customFormat="1" ht="24.95" customHeight="1"/>
    <row r="1882" s="342" customFormat="1" ht="24.95" customHeight="1"/>
    <row r="1883" s="342" customFormat="1" ht="24.95" customHeight="1"/>
    <row r="1884" s="342" customFormat="1" ht="24.95" customHeight="1"/>
    <row r="1885" s="342" customFormat="1" ht="24.95" customHeight="1"/>
    <row r="1886" s="342" customFormat="1" ht="24.95" customHeight="1"/>
    <row r="1887" s="342" customFormat="1" ht="24.95" customHeight="1"/>
    <row r="1888" s="342" customFormat="1" ht="24.95" customHeight="1"/>
    <row r="1889" s="342" customFormat="1" ht="24.95" customHeight="1"/>
    <row r="1890" s="342" customFormat="1" ht="24.95" customHeight="1"/>
    <row r="1891" s="342" customFormat="1" ht="24.95" customHeight="1"/>
    <row r="1892" s="342" customFormat="1" ht="24.95" customHeight="1"/>
    <row r="1893" s="342" customFormat="1" ht="24.95" customHeight="1"/>
    <row r="1894" s="342" customFormat="1" ht="24.95" customHeight="1"/>
    <row r="1895" s="342" customFormat="1" ht="24.95" customHeight="1"/>
    <row r="1896" s="342" customFormat="1" ht="24.95" customHeight="1"/>
    <row r="1897" s="342" customFormat="1" ht="24.95" customHeight="1"/>
    <row r="1898" s="342" customFormat="1" ht="24.95" customHeight="1"/>
    <row r="1899" s="342" customFormat="1" ht="24.95" customHeight="1"/>
    <row r="1900" s="342" customFormat="1" ht="24.95" customHeight="1"/>
    <row r="1901" s="342" customFormat="1" ht="24.95" customHeight="1"/>
    <row r="1902" s="342" customFormat="1" ht="24.95" customHeight="1"/>
    <row r="1903" s="342" customFormat="1" ht="24.95" customHeight="1"/>
    <row r="1904" s="342" customFormat="1" ht="24.95" customHeight="1"/>
    <row r="1905" s="342" customFormat="1" ht="24.95" customHeight="1"/>
    <row r="1906" s="342" customFormat="1" ht="24.95" customHeight="1"/>
    <row r="1907" s="342" customFormat="1" ht="24.95" customHeight="1"/>
    <row r="1908" s="342" customFormat="1" ht="24.95" customHeight="1"/>
    <row r="1909" s="342" customFormat="1" ht="24.95" customHeight="1"/>
    <row r="1910" s="342" customFormat="1" ht="24.95" customHeight="1"/>
    <row r="1911" s="342" customFormat="1" ht="24.95" customHeight="1"/>
    <row r="1912" s="342" customFormat="1" ht="24.95" customHeight="1"/>
    <row r="1913" s="342" customFormat="1" ht="24.95" customHeight="1"/>
    <row r="1914" s="342" customFormat="1" ht="24.95" customHeight="1"/>
    <row r="1915" s="342" customFormat="1" ht="24.95" customHeight="1"/>
    <row r="1916" s="342" customFormat="1" ht="24.95" customHeight="1"/>
    <row r="1917" s="342" customFormat="1" ht="24.95" customHeight="1"/>
    <row r="1918" s="342" customFormat="1" ht="24.95" customHeight="1"/>
    <row r="1919" s="342" customFormat="1" ht="24.95" customHeight="1"/>
    <row r="1920" s="342" customFormat="1" ht="24.95" customHeight="1"/>
    <row r="1921" s="342" customFormat="1" ht="24.95" customHeight="1"/>
    <row r="1922" s="342" customFormat="1" ht="24.95" customHeight="1"/>
    <row r="1923" s="342" customFormat="1" ht="24.95" customHeight="1"/>
    <row r="1924" s="342" customFormat="1" ht="24.95" customHeight="1"/>
    <row r="1925" s="342" customFormat="1" ht="24.95" customHeight="1"/>
    <row r="1926" s="342" customFormat="1" ht="24.95" customHeight="1"/>
    <row r="1927" s="342" customFormat="1" ht="24.95" customHeight="1"/>
    <row r="1928" s="342" customFormat="1" ht="24.95" customHeight="1"/>
    <row r="1929" s="342" customFormat="1" ht="24.95" customHeight="1"/>
    <row r="1930" s="342" customFormat="1" ht="24.95" customHeight="1"/>
    <row r="1931" s="342" customFormat="1" ht="24.95" customHeight="1"/>
    <row r="1932" s="342" customFormat="1" ht="24.95" customHeight="1"/>
    <row r="1933" s="342" customFormat="1" ht="24.95" customHeight="1"/>
    <row r="1934" s="342" customFormat="1" ht="24.95" customHeight="1"/>
    <row r="1935" s="342" customFormat="1" ht="24.95" customHeight="1"/>
    <row r="1936" s="342" customFormat="1" ht="24.95" customHeight="1"/>
    <row r="1937" s="342" customFormat="1" ht="24.95" customHeight="1"/>
    <row r="1938" s="342" customFormat="1" ht="24.95" customHeight="1"/>
    <row r="1939" s="342" customFormat="1" ht="24.95" customHeight="1"/>
    <row r="1940" s="342" customFormat="1" ht="24.95" customHeight="1"/>
    <row r="1941" s="342" customFormat="1" ht="24.95" customHeight="1"/>
    <row r="1942" s="342" customFormat="1" ht="24.95" customHeight="1"/>
    <row r="1943" s="342" customFormat="1" ht="24.95" customHeight="1"/>
    <row r="1944" s="342" customFormat="1" ht="24.95" customHeight="1"/>
    <row r="1945" s="342" customFormat="1" ht="24.95" customHeight="1"/>
    <row r="1946" s="342" customFormat="1" ht="24.95" customHeight="1"/>
    <row r="1947" s="342" customFormat="1" ht="24.95" customHeight="1"/>
    <row r="1948" s="342" customFormat="1" ht="24.95" customHeight="1"/>
    <row r="1949" s="342" customFormat="1" ht="24.95" customHeight="1"/>
    <row r="1950" s="342" customFormat="1" ht="24.95" customHeight="1"/>
    <row r="1951" s="342" customFormat="1" ht="24.95" customHeight="1"/>
    <row r="1952" s="342" customFormat="1" ht="24.95" customHeight="1"/>
    <row r="1953" s="342" customFormat="1" ht="24.95" customHeight="1"/>
    <row r="1954" s="342" customFormat="1" ht="24.95" customHeight="1"/>
    <row r="1955" s="342" customFormat="1" ht="24.95" customHeight="1"/>
    <row r="1956" s="342" customFormat="1" ht="24.95" customHeight="1"/>
    <row r="1957" s="342" customFormat="1" ht="24.95" customHeight="1"/>
    <row r="1958" s="342" customFormat="1" ht="24.95" customHeight="1"/>
    <row r="1959" s="342" customFormat="1" ht="24.95" customHeight="1"/>
    <row r="1960" s="342" customFormat="1" ht="24.95" customHeight="1"/>
    <row r="1961" s="342" customFormat="1" ht="24.95" customHeight="1"/>
    <row r="1962" s="342" customFormat="1" ht="24.95" customHeight="1"/>
    <row r="1963" s="342" customFormat="1" ht="24.95" customHeight="1"/>
    <row r="1964" s="342" customFormat="1" ht="24.95" customHeight="1"/>
    <row r="1965" s="342" customFormat="1" ht="24.95" customHeight="1"/>
    <row r="1966" s="342" customFormat="1" ht="24.95" customHeight="1"/>
    <row r="1967" s="342" customFormat="1" ht="24.95" customHeight="1"/>
    <row r="1968" s="342" customFormat="1" ht="24.95" customHeight="1"/>
    <row r="1969" s="342" customFormat="1" ht="24.95" customHeight="1"/>
    <row r="1970" s="342" customFormat="1" ht="24.95" customHeight="1"/>
    <row r="1971" s="342" customFormat="1" ht="24.95" customHeight="1"/>
    <row r="1972" s="342" customFormat="1" ht="24.95" customHeight="1"/>
    <row r="1973" s="342" customFormat="1" ht="24.95" customHeight="1"/>
    <row r="1974" s="342" customFormat="1" ht="24.95" customHeight="1"/>
    <row r="1975" s="342" customFormat="1" ht="24.95" customHeight="1"/>
    <row r="1976" s="342" customFormat="1" ht="24.95" customHeight="1"/>
    <row r="1977" s="342" customFormat="1" ht="24.95" customHeight="1"/>
    <row r="1978" s="342" customFormat="1" ht="24.95" customHeight="1"/>
    <row r="1979" s="342" customFormat="1" ht="24.95" customHeight="1"/>
    <row r="1980" s="342" customFormat="1" ht="24.95" customHeight="1"/>
    <row r="1981" s="342" customFormat="1" ht="24.95" customHeight="1"/>
    <row r="1982" s="342" customFormat="1" ht="24.95" customHeight="1"/>
    <row r="1983" s="342" customFormat="1" ht="24.95" customHeight="1"/>
    <row r="1984" s="342" customFormat="1" ht="24.95" customHeight="1"/>
    <row r="1985" s="342" customFormat="1" ht="24.95" customHeight="1"/>
    <row r="1986" s="342" customFormat="1" ht="24.95" customHeight="1"/>
    <row r="1987" s="342" customFormat="1" ht="24.95" customHeight="1"/>
    <row r="1988" s="342" customFormat="1" ht="24.95" customHeight="1"/>
    <row r="1989" s="342" customFormat="1" ht="24.95" customHeight="1"/>
    <row r="1990" s="342" customFormat="1" ht="24.95" customHeight="1"/>
    <row r="1991" s="342" customFormat="1" ht="24.95" customHeight="1"/>
    <row r="1992" s="342" customFormat="1" ht="24.95" customHeight="1"/>
    <row r="1993" s="342" customFormat="1" ht="24.95" customHeight="1"/>
    <row r="1994" s="342" customFormat="1" ht="24.95" customHeight="1"/>
    <row r="1995" s="342" customFormat="1" ht="24.95" customHeight="1"/>
    <row r="1996" s="342" customFormat="1" ht="24.95" customHeight="1"/>
    <row r="1997" s="342" customFormat="1" ht="24.95" customHeight="1"/>
    <row r="1998" s="342" customFormat="1" ht="24.95" customHeight="1"/>
    <row r="1999" s="342" customFormat="1" ht="24.95" customHeight="1"/>
    <row r="2000" s="342" customFormat="1" ht="24.95" customHeight="1"/>
    <row r="2001" s="342" customFormat="1" ht="24.95" customHeight="1"/>
    <row r="2002" s="342" customFormat="1" ht="24.95" customHeight="1"/>
    <row r="2003" s="342" customFormat="1" ht="24.95" customHeight="1"/>
    <row r="2004" s="342" customFormat="1" ht="24.95" customHeight="1"/>
    <row r="2005" s="342" customFormat="1" ht="24.95" customHeight="1"/>
    <row r="2006" s="342" customFormat="1" ht="24.95" customHeight="1"/>
    <row r="2007" s="342" customFormat="1" ht="24.95" customHeight="1"/>
    <row r="2008" s="342" customFormat="1" ht="24.95" customHeight="1"/>
    <row r="2009" s="342" customFormat="1" ht="24.95" customHeight="1"/>
    <row r="2010" s="342" customFormat="1" ht="24.95" customHeight="1"/>
    <row r="2011" s="342" customFormat="1" ht="24.95" customHeight="1"/>
    <row r="2012" s="342" customFormat="1" ht="24.95" customHeight="1"/>
  </sheetData>
  <phoneticPr fontId="5" type="noConversion"/>
  <pageMargins left="0.78740157480314965" right="0.78740157480314965" top="0.98425196850393704" bottom="0.78740157480314965" header="0.51181102362204722" footer="0.51181102362204722"/>
  <pageSetup paperSize="9" scale="95" orientation="portrait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7">
    <tabColor rgb="FFFFFF00"/>
  </sheetPr>
  <dimension ref="A1:N11"/>
  <sheetViews>
    <sheetView showGridLines="0" showZeros="0" view="pageBreakPreview" zoomScaleNormal="100" workbookViewId="0">
      <selection activeCell="N15" sqref="N15"/>
    </sheetView>
  </sheetViews>
  <sheetFormatPr defaultColWidth="10.28515625" defaultRowHeight="34.15" customHeight="1"/>
  <cols>
    <col min="1" max="1" width="1.7109375" style="303" customWidth="1"/>
    <col min="2" max="2" width="14.5703125" style="303" customWidth="1"/>
    <col min="3" max="4" width="1.7109375" style="303" customWidth="1"/>
    <col min="5" max="5" width="14.140625" style="303" customWidth="1"/>
    <col min="6" max="6" width="1.7109375" style="303" customWidth="1"/>
    <col min="7" max="7" width="12.7109375" style="304" hidden="1" customWidth="1"/>
    <col min="8" max="8" width="1.7109375" style="304" hidden="1" customWidth="1"/>
    <col min="9" max="9" width="15.28515625" style="304" customWidth="1"/>
    <col min="10" max="10" width="1.7109375" style="304" customWidth="1"/>
    <col min="11" max="11" width="15.28515625" style="304" customWidth="1"/>
    <col min="12" max="12" width="1.7109375" style="304" customWidth="1"/>
    <col min="13" max="13" width="0.85546875" style="304" customWidth="1"/>
    <col min="14" max="14" width="23.85546875" style="304" customWidth="1"/>
    <col min="15" max="16384" width="10.28515625" style="303"/>
  </cols>
  <sheetData>
    <row r="1" spans="1:14" ht="20.100000000000001" customHeight="1">
      <c r="A1" s="303" t="s">
        <v>448</v>
      </c>
    </row>
    <row r="2" spans="1:14" s="307" customFormat="1" ht="39.950000000000003" customHeight="1">
      <c r="A2" s="305" t="s">
        <v>110</v>
      </c>
      <c r="B2" s="305"/>
      <c r="C2" s="305"/>
      <c r="D2" s="305"/>
      <c r="E2" s="305"/>
      <c r="F2" s="305"/>
      <c r="G2" s="306"/>
      <c r="H2" s="306"/>
      <c r="I2" s="306"/>
      <c r="J2" s="306"/>
      <c r="K2" s="306"/>
      <c r="L2" s="306"/>
      <c r="M2" s="306"/>
      <c r="N2" s="306"/>
    </row>
    <row r="3" spans="1:14" ht="20.100000000000001" customHeight="1">
      <c r="A3" s="308"/>
      <c r="B3" s="308"/>
      <c r="C3" s="308"/>
      <c r="D3" s="308"/>
      <c r="E3" s="308"/>
      <c r="F3" s="308"/>
      <c r="G3" s="309"/>
      <c r="H3" s="309"/>
      <c r="I3" s="309"/>
      <c r="J3" s="309"/>
      <c r="K3" s="309"/>
      <c r="L3" s="309"/>
      <c r="M3" s="309"/>
      <c r="N3" s="309"/>
    </row>
    <row r="4" spans="1:14" ht="20.100000000000001" customHeight="1">
      <c r="B4" s="308"/>
      <c r="C4" s="310"/>
      <c r="D4" s="310"/>
      <c r="E4" s="310"/>
      <c r="F4" s="310"/>
      <c r="G4" s="309"/>
      <c r="H4" s="309"/>
      <c r="I4" s="309"/>
      <c r="J4" s="309"/>
      <c r="K4" s="309"/>
      <c r="L4" s="309"/>
      <c r="M4" s="309"/>
      <c r="N4" s="311" t="s">
        <v>30</v>
      </c>
    </row>
    <row r="5" spans="1:14" ht="50.1" customHeight="1">
      <c r="A5" s="312" t="s">
        <v>226</v>
      </c>
      <c r="B5" s="313"/>
      <c r="C5" s="314"/>
      <c r="D5" s="313" t="s">
        <v>227</v>
      </c>
      <c r="E5" s="313"/>
      <c r="F5" s="313"/>
      <c r="G5" s="315" t="s">
        <v>228</v>
      </c>
      <c r="H5" s="316"/>
      <c r="I5" s="315" t="s">
        <v>276</v>
      </c>
      <c r="J5" s="316"/>
      <c r="K5" s="315" t="s">
        <v>435</v>
      </c>
      <c r="L5" s="316"/>
      <c r="M5" s="315" t="s">
        <v>436</v>
      </c>
      <c r="N5" s="316"/>
    </row>
    <row r="6" spans="1:14" ht="50.1" customHeight="1">
      <c r="A6" s="317"/>
      <c r="B6" s="318"/>
      <c r="C6" s="319"/>
      <c r="D6" s="318"/>
      <c r="E6" s="320"/>
      <c r="F6" s="318"/>
      <c r="G6" s="321" t="s">
        <v>229</v>
      </c>
      <c r="H6" s="322"/>
      <c r="I6" s="698" t="s">
        <v>62</v>
      </c>
      <c r="J6" s="699"/>
      <c r="K6" s="698" t="s">
        <v>1</v>
      </c>
      <c r="L6" s="699"/>
      <c r="M6" s="321"/>
      <c r="N6" s="322"/>
    </row>
    <row r="7" spans="1:14" ht="50.1" customHeight="1">
      <c r="A7" s="317"/>
      <c r="B7" s="323" t="str">
        <f>인집!B7</f>
        <v>운전원</v>
      </c>
      <c r="C7" s="319"/>
      <c r="D7" s="318"/>
      <c r="E7" s="324" t="str">
        <f>인집!E7</f>
        <v>보통인부</v>
      </c>
      <c r="F7" s="318"/>
      <c r="G7" s="325">
        <f>식대!I7</f>
        <v>135000</v>
      </c>
      <c r="H7" s="326"/>
      <c r="I7" s="325">
        <f>G7</f>
        <v>135000</v>
      </c>
      <c r="J7" s="326"/>
      <c r="K7" s="325">
        <f>체력단련비!I7</f>
        <v>0</v>
      </c>
      <c r="L7" s="326"/>
      <c r="M7" s="325"/>
      <c r="N7" s="327"/>
    </row>
    <row r="8" spans="1:14" ht="50.1" customHeight="1">
      <c r="A8" s="317"/>
      <c r="B8" s="323">
        <f>인집!B8</f>
        <v>0</v>
      </c>
      <c r="C8" s="319"/>
      <c r="D8" s="318"/>
      <c r="E8" s="324">
        <f>인집!E8</f>
        <v>0</v>
      </c>
      <c r="F8" s="318"/>
      <c r="G8" s="325">
        <f>식대!I8</f>
        <v>105000</v>
      </c>
      <c r="H8" s="326"/>
      <c r="I8" s="325">
        <f>G8</f>
        <v>105000</v>
      </c>
      <c r="J8" s="326"/>
      <c r="K8" s="325">
        <f>체력단련비!I8</f>
        <v>0</v>
      </c>
      <c r="L8" s="326"/>
      <c r="M8" s="325"/>
      <c r="N8" s="327"/>
    </row>
    <row r="9" spans="1:14" ht="50.1" customHeight="1">
      <c r="A9" s="328"/>
      <c r="B9" s="329"/>
      <c r="C9" s="330"/>
      <c r="D9" s="331"/>
      <c r="E9" s="332"/>
      <c r="F9" s="331"/>
      <c r="G9" s="333"/>
      <c r="H9" s="334"/>
      <c r="I9" s="333"/>
      <c r="J9" s="334"/>
      <c r="K9" s="333"/>
      <c r="L9" s="334"/>
      <c r="M9" s="333"/>
      <c r="N9" s="335"/>
    </row>
    <row r="10" spans="1:14" ht="24.95" customHeight="1">
      <c r="A10" s="336" t="str">
        <f>"주 1) 식대 : "&amp;식대!A1&amp;식대!A2&amp;" 참조"</f>
        <v>주 1) 식대 : &lt; 표 : 16 &gt; 식비산출표 참조</v>
      </c>
    </row>
    <row r="11" spans="1:14" ht="24.95" customHeight="1">
      <c r="A11" s="336" t="str">
        <f>"   2) 체력단련비 : "&amp;체력단련비!A1&amp;체력단련비!A2&amp;" 참조"</f>
        <v xml:space="preserve">   2) 체력단련비 : &lt; 표 : 17 &gt; 체력단련비산출표 참조</v>
      </c>
    </row>
  </sheetData>
  <mergeCells count="2">
    <mergeCell ref="I6:J6"/>
    <mergeCell ref="K6:L6"/>
  </mergeCells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">
    <tabColor rgb="FFFFFF00"/>
  </sheetPr>
  <dimension ref="A1:O11"/>
  <sheetViews>
    <sheetView showGridLines="0" showZeros="0" view="pageBreakPreview" zoomScale="90" zoomScaleNormal="100" workbookViewId="0">
      <selection activeCell="K18" sqref="K18"/>
    </sheetView>
  </sheetViews>
  <sheetFormatPr defaultRowHeight="29.25" customHeight="1"/>
  <cols>
    <col min="1" max="1" width="2.7109375" style="25" customWidth="1"/>
    <col min="2" max="2" width="14.7109375" style="36" customWidth="1"/>
    <col min="3" max="3" width="2.7109375" style="25" customWidth="1"/>
    <col min="4" max="4" width="1.7109375" style="26" customWidth="1"/>
    <col min="5" max="5" width="15.7109375" style="19" customWidth="1"/>
    <col min="6" max="6" width="1.7109375" style="26" customWidth="1"/>
    <col min="7" max="8" width="10.7109375" style="26" customWidth="1"/>
    <col min="9" max="9" width="12.7109375" style="26" customWidth="1"/>
    <col min="10" max="10" width="0.85546875" style="26" customWidth="1"/>
    <col min="11" max="11" width="70" style="26" customWidth="1"/>
    <col min="12" max="14" width="0" style="13" hidden="1" customWidth="1"/>
    <col min="15" max="16384" width="9.140625" style="13"/>
  </cols>
  <sheetData>
    <row r="1" spans="1:15" ht="23.25" customHeight="1">
      <c r="A1" s="13" t="s">
        <v>449</v>
      </c>
    </row>
    <row r="2" spans="1:15" s="281" customFormat="1" ht="43.5" customHeight="1">
      <c r="A2" s="14" t="s">
        <v>267</v>
      </c>
      <c r="B2" s="27"/>
      <c r="C2" s="14"/>
      <c r="D2" s="280"/>
      <c r="E2" s="30"/>
      <c r="F2" s="280"/>
      <c r="G2" s="280"/>
      <c r="H2" s="280"/>
      <c r="I2" s="280"/>
      <c r="J2" s="280"/>
      <c r="K2" s="280"/>
    </row>
    <row r="3" spans="1:15" s="281" customFormat="1" ht="20.100000000000001" customHeight="1">
      <c r="A3" s="14"/>
      <c r="B3" s="27"/>
      <c r="C3" s="14"/>
      <c r="D3" s="280"/>
      <c r="E3" s="30"/>
      <c r="F3" s="280"/>
      <c r="G3" s="280"/>
      <c r="H3" s="280"/>
      <c r="I3" s="280"/>
      <c r="J3" s="280"/>
      <c r="K3" s="280"/>
    </row>
    <row r="4" spans="1:15" ht="20.100000000000001" customHeight="1">
      <c r="A4" s="35"/>
      <c r="K4" s="282" t="s">
        <v>33</v>
      </c>
    </row>
    <row r="5" spans="1:15" ht="50.1" customHeight="1">
      <c r="A5" s="53" t="s">
        <v>167</v>
      </c>
      <c r="B5" s="244" t="s">
        <v>186</v>
      </c>
      <c r="C5" s="244"/>
      <c r="D5" s="245"/>
      <c r="E5" s="244" t="s">
        <v>218</v>
      </c>
      <c r="F5" s="283"/>
      <c r="G5" s="284" t="s">
        <v>111</v>
      </c>
      <c r="H5" s="284" t="s">
        <v>112</v>
      </c>
      <c r="I5" s="284" t="s">
        <v>31</v>
      </c>
      <c r="J5" s="285" t="s">
        <v>113</v>
      </c>
      <c r="K5" s="283"/>
    </row>
    <row r="6" spans="1:15" s="293" customFormat="1" ht="50.1" customHeight="1">
      <c r="A6" s="286"/>
      <c r="B6" s="36"/>
      <c r="C6" s="287"/>
      <c r="D6" s="286"/>
      <c r="E6" s="288"/>
      <c r="F6" s="36"/>
      <c r="G6" s="286" t="s">
        <v>46</v>
      </c>
      <c r="H6" s="286" t="s">
        <v>8</v>
      </c>
      <c r="I6" s="289" t="s">
        <v>268</v>
      </c>
      <c r="J6" s="290"/>
      <c r="K6" s="291"/>
      <c r="L6" s="292" t="s">
        <v>264</v>
      </c>
      <c r="M6" s="292" t="s">
        <v>265</v>
      </c>
      <c r="N6" s="292" t="s">
        <v>266</v>
      </c>
      <c r="O6" s="292"/>
    </row>
    <row r="7" spans="1:15" ht="50.1" customHeight="1">
      <c r="A7" s="286"/>
      <c r="B7" s="262" t="str">
        <f>인집!B7</f>
        <v>운전원</v>
      </c>
      <c r="C7" s="236"/>
      <c r="D7" s="253"/>
      <c r="E7" s="263" t="str">
        <f>인집!E7</f>
        <v>보통인부</v>
      </c>
      <c r="F7" s="291"/>
      <c r="G7" s="294">
        <f>SUM(L7:N7)</f>
        <v>27</v>
      </c>
      <c r="H7" s="172">
        <v>5000</v>
      </c>
      <c r="I7" s="172">
        <f>TRUNC(G7*H7,0)</f>
        <v>135000</v>
      </c>
      <c r="J7" s="16"/>
      <c r="K7" s="295" t="str">
        <f>""&amp;L7&amp;"(월근무일수) + "&amp;M7&amp;"(휴일근무일수)"</f>
        <v>25(월근무일수) + 2(휴일근무일수)</v>
      </c>
      <c r="L7" s="13">
        <f>월기본급!F9</f>
        <v>25</v>
      </c>
      <c r="M7" s="296">
        <f>휴일근로!$E$8</f>
        <v>2</v>
      </c>
      <c r="N7" s="297"/>
    </row>
    <row r="8" spans="1:15" ht="50.1" customHeight="1">
      <c r="A8" s="286"/>
      <c r="B8" s="262">
        <f>인집!B8</f>
        <v>0</v>
      </c>
      <c r="C8" s="236"/>
      <c r="D8" s="253"/>
      <c r="E8" s="263">
        <f>인집!E8</f>
        <v>0</v>
      </c>
      <c r="F8" s="291"/>
      <c r="G8" s="294">
        <v>21</v>
      </c>
      <c r="H8" s="172">
        <v>5000</v>
      </c>
      <c r="I8" s="172">
        <f>TRUNC(G8*H8,0)</f>
        <v>105000</v>
      </c>
      <c r="J8" s="16"/>
      <c r="K8" s="615" t="s">
        <v>513</v>
      </c>
      <c r="L8" s="13">
        <f>월기본급!F10</f>
        <v>0</v>
      </c>
      <c r="M8" s="296">
        <f>휴일근로!$E$8</f>
        <v>2</v>
      </c>
      <c r="N8" s="297"/>
    </row>
    <row r="9" spans="1:15" ht="50.1" customHeight="1">
      <c r="A9" s="298"/>
      <c r="B9" s="270"/>
      <c r="C9" s="271"/>
      <c r="D9" s="269"/>
      <c r="E9" s="299"/>
      <c r="F9" s="300"/>
      <c r="G9" s="301"/>
      <c r="H9" s="230"/>
      <c r="I9" s="230"/>
      <c r="J9" s="17"/>
      <c r="K9" s="302"/>
      <c r="M9" s="296"/>
      <c r="N9" s="297"/>
    </row>
    <row r="10" spans="1:15" ht="27" customHeight="1">
      <c r="A10" s="34" t="str">
        <f>"주 1) 수량 : "&amp;월기본급!A1&amp;월기본급!A2&amp;" 참조"</f>
        <v>주 1) 수량 : &lt; 표 : 5 &gt; M/M당기본급산출표 참조</v>
      </c>
    </row>
    <row r="11" spans="1:15" ht="27" customHeight="1">
      <c r="A11" s="34" t="s">
        <v>168</v>
      </c>
    </row>
  </sheetData>
  <phoneticPr fontId="5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O11"/>
  <sheetViews>
    <sheetView showGridLines="0" showZeros="0" view="pageBreakPreview" zoomScale="90" zoomScaleNormal="100" workbookViewId="0">
      <selection activeCell="K18" sqref="K18"/>
    </sheetView>
  </sheetViews>
  <sheetFormatPr defaultRowHeight="29.25" customHeight="1"/>
  <cols>
    <col min="1" max="1" width="2.7109375" style="25" customWidth="1"/>
    <col min="2" max="2" width="14.7109375" style="36" customWidth="1"/>
    <col min="3" max="3" width="2.7109375" style="25" customWidth="1"/>
    <col min="4" max="4" width="1.7109375" style="26" customWidth="1"/>
    <col min="5" max="5" width="15.7109375" style="19" customWidth="1"/>
    <col min="6" max="6" width="1.7109375" style="26" customWidth="1"/>
    <col min="7" max="8" width="10.7109375" style="26" customWidth="1"/>
    <col min="9" max="9" width="12.7109375" style="26" customWidth="1"/>
    <col min="10" max="10" width="0.85546875" style="26" customWidth="1"/>
    <col min="11" max="11" width="70" style="26" customWidth="1"/>
    <col min="12" max="14" width="0" style="13" hidden="1" customWidth="1"/>
    <col min="15" max="16384" width="9.140625" style="13"/>
  </cols>
  <sheetData>
    <row r="1" spans="1:15" ht="23.25" customHeight="1">
      <c r="A1" s="13" t="s">
        <v>341</v>
      </c>
    </row>
    <row r="2" spans="1:15" s="281" customFormat="1" ht="43.5" customHeight="1">
      <c r="A2" s="14" t="s">
        <v>437</v>
      </c>
      <c r="B2" s="27"/>
      <c r="C2" s="14"/>
      <c r="D2" s="280"/>
      <c r="E2" s="30"/>
      <c r="F2" s="280"/>
      <c r="G2" s="280"/>
      <c r="H2" s="280"/>
      <c r="I2" s="280"/>
      <c r="J2" s="280"/>
      <c r="K2" s="280"/>
    </row>
    <row r="3" spans="1:15" s="281" customFormat="1" ht="20.100000000000001" customHeight="1">
      <c r="A3" s="14"/>
      <c r="B3" s="27"/>
      <c r="C3" s="14"/>
      <c r="D3" s="280"/>
      <c r="E3" s="30"/>
      <c r="F3" s="280"/>
      <c r="G3" s="280"/>
      <c r="H3" s="280"/>
      <c r="I3" s="280"/>
      <c r="J3" s="280"/>
      <c r="K3" s="280"/>
    </row>
    <row r="4" spans="1:15" ht="20.100000000000001" customHeight="1">
      <c r="A4" s="35"/>
      <c r="K4" s="282" t="s">
        <v>33</v>
      </c>
    </row>
    <row r="5" spans="1:15" ht="50.1" customHeight="1">
      <c r="A5" s="53" t="s">
        <v>167</v>
      </c>
      <c r="B5" s="244" t="s">
        <v>58</v>
      </c>
      <c r="C5" s="244"/>
      <c r="D5" s="245"/>
      <c r="E5" s="244" t="s">
        <v>116</v>
      </c>
      <c r="F5" s="283"/>
      <c r="G5" s="284" t="s">
        <v>111</v>
      </c>
      <c r="H5" s="284" t="s">
        <v>112</v>
      </c>
      <c r="I5" s="284" t="s">
        <v>31</v>
      </c>
      <c r="J5" s="285" t="s">
        <v>113</v>
      </c>
      <c r="K5" s="283"/>
    </row>
    <row r="6" spans="1:15" s="293" customFormat="1" ht="50.1" customHeight="1">
      <c r="A6" s="286"/>
      <c r="B6" s="36"/>
      <c r="C6" s="287"/>
      <c r="D6" s="286"/>
      <c r="E6" s="288"/>
      <c r="F6" s="36"/>
      <c r="G6" s="286" t="s">
        <v>46</v>
      </c>
      <c r="H6" s="286" t="s">
        <v>8</v>
      </c>
      <c r="I6" s="289" t="s">
        <v>193</v>
      </c>
      <c r="J6" s="290"/>
      <c r="K6" s="291"/>
      <c r="L6" s="292"/>
      <c r="M6" s="292"/>
      <c r="N6" s="292"/>
      <c r="O6" s="292"/>
    </row>
    <row r="7" spans="1:15" ht="50.1" customHeight="1">
      <c r="A7" s="286"/>
      <c r="B7" s="262" t="str">
        <f>인집!B7</f>
        <v>운전원</v>
      </c>
      <c r="C7" s="236"/>
      <c r="D7" s="253"/>
      <c r="E7" s="263" t="str">
        <f>인집!E7</f>
        <v>보통인부</v>
      </c>
      <c r="F7" s="291"/>
      <c r="G7" s="294">
        <f>TRUNC(L7*M7/N7,2)</f>
        <v>0.16</v>
      </c>
      <c r="H7" s="172">
        <v>0</v>
      </c>
      <c r="I7" s="172">
        <f>TRUNC(G7*H7,0)</f>
        <v>0</v>
      </c>
      <c r="J7" s="16"/>
      <c r="K7" s="295" t="str">
        <f>""&amp;L7&amp;"인 × "&amp;M7&amp;"회/년 ÷ 12개월"</f>
        <v>1인 × 2회/년 ÷ 12개월</v>
      </c>
      <c r="L7" s="13">
        <v>1</v>
      </c>
      <c r="M7" s="296">
        <v>2</v>
      </c>
      <c r="N7" s="296">
        <v>12</v>
      </c>
    </row>
    <row r="8" spans="1:15" ht="50.1" customHeight="1">
      <c r="A8" s="286"/>
      <c r="B8" s="262">
        <f>인집!B8</f>
        <v>0</v>
      </c>
      <c r="C8" s="236"/>
      <c r="D8" s="253"/>
      <c r="E8" s="263">
        <f>인집!E8</f>
        <v>0</v>
      </c>
      <c r="F8" s="291"/>
      <c r="G8" s="294">
        <f>TRUNC(L8*M8/N8,2)</f>
        <v>0.16</v>
      </c>
      <c r="H8" s="172">
        <v>0</v>
      </c>
      <c r="I8" s="172">
        <f>TRUNC(G8*H8,0)</f>
        <v>0</v>
      </c>
      <c r="J8" s="16"/>
      <c r="K8" s="295" t="str">
        <f>""&amp;L8&amp;"인 × "&amp;M8&amp;"회/년 ÷ 12개월"</f>
        <v>1인 × 2회/년 ÷ 12개월</v>
      </c>
      <c r="L8" s="13">
        <v>1</v>
      </c>
      <c r="M8" s="296">
        <v>2</v>
      </c>
      <c r="N8" s="296">
        <v>12</v>
      </c>
    </row>
    <row r="9" spans="1:15" ht="50.1" customHeight="1">
      <c r="A9" s="559"/>
      <c r="B9" s="270"/>
      <c r="C9" s="271"/>
      <c r="D9" s="269"/>
      <c r="E9" s="299"/>
      <c r="F9" s="558"/>
      <c r="G9" s="301"/>
      <c r="H9" s="230"/>
      <c r="I9" s="230"/>
      <c r="J9" s="17"/>
      <c r="K9" s="302"/>
      <c r="M9" s="296"/>
      <c r="N9" s="297"/>
    </row>
    <row r="10" spans="1:15" ht="27" customHeight="1">
      <c r="A10" s="34" t="str">
        <f>"주 1) 수량 : 전문업체 지급실적 참조"</f>
        <v>주 1) 수량 : 전문업체 지급실적 참조</v>
      </c>
    </row>
    <row r="11" spans="1:15" ht="27" customHeight="1">
      <c r="A11" s="34" t="s">
        <v>168</v>
      </c>
    </row>
  </sheetData>
  <phoneticPr fontId="5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0">
    <tabColor rgb="FFFFFF00"/>
  </sheetPr>
  <dimension ref="A1:L13"/>
  <sheetViews>
    <sheetView showGridLines="0" showZeros="0" view="pageBreakPreview" zoomScaleNormal="100" workbookViewId="0">
      <selection activeCell="J9" sqref="J9"/>
    </sheetView>
  </sheetViews>
  <sheetFormatPr defaultRowHeight="27" customHeight="1"/>
  <cols>
    <col min="1" max="1" width="1.7109375" style="235" customWidth="1"/>
    <col min="2" max="2" width="14.7109375" style="235" customWidth="1"/>
    <col min="3" max="3" width="1.7109375" style="235" customWidth="1"/>
    <col min="4" max="4" width="1.7109375" style="236" customWidth="1"/>
    <col min="5" max="5" width="15.7109375" style="236" customWidth="1"/>
    <col min="6" max="6" width="1.7109375" style="236" customWidth="1"/>
    <col min="7" max="7" width="14.7109375" style="235" customWidth="1"/>
    <col min="8" max="8" width="2.7109375" style="235" customWidth="1"/>
    <col min="9" max="9" width="9.7109375" style="235" customWidth="1"/>
    <col min="10" max="10" width="13.7109375" style="237" customWidth="1"/>
    <col min="11" max="11" width="3.7109375" style="238" customWidth="1"/>
    <col min="12" max="12" width="13.42578125" style="237" customWidth="1"/>
    <col min="13" max="16384" width="9.140625" style="235"/>
  </cols>
  <sheetData>
    <row r="1" spans="1:12" ht="20.100000000000001" customHeight="1">
      <c r="A1" s="233" t="s">
        <v>342</v>
      </c>
      <c r="B1" s="234"/>
      <c r="I1" s="236"/>
    </row>
    <row r="2" spans="1:12" s="229" customFormat="1" ht="39.950000000000003" customHeight="1">
      <c r="A2" s="152" t="s">
        <v>220</v>
      </c>
      <c r="B2" s="152"/>
      <c r="C2" s="152"/>
      <c r="D2" s="228"/>
      <c r="E2" s="228"/>
      <c r="F2" s="228"/>
      <c r="G2" s="152"/>
      <c r="H2" s="152"/>
      <c r="I2" s="152"/>
      <c r="J2" s="152"/>
      <c r="K2" s="228"/>
      <c r="L2" s="152"/>
    </row>
    <row r="3" spans="1:12" s="229" customFormat="1" ht="20.100000000000001" customHeight="1">
      <c r="A3" s="152"/>
      <c r="B3" s="152"/>
      <c r="C3" s="152"/>
      <c r="D3" s="228"/>
      <c r="E3" s="228"/>
      <c r="F3" s="228"/>
      <c r="G3" s="152"/>
      <c r="H3" s="152"/>
      <c r="I3" s="152"/>
      <c r="J3" s="152"/>
      <c r="K3" s="228"/>
      <c r="L3" s="152"/>
    </row>
    <row r="4" spans="1:12" ht="20.100000000000001" customHeight="1">
      <c r="A4" s="239"/>
      <c r="B4" s="236"/>
      <c r="C4" s="236"/>
      <c r="G4" s="240"/>
      <c r="H4" s="240"/>
      <c r="I4" s="241"/>
      <c r="J4" s="242"/>
      <c r="K4" s="242"/>
      <c r="L4" s="156" t="s">
        <v>254</v>
      </c>
    </row>
    <row r="5" spans="1:12" s="236" customFormat="1" ht="50.1" customHeight="1">
      <c r="A5" s="243"/>
      <c r="B5" s="244" t="s">
        <v>186</v>
      </c>
      <c r="C5" s="244"/>
      <c r="D5" s="245"/>
      <c r="E5" s="244" t="s">
        <v>218</v>
      </c>
      <c r="F5" s="246"/>
      <c r="G5" s="247" t="s">
        <v>223</v>
      </c>
      <c r="H5" s="248"/>
      <c r="I5" s="249" t="s">
        <v>185</v>
      </c>
      <c r="J5" s="250" t="s">
        <v>219</v>
      </c>
      <c r="K5" s="251"/>
      <c r="L5" s="252" t="s">
        <v>224</v>
      </c>
    </row>
    <row r="6" spans="1:12" ht="50.1" customHeight="1">
      <c r="A6" s="253"/>
      <c r="B6" s="236"/>
      <c r="C6" s="236"/>
      <c r="D6" s="253"/>
      <c r="F6" s="264"/>
      <c r="G6" s="255" t="s">
        <v>187</v>
      </c>
      <c r="H6" s="256"/>
      <c r="I6" s="258" t="s">
        <v>225</v>
      </c>
      <c r="J6" s="259"/>
      <c r="K6" s="260"/>
      <c r="L6" s="261"/>
    </row>
    <row r="7" spans="1:12" ht="50.1" customHeight="1">
      <c r="A7" s="253"/>
      <c r="B7" s="262" t="str">
        <f>인집!B7</f>
        <v>운전원</v>
      </c>
      <c r="C7" s="236"/>
      <c r="D7" s="253"/>
      <c r="E7" s="263" t="str">
        <f>인집!E7</f>
        <v>보통인부</v>
      </c>
      <c r="F7" s="264"/>
      <c r="G7" s="265">
        <f>인집!K7-인집!J7</f>
        <v>2156161</v>
      </c>
      <c r="H7" s="266"/>
      <c r="I7" s="279">
        <v>0.5</v>
      </c>
      <c r="J7" s="265">
        <f>TRUNC(G7*I7%,0)</f>
        <v>10780</v>
      </c>
      <c r="K7" s="266"/>
      <c r="L7" s="268"/>
    </row>
    <row r="8" spans="1:12" ht="50.1" customHeight="1">
      <c r="A8" s="253"/>
      <c r="B8" s="262">
        <f>인집!B8</f>
        <v>0</v>
      </c>
      <c r="C8" s="236"/>
      <c r="D8" s="253"/>
      <c r="E8" s="263">
        <f>인집!E8</f>
        <v>0</v>
      </c>
      <c r="F8" s="264"/>
      <c r="G8" s="265">
        <f>인집!K8-인집!J8</f>
        <v>0</v>
      </c>
      <c r="H8" s="266"/>
      <c r="I8" s="279">
        <f>I7</f>
        <v>0.5</v>
      </c>
      <c r="J8" s="265">
        <f>TRUNC(G8*I8%,0)</f>
        <v>0</v>
      </c>
      <c r="K8" s="266"/>
      <c r="L8" s="268"/>
    </row>
    <row r="9" spans="1:12" ht="50.1" customHeight="1">
      <c r="A9" s="269"/>
      <c r="B9" s="270"/>
      <c r="C9" s="271"/>
      <c r="D9" s="269"/>
      <c r="E9" s="271"/>
      <c r="F9" s="272"/>
      <c r="G9" s="273"/>
      <c r="H9" s="274"/>
      <c r="I9" s="275"/>
      <c r="J9" s="276"/>
      <c r="K9" s="277"/>
      <c r="L9" s="278"/>
    </row>
    <row r="10" spans="1:12" ht="24.95" customHeight="1">
      <c r="A10" s="233" t="str">
        <f>"주 1) 적용대상액(급여액) : "&amp;인집!A1&amp;인집!A2&amp;" 참조"</f>
        <v>주 1) 적용대상액(급여액) : &lt; 표 : 3 &gt; 단위당인건비집계표 참조</v>
      </c>
      <c r="B10" s="233"/>
      <c r="I10" s="236"/>
    </row>
    <row r="11" spans="1:12" ht="24.95" customHeight="1">
      <c r="A11" s="233" t="s">
        <v>455</v>
      </c>
      <c r="B11" s="234"/>
      <c r="I11" s="236"/>
    </row>
    <row r="12" spans="1:12" ht="27" customHeight="1">
      <c r="A12" s="234"/>
      <c r="B12" s="233"/>
      <c r="I12" s="236"/>
    </row>
    <row r="13" spans="1:12" ht="27" customHeight="1">
      <c r="B13" s="233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47" orientation="portrait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1">
    <tabColor rgb="FFFFFF00"/>
  </sheetPr>
  <dimension ref="A1:L12"/>
  <sheetViews>
    <sheetView showGridLines="0" showZeros="0" view="pageBreakPreview" zoomScaleNormal="100" workbookViewId="0">
      <selection activeCell="G9" sqref="G9"/>
    </sheetView>
  </sheetViews>
  <sheetFormatPr defaultRowHeight="27" customHeight="1"/>
  <cols>
    <col min="1" max="1" width="1.7109375" style="235" customWidth="1"/>
    <col min="2" max="2" width="14.7109375" style="235" customWidth="1"/>
    <col min="3" max="3" width="1.7109375" style="235" customWidth="1"/>
    <col min="4" max="4" width="1.7109375" style="236" customWidth="1"/>
    <col min="5" max="5" width="15.7109375" style="236" customWidth="1"/>
    <col min="6" max="6" width="1.7109375" style="236" customWidth="1"/>
    <col min="7" max="7" width="12.7109375" style="235" customWidth="1"/>
    <col min="8" max="8" width="1.7109375" style="235" customWidth="1"/>
    <col min="9" max="9" width="9.7109375" style="235" customWidth="1"/>
    <col min="10" max="10" width="13.7109375" style="237" customWidth="1"/>
    <col min="11" max="11" width="2.7109375" style="238" customWidth="1"/>
    <col min="12" max="12" width="17.5703125" style="237" customWidth="1"/>
    <col min="13" max="16384" width="9.140625" style="235"/>
  </cols>
  <sheetData>
    <row r="1" spans="1:12" ht="20.100000000000001" customHeight="1">
      <c r="A1" s="233" t="s">
        <v>425</v>
      </c>
      <c r="B1" s="234"/>
      <c r="I1" s="236"/>
    </row>
    <row r="2" spans="1:12" s="229" customFormat="1" ht="39.950000000000003" customHeight="1">
      <c r="A2" s="152" t="s">
        <v>240</v>
      </c>
      <c r="B2" s="152"/>
      <c r="C2" s="152"/>
      <c r="D2" s="228"/>
      <c r="E2" s="228"/>
      <c r="F2" s="228"/>
      <c r="G2" s="152"/>
      <c r="H2" s="152"/>
      <c r="I2" s="152"/>
      <c r="J2" s="152"/>
      <c r="K2" s="228"/>
      <c r="L2" s="152"/>
    </row>
    <row r="3" spans="1:12" s="229" customFormat="1" ht="20.100000000000001" customHeight="1">
      <c r="A3" s="152"/>
      <c r="B3" s="152"/>
      <c r="C3" s="152"/>
      <c r="D3" s="228"/>
      <c r="E3" s="228"/>
      <c r="F3" s="228"/>
      <c r="G3" s="152"/>
      <c r="H3" s="152"/>
      <c r="I3" s="152"/>
      <c r="J3" s="152"/>
      <c r="K3" s="228"/>
      <c r="L3" s="152"/>
    </row>
    <row r="4" spans="1:12" ht="20.100000000000001" customHeight="1">
      <c r="A4" s="239"/>
      <c r="B4" s="236"/>
      <c r="C4" s="236"/>
      <c r="G4" s="240"/>
      <c r="H4" s="240"/>
      <c r="I4" s="241"/>
      <c r="J4" s="242"/>
      <c r="K4" s="242"/>
      <c r="L4" s="156" t="s">
        <v>254</v>
      </c>
    </row>
    <row r="5" spans="1:12" s="236" customFormat="1" ht="50.1" customHeight="1">
      <c r="A5" s="243"/>
      <c r="B5" s="244" t="s">
        <v>186</v>
      </c>
      <c r="C5" s="244"/>
      <c r="D5" s="245"/>
      <c r="E5" s="244" t="s">
        <v>218</v>
      </c>
      <c r="F5" s="246"/>
      <c r="G5" s="247" t="s">
        <v>242</v>
      </c>
      <c r="H5" s="248"/>
      <c r="I5" s="249" t="s">
        <v>241</v>
      </c>
      <c r="J5" s="250" t="s">
        <v>243</v>
      </c>
      <c r="K5" s="251"/>
      <c r="L5" s="252" t="s">
        <v>224</v>
      </c>
    </row>
    <row r="6" spans="1:12" s="236" customFormat="1" ht="50.1" customHeight="1">
      <c r="A6" s="253"/>
      <c r="B6" s="254"/>
      <c r="C6" s="254"/>
      <c r="D6" s="255"/>
      <c r="E6" s="254"/>
      <c r="F6" s="256"/>
      <c r="G6" s="257"/>
      <c r="H6" s="258"/>
      <c r="I6" s="256"/>
      <c r="J6" s="259"/>
      <c r="K6" s="260"/>
      <c r="L6" s="261"/>
    </row>
    <row r="7" spans="1:12" ht="50.1" customHeight="1">
      <c r="A7" s="253"/>
      <c r="B7" s="262" t="str">
        <f>인집!B7</f>
        <v>운전원</v>
      </c>
      <c r="C7" s="236"/>
      <c r="D7" s="253"/>
      <c r="E7" s="263" t="str">
        <f>인집!E7</f>
        <v>보통인부</v>
      </c>
      <c r="F7" s="264"/>
      <c r="G7" s="265">
        <v>0</v>
      </c>
      <c r="H7" s="266"/>
      <c r="I7" s="267">
        <v>12</v>
      </c>
      <c r="J7" s="265">
        <f>TRUNC(G7/I7)</f>
        <v>0</v>
      </c>
      <c r="K7" s="266"/>
      <c r="L7" s="268"/>
    </row>
    <row r="8" spans="1:12" ht="50.1" customHeight="1">
      <c r="A8" s="253"/>
      <c r="B8" s="262">
        <f>인집!B8</f>
        <v>0</v>
      </c>
      <c r="C8" s="236"/>
      <c r="D8" s="253"/>
      <c r="E8" s="263">
        <f>인집!E8</f>
        <v>0</v>
      </c>
      <c r="F8" s="264"/>
      <c r="G8" s="265">
        <v>0</v>
      </c>
      <c r="H8" s="266"/>
      <c r="I8" s="267">
        <f>I7</f>
        <v>12</v>
      </c>
      <c r="J8" s="265">
        <f>TRUNC(G8/I8)</f>
        <v>0</v>
      </c>
      <c r="K8" s="266"/>
      <c r="L8" s="268"/>
    </row>
    <row r="9" spans="1:12" ht="50.1" customHeight="1">
      <c r="A9" s="269"/>
      <c r="B9" s="270"/>
      <c r="C9" s="271"/>
      <c r="D9" s="269"/>
      <c r="E9" s="271"/>
      <c r="F9" s="272"/>
      <c r="G9" s="273"/>
      <c r="H9" s="274"/>
      <c r="I9" s="275"/>
      <c r="J9" s="276"/>
      <c r="K9" s="277"/>
      <c r="L9" s="278"/>
    </row>
    <row r="10" spans="1:12" ht="24.95" customHeight="1">
      <c r="A10" s="233" t="s">
        <v>253</v>
      </c>
      <c r="B10" s="233"/>
      <c r="I10" s="236"/>
    </row>
    <row r="11" spans="1:12" ht="27" customHeight="1">
      <c r="A11" s="234"/>
      <c r="B11" s="233"/>
      <c r="I11" s="236"/>
    </row>
    <row r="12" spans="1:12" ht="27" customHeight="1">
      <c r="B12" s="233"/>
      <c r="I12" s="236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47" orientation="portrait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K34"/>
  <sheetViews>
    <sheetView showGridLines="0" showZeros="0" view="pageBreakPreview" topLeftCell="A10" zoomScale="120" zoomScaleNormal="100" zoomScaleSheetLayoutView="120" workbookViewId="0">
      <selection activeCell="I5" sqref="I5"/>
    </sheetView>
  </sheetViews>
  <sheetFormatPr defaultRowHeight="12"/>
  <cols>
    <col min="1" max="1" width="1.7109375" style="25" customWidth="1"/>
    <col min="2" max="2" width="3.7109375" style="36" customWidth="1"/>
    <col min="3" max="3" width="8.5703125" style="25" bestFit="1" customWidth="1"/>
    <col min="4" max="4" width="1.7109375" style="25" customWidth="1"/>
    <col min="5" max="5" width="20.7109375" style="36" customWidth="1"/>
    <col min="6" max="6" width="1.7109375" style="36" customWidth="1"/>
    <col min="7" max="7" width="20.140625" style="19" customWidth="1"/>
    <col min="8" max="8" width="16.7109375" style="19" customWidth="1"/>
    <col min="9" max="9" width="16.7109375" style="25" bestFit="1" customWidth="1"/>
    <col min="10" max="16384" width="9.140625" style="25"/>
  </cols>
  <sheetData>
    <row r="1" spans="1:11" ht="20.100000000000001" customHeight="1">
      <c r="A1" s="24" t="s">
        <v>251</v>
      </c>
      <c r="B1" s="24"/>
      <c r="C1" s="24"/>
      <c r="D1" s="24"/>
      <c r="E1" s="25"/>
      <c r="F1" s="25"/>
      <c r="G1" s="25"/>
      <c r="H1" s="25"/>
      <c r="I1" s="26"/>
      <c r="J1" s="26"/>
      <c r="K1" s="26"/>
    </row>
    <row r="2" spans="1:11" s="15" customFormat="1" ht="39.950000000000003" customHeight="1">
      <c r="A2" s="14" t="s">
        <v>279</v>
      </c>
      <c r="B2" s="27"/>
      <c r="C2" s="28"/>
      <c r="D2" s="28"/>
      <c r="E2" s="29"/>
      <c r="F2" s="29"/>
      <c r="G2" s="30"/>
      <c r="H2" s="30"/>
    </row>
    <row r="3" spans="1:11" ht="20.100000000000001" customHeight="1">
      <c r="A3" s="31"/>
      <c r="B3" s="32"/>
      <c r="C3" s="31"/>
      <c r="D3" s="31"/>
      <c r="E3" s="32"/>
      <c r="F3" s="32"/>
      <c r="G3" s="33"/>
      <c r="H3" s="33"/>
      <c r="K3" s="15"/>
    </row>
    <row r="4" spans="1:11" ht="19.5" customHeight="1">
      <c r="A4" s="13" t="str">
        <f>심사내역서!A4</f>
        <v>건 명 : 경기문화재단 2014년도 파견용역</v>
      </c>
      <c r="B4" s="34"/>
      <c r="C4" s="35"/>
      <c r="D4" s="35"/>
      <c r="G4" s="37"/>
      <c r="H4" s="38" t="s">
        <v>179</v>
      </c>
      <c r="K4" s="15"/>
    </row>
    <row r="5" spans="1:11" ht="24.95" customHeight="1">
      <c r="A5" s="39"/>
      <c r="B5" s="40"/>
      <c r="C5" s="40"/>
      <c r="D5" s="40"/>
      <c r="E5" s="41" t="s">
        <v>194</v>
      </c>
      <c r="F5" s="41"/>
      <c r="G5" s="42" t="str">
        <f>인집!$B$7</f>
        <v>운전원</v>
      </c>
      <c r="H5" s="632" t="s">
        <v>433</v>
      </c>
      <c r="K5" s="15"/>
    </row>
    <row r="6" spans="1:11" ht="24.95" customHeight="1">
      <c r="A6" s="43" t="s">
        <v>195</v>
      </c>
      <c r="B6" s="44"/>
      <c r="C6" s="45"/>
      <c r="D6" s="45"/>
      <c r="E6" s="45"/>
      <c r="F6" s="45"/>
      <c r="G6" s="46" t="str">
        <f>"("&amp;인집!$E$7&amp;")"</f>
        <v>(보통인부)</v>
      </c>
      <c r="H6" s="633"/>
    </row>
    <row r="7" spans="1:11" ht="18.95" customHeight="1">
      <c r="A7" s="637" t="s">
        <v>184</v>
      </c>
      <c r="B7" s="638"/>
      <c r="C7" s="634" t="s">
        <v>196</v>
      </c>
      <c r="D7" s="635"/>
      <c r="E7" s="635"/>
      <c r="F7" s="636"/>
      <c r="G7" s="47">
        <f>원가!G7</f>
        <v>1505900</v>
      </c>
      <c r="H7" s="47"/>
    </row>
    <row r="8" spans="1:11" ht="18.95" customHeight="1">
      <c r="A8" s="639"/>
      <c r="B8" s="640"/>
      <c r="C8" s="643" t="s">
        <v>255</v>
      </c>
      <c r="D8" s="48"/>
      <c r="E8" s="49" t="s">
        <v>0</v>
      </c>
      <c r="F8" s="50"/>
      <c r="G8" s="47">
        <f>원가!G8</f>
        <v>304890</v>
      </c>
      <c r="H8" s="47"/>
    </row>
    <row r="9" spans="1:11" ht="18.95" customHeight="1">
      <c r="A9" s="639"/>
      <c r="B9" s="640"/>
      <c r="C9" s="644"/>
      <c r="D9" s="48"/>
      <c r="E9" s="49" t="s">
        <v>207</v>
      </c>
      <c r="F9" s="50"/>
      <c r="G9" s="47">
        <f>원가!G9</f>
        <v>172926</v>
      </c>
      <c r="H9" s="47"/>
    </row>
    <row r="10" spans="1:11" ht="18.95" customHeight="1">
      <c r="A10" s="639"/>
      <c r="B10" s="640"/>
      <c r="C10" s="644"/>
      <c r="D10" s="48"/>
      <c r="E10" s="49" t="s">
        <v>4</v>
      </c>
      <c r="F10" s="50"/>
      <c r="G10" s="47">
        <f>원가!G10</f>
        <v>72052</v>
      </c>
      <c r="H10" s="47"/>
    </row>
    <row r="11" spans="1:11" ht="18.95" customHeight="1">
      <c r="A11" s="639"/>
      <c r="B11" s="640"/>
      <c r="C11" s="644"/>
      <c r="D11" s="48"/>
      <c r="E11" s="49" t="s">
        <v>234</v>
      </c>
      <c r="F11" s="50"/>
      <c r="G11" s="47" t="str">
        <f>원가!G11</f>
        <v>-</v>
      </c>
      <c r="H11" s="47"/>
    </row>
    <row r="12" spans="1:11" ht="18.95" customHeight="1">
      <c r="A12" s="639"/>
      <c r="B12" s="640"/>
      <c r="C12" s="645"/>
      <c r="D12" s="48"/>
      <c r="E12" s="48" t="s">
        <v>5</v>
      </c>
      <c r="F12" s="51"/>
      <c r="G12" s="47">
        <f>원가!G12</f>
        <v>549868</v>
      </c>
      <c r="H12" s="47"/>
    </row>
    <row r="13" spans="1:11" ht="18.95" customHeight="1">
      <c r="A13" s="639"/>
      <c r="B13" s="640"/>
      <c r="C13" s="634" t="s">
        <v>197</v>
      </c>
      <c r="D13" s="635"/>
      <c r="E13" s="635"/>
      <c r="F13" s="636"/>
      <c r="G13" s="47">
        <f>원가!G13</f>
        <v>100393</v>
      </c>
      <c r="H13" s="47"/>
    </row>
    <row r="14" spans="1:11" ht="18.95" customHeight="1">
      <c r="A14" s="639"/>
      <c r="B14" s="640"/>
      <c r="C14" s="634" t="s">
        <v>198</v>
      </c>
      <c r="D14" s="635"/>
      <c r="E14" s="635"/>
      <c r="F14" s="636"/>
      <c r="G14" s="47">
        <f>원가!G14</f>
        <v>179680</v>
      </c>
      <c r="H14" s="47"/>
    </row>
    <row r="15" spans="1:11" ht="18.95" customHeight="1">
      <c r="A15" s="641"/>
      <c r="B15" s="642"/>
      <c r="C15" s="634" t="s">
        <v>199</v>
      </c>
      <c r="D15" s="635"/>
      <c r="E15" s="635"/>
      <c r="F15" s="636"/>
      <c r="G15" s="47">
        <f>원가!G15</f>
        <v>2335841</v>
      </c>
      <c r="H15" s="47"/>
    </row>
    <row r="16" spans="1:11" ht="18.95" customHeight="1">
      <c r="A16" s="637" t="s">
        <v>210</v>
      </c>
      <c r="B16" s="638"/>
      <c r="C16" s="643" t="s">
        <v>3</v>
      </c>
      <c r="D16" s="48"/>
      <c r="E16" s="49" t="s">
        <v>24</v>
      </c>
      <c r="F16" s="49"/>
      <c r="G16" s="47">
        <f>원가!G16</f>
        <v>19405</v>
      </c>
      <c r="H16" s="47"/>
    </row>
    <row r="17" spans="1:8" ht="18.95" customHeight="1">
      <c r="A17" s="639"/>
      <c r="B17" s="640"/>
      <c r="C17" s="644"/>
      <c r="D17" s="48"/>
      <c r="E17" s="49" t="s">
        <v>200</v>
      </c>
      <c r="F17" s="49"/>
      <c r="G17" s="47">
        <f>원가!G17</f>
        <v>97027</v>
      </c>
      <c r="H17" s="47"/>
    </row>
    <row r="18" spans="1:8" ht="18.95" customHeight="1">
      <c r="A18" s="639"/>
      <c r="B18" s="640"/>
      <c r="C18" s="644"/>
      <c r="D18" s="48"/>
      <c r="E18" s="49" t="s">
        <v>201</v>
      </c>
      <c r="F18" s="49"/>
      <c r="G18" s="47">
        <f>원가!G18</f>
        <v>19405</v>
      </c>
      <c r="H18" s="47"/>
    </row>
    <row r="19" spans="1:8" ht="18.95" customHeight="1">
      <c r="A19" s="639"/>
      <c r="B19" s="640"/>
      <c r="C19" s="644"/>
      <c r="D19" s="48"/>
      <c r="E19" s="49" t="s">
        <v>202</v>
      </c>
      <c r="F19" s="49"/>
      <c r="G19" s="47">
        <f>원가!G19</f>
        <v>63498</v>
      </c>
      <c r="H19" s="47"/>
    </row>
    <row r="20" spans="1:8" ht="18.95" customHeight="1">
      <c r="A20" s="639"/>
      <c r="B20" s="640"/>
      <c r="C20" s="644"/>
      <c r="D20" s="48"/>
      <c r="E20" s="52" t="s">
        <v>232</v>
      </c>
      <c r="F20" s="49"/>
      <c r="G20" s="47">
        <f>원가!G20</f>
        <v>4159</v>
      </c>
      <c r="H20" s="47"/>
    </row>
    <row r="21" spans="1:8" ht="18.95" customHeight="1">
      <c r="A21" s="639"/>
      <c r="B21" s="640"/>
      <c r="C21" s="644"/>
      <c r="D21" s="48"/>
      <c r="E21" s="49" t="s">
        <v>203</v>
      </c>
      <c r="F21" s="49"/>
      <c r="G21" s="47">
        <f>원가!G21</f>
        <v>1724</v>
      </c>
      <c r="H21" s="47"/>
    </row>
    <row r="22" spans="1:8" ht="18.95" customHeight="1">
      <c r="A22" s="639"/>
      <c r="B22" s="640"/>
      <c r="C22" s="645"/>
      <c r="D22" s="48"/>
      <c r="E22" s="51" t="s">
        <v>5</v>
      </c>
      <c r="F22" s="49"/>
      <c r="G22" s="47">
        <f>원가!G22</f>
        <v>205218</v>
      </c>
      <c r="H22" s="47"/>
    </row>
    <row r="23" spans="1:8" ht="18.95" customHeight="1">
      <c r="A23" s="639"/>
      <c r="B23" s="640"/>
      <c r="C23" s="646" t="s">
        <v>277</v>
      </c>
      <c r="D23" s="48"/>
      <c r="E23" s="49" t="s">
        <v>204</v>
      </c>
      <c r="F23" s="49"/>
      <c r="G23" s="47">
        <f>원가!G23</f>
        <v>135000</v>
      </c>
      <c r="H23" s="47"/>
    </row>
    <row r="24" spans="1:8" ht="18.95" customHeight="1">
      <c r="A24" s="639"/>
      <c r="B24" s="640"/>
      <c r="C24" s="647"/>
      <c r="D24" s="556"/>
      <c r="E24" s="557" t="s">
        <v>438</v>
      </c>
      <c r="F24" s="557"/>
      <c r="G24" s="47">
        <f>원가!G24</f>
        <v>0</v>
      </c>
      <c r="H24" s="47"/>
    </row>
    <row r="25" spans="1:8" ht="18.95" customHeight="1">
      <c r="A25" s="639"/>
      <c r="B25" s="640"/>
      <c r="C25" s="648"/>
      <c r="D25" s="48"/>
      <c r="E25" s="51" t="s">
        <v>5</v>
      </c>
      <c r="F25" s="49"/>
      <c r="G25" s="47">
        <f>원가!G25</f>
        <v>135000</v>
      </c>
      <c r="H25" s="47"/>
    </row>
    <row r="26" spans="1:8" ht="18.95" customHeight="1">
      <c r="A26" s="639"/>
      <c r="B26" s="640"/>
      <c r="C26" s="643" t="s">
        <v>237</v>
      </c>
      <c r="D26" s="48"/>
      <c r="E26" s="49" t="s">
        <v>239</v>
      </c>
      <c r="F26" s="49"/>
      <c r="G26" s="47">
        <f>원가!G26</f>
        <v>10780</v>
      </c>
      <c r="H26" s="47"/>
    </row>
    <row r="27" spans="1:8" ht="18.95" customHeight="1">
      <c r="A27" s="639"/>
      <c r="B27" s="640"/>
      <c r="C27" s="645"/>
      <c r="D27" s="48"/>
      <c r="E27" s="49" t="s">
        <v>238</v>
      </c>
      <c r="F27" s="49"/>
      <c r="G27" s="47">
        <f>원가!G27</f>
        <v>0</v>
      </c>
      <c r="H27" s="47"/>
    </row>
    <row r="28" spans="1:8" ht="18.95" customHeight="1">
      <c r="A28" s="641"/>
      <c r="B28" s="642"/>
      <c r="C28" s="634" t="s">
        <v>199</v>
      </c>
      <c r="D28" s="635"/>
      <c r="E28" s="635"/>
      <c r="F28" s="636"/>
      <c r="G28" s="47">
        <f>원가!G28</f>
        <v>350998</v>
      </c>
      <c r="H28" s="47"/>
    </row>
    <row r="29" spans="1:8" ht="18.95" customHeight="1">
      <c r="A29" s="53"/>
      <c r="B29" s="651" t="s">
        <v>178</v>
      </c>
      <c r="C29" s="651"/>
      <c r="D29" s="651"/>
      <c r="E29" s="651"/>
      <c r="F29" s="54"/>
      <c r="G29" s="47">
        <f>원가!G29</f>
        <v>2686839</v>
      </c>
      <c r="H29" s="47"/>
    </row>
    <row r="30" spans="1:8" ht="18.95" customHeight="1">
      <c r="A30" s="55"/>
      <c r="B30" s="650" t="s">
        <v>515</v>
      </c>
      <c r="C30" s="651"/>
      <c r="D30" s="651"/>
      <c r="E30" s="651"/>
      <c r="F30" s="56"/>
      <c r="G30" s="47">
        <f>원가!G30</f>
        <v>80605</v>
      </c>
      <c r="H30" s="47"/>
    </row>
    <row r="31" spans="1:8" ht="18.95" customHeight="1">
      <c r="A31" s="55"/>
      <c r="B31" s="650" t="s">
        <v>514</v>
      </c>
      <c r="C31" s="651"/>
      <c r="D31" s="651"/>
      <c r="E31" s="651"/>
      <c r="F31" s="56"/>
      <c r="G31" s="47">
        <f>원가!G31</f>
        <v>166046</v>
      </c>
      <c r="H31" s="47"/>
    </row>
    <row r="32" spans="1:8" ht="18.95" customHeight="1">
      <c r="A32" s="55"/>
      <c r="B32" s="649" t="s">
        <v>269</v>
      </c>
      <c r="C32" s="649"/>
      <c r="D32" s="649"/>
      <c r="E32" s="649"/>
      <c r="F32" s="56"/>
      <c r="G32" s="47">
        <f>원가!G32</f>
        <v>2933490</v>
      </c>
      <c r="H32" s="47"/>
    </row>
    <row r="33" spans="1:8" ht="18.95" customHeight="1">
      <c r="A33" s="55"/>
      <c r="B33" s="649" t="s">
        <v>270</v>
      </c>
      <c r="C33" s="649"/>
      <c r="D33" s="649"/>
      <c r="E33" s="649"/>
      <c r="F33" s="56"/>
      <c r="G33" s="47">
        <f>원가!G33</f>
        <v>293349</v>
      </c>
      <c r="H33" s="47"/>
    </row>
    <row r="34" spans="1:8" ht="18.95" customHeight="1">
      <c r="A34" s="55"/>
      <c r="B34" s="649" t="s">
        <v>271</v>
      </c>
      <c r="C34" s="649"/>
      <c r="D34" s="649"/>
      <c r="E34" s="649"/>
      <c r="F34" s="56"/>
      <c r="G34" s="47">
        <f>원가!G34</f>
        <v>3226839</v>
      </c>
      <c r="H34" s="47"/>
    </row>
  </sheetData>
  <mergeCells count="18">
    <mergeCell ref="B33:E33"/>
    <mergeCell ref="B34:E34"/>
    <mergeCell ref="B31:E31"/>
    <mergeCell ref="B32:E32"/>
    <mergeCell ref="B29:E29"/>
    <mergeCell ref="B30:E30"/>
    <mergeCell ref="H5:H6"/>
    <mergeCell ref="C7:F7"/>
    <mergeCell ref="A7:B15"/>
    <mergeCell ref="C16:C22"/>
    <mergeCell ref="C23:C25"/>
    <mergeCell ref="C8:C12"/>
    <mergeCell ref="C13:F13"/>
    <mergeCell ref="C14:F14"/>
    <mergeCell ref="C15:F15"/>
    <mergeCell ref="A16:B28"/>
    <mergeCell ref="C28:F28"/>
    <mergeCell ref="C26:C27"/>
  </mergeCells>
  <phoneticPr fontId="5" type="noConversion"/>
  <pageMargins left="0.78740157480314965" right="0.78740157480314965" top="0.78740157480314965" bottom="0.78740157480314965" header="0.51181102362204722" footer="0.51181102362204722"/>
  <pageSetup paperSize="9" firstPageNumber="17" orientation="portrait" r:id="rId1"/>
  <headerFooter alignWithMargins="0">
    <oddFooter>&amp;C- &amp;P -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/>
  <dimension ref="A1:K15"/>
  <sheetViews>
    <sheetView showGridLines="0" showZeros="0" view="pageBreakPreview" zoomScaleNormal="100" workbookViewId="0">
      <selection activeCell="J9" sqref="J9"/>
    </sheetView>
  </sheetViews>
  <sheetFormatPr defaultRowHeight="27" customHeight="1"/>
  <cols>
    <col min="1" max="1" width="1.7109375" style="149" customWidth="1"/>
    <col min="2" max="2" width="12.7109375" style="149" customWidth="1"/>
    <col min="3" max="3" width="1.7109375" style="149" customWidth="1"/>
    <col min="4" max="4" width="1.7109375" style="150" customWidth="1"/>
    <col min="5" max="5" width="14.7109375" style="150" customWidth="1"/>
    <col min="6" max="6" width="1.7109375" style="150" customWidth="1"/>
    <col min="7" max="7" width="13.140625" style="149" customWidth="1"/>
    <col min="8" max="8" width="12.7109375" style="149" customWidth="1"/>
    <col min="9" max="9" width="13.7109375" style="149" customWidth="1"/>
    <col min="10" max="10" width="8.7109375" style="149" customWidth="1"/>
    <col min="11" max="11" width="12.7109375" style="151" customWidth="1"/>
    <col min="12" max="16384" width="9.140625" style="149"/>
  </cols>
  <sheetData>
    <row r="1" spans="1:11" ht="20.100000000000001" customHeight="1">
      <c r="A1" s="147" t="s">
        <v>420</v>
      </c>
      <c r="B1" s="148"/>
      <c r="J1" s="150"/>
    </row>
    <row r="2" spans="1:11" s="229" customFormat="1" ht="39.950000000000003" customHeight="1">
      <c r="A2" s="152" t="s">
        <v>114</v>
      </c>
      <c r="B2" s="152"/>
      <c r="C2" s="152"/>
      <c r="D2" s="228"/>
      <c r="E2" s="228"/>
      <c r="F2" s="228"/>
      <c r="G2" s="152"/>
      <c r="H2" s="152"/>
      <c r="I2" s="152"/>
      <c r="J2" s="152"/>
      <c r="K2" s="152"/>
    </row>
    <row r="3" spans="1:11" s="229" customFormat="1" ht="20.100000000000001" customHeight="1">
      <c r="A3" s="152"/>
      <c r="B3" s="152"/>
      <c r="C3" s="152"/>
      <c r="D3" s="228"/>
      <c r="E3" s="228"/>
      <c r="F3" s="228"/>
      <c r="G3" s="152"/>
      <c r="H3" s="152"/>
      <c r="I3" s="152"/>
      <c r="J3" s="152"/>
      <c r="K3" s="152"/>
    </row>
    <row r="4" spans="1:11" ht="20.100000000000001" customHeight="1">
      <c r="A4" s="154"/>
      <c r="B4" s="150"/>
      <c r="C4" s="150"/>
      <c r="G4" s="155"/>
      <c r="H4" s="155"/>
      <c r="I4" s="155"/>
      <c r="J4" s="24"/>
      <c r="K4" s="156" t="s">
        <v>254</v>
      </c>
    </row>
    <row r="5" spans="1:11" s="150" customFormat="1" ht="24.95" customHeight="1">
      <c r="A5" s="157"/>
      <c r="B5" s="703" t="s">
        <v>115</v>
      </c>
      <c r="C5" s="158"/>
      <c r="D5" s="705"/>
      <c r="E5" s="703" t="s">
        <v>116</v>
      </c>
      <c r="F5" s="707"/>
      <c r="G5" s="160" t="s">
        <v>117</v>
      </c>
      <c r="H5" s="160"/>
      <c r="I5" s="160"/>
      <c r="J5" s="687" t="s">
        <v>185</v>
      </c>
      <c r="K5" s="701" t="s">
        <v>118</v>
      </c>
    </row>
    <row r="6" spans="1:11" s="150" customFormat="1" ht="24.95" customHeight="1">
      <c r="A6" s="161"/>
      <c r="B6" s="704"/>
      <c r="C6" s="162"/>
      <c r="D6" s="706"/>
      <c r="E6" s="704"/>
      <c r="F6" s="708"/>
      <c r="G6" s="164" t="s">
        <v>119</v>
      </c>
      <c r="H6" s="164" t="s">
        <v>120</v>
      </c>
      <c r="I6" s="164" t="s">
        <v>12</v>
      </c>
      <c r="J6" s="700"/>
      <c r="K6" s="702"/>
    </row>
    <row r="7" spans="1:11" ht="41.25" customHeight="1">
      <c r="A7" s="165"/>
      <c r="B7" s="150"/>
      <c r="C7" s="150"/>
      <c r="D7" s="165"/>
      <c r="F7" s="169"/>
      <c r="G7" s="167" t="s">
        <v>221</v>
      </c>
      <c r="H7" s="167" t="s">
        <v>1</v>
      </c>
      <c r="I7" s="167"/>
      <c r="J7" s="166" t="s">
        <v>222</v>
      </c>
      <c r="K7" s="168"/>
    </row>
    <row r="8" spans="1:11" ht="41.25" customHeight="1">
      <c r="A8" s="165"/>
      <c r="B8" s="170" t="str">
        <f>인집!B7</f>
        <v>운전원</v>
      </c>
      <c r="C8" s="150"/>
      <c r="D8" s="165"/>
      <c r="E8" s="171" t="str">
        <f>인집!E7</f>
        <v>보통인부</v>
      </c>
      <c r="F8" s="169"/>
      <c r="G8" s="172">
        <f>인집!K7</f>
        <v>2335841</v>
      </c>
      <c r="H8" s="172">
        <f>경비집계표!E19</f>
        <v>350998</v>
      </c>
      <c r="I8" s="172">
        <f>SUM(G8:H8)</f>
        <v>2686839</v>
      </c>
      <c r="J8" s="173">
        <v>4</v>
      </c>
      <c r="K8" s="172">
        <f>TRUNC(I8*J8%,0)</f>
        <v>107473</v>
      </c>
    </row>
    <row r="9" spans="1:11" ht="41.25" customHeight="1">
      <c r="A9" s="165"/>
      <c r="B9" s="170">
        <f>인집!B8</f>
        <v>0</v>
      </c>
      <c r="C9" s="150"/>
      <c r="D9" s="165"/>
      <c r="E9" s="171">
        <f>인집!E8</f>
        <v>0</v>
      </c>
      <c r="F9" s="169"/>
      <c r="G9" s="172">
        <f>인집!K8</f>
        <v>0</v>
      </c>
      <c r="H9" s="172" t="e">
        <f>경비집계표!F19</f>
        <v>#REF!</v>
      </c>
      <c r="I9" s="172" t="e">
        <f>SUM(G9:H9)</f>
        <v>#REF!</v>
      </c>
      <c r="J9" s="173">
        <f>J8</f>
        <v>4</v>
      </c>
      <c r="K9" s="172" t="e">
        <f>TRUNC(I9*J9%,0)</f>
        <v>#REF!</v>
      </c>
    </row>
    <row r="10" spans="1:11" ht="41.25" customHeight="1">
      <c r="A10" s="161"/>
      <c r="B10" s="175"/>
      <c r="C10" s="176"/>
      <c r="D10" s="161"/>
      <c r="E10" s="176"/>
      <c r="F10" s="177"/>
      <c r="G10" s="230"/>
      <c r="H10" s="230"/>
      <c r="I10" s="230"/>
      <c r="J10" s="231"/>
      <c r="K10" s="232"/>
    </row>
    <row r="11" spans="1:11" ht="24.95" customHeight="1">
      <c r="A11" s="147" t="str">
        <f>"주 1) 인건비 : "&amp;인집!A1&amp;""&amp;인집!A2&amp;" 참조"</f>
        <v>주 1) 인건비 : &lt; 표 : 3 &gt; 단위당인건비집계표 참조</v>
      </c>
      <c r="B11" s="147"/>
      <c r="J11" s="150"/>
    </row>
    <row r="12" spans="1:11" ht="24.95" customHeight="1">
      <c r="A12" s="148" t="str">
        <f>"   2) 경비 : "&amp;경비집계표!A1&amp;""&amp;경비집계표!A2&amp;" 참조"</f>
        <v xml:space="preserve">   2) 경비 : &lt; 표 : 11 &gt; 경비집계표 참조</v>
      </c>
      <c r="B12" s="147"/>
      <c r="J12" s="150"/>
    </row>
    <row r="13" spans="1:11" ht="24.95" customHeight="1">
      <c r="A13" s="147" t="str">
        <f>"   3) 비율(%) : "&amp;일반비율!A1&amp;""&amp;일반비율!A2&amp;" 참조"</f>
        <v xml:space="preserve">   3) 비율(%) : &lt; 표 : 21 &gt; 일반관리비율산출표 참조</v>
      </c>
      <c r="B13" s="148"/>
      <c r="J13" s="150"/>
    </row>
    <row r="14" spans="1:11" ht="27" customHeight="1">
      <c r="A14" s="148"/>
      <c r="B14" s="147"/>
      <c r="J14" s="150"/>
    </row>
    <row r="15" spans="1:11" ht="27" customHeight="1">
      <c r="B15" s="147"/>
    </row>
  </sheetData>
  <mergeCells count="6">
    <mergeCell ref="J5:J6"/>
    <mergeCell ref="K5:K6"/>
    <mergeCell ref="B5:B6"/>
    <mergeCell ref="D5:D6"/>
    <mergeCell ref="E5:E6"/>
    <mergeCell ref="F5:F6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90" orientation="portrait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6"/>
  <dimension ref="A1:I24"/>
  <sheetViews>
    <sheetView showGridLines="0" showZeros="0" view="pageBreakPreview" zoomScaleNormal="100" workbookViewId="0">
      <selection activeCell="E19" sqref="E19"/>
    </sheetView>
  </sheetViews>
  <sheetFormatPr defaultRowHeight="23.25" customHeight="1"/>
  <cols>
    <col min="1" max="1" width="1.7109375" style="182" customWidth="1"/>
    <col min="2" max="2" width="3.7109375" style="182" customWidth="1"/>
    <col min="3" max="3" width="29.7109375" style="210" customWidth="1"/>
    <col min="4" max="4" width="1.7109375" style="182" customWidth="1"/>
    <col min="5" max="5" width="15.7109375" style="221" customWidth="1"/>
    <col min="6" max="6" width="2.7109375" style="221" customWidth="1"/>
    <col min="7" max="7" width="15.7109375" style="182" customWidth="1"/>
    <col min="8" max="8" width="2.7109375" style="182" customWidth="1"/>
    <col min="9" max="9" width="21.5703125" style="182" customWidth="1"/>
    <col min="10" max="16384" width="9.140625" style="182"/>
  </cols>
  <sheetData>
    <row r="1" spans="1:9" ht="20.100000000000001" customHeight="1">
      <c r="A1" s="180" t="s">
        <v>421</v>
      </c>
      <c r="B1" s="181"/>
      <c r="C1" s="182"/>
      <c r="D1" s="181"/>
      <c r="E1" s="183"/>
      <c r="F1" s="183"/>
    </row>
    <row r="2" spans="1:9" ht="39.950000000000003" customHeight="1">
      <c r="A2" s="184" t="s">
        <v>149</v>
      </c>
      <c r="B2" s="185"/>
      <c r="C2" s="185"/>
      <c r="D2" s="185"/>
      <c r="E2" s="186"/>
      <c r="F2" s="186"/>
      <c r="G2" s="185"/>
      <c r="H2" s="185"/>
      <c r="I2" s="185"/>
    </row>
    <row r="3" spans="1:9" ht="20.100000000000001" customHeight="1">
      <c r="A3" s="187"/>
      <c r="B3" s="185"/>
      <c r="C3" s="185"/>
      <c r="D3" s="185"/>
      <c r="E3" s="186"/>
      <c r="F3" s="186"/>
      <c r="G3" s="185"/>
      <c r="H3" s="185"/>
      <c r="I3" s="185"/>
    </row>
    <row r="4" spans="1:9" ht="20.100000000000001" customHeight="1">
      <c r="A4" s="188" t="s">
        <v>494</v>
      </c>
      <c r="B4" s="189"/>
      <c r="C4" s="185"/>
      <c r="D4" s="189"/>
      <c r="E4" s="190"/>
      <c r="F4" s="190"/>
      <c r="G4" s="185"/>
      <c r="H4" s="185"/>
      <c r="I4" s="185"/>
    </row>
    <row r="5" spans="1:9" ht="50.1" customHeight="1">
      <c r="A5" s="191"/>
      <c r="B5" s="709" t="s">
        <v>150</v>
      </c>
      <c r="C5" s="709"/>
      <c r="D5" s="192"/>
      <c r="E5" s="565" t="s">
        <v>495</v>
      </c>
      <c r="F5" s="193"/>
      <c r="G5" s="710" t="s">
        <v>166</v>
      </c>
      <c r="H5" s="711"/>
      <c r="I5" s="194" t="s">
        <v>151</v>
      </c>
    </row>
    <row r="6" spans="1:9" ht="24.95" customHeight="1">
      <c r="A6" s="195"/>
      <c r="B6" s="196"/>
      <c r="C6" s="187"/>
      <c r="D6" s="197"/>
      <c r="E6" s="186"/>
      <c r="F6" s="186"/>
      <c r="G6" s="198"/>
      <c r="H6" s="199"/>
      <c r="I6" s="200"/>
    </row>
    <row r="7" spans="1:9" ht="24.95" customHeight="1">
      <c r="A7" s="201"/>
      <c r="B7" s="202" t="s">
        <v>152</v>
      </c>
      <c r="C7" s="203" t="s">
        <v>134</v>
      </c>
      <c r="D7" s="204"/>
      <c r="E7" s="205"/>
      <c r="F7" s="205"/>
      <c r="G7" s="206">
        <f>기업!F7</f>
        <v>5197245</v>
      </c>
      <c r="H7" s="207"/>
      <c r="I7" s="208" t="s">
        <v>153</v>
      </c>
    </row>
    <row r="8" spans="1:9" ht="24.95" customHeight="1">
      <c r="A8" s="201"/>
      <c r="B8" s="202" t="s">
        <v>154</v>
      </c>
      <c r="C8" s="203" t="s">
        <v>155</v>
      </c>
      <c r="D8" s="204"/>
      <c r="E8" s="206"/>
      <c r="F8" s="205"/>
      <c r="G8" s="206">
        <f>G9-G10</f>
        <v>10489491</v>
      </c>
      <c r="H8" s="207"/>
      <c r="I8" s="208"/>
    </row>
    <row r="9" spans="1:9" ht="24.95" customHeight="1">
      <c r="A9" s="201"/>
      <c r="B9" s="209" t="s">
        <v>121</v>
      </c>
      <c r="C9" s="203" t="s">
        <v>135</v>
      </c>
      <c r="D9" s="204"/>
      <c r="E9" s="205"/>
      <c r="F9" s="205"/>
      <c r="G9" s="206">
        <f>기업!F9</f>
        <v>13228114</v>
      </c>
      <c r="H9" s="207"/>
      <c r="I9" s="208"/>
    </row>
    <row r="10" spans="1:9" ht="24.95" customHeight="1">
      <c r="A10" s="201"/>
      <c r="B10" s="209" t="s">
        <v>121</v>
      </c>
      <c r="C10" s="203" t="s">
        <v>156</v>
      </c>
      <c r="D10" s="204"/>
      <c r="E10" s="205"/>
      <c r="F10" s="205"/>
      <c r="G10" s="206">
        <f>SUM(G11:G16)</f>
        <v>2738623</v>
      </c>
      <c r="H10" s="207"/>
      <c r="I10" s="208"/>
    </row>
    <row r="11" spans="1:9" ht="24.95" customHeight="1">
      <c r="A11" s="201"/>
      <c r="B11" s="209"/>
      <c r="C11" s="210" t="s">
        <v>157</v>
      </c>
      <c r="D11" s="204"/>
      <c r="E11" s="205"/>
      <c r="F11" s="205"/>
      <c r="G11" s="206">
        <f>기업!F17</f>
        <v>134225</v>
      </c>
      <c r="H11" s="207"/>
      <c r="I11" s="208"/>
    </row>
    <row r="12" spans="1:9" ht="24.95" customHeight="1">
      <c r="A12" s="201"/>
      <c r="B12" s="209"/>
      <c r="C12" s="210" t="s">
        <v>158</v>
      </c>
      <c r="D12" s="204"/>
      <c r="E12" s="205"/>
      <c r="F12" s="205"/>
      <c r="G12" s="206">
        <f>기업!F18</f>
        <v>161745</v>
      </c>
      <c r="H12" s="207"/>
      <c r="I12" s="208"/>
    </row>
    <row r="13" spans="1:9" ht="24.95" customHeight="1">
      <c r="A13" s="201"/>
      <c r="B13" s="209"/>
      <c r="C13" s="210" t="s">
        <v>159</v>
      </c>
      <c r="D13" s="204"/>
      <c r="E13" s="205"/>
      <c r="F13" s="205"/>
      <c r="G13" s="206">
        <f>기업!F21</f>
        <v>72006</v>
      </c>
      <c r="H13" s="207"/>
      <c r="I13" s="208"/>
    </row>
    <row r="14" spans="1:9" ht="24.95" customHeight="1">
      <c r="A14" s="201"/>
      <c r="B14" s="209"/>
      <c r="C14" s="210" t="s">
        <v>160</v>
      </c>
      <c r="D14" s="204"/>
      <c r="E14" s="205"/>
      <c r="F14" s="205"/>
      <c r="G14" s="206">
        <f>기업!F22</f>
        <v>58681</v>
      </c>
      <c r="H14" s="207"/>
      <c r="I14" s="208"/>
    </row>
    <row r="15" spans="1:9" ht="24.95" customHeight="1">
      <c r="A15" s="201"/>
      <c r="B15" s="209"/>
      <c r="C15" s="210" t="s">
        <v>161</v>
      </c>
      <c r="D15" s="204"/>
      <c r="E15" s="205"/>
      <c r="F15" s="205"/>
      <c r="G15" s="206">
        <f>기업!F23</f>
        <v>17916</v>
      </c>
      <c r="H15" s="207"/>
      <c r="I15" s="208"/>
    </row>
    <row r="16" spans="1:9" ht="24.95" customHeight="1">
      <c r="A16" s="201"/>
      <c r="B16" s="209"/>
      <c r="C16" s="210" t="s">
        <v>162</v>
      </c>
      <c r="D16" s="204"/>
      <c r="E16" s="205"/>
      <c r="F16" s="205"/>
      <c r="G16" s="206">
        <f>기업!F26</f>
        <v>2294050</v>
      </c>
      <c r="H16" s="207"/>
      <c r="I16" s="208"/>
    </row>
    <row r="17" spans="1:9" ht="24.95" customHeight="1">
      <c r="A17" s="201"/>
      <c r="B17" s="209"/>
      <c r="D17" s="204"/>
      <c r="E17" s="205"/>
      <c r="F17" s="205"/>
      <c r="G17" s="211"/>
      <c r="H17" s="204"/>
      <c r="I17" s="208"/>
    </row>
    <row r="18" spans="1:9" ht="45" customHeight="1">
      <c r="A18" s="212"/>
      <c r="B18" s="213" t="s">
        <v>163</v>
      </c>
      <c r="C18" s="214" t="s">
        <v>164</v>
      </c>
      <c r="D18" s="215"/>
      <c r="E18" s="216">
        <v>4</v>
      </c>
      <c r="F18" s="217"/>
      <c r="G18" s="216">
        <f>TRUNC(G8/G7*100,2)</f>
        <v>201.82</v>
      </c>
      <c r="H18" s="218"/>
      <c r="I18" s="219" t="s">
        <v>165</v>
      </c>
    </row>
    <row r="19" spans="1:9" ht="24.95" customHeight="1">
      <c r="A19" s="220" t="str">
        <f>"주 1) 금액 : "&amp;기업!A1&amp;기업!A2&amp;" 참조"</f>
        <v>주 1) 금액 : &lt; 표 : 24 &gt; 기업경영분석자료 참조</v>
      </c>
      <c r="B19" s="220"/>
      <c r="C19" s="180"/>
      <c r="D19" s="181"/>
      <c r="E19" s="183"/>
      <c r="F19" s="183"/>
    </row>
    <row r="20" spans="1:9" ht="24.95" customHeight="1">
      <c r="A20" s="180" t="s">
        <v>208</v>
      </c>
      <c r="B20" s="220"/>
    </row>
    <row r="21" spans="1:9" ht="24.95" customHeight="1">
      <c r="A21" s="222" t="s">
        <v>209</v>
      </c>
      <c r="B21" s="222"/>
      <c r="C21" s="223"/>
    </row>
    <row r="22" spans="1:9" s="226" customFormat="1" ht="24.95" customHeight="1">
      <c r="A22" s="224" t="str">
        <f>"   행정안전부예규에 의한 '용역 및 서비스업'의 일반관리비율 적용 한도율은 "&amp;E18&amp;"%이며, 기업경영"</f>
        <v xml:space="preserve">   행정안전부예규에 의한 '용역 및 서비스업'의 일반관리비율 적용 한도율은 4%이며, 기업경영</v>
      </c>
      <c r="B22" s="225"/>
      <c r="C22" s="225"/>
    </row>
    <row r="23" spans="1:9" s="226" customFormat="1" ht="24.95" customHeight="1">
      <c r="A23" s="224" t="str">
        <f>"   분석자료 비율은 "&amp;G18&amp;"%로 발생되어 본 원가산출시 적용 일반관리비율은 "&amp;MIN(E18:G18)&amp;"%를 적용하였다."</f>
        <v xml:space="preserve">   분석자료 비율은 201.82%로 발생되어 본 원가산출시 적용 일반관리비율은 4%를 적용하였다.</v>
      </c>
      <c r="B23" s="224"/>
      <c r="C23" s="224"/>
    </row>
    <row r="24" spans="1:9" ht="23.25" customHeight="1">
      <c r="A24" s="222"/>
      <c r="B24" s="227"/>
      <c r="C24" s="222"/>
    </row>
  </sheetData>
  <mergeCells count="2">
    <mergeCell ref="B5:C5"/>
    <mergeCell ref="G5:H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7"/>
  <dimension ref="A1:L16"/>
  <sheetViews>
    <sheetView showGridLines="0" showZeros="0" view="pageBreakPreview" zoomScaleNormal="100" workbookViewId="0">
      <selection activeCell="K9" sqref="K9"/>
    </sheetView>
  </sheetViews>
  <sheetFormatPr defaultRowHeight="27" customHeight="1"/>
  <cols>
    <col min="1" max="1" width="1.7109375" style="149" customWidth="1"/>
    <col min="2" max="2" width="12.140625" style="149" customWidth="1"/>
    <col min="3" max="3" width="1.7109375" style="149" customWidth="1"/>
    <col min="4" max="4" width="0.85546875" style="149" customWidth="1"/>
    <col min="5" max="5" width="14.7109375" style="149" customWidth="1"/>
    <col min="6" max="6" width="0.85546875" style="149" customWidth="1"/>
    <col min="7" max="7" width="11.7109375" style="149" customWidth="1"/>
    <col min="8" max="9" width="10.7109375" style="149" customWidth="1"/>
    <col min="10" max="10" width="11.7109375" style="149" customWidth="1"/>
    <col min="11" max="11" width="7.7109375" style="149" customWidth="1"/>
    <col min="12" max="12" width="10.7109375" style="151" customWidth="1"/>
    <col min="13" max="16384" width="9.140625" style="149"/>
  </cols>
  <sheetData>
    <row r="1" spans="1:12" ht="20.100000000000001" customHeight="1">
      <c r="A1" s="147" t="s">
        <v>283</v>
      </c>
      <c r="B1" s="148"/>
      <c r="K1" s="150"/>
    </row>
    <row r="2" spans="1:12" ht="39.950000000000003" customHeight="1">
      <c r="A2" s="152" t="s">
        <v>136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20.100000000000001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20.100000000000001" customHeight="1">
      <c r="A4" s="154"/>
      <c r="B4" s="150"/>
      <c r="C4" s="150"/>
      <c r="D4" s="150"/>
      <c r="E4" s="150"/>
      <c r="F4" s="150"/>
      <c r="G4" s="155"/>
      <c r="H4" s="155"/>
      <c r="I4" s="155"/>
      <c r="J4" s="155"/>
      <c r="K4" s="24"/>
      <c r="L4" s="156" t="s">
        <v>254</v>
      </c>
    </row>
    <row r="5" spans="1:12" s="150" customFormat="1" ht="24.95" customHeight="1">
      <c r="A5" s="157"/>
      <c r="B5" s="703" t="s">
        <v>137</v>
      </c>
      <c r="C5" s="158"/>
      <c r="D5" s="705"/>
      <c r="E5" s="703" t="s">
        <v>138</v>
      </c>
      <c r="F5" s="159"/>
      <c r="G5" s="160" t="s">
        <v>139</v>
      </c>
      <c r="H5" s="160"/>
      <c r="I5" s="160"/>
      <c r="J5" s="160"/>
      <c r="K5" s="687" t="s">
        <v>185</v>
      </c>
      <c r="L5" s="701" t="s">
        <v>140</v>
      </c>
    </row>
    <row r="6" spans="1:12" s="150" customFormat="1" ht="24.95" customHeight="1">
      <c r="A6" s="161"/>
      <c r="B6" s="704"/>
      <c r="C6" s="162"/>
      <c r="D6" s="706"/>
      <c r="E6" s="704"/>
      <c r="F6" s="163"/>
      <c r="G6" s="164" t="s">
        <v>141</v>
      </c>
      <c r="H6" s="164" t="s">
        <v>142</v>
      </c>
      <c r="I6" s="164" t="s">
        <v>143</v>
      </c>
      <c r="J6" s="164" t="s">
        <v>144</v>
      </c>
      <c r="K6" s="700"/>
      <c r="L6" s="702"/>
    </row>
    <row r="7" spans="1:12" ht="42" customHeight="1">
      <c r="A7" s="165"/>
      <c r="B7" s="150"/>
      <c r="C7" s="150"/>
      <c r="D7" s="165"/>
      <c r="E7" s="150"/>
      <c r="F7" s="169"/>
      <c r="G7" s="167" t="s">
        <v>145</v>
      </c>
      <c r="H7" s="167" t="s">
        <v>146</v>
      </c>
      <c r="I7" s="167" t="s">
        <v>147</v>
      </c>
      <c r="J7" s="167"/>
      <c r="K7" s="166" t="s">
        <v>148</v>
      </c>
      <c r="L7" s="168"/>
    </row>
    <row r="8" spans="1:12" ht="42" customHeight="1">
      <c r="A8" s="165"/>
      <c r="B8" s="170" t="str">
        <f>일반!B8</f>
        <v>운전원</v>
      </c>
      <c r="C8" s="150"/>
      <c r="D8" s="165"/>
      <c r="E8" s="171" t="str">
        <f>일반!E8</f>
        <v>보통인부</v>
      </c>
      <c r="F8" s="169"/>
      <c r="G8" s="172">
        <f>일반!G8</f>
        <v>2335841</v>
      </c>
      <c r="H8" s="172">
        <f>일반!H8</f>
        <v>350998</v>
      </c>
      <c r="I8" s="172">
        <f>일반!K8</f>
        <v>107473</v>
      </c>
      <c r="J8" s="172">
        <f>SUM(G8:I8)</f>
        <v>2794312</v>
      </c>
      <c r="K8" s="173">
        <v>6</v>
      </c>
      <c r="L8" s="172">
        <f>TRUNC(J8*K8%,0)</f>
        <v>167658</v>
      </c>
    </row>
    <row r="9" spans="1:12" ht="42" customHeight="1">
      <c r="A9" s="165"/>
      <c r="B9" s="170">
        <f>일반!B9</f>
        <v>0</v>
      </c>
      <c r="C9" s="150"/>
      <c r="D9" s="165"/>
      <c r="E9" s="171">
        <f>일반!E9</f>
        <v>0</v>
      </c>
      <c r="F9" s="169"/>
      <c r="G9" s="172">
        <f>일반!G9</f>
        <v>0</v>
      </c>
      <c r="H9" s="172" t="e">
        <f>일반!H9</f>
        <v>#REF!</v>
      </c>
      <c r="I9" s="172" t="e">
        <f>일반!K9</f>
        <v>#REF!</v>
      </c>
      <c r="J9" s="172" t="e">
        <f>SUM(G9:I9)</f>
        <v>#REF!</v>
      </c>
      <c r="K9" s="174">
        <f>K8</f>
        <v>6</v>
      </c>
      <c r="L9" s="172" t="e">
        <f>TRUNC(J9*K9%,0)</f>
        <v>#REF!</v>
      </c>
    </row>
    <row r="10" spans="1:12" ht="42" customHeight="1">
      <c r="A10" s="161"/>
      <c r="B10" s="175"/>
      <c r="C10" s="176"/>
      <c r="D10" s="161"/>
      <c r="E10" s="176"/>
      <c r="F10" s="177"/>
      <c r="G10" s="178"/>
      <c r="H10" s="178"/>
      <c r="I10" s="178"/>
      <c r="J10" s="178"/>
      <c r="K10" s="162"/>
      <c r="L10" s="179"/>
    </row>
    <row r="11" spans="1:12" ht="24.95" customHeight="1">
      <c r="A11" s="147" t="str">
        <f>"주 1) 인건비 : "&amp;인집!A1&amp;인집!A2&amp;" 참조"</f>
        <v>주 1) 인건비 : &lt; 표 : 3 &gt; 단위당인건비집계표 참조</v>
      </c>
      <c r="B11" s="147"/>
      <c r="K11" s="150"/>
    </row>
    <row r="12" spans="1:12" ht="24.95" customHeight="1">
      <c r="A12" s="148" t="str">
        <f>"   2) 경비 : "&amp;경비집계표!A1&amp;" "&amp;경비집계표!A2&amp;" 참조"</f>
        <v xml:space="preserve">   2) 경비 : &lt; 표 : 11 &gt;  경비집계표 참조</v>
      </c>
      <c r="B12" s="147"/>
      <c r="K12" s="150"/>
    </row>
    <row r="13" spans="1:12" ht="24.95" customHeight="1">
      <c r="A13" s="147" t="str">
        <f>"   3) 일반관리비 : "&amp;일반!A1&amp;일반!A2&amp;" 참조"</f>
        <v xml:space="preserve">   3) 일반관리비 : &lt; 표 : 20 &gt; 일반관리비산출표 참조</v>
      </c>
      <c r="B13" s="147"/>
      <c r="K13" s="150"/>
    </row>
    <row r="14" spans="1:12" ht="24.95" customHeight="1">
      <c r="A14" s="147" t="str">
        <f>"   4) 비율(%) : "&amp;이윤율!A1&amp;이윤율!A2&amp;" 참조"</f>
        <v xml:space="preserve">   4) 비율(%) : &lt; 표 : 23 &gt; 이윤비율표 참조</v>
      </c>
      <c r="B14" s="148"/>
      <c r="K14" s="150"/>
    </row>
    <row r="15" spans="1:12" ht="27" customHeight="1">
      <c r="A15" s="148"/>
      <c r="B15" s="147"/>
      <c r="K15" s="150"/>
    </row>
    <row r="16" spans="1:12" ht="27" customHeight="1">
      <c r="B16" s="147"/>
    </row>
  </sheetData>
  <mergeCells count="5">
    <mergeCell ref="L5:L6"/>
    <mergeCell ref="B5:B6"/>
    <mergeCell ref="D5:D6"/>
    <mergeCell ref="E5:E6"/>
    <mergeCell ref="K5:K6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93" orientation="portrait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8"/>
  <dimension ref="A1:G13"/>
  <sheetViews>
    <sheetView showGridLines="0" showZeros="0" view="pageBreakPreview" zoomScaleNormal="100" workbookViewId="0">
      <selection activeCell="E10" sqref="E10"/>
    </sheetView>
  </sheetViews>
  <sheetFormatPr defaultColWidth="11.42578125" defaultRowHeight="12"/>
  <cols>
    <col min="1" max="1" width="5.7109375" style="124" customWidth="1"/>
    <col min="2" max="2" width="25.7109375" style="124" customWidth="1"/>
    <col min="3" max="3" width="5.7109375" style="124" customWidth="1"/>
    <col min="4" max="5" width="17.7109375" style="124" customWidth="1"/>
    <col min="6" max="6" width="22.7109375" style="124" customWidth="1"/>
    <col min="7" max="16384" width="11.42578125" style="124"/>
  </cols>
  <sheetData>
    <row r="1" spans="1:7" ht="20.100000000000001" customHeight="1">
      <c r="A1" s="123" t="s">
        <v>284</v>
      </c>
    </row>
    <row r="2" spans="1:7" s="128" customFormat="1" ht="39.950000000000003" customHeight="1">
      <c r="A2" s="125" t="s">
        <v>122</v>
      </c>
      <c r="B2" s="126"/>
      <c r="C2" s="126"/>
      <c r="D2" s="126"/>
      <c r="E2" s="126"/>
      <c r="F2" s="126"/>
      <c r="G2" s="127"/>
    </row>
    <row r="3" spans="1:7" s="128" customFormat="1" ht="20.100000000000001" customHeight="1">
      <c r="A3" s="125"/>
      <c r="B3" s="126"/>
      <c r="C3" s="126"/>
      <c r="D3" s="126"/>
      <c r="E3" s="126"/>
      <c r="F3" s="126"/>
    </row>
    <row r="4" spans="1:7" ht="20.100000000000001" customHeight="1"/>
    <row r="5" spans="1:7" ht="50.1" customHeight="1">
      <c r="A5" s="129"/>
      <c r="B5" s="130" t="s">
        <v>123</v>
      </c>
      <c r="C5" s="131"/>
      <c r="D5" s="132" t="s">
        <v>496</v>
      </c>
      <c r="E5" s="132" t="s">
        <v>124</v>
      </c>
      <c r="F5" s="133" t="s">
        <v>125</v>
      </c>
    </row>
    <row r="6" spans="1:7" ht="20.100000000000001" customHeight="1">
      <c r="A6" s="134"/>
      <c r="B6" s="135"/>
      <c r="C6" s="136"/>
      <c r="D6" s="137"/>
      <c r="E6" s="137"/>
      <c r="F6" s="137"/>
    </row>
    <row r="7" spans="1:7" ht="60" customHeight="1">
      <c r="A7" s="138"/>
      <c r="B7" s="139" t="s">
        <v>126</v>
      </c>
      <c r="C7" s="137"/>
      <c r="D7" s="140">
        <v>15</v>
      </c>
      <c r="E7" s="140"/>
      <c r="F7" s="137"/>
    </row>
    <row r="8" spans="1:7" ht="60" customHeight="1">
      <c r="A8" s="138"/>
      <c r="B8" s="139" t="s">
        <v>127</v>
      </c>
      <c r="C8" s="137"/>
      <c r="D8" s="140">
        <v>25</v>
      </c>
      <c r="E8" s="140"/>
      <c r="F8" s="141"/>
    </row>
    <row r="9" spans="1:7" ht="60" customHeight="1">
      <c r="A9" s="138"/>
      <c r="B9" s="139" t="s">
        <v>128</v>
      </c>
      <c r="C9" s="137"/>
      <c r="D9" s="140">
        <v>10</v>
      </c>
      <c r="E9" s="140">
        <v>6</v>
      </c>
      <c r="F9" s="141"/>
    </row>
    <row r="10" spans="1:7" ht="60" customHeight="1">
      <c r="A10" s="138"/>
      <c r="B10" s="139" t="s">
        <v>129</v>
      </c>
      <c r="C10" s="137"/>
      <c r="D10" s="140">
        <v>10</v>
      </c>
      <c r="E10" s="140"/>
      <c r="F10" s="141"/>
    </row>
    <row r="11" spans="1:7" ht="20.100000000000001" customHeight="1">
      <c r="A11" s="142"/>
      <c r="B11" s="143"/>
      <c r="C11" s="144"/>
      <c r="D11" s="145"/>
      <c r="E11" s="145"/>
      <c r="F11" s="145"/>
    </row>
    <row r="12" spans="1:7" ht="24.95" customHeight="1">
      <c r="A12" s="146" t="s">
        <v>497</v>
      </c>
    </row>
    <row r="13" spans="1:7" ht="24.95" customHeight="1">
      <c r="A13" s="124" t="s">
        <v>130</v>
      </c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A1:M54"/>
  <sheetViews>
    <sheetView showGridLines="0" showZeros="0" view="pageBreakPreview" zoomScaleNormal="100" workbookViewId="0"/>
  </sheetViews>
  <sheetFormatPr defaultRowHeight="17.25" customHeight="1"/>
  <cols>
    <col min="1" max="1" width="3.140625" style="58" customWidth="1"/>
    <col min="2" max="2" width="10.5703125" style="58" customWidth="1"/>
    <col min="3" max="3" width="1.85546875" style="58" customWidth="1"/>
    <col min="4" max="4" width="27.5703125" style="58" customWidth="1"/>
    <col min="5" max="5" width="1.85546875" style="58" customWidth="1"/>
    <col min="6" max="6" width="16.5703125" style="58" customWidth="1"/>
    <col min="7" max="7" width="14.85546875" style="58" customWidth="1"/>
    <col min="8" max="8" width="18.7109375" style="58" customWidth="1"/>
    <col min="9" max="9" width="9.140625" style="58"/>
    <col min="10" max="10" width="14.42578125" style="58" bestFit="1" customWidth="1"/>
    <col min="11" max="16384" width="9.140625" style="58"/>
  </cols>
  <sheetData>
    <row r="1" spans="1:13" ht="17.25" customHeight="1">
      <c r="A1" s="57" t="s">
        <v>422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64" customFormat="1" ht="38.25" customHeight="1">
      <c r="A2" s="59" t="s">
        <v>285</v>
      </c>
      <c r="B2" s="60"/>
      <c r="C2" s="61"/>
      <c r="D2" s="61"/>
      <c r="E2" s="61"/>
      <c r="F2" s="62"/>
      <c r="G2" s="62"/>
      <c r="H2" s="63"/>
    </row>
    <row r="3" spans="1:13" ht="7.5" customHeight="1"/>
    <row r="4" spans="1:13" s="66" customFormat="1" ht="17.25" customHeight="1">
      <c r="A4" s="65" t="s">
        <v>286</v>
      </c>
      <c r="C4" s="67"/>
      <c r="D4" s="68"/>
      <c r="F4" s="69"/>
      <c r="G4" s="70"/>
      <c r="H4" s="71" t="s">
        <v>287</v>
      </c>
    </row>
    <row r="5" spans="1:13" s="80" customFormat="1" ht="21.75" customHeight="1">
      <c r="A5" s="72" t="s">
        <v>131</v>
      </c>
      <c r="B5" s="73"/>
      <c r="C5" s="74"/>
      <c r="D5" s="75" t="s">
        <v>288</v>
      </c>
      <c r="E5" s="76"/>
      <c r="F5" s="77" t="s">
        <v>132</v>
      </c>
      <c r="G5" s="78" t="s">
        <v>289</v>
      </c>
      <c r="H5" s="79" t="s">
        <v>113</v>
      </c>
    </row>
    <row r="6" spans="1:13" s="88" customFormat="1" ht="12" customHeight="1">
      <c r="A6" s="81"/>
      <c r="B6" s="82">
        <v>21</v>
      </c>
      <c r="C6" s="81"/>
      <c r="D6" s="83" t="s">
        <v>290</v>
      </c>
      <c r="E6" s="84"/>
      <c r="F6" s="85">
        <v>19353405</v>
      </c>
      <c r="G6" s="86">
        <f>SUM(F6/$F$6%)</f>
        <v>100</v>
      </c>
      <c r="H6" s="87"/>
    </row>
    <row r="7" spans="1:13" s="88" customFormat="1" ht="12" customHeight="1">
      <c r="A7" s="81"/>
      <c r="B7" s="82">
        <v>22</v>
      </c>
      <c r="C7" s="81"/>
      <c r="D7" s="83" t="s">
        <v>291</v>
      </c>
      <c r="E7" s="84"/>
      <c r="F7" s="85">
        <v>5197245</v>
      </c>
      <c r="G7" s="86">
        <f t="shared" ref="G7:G52" si="0">SUM(F7/$F$6%)</f>
        <v>26.854421741290487</v>
      </c>
      <c r="H7" s="87"/>
    </row>
    <row r="8" spans="1:13" s="88" customFormat="1" ht="12" customHeight="1">
      <c r="A8" s="81"/>
      <c r="B8" s="82">
        <v>23</v>
      </c>
      <c r="C8" s="81"/>
      <c r="D8" s="83" t="s">
        <v>292</v>
      </c>
      <c r="E8" s="84"/>
      <c r="F8" s="85">
        <v>14156160</v>
      </c>
      <c r="G8" s="86">
        <f t="shared" si="0"/>
        <v>73.14557825870952</v>
      </c>
      <c r="H8" s="87"/>
    </row>
    <row r="9" spans="1:13" s="88" customFormat="1" ht="12" customHeight="1">
      <c r="A9" s="81"/>
      <c r="B9" s="82">
        <v>241</v>
      </c>
      <c r="C9" s="81"/>
      <c r="D9" s="83" t="s">
        <v>293</v>
      </c>
      <c r="E9" s="84"/>
      <c r="F9" s="85">
        <v>13228114</v>
      </c>
      <c r="G9" s="86">
        <f t="shared" si="0"/>
        <v>68.350318716525592</v>
      </c>
      <c r="H9" s="87"/>
    </row>
    <row r="10" spans="1:13" s="88" customFormat="1" ht="12" customHeight="1">
      <c r="A10" s="89"/>
      <c r="B10" s="90">
        <v>24101</v>
      </c>
      <c r="C10" s="89"/>
      <c r="D10" s="91" t="s">
        <v>294</v>
      </c>
      <c r="E10" s="92"/>
      <c r="F10" s="93">
        <v>7700965</v>
      </c>
      <c r="G10" s="94">
        <f t="shared" si="0"/>
        <v>39.791266704747827</v>
      </c>
      <c r="H10" s="95"/>
    </row>
    <row r="11" spans="1:13" s="88" customFormat="1" ht="12" customHeight="1">
      <c r="A11" s="96"/>
      <c r="B11" s="97">
        <v>24102</v>
      </c>
      <c r="C11" s="96"/>
      <c r="D11" s="98" t="s">
        <v>295</v>
      </c>
      <c r="E11" s="99"/>
      <c r="F11" s="100">
        <v>377061</v>
      </c>
      <c r="G11" s="101">
        <f t="shared" si="0"/>
        <v>1.9482928197906262</v>
      </c>
      <c r="H11" s="102"/>
    </row>
    <row r="12" spans="1:13" s="88" customFormat="1" ht="12" customHeight="1">
      <c r="A12" s="96"/>
      <c r="B12" s="97">
        <v>24103</v>
      </c>
      <c r="C12" s="96"/>
      <c r="D12" s="98" t="s">
        <v>296</v>
      </c>
      <c r="E12" s="99"/>
      <c r="F12" s="100">
        <v>584675</v>
      </c>
      <c r="G12" s="101">
        <f t="shared" si="0"/>
        <v>3.0210446172133536</v>
      </c>
      <c r="H12" s="102"/>
    </row>
    <row r="13" spans="1:13" s="88" customFormat="1" ht="12" customHeight="1">
      <c r="A13" s="96"/>
      <c r="B13" s="97">
        <v>24104</v>
      </c>
      <c r="C13" s="96"/>
      <c r="D13" s="98" t="s">
        <v>297</v>
      </c>
      <c r="E13" s="99"/>
      <c r="F13" s="100">
        <v>79470</v>
      </c>
      <c r="G13" s="101">
        <f t="shared" si="0"/>
        <v>0.41062541707777006</v>
      </c>
      <c r="H13" s="102"/>
    </row>
    <row r="14" spans="1:13" s="88" customFormat="1" ht="12" customHeight="1">
      <c r="A14" s="96"/>
      <c r="B14" s="97">
        <v>24105</v>
      </c>
      <c r="C14" s="96"/>
      <c r="D14" s="98" t="s">
        <v>298</v>
      </c>
      <c r="E14" s="99"/>
      <c r="F14" s="100">
        <v>192594</v>
      </c>
      <c r="G14" s="101">
        <f t="shared" si="0"/>
        <v>0.99514271519662822</v>
      </c>
      <c r="H14" s="102"/>
    </row>
    <row r="15" spans="1:13" s="88" customFormat="1" ht="12" customHeight="1">
      <c r="A15" s="96"/>
      <c r="B15" s="97">
        <v>24106</v>
      </c>
      <c r="C15" s="96"/>
      <c r="D15" s="98" t="s">
        <v>299</v>
      </c>
      <c r="E15" s="99"/>
      <c r="F15" s="100">
        <v>214640</v>
      </c>
      <c r="G15" s="101">
        <f t="shared" si="0"/>
        <v>1.1090554866185047</v>
      </c>
      <c r="H15" s="102"/>
    </row>
    <row r="16" spans="1:13" s="88" customFormat="1" ht="12" customHeight="1">
      <c r="A16" s="96"/>
      <c r="B16" s="97">
        <v>24107</v>
      </c>
      <c r="C16" s="96"/>
      <c r="D16" s="98" t="s">
        <v>300</v>
      </c>
      <c r="E16" s="99"/>
      <c r="F16" s="100">
        <v>127177</v>
      </c>
      <c r="G16" s="101">
        <f t="shared" si="0"/>
        <v>0.6571298435598284</v>
      </c>
      <c r="H16" s="102"/>
    </row>
    <row r="17" spans="1:8" s="88" customFormat="1" ht="12" customHeight="1">
      <c r="A17" s="96"/>
      <c r="B17" s="97">
        <v>24108</v>
      </c>
      <c r="C17" s="96"/>
      <c r="D17" s="98" t="s">
        <v>301</v>
      </c>
      <c r="E17" s="99"/>
      <c r="F17" s="103">
        <v>134225</v>
      </c>
      <c r="G17" s="101">
        <f t="shared" si="0"/>
        <v>0.69354720784275437</v>
      </c>
      <c r="H17" s="104" t="s">
        <v>302</v>
      </c>
    </row>
    <row r="18" spans="1:8" s="88" customFormat="1" ht="12" customHeight="1">
      <c r="A18" s="96"/>
      <c r="B18" s="97">
        <v>24109</v>
      </c>
      <c r="C18" s="96"/>
      <c r="D18" s="98" t="s">
        <v>303</v>
      </c>
      <c r="E18" s="99"/>
      <c r="F18" s="103">
        <v>161745</v>
      </c>
      <c r="G18" s="101">
        <f t="shared" si="0"/>
        <v>0.83574440776700543</v>
      </c>
      <c r="H18" s="104" t="s">
        <v>133</v>
      </c>
    </row>
    <row r="19" spans="1:8" s="88" customFormat="1" ht="12" customHeight="1">
      <c r="A19" s="96"/>
      <c r="B19" s="97">
        <v>24110</v>
      </c>
      <c r="C19" s="96"/>
      <c r="D19" s="98" t="s">
        <v>304</v>
      </c>
      <c r="E19" s="99"/>
      <c r="F19" s="103">
        <v>1167</v>
      </c>
      <c r="G19" s="101">
        <f t="shared" si="0"/>
        <v>6.0299466682994544E-3</v>
      </c>
      <c r="H19" s="104"/>
    </row>
    <row r="20" spans="1:8" s="88" customFormat="1" ht="12" customHeight="1">
      <c r="A20" s="96"/>
      <c r="B20" s="97">
        <v>24111</v>
      </c>
      <c r="C20" s="96"/>
      <c r="D20" s="98" t="s">
        <v>305</v>
      </c>
      <c r="E20" s="99"/>
      <c r="F20" s="103">
        <v>173143</v>
      </c>
      <c r="G20" s="101">
        <f t="shared" si="0"/>
        <v>0.89463843700888812</v>
      </c>
      <c r="H20" s="104"/>
    </row>
    <row r="21" spans="1:8" s="88" customFormat="1" ht="12" customHeight="1">
      <c r="A21" s="96"/>
      <c r="B21" s="97">
        <v>24112</v>
      </c>
      <c r="C21" s="96"/>
      <c r="D21" s="98" t="s">
        <v>306</v>
      </c>
      <c r="E21" s="99"/>
      <c r="F21" s="103">
        <v>72006</v>
      </c>
      <c r="G21" s="101">
        <f t="shared" si="0"/>
        <v>0.37205856023784967</v>
      </c>
      <c r="H21" s="104" t="s">
        <v>302</v>
      </c>
    </row>
    <row r="22" spans="1:8" s="88" customFormat="1" ht="12" customHeight="1">
      <c r="A22" s="96"/>
      <c r="B22" s="97">
        <v>24113</v>
      </c>
      <c r="C22" s="96"/>
      <c r="D22" s="98" t="s">
        <v>307</v>
      </c>
      <c r="E22" s="99"/>
      <c r="F22" s="103">
        <v>58681</v>
      </c>
      <c r="G22" s="101">
        <f t="shared" si="0"/>
        <v>0.30320762677161978</v>
      </c>
      <c r="H22" s="104" t="s">
        <v>308</v>
      </c>
    </row>
    <row r="23" spans="1:8" s="88" customFormat="1" ht="12" customHeight="1">
      <c r="A23" s="96"/>
      <c r="B23" s="97">
        <v>24114</v>
      </c>
      <c r="C23" s="96"/>
      <c r="D23" s="98" t="s">
        <v>309</v>
      </c>
      <c r="E23" s="99"/>
      <c r="F23" s="103">
        <v>17916</v>
      </c>
      <c r="G23" s="101">
        <f t="shared" si="0"/>
        <v>9.2572857334407052E-2</v>
      </c>
      <c r="H23" s="104" t="s">
        <v>308</v>
      </c>
    </row>
    <row r="24" spans="1:8" s="88" customFormat="1" ht="12" customHeight="1">
      <c r="A24" s="96"/>
      <c r="B24" s="97">
        <v>241141</v>
      </c>
      <c r="C24" s="96"/>
      <c r="D24" s="98" t="s">
        <v>310</v>
      </c>
      <c r="E24" s="99"/>
      <c r="F24" s="103">
        <v>186</v>
      </c>
      <c r="G24" s="101">
        <f t="shared" si="0"/>
        <v>9.6107119134849919E-4</v>
      </c>
      <c r="H24" s="104"/>
    </row>
    <row r="25" spans="1:8" s="88" customFormat="1" ht="12" customHeight="1">
      <c r="A25" s="96"/>
      <c r="B25" s="97">
        <v>24115</v>
      </c>
      <c r="C25" s="96"/>
      <c r="D25" s="98" t="s">
        <v>311</v>
      </c>
      <c r="E25" s="99"/>
      <c r="F25" s="103">
        <v>1038601</v>
      </c>
      <c r="G25" s="101">
        <f t="shared" si="0"/>
        <v>5.366502690353455</v>
      </c>
      <c r="H25" s="104"/>
    </row>
    <row r="26" spans="1:8" s="88" customFormat="1" ht="12" customHeight="1">
      <c r="A26" s="105"/>
      <c r="B26" s="106">
        <v>24116</v>
      </c>
      <c r="C26" s="105"/>
      <c r="D26" s="107" t="s">
        <v>312</v>
      </c>
      <c r="E26" s="108"/>
      <c r="F26" s="109">
        <v>2294050</v>
      </c>
      <c r="G26" s="110">
        <f t="shared" si="0"/>
        <v>11.853469712435617</v>
      </c>
      <c r="H26" s="104" t="s">
        <v>302</v>
      </c>
    </row>
    <row r="27" spans="1:8" s="88" customFormat="1" ht="12" customHeight="1">
      <c r="A27" s="81"/>
      <c r="B27" s="82">
        <v>24</v>
      </c>
      <c r="C27" s="81"/>
      <c r="D27" s="83" t="s">
        <v>313</v>
      </c>
      <c r="E27" s="84"/>
      <c r="F27" s="111">
        <v>928047</v>
      </c>
      <c r="G27" s="86">
        <f t="shared" si="0"/>
        <v>4.7952647092333365</v>
      </c>
      <c r="H27" s="87"/>
    </row>
    <row r="28" spans="1:8" s="88" customFormat="1" ht="12" customHeight="1">
      <c r="A28" s="81"/>
      <c r="B28" s="82">
        <v>251</v>
      </c>
      <c r="C28" s="81"/>
      <c r="D28" s="83" t="s">
        <v>314</v>
      </c>
      <c r="E28" s="84"/>
      <c r="F28" s="111">
        <v>664103</v>
      </c>
      <c r="G28" s="86">
        <f t="shared" si="0"/>
        <v>3.4314530182156577</v>
      </c>
      <c r="H28" s="87"/>
    </row>
    <row r="29" spans="1:8" s="88" customFormat="1" ht="12" customHeight="1">
      <c r="A29" s="89"/>
      <c r="B29" s="90">
        <v>25101</v>
      </c>
      <c r="C29" s="89"/>
      <c r="D29" s="91" t="s">
        <v>315</v>
      </c>
      <c r="E29" s="92"/>
      <c r="F29" s="112">
        <v>157891</v>
      </c>
      <c r="G29" s="94">
        <f t="shared" si="0"/>
        <v>0.81583059931831126</v>
      </c>
      <c r="H29" s="95"/>
    </row>
    <row r="30" spans="1:8" s="88" customFormat="1" ht="12" customHeight="1">
      <c r="A30" s="96"/>
      <c r="B30" s="97">
        <v>25102</v>
      </c>
      <c r="C30" s="96"/>
      <c r="D30" s="98" t="s">
        <v>316</v>
      </c>
      <c r="E30" s="99"/>
      <c r="F30" s="103">
        <v>1406</v>
      </c>
      <c r="G30" s="101">
        <f t="shared" si="0"/>
        <v>7.2648714786881178E-3</v>
      </c>
      <c r="H30" s="102"/>
    </row>
    <row r="31" spans="1:8" s="88" customFormat="1" ht="12" customHeight="1">
      <c r="A31" s="96"/>
      <c r="B31" s="97">
        <v>25103</v>
      </c>
      <c r="C31" s="96"/>
      <c r="D31" s="98" t="s">
        <v>317</v>
      </c>
      <c r="E31" s="99"/>
      <c r="F31" s="100">
        <v>16075</v>
      </c>
      <c r="G31" s="101">
        <f t="shared" si="0"/>
        <v>8.3060319359823248E-2</v>
      </c>
      <c r="H31" s="102"/>
    </row>
    <row r="32" spans="1:8" s="88" customFormat="1" ht="12" customHeight="1">
      <c r="A32" s="96"/>
      <c r="B32" s="97">
        <v>25104</v>
      </c>
      <c r="C32" s="96"/>
      <c r="D32" s="98" t="s">
        <v>318</v>
      </c>
      <c r="E32" s="99"/>
      <c r="F32" s="100">
        <v>179656</v>
      </c>
      <c r="G32" s="101">
        <f t="shared" si="0"/>
        <v>0.92829142985433322</v>
      </c>
      <c r="H32" s="102"/>
    </row>
    <row r="33" spans="1:8" s="88" customFormat="1" ht="12" customHeight="1">
      <c r="A33" s="96"/>
      <c r="B33" s="97">
        <v>25105</v>
      </c>
      <c r="C33" s="96"/>
      <c r="D33" s="98" t="s">
        <v>319</v>
      </c>
      <c r="E33" s="99"/>
      <c r="F33" s="100">
        <v>0</v>
      </c>
      <c r="G33" s="101">
        <f t="shared" si="0"/>
        <v>0</v>
      </c>
      <c r="H33" s="102"/>
    </row>
    <row r="34" spans="1:8" s="88" customFormat="1" ht="12" customHeight="1">
      <c r="A34" s="96"/>
      <c r="B34" s="97">
        <v>25106</v>
      </c>
      <c r="C34" s="96"/>
      <c r="D34" s="98" t="s">
        <v>320</v>
      </c>
      <c r="E34" s="99"/>
      <c r="F34" s="100">
        <v>0</v>
      </c>
      <c r="G34" s="101">
        <f t="shared" si="0"/>
        <v>0</v>
      </c>
      <c r="H34" s="102"/>
    </row>
    <row r="35" spans="1:8" s="113" customFormat="1" ht="12" customHeight="1">
      <c r="A35" s="96"/>
      <c r="B35" s="97">
        <v>25107</v>
      </c>
      <c r="C35" s="96"/>
      <c r="D35" s="98" t="s">
        <v>321</v>
      </c>
      <c r="E35" s="99"/>
      <c r="F35" s="100">
        <v>68425</v>
      </c>
      <c r="G35" s="101">
        <f t="shared" si="0"/>
        <v>0.3535553562796831</v>
      </c>
      <c r="H35" s="102"/>
    </row>
    <row r="36" spans="1:8" s="113" customFormat="1" ht="12" customHeight="1">
      <c r="A36" s="96"/>
      <c r="B36" s="97">
        <v>25108</v>
      </c>
      <c r="C36" s="96"/>
      <c r="D36" s="98" t="s">
        <v>322</v>
      </c>
      <c r="E36" s="99"/>
      <c r="F36" s="100">
        <v>15347</v>
      </c>
      <c r="G36" s="101">
        <f t="shared" si="0"/>
        <v>7.9298707385082892E-2</v>
      </c>
      <c r="H36" s="102"/>
    </row>
    <row r="37" spans="1:8" s="113" customFormat="1" ht="12" customHeight="1">
      <c r="A37" s="105"/>
      <c r="B37" s="97">
        <v>25109</v>
      </c>
      <c r="C37" s="105"/>
      <c r="D37" s="107" t="s">
        <v>323</v>
      </c>
      <c r="E37" s="108"/>
      <c r="F37" s="100">
        <v>225304</v>
      </c>
      <c r="G37" s="110">
        <f t="shared" si="0"/>
        <v>1.164156901589152</v>
      </c>
      <c r="H37" s="114"/>
    </row>
    <row r="38" spans="1:8" s="88" customFormat="1" ht="12" customHeight="1">
      <c r="A38" s="81"/>
      <c r="B38" s="82">
        <v>252</v>
      </c>
      <c r="C38" s="81"/>
      <c r="D38" s="83" t="s">
        <v>324</v>
      </c>
      <c r="E38" s="84"/>
      <c r="F38" s="85">
        <v>648011</v>
      </c>
      <c r="G38" s="86">
        <f t="shared" si="0"/>
        <v>3.3483048590157649</v>
      </c>
      <c r="H38" s="87"/>
    </row>
    <row r="39" spans="1:8" s="88" customFormat="1" ht="12" customHeight="1">
      <c r="A39" s="89"/>
      <c r="B39" s="90">
        <v>25201</v>
      </c>
      <c r="C39" s="89"/>
      <c r="D39" s="91" t="s">
        <v>325</v>
      </c>
      <c r="E39" s="92"/>
      <c r="F39" s="93">
        <v>143759</v>
      </c>
      <c r="G39" s="94">
        <f t="shared" si="0"/>
        <v>0.74280985697348867</v>
      </c>
      <c r="H39" s="95"/>
    </row>
    <row r="40" spans="1:8" s="88" customFormat="1" ht="12" customHeight="1">
      <c r="A40" s="96"/>
      <c r="B40" s="97">
        <v>25202</v>
      </c>
      <c r="C40" s="96"/>
      <c r="D40" s="98" t="s">
        <v>326</v>
      </c>
      <c r="E40" s="99"/>
      <c r="F40" s="100">
        <v>194289</v>
      </c>
      <c r="G40" s="101">
        <f t="shared" si="0"/>
        <v>1.0039008639564977</v>
      </c>
      <c r="H40" s="102"/>
    </row>
    <row r="41" spans="1:8" s="88" customFormat="1" ht="12" customHeight="1">
      <c r="A41" s="96"/>
      <c r="B41" s="97">
        <v>25203</v>
      </c>
      <c r="C41" s="96"/>
      <c r="D41" s="98" t="s">
        <v>327</v>
      </c>
      <c r="E41" s="99"/>
      <c r="F41" s="100">
        <v>1275</v>
      </c>
      <c r="G41" s="101">
        <f t="shared" si="0"/>
        <v>6.5879880052114861E-3</v>
      </c>
      <c r="H41" s="102"/>
    </row>
    <row r="42" spans="1:8" s="88" customFormat="1" ht="12" customHeight="1">
      <c r="A42" s="96"/>
      <c r="B42" s="97">
        <v>25204</v>
      </c>
      <c r="C42" s="96"/>
      <c r="D42" s="98" t="s">
        <v>328</v>
      </c>
      <c r="E42" s="99"/>
      <c r="F42" s="100">
        <v>0</v>
      </c>
      <c r="G42" s="101">
        <f t="shared" si="0"/>
        <v>0</v>
      </c>
      <c r="H42" s="102"/>
    </row>
    <row r="43" spans="1:8" s="88" customFormat="1" ht="12" customHeight="1">
      <c r="A43" s="96"/>
      <c r="B43" s="97">
        <v>25205</v>
      </c>
      <c r="C43" s="96"/>
      <c r="D43" s="98" t="s">
        <v>329</v>
      </c>
      <c r="E43" s="99"/>
      <c r="F43" s="100">
        <v>0</v>
      </c>
      <c r="G43" s="101">
        <f t="shared" si="0"/>
        <v>0</v>
      </c>
      <c r="H43" s="102"/>
    </row>
    <row r="44" spans="1:8" s="113" customFormat="1" ht="12" customHeight="1">
      <c r="A44" s="96"/>
      <c r="B44" s="97">
        <v>25206</v>
      </c>
      <c r="C44" s="96"/>
      <c r="D44" s="98" t="s">
        <v>330</v>
      </c>
      <c r="E44" s="99"/>
      <c r="F44" s="100">
        <v>13974</v>
      </c>
      <c r="G44" s="101">
        <f t="shared" si="0"/>
        <v>7.2204348537117893E-2</v>
      </c>
      <c r="H44" s="102"/>
    </row>
    <row r="45" spans="1:8" s="113" customFormat="1" ht="12" customHeight="1">
      <c r="A45" s="96"/>
      <c r="B45" s="97">
        <v>25207</v>
      </c>
      <c r="C45" s="96"/>
      <c r="D45" s="98" t="s">
        <v>331</v>
      </c>
      <c r="E45" s="99"/>
      <c r="F45" s="100">
        <v>80120</v>
      </c>
      <c r="G45" s="101">
        <f t="shared" si="0"/>
        <v>0.41398399919807394</v>
      </c>
      <c r="H45" s="102"/>
    </row>
    <row r="46" spans="1:8" s="113" customFormat="1" ht="12" customHeight="1">
      <c r="A46" s="96"/>
      <c r="B46" s="97">
        <v>25208</v>
      </c>
      <c r="C46" s="96"/>
      <c r="D46" s="98" t="s">
        <v>332</v>
      </c>
      <c r="E46" s="99"/>
      <c r="F46" s="100">
        <v>0</v>
      </c>
      <c r="G46" s="101">
        <f t="shared" si="0"/>
        <v>0</v>
      </c>
      <c r="H46" s="102"/>
    </row>
    <row r="47" spans="1:8" s="88" customFormat="1" ht="12" customHeight="1">
      <c r="A47" s="105"/>
      <c r="B47" s="97">
        <v>25209</v>
      </c>
      <c r="C47" s="105"/>
      <c r="D47" s="107" t="s">
        <v>333</v>
      </c>
      <c r="E47" s="108"/>
      <c r="F47" s="115">
        <v>214594</v>
      </c>
      <c r="G47" s="110">
        <f t="shared" si="0"/>
        <v>1.1088178023453754</v>
      </c>
      <c r="H47" s="114"/>
    </row>
    <row r="48" spans="1:8" s="88" customFormat="1" ht="12" customHeight="1">
      <c r="A48" s="81"/>
      <c r="B48" s="82">
        <v>25</v>
      </c>
      <c r="C48" s="81"/>
      <c r="D48" s="83" t="s">
        <v>334</v>
      </c>
      <c r="E48" s="84"/>
      <c r="F48" s="116">
        <v>944139</v>
      </c>
      <c r="G48" s="86">
        <f t="shared" si="0"/>
        <v>4.8784128684332293</v>
      </c>
      <c r="H48" s="87"/>
    </row>
    <row r="49" spans="1:8" s="88" customFormat="1" ht="12" customHeight="1">
      <c r="A49" s="81"/>
      <c r="B49" s="82">
        <v>261</v>
      </c>
      <c r="C49" s="81"/>
      <c r="D49" s="83" t="s">
        <v>335</v>
      </c>
      <c r="E49" s="84"/>
      <c r="F49" s="85">
        <v>170947</v>
      </c>
      <c r="G49" s="86">
        <f t="shared" si="0"/>
        <v>0.88329159649167688</v>
      </c>
      <c r="H49" s="87"/>
    </row>
    <row r="50" spans="1:8" s="88" customFormat="1" ht="12" customHeight="1">
      <c r="A50" s="81"/>
      <c r="B50" s="82">
        <v>26</v>
      </c>
      <c r="C50" s="81"/>
      <c r="D50" s="83" t="s">
        <v>336</v>
      </c>
      <c r="E50" s="84"/>
      <c r="F50" s="116">
        <v>773192</v>
      </c>
      <c r="G50" s="86">
        <f t="shared" si="0"/>
        <v>3.9951212719415525</v>
      </c>
      <c r="H50" s="87"/>
    </row>
    <row r="51" spans="1:8" s="88" customFormat="1" ht="12" customHeight="1">
      <c r="A51" s="81"/>
      <c r="B51" s="82">
        <v>27</v>
      </c>
      <c r="C51" s="81"/>
      <c r="D51" s="83" t="s">
        <v>337</v>
      </c>
      <c r="E51" s="84"/>
      <c r="F51" s="116">
        <v>0</v>
      </c>
      <c r="G51" s="86">
        <f t="shared" si="0"/>
        <v>0</v>
      </c>
      <c r="H51" s="87"/>
    </row>
    <row r="52" spans="1:8" s="88" customFormat="1" ht="12" customHeight="1">
      <c r="A52" s="81"/>
      <c r="B52" s="82">
        <v>28</v>
      </c>
      <c r="C52" s="81"/>
      <c r="D52" s="83" t="s">
        <v>338</v>
      </c>
      <c r="E52" s="84"/>
      <c r="F52" s="116">
        <v>773192</v>
      </c>
      <c r="G52" s="86">
        <f t="shared" si="0"/>
        <v>3.9951212719415525</v>
      </c>
      <c r="H52" s="87"/>
    </row>
    <row r="53" spans="1:8" s="80" customFormat="1" ht="12.2" customHeight="1">
      <c r="A53" s="117" t="s">
        <v>419</v>
      </c>
      <c r="C53" s="118"/>
      <c r="D53" s="119"/>
      <c r="E53" s="120"/>
      <c r="F53" s="121"/>
      <c r="G53" s="122"/>
      <c r="H53" s="120"/>
    </row>
    <row r="54" spans="1:8" s="80" customFormat="1" ht="12.2" customHeight="1">
      <c r="A54" s="117" t="s">
        <v>339</v>
      </c>
      <c r="C54" s="118"/>
      <c r="D54" s="119"/>
      <c r="E54" s="120"/>
      <c r="F54" s="121"/>
      <c r="G54" s="122"/>
      <c r="H54" s="120"/>
    </row>
  </sheetData>
  <phoneticPr fontId="5" type="noConversion"/>
  <pageMargins left="0.78740157480314965" right="0.78740157480314965" top="0.98425196850393704" bottom="0.78740157480314965" header="0.51181102362204722" footer="0.51181102362204722"/>
  <pageSetup paperSize="9" firstPageNumber="96" orientation="portrait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O34"/>
  <sheetViews>
    <sheetView showGridLines="0" showZeros="0" view="pageBreakPreview" zoomScale="120" zoomScaleNormal="100" zoomScaleSheetLayoutView="120" workbookViewId="0">
      <selection activeCell="I37" sqref="I37"/>
    </sheetView>
  </sheetViews>
  <sheetFormatPr defaultRowHeight="12"/>
  <cols>
    <col min="1" max="1" width="1.7109375" style="25" customWidth="1"/>
    <col min="2" max="2" width="3.7109375" style="36" customWidth="1"/>
    <col min="3" max="3" width="6.85546875" style="25" customWidth="1"/>
    <col min="4" max="4" width="1.7109375" style="25" customWidth="1"/>
    <col min="5" max="5" width="20.7109375" style="36" customWidth="1"/>
    <col min="6" max="6" width="1.7109375" style="36" customWidth="1"/>
    <col min="7" max="7" width="14.28515625" style="19" customWidth="1"/>
    <col min="8" max="8" width="1" style="26" customWidth="1"/>
    <col min="9" max="9" width="9.28515625" style="19" bestFit="1" customWidth="1"/>
    <col min="10" max="10" width="1.140625" style="26" customWidth="1"/>
    <col min="11" max="11" width="0.85546875" style="19" customWidth="1"/>
    <col min="12" max="12" width="32.28515625" style="25" customWidth="1"/>
    <col min="13" max="13" width="11.7109375" style="25" bestFit="1" customWidth="1"/>
    <col min="14" max="14" width="10.7109375" style="25" bestFit="1" customWidth="1"/>
    <col min="15" max="16384" width="9.140625" style="25"/>
  </cols>
  <sheetData>
    <row r="1" spans="1:15" ht="20.100000000000001" customHeight="1">
      <c r="A1" s="24" t="s">
        <v>280</v>
      </c>
      <c r="B1" s="24"/>
      <c r="C1" s="24"/>
      <c r="D1" s="24"/>
      <c r="E1" s="25"/>
      <c r="F1" s="25"/>
      <c r="G1" s="25"/>
      <c r="I1" s="26"/>
      <c r="L1" s="26"/>
      <c r="M1" s="26"/>
      <c r="N1" s="26"/>
      <c r="O1" s="26"/>
    </row>
    <row r="2" spans="1:15" s="15" customFormat="1" ht="39.950000000000003" customHeight="1">
      <c r="A2" s="14" t="s">
        <v>439</v>
      </c>
      <c r="B2" s="27"/>
      <c r="C2" s="28"/>
      <c r="D2" s="28"/>
      <c r="E2" s="29"/>
      <c r="F2" s="29"/>
      <c r="G2" s="30"/>
      <c r="H2" s="280"/>
      <c r="I2" s="524"/>
      <c r="J2" s="397"/>
      <c r="K2" s="524"/>
      <c r="L2" s="14"/>
    </row>
    <row r="3" spans="1:15" ht="20.100000000000001" customHeight="1">
      <c r="A3" s="31"/>
      <c r="B3" s="32"/>
      <c r="C3" s="31"/>
      <c r="D3" s="31"/>
      <c r="E3" s="32"/>
      <c r="F3" s="32"/>
      <c r="G3" s="33"/>
      <c r="H3" s="544"/>
      <c r="I3" s="545"/>
      <c r="J3" s="546"/>
      <c r="K3" s="545"/>
      <c r="L3" s="441"/>
      <c r="O3" s="15"/>
    </row>
    <row r="4" spans="1:15" ht="20.100000000000001" customHeight="1">
      <c r="A4" s="35" t="str">
        <f>"구 분 : "&amp;월기본급!B9&amp;"                       직종명 : "&amp;월기본급!D9&amp;""</f>
        <v>구 분 : 운전원                       직종명 : 보통인부</v>
      </c>
      <c r="B4" s="34"/>
      <c r="C4" s="35"/>
      <c r="D4" s="35"/>
      <c r="G4" s="37"/>
      <c r="H4" s="37"/>
      <c r="I4" s="37"/>
      <c r="L4" s="547" t="s">
        <v>13</v>
      </c>
      <c r="O4" s="15"/>
    </row>
    <row r="5" spans="1:15" ht="20.100000000000001" customHeight="1">
      <c r="A5" s="39"/>
      <c r="B5" s="40"/>
      <c r="C5" s="40"/>
      <c r="D5" s="40"/>
      <c r="E5" s="41" t="s">
        <v>14</v>
      </c>
      <c r="F5" s="41"/>
      <c r="G5" s="652" t="s">
        <v>15</v>
      </c>
      <c r="H5" s="653"/>
      <c r="I5" s="652" t="s">
        <v>16</v>
      </c>
      <c r="J5" s="653"/>
      <c r="K5" s="652" t="s">
        <v>17</v>
      </c>
      <c r="L5" s="653"/>
      <c r="O5" s="15"/>
    </row>
    <row r="6" spans="1:15" ht="20.100000000000001" customHeight="1">
      <c r="A6" s="43" t="s">
        <v>18</v>
      </c>
      <c r="B6" s="44"/>
      <c r="C6" s="45"/>
      <c r="D6" s="45"/>
      <c r="E6" s="45"/>
      <c r="F6" s="45"/>
      <c r="G6" s="654"/>
      <c r="H6" s="655"/>
      <c r="I6" s="654"/>
      <c r="J6" s="655"/>
      <c r="K6" s="654"/>
      <c r="L6" s="655"/>
    </row>
    <row r="7" spans="1:15" ht="19.5" customHeight="1">
      <c r="A7" s="637" t="s">
        <v>183</v>
      </c>
      <c r="B7" s="638"/>
      <c r="C7" s="634" t="s">
        <v>19</v>
      </c>
      <c r="D7" s="635"/>
      <c r="E7" s="635"/>
      <c r="F7" s="636"/>
      <c r="G7" s="526">
        <f>단위당인건비!E6</f>
        <v>1505900</v>
      </c>
      <c r="H7" s="527"/>
      <c r="I7" s="526"/>
      <c r="J7" s="527"/>
      <c r="K7" s="548"/>
      <c r="L7" s="470"/>
    </row>
    <row r="8" spans="1:15" ht="19.5" customHeight="1">
      <c r="A8" s="639"/>
      <c r="B8" s="640"/>
      <c r="C8" s="643" t="s">
        <v>233</v>
      </c>
      <c r="D8" s="48"/>
      <c r="E8" s="49" t="s">
        <v>0</v>
      </c>
      <c r="F8" s="48"/>
      <c r="G8" s="526">
        <f>단위당인건비!E7</f>
        <v>304890</v>
      </c>
      <c r="H8" s="527"/>
      <c r="I8" s="526"/>
      <c r="J8" s="527"/>
      <c r="K8" s="548"/>
      <c r="L8" s="470"/>
    </row>
    <row r="9" spans="1:15" ht="19.5" customHeight="1">
      <c r="A9" s="639"/>
      <c r="B9" s="640"/>
      <c r="C9" s="644"/>
      <c r="D9" s="48"/>
      <c r="E9" s="49" t="s">
        <v>188</v>
      </c>
      <c r="F9" s="50"/>
      <c r="G9" s="526">
        <f>단위당인건비!E8</f>
        <v>172926</v>
      </c>
      <c r="H9" s="527"/>
      <c r="I9" s="526"/>
      <c r="J9" s="527"/>
      <c r="K9" s="548"/>
      <c r="L9" s="470"/>
    </row>
    <row r="10" spans="1:15" ht="19.5" customHeight="1">
      <c r="A10" s="639"/>
      <c r="B10" s="640"/>
      <c r="C10" s="644"/>
      <c r="D10" s="48"/>
      <c r="E10" s="49" t="s">
        <v>4</v>
      </c>
      <c r="F10" s="50"/>
      <c r="G10" s="526">
        <f>단위당인건비!E9</f>
        <v>72052</v>
      </c>
      <c r="H10" s="527"/>
      <c r="I10" s="526"/>
      <c r="J10" s="527"/>
      <c r="K10" s="548"/>
      <c r="L10" s="470"/>
    </row>
    <row r="11" spans="1:15" ht="19.5" customHeight="1">
      <c r="A11" s="639"/>
      <c r="B11" s="640"/>
      <c r="C11" s="644"/>
      <c r="D11" s="48"/>
      <c r="E11" s="49" t="s">
        <v>234</v>
      </c>
      <c r="F11" s="50"/>
      <c r="G11" s="526" t="str">
        <f>단위당인건비!E10</f>
        <v>-</v>
      </c>
      <c r="H11" s="527"/>
      <c r="I11" s="526"/>
      <c r="J11" s="527"/>
      <c r="K11" s="548"/>
      <c r="L11" s="470"/>
    </row>
    <row r="12" spans="1:15" ht="19.5" customHeight="1">
      <c r="A12" s="639"/>
      <c r="B12" s="640"/>
      <c r="C12" s="645"/>
      <c r="D12" s="48"/>
      <c r="E12" s="51" t="s">
        <v>20</v>
      </c>
      <c r="F12" s="51"/>
      <c r="G12" s="526">
        <f>단위당인건비!E11</f>
        <v>549868</v>
      </c>
      <c r="H12" s="527"/>
      <c r="I12" s="549"/>
      <c r="J12" s="527"/>
      <c r="K12" s="548"/>
      <c r="L12" s="23"/>
    </row>
    <row r="13" spans="1:15" ht="19.5" customHeight="1">
      <c r="A13" s="639"/>
      <c r="B13" s="640"/>
      <c r="C13" s="634" t="s">
        <v>21</v>
      </c>
      <c r="D13" s="635"/>
      <c r="E13" s="635"/>
      <c r="F13" s="636"/>
      <c r="G13" s="526">
        <f>단위당인건비!E12</f>
        <v>100393</v>
      </c>
      <c r="H13" s="527"/>
      <c r="I13" s="549"/>
      <c r="J13" s="527"/>
      <c r="K13" s="548"/>
      <c r="L13" s="616"/>
    </row>
    <row r="14" spans="1:15" ht="19.5" customHeight="1">
      <c r="A14" s="639"/>
      <c r="B14" s="640"/>
      <c r="C14" s="634" t="s">
        <v>22</v>
      </c>
      <c r="D14" s="635"/>
      <c r="E14" s="635"/>
      <c r="F14" s="636"/>
      <c r="G14" s="526">
        <f>단위당인건비!E13</f>
        <v>179680</v>
      </c>
      <c r="H14" s="527"/>
      <c r="I14" s="549"/>
      <c r="J14" s="527"/>
      <c r="K14" s="548"/>
      <c r="L14" s="23"/>
    </row>
    <row r="15" spans="1:15" ht="19.5" customHeight="1">
      <c r="A15" s="641"/>
      <c r="B15" s="642"/>
      <c r="C15" s="634" t="s">
        <v>23</v>
      </c>
      <c r="D15" s="635"/>
      <c r="E15" s="635"/>
      <c r="F15" s="636"/>
      <c r="G15" s="526">
        <f>단위당인건비!E14</f>
        <v>2335841</v>
      </c>
      <c r="H15" s="527"/>
      <c r="I15" s="550">
        <f>TRUNC(G15/$G$32*100,2)</f>
        <v>79.62</v>
      </c>
      <c r="J15" s="527"/>
      <c r="K15" s="548"/>
      <c r="L15" s="23" t="str">
        <f>단위당인건비!$A$1&amp;"참조"</f>
        <v>&lt; 표 : 4 &gt; 참조</v>
      </c>
    </row>
    <row r="16" spans="1:15" ht="19.5" customHeight="1">
      <c r="A16" s="637" t="s">
        <v>192</v>
      </c>
      <c r="B16" s="638"/>
      <c r="C16" s="643" t="s">
        <v>3</v>
      </c>
      <c r="D16" s="48"/>
      <c r="E16" s="49" t="s">
        <v>24</v>
      </c>
      <c r="F16" s="49"/>
      <c r="G16" s="526">
        <f>경비집계표!E7</f>
        <v>19405</v>
      </c>
      <c r="H16" s="527"/>
      <c r="I16" s="526"/>
      <c r="J16" s="527"/>
      <c r="K16" s="548"/>
      <c r="L16" s="23"/>
      <c r="M16" s="542">
        <f>TRUNC(SUM(G7+G12+G13)*0.9%)</f>
        <v>19405</v>
      </c>
      <c r="N16" s="542"/>
      <c r="O16" s="542"/>
    </row>
    <row r="17" spans="1:15" ht="19.5" customHeight="1">
      <c r="A17" s="639"/>
      <c r="B17" s="640"/>
      <c r="C17" s="644"/>
      <c r="D17" s="48"/>
      <c r="E17" s="49" t="s">
        <v>25</v>
      </c>
      <c r="F17" s="49"/>
      <c r="G17" s="526">
        <f>경비집계표!E8</f>
        <v>97027</v>
      </c>
      <c r="H17" s="527"/>
      <c r="I17" s="526"/>
      <c r="J17" s="527"/>
      <c r="K17" s="548"/>
      <c r="L17" s="23"/>
      <c r="M17" s="542">
        <f>TRUNC(SUM(G7+G12+G13)*4.5%)</f>
        <v>97027</v>
      </c>
      <c r="N17" s="542"/>
      <c r="O17" s="542"/>
    </row>
    <row r="18" spans="1:15" ht="19.5" customHeight="1">
      <c r="A18" s="639"/>
      <c r="B18" s="640"/>
      <c r="C18" s="644"/>
      <c r="D18" s="48"/>
      <c r="E18" s="49" t="s">
        <v>26</v>
      </c>
      <c r="F18" s="49"/>
      <c r="G18" s="526">
        <f>경비집계표!E9</f>
        <v>19405</v>
      </c>
      <c r="H18" s="527"/>
      <c r="I18" s="526"/>
      <c r="J18" s="527"/>
      <c r="K18" s="548"/>
      <c r="L18" s="23"/>
      <c r="M18" s="542">
        <f>TRUNC(SUM(G7+G12+G13)*0.8%)</f>
        <v>17249</v>
      </c>
      <c r="N18" s="542"/>
      <c r="O18" s="542"/>
    </row>
    <row r="19" spans="1:15" ht="19.5" customHeight="1">
      <c r="A19" s="639"/>
      <c r="B19" s="640"/>
      <c r="C19" s="644"/>
      <c r="D19" s="48"/>
      <c r="E19" s="49" t="s">
        <v>27</v>
      </c>
      <c r="F19" s="49"/>
      <c r="G19" s="526">
        <f>경비집계표!E10</f>
        <v>63498</v>
      </c>
      <c r="H19" s="527"/>
      <c r="I19" s="526"/>
      <c r="J19" s="527"/>
      <c r="K19" s="548"/>
      <c r="L19" s="23"/>
      <c r="M19" s="542">
        <f>TRUNC(SUM(G7+G12+G13)*2.9%)</f>
        <v>62528</v>
      </c>
      <c r="N19" s="542"/>
      <c r="O19" s="542"/>
    </row>
    <row r="20" spans="1:15" ht="19.5" customHeight="1">
      <c r="A20" s="639"/>
      <c r="B20" s="640"/>
      <c r="C20" s="644"/>
      <c r="D20" s="48"/>
      <c r="E20" s="52" t="s">
        <v>232</v>
      </c>
      <c r="F20" s="49"/>
      <c r="G20" s="526">
        <f>경비집계표!E11</f>
        <v>4159</v>
      </c>
      <c r="H20" s="527"/>
      <c r="I20" s="526"/>
      <c r="J20" s="527"/>
      <c r="K20" s="548"/>
      <c r="L20" s="23"/>
      <c r="M20" s="542">
        <f>TRUNC(M19*6.55%)</f>
        <v>4095</v>
      </c>
      <c r="N20" s="542"/>
      <c r="O20" s="542"/>
    </row>
    <row r="21" spans="1:15" ht="19.5" customHeight="1">
      <c r="A21" s="639"/>
      <c r="B21" s="640"/>
      <c r="C21" s="644"/>
      <c r="D21" s="48"/>
      <c r="E21" s="49" t="s">
        <v>28</v>
      </c>
      <c r="F21" s="49"/>
      <c r="G21" s="526">
        <f>경비집계표!E12</f>
        <v>1724</v>
      </c>
      <c r="H21" s="527"/>
      <c r="I21" s="526"/>
      <c r="J21" s="527"/>
      <c r="K21" s="548"/>
      <c r="L21" s="23"/>
      <c r="M21" s="542">
        <f>TRUNC(SUM(G7+G12+G13)*0.08%)</f>
        <v>1724</v>
      </c>
      <c r="N21" s="542"/>
      <c r="O21" s="542"/>
    </row>
    <row r="22" spans="1:15" ht="19.5" customHeight="1">
      <c r="A22" s="639"/>
      <c r="B22" s="640"/>
      <c r="C22" s="645"/>
      <c r="D22" s="48"/>
      <c r="E22" s="51" t="s">
        <v>20</v>
      </c>
      <c r="F22" s="49"/>
      <c r="G22" s="526">
        <f>경비집계표!E13</f>
        <v>205218</v>
      </c>
      <c r="H22" s="527"/>
      <c r="I22" s="526"/>
      <c r="J22" s="527"/>
      <c r="K22" s="548"/>
      <c r="L22" s="23"/>
      <c r="M22" s="551">
        <f>SUM(M16:M21)</f>
        <v>202028</v>
      </c>
      <c r="N22" s="542"/>
    </row>
    <row r="23" spans="1:15" ht="19.5" customHeight="1">
      <c r="A23" s="639"/>
      <c r="B23" s="640"/>
      <c r="C23" s="646" t="s">
        <v>278</v>
      </c>
      <c r="D23" s="48"/>
      <c r="E23" s="49" t="s">
        <v>29</v>
      </c>
      <c r="F23" s="49"/>
      <c r="G23" s="526">
        <f>경비집계표!E14</f>
        <v>135000</v>
      </c>
      <c r="H23" s="527"/>
      <c r="I23" s="526"/>
      <c r="J23" s="527"/>
      <c r="K23" s="548"/>
      <c r="L23" s="23"/>
    </row>
    <row r="24" spans="1:15" ht="19.5" customHeight="1">
      <c r="A24" s="639"/>
      <c r="B24" s="640"/>
      <c r="C24" s="647"/>
      <c r="D24" s="556"/>
      <c r="E24" s="557" t="s">
        <v>438</v>
      </c>
      <c r="F24" s="557"/>
      <c r="G24" s="526">
        <f>경비집계표!E15</f>
        <v>0</v>
      </c>
      <c r="H24" s="527"/>
      <c r="I24" s="526"/>
      <c r="J24" s="527"/>
      <c r="K24" s="548"/>
      <c r="L24" s="23"/>
    </row>
    <row r="25" spans="1:15" ht="19.5" customHeight="1">
      <c r="A25" s="639"/>
      <c r="B25" s="640"/>
      <c r="C25" s="648"/>
      <c r="D25" s="48"/>
      <c r="E25" s="51" t="s">
        <v>20</v>
      </c>
      <c r="F25" s="49"/>
      <c r="G25" s="526">
        <f>경비집계표!E16</f>
        <v>135000</v>
      </c>
      <c r="H25" s="527"/>
      <c r="I25" s="526"/>
      <c r="J25" s="527"/>
      <c r="K25" s="548"/>
      <c r="L25" s="23"/>
    </row>
    <row r="26" spans="1:15" ht="19.5" customHeight="1">
      <c r="A26" s="639"/>
      <c r="B26" s="640"/>
      <c r="C26" s="643" t="s">
        <v>237</v>
      </c>
      <c r="D26" s="48"/>
      <c r="E26" s="49" t="s">
        <v>239</v>
      </c>
      <c r="F26" s="49"/>
      <c r="G26" s="526">
        <f>경비집계표!E17</f>
        <v>10780</v>
      </c>
      <c r="H26" s="527"/>
      <c r="I26" s="526"/>
      <c r="J26" s="527"/>
      <c r="K26" s="548"/>
      <c r="L26" s="23"/>
    </row>
    <row r="27" spans="1:15" ht="19.5" customHeight="1">
      <c r="A27" s="639"/>
      <c r="B27" s="640"/>
      <c r="C27" s="645"/>
      <c r="D27" s="48"/>
      <c r="E27" s="49" t="s">
        <v>238</v>
      </c>
      <c r="F27" s="49"/>
      <c r="G27" s="526">
        <f>경비집계표!E18</f>
        <v>0</v>
      </c>
      <c r="H27" s="527"/>
      <c r="I27" s="526"/>
      <c r="J27" s="527"/>
      <c r="K27" s="548"/>
      <c r="L27" s="23"/>
    </row>
    <row r="28" spans="1:15" ht="19.5" customHeight="1">
      <c r="A28" s="641"/>
      <c r="B28" s="642"/>
      <c r="C28" s="634" t="s">
        <v>23</v>
      </c>
      <c r="D28" s="635"/>
      <c r="E28" s="635"/>
      <c r="F28" s="636"/>
      <c r="G28" s="526">
        <f>경비집계표!E19</f>
        <v>350998</v>
      </c>
      <c r="H28" s="527"/>
      <c r="I28" s="550">
        <f>TRUNC(G28/$G$32*100,2)</f>
        <v>11.96</v>
      </c>
      <c r="J28" s="527"/>
      <c r="K28" s="548"/>
      <c r="L28" s="23" t="str">
        <f>경비집계표!$A$1&amp;"참조"</f>
        <v>&lt; 표 : 11 &gt; 참조</v>
      </c>
    </row>
    <row r="29" spans="1:15" ht="19.5" customHeight="1">
      <c r="A29" s="53"/>
      <c r="B29" s="651" t="s">
        <v>178</v>
      </c>
      <c r="C29" s="651"/>
      <c r="D29" s="651"/>
      <c r="E29" s="651"/>
      <c r="F29" s="54"/>
      <c r="G29" s="526">
        <f>SUM(G15,G28)</f>
        <v>2686839</v>
      </c>
      <c r="H29" s="527"/>
      <c r="I29" s="550">
        <f>TRUNC(G29/$G$32*100,2)</f>
        <v>91.59</v>
      </c>
      <c r="J29" s="527"/>
      <c r="K29" s="548"/>
      <c r="L29" s="23" t="s">
        <v>256</v>
      </c>
    </row>
    <row r="30" spans="1:15" ht="19.5" customHeight="1">
      <c r="A30" s="55"/>
      <c r="B30" s="650" t="s">
        <v>515</v>
      </c>
      <c r="C30" s="651"/>
      <c r="D30" s="651"/>
      <c r="E30" s="651"/>
      <c r="F30" s="56"/>
      <c r="G30" s="526">
        <f>TRUNC(G29*3%,0)</f>
        <v>80605</v>
      </c>
      <c r="H30" s="527"/>
      <c r="I30" s="550">
        <f>TRUNC(G30/$G$32*100,2)</f>
        <v>2.74</v>
      </c>
      <c r="J30" s="527"/>
      <c r="K30" s="548"/>
      <c r="L30" s="23" t="s">
        <v>450</v>
      </c>
    </row>
    <row r="31" spans="1:15" ht="19.5" customHeight="1">
      <c r="A31" s="55"/>
      <c r="B31" s="650" t="s">
        <v>514</v>
      </c>
      <c r="C31" s="651"/>
      <c r="D31" s="651"/>
      <c r="E31" s="651"/>
      <c r="F31" s="56"/>
      <c r="G31" s="526">
        <f>TRUNC(SUM(G15,G28,G30)*6%,0)</f>
        <v>166046</v>
      </c>
      <c r="H31" s="527"/>
      <c r="I31" s="550">
        <f>TRUNC(G31/$G$32*100,2)</f>
        <v>5.66</v>
      </c>
      <c r="J31" s="527"/>
      <c r="K31" s="548"/>
      <c r="L31" s="617" t="s">
        <v>516</v>
      </c>
    </row>
    <row r="32" spans="1:15" ht="19.5" customHeight="1">
      <c r="A32" s="55"/>
      <c r="B32" s="649" t="s">
        <v>269</v>
      </c>
      <c r="C32" s="649"/>
      <c r="D32" s="649"/>
      <c r="E32" s="649"/>
      <c r="F32" s="56"/>
      <c r="G32" s="526">
        <f>SUM(G29:G31)</f>
        <v>2933490</v>
      </c>
      <c r="H32" s="527"/>
      <c r="I32" s="550">
        <f>TRUNC(G32/$G$32*100,2)</f>
        <v>100</v>
      </c>
      <c r="J32" s="527"/>
      <c r="K32" s="548"/>
      <c r="L32" s="23" t="s">
        <v>247</v>
      </c>
    </row>
    <row r="33" spans="1:12" ht="19.5" customHeight="1">
      <c r="A33" s="55"/>
      <c r="B33" s="649" t="s">
        <v>272</v>
      </c>
      <c r="C33" s="649"/>
      <c r="D33" s="649"/>
      <c r="E33" s="649"/>
      <c r="F33" s="56"/>
      <c r="G33" s="507">
        <f>TRUNC(G32*10%)</f>
        <v>293349</v>
      </c>
      <c r="H33" s="552"/>
      <c r="I33" s="553"/>
      <c r="J33" s="552"/>
      <c r="K33" s="554"/>
      <c r="L33" s="529" t="s">
        <v>274</v>
      </c>
    </row>
    <row r="34" spans="1:12" ht="19.5" customHeight="1">
      <c r="A34" s="55"/>
      <c r="B34" s="649" t="s">
        <v>273</v>
      </c>
      <c r="C34" s="649"/>
      <c r="D34" s="649"/>
      <c r="E34" s="649"/>
      <c r="F34" s="56"/>
      <c r="G34" s="507">
        <f>SUM(G32:G33)</f>
        <v>3226839</v>
      </c>
      <c r="H34" s="552"/>
      <c r="I34" s="553"/>
      <c r="J34" s="552"/>
      <c r="K34" s="554"/>
      <c r="L34" s="529" t="s">
        <v>275</v>
      </c>
    </row>
  </sheetData>
  <mergeCells count="20">
    <mergeCell ref="C28:F28"/>
    <mergeCell ref="B29:E29"/>
    <mergeCell ref="B33:E33"/>
    <mergeCell ref="B34:E34"/>
    <mergeCell ref="K5:L6"/>
    <mergeCell ref="B31:E31"/>
    <mergeCell ref="B32:E32"/>
    <mergeCell ref="A16:B28"/>
    <mergeCell ref="C14:F14"/>
    <mergeCell ref="C8:C12"/>
    <mergeCell ref="G5:H6"/>
    <mergeCell ref="I5:J6"/>
    <mergeCell ref="C15:F15"/>
    <mergeCell ref="A7:B15"/>
    <mergeCell ref="C7:F7"/>
    <mergeCell ref="C13:F13"/>
    <mergeCell ref="B30:E30"/>
    <mergeCell ref="C26:C27"/>
    <mergeCell ref="C16:C22"/>
    <mergeCell ref="C23:C2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firstPageNumber="13" orientation="portrait" r:id="rId1"/>
  <headerFooter alignWithMargins="0">
    <oddFooter>&amp;C-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rgb="FFFFFF00"/>
  </sheetPr>
  <dimension ref="A1:M11"/>
  <sheetViews>
    <sheetView showGridLines="0" showZeros="0" view="pageBreakPreview" zoomScaleNormal="100" workbookViewId="0">
      <selection activeCell="J14" sqref="J14"/>
    </sheetView>
  </sheetViews>
  <sheetFormatPr defaultRowHeight="12"/>
  <cols>
    <col min="1" max="1" width="1.7109375" style="36" customWidth="1"/>
    <col min="2" max="2" width="13.7109375" style="36" customWidth="1"/>
    <col min="3" max="3" width="1.7109375" style="36" customWidth="1"/>
    <col min="4" max="4" width="1.7109375" style="25" customWidth="1"/>
    <col min="5" max="5" width="15.28515625" style="25" customWidth="1"/>
    <col min="6" max="6" width="1.7109375" style="25" customWidth="1"/>
    <col min="7" max="10" width="11.7109375" style="26" customWidth="1"/>
    <col min="11" max="11" width="12.7109375" style="26" customWidth="1"/>
    <col min="12" max="12" width="13" style="26" bestFit="1" customWidth="1"/>
    <col min="13" max="16384" width="9.140625" style="25"/>
  </cols>
  <sheetData>
    <row r="1" spans="1:13" ht="20.100000000000001" customHeight="1">
      <c r="A1" s="24" t="s">
        <v>281</v>
      </c>
      <c r="B1" s="24"/>
      <c r="C1" s="24"/>
    </row>
    <row r="2" spans="1:13" s="15" customFormat="1" ht="39.950000000000003" customHeight="1">
      <c r="A2" s="27" t="s">
        <v>32</v>
      </c>
      <c r="B2" s="27"/>
      <c r="C2" s="27"/>
      <c r="D2" s="28"/>
      <c r="E2" s="28"/>
      <c r="F2" s="28"/>
      <c r="G2" s="280"/>
      <c r="H2" s="280"/>
      <c r="I2" s="280"/>
      <c r="J2" s="280"/>
      <c r="K2" s="280"/>
      <c r="L2" s="515"/>
    </row>
    <row r="3" spans="1:13" s="15" customFormat="1" ht="20.100000000000001" customHeight="1">
      <c r="A3" s="27"/>
      <c r="B3" s="27"/>
      <c r="C3" s="27"/>
      <c r="D3" s="28"/>
      <c r="E3" s="28"/>
      <c r="F3" s="28"/>
      <c r="G3" s="280"/>
      <c r="H3" s="280"/>
      <c r="I3" s="280"/>
      <c r="J3" s="280"/>
      <c r="K3" s="280"/>
      <c r="L3" s="515"/>
    </row>
    <row r="4" spans="1:13" ht="20.100000000000001" customHeight="1">
      <c r="A4" s="34"/>
      <c r="B4" s="34"/>
      <c r="C4" s="34"/>
      <c r="D4" s="35"/>
      <c r="E4" s="35"/>
      <c r="F4" s="35"/>
      <c r="K4" s="38" t="s">
        <v>33</v>
      </c>
    </row>
    <row r="5" spans="1:13" s="293" customFormat="1" ht="50.1" customHeight="1">
      <c r="A5" s="469"/>
      <c r="B5" s="48" t="s">
        <v>34</v>
      </c>
      <c r="C5" s="470"/>
      <c r="D5" s="469"/>
      <c r="E5" s="426" t="s">
        <v>35</v>
      </c>
      <c r="F5" s="470"/>
      <c r="G5" s="541" t="s">
        <v>36</v>
      </c>
      <c r="H5" s="541" t="s">
        <v>37</v>
      </c>
      <c r="I5" s="541" t="s">
        <v>38</v>
      </c>
      <c r="J5" s="541" t="s">
        <v>39</v>
      </c>
      <c r="K5" s="541" t="s">
        <v>12</v>
      </c>
      <c r="L5" s="440"/>
    </row>
    <row r="6" spans="1:13" s="293" customFormat="1" ht="50.1" customHeight="1">
      <c r="A6" s="286"/>
      <c r="B6" s="36"/>
      <c r="C6" s="287"/>
      <c r="D6" s="286"/>
      <c r="E6" s="564"/>
      <c r="F6" s="287"/>
      <c r="G6" s="563"/>
      <c r="H6" s="563"/>
      <c r="I6" s="563"/>
      <c r="J6" s="563"/>
      <c r="K6" s="563"/>
      <c r="L6" s="440"/>
    </row>
    <row r="7" spans="1:13" ht="50.1" customHeight="1">
      <c r="A7" s="518"/>
      <c r="B7" s="465" t="str">
        <f>월기본급!B9</f>
        <v>운전원</v>
      </c>
      <c r="C7" s="295"/>
      <c r="D7" s="286"/>
      <c r="E7" s="519" t="str">
        <f>월기본급!D9</f>
        <v>보통인부</v>
      </c>
      <c r="F7" s="287"/>
      <c r="G7" s="172">
        <f>단위당인건비!E6</f>
        <v>1505900</v>
      </c>
      <c r="H7" s="172">
        <f>단위당인건비!E11</f>
        <v>549868</v>
      </c>
      <c r="I7" s="172">
        <f>단위당인건비!E12</f>
        <v>100393</v>
      </c>
      <c r="J7" s="172">
        <f>단위당인건비!E13</f>
        <v>179680</v>
      </c>
      <c r="K7" s="172">
        <f>SUM(G7:J7)</f>
        <v>2335841</v>
      </c>
      <c r="L7" s="542"/>
      <c r="M7" s="543"/>
    </row>
    <row r="8" spans="1:13" ht="50.1" customHeight="1">
      <c r="A8" s="518"/>
      <c r="B8" s="465"/>
      <c r="C8" s="295"/>
      <c r="D8" s="286"/>
      <c r="E8" s="519"/>
      <c r="F8" s="287"/>
      <c r="G8" s="172"/>
      <c r="H8" s="172"/>
      <c r="I8" s="172"/>
      <c r="J8" s="172"/>
      <c r="K8" s="172"/>
      <c r="L8" s="542"/>
      <c r="M8" s="543"/>
    </row>
    <row r="9" spans="1:13" ht="50.1" customHeight="1">
      <c r="A9" s="521"/>
      <c r="B9" s="466"/>
      <c r="C9" s="302"/>
      <c r="D9" s="298"/>
      <c r="E9" s="175"/>
      <c r="F9" s="516"/>
      <c r="G9" s="230"/>
      <c r="H9" s="230"/>
      <c r="I9" s="230"/>
      <c r="J9" s="230"/>
      <c r="K9" s="230"/>
    </row>
    <row r="10" spans="1:13" ht="24.95" customHeight="1">
      <c r="A10" s="34" t="str">
        <f>"주) 금액 : "&amp;단위당인건비!A1&amp;단위당인건비!A2&amp;" 참조"</f>
        <v>주) 금액 : &lt; 표 : 4 &gt; 단위(1인)당인건비산출표 참조</v>
      </c>
    </row>
    <row r="11" spans="1:13" ht="24.95" customHeight="1"/>
  </sheetData>
  <phoneticPr fontId="5" type="noConversion"/>
  <pageMargins left="0.78740157480314965" right="0.78740157480314965" top="0.98425196850393704" bottom="0.78740157480314965" header="0.51181102362204722" footer="0.51181102362204722"/>
  <pageSetup paperSize="9" firstPageNumber="29" orientation="portrait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tabColor rgb="FFFF0000"/>
  </sheetPr>
  <dimension ref="A1:L24"/>
  <sheetViews>
    <sheetView showGridLines="0" showZeros="0" view="pageBreakPreview" zoomScale="120" zoomScaleNormal="100" zoomScaleSheetLayoutView="120" workbookViewId="0">
      <selection activeCell="E34" sqref="E34"/>
    </sheetView>
  </sheetViews>
  <sheetFormatPr defaultRowHeight="12"/>
  <cols>
    <col min="1" max="1" width="6.7109375" style="441" customWidth="1"/>
    <col min="2" max="2" width="1.7109375" style="398" customWidth="1"/>
    <col min="3" max="3" width="20.85546875" style="398" customWidth="1"/>
    <col min="4" max="4" width="1.7109375" style="398" customWidth="1"/>
    <col min="5" max="5" width="18.42578125" style="19" customWidth="1"/>
    <col min="6" max="6" width="2.7109375" style="19" customWidth="1"/>
    <col min="7" max="7" width="0.85546875" style="19" customWidth="1"/>
    <col min="8" max="8" width="25.28515625" style="19" bestFit="1" customWidth="1"/>
    <col min="9" max="9" width="0.85546875" style="19" customWidth="1"/>
    <col min="10" max="10" width="15.85546875" style="26" customWidth="1"/>
    <col min="11" max="11" width="10.28515625" style="25" customWidth="1"/>
    <col min="12" max="12" width="16.7109375" style="35" customWidth="1"/>
    <col min="13" max="16384" width="9.140625" style="25"/>
  </cols>
  <sheetData>
    <row r="1" spans="1:12" ht="20.100000000000001" customHeight="1">
      <c r="A1" s="13" t="s">
        <v>440</v>
      </c>
      <c r="B1" s="293"/>
      <c r="C1" s="293"/>
      <c r="D1" s="293"/>
    </row>
    <row r="2" spans="1:12" s="15" customFormat="1" ht="39.950000000000003" customHeight="1">
      <c r="A2" s="14" t="s">
        <v>40</v>
      </c>
      <c r="B2" s="27"/>
      <c r="C2" s="27"/>
      <c r="D2" s="27"/>
      <c r="E2" s="30"/>
      <c r="F2" s="30"/>
      <c r="G2" s="30"/>
      <c r="H2" s="524"/>
      <c r="I2" s="524"/>
      <c r="J2" s="397"/>
      <c r="L2" s="525"/>
    </row>
    <row r="3" spans="1:12" s="15" customFormat="1" ht="20.100000000000001" customHeight="1">
      <c r="A3" s="14"/>
      <c r="B3" s="27"/>
      <c r="C3" s="27"/>
      <c r="D3" s="27"/>
      <c r="E3" s="30"/>
      <c r="F3" s="30"/>
      <c r="G3" s="30"/>
      <c r="H3" s="524"/>
      <c r="I3" s="524"/>
      <c r="J3" s="397"/>
      <c r="L3" s="525"/>
    </row>
    <row r="4" spans="1:12" ht="20.100000000000001" customHeight="1">
      <c r="A4" s="35" t="str">
        <f>"구 분 : "&amp;월기본급!B9&amp;"                       직종명 : "&amp;월기본급!D9&amp;""</f>
        <v>구 분 : 운전원                       직종명 : 보통인부</v>
      </c>
      <c r="B4" s="34"/>
      <c r="C4" s="34"/>
      <c r="D4" s="34"/>
      <c r="E4" s="435"/>
      <c r="F4" s="435"/>
      <c r="G4" s="435"/>
      <c r="J4" s="38" t="s">
        <v>33</v>
      </c>
      <c r="K4" s="25">
        <v>209</v>
      </c>
      <c r="L4" s="35" t="s">
        <v>41</v>
      </c>
    </row>
    <row r="5" spans="1:12" ht="50.1" customHeight="1">
      <c r="A5" s="634" t="s">
        <v>42</v>
      </c>
      <c r="B5" s="635"/>
      <c r="C5" s="635"/>
      <c r="D5" s="636"/>
      <c r="E5" s="656" t="s">
        <v>43</v>
      </c>
      <c r="F5" s="657"/>
      <c r="G5" s="285" t="s">
        <v>177</v>
      </c>
      <c r="H5" s="283"/>
      <c r="I5" s="285" t="s">
        <v>44</v>
      </c>
      <c r="J5" s="283"/>
    </row>
    <row r="6" spans="1:12" ht="33.950000000000003" customHeight="1">
      <c r="A6" s="634" t="s">
        <v>45</v>
      </c>
      <c r="B6" s="635"/>
      <c r="C6" s="635"/>
      <c r="D6" s="636"/>
      <c r="E6" s="526">
        <f>월기본급!G9</f>
        <v>1505900</v>
      </c>
      <c r="F6" s="527"/>
      <c r="G6" s="18"/>
      <c r="H6" s="528" t="s">
        <v>366</v>
      </c>
      <c r="I6" s="478"/>
      <c r="J6" s="529" t="s">
        <v>46</v>
      </c>
    </row>
    <row r="7" spans="1:12" ht="33.950000000000003" customHeight="1">
      <c r="A7" s="643" t="s">
        <v>235</v>
      </c>
      <c r="B7" s="469"/>
      <c r="C7" s="49" t="s">
        <v>0</v>
      </c>
      <c r="D7" s="470"/>
      <c r="E7" s="530">
        <f>TRUNC((E6/K4*($L$7*4.34)*1.5),0)</f>
        <v>304890</v>
      </c>
      <c r="F7" s="527"/>
      <c r="G7" s="18"/>
      <c r="H7" s="531" t="s">
        <v>182</v>
      </c>
      <c r="I7" s="532"/>
      <c r="J7" s="529" t="s">
        <v>8</v>
      </c>
      <c r="K7" s="533"/>
      <c r="L7" s="35">
        <f>연장근로!D8</f>
        <v>6.5</v>
      </c>
    </row>
    <row r="8" spans="1:12" ht="33.950000000000003" customHeight="1">
      <c r="A8" s="644"/>
      <c r="B8" s="469"/>
      <c r="C8" s="49" t="s">
        <v>207</v>
      </c>
      <c r="D8" s="470"/>
      <c r="E8" s="534">
        <f>TRUNC(E6/K4*K8*1.5,0)</f>
        <v>172926</v>
      </c>
      <c r="F8" s="527"/>
      <c r="G8" s="18"/>
      <c r="H8" s="531" t="s">
        <v>182</v>
      </c>
      <c r="I8" s="532"/>
      <c r="J8" s="529" t="s">
        <v>9</v>
      </c>
      <c r="K8" s="533">
        <f>휴일근로!$F$8</f>
        <v>16</v>
      </c>
    </row>
    <row r="9" spans="1:12" ht="33.950000000000003" customHeight="1">
      <c r="A9" s="644"/>
      <c r="B9" s="469"/>
      <c r="C9" s="49" t="s">
        <v>47</v>
      </c>
      <c r="D9" s="470"/>
      <c r="E9" s="526">
        <f>TRUNC(((E6/K4)*8*15)/12,0)</f>
        <v>72052</v>
      </c>
      <c r="F9" s="527"/>
      <c r="G9" s="18"/>
      <c r="H9" s="531" t="s">
        <v>181</v>
      </c>
      <c r="I9" s="532"/>
      <c r="J9" s="529" t="s">
        <v>10</v>
      </c>
    </row>
    <row r="10" spans="1:12" ht="33.950000000000003" customHeight="1">
      <c r="A10" s="644"/>
      <c r="B10" s="469"/>
      <c r="C10" s="629" t="s">
        <v>234</v>
      </c>
      <c r="D10" s="470"/>
      <c r="E10" s="628" t="s">
        <v>519</v>
      </c>
      <c r="F10" s="527"/>
      <c r="G10" s="18"/>
      <c r="H10" s="531" t="s">
        <v>367</v>
      </c>
      <c r="I10" s="532"/>
      <c r="J10" s="529" t="s">
        <v>11</v>
      </c>
    </row>
    <row r="11" spans="1:12" ht="33.950000000000003" customHeight="1">
      <c r="A11" s="645"/>
      <c r="B11" s="469"/>
      <c r="C11" s="49" t="s">
        <v>48</v>
      </c>
      <c r="D11" s="470"/>
      <c r="E11" s="526">
        <f>SUM(E7:E10)</f>
        <v>549868</v>
      </c>
      <c r="F11" s="527"/>
      <c r="G11" s="18"/>
      <c r="H11" s="531"/>
      <c r="I11" s="532"/>
      <c r="J11" s="529"/>
    </row>
    <row r="12" spans="1:12" ht="33.950000000000003" customHeight="1">
      <c r="A12" s="634" t="s">
        <v>49</v>
      </c>
      <c r="B12" s="635"/>
      <c r="C12" s="635"/>
      <c r="D12" s="636"/>
      <c r="E12" s="526">
        <f>TRUNC(E6*0.8/12,0)</f>
        <v>100393</v>
      </c>
      <c r="F12" s="527"/>
      <c r="G12" s="18"/>
      <c r="H12" s="535" t="s">
        <v>424</v>
      </c>
      <c r="I12" s="536"/>
      <c r="J12" s="529" t="s">
        <v>244</v>
      </c>
    </row>
    <row r="13" spans="1:12" ht="33.950000000000003" customHeight="1">
      <c r="A13" s="634" t="s">
        <v>50</v>
      </c>
      <c r="B13" s="635"/>
      <c r="C13" s="635"/>
      <c r="D13" s="636"/>
      <c r="E13" s="526">
        <f>TRUNC(SUM(E6,E11,E12)/12,0)</f>
        <v>179680</v>
      </c>
      <c r="F13" s="527"/>
      <c r="G13" s="18"/>
      <c r="H13" s="531" t="s">
        <v>51</v>
      </c>
      <c r="I13" s="532"/>
      <c r="J13" s="529" t="s">
        <v>245</v>
      </c>
    </row>
    <row r="14" spans="1:12" ht="45" customHeight="1">
      <c r="A14" s="634" t="s">
        <v>52</v>
      </c>
      <c r="B14" s="635"/>
      <c r="C14" s="635"/>
      <c r="D14" s="636"/>
      <c r="E14" s="526">
        <f>SUM(E6,E11,E12,E13)</f>
        <v>2335841</v>
      </c>
      <c r="F14" s="527"/>
      <c r="G14" s="18"/>
      <c r="H14" s="537"/>
      <c r="I14" s="538"/>
      <c r="J14" s="539"/>
    </row>
    <row r="15" spans="1:12" s="433" customFormat="1" ht="24.95" customHeight="1">
      <c r="A15" s="432" t="str">
        <f>"주 1) 기본급 : "&amp;월기본급!$A$1&amp;월기본급!$A$2&amp;" 참조"</f>
        <v>주 1) 기본급 : &lt; 표 : 5 &gt; M/M당기본급산출표 참조</v>
      </c>
      <c r="B15" s="432"/>
      <c r="C15" s="432"/>
      <c r="D15" s="432"/>
      <c r="E15" s="434"/>
      <c r="F15" s="434"/>
      <c r="G15" s="434"/>
      <c r="H15" s="434"/>
      <c r="I15" s="434"/>
      <c r="J15" s="434"/>
      <c r="L15" s="438"/>
    </row>
    <row r="16" spans="1:12" s="433" customFormat="1" ht="24.95" customHeight="1">
      <c r="A16" s="437" t="str">
        <f>"   2) 연장근로수당 : "&amp;FIXED(E6,0)&amp;"(기본급)÷"&amp;K4&amp;"시간(월근로시간)×("&amp;(연장근로!$D$8)&amp;"시간×"&amp;(연장근로!$E$8)&amp;"주)×1.5(할증)"</f>
        <v xml:space="preserve">   2) 연장근로수당 : 1,505,900(기본급)÷209시간(월근로시간)×(6.5시간×4.34주)×1.5(할증)</v>
      </c>
      <c r="B16" s="432"/>
      <c r="C16" s="432"/>
      <c r="D16" s="432"/>
      <c r="E16" s="434"/>
      <c r="F16" s="434"/>
      <c r="G16" s="434"/>
      <c r="H16" s="434"/>
      <c r="I16" s="434"/>
      <c r="J16" s="434"/>
      <c r="L16" s="438"/>
    </row>
    <row r="17" spans="1:12" s="433" customFormat="1" ht="24.95" customHeight="1">
      <c r="A17" s="35" t="s">
        <v>250</v>
      </c>
      <c r="B17" s="432"/>
      <c r="C17" s="432"/>
      <c r="D17" s="432"/>
      <c r="E17" s="434"/>
      <c r="F17" s="434"/>
      <c r="G17" s="434"/>
      <c r="H17" s="434"/>
      <c r="I17" s="434"/>
      <c r="J17" s="434"/>
      <c r="L17" s="438"/>
    </row>
    <row r="18" spans="1:12" s="433" customFormat="1" ht="24.95" customHeight="1">
      <c r="A18" s="437" t="str">
        <f>"   3) 휴일근로수당 : "&amp;FIXED(E6,0)&amp;"(기본급)÷"&amp;K4&amp;"(월근로시간)×"&amp;K8&amp;"시간(휴일근로시간)×1.5(할증)"</f>
        <v xml:space="preserve">   3) 휴일근로수당 : 1,505,900(기본급)÷209(월근로시간)×16시간(휴일근로시간)×1.5(할증)</v>
      </c>
      <c r="B18" s="432"/>
      <c r="C18" s="432"/>
      <c r="D18" s="432"/>
      <c r="E18" s="434"/>
      <c r="F18" s="434"/>
      <c r="G18" s="434"/>
      <c r="H18" s="434"/>
      <c r="I18" s="434"/>
      <c r="J18" s="434"/>
      <c r="L18" s="438"/>
    </row>
    <row r="19" spans="1:12" s="433" customFormat="1" ht="24.95" customHeight="1">
      <c r="A19" s="437" t="str">
        <f>"   4) 년차수당 : "&amp;FIXED(E6,0)&amp;"(기본급)÷"&amp;K4&amp;"(월근로시간)×8시간(일근로시간)×15일/년÷12개월"</f>
        <v xml:space="preserve">   4) 년차수당 : 1,505,900(기본급)÷209(월근로시간)×8시간(일근로시간)×15일/년÷12개월</v>
      </c>
      <c r="B19" s="540"/>
      <c r="C19" s="540"/>
      <c r="D19" s="540"/>
      <c r="E19" s="435"/>
      <c r="F19" s="435"/>
      <c r="G19" s="435"/>
      <c r="H19" s="435"/>
      <c r="I19" s="435"/>
      <c r="J19" s="37"/>
      <c r="L19" s="438"/>
    </row>
    <row r="20" spans="1:12" s="433" customFormat="1" ht="24.95" customHeight="1">
      <c r="A20" s="437" t="s">
        <v>246</v>
      </c>
      <c r="B20" s="540"/>
      <c r="C20" s="540"/>
      <c r="D20" s="540"/>
      <c r="E20" s="435"/>
      <c r="F20" s="435"/>
      <c r="G20" s="435"/>
      <c r="H20" s="435"/>
      <c r="I20" s="435"/>
      <c r="J20" s="37"/>
      <c r="L20" s="438"/>
    </row>
    <row r="21" spans="1:12" ht="24.95" customHeight="1">
      <c r="A21" s="437" t="str">
        <f>"   6) 상여금 : "&amp;FIXED(E6,0)&amp;"(기본급)×0.8개월(년 80%적용)÷12개월"</f>
        <v xml:space="preserve">   6) 상여금 : 1,505,900(기본급)×0.8개월(년 80%적용)÷12개월</v>
      </c>
      <c r="J21" s="19"/>
    </row>
    <row r="22" spans="1:12" ht="24.95" customHeight="1">
      <c r="A22" s="437" t="str">
        <f>"   7) 퇴직급여충당금 : {"&amp;FIXED(E6,0)&amp;"(기본급)+"&amp;FIXED(E11,0)&amp;"(제수당)+"&amp;FIXED(E12,0)&amp;"(상여금)}÷12개월"</f>
        <v xml:space="preserve">   7) 퇴직급여충당금 : {1,505,900(기본급)+549,868(제수당)+100,393(상여금)}÷12개월</v>
      </c>
      <c r="J22" s="19"/>
    </row>
    <row r="24" spans="1:12">
      <c r="E24" s="566"/>
    </row>
  </sheetData>
  <mergeCells count="7">
    <mergeCell ref="E5:F5"/>
    <mergeCell ref="A6:D6"/>
    <mergeCell ref="A7:A11"/>
    <mergeCell ref="A12:D12"/>
    <mergeCell ref="A13:D13"/>
    <mergeCell ref="A14:D14"/>
    <mergeCell ref="A5:D5"/>
  </mergeCells>
  <phoneticPr fontId="5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rgb="FFFFFF00"/>
  </sheetPr>
  <dimension ref="A1:I13"/>
  <sheetViews>
    <sheetView showGridLines="0" showZeros="0" view="pageBreakPreview" zoomScale="95" zoomScaleNormal="100" workbookViewId="0">
      <selection activeCell="B10" sqref="B10:G10"/>
    </sheetView>
  </sheetViews>
  <sheetFormatPr defaultRowHeight="12"/>
  <cols>
    <col min="1" max="1" width="1.7109375" style="36" customWidth="1"/>
    <col min="2" max="2" width="13.7109375" style="36" customWidth="1"/>
    <col min="3" max="3" width="10.7109375" style="25" customWidth="1"/>
    <col min="4" max="4" width="15.7109375" style="25" customWidth="1"/>
    <col min="5" max="5" width="11.7109375" style="26" customWidth="1"/>
    <col min="6" max="6" width="10.7109375" style="26" customWidth="1"/>
    <col min="7" max="7" width="13.7109375" style="26" customWidth="1"/>
    <col min="8" max="8" width="12" style="26" customWidth="1"/>
    <col min="9" max="9" width="9.140625" style="26"/>
    <col min="10" max="16384" width="9.140625" style="25"/>
  </cols>
  <sheetData>
    <row r="1" spans="1:9" ht="20.100000000000001" customHeight="1">
      <c r="A1" s="24" t="s">
        <v>441</v>
      </c>
      <c r="B1" s="24"/>
      <c r="C1" s="147"/>
    </row>
    <row r="2" spans="1:9" s="15" customFormat="1" ht="39.950000000000003" customHeight="1">
      <c r="A2" s="27" t="s">
        <v>53</v>
      </c>
      <c r="B2" s="27"/>
      <c r="C2" s="28"/>
      <c r="D2" s="28"/>
      <c r="E2" s="280"/>
      <c r="F2" s="280"/>
      <c r="G2" s="280"/>
      <c r="H2" s="280"/>
      <c r="I2" s="515"/>
    </row>
    <row r="3" spans="1:9" s="15" customFormat="1" ht="20.100000000000001" customHeight="1">
      <c r="A3" s="27"/>
      <c r="B3" s="27"/>
      <c r="C3" s="28"/>
      <c r="D3" s="28"/>
      <c r="E3" s="280"/>
      <c r="F3" s="280"/>
      <c r="G3" s="280"/>
      <c r="H3" s="280"/>
      <c r="I3" s="515"/>
    </row>
    <row r="4" spans="1:9" ht="20.100000000000001" customHeight="1">
      <c r="A4" s="34"/>
      <c r="B4" s="34"/>
      <c r="C4" s="35"/>
      <c r="D4" s="35"/>
      <c r="H4" s="38" t="s">
        <v>363</v>
      </c>
    </row>
    <row r="5" spans="1:9" s="293" customFormat="1" ht="20.100000000000001" customHeight="1">
      <c r="A5" s="401"/>
      <c r="B5" s="658" t="s">
        <v>54</v>
      </c>
      <c r="C5" s="660" t="s">
        <v>55</v>
      </c>
      <c r="D5" s="662" t="s">
        <v>35</v>
      </c>
      <c r="E5" s="643" t="s">
        <v>211</v>
      </c>
      <c r="F5" s="643" t="s">
        <v>212</v>
      </c>
      <c r="G5" s="643" t="s">
        <v>176</v>
      </c>
      <c r="H5" s="643" t="s">
        <v>189</v>
      </c>
      <c r="I5" s="440"/>
    </row>
    <row r="6" spans="1:9" s="293" customFormat="1" ht="30" customHeight="1">
      <c r="A6" s="298"/>
      <c r="B6" s="659"/>
      <c r="C6" s="661"/>
      <c r="D6" s="663"/>
      <c r="E6" s="645"/>
      <c r="F6" s="645"/>
      <c r="G6" s="645"/>
      <c r="H6" s="645"/>
      <c r="I6" s="440"/>
    </row>
    <row r="7" spans="1:9" s="13" customFormat="1" ht="39.950000000000003" customHeight="1">
      <c r="A7" s="286"/>
      <c r="B7" s="36"/>
      <c r="C7" s="618" t="s">
        <v>517</v>
      </c>
      <c r="D7" s="293"/>
      <c r="E7" s="408" t="s">
        <v>56</v>
      </c>
      <c r="F7" s="408" t="s">
        <v>8</v>
      </c>
      <c r="G7" s="408"/>
      <c r="H7" s="517"/>
      <c r="I7" s="439"/>
    </row>
    <row r="8" spans="1:9" s="13" customFormat="1" ht="39.950000000000003" customHeight="1">
      <c r="A8" s="286"/>
      <c r="B8" s="36"/>
      <c r="C8" s="286"/>
      <c r="D8" s="293"/>
      <c r="E8" s="408" t="s">
        <v>360</v>
      </c>
      <c r="F8" s="408" t="s">
        <v>358</v>
      </c>
      <c r="G8" s="408" t="s">
        <v>359</v>
      </c>
      <c r="H8" s="517"/>
      <c r="I8" s="439"/>
    </row>
    <row r="9" spans="1:9" ht="39.950000000000003" customHeight="1">
      <c r="A9" s="518"/>
      <c r="B9" s="465" t="s">
        <v>432</v>
      </c>
      <c r="C9" s="289" t="s">
        <v>355</v>
      </c>
      <c r="D9" s="170" t="s">
        <v>191</v>
      </c>
      <c r="E9" s="172">
        <v>60236</v>
      </c>
      <c r="F9" s="520">
        <v>25</v>
      </c>
      <c r="G9" s="268">
        <f>TRUNC(E9*F9,0)</f>
        <v>1505900</v>
      </c>
      <c r="H9" s="289"/>
    </row>
    <row r="10" spans="1:9" ht="39.950000000000003" customHeight="1">
      <c r="A10" s="518"/>
      <c r="B10" s="465"/>
      <c r="C10" s="289"/>
      <c r="D10" s="170"/>
      <c r="E10" s="172"/>
      <c r="F10" s="520"/>
      <c r="G10" s="268"/>
      <c r="H10" s="289"/>
    </row>
    <row r="11" spans="1:9" ht="39.950000000000003" customHeight="1">
      <c r="A11" s="521"/>
      <c r="B11" s="466"/>
      <c r="C11" s="400"/>
      <c r="D11" s="175"/>
      <c r="E11" s="522"/>
      <c r="F11" s="301"/>
      <c r="G11" s="522"/>
      <c r="H11" s="523"/>
    </row>
    <row r="12" spans="1:9" ht="30" customHeight="1">
      <c r="A12" s="34" t="s">
        <v>454</v>
      </c>
    </row>
    <row r="13" spans="1:9" ht="30" customHeight="1">
      <c r="A13" s="34" t="str">
        <f>"   2) 월근무일수 : 300일 ÷ 12개월 ≒ 25일)"</f>
        <v xml:space="preserve">   2) 월근무일수 : 300일 ÷ 12개월 ≒ 25일)</v>
      </c>
    </row>
  </sheetData>
  <mergeCells count="7">
    <mergeCell ref="G5:G6"/>
    <mergeCell ref="H5:H6"/>
    <mergeCell ref="B5:B6"/>
    <mergeCell ref="C5:C6"/>
    <mergeCell ref="D5:D6"/>
    <mergeCell ref="E5:E6"/>
    <mergeCell ref="F5:F6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tabColor rgb="FFFFFF00"/>
  </sheetPr>
  <dimension ref="A1:G13"/>
  <sheetViews>
    <sheetView showGridLines="0" showZeros="0" view="pageBreakPreview" zoomScaleNormal="75" workbookViewId="0">
      <selection activeCell="B9" sqref="B9:F9"/>
    </sheetView>
  </sheetViews>
  <sheetFormatPr defaultColWidth="11.42578125" defaultRowHeight="12"/>
  <cols>
    <col min="1" max="1" width="3.7109375" style="479" customWidth="1"/>
    <col min="2" max="2" width="18.28515625" style="480" customWidth="1"/>
    <col min="3" max="3" width="3.7109375" style="479" customWidth="1"/>
    <col min="4" max="4" width="16.5703125" style="479" customWidth="1"/>
    <col min="5" max="6" width="16.5703125" style="480" customWidth="1"/>
    <col min="7" max="7" width="19.5703125" style="479" customWidth="1"/>
    <col min="8" max="16384" width="11.42578125" style="479"/>
  </cols>
  <sheetData>
    <row r="1" spans="1:7" ht="20.100000000000001" customHeight="1">
      <c r="A1" s="479" t="s">
        <v>442</v>
      </c>
    </row>
    <row r="2" spans="1:7" ht="39.950000000000003" customHeight="1">
      <c r="A2" s="481" t="s">
        <v>257</v>
      </c>
      <c r="B2" s="482"/>
      <c r="C2" s="483"/>
      <c r="D2" s="483"/>
      <c r="E2" s="482"/>
      <c r="F2" s="482"/>
      <c r="G2" s="483"/>
    </row>
    <row r="3" spans="1:7" ht="20.100000000000001" customHeight="1">
      <c r="A3" s="483"/>
      <c r="B3" s="482"/>
      <c r="C3" s="482"/>
      <c r="D3" s="482"/>
      <c r="E3" s="484"/>
      <c r="F3" s="484"/>
      <c r="G3" s="484"/>
    </row>
    <row r="4" spans="1:7" ht="20.100000000000001" customHeight="1">
      <c r="A4" s="485"/>
      <c r="B4" s="486"/>
      <c r="C4" s="486"/>
      <c r="D4" s="486"/>
      <c r="E4" s="487"/>
      <c r="F4" s="487"/>
      <c r="G4" s="488"/>
    </row>
    <row r="5" spans="1:7" ht="50.1" customHeight="1">
      <c r="A5" s="489"/>
      <c r="B5" s="490" t="s">
        <v>249</v>
      </c>
      <c r="C5" s="491"/>
      <c r="D5" s="492" t="s">
        <v>260</v>
      </c>
      <c r="E5" s="494" t="s">
        <v>258</v>
      </c>
      <c r="F5" s="493" t="s">
        <v>259</v>
      </c>
      <c r="G5" s="494" t="s">
        <v>248</v>
      </c>
    </row>
    <row r="6" spans="1:7" ht="30" customHeight="1">
      <c r="A6" s="495"/>
      <c r="B6" s="482"/>
      <c r="C6" s="496"/>
      <c r="D6" s="497" t="s">
        <v>187</v>
      </c>
      <c r="E6" s="498" t="s">
        <v>225</v>
      </c>
      <c r="F6" s="484" t="s">
        <v>222</v>
      </c>
      <c r="G6" s="499"/>
    </row>
    <row r="7" spans="1:7" ht="30" customHeight="1">
      <c r="A7" s="495"/>
      <c r="B7" s="482"/>
      <c r="C7" s="496"/>
      <c r="D7" s="497" t="s">
        <v>361</v>
      </c>
      <c r="E7" s="499" t="s">
        <v>364</v>
      </c>
      <c r="F7" s="497" t="s">
        <v>361</v>
      </c>
      <c r="G7" s="499"/>
    </row>
    <row r="8" spans="1:7" ht="60" customHeight="1">
      <c r="A8" s="500"/>
      <c r="B8" s="501" t="s">
        <v>498</v>
      </c>
      <c r="C8" s="501"/>
      <c r="D8" s="555">
        <v>6.5</v>
      </c>
      <c r="E8" s="511">
        <v>4.34</v>
      </c>
      <c r="F8" s="512">
        <f>TRUNC(D8*E8,2)</f>
        <v>28.21</v>
      </c>
      <c r="G8" s="513"/>
    </row>
    <row r="9" spans="1:7" ht="60" customHeight="1">
      <c r="A9" s="500"/>
      <c r="B9" s="501"/>
      <c r="C9" s="501"/>
      <c r="D9" s="555"/>
      <c r="E9" s="511"/>
      <c r="F9" s="512"/>
      <c r="G9" s="513"/>
    </row>
    <row r="10" spans="1:7" ht="60" customHeight="1">
      <c r="A10" s="502"/>
      <c r="B10" s="503"/>
      <c r="C10" s="503"/>
      <c r="D10" s="504"/>
      <c r="E10" s="505"/>
      <c r="F10" s="514"/>
      <c r="G10" s="506"/>
    </row>
    <row r="11" spans="1:7" ht="30" customHeight="1">
      <c r="A11" s="479" t="s">
        <v>423</v>
      </c>
    </row>
    <row r="12" spans="1:7" ht="30" customHeight="1">
      <c r="A12" s="479" t="s">
        <v>365</v>
      </c>
    </row>
    <row r="13" spans="1:7" ht="30" customHeight="1">
      <c r="A13" s="508" t="s">
        <v>261</v>
      </c>
      <c r="B13" s="508"/>
      <c r="C13" s="509"/>
      <c r="D13" s="509"/>
      <c r="E13" s="510"/>
      <c r="F13" s="510"/>
      <c r="G13" s="510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27" orientation="portrait" blackAndWhite="1" r:id="rId1"/>
  <headerFooter alignWithMargins="0">
    <oddFooter>&amp;C&amp;"바탕체,보통"&amp;10-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>
    <tabColor rgb="FFFFFF00"/>
  </sheetPr>
  <dimension ref="A1:I13"/>
  <sheetViews>
    <sheetView showGridLines="0" showZeros="0" view="pageBreakPreview" zoomScaleNormal="75" workbookViewId="0">
      <selection activeCell="G19" sqref="G19"/>
    </sheetView>
  </sheetViews>
  <sheetFormatPr defaultColWidth="11.42578125" defaultRowHeight="12"/>
  <cols>
    <col min="1" max="1" width="3.7109375" style="567" customWidth="1"/>
    <col min="2" max="2" width="20.7109375" style="568" customWidth="1"/>
    <col min="3" max="3" width="3.7109375" style="567" customWidth="1"/>
    <col min="4" max="4" width="15.7109375" style="567" customWidth="1"/>
    <col min="5" max="6" width="15.7109375" style="568" customWidth="1"/>
    <col min="7" max="7" width="19.5703125" style="567" customWidth="1"/>
    <col min="8" max="9" width="11.42578125" style="567" customWidth="1"/>
    <col min="10" max="10" width="17" style="567" bestFit="1" customWidth="1"/>
    <col min="11" max="16384" width="11.42578125" style="567"/>
  </cols>
  <sheetData>
    <row r="1" spans="1:9" ht="20.100000000000001" customHeight="1">
      <c r="A1" s="567" t="s">
        <v>282</v>
      </c>
    </row>
    <row r="2" spans="1:9" ht="39.950000000000003" customHeight="1">
      <c r="A2" s="569" t="s">
        <v>262</v>
      </c>
      <c r="B2" s="570"/>
      <c r="C2" s="571"/>
      <c r="D2" s="571"/>
      <c r="E2" s="570"/>
      <c r="F2" s="570"/>
      <c r="G2" s="571"/>
      <c r="H2" s="572"/>
      <c r="I2" s="573"/>
    </row>
    <row r="3" spans="1:9" ht="20.100000000000001" customHeight="1">
      <c r="A3" s="571"/>
      <c r="B3" s="570"/>
      <c r="C3" s="570"/>
      <c r="D3" s="570"/>
      <c r="E3" s="574"/>
      <c r="F3" s="574"/>
      <c r="G3" s="574"/>
      <c r="H3" s="574"/>
      <c r="I3" s="573"/>
    </row>
    <row r="4" spans="1:9" ht="20.100000000000001" customHeight="1">
      <c r="A4" s="575"/>
      <c r="B4" s="576"/>
      <c r="C4" s="576"/>
      <c r="D4" s="576"/>
      <c r="E4" s="577"/>
      <c r="F4" s="577"/>
      <c r="G4" s="578"/>
      <c r="H4" s="577"/>
      <c r="I4" s="578"/>
    </row>
    <row r="5" spans="1:9" ht="50.1" customHeight="1">
      <c r="A5" s="579"/>
      <c r="B5" s="580" t="s">
        <v>249</v>
      </c>
      <c r="C5" s="581"/>
      <c r="D5" s="582" t="s">
        <v>356</v>
      </c>
      <c r="E5" s="583" t="s">
        <v>451</v>
      </c>
      <c r="F5" s="584" t="s">
        <v>263</v>
      </c>
      <c r="G5" s="585" t="s">
        <v>248</v>
      </c>
    </row>
    <row r="6" spans="1:9" ht="30" customHeight="1">
      <c r="A6" s="586"/>
      <c r="B6" s="570"/>
      <c r="C6" s="587"/>
      <c r="D6" s="588" t="s">
        <v>187</v>
      </c>
      <c r="E6" s="589" t="s">
        <v>225</v>
      </c>
      <c r="F6" s="574" t="s">
        <v>222</v>
      </c>
      <c r="G6" s="590"/>
    </row>
    <row r="7" spans="1:9" ht="30" customHeight="1">
      <c r="A7" s="586"/>
      <c r="B7" s="570"/>
      <c r="C7" s="587"/>
      <c r="D7" s="588" t="s">
        <v>361</v>
      </c>
      <c r="E7" s="589" t="s">
        <v>362</v>
      </c>
      <c r="F7" s="588" t="s">
        <v>361</v>
      </c>
      <c r="G7" s="590"/>
    </row>
    <row r="8" spans="1:9" ht="60" customHeight="1">
      <c r="A8" s="591"/>
      <c r="B8" s="592" t="s">
        <v>498</v>
      </c>
      <c r="C8" s="592"/>
      <c r="D8" s="593">
        <v>8</v>
      </c>
      <c r="E8" s="594">
        <v>2</v>
      </c>
      <c r="F8" s="595">
        <f>TRUNC(D8*E8,2)</f>
        <v>16</v>
      </c>
      <c r="G8" s="590"/>
    </row>
    <row r="9" spans="1:9" ht="60" customHeight="1">
      <c r="A9" s="591"/>
      <c r="B9" s="592"/>
      <c r="C9" s="592"/>
      <c r="D9" s="593"/>
      <c r="E9" s="594">
        <v>0</v>
      </c>
      <c r="F9" s="595">
        <f>TRUNC(D9*E9,2)</f>
        <v>0</v>
      </c>
      <c r="G9" s="590"/>
    </row>
    <row r="10" spans="1:9" ht="60" customHeight="1">
      <c r="A10" s="596"/>
      <c r="B10" s="597"/>
      <c r="C10" s="597"/>
      <c r="D10" s="598"/>
      <c r="E10" s="599"/>
      <c r="F10" s="600"/>
      <c r="G10" s="601"/>
    </row>
    <row r="11" spans="1:9" ht="30" customHeight="1">
      <c r="A11" s="567" t="s">
        <v>357</v>
      </c>
    </row>
    <row r="12" spans="1:9" ht="30" customHeight="1">
      <c r="A12" s="567" t="s">
        <v>452</v>
      </c>
    </row>
    <row r="13" spans="1:9" ht="30" customHeight="1">
      <c r="A13" s="602" t="s">
        <v>453</v>
      </c>
      <c r="B13" s="602"/>
      <c r="C13" s="603"/>
      <c r="D13" s="603"/>
      <c r="E13" s="604"/>
      <c r="F13" s="604"/>
      <c r="G13" s="604"/>
      <c r="H13" s="604"/>
      <c r="I13" s="604"/>
    </row>
  </sheetData>
  <phoneticPr fontId="7" type="noConversion"/>
  <pageMargins left="0.78740157480314965" right="0.78740157480314965" top="0.98425196850393704" bottom="0.78740157480314965" header="0.51181102362204722" footer="0.51181102362204722"/>
  <pageSetup paperSize="9" firstPageNumber="27" orientation="portrait" blackAndWhite="1" r:id="rId1"/>
  <headerFooter alignWithMargins="0">
    <oddFooter>&amp;C&amp;"바탕체,보통"&amp;10-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Q12"/>
  <sheetViews>
    <sheetView view="pageBreakPreview" zoomScaleNormal="80" zoomScaleSheetLayoutView="100" workbookViewId="0">
      <selection activeCell="J15" sqref="J15"/>
    </sheetView>
  </sheetViews>
  <sheetFormatPr defaultRowHeight="30.75" customHeight="1"/>
  <cols>
    <col min="1" max="1" width="16.42578125" style="472" customWidth="1"/>
    <col min="2" max="14" width="9.28515625" style="472" customWidth="1"/>
    <col min="15" max="15" width="8.7109375" style="472" customWidth="1"/>
    <col min="16" max="16" width="9.140625" style="472"/>
    <col min="17" max="17" width="0" style="472" hidden="1" customWidth="1"/>
    <col min="18" max="16384" width="9.140625" style="472"/>
  </cols>
  <sheetData>
    <row r="1" spans="1:17" ht="20.100000000000001" customHeight="1">
      <c r="A1" s="471" t="s">
        <v>500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</row>
    <row r="2" spans="1:17" s="476" customFormat="1" ht="39.950000000000003" customHeight="1">
      <c r="A2" s="473" t="s">
        <v>501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5"/>
    </row>
    <row r="3" spans="1:17" s="476" customFormat="1" ht="20.100000000000001" customHeight="1">
      <c r="A3" s="473"/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</row>
    <row r="4" spans="1:17" ht="20.100000000000001" customHeight="1">
      <c r="A4" s="607" t="s">
        <v>502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</row>
    <row r="5" spans="1:17" ht="24.95" customHeight="1">
      <c r="A5" s="664" t="s">
        <v>503</v>
      </c>
      <c r="B5" s="608" t="s">
        <v>504</v>
      </c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66" t="s">
        <v>343</v>
      </c>
      <c r="O5" s="666" t="s">
        <v>505</v>
      </c>
    </row>
    <row r="6" spans="1:17" ht="24.95" customHeight="1">
      <c r="A6" s="665"/>
      <c r="B6" s="610" t="s">
        <v>506</v>
      </c>
      <c r="C6" s="610" t="s">
        <v>349</v>
      </c>
      <c r="D6" s="610" t="s">
        <v>350</v>
      </c>
      <c r="E6" s="610" t="s">
        <v>351</v>
      </c>
      <c r="F6" s="610" t="s">
        <v>352</v>
      </c>
      <c r="G6" s="610" t="s">
        <v>353</v>
      </c>
      <c r="H6" s="610" t="s">
        <v>354</v>
      </c>
      <c r="I6" s="610" t="s">
        <v>344</v>
      </c>
      <c r="J6" s="610" t="s">
        <v>345</v>
      </c>
      <c r="K6" s="610" t="s">
        <v>346</v>
      </c>
      <c r="L6" s="610" t="s">
        <v>347</v>
      </c>
      <c r="M6" s="610" t="s">
        <v>348</v>
      </c>
      <c r="N6" s="667"/>
      <c r="O6" s="667"/>
    </row>
    <row r="7" spans="1:17" ht="43.5" customHeight="1">
      <c r="A7" s="611" t="s">
        <v>507</v>
      </c>
      <c r="B7" s="612">
        <v>20</v>
      </c>
      <c r="C7" s="612">
        <v>20</v>
      </c>
      <c r="D7" s="612">
        <v>21</v>
      </c>
      <c r="E7" s="612">
        <v>22</v>
      </c>
      <c r="F7" s="612">
        <v>20</v>
      </c>
      <c r="G7" s="612">
        <v>20</v>
      </c>
      <c r="H7" s="612">
        <v>23</v>
      </c>
      <c r="I7" s="612">
        <v>20</v>
      </c>
      <c r="J7" s="612">
        <v>20</v>
      </c>
      <c r="K7" s="612">
        <v>21</v>
      </c>
      <c r="L7" s="612">
        <v>20</v>
      </c>
      <c r="M7" s="612">
        <v>22</v>
      </c>
      <c r="N7" s="613">
        <f>SUM(B7:M7)</f>
        <v>249</v>
      </c>
      <c r="O7" s="614"/>
      <c r="Q7" s="477">
        <f>SUM(N7/12)</f>
        <v>20.75</v>
      </c>
    </row>
    <row r="8" spans="1:17" ht="43.5" customHeight="1">
      <c r="A8" s="612" t="s">
        <v>508</v>
      </c>
      <c r="B8" s="612">
        <v>4</v>
      </c>
      <c r="C8" s="612">
        <v>3</v>
      </c>
      <c r="D8" s="612">
        <v>4</v>
      </c>
      <c r="E8" s="612">
        <v>4</v>
      </c>
      <c r="F8" s="612">
        <v>5</v>
      </c>
      <c r="G8" s="612">
        <v>4</v>
      </c>
      <c r="H8" s="612">
        <v>4</v>
      </c>
      <c r="I8" s="612">
        <v>5</v>
      </c>
      <c r="J8" s="612">
        <v>4</v>
      </c>
      <c r="K8" s="612">
        <v>4</v>
      </c>
      <c r="L8" s="612">
        <v>5</v>
      </c>
      <c r="M8" s="612">
        <v>4</v>
      </c>
      <c r="N8" s="613">
        <f>SUM(B8:M8)</f>
        <v>50</v>
      </c>
      <c r="O8" s="614"/>
    </row>
    <row r="9" spans="1:17" ht="43.5" customHeight="1">
      <c r="A9" s="612" t="s">
        <v>509</v>
      </c>
      <c r="B9" s="612">
        <v>4</v>
      </c>
      <c r="C9" s="612">
        <v>4</v>
      </c>
      <c r="D9" s="612">
        <v>5</v>
      </c>
      <c r="E9" s="612">
        <v>4</v>
      </c>
      <c r="F9" s="612">
        <v>4</v>
      </c>
      <c r="G9" s="612">
        <v>5</v>
      </c>
      <c r="H9" s="612">
        <v>4</v>
      </c>
      <c r="I9" s="612">
        <v>5</v>
      </c>
      <c r="J9" s="612">
        <v>4</v>
      </c>
      <c r="K9" s="612">
        <v>4</v>
      </c>
      <c r="L9" s="612">
        <v>5</v>
      </c>
      <c r="M9" s="612">
        <v>4</v>
      </c>
      <c r="N9" s="613">
        <f>SUM(B9:M9)</f>
        <v>52</v>
      </c>
      <c r="O9" s="614"/>
    </row>
    <row r="10" spans="1:17" ht="43.5" customHeight="1">
      <c r="A10" s="611" t="s">
        <v>510</v>
      </c>
      <c r="B10" s="612">
        <v>3</v>
      </c>
      <c r="C10" s="612">
        <v>1</v>
      </c>
      <c r="D10" s="612">
        <v>1</v>
      </c>
      <c r="E10" s="612">
        <v>0</v>
      </c>
      <c r="F10" s="612">
        <v>2</v>
      </c>
      <c r="G10" s="612">
        <v>1</v>
      </c>
      <c r="H10" s="612">
        <v>0</v>
      </c>
      <c r="I10" s="612">
        <v>1</v>
      </c>
      <c r="J10" s="612">
        <v>2</v>
      </c>
      <c r="K10" s="612">
        <v>2</v>
      </c>
      <c r="L10" s="612">
        <v>0</v>
      </c>
      <c r="M10" s="612">
        <v>1</v>
      </c>
      <c r="N10" s="613">
        <f>SUM(B10:M10)</f>
        <v>14</v>
      </c>
      <c r="O10" s="614"/>
    </row>
    <row r="11" spans="1:17" ht="43.5" customHeight="1">
      <c r="A11" s="612" t="s">
        <v>511</v>
      </c>
      <c r="B11" s="612">
        <f t="shared" ref="B11:N11" si="0">SUM(B7:B10)</f>
        <v>31</v>
      </c>
      <c r="C11" s="612">
        <f t="shared" si="0"/>
        <v>28</v>
      </c>
      <c r="D11" s="612">
        <f t="shared" si="0"/>
        <v>31</v>
      </c>
      <c r="E11" s="612">
        <f t="shared" si="0"/>
        <v>30</v>
      </c>
      <c r="F11" s="612">
        <f t="shared" si="0"/>
        <v>31</v>
      </c>
      <c r="G11" s="612">
        <f t="shared" si="0"/>
        <v>30</v>
      </c>
      <c r="H11" s="612">
        <f t="shared" si="0"/>
        <v>31</v>
      </c>
      <c r="I11" s="612">
        <f t="shared" si="0"/>
        <v>31</v>
      </c>
      <c r="J11" s="612">
        <f t="shared" si="0"/>
        <v>30</v>
      </c>
      <c r="K11" s="612">
        <f t="shared" si="0"/>
        <v>31</v>
      </c>
      <c r="L11" s="612">
        <f t="shared" si="0"/>
        <v>30</v>
      </c>
      <c r="M11" s="612">
        <f t="shared" si="0"/>
        <v>31</v>
      </c>
      <c r="N11" s="612">
        <f t="shared" si="0"/>
        <v>365</v>
      </c>
      <c r="O11" s="614"/>
    </row>
    <row r="12" spans="1:17" ht="31.5" customHeight="1">
      <c r="A12" s="606" t="s">
        <v>512</v>
      </c>
      <c r="B12" s="606"/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</row>
  </sheetData>
  <mergeCells count="3">
    <mergeCell ref="A5:A6"/>
    <mergeCell ref="N5:N6"/>
    <mergeCell ref="O5:O6"/>
  </mergeCells>
  <phoneticPr fontId="5" type="noConversion"/>
  <pageMargins left="0.70866141732283472" right="0.70866141732283472" top="0.78740157480314965" bottom="0.78740157480314965" header="0.51181102362204722" footer="0.51181102362204722"/>
  <pageSetup paperSize="9" orientation="landscape" r:id="rId1"/>
  <headerFooter alignWithMargins="0">
    <oddFooter>&amp;C&amp;"바탕체,보통"&amp;10-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24</vt:i4>
      </vt:variant>
      <vt:variant>
        <vt:lpstr>이름이 지정된 범위</vt:lpstr>
      </vt:variant>
      <vt:variant>
        <vt:i4>22</vt:i4>
      </vt:variant>
    </vt:vector>
  </HeadingPairs>
  <TitlesOfParts>
    <vt:vector size="46" baseType="lpstr">
      <vt:lpstr>심사내역서</vt:lpstr>
      <vt:lpstr>원가집계</vt:lpstr>
      <vt:lpstr>원가</vt:lpstr>
      <vt:lpstr>인집</vt:lpstr>
      <vt:lpstr>단위당인건비</vt:lpstr>
      <vt:lpstr>월기본급</vt:lpstr>
      <vt:lpstr>연장근로</vt:lpstr>
      <vt:lpstr>휴일근로</vt:lpstr>
      <vt:lpstr>근무일수</vt:lpstr>
      <vt:lpstr>투입인원</vt:lpstr>
      <vt:lpstr>경비집계표</vt:lpstr>
      <vt:lpstr>보험료</vt:lpstr>
      <vt:lpstr>보험료산출기준</vt:lpstr>
      <vt:lpstr>산재비율</vt:lpstr>
      <vt:lpstr>복리후생비</vt:lpstr>
      <vt:lpstr>식대</vt:lpstr>
      <vt:lpstr>체력단련비</vt:lpstr>
      <vt:lpstr>사업소세</vt:lpstr>
      <vt:lpstr>교육비</vt:lpstr>
      <vt:lpstr>일반</vt:lpstr>
      <vt:lpstr>일반비율</vt:lpstr>
      <vt:lpstr>이윤</vt:lpstr>
      <vt:lpstr>이윤율</vt:lpstr>
      <vt:lpstr>기업</vt:lpstr>
      <vt:lpstr>경비집계표!Print_Area</vt:lpstr>
      <vt:lpstr>근무일수!Print_Area</vt:lpstr>
      <vt:lpstr>기업!Print_Area</vt:lpstr>
      <vt:lpstr>단위당인건비!Print_Area</vt:lpstr>
      <vt:lpstr>보험료!Print_Area</vt:lpstr>
      <vt:lpstr>보험료산출기준!Print_Area</vt:lpstr>
      <vt:lpstr>복리후생비!Print_Area</vt:lpstr>
      <vt:lpstr>산재비율!Print_Area</vt:lpstr>
      <vt:lpstr>식대!Print_Area</vt:lpstr>
      <vt:lpstr>심사내역서!Print_Area</vt:lpstr>
      <vt:lpstr>연장근로!Print_Area</vt:lpstr>
      <vt:lpstr>원가!Print_Area</vt:lpstr>
      <vt:lpstr>원가집계!Print_Area</vt:lpstr>
      <vt:lpstr>월기본급!Print_Area</vt:lpstr>
      <vt:lpstr>이윤율!Print_Area</vt:lpstr>
      <vt:lpstr>인집!Print_Area</vt:lpstr>
      <vt:lpstr>일반비율!Print_Area</vt:lpstr>
      <vt:lpstr>체력단련비!Print_Area</vt:lpstr>
      <vt:lpstr>투입인원!Print_Area</vt:lpstr>
      <vt:lpstr>휴일근로!Print_Area</vt:lpstr>
      <vt:lpstr>단위당인건비!Print_Titles</vt:lpstr>
      <vt:lpstr>보험료!Print_Titles</vt:lpstr>
    </vt:vector>
  </TitlesOfParts>
  <Company>연구소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진한식</dc:creator>
  <cp:lastModifiedBy>xxx</cp:lastModifiedBy>
  <cp:lastPrinted>2013-12-24T00:33:10Z</cp:lastPrinted>
  <dcterms:created xsi:type="dcterms:W3CDTF">2008-01-03T00:35:12Z</dcterms:created>
  <dcterms:modified xsi:type="dcterms:W3CDTF">2013-12-24T00:36:01Z</dcterms:modified>
</cp:coreProperties>
</file>