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40" yWindow="-450" windowWidth="21300" windowHeight="13065"/>
  </bookViews>
  <sheets>
    <sheet name="산출내역서" sheetId="18" r:id="rId1"/>
  </sheets>
  <definedNames>
    <definedName name="_xlnm.Print_Area" localSheetId="0">산출내역서!$A$1:$H$31</definedName>
  </definedNames>
  <calcPr calcId="125725"/>
</workbook>
</file>

<file path=xl/calcChain.xml><?xml version="1.0" encoding="utf-8"?>
<calcChain xmlns="http://schemas.openxmlformats.org/spreadsheetml/2006/main">
  <c r="D25" i="18"/>
  <c r="D9" l="1"/>
  <c r="D7" l="1"/>
  <c r="D8" s="1"/>
  <c r="D4"/>
  <c r="E19"/>
  <c r="G19" s="1"/>
  <c r="G20" s="1"/>
  <c r="E6"/>
  <c r="E5"/>
  <c r="G5" s="1"/>
  <c r="G7"/>
  <c r="G6"/>
  <c r="G9" l="1"/>
  <c r="D10"/>
  <c r="D11" s="1"/>
  <c r="G4"/>
  <c r="G8"/>
  <c r="D14" l="1"/>
  <c r="D16"/>
  <c r="D12"/>
  <c r="D15"/>
  <c r="G10"/>
  <c r="G11" l="1"/>
  <c r="G14"/>
  <c r="G12"/>
  <c r="G13" s="1"/>
  <c r="G16"/>
  <c r="G15"/>
  <c r="D13"/>
  <c r="D18" l="1"/>
  <c r="D23" s="1"/>
  <c r="G18"/>
  <c r="G23" s="1"/>
  <c r="G24" s="1"/>
  <c r="G25" s="1"/>
  <c r="G26" l="1"/>
  <c r="D24"/>
  <c r="G27" l="1"/>
  <c r="G28" s="1"/>
  <c r="G29" s="1"/>
  <c r="D26" l="1"/>
  <c r="D27" l="1"/>
  <c r="D28" l="1"/>
  <c r="D29" l="1"/>
</calcChain>
</file>

<file path=xl/sharedStrings.xml><?xml version="1.0" encoding="utf-8"?>
<sst xmlns="http://schemas.openxmlformats.org/spreadsheetml/2006/main" count="58" uniqueCount="54">
  <si>
    <t>부가가치세법 세율 적용</t>
    <phoneticPr fontId="2" type="noConversion"/>
  </si>
  <si>
    <t>보상분야 각종용역계약 운영지침 개선'
(사장방침-2012.01.11)에 의거 일반관리비는 5%이내</t>
    <phoneticPr fontId="2" type="noConversion"/>
  </si>
  <si>
    <t>보상분야 각종용역계약 운영지침 개선'
(사장방침-2012.01.11)에 의거 이윤은 10%이내</t>
    <phoneticPr fontId="2" type="noConversion"/>
  </si>
  <si>
    <t>기본급</t>
    <phoneticPr fontId="2" type="noConversion"/>
  </si>
  <si>
    <t>년차수당</t>
    <phoneticPr fontId="2" type="noConversion"/>
  </si>
  <si>
    <t>보험료</t>
    <phoneticPr fontId="2" type="noConversion"/>
  </si>
  <si>
    <t>임금채권보장보험료</t>
    <phoneticPr fontId="2" type="noConversion"/>
  </si>
  <si>
    <t>산재보험료</t>
    <phoneticPr fontId="2" type="noConversion"/>
  </si>
  <si>
    <t>복리후생비</t>
    <phoneticPr fontId="2" type="noConversion"/>
  </si>
  <si>
    <t>교육비</t>
    <phoneticPr fontId="2" type="noConversion"/>
  </si>
  <si>
    <t>원가산출내역서</t>
    <phoneticPr fontId="2" type="noConversion"/>
  </si>
  <si>
    <t>(기본급+제수당+상여금)×0.08%</t>
    <phoneticPr fontId="2" type="noConversion"/>
  </si>
  <si>
    <t>구 분</t>
    <phoneticPr fontId="2" type="noConversion"/>
  </si>
  <si>
    <t>산출내역</t>
    <phoneticPr fontId="2" type="noConversion"/>
  </si>
  <si>
    <t>제수당</t>
    <phoneticPr fontId="2" type="noConversion"/>
  </si>
  <si>
    <t>연장근로수당</t>
    <phoneticPr fontId="2" type="noConversion"/>
  </si>
  <si>
    <t>휴일근로수당</t>
    <phoneticPr fontId="2" type="noConversion"/>
  </si>
  <si>
    <t>소계</t>
    <phoneticPr fontId="2" type="noConversion"/>
  </si>
  <si>
    <t>상여금</t>
    <phoneticPr fontId="2" type="noConversion"/>
  </si>
  <si>
    <t>계</t>
    <phoneticPr fontId="2" type="noConversion"/>
  </si>
  <si>
    <t>국민연금</t>
    <phoneticPr fontId="2" type="noConversion"/>
  </si>
  <si>
    <t>국민건강보험료</t>
    <phoneticPr fontId="2" type="noConversion"/>
  </si>
  <si>
    <t>노인장기요양보험</t>
    <phoneticPr fontId="2" type="noConversion"/>
  </si>
  <si>
    <t>고용보험료</t>
    <phoneticPr fontId="2" type="noConversion"/>
  </si>
  <si>
    <t>식대</t>
    <phoneticPr fontId="2" type="noConversion"/>
  </si>
  <si>
    <t>기타</t>
    <phoneticPr fontId="2" type="noConversion"/>
  </si>
  <si>
    <t>사업소세</t>
    <phoneticPr fontId="2" type="noConversion"/>
  </si>
  <si>
    <t>국민연금법 요율 4.5% 적용
- 국민연금법 제88조</t>
    <phoneticPr fontId="2" type="noConversion"/>
  </si>
  <si>
    <t>노인장기요양법 요율 6.55% 적용
- 4대사회보험 정보연계센터 보험정보자료</t>
    <phoneticPr fontId="2" type="noConversion"/>
  </si>
  <si>
    <t>직
접
인
건
비</t>
    <phoneticPr fontId="2" type="noConversion"/>
  </si>
  <si>
    <t>순용역원가</t>
    <phoneticPr fontId="2" type="noConversion"/>
  </si>
  <si>
    <t>합 계</t>
    <phoneticPr fontId="2" type="noConversion"/>
  </si>
  <si>
    <t>부가가치세[합계ⅹ10%]</t>
    <phoneticPr fontId="2" type="noConversion"/>
  </si>
  <si>
    <t>총 계</t>
    <phoneticPr fontId="2" type="noConversion"/>
  </si>
  <si>
    <t>경
비</t>
    <phoneticPr fontId="2" type="noConversion"/>
  </si>
  <si>
    <t>직접인건비+경비</t>
    <phoneticPr fontId="2" type="noConversion"/>
  </si>
  <si>
    <t xml:space="preserve">                                                        (단위 : 원)</t>
    <phoneticPr fontId="2" type="noConversion"/>
  </si>
  <si>
    <t>석면피해구제분담금</t>
    <phoneticPr fontId="2" type="noConversion"/>
  </si>
  <si>
    <t>석면피해구제법 제31조에 의거 총보수액의 0.05/1000</t>
  </si>
  <si>
    <t>지방세법 제100조 종업원할(급여총액의 1,000분의 5)</t>
  </si>
  <si>
    <r>
      <t>일반관리비
[순용역원가ⅹ</t>
    </r>
    <r>
      <rPr>
        <sz val="11"/>
        <rFont val="돋움"/>
        <family val="3"/>
        <charset val="129"/>
      </rPr>
      <t>4</t>
    </r>
    <r>
      <rPr>
        <sz val="11"/>
        <rFont val="돋움"/>
        <family val="3"/>
        <charset val="129"/>
      </rPr>
      <t>%]</t>
    </r>
    <phoneticPr fontId="2" type="noConversion"/>
  </si>
  <si>
    <r>
      <t>이윤
[(인건비+경비+일반관리비)ⅹ</t>
    </r>
    <r>
      <rPr>
        <sz val="11"/>
        <rFont val="돋움"/>
        <family val="3"/>
        <charset val="129"/>
      </rPr>
      <t>6</t>
    </r>
    <r>
      <rPr>
        <sz val="11"/>
        <rFont val="돋움"/>
        <family val="3"/>
        <charset val="129"/>
      </rPr>
      <t>%]</t>
    </r>
    <phoneticPr fontId="2" type="noConversion"/>
  </si>
  <si>
    <t>(기본급+제수당+상여금)×0.9%
* 산출식 : 0.25%(고용안정.직업능력개발사업요율)+0.65%(실업급여의 보험율)</t>
    <phoneticPr fontId="2" type="noConversion"/>
  </si>
  <si>
    <t>근로기준법 제60조(1개/월)</t>
    <phoneticPr fontId="2" type="noConversion"/>
  </si>
  <si>
    <t>중소기업중앙회 발표 15년 단순노무종사원 일급 64,150원 * 26일 = 1,667,900원 적용</t>
    <phoneticPr fontId="2" type="noConversion"/>
  </si>
  <si>
    <t>건강보험법 요율 3.035% 적용
- 4대사회보험 정보연계센터 보험정보자료</t>
    <phoneticPr fontId="2" type="noConversion"/>
  </si>
  <si>
    <t>근로기준법 제56조</t>
    <phoneticPr fontId="2" type="noConversion"/>
  </si>
  <si>
    <t>근무월수</t>
    <phoneticPr fontId="2" type="noConversion"/>
  </si>
  <si>
    <t>인원(명)</t>
    <phoneticPr fontId="2" type="noConversion"/>
  </si>
  <si>
    <t>총금액</t>
    <phoneticPr fontId="2" type="noConversion"/>
  </si>
  <si>
    <t>1인당 금액</t>
    <phoneticPr fontId="2" type="noConversion"/>
  </si>
  <si>
    <t>산업재해보상보험법 제4조
 2015년도 사업종류별 산재보험 요율 1.7% 적용</t>
    <phoneticPr fontId="2" type="noConversion"/>
  </si>
  <si>
    <t>합계+부가가치세</t>
    <phoneticPr fontId="2" type="noConversion"/>
  </si>
  <si>
    <t>기본급의 50%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</si>
</sst>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.000_ 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rgb="FFFF000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41" fontId="0" fillId="0" borderId="0" xfId="1" applyFont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shrinkToFit="1"/>
    </xf>
    <xf numFmtId="0" fontId="7" fillId="0" borderId="8" xfId="0" quotePrefix="1" applyFont="1" applyBorder="1" applyAlignment="1">
      <alignment horizontal="left" vertical="center" wrapText="1" shrinkToFit="1"/>
    </xf>
    <xf numFmtId="0" fontId="7" fillId="0" borderId="9" xfId="0" quotePrefix="1" applyFont="1" applyBorder="1" applyAlignment="1">
      <alignment horizontal="left" vertical="center" wrapText="1" shrinkToFit="1"/>
    </xf>
    <xf numFmtId="0" fontId="7" fillId="0" borderId="10" xfId="0" quotePrefix="1" applyFont="1" applyBorder="1" applyAlignment="1">
      <alignment horizontal="left" vertical="center" wrapText="1" shrinkToFit="1"/>
    </xf>
    <xf numFmtId="0" fontId="7" fillId="0" borderId="1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3" fillId="0" borderId="1" xfId="0" applyFont="1" applyBorder="1" applyAlignment="1"/>
    <xf numFmtId="0" fontId="0" fillId="0" borderId="5" xfId="0" applyBorder="1" applyAlignment="1">
      <alignment horizontal="center" vertical="center" shrinkToFit="1"/>
    </xf>
    <xf numFmtId="43" fontId="0" fillId="0" borderId="0" xfId="0" applyNumberFormat="1" applyAlignment="1">
      <alignment vertical="center" shrinkToFit="1"/>
    </xf>
    <xf numFmtId="41" fontId="8" fillId="0" borderId="12" xfId="1" applyFont="1" applyBorder="1" applyAlignment="1">
      <alignment vertical="center"/>
    </xf>
    <xf numFmtId="41" fontId="8" fillId="0" borderId="13" xfId="1" applyFont="1" applyBorder="1" applyAlignment="1">
      <alignment vertical="center"/>
    </xf>
    <xf numFmtId="41" fontId="8" fillId="0" borderId="15" xfId="1" applyFont="1" applyBorder="1" applyAlignment="1">
      <alignment vertical="center"/>
    </xf>
    <xf numFmtId="41" fontId="8" fillId="0" borderId="16" xfId="1" applyFont="1" applyBorder="1" applyAlignment="1">
      <alignment vertical="center"/>
    </xf>
    <xf numFmtId="41" fontId="8" fillId="0" borderId="17" xfId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41" fontId="13" fillId="0" borderId="12" xfId="1" applyFont="1" applyBorder="1" applyAlignment="1">
      <alignment vertical="center"/>
    </xf>
    <xf numFmtId="177" fontId="13" fillId="0" borderId="12" xfId="1" applyNumberFormat="1" applyFont="1" applyBorder="1" applyAlignment="1">
      <alignment vertical="center"/>
    </xf>
    <xf numFmtId="41" fontId="13" fillId="0" borderId="14" xfId="1" applyFont="1" applyBorder="1" applyAlignment="1">
      <alignment vertical="center"/>
    </xf>
    <xf numFmtId="41" fontId="13" fillId="0" borderId="15" xfId="1" applyFont="1" applyBorder="1" applyAlignment="1">
      <alignment vertical="center"/>
    </xf>
    <xf numFmtId="41" fontId="13" fillId="0" borderId="16" xfId="1" applyFont="1" applyBorder="1" applyAlignment="1">
      <alignment vertical="center"/>
    </xf>
    <xf numFmtId="41" fontId="13" fillId="0" borderId="16" xfId="1" applyNumberFormat="1" applyFont="1" applyBorder="1" applyAlignment="1">
      <alignment vertical="center"/>
    </xf>
    <xf numFmtId="41" fontId="13" fillId="0" borderId="17" xfId="1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1" fontId="13" fillId="0" borderId="16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13" fillId="0" borderId="17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1" fontId="13" fillId="0" borderId="15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1" fontId="13" fillId="0" borderId="14" xfId="0" applyNumberFormat="1" applyFont="1" applyBorder="1" applyAlignment="1">
      <alignment vertical="center"/>
    </xf>
    <xf numFmtId="41" fontId="12" fillId="0" borderId="15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3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1" xfId="0" applyFont="1" applyBorder="1" applyAlignment="1"/>
    <xf numFmtId="0" fontId="9" fillId="0" borderId="2" xfId="0" applyFont="1" applyBorder="1" applyAlignment="1">
      <alignment horizontal="center" vertical="center" wrapText="1" shrinkToFit="1"/>
    </xf>
    <xf numFmtId="0" fontId="8" fillId="0" borderId="0" xfId="0" applyFont="1" applyAlignment="1">
      <alignment shrinkToFit="1"/>
    </xf>
    <xf numFmtId="0" fontId="14" fillId="0" borderId="0" xfId="0" applyFont="1" applyAlignment="1">
      <alignment vertical="center"/>
    </xf>
    <xf numFmtId="0" fontId="8" fillId="0" borderId="0" xfId="0" applyFont="1"/>
    <xf numFmtId="0" fontId="1" fillId="0" borderId="1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topLeftCell="A22" zoomScaleNormal="100" zoomScaleSheetLayoutView="100" workbookViewId="0">
      <selection activeCell="H9" sqref="H9"/>
    </sheetView>
  </sheetViews>
  <sheetFormatPr defaultRowHeight="13.5"/>
  <cols>
    <col min="1" max="1" width="3.21875" bestFit="1" customWidth="1"/>
    <col min="2" max="2" width="9.88671875" bestFit="1" customWidth="1"/>
    <col min="3" max="3" width="17.21875" bestFit="1" customWidth="1"/>
    <col min="4" max="4" width="12.88671875" style="67" bestFit="1" customWidth="1"/>
    <col min="5" max="5" width="8.6640625" style="62" customWidth="1"/>
    <col min="6" max="6" width="8.44140625" style="62" customWidth="1"/>
    <col min="7" max="7" width="14.109375" style="62" bestFit="1" customWidth="1"/>
    <col min="8" max="8" width="55" bestFit="1" customWidth="1"/>
    <col min="9" max="9" width="14.33203125" bestFit="1" customWidth="1"/>
  </cols>
  <sheetData>
    <row r="1" spans="1:10" ht="25.5">
      <c r="A1" s="91" t="s">
        <v>10</v>
      </c>
      <c r="B1" s="91"/>
      <c r="C1" s="91"/>
      <c r="D1" s="91"/>
      <c r="E1" s="91"/>
      <c r="F1" s="91"/>
      <c r="G1" s="91"/>
      <c r="H1" s="91"/>
    </row>
    <row r="2" spans="1:10" s="6" customFormat="1" ht="15" thickBot="1">
      <c r="A2" s="26"/>
      <c r="B2" s="26"/>
      <c r="C2" s="26"/>
      <c r="D2" s="63"/>
      <c r="E2" s="37"/>
      <c r="F2" s="37"/>
      <c r="G2" s="37"/>
      <c r="H2" s="7" t="s">
        <v>36</v>
      </c>
    </row>
    <row r="3" spans="1:10" s="1" customFormat="1" ht="30" customHeight="1" thickBot="1">
      <c r="A3" s="88" t="s">
        <v>12</v>
      </c>
      <c r="B3" s="89"/>
      <c r="C3" s="90"/>
      <c r="D3" s="64" t="s">
        <v>50</v>
      </c>
      <c r="E3" s="38" t="s">
        <v>47</v>
      </c>
      <c r="F3" s="38" t="s">
        <v>48</v>
      </c>
      <c r="G3" s="39" t="s">
        <v>49</v>
      </c>
      <c r="H3" s="9" t="s">
        <v>13</v>
      </c>
    </row>
    <row r="4" spans="1:10" s="1" customFormat="1" ht="30" customHeight="1" thickTop="1">
      <c r="A4" s="96" t="s">
        <v>29</v>
      </c>
      <c r="B4" s="100" t="s">
        <v>3</v>
      </c>
      <c r="C4" s="101"/>
      <c r="D4" s="29">
        <f>64150*26</f>
        <v>1667900</v>
      </c>
      <c r="E4" s="41">
        <v>3.35</v>
      </c>
      <c r="F4" s="40">
        <v>4</v>
      </c>
      <c r="G4" s="40">
        <f>D4*E4*F4</f>
        <v>22349860</v>
      </c>
      <c r="H4" s="14" t="s">
        <v>44</v>
      </c>
      <c r="I4" s="28"/>
      <c r="J4" s="8"/>
    </row>
    <row r="5" spans="1:10" s="1" customFormat="1" ht="30" customHeight="1">
      <c r="A5" s="97"/>
      <c r="B5" s="92" t="s">
        <v>14</v>
      </c>
      <c r="C5" s="10" t="s">
        <v>15</v>
      </c>
      <c r="D5" s="29">
        <v>0</v>
      </c>
      <c r="E5" s="41">
        <f>E4</f>
        <v>3.35</v>
      </c>
      <c r="F5" s="40">
        <v>4</v>
      </c>
      <c r="G5" s="40">
        <f>D5*E5*F5</f>
        <v>0</v>
      </c>
      <c r="H5" s="14" t="s">
        <v>46</v>
      </c>
      <c r="I5" s="28"/>
      <c r="J5" s="8"/>
    </row>
    <row r="6" spans="1:10" s="1" customFormat="1" ht="30" customHeight="1">
      <c r="A6" s="97"/>
      <c r="B6" s="93"/>
      <c r="C6" s="10" t="s">
        <v>16</v>
      </c>
      <c r="D6" s="29">
        <v>0</v>
      </c>
      <c r="E6" s="41">
        <f>E4</f>
        <v>3.35</v>
      </c>
      <c r="F6" s="40">
        <v>4</v>
      </c>
      <c r="G6" s="40">
        <f>D6*E6*F6</f>
        <v>0</v>
      </c>
      <c r="H6" s="14" t="s">
        <v>46</v>
      </c>
      <c r="I6" s="28"/>
      <c r="J6" s="8"/>
    </row>
    <row r="7" spans="1:10" s="1" customFormat="1" ht="30" customHeight="1">
      <c r="A7" s="97"/>
      <c r="B7" s="93"/>
      <c r="C7" s="10" t="s">
        <v>4</v>
      </c>
      <c r="D7" s="29">
        <f>D4/209*8</f>
        <v>63843.062200956934</v>
      </c>
      <c r="E7" s="41">
        <v>3.35</v>
      </c>
      <c r="F7" s="40">
        <v>4</v>
      </c>
      <c r="G7" s="40">
        <f>D7*E7*F7</f>
        <v>855497.0334928229</v>
      </c>
      <c r="H7" s="14" t="s">
        <v>43</v>
      </c>
      <c r="I7" s="28"/>
      <c r="J7" s="8"/>
    </row>
    <row r="8" spans="1:10" s="1" customFormat="1" ht="30" customHeight="1">
      <c r="A8" s="97"/>
      <c r="B8" s="94"/>
      <c r="C8" s="10" t="s">
        <v>17</v>
      </c>
      <c r="D8" s="29">
        <f>SUM(D5:D7)</f>
        <v>63843.062200956934</v>
      </c>
      <c r="E8" s="41"/>
      <c r="F8" s="40"/>
      <c r="G8" s="40">
        <f>SUM(G5:G7)</f>
        <v>855497.0334928229</v>
      </c>
      <c r="H8" s="14"/>
      <c r="I8" s="28"/>
      <c r="J8" s="8"/>
    </row>
    <row r="9" spans="1:10" s="1" customFormat="1" ht="30" customHeight="1" thickBot="1">
      <c r="A9" s="97"/>
      <c r="B9" s="104" t="s">
        <v>18</v>
      </c>
      <c r="C9" s="105"/>
      <c r="D9" s="30">
        <f>D4*0.5/12</f>
        <v>69495.833333333328</v>
      </c>
      <c r="E9" s="41">
        <v>3.35</v>
      </c>
      <c r="F9" s="42">
        <v>4</v>
      </c>
      <c r="G9" s="42">
        <f>D9*E9*F9</f>
        <v>931244.16666666663</v>
      </c>
      <c r="H9" s="22" t="s">
        <v>53</v>
      </c>
      <c r="I9" s="28"/>
      <c r="J9" s="8"/>
    </row>
    <row r="10" spans="1:10" s="1" customFormat="1" ht="30" customHeight="1" thickTop="1" thickBot="1">
      <c r="A10" s="97"/>
      <c r="B10" s="102" t="s">
        <v>19</v>
      </c>
      <c r="C10" s="103"/>
      <c r="D10" s="31">
        <f>D4+D8+D9</f>
        <v>1801238.8955342902</v>
      </c>
      <c r="E10" s="43"/>
      <c r="F10" s="43"/>
      <c r="G10" s="43">
        <f>G4+G8+G9</f>
        <v>24136601.20015949</v>
      </c>
      <c r="H10" s="23"/>
      <c r="I10" s="28"/>
      <c r="J10" s="8"/>
    </row>
    <row r="11" spans="1:10" s="1" customFormat="1" ht="30" customHeight="1" thickTop="1">
      <c r="A11" s="98" t="s">
        <v>34</v>
      </c>
      <c r="B11" s="94" t="s">
        <v>5</v>
      </c>
      <c r="C11" s="10" t="s">
        <v>20</v>
      </c>
      <c r="D11" s="29">
        <f>D10*4.5%</f>
        <v>81055.750299043051</v>
      </c>
      <c r="E11" s="40"/>
      <c r="F11" s="40"/>
      <c r="G11" s="40">
        <f>G10*4.5%</f>
        <v>1086147.054007177</v>
      </c>
      <c r="H11" s="14" t="s">
        <v>27</v>
      </c>
      <c r="I11" s="28"/>
    </row>
    <row r="12" spans="1:10" s="1" customFormat="1" ht="30" customHeight="1">
      <c r="A12" s="97"/>
      <c r="B12" s="95"/>
      <c r="C12" s="11" t="s">
        <v>21</v>
      </c>
      <c r="D12" s="32">
        <f>D10*3.035%</f>
        <v>54667.600479465713</v>
      </c>
      <c r="E12" s="44"/>
      <c r="F12" s="44"/>
      <c r="G12" s="44">
        <f>G10*3.035%</f>
        <v>732545.84642484062</v>
      </c>
      <c r="H12" s="15" t="s">
        <v>45</v>
      </c>
      <c r="I12" s="28"/>
    </row>
    <row r="13" spans="1:10" s="1" customFormat="1" ht="30" customHeight="1">
      <c r="A13" s="97"/>
      <c r="B13" s="95"/>
      <c r="C13" s="11" t="s">
        <v>22</v>
      </c>
      <c r="D13" s="32">
        <f>D12*6.55%</f>
        <v>3580.7278314050045</v>
      </c>
      <c r="E13" s="44"/>
      <c r="F13" s="44"/>
      <c r="G13" s="44">
        <f>G12*6.55%</f>
        <v>47981.752940827064</v>
      </c>
      <c r="H13" s="15" t="s">
        <v>28</v>
      </c>
      <c r="I13" s="28"/>
    </row>
    <row r="14" spans="1:10" s="1" customFormat="1" ht="30" customHeight="1">
      <c r="A14" s="97"/>
      <c r="B14" s="95"/>
      <c r="C14" s="12" t="s">
        <v>7</v>
      </c>
      <c r="D14" s="32">
        <f>D10*1.7%</f>
        <v>30621.061224082936</v>
      </c>
      <c r="E14" s="44"/>
      <c r="F14" s="44"/>
      <c r="G14" s="44">
        <f>G10*1.7%</f>
        <v>410322.22040271136</v>
      </c>
      <c r="H14" s="15" t="s">
        <v>51</v>
      </c>
      <c r="I14" s="28"/>
    </row>
    <row r="15" spans="1:10" s="1" customFormat="1" ht="30" customHeight="1">
      <c r="A15" s="97"/>
      <c r="B15" s="95"/>
      <c r="C15" s="12" t="s">
        <v>6</v>
      </c>
      <c r="D15" s="32">
        <f>D10*0.08%</f>
        <v>1440.9911164274322</v>
      </c>
      <c r="E15" s="44"/>
      <c r="F15" s="44"/>
      <c r="G15" s="44">
        <f>G10*0.08%</f>
        <v>19309.280960127591</v>
      </c>
      <c r="H15" s="15" t="s">
        <v>11</v>
      </c>
      <c r="I15" s="28"/>
    </row>
    <row r="16" spans="1:10" s="1" customFormat="1" ht="30" customHeight="1">
      <c r="A16" s="97"/>
      <c r="B16" s="95"/>
      <c r="C16" s="11" t="s">
        <v>23</v>
      </c>
      <c r="D16" s="32">
        <f>D10*0.9%</f>
        <v>16211.150059808613</v>
      </c>
      <c r="E16" s="44"/>
      <c r="F16" s="44"/>
      <c r="G16" s="45">
        <f>G10*0.9%</f>
        <v>217229.41080143544</v>
      </c>
      <c r="H16" s="15" t="s">
        <v>42</v>
      </c>
      <c r="I16" s="28"/>
    </row>
    <row r="17" spans="1:9" s="1" customFormat="1" ht="30" customHeight="1">
      <c r="A17" s="97"/>
      <c r="B17" s="95"/>
      <c r="C17" s="27" t="s">
        <v>37</v>
      </c>
      <c r="D17" s="32"/>
      <c r="E17" s="44"/>
      <c r="F17" s="44"/>
      <c r="G17" s="45"/>
      <c r="H17" s="15" t="s">
        <v>38</v>
      </c>
      <c r="I17" s="28"/>
    </row>
    <row r="18" spans="1:9" s="1" customFormat="1" ht="30" customHeight="1">
      <c r="A18" s="97"/>
      <c r="B18" s="95"/>
      <c r="C18" s="11" t="s">
        <v>17</v>
      </c>
      <c r="D18" s="32">
        <f>SUM(D11:D17)</f>
        <v>187577.28101023275</v>
      </c>
      <c r="E18" s="44"/>
      <c r="F18" s="44"/>
      <c r="G18" s="44">
        <f>SUM(G11:G17)</f>
        <v>2513535.5655371193</v>
      </c>
      <c r="H18" s="15"/>
      <c r="I18" s="28"/>
    </row>
    <row r="19" spans="1:9" s="1" customFormat="1" ht="30" customHeight="1">
      <c r="A19" s="97"/>
      <c r="B19" s="95" t="s">
        <v>8</v>
      </c>
      <c r="C19" s="11" t="s">
        <v>24</v>
      </c>
      <c r="D19" s="32">
        <v>100000</v>
      </c>
      <c r="E19" s="41">
        <f>E4</f>
        <v>3.35</v>
      </c>
      <c r="F19" s="44">
        <v>4</v>
      </c>
      <c r="G19" s="44">
        <f>D19*E19*F19</f>
        <v>1340000</v>
      </c>
      <c r="H19" s="15"/>
      <c r="I19" s="28"/>
    </row>
    <row r="20" spans="1:9" s="1" customFormat="1" ht="30" customHeight="1">
      <c r="A20" s="97"/>
      <c r="B20" s="95"/>
      <c r="C20" s="11" t="s">
        <v>17</v>
      </c>
      <c r="D20" s="32">
        <v>100000</v>
      </c>
      <c r="E20" s="44"/>
      <c r="F20" s="44"/>
      <c r="G20" s="44">
        <f>SUM(G19:G19)</f>
        <v>1340000</v>
      </c>
      <c r="H20" s="15"/>
      <c r="I20" s="28"/>
    </row>
    <row r="21" spans="1:9" s="1" customFormat="1" ht="30" customHeight="1">
      <c r="A21" s="97"/>
      <c r="B21" s="95" t="s">
        <v>25</v>
      </c>
      <c r="C21" s="11" t="s">
        <v>26</v>
      </c>
      <c r="D21" s="32"/>
      <c r="E21" s="44"/>
      <c r="F21" s="44"/>
      <c r="G21" s="44"/>
      <c r="H21" s="16" t="s">
        <v>39</v>
      </c>
      <c r="I21" s="28"/>
    </row>
    <row r="22" spans="1:9" s="1" customFormat="1" ht="30" customHeight="1" thickBot="1">
      <c r="A22" s="97"/>
      <c r="B22" s="92"/>
      <c r="C22" s="13" t="s">
        <v>9</v>
      </c>
      <c r="D22" s="33"/>
      <c r="E22" s="46"/>
      <c r="F22" s="46"/>
      <c r="G22" s="46"/>
      <c r="H22" s="24"/>
      <c r="I22" s="28"/>
    </row>
    <row r="23" spans="1:9" s="1" customFormat="1" ht="30" customHeight="1" thickTop="1" thickBot="1">
      <c r="A23" s="99"/>
      <c r="B23" s="102" t="s">
        <v>19</v>
      </c>
      <c r="C23" s="103"/>
      <c r="D23" s="31">
        <f>D18+D20+D21</f>
        <v>287577.28101023275</v>
      </c>
      <c r="E23" s="43"/>
      <c r="F23" s="43"/>
      <c r="G23" s="43">
        <f>G21+G20+G18</f>
        <v>3853535.5655371193</v>
      </c>
      <c r="H23" s="21"/>
      <c r="I23" s="28"/>
    </row>
    <row r="24" spans="1:9" s="1" customFormat="1" ht="30" customHeight="1" thickTop="1">
      <c r="A24" s="68" t="s">
        <v>30</v>
      </c>
      <c r="B24" s="69"/>
      <c r="C24" s="70"/>
      <c r="D24" s="29">
        <f>D10+D23</f>
        <v>2088816.1765445229</v>
      </c>
      <c r="E24" s="40"/>
      <c r="F24" s="40"/>
      <c r="G24" s="40">
        <f>G23+G10</f>
        <v>27990136.765696608</v>
      </c>
      <c r="H24" s="25" t="s">
        <v>35</v>
      </c>
      <c r="I24" s="28"/>
    </row>
    <row r="25" spans="1:9" s="1" customFormat="1" ht="30" customHeight="1">
      <c r="A25" s="76" t="s">
        <v>40</v>
      </c>
      <c r="B25" s="77"/>
      <c r="C25" s="78"/>
      <c r="D25" s="34">
        <f>D24*4%</f>
        <v>83552.64706178091</v>
      </c>
      <c r="E25" s="47"/>
      <c r="F25" s="48"/>
      <c r="G25" s="49">
        <f>G24*4%</f>
        <v>1119605.4706278644</v>
      </c>
      <c r="H25" s="17" t="s">
        <v>1</v>
      </c>
      <c r="I25" s="28"/>
    </row>
    <row r="26" spans="1:9" s="1" customFormat="1" ht="30" customHeight="1" thickBot="1">
      <c r="A26" s="79" t="s">
        <v>41</v>
      </c>
      <c r="B26" s="80"/>
      <c r="C26" s="81"/>
      <c r="D26" s="33">
        <f>(D24+D25)*6%</f>
        <v>130342.12941637823</v>
      </c>
      <c r="E26" s="46"/>
      <c r="F26" s="50"/>
      <c r="G26" s="51">
        <f>(G24+G25)*6%</f>
        <v>1746584.5341794682</v>
      </c>
      <c r="H26" s="18" t="s">
        <v>2</v>
      </c>
      <c r="I26" s="28"/>
    </row>
    <row r="27" spans="1:9" s="1" customFormat="1" ht="30" customHeight="1" thickTop="1" thickBot="1">
      <c r="A27" s="73" t="s">
        <v>31</v>
      </c>
      <c r="B27" s="74"/>
      <c r="C27" s="75"/>
      <c r="D27" s="31">
        <f>SUM(D24:D26)</f>
        <v>2302710.9530226821</v>
      </c>
      <c r="E27" s="43"/>
      <c r="F27" s="52"/>
      <c r="G27" s="53">
        <f>SUM(G24:G26)</f>
        <v>30856326.770503938</v>
      </c>
      <c r="H27" s="19"/>
      <c r="I27" s="28"/>
    </row>
    <row r="28" spans="1:9" s="1" customFormat="1" ht="30" customHeight="1" thickTop="1" thickBot="1">
      <c r="A28" s="82" t="s">
        <v>32</v>
      </c>
      <c r="B28" s="83"/>
      <c r="C28" s="84"/>
      <c r="D28" s="35">
        <f>D27*10%</f>
        <v>230271.09530226822</v>
      </c>
      <c r="E28" s="54"/>
      <c r="F28" s="55"/>
      <c r="G28" s="56">
        <f>G27*10%</f>
        <v>3085632.677050394</v>
      </c>
      <c r="H28" s="20" t="s">
        <v>0</v>
      </c>
      <c r="I28" s="28"/>
    </row>
    <row r="29" spans="1:9" s="1" customFormat="1" ht="30" customHeight="1" thickTop="1" thickBot="1">
      <c r="A29" s="85" t="s">
        <v>33</v>
      </c>
      <c r="B29" s="86"/>
      <c r="C29" s="87"/>
      <c r="D29" s="36">
        <f>SUM(D27:D28)</f>
        <v>2532982.0483249505</v>
      </c>
      <c r="E29" s="53"/>
      <c r="F29" s="52"/>
      <c r="G29" s="57">
        <f>SUM(G27:G28)</f>
        <v>33941959.447554335</v>
      </c>
      <c r="H29" s="21" t="s">
        <v>52</v>
      </c>
      <c r="I29" s="28"/>
    </row>
    <row r="30" spans="1:9" s="1" customFormat="1" ht="18" customHeight="1" thickTop="1">
      <c r="B30" s="71"/>
      <c r="C30" s="72"/>
      <c r="D30" s="72"/>
      <c r="E30" s="58"/>
      <c r="F30" s="59"/>
      <c r="G30" s="58"/>
      <c r="H30" s="4"/>
      <c r="I30" s="28"/>
    </row>
    <row r="31" spans="1:9" s="3" customFormat="1" ht="30" customHeight="1">
      <c r="A31" s="71"/>
      <c r="B31" s="71"/>
      <c r="C31" s="71"/>
      <c r="D31" s="71"/>
      <c r="E31" s="71"/>
      <c r="F31" s="71"/>
      <c r="G31" s="71"/>
      <c r="H31" s="71"/>
      <c r="I31" s="28"/>
    </row>
    <row r="32" spans="1:9" s="2" customFormat="1">
      <c r="D32" s="65"/>
      <c r="E32" s="60"/>
      <c r="F32" s="60"/>
      <c r="G32" s="60"/>
    </row>
    <row r="34" spans="4:7" s="5" customFormat="1" ht="22.5" customHeight="1">
      <c r="D34" s="66"/>
      <c r="E34" s="61"/>
      <c r="F34" s="61"/>
      <c r="G34" s="61"/>
    </row>
  </sheetData>
  <mergeCells count="20">
    <mergeCell ref="A3:C3"/>
    <mergeCell ref="A1:H1"/>
    <mergeCell ref="B5:B8"/>
    <mergeCell ref="B11:B18"/>
    <mergeCell ref="A4:A10"/>
    <mergeCell ref="A11:A23"/>
    <mergeCell ref="B4:C4"/>
    <mergeCell ref="B23:C23"/>
    <mergeCell ref="B9:C9"/>
    <mergeCell ref="B21:B22"/>
    <mergeCell ref="B10:C10"/>
    <mergeCell ref="B19:B20"/>
    <mergeCell ref="A24:C24"/>
    <mergeCell ref="B30:D30"/>
    <mergeCell ref="A27:C27"/>
    <mergeCell ref="A31:H31"/>
    <mergeCell ref="A25:C25"/>
    <mergeCell ref="A26:C26"/>
    <mergeCell ref="A28:C28"/>
    <mergeCell ref="A29:C29"/>
  </mergeCells>
  <phoneticPr fontId="2" type="noConversion"/>
  <pageMargins left="0.39370078740157483" right="0.15748031496062992" top="0.43307086614173229" bottom="0.35433070866141736" header="0.31496062992125984" footer="0.23622047244094491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산출내역서</vt:lpstr>
      <vt:lpstr>산출내역서!Print_Area</vt:lpstr>
    </vt:vector>
  </TitlesOfParts>
  <Company>서울시도시개발공사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smdc</dc:creator>
  <cp:lastModifiedBy>USER</cp:lastModifiedBy>
  <cp:lastPrinted>2014-02-19T04:58:31Z</cp:lastPrinted>
  <dcterms:created xsi:type="dcterms:W3CDTF">2006-03-11T20:43:24Z</dcterms:created>
  <dcterms:modified xsi:type="dcterms:W3CDTF">2015-10-05T07:19:24Z</dcterms:modified>
</cp:coreProperties>
</file>