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60" yWindow="270" windowWidth="15705" windowHeight="11700" tabRatio="909" activeTab="12"/>
  </bookViews>
  <sheets>
    <sheet name="목차" sheetId="22" r:id="rId1"/>
    <sheet name="간지" sheetId="23" r:id="rId2"/>
    <sheet name="간지2" sheetId="24" r:id="rId3"/>
    <sheet name="간지3" sheetId="25" r:id="rId4"/>
    <sheet name="간지3 (2)" sheetId="74" r:id="rId5"/>
    <sheet name="집계" sheetId="1" r:id="rId6"/>
    <sheet name="간지6" sheetId="31" r:id="rId7"/>
    <sheet name="간지6 (7)" sheetId="73" r:id="rId8"/>
    <sheet name="원가집계" sheetId="42" r:id="rId9"/>
    <sheet name="원가" sheetId="2" r:id="rId10"/>
    <sheet name="간지6 (6)" sheetId="72" r:id="rId11"/>
    <sheet name="인집" sheetId="20" r:id="rId12"/>
    <sheet name="단위당인건비" sheetId="19" r:id="rId13"/>
    <sheet name="월기본급" sheetId="18" r:id="rId14"/>
    <sheet name="연장근로" sheetId="50" r:id="rId15"/>
    <sheet name="휴일근로" sheetId="51" r:id="rId16"/>
    <sheet name="산정기준" sheetId="28" r:id="rId17"/>
    <sheet name="근무일수" sheetId="78" r:id="rId18"/>
    <sheet name="투입인원" sheetId="16" r:id="rId19"/>
    <sheet name="간지6 (5)" sheetId="71" r:id="rId20"/>
    <sheet name="경비집계표" sheetId="15" r:id="rId21"/>
    <sheet name="보험료" sheetId="14" r:id="rId22"/>
    <sheet name="보험료산출기준" sheetId="29" r:id="rId23"/>
    <sheet name="산재비율" sheetId="13" r:id="rId24"/>
    <sheet name="복리후생비" sheetId="12" r:id="rId25"/>
    <sheet name="식대" sheetId="11" r:id="rId26"/>
    <sheet name="사업소세" sheetId="43" r:id="rId27"/>
    <sheet name="간지6 (4)" sheetId="70" r:id="rId28"/>
    <sheet name="일반" sheetId="8" r:id="rId29"/>
    <sheet name="일반비율" sheetId="7" r:id="rId30"/>
    <sheet name="간지6 (3)" sheetId="69" r:id="rId31"/>
    <sheet name="이윤" sheetId="6" r:id="rId32"/>
    <sheet name="이윤율" sheetId="5" r:id="rId33"/>
    <sheet name="간지6 (2)" sheetId="68" r:id="rId34"/>
    <sheet name="기업" sheetId="4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>#N/A</definedName>
    <definedName name="_2">#N/A</definedName>
    <definedName name="_3" localSheetId="4">#REF!</definedName>
    <definedName name="_3" localSheetId="33">#REF!</definedName>
    <definedName name="_3" localSheetId="30">#REF!</definedName>
    <definedName name="_3" localSheetId="27">#REF!</definedName>
    <definedName name="_3" localSheetId="19">#REF!</definedName>
    <definedName name="_3" localSheetId="10">#REF!</definedName>
    <definedName name="_3" localSheetId="7">#REF!</definedName>
    <definedName name="_3">#REF!</definedName>
    <definedName name="_B140007" localSheetId="4">[1]건축!#REF!</definedName>
    <definedName name="_B140007" localSheetId="33">[1]건축!#REF!</definedName>
    <definedName name="_B140007" localSheetId="30">[1]건축!#REF!</definedName>
    <definedName name="_B140007" localSheetId="27">[1]건축!#REF!</definedName>
    <definedName name="_B140007" localSheetId="19">[1]건축!#REF!</definedName>
    <definedName name="_B140007" localSheetId="10">[1]건축!#REF!</definedName>
    <definedName name="_B140007" localSheetId="7">[1]건축!#REF!</definedName>
    <definedName name="_B140007">[1]건축!#REF!</definedName>
    <definedName name="_Fill" localSheetId="4" hidden="1">#REF!</definedName>
    <definedName name="_Fill" localSheetId="33" hidden="1">#REF!</definedName>
    <definedName name="_Fill" localSheetId="30" hidden="1">#REF!</definedName>
    <definedName name="_Fill" localSheetId="27" hidden="1">#REF!</definedName>
    <definedName name="_Fill" localSheetId="19" hidden="1">#REF!</definedName>
    <definedName name="_Fill" localSheetId="10" hidden="1">#REF!</definedName>
    <definedName name="_Fill" localSheetId="7" hidden="1">#REF!</definedName>
    <definedName name="_Fill" hidden="1">#REF!</definedName>
    <definedName name="_Key1" localSheetId="4" hidden="1">#REF!</definedName>
    <definedName name="_Key1" localSheetId="33" hidden="1">#REF!</definedName>
    <definedName name="_Key1" localSheetId="30" hidden="1">#REF!</definedName>
    <definedName name="_Key1" localSheetId="27" hidden="1">#REF!</definedName>
    <definedName name="_Key1" localSheetId="19" hidden="1">#REF!</definedName>
    <definedName name="_Key1" localSheetId="10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33" hidden="1">#REF!</definedName>
    <definedName name="_Key2" localSheetId="30" hidden="1">#REF!</definedName>
    <definedName name="_Key2" localSheetId="27" hidden="1">#REF!</definedName>
    <definedName name="_Key2" localSheetId="19" hidden="1">#REF!</definedName>
    <definedName name="_Key2" localSheetId="10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33" hidden="1">#REF!</definedName>
    <definedName name="_Sort" localSheetId="30" hidden="1">#REF!</definedName>
    <definedName name="_Sort" localSheetId="27" hidden="1">#REF!</definedName>
    <definedName name="_Sort" localSheetId="19" hidden="1">#REF!</definedName>
    <definedName name="_Sort" localSheetId="10" hidden="1">#REF!</definedName>
    <definedName name="_Sort" localSheetId="7" hidden="1">#REF!</definedName>
    <definedName name="_Sort" hidden="1">#REF!</definedName>
    <definedName name="\a">#N/A</definedName>
    <definedName name="\z">#N/A</definedName>
    <definedName name="A">#N/A</definedName>
    <definedName name="AA" localSheetId="4">[2]경산!#REF!</definedName>
    <definedName name="AA" localSheetId="33">[2]경산!#REF!</definedName>
    <definedName name="AA" localSheetId="30">[2]경산!#REF!</definedName>
    <definedName name="AA" localSheetId="27">[2]경산!#REF!</definedName>
    <definedName name="AA" localSheetId="19">[2]경산!#REF!</definedName>
    <definedName name="AA" localSheetId="10">[2]경산!#REF!</definedName>
    <definedName name="AA" localSheetId="7">[2]경산!#REF!</definedName>
    <definedName name="AA">[2]경산!#REF!</definedName>
    <definedName name="CODE">#REF!</definedName>
    <definedName name="DATA">#REF!</definedName>
    <definedName name="_xlnm.Database">#REF!</definedName>
    <definedName name="DEMO" localSheetId="4">#REF!</definedName>
    <definedName name="DEMO" localSheetId="33">#REF!</definedName>
    <definedName name="DEMO" localSheetId="30">#REF!</definedName>
    <definedName name="DEMO" localSheetId="27">#REF!</definedName>
    <definedName name="DEMO" localSheetId="19">#REF!</definedName>
    <definedName name="DEMO" localSheetId="10">#REF!</definedName>
    <definedName name="DEMO" localSheetId="7">#REF!</definedName>
    <definedName name="DEMO">#REF!</definedName>
    <definedName name="HIT">'[3]2F 회의실견적(5_14 일대)'!$J$31</definedName>
    <definedName name="_xlnm.Print_Area" localSheetId="6">간지6!$A$1:$D$21</definedName>
    <definedName name="_xlnm.Print_Area" localSheetId="33">'간지6 (2)'!$A$1:$D$17</definedName>
    <definedName name="_xlnm.Print_Area" localSheetId="30">'간지6 (3)'!$A$1:$D$17</definedName>
    <definedName name="_xlnm.Print_Area" localSheetId="27">'간지6 (4)'!$A$1:$D$16</definedName>
    <definedName name="_xlnm.Print_Area" localSheetId="19">'간지6 (5)'!$A$1:$D$21</definedName>
    <definedName name="_xlnm.Print_Area" localSheetId="10">'간지6 (6)'!$A$1:$D$21</definedName>
    <definedName name="_xlnm.Print_Area" localSheetId="7">'간지6 (7)'!$A$1:$D$17</definedName>
    <definedName name="_xlnm.Print_Area" localSheetId="20">경비집계표!$A$1:$G$18</definedName>
    <definedName name="_xlnm.Print_Area" localSheetId="17">근무일수!$A$1:$O$11</definedName>
    <definedName name="_xlnm.Print_Area" localSheetId="34">기업!$A$1:$H$42</definedName>
    <definedName name="_xlnm.Print_Area" localSheetId="12">단위당인건비!$A$1:$J$38</definedName>
    <definedName name="_xlnm.Print_Area" localSheetId="21">보험료!$A$1:$J$39</definedName>
    <definedName name="_xlnm.Print_Area" localSheetId="22">보험료산출기준!$A$1:$H$12</definedName>
    <definedName name="_xlnm.Print_Area" localSheetId="24">복리후생비!$A$1:$K$10</definedName>
    <definedName name="_xlnm.Print_Area" localSheetId="26">사업소세!$A$1:$L$11</definedName>
    <definedName name="_xlnm.Print_Area" localSheetId="23">산재비율!$A$1:$H$42</definedName>
    <definedName name="_xlnm.Print_Area" localSheetId="16">산정기준!$A$1:$G$11</definedName>
    <definedName name="_xlnm.Print_Area" localSheetId="25">식대!$A$1:$K$11</definedName>
    <definedName name="_xlnm.Print_Area" localSheetId="14">연장근로!$A$1:$G$13</definedName>
    <definedName name="_xlnm.Print_Area" localSheetId="9">원가!$A$1:$L$60</definedName>
    <definedName name="_xlnm.Print_Area" localSheetId="8">원가집계!$A$1:$I$29</definedName>
    <definedName name="_xlnm.Print_Area" localSheetId="13">월기본급!$A$1:$K$12</definedName>
    <definedName name="_xlnm.Print_Area" localSheetId="31">이윤!$A$1:$L$13</definedName>
    <definedName name="_xlnm.Print_Area" localSheetId="32">이윤율!$A$1:$G$13</definedName>
    <definedName name="_xlnm.Print_Area" localSheetId="11">인집!$A$1:$K$9</definedName>
    <definedName name="_xlnm.Print_Area" localSheetId="28">일반!$A$1:$K$12</definedName>
    <definedName name="_xlnm.Print_Area" localSheetId="29">일반비율!$A$1:$K$23</definedName>
    <definedName name="_xlnm.Print_Area" localSheetId="5">집계!$A$1:$N$15</definedName>
    <definedName name="_xlnm.Print_Area" localSheetId="18">투입인원!$A$1:$J$11</definedName>
    <definedName name="_xlnm.Print_Area" localSheetId="15">휴일근로!$A$1:$G$14</definedName>
    <definedName name="_xlnm.Print_Area">#REF!</definedName>
    <definedName name="_xlnm.Print_Titles" localSheetId="12">단위당인건비!$2:$3</definedName>
    <definedName name="_xlnm.Print_Titles" localSheetId="21">보험료!$2:$3</definedName>
    <definedName name="T">#N/A</definedName>
    <definedName name="UNIT">#REF!</definedName>
    <definedName name="WW" localSheetId="4">[4]직노!#REF!</definedName>
    <definedName name="WW" localSheetId="33">[4]직노!#REF!</definedName>
    <definedName name="WW" localSheetId="30">[4]직노!#REF!</definedName>
    <definedName name="WW" localSheetId="27">[4]직노!#REF!</definedName>
    <definedName name="WW" localSheetId="19">[4]직노!#REF!</definedName>
    <definedName name="WW" localSheetId="10">[4]직노!#REF!</definedName>
    <definedName name="WW" localSheetId="7">[4]직노!#REF!</definedName>
    <definedName name="WW">[4]직노!#REF!</definedName>
    <definedName name="經費">#REF!</definedName>
    <definedName name="기" localSheetId="4">[5]경산!#REF!</definedName>
    <definedName name="기" localSheetId="33">[5]경산!#REF!</definedName>
    <definedName name="기" localSheetId="30">[5]경산!#REF!</definedName>
    <definedName name="기" localSheetId="27">[5]경산!#REF!</definedName>
    <definedName name="기" localSheetId="19">[5]경산!#REF!</definedName>
    <definedName name="기" localSheetId="10">[5]경산!#REF!</definedName>
    <definedName name="기" localSheetId="7">[5]경산!#REF!</definedName>
    <definedName name="기">[5]경산!#REF!</definedName>
    <definedName name="勞務費">#REF!</definedName>
    <definedName name="ㅁ" localSheetId="4">[6]경산!#REF!</definedName>
    <definedName name="ㅁ" localSheetId="33">[6]경산!#REF!</definedName>
    <definedName name="ㅁ" localSheetId="30">[6]경산!#REF!</definedName>
    <definedName name="ㅁ" localSheetId="27">[6]경산!#REF!</definedName>
    <definedName name="ㅁ" localSheetId="19">[6]경산!#REF!</definedName>
    <definedName name="ㅁ" localSheetId="10">[6]경산!#REF!</definedName>
    <definedName name="ㅁ" localSheetId="7">[6]경산!#REF!</definedName>
    <definedName name="ㅁ">[6]경산!#REF!</definedName>
    <definedName name="ㅁ1" localSheetId="4">[7]경산!#REF!</definedName>
    <definedName name="ㅁ1" localSheetId="33">[7]경산!#REF!</definedName>
    <definedName name="ㅁ1" localSheetId="30">[7]경산!#REF!</definedName>
    <definedName name="ㅁ1" localSheetId="27">[7]경산!#REF!</definedName>
    <definedName name="ㅁ1" localSheetId="19">[7]경산!#REF!</definedName>
    <definedName name="ㅁ1" localSheetId="10">[7]경산!#REF!</definedName>
    <definedName name="ㅁ1" localSheetId="7">[7]경산!#REF!</definedName>
    <definedName name="ㅁ1">[7]경산!#REF!</definedName>
    <definedName name="ㅁ384K5" localSheetId="4">[1]건축!#REF!</definedName>
    <definedName name="ㅁ384K5" localSheetId="33">[1]건축!#REF!</definedName>
    <definedName name="ㅁ384K5" localSheetId="30">[1]건축!#REF!</definedName>
    <definedName name="ㅁ384K5" localSheetId="27">[1]건축!#REF!</definedName>
    <definedName name="ㅁ384K5" localSheetId="19">[1]건축!#REF!</definedName>
    <definedName name="ㅁ384K5" localSheetId="10">[1]건축!#REF!</definedName>
    <definedName name="ㅁ384K5" localSheetId="7">[1]건축!#REF!</definedName>
    <definedName name="ㅁ384K5">[1]건축!#REF!</definedName>
    <definedName name="ㅁ60" localSheetId="4">[8]직노!#REF!</definedName>
    <definedName name="ㅁ60" localSheetId="33">[8]직노!#REF!</definedName>
    <definedName name="ㅁ60" localSheetId="30">[8]직노!#REF!</definedName>
    <definedName name="ㅁ60" localSheetId="27">[8]직노!#REF!</definedName>
    <definedName name="ㅁ60" localSheetId="19">[8]직노!#REF!</definedName>
    <definedName name="ㅁ60" localSheetId="10">[8]직노!#REF!</definedName>
    <definedName name="ㅁ60" localSheetId="7">[8]직노!#REF!</definedName>
    <definedName name="ㅁ60">[8]직노!#REF!</definedName>
    <definedName name="ㅂㅂㅂ" localSheetId="4">[4]직노!#REF!</definedName>
    <definedName name="ㅂㅂㅂ" localSheetId="33">[4]직노!#REF!</definedName>
    <definedName name="ㅂㅂㅂ" localSheetId="30">[4]직노!#REF!</definedName>
    <definedName name="ㅂㅂㅂ" localSheetId="27">[4]직노!#REF!</definedName>
    <definedName name="ㅂㅂㅂ" localSheetId="19">[4]직노!#REF!</definedName>
    <definedName name="ㅂㅂㅂ" localSheetId="10">[4]직노!#REF!</definedName>
    <definedName name="ㅂㅂㅂ" localSheetId="7">[4]직노!#REF!</definedName>
    <definedName name="ㅂㅂㅂ">[4]직노!#REF!</definedName>
    <definedName name="보" localSheetId="4">[9]직노!#REF!</definedName>
    <definedName name="보" localSheetId="33">[9]직노!#REF!</definedName>
    <definedName name="보" localSheetId="30">[9]직노!#REF!</definedName>
    <definedName name="보" localSheetId="27">[9]직노!#REF!</definedName>
    <definedName name="보" localSheetId="19">[9]직노!#REF!</definedName>
    <definedName name="보" localSheetId="10">[9]직노!#REF!</definedName>
    <definedName name="보" localSheetId="7">[9]직노!#REF!</definedName>
    <definedName name="보">[9]직노!#REF!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'[10] HIT-&gt;HMC 견적(3900)'!$J$31</definedName>
    <definedName name="일의01" localSheetId="4">[11]직노!#REF!</definedName>
    <definedName name="일의01" localSheetId="33">[11]직노!#REF!</definedName>
    <definedName name="일의01" localSheetId="30">[11]직노!#REF!</definedName>
    <definedName name="일의01" localSheetId="27">[11]직노!#REF!</definedName>
    <definedName name="일의01" localSheetId="19">[11]직노!#REF!</definedName>
    <definedName name="일의01" localSheetId="10">[11]직노!#REF!</definedName>
    <definedName name="일의01" localSheetId="7">[11]직노!#REF!</definedName>
    <definedName name="일의01">[11]직노!#REF!</definedName>
    <definedName name="材料費">#REF!</definedName>
    <definedName name="直接人件費">#REF!</definedName>
    <definedName name="청마총괄" localSheetId="4">[12]직노!#REF!</definedName>
    <definedName name="청마총괄" localSheetId="33">[12]직노!#REF!</definedName>
    <definedName name="청마총괄" localSheetId="30">[12]직노!#REF!</definedName>
    <definedName name="청마총괄" localSheetId="27">[12]직노!#REF!</definedName>
    <definedName name="청마총괄" localSheetId="19">[12]직노!#REF!</definedName>
    <definedName name="청마총괄" localSheetId="10">[12]직노!#REF!</definedName>
    <definedName name="청마총괄" localSheetId="7">[12]직노!#REF!</definedName>
    <definedName name="청마총괄">[12]직노!#REF!</definedName>
    <definedName name="총괄표" localSheetId="4">[12]직노!#REF!</definedName>
    <definedName name="총괄표" localSheetId="33">[12]직노!#REF!</definedName>
    <definedName name="총괄표" localSheetId="30">[12]직노!#REF!</definedName>
    <definedName name="총괄표" localSheetId="27">[12]직노!#REF!</definedName>
    <definedName name="총괄표" localSheetId="19">[12]직노!#REF!</definedName>
    <definedName name="총괄표" localSheetId="10">[12]직노!#REF!</definedName>
    <definedName name="총괄표" localSheetId="7">[12]직노!#REF!</definedName>
    <definedName name="총괄표">[12]직노!#REF!</definedName>
    <definedName name="總原價">#REF!</definedName>
    <definedName name="총집계">#REF!</definedName>
    <definedName name="ㅎ314" localSheetId="4">#REF!</definedName>
    <definedName name="ㅎ314" localSheetId="33">#REF!</definedName>
    <definedName name="ㅎ314" localSheetId="30">#REF!</definedName>
    <definedName name="ㅎ314" localSheetId="27">#REF!</definedName>
    <definedName name="ㅎ314" localSheetId="19">#REF!</definedName>
    <definedName name="ㅎ314" localSheetId="10">#REF!</definedName>
    <definedName name="ㅎ314" localSheetId="7">#REF!</definedName>
    <definedName name="ㅎ314">#REF!</definedName>
  </definedNames>
  <calcPr calcId="125725"/>
</workbook>
</file>

<file path=xl/calcChain.xml><?xml version="1.0" encoding="utf-8"?>
<calcChain xmlns="http://schemas.openxmlformats.org/spreadsheetml/2006/main">
  <c r="A21" i="7"/>
  <c r="C10" i="78" l="1"/>
  <c r="D10"/>
  <c r="E10"/>
  <c r="F10"/>
  <c r="G10"/>
  <c r="H10"/>
  <c r="I10"/>
  <c r="J10"/>
  <c r="K10"/>
  <c r="L10"/>
  <c r="M10"/>
  <c r="B10"/>
  <c r="A12" i="18"/>
  <c r="N10" i="78" l="1"/>
  <c r="A17" i="15" l="1"/>
  <c r="D13" i="72"/>
  <c r="D14"/>
  <c r="F9" i="16"/>
  <c r="A4" i="50"/>
  <c r="D7" i="71"/>
  <c r="G39" i="2"/>
  <c r="H8" i="42" s="1"/>
  <c r="G38" i="2"/>
  <c r="E5" i="15"/>
  <c r="E4"/>
  <c r="A22" i="19"/>
  <c r="A4" i="2"/>
  <c r="A4" i="14" s="1"/>
  <c r="A1" i="74"/>
  <c r="A34" i="2"/>
  <c r="A24" i="14" s="1"/>
  <c r="F9" i="5"/>
  <c r="K8" i="6" s="1"/>
  <c r="G10" i="28"/>
  <c r="F10"/>
  <c r="L29" i="19"/>
  <c r="K25"/>
  <c r="L7"/>
  <c r="A10" i="12"/>
  <c r="A32" i="19"/>
  <c r="E9" i="8"/>
  <c r="E9" i="6" s="1"/>
  <c r="G14" i="7"/>
  <c r="G15"/>
  <c r="G13"/>
  <c r="G12"/>
  <c r="G11"/>
  <c r="D7" i="70"/>
  <c r="D8"/>
  <c r="D7" i="68"/>
  <c r="D7" i="69"/>
  <c r="D8"/>
  <c r="D8" i="73"/>
  <c r="D7"/>
  <c r="A1"/>
  <c r="D12" i="72"/>
  <c r="D11"/>
  <c r="D10"/>
  <c r="D9"/>
  <c r="D8"/>
  <c r="D7"/>
  <c r="A1"/>
  <c r="D13" i="71"/>
  <c r="D12"/>
  <c r="D11"/>
  <c r="D10"/>
  <c r="D9"/>
  <c r="D8"/>
  <c r="A1"/>
  <c r="A1" i="70"/>
  <c r="A1" i="69"/>
  <c r="A1" i="68"/>
  <c r="A1" i="31"/>
  <c r="A1" i="25"/>
  <c r="A1" i="24"/>
  <c r="M8" i="11"/>
  <c r="K8" s="1"/>
  <c r="A37" i="14"/>
  <c r="H10"/>
  <c r="H11"/>
  <c r="H12"/>
  <c r="H32" s="1"/>
  <c r="H13"/>
  <c r="H33" s="1"/>
  <c r="H14"/>
  <c r="H34" s="1"/>
  <c r="H9"/>
  <c r="H6" i="29"/>
  <c r="A11" i="1"/>
  <c r="M7" i="11"/>
  <c r="F8" i="50"/>
  <c r="F10" s="1"/>
  <c r="F8" i="51"/>
  <c r="F10" s="1"/>
  <c r="G9" i="7"/>
  <c r="G7"/>
  <c r="G41" i="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8" i="8"/>
  <c r="E8" i="6"/>
  <c r="A3" i="42"/>
  <c r="A18" i="15"/>
  <c r="A16"/>
  <c r="A10" i="43"/>
  <c r="A12" i="8"/>
  <c r="A10"/>
  <c r="A10" i="11"/>
  <c r="A4" i="19"/>
  <c r="A4" i="51" s="1"/>
  <c r="A8" i="20"/>
  <c r="A17" i="14"/>
  <c r="A13" i="6"/>
  <c r="A12"/>
  <c r="A10"/>
  <c r="A18" i="7"/>
  <c r="A14" i="19"/>
  <c r="L14" i="2"/>
  <c r="H29" i="14"/>
  <c r="H30"/>
  <c r="H31"/>
  <c r="B8" i="11"/>
  <c r="B8" i="43"/>
  <c r="E7" i="12"/>
  <c r="G5" i="42"/>
  <c r="I5" i="15"/>
  <c r="B8" i="8"/>
  <c r="B8" i="6" s="1"/>
  <c r="B7" i="12"/>
  <c r="B9" i="8"/>
  <c r="B9" i="6" s="1"/>
  <c r="B8" i="12"/>
  <c r="E8" i="11"/>
  <c r="M27" i="2"/>
  <c r="M57" s="1"/>
  <c r="B57" s="1"/>
  <c r="J9" i="18"/>
  <c r="E6" i="19" s="1"/>
  <c r="L7" i="11"/>
  <c r="H9" i="1"/>
  <c r="H4" i="42"/>
  <c r="F4" i="15"/>
  <c r="I4"/>
  <c r="J4"/>
  <c r="K4"/>
  <c r="E7" i="43"/>
  <c r="J10" i="18"/>
  <c r="E24" i="19" s="1"/>
  <c r="H7" i="42"/>
  <c r="E8" i="43"/>
  <c r="H5" i="42"/>
  <c r="K5" i="15"/>
  <c r="B7" i="11"/>
  <c r="E7"/>
  <c r="E8" i="12"/>
  <c r="F5" i="15"/>
  <c r="G4" i="42"/>
  <c r="B7" i="43"/>
  <c r="J13" i="15"/>
  <c r="I13"/>
  <c r="J5"/>
  <c r="B25" i="42"/>
  <c r="I14" i="15"/>
  <c r="I6"/>
  <c r="I12" s="1"/>
  <c r="I15" s="1"/>
  <c r="I7"/>
  <c r="J14"/>
  <c r="J6"/>
  <c r="I11"/>
  <c r="I8"/>
  <c r="J7"/>
  <c r="J8"/>
  <c r="I9"/>
  <c r="I10"/>
  <c r="J11"/>
  <c r="J9"/>
  <c r="J10"/>
  <c r="J12"/>
  <c r="J15" s="1"/>
  <c r="B27" i="2" l="1"/>
  <c r="B26" i="42" s="1"/>
  <c r="G7" i="11"/>
  <c r="I7" s="1"/>
  <c r="G7" i="12" s="1"/>
  <c r="I7" s="1"/>
  <c r="J7" s="1"/>
  <c r="K7" i="11"/>
  <c r="K26" i="19"/>
  <c r="L8"/>
  <c r="A17" s="1"/>
  <c r="G10" i="7"/>
  <c r="G8" s="1"/>
  <c r="G17" s="1"/>
  <c r="A23" s="1"/>
  <c r="G8" i="11"/>
  <c r="I8" s="1"/>
  <c r="G8" i="12" s="1"/>
  <c r="I8" s="1"/>
  <c r="J8" s="1"/>
  <c r="F13" i="15" s="1"/>
  <c r="G52" i="2" s="1"/>
  <c r="H21" i="42" s="1"/>
  <c r="A19" i="19"/>
  <c r="E9"/>
  <c r="G10" i="2" s="1"/>
  <c r="G9" i="42" s="1"/>
  <c r="E11" i="19"/>
  <c r="E7"/>
  <c r="G7" i="2"/>
  <c r="A18" i="19"/>
  <c r="A15"/>
  <c r="G6" i="20"/>
  <c r="A35" i="19"/>
  <c r="G37" i="2"/>
  <c r="H6" i="42" s="1"/>
  <c r="E29" i="19"/>
  <c r="A37"/>
  <c r="G7" i="20"/>
  <c r="E27" i="19"/>
  <c r="A36"/>
  <c r="A33"/>
  <c r="E8" l="1"/>
  <c r="G9" i="2" s="1"/>
  <c r="G8" i="42" s="1"/>
  <c r="M26" i="2"/>
  <c r="M56" s="1"/>
  <c r="B56" s="1"/>
  <c r="A22" i="7"/>
  <c r="K13" i="15"/>
  <c r="E13"/>
  <c r="G22" i="2" s="1"/>
  <c r="G21" i="42" s="1"/>
  <c r="D9" i="14"/>
  <c r="G8" i="2"/>
  <c r="G7" i="42" s="1"/>
  <c r="G6"/>
  <c r="G12" i="2"/>
  <c r="G11" i="42" s="1"/>
  <c r="I6" i="20"/>
  <c r="F9" i="14" s="1"/>
  <c r="F10" s="1"/>
  <c r="F11" s="1"/>
  <c r="F12" s="1"/>
  <c r="F14" s="1"/>
  <c r="D29"/>
  <c r="G40" i="2"/>
  <c r="H9" i="42" s="1"/>
  <c r="E28" i="19"/>
  <c r="I7" i="20"/>
  <c r="F29" i="14" s="1"/>
  <c r="F30" s="1"/>
  <c r="F31" s="1"/>
  <c r="F32" s="1"/>
  <c r="F34" s="1"/>
  <c r="G42" i="2"/>
  <c r="H11" i="42" s="1"/>
  <c r="E10" i="19" l="1"/>
  <c r="H6" i="20" s="1"/>
  <c r="D10" i="14"/>
  <c r="G41" i="2"/>
  <c r="H10" i="42" s="1"/>
  <c r="H7" i="20"/>
  <c r="E30" i="19"/>
  <c r="E31" s="1"/>
  <c r="G44" i="2" s="1"/>
  <c r="A38" i="19"/>
  <c r="D30" i="14"/>
  <c r="G11" i="2" l="1"/>
  <c r="M18" s="1"/>
  <c r="M19" s="1"/>
  <c r="A20" i="19"/>
  <c r="E12"/>
  <c r="J6" i="20" s="1"/>
  <c r="K6" s="1"/>
  <c r="M15" i="2"/>
  <c r="D11" i="14"/>
  <c r="E9"/>
  <c r="M20" i="2"/>
  <c r="M17"/>
  <c r="M16"/>
  <c r="D31" i="14"/>
  <c r="E29"/>
  <c r="H13" i="42"/>
  <c r="G43" i="2"/>
  <c r="H12" i="42" s="1"/>
  <c r="J7" i="20"/>
  <c r="K7" s="1"/>
  <c r="G10" i="42" l="1"/>
  <c r="E13" i="19"/>
  <c r="G14" i="2" s="1"/>
  <c r="G13" i="42" s="1"/>
  <c r="G13" i="2"/>
  <c r="G12" i="42" s="1"/>
  <c r="E10" i="14"/>
  <c r="G9"/>
  <c r="I9" s="1"/>
  <c r="G8" i="8"/>
  <c r="G7" i="43"/>
  <c r="J7" s="1"/>
  <c r="E14" i="15" s="1"/>
  <c r="G23" i="2" s="1"/>
  <c r="G22" i="42" s="1"/>
  <c r="D12" i="14"/>
  <c r="M21" i="2"/>
  <c r="G8" i="43"/>
  <c r="J8" s="1"/>
  <c r="G9" i="8"/>
  <c r="E30" i="14"/>
  <c r="G29"/>
  <c r="I29" s="1"/>
  <c r="D32"/>
  <c r="D14" l="1"/>
  <c r="E11"/>
  <c r="G10"/>
  <c r="I10" s="1"/>
  <c r="E7" i="15" s="1"/>
  <c r="G16" i="2" s="1"/>
  <c r="G15" i="42" s="1"/>
  <c r="E6" i="15"/>
  <c r="G8" i="6"/>
  <c r="G9"/>
  <c r="E31" i="14"/>
  <c r="G30"/>
  <c r="I30" s="1"/>
  <c r="K6" i="15"/>
  <c r="F6"/>
  <c r="D34" i="14"/>
  <c r="K14" i="15"/>
  <c r="F14"/>
  <c r="G53" i="2" s="1"/>
  <c r="H22" i="42" s="1"/>
  <c r="G15" i="2" l="1"/>
  <c r="G14" i="42" s="1"/>
  <c r="E12" i="14"/>
  <c r="G11"/>
  <c r="I11" s="1"/>
  <c r="E32"/>
  <c r="G31"/>
  <c r="I31" s="1"/>
  <c r="G45" i="2"/>
  <c r="H14" i="42" s="1"/>
  <c r="F7" i="15"/>
  <c r="G46" i="2" s="1"/>
  <c r="H15" i="42" s="1"/>
  <c r="K7" i="15"/>
  <c r="E8" l="1"/>
  <c r="E14" i="14"/>
  <c r="G14" s="1"/>
  <c r="I14" s="1"/>
  <c r="E11" i="15" s="1"/>
  <c r="G20" i="2" s="1"/>
  <c r="G19" i="42" s="1"/>
  <c r="G12" i="14"/>
  <c r="I12" s="1"/>
  <c r="E34"/>
  <c r="G34" s="1"/>
  <c r="I34" s="1"/>
  <c r="G32"/>
  <c r="I32" s="1"/>
  <c r="K8" i="15"/>
  <c r="F8"/>
  <c r="G17" i="2" l="1"/>
  <c r="G16" i="42" s="1"/>
  <c r="I13" i="14"/>
  <c r="E9" i="15"/>
  <c r="G18" i="2" s="1"/>
  <c r="G17" i="42" s="1"/>
  <c r="G47" i="2"/>
  <c r="H16" i="42" s="1"/>
  <c r="F11" i="15"/>
  <c r="G50" i="2" s="1"/>
  <c r="H19" i="42" s="1"/>
  <c r="K11" i="15"/>
  <c r="K9"/>
  <c r="F9"/>
  <c r="G48" i="2" s="1"/>
  <c r="H17" i="42" s="1"/>
  <c r="I33" i="14"/>
  <c r="E10" i="15" l="1"/>
  <c r="I16" i="14"/>
  <c r="K10" i="15"/>
  <c r="K12" s="1"/>
  <c r="K15" s="1"/>
  <c r="H9" i="8" s="1"/>
  <c r="F10" i="15"/>
  <c r="I36" i="14"/>
  <c r="G19" i="2" l="1"/>
  <c r="G18" i="42" s="1"/>
  <c r="E12" i="15"/>
  <c r="H9" i="6"/>
  <c r="I9" i="8"/>
  <c r="K9" s="1"/>
  <c r="I9" i="6" s="1"/>
  <c r="G49" i="2"/>
  <c r="H18" i="42" s="1"/>
  <c r="F12" i="15"/>
  <c r="G21" i="2" l="1"/>
  <c r="G20" i="42" s="1"/>
  <c r="E15" i="15"/>
  <c r="J9" i="6"/>
  <c r="L9" s="1"/>
  <c r="G51" i="2"/>
  <c r="H20" i="42" s="1"/>
  <c r="F15" i="15"/>
  <c r="G54" i="2" s="1"/>
  <c r="H8" i="8" l="1"/>
  <c r="G24" i="2"/>
  <c r="H23" i="42"/>
  <c r="G55" i="2"/>
  <c r="H8" i="6" l="1"/>
  <c r="I8" i="8"/>
  <c r="K8" s="1"/>
  <c r="I8" i="6" s="1"/>
  <c r="G25" i="2"/>
  <c r="G23" i="42"/>
  <c r="H24"/>
  <c r="G56" i="2"/>
  <c r="J8" i="6" l="1"/>
  <c r="L8" s="1"/>
  <c r="G26" i="2"/>
  <c r="G24" i="42"/>
  <c r="H25"/>
  <c r="G57" i="2"/>
  <c r="H26" i="42" s="1"/>
  <c r="G25" l="1"/>
  <c r="G27" i="2"/>
  <c r="G26" i="42" s="1"/>
  <c r="G58" i="2"/>
  <c r="G28" l="1"/>
  <c r="G59"/>
  <c r="H28" i="42" s="1"/>
  <c r="H27"/>
  <c r="I14" i="2" l="1"/>
  <c r="G27" i="42"/>
  <c r="G29" i="2"/>
  <c r="G28" i="42" s="1"/>
  <c r="G60" i="2"/>
  <c r="G30" l="1"/>
  <c r="J8" i="1"/>
  <c r="K8" s="1"/>
  <c r="N8" s="1"/>
  <c r="H29" i="42"/>
  <c r="G29" l="1"/>
  <c r="J7" i="1"/>
  <c r="K7" s="1"/>
  <c r="N7" s="1"/>
  <c r="N9" s="1"/>
  <c r="Y10" s="1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3"/>
            <color indexed="81"/>
            <rFont val="돋움"/>
            <family val="3"/>
            <charset val="129"/>
          </rPr>
          <t>각</t>
        </r>
        <r>
          <rPr>
            <sz val="13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돋움"/>
            <family val="3"/>
            <charset val="129"/>
          </rPr>
          <t>기관명</t>
        </r>
        <r>
          <rPr>
            <sz val="13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돋움"/>
            <family val="3"/>
            <charset val="129"/>
          </rPr>
          <t>표기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기관명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표기
</t>
        </r>
      </text>
    </comment>
  </commentList>
</comments>
</file>

<file path=xl/sharedStrings.xml><?xml version="1.0" encoding="utf-8"?>
<sst xmlns="http://schemas.openxmlformats.org/spreadsheetml/2006/main" count="785" uniqueCount="608">
  <si>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</si>
  <si>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</si>
  <si>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</si>
  <si>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</si>
  <si>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</si>
  <si>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</si>
  <si>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</si>
  <si>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</si>
  <si>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</si>
  <si>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</si>
  <si>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</si>
  <si>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</si>
  <si>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</si>
  <si>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</si>
  <si>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</si>
  <si>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</si>
  <si>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</si>
  <si>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</si>
  <si>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</si>
  <si>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</si>
  <si>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</si>
  <si>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</si>
  <si>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년차수당</t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</si>
  <si>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</si>
  <si>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</si>
  <si>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</si>
  <si>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</si>
  <si>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</si>
  <si>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</si>
  <si>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</si>
  <si>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</si>
  <si>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</si>
  <si>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</si>
  <si>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</si>
  <si>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</si>
  <si>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</si>
  <si>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</si>
  <si>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</si>
  <si>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</si>
  <si>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</si>
  <si>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</si>
  <si>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</si>
  <si>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</si>
  <si>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</si>
  <si>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</si>
  <si>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</si>
  <si>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</si>
  <si>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</si>
  <si>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</si>
  <si>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</si>
  <si>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</si>
  <si>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</si>
  <si>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</si>
  <si>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</si>
  <si>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</si>
  <si>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</si>
  <si>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</si>
  <si>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</si>
  <si>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</si>
  <si>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</si>
  <si>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</si>
  <si>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</si>
  <si>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</si>
  <si>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</si>
  <si>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</si>
  <si>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</si>
  <si>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</si>
  <si>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</si>
  <si>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</si>
  <si>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</si>
  <si>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</si>
  <si>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</si>
  <si>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</si>
  <si>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</si>
  <si>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</si>
  <si>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</si>
  <si>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</si>
  <si>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</si>
  <si>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</si>
  <si>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</si>
  <si>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</si>
  <si>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</si>
  <si>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</si>
  <si>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</si>
  <si>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</si>
  <si>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</si>
  <si>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화물자동차운수업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</si>
  <si>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</si>
  <si>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</si>
  <si>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</si>
  <si>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</si>
  <si>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고무제품 제조업</t>
  </si>
  <si>
    <t xml:space="preserve">   유리 제조업</t>
  </si>
  <si>
    <t xml:space="preserve">   시멘트 제조업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</si>
  <si>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</si>
  <si>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</si>
  <si>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</si>
  <si>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</si>
  <si>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</si>
  <si>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</si>
  <si>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</si>
  <si>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</si>
  <si>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</si>
  <si>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</si>
  <si>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</si>
  <si>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</si>
  <si>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</si>
  <si>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</si>
  <si>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</si>
  <si>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</si>
  <si>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</si>
  <si>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</si>
  <si>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</si>
  <si>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</si>
  <si>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</si>
  <si>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</si>
  <si>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</si>
  <si>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</si>
  <si>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</si>
  <si>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</si>
  <si>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</si>
  <si>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</si>
  <si>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</si>
  <si>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</si>
  <si>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</si>
  <si>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</si>
  <si>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</si>
  <si>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</si>
  <si>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</si>
  <si>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</si>
  <si>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</si>
  <si>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</si>
  <si>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</si>
  <si>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</si>
  <si>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</si>
  <si>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</si>
  <si>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</si>
  <si>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</si>
  <si>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</si>
  <si>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비                  목</t>
    <phoneticPr fontId="14" type="noConversion"/>
  </si>
  <si>
    <t>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</si>
  <si>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</si>
  <si>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</si>
  <si>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</si>
  <si>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3)</t>
    <phoneticPr fontId="7" type="noConversion"/>
  </si>
  <si>
    <t>일반관리비율(%)</t>
    <phoneticPr fontId="7" type="noConversion"/>
  </si>
  <si>
    <t>비    목</t>
    <phoneticPr fontId="7" type="noConversion"/>
  </si>
  <si>
    <t xml:space="preserve">   2) 단가 : 시중유통거래가격 참조</t>
    <phoneticPr fontId="7" type="noConversion"/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</si>
  <si>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</si>
  <si>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</si>
  <si>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</si>
  <si>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</si>
  <si>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</si>
  <si>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</si>
  <si>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</si>
  <si>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</si>
  <si>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</si>
  <si>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 xml:space="preserve">   5) 년간용역비 : 월간용역비 × 적용개월수</t>
    <phoneticPr fontId="5" type="noConversion"/>
  </si>
  <si>
    <t>목       차</t>
    <phoneticPr fontId="6" type="noConversion"/>
  </si>
  <si>
    <t>Ⅰ.</t>
    <phoneticPr fontId="6" type="noConversion"/>
  </si>
  <si>
    <t>예정원가조사보고서 ----------------------------------------------------</t>
    <phoneticPr fontId="6" type="noConversion"/>
  </si>
  <si>
    <t>Ⅱ.</t>
    <phoneticPr fontId="6" type="noConversion"/>
  </si>
  <si>
    <t>원가조사의 개요 -------------------------------------------------------</t>
    <phoneticPr fontId="6" type="noConversion"/>
  </si>
  <si>
    <t>Ⅲ.</t>
    <phoneticPr fontId="6" type="noConversion"/>
  </si>
  <si>
    <t>Ⅳ.</t>
    <phoneticPr fontId="6" type="noConversion"/>
  </si>
  <si>
    <t>원가비목별계산기준 ----------------------------------------------------</t>
    <phoneticPr fontId="6" type="noConversion"/>
  </si>
  <si>
    <t>비       목</t>
    <phoneticPr fontId="7" type="noConversion"/>
  </si>
  <si>
    <t>관  련  법  규</t>
    <phoneticPr fontId="7" type="noConversion"/>
  </si>
  <si>
    <t>산     정     기     준</t>
    <phoneticPr fontId="7" type="noConversion"/>
  </si>
  <si>
    <t>적  용  방  법</t>
    <phoneticPr fontId="7" type="noConversion"/>
  </si>
  <si>
    <t>인건비산정기준 및 관련법규</t>
    <phoneticPr fontId="16" type="noConversion"/>
  </si>
  <si>
    <t>고용보험료</t>
  </si>
  <si>
    <t>근로기준법 제60조</t>
    <phoneticPr fontId="7" type="noConversion"/>
  </si>
  <si>
    <t>근로기준법 제56조</t>
    <phoneticPr fontId="7" type="noConversion"/>
  </si>
  <si>
    <t>근로기준법 제60조</t>
    <phoneticPr fontId="5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</si>
  <si>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</si>
  <si>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</si>
  <si>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</si>
  <si>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</si>
  <si>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</si>
  <si>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</si>
  <si>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보험료산출표</t>
    <phoneticPr fontId="15" type="noConversion"/>
  </si>
  <si>
    <t>경
비</t>
    <phoneticPr fontId="6" type="noConversion"/>
  </si>
  <si>
    <t>제
수
당</t>
    <phoneticPr fontId="7" type="noConversion"/>
  </si>
  <si>
    <t>휴일근로수당</t>
    <phoneticPr fontId="5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</si>
  <si>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</si>
  <si>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</si>
  <si>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</si>
  <si>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</si>
  <si>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</si>
  <si>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</si>
  <si>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</si>
  <si>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</si>
  <si>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</si>
  <si>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</si>
  <si>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</si>
  <si>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 xml:space="preserve">   자동차 및 모터사이클 수리업</t>
  </si>
  <si>
    <t xml:space="preserve">   전문기술서비스업</t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</si>
  <si>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</si>
  <si>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</si>
  <si>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</si>
  <si>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</si>
  <si>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</si>
  <si>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</si>
  <si>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노인장기요양보험료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</si>
  <si>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</si>
  <si>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</si>
  <si>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</si>
  <si>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</si>
  <si>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</si>
  <si>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</si>
  <si>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</si>
  <si>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</si>
  <si>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</si>
  <si>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</si>
  <si>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</si>
  <si>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</si>
  <si>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</si>
  <si>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</si>
  <si>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</si>
  <si>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</si>
  <si>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</si>
  <si>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제
수
당</t>
    <phoneticPr fontId="6" type="noConversion"/>
  </si>
  <si>
    <t xml:space="preserve">                    월근로시간 = {(40시간(월~금)+8시간(일요일))÷7일}×(365일/12개월) = 209시간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</si>
  <si>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</si>
  <si>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</si>
  <si>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</si>
  <si>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</si>
  <si>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</si>
  <si>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단위 : 원/월</t>
    <phoneticPr fontId="5" type="noConversion"/>
  </si>
  <si>
    <t>제
수
당</t>
    <phoneticPr fontId="7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</si>
  <si>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</si>
  <si>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</si>
  <si>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</si>
  <si>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</si>
  <si>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</si>
  <si>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</si>
  <si>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</si>
  <si>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</si>
  <si>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</si>
  <si>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</si>
  <si>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</si>
  <si>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</si>
  <si>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</si>
  <si>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</si>
  <si>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</si>
  <si>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</si>
  <si>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식  대</t>
    <phoneticPr fontId="5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</si>
  <si>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</si>
  <si>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</si>
  <si>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</si>
  <si>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</si>
  <si>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>기업경영분석자료</t>
    <phoneticPr fontId="14" type="noConversion"/>
  </si>
  <si>
    <t>(단위 : 백만원)</t>
    <phoneticPr fontId="17" type="noConversion"/>
  </si>
  <si>
    <t>내역</t>
  </si>
  <si>
    <t>구성비(%)</t>
  </si>
  <si>
    <t>매출총손익</t>
  </si>
  <si>
    <t>산출근거 --------------------------------------------------------</t>
    <phoneticPr fontId="6" type="noConversion"/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</si>
  <si>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</si>
  <si>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</si>
  <si>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</si>
  <si>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</si>
  <si>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</si>
  <si>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</si>
  <si>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</si>
  <si>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</si>
  <si>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</si>
  <si>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</si>
  <si>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 발표</t>
    <phoneticPr fontId="5" type="noConversion"/>
  </si>
  <si>
    <t>단위(1인)당
월간용역비</t>
    <phoneticPr fontId="7" type="noConversion"/>
  </si>
  <si>
    <t>투입
인원</t>
    <phoneticPr fontId="7" type="noConversion"/>
  </si>
  <si>
    <t xml:space="preserve">   * 부가가치세 포함임</t>
    <phoneticPr fontId="5" type="noConversion"/>
  </si>
  <si>
    <t xml:space="preserve">   3) 월간용역비 : 소요인원 × 단위(1인)당월간용역비</t>
    <phoneticPr fontId="5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</si>
  <si>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</si>
  <si>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</si>
  <si>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</si>
  <si>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</si>
  <si>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</si>
  <si>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</si>
  <si>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</si>
  <si>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</si>
  <si>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</si>
  <si>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</si>
  <si>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(기본급+제수당+상여금)×0.08%</t>
  </si>
  <si>
    <t>1. 광업</t>
  </si>
  <si>
    <t xml:space="preserve">   기타 광업</t>
  </si>
  <si>
    <t xml:space="preserve">   수상운수업, 항만하역 및 화물</t>
  </si>
  <si>
    <t xml:space="preserve">   취급사업</t>
  </si>
  <si>
    <t xml:space="preserve">   도 금 업</t>
  </si>
  <si>
    <t xml:space="preserve">   부동산업 및 임대업</t>
  </si>
  <si>
    <t xml:space="preserve">   3) 노인장기요양보험료 : 국민건강보험료 × 6.55%</t>
    <phoneticPr fontId="5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</si>
  <si>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</si>
  <si>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</si>
  <si>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>Ⅰ. 예정원가조사보고서</t>
    <phoneticPr fontId="7" type="noConversion"/>
  </si>
  <si>
    <t>Ⅱ. 원가조사의 개요</t>
    <phoneticPr fontId="7" type="noConversion"/>
  </si>
  <si>
    <t>Ⅲ. 원가비목별계산기준</t>
    <phoneticPr fontId="7" type="noConversion"/>
  </si>
  <si>
    <t>&lt; 표 : 2 &gt;</t>
  </si>
  <si>
    <t>&lt; 표 : 3 &gt;</t>
  </si>
  <si>
    <t>&lt; 표 : 4 &gt;</t>
  </si>
  <si>
    <t>&lt; 표 : 5 &gt;</t>
  </si>
  <si>
    <t>&lt; 표 : 6 &gt;</t>
  </si>
  <si>
    <t>&lt; 표 : 7 &gt;</t>
  </si>
  <si>
    <t>&lt; 표 : 8 &gt;</t>
  </si>
  <si>
    <t>&lt; 표 : 9 &gt;</t>
  </si>
  <si>
    <t>Ⅴ. 산출근거</t>
    <phoneticPr fontId="7" type="noConversion"/>
  </si>
  <si>
    <t>2.</t>
  </si>
  <si>
    <t>3.</t>
  </si>
  <si>
    <t>4.</t>
  </si>
  <si>
    <t>5.</t>
  </si>
  <si>
    <t>6.</t>
  </si>
  <si>
    <t>Ⅳ. 용역원가집계표</t>
    <phoneticPr fontId="7" type="noConversion"/>
  </si>
  <si>
    <t>Ⅳ. 용역원가집계표</t>
    <phoneticPr fontId="6" type="noConversion"/>
  </si>
  <si>
    <t>1.</t>
    <phoneticPr fontId="7" type="noConversion"/>
  </si>
  <si>
    <t>용역원가계산서</t>
    <phoneticPr fontId="7" type="noConversion"/>
  </si>
  <si>
    <t>직종별용역원가계산서</t>
  </si>
  <si>
    <t>인건비</t>
    <phoneticPr fontId="7" type="noConversion"/>
  </si>
  <si>
    <t>경비</t>
    <phoneticPr fontId="7" type="noConversion"/>
  </si>
  <si>
    <t>일반관리비</t>
    <phoneticPr fontId="7" type="noConversion"/>
  </si>
  <si>
    <t>이윤</t>
    <phoneticPr fontId="7" type="noConversion"/>
  </si>
  <si>
    <t>기업경영분석자료</t>
    <phoneticPr fontId="7" type="noConversion"/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</si>
  <si>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</si>
  <si>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</si>
  <si>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</si>
  <si>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8 &gt; </t>
    <phoneticPr fontId="16" type="noConversion"/>
  </si>
  <si>
    <t>1. 용역원가계산서</t>
    <phoneticPr fontId="7" type="noConversion"/>
  </si>
  <si>
    <t>&lt; 표 : 1 &gt;</t>
    <phoneticPr fontId="5" type="noConversion"/>
  </si>
  <si>
    <t>2. 인건비</t>
    <phoneticPr fontId="7" type="noConversion"/>
  </si>
  <si>
    <t>3. 경비</t>
    <phoneticPr fontId="7" type="noConversion"/>
  </si>
  <si>
    <t>4. 일반관리비</t>
    <phoneticPr fontId="7" type="noConversion"/>
  </si>
  <si>
    <t>5. 이윤</t>
    <phoneticPr fontId="7" type="noConversion"/>
  </si>
  <si>
    <t>6. 기업경영분석자료</t>
    <phoneticPr fontId="7" type="noConversion"/>
  </si>
  <si>
    <t>1. 용역원가계산서 --------------------------------------------------------</t>
    <phoneticPr fontId="6" type="noConversion"/>
  </si>
  <si>
    <t>Ⅴ.</t>
    <phoneticPr fontId="6" type="noConversion"/>
  </si>
  <si>
    <t>2. 인건비 --------------------------------------------------------</t>
    <phoneticPr fontId="7" type="noConversion"/>
  </si>
  <si>
    <t>3. 경비 --------------------------------------------------------</t>
    <phoneticPr fontId="7" type="noConversion"/>
  </si>
  <si>
    <t>4. 일반관리비 --------------------------------------------------------</t>
    <phoneticPr fontId="7" type="noConversion"/>
  </si>
  <si>
    <t>5. 이윤 --------------------------------------------------------</t>
    <phoneticPr fontId="7" type="noConversion"/>
  </si>
  <si>
    <t>6. 기업경영분석자료 --------------------------------------------------------</t>
    <phoneticPr fontId="7" type="noConversion"/>
  </si>
  <si>
    <t>용역원가집계표 ----------------------------------------------------</t>
    <phoneticPr fontId="6" type="noConversion"/>
  </si>
  <si>
    <t>유경험자</t>
  </si>
  <si>
    <t>월간
휴일근무횟수</t>
  </si>
  <si>
    <t xml:space="preserve">   3) 월간휴일근로시간 : 휴일근로시간 × 월간휴일근무횟수</t>
    <phoneticPr fontId="7" type="noConversion"/>
  </si>
  <si>
    <t>영선기사</t>
    <phoneticPr fontId="5" type="noConversion"/>
  </si>
  <si>
    <t>목공및유리공</t>
    <phoneticPr fontId="5" type="noConversion"/>
  </si>
  <si>
    <t>＊냉난방, 공조, 위생, 방재설비, 조경관리 등</t>
    <phoneticPr fontId="5" type="noConversion"/>
  </si>
  <si>
    <t>단순노무종사원</t>
  </si>
  <si>
    <t>안전행정부예규
기준비율(%)</t>
  </si>
  <si>
    <t>근로기준법 제56조</t>
  </si>
  <si>
    <t>비 고</t>
    <phoneticPr fontId="7" type="noConversion"/>
  </si>
  <si>
    <t>고용노동부고시 제2013-56호(2014.1.1)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</si>
  <si>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13(사업주 부담 0.65%)
 * 산출식 : 0.25%(고용안정.직업능력개발사업요율)+0.65%(실업급여의 보험율)</t>
  </si>
  <si>
    <t>고용노동부고시 제2013-67호(2013.12.26)의 규정에 의하여 임금채권보장기금 사업주부담금비율은 0.8/1000(전업종공통)</t>
  </si>
  <si>
    <t>비 고</t>
    <phoneticPr fontId="5" type="noConversion"/>
  </si>
  <si>
    <t>비 고</t>
    <phoneticPr fontId="7" type="noConversion"/>
  </si>
  <si>
    <t xml:space="preserve">   2) 비율(%) : 지방세법 제84조의 3 종업원분의 표준세율(급여총액의 1,000분의 5)</t>
  </si>
  <si>
    <t>주) 예정가격 작성기준(안전행정부예규 제74호, 2014.02.05) 참조</t>
  </si>
  <si>
    <t>매출액</t>
  </si>
  <si>
    <t>매출원가</t>
  </si>
  <si>
    <t>판매비와일반관리비</t>
  </si>
  <si>
    <t>급여</t>
  </si>
  <si>
    <t>퇴직급여</t>
  </si>
  <si>
    <t>복리후생비</t>
  </si>
  <si>
    <t>세금과공과</t>
  </si>
  <si>
    <t>임차료</t>
  </si>
  <si>
    <t>감가상각비</t>
  </si>
  <si>
    <t>접대비</t>
  </si>
  <si>
    <t>광고선전비</t>
  </si>
  <si>
    <t>경상개발비.연구비</t>
  </si>
  <si>
    <t>보험료</t>
  </si>
  <si>
    <t>대손상각비</t>
  </si>
  <si>
    <t>무형자산상각비</t>
  </si>
  <si>
    <t>기타판매비와관리비</t>
  </si>
  <si>
    <t>영업손익</t>
  </si>
  <si>
    <t>영업외수익</t>
  </si>
  <si>
    <t>이자수익</t>
  </si>
  <si>
    <t>배당금수익</t>
  </si>
  <si>
    <t>외환차익</t>
  </si>
  <si>
    <t>외화환산이익</t>
  </si>
  <si>
    <t>투자.유형자산처분이익</t>
  </si>
  <si>
    <t>지분법평가이익</t>
  </si>
  <si>
    <t>기타영업외수익</t>
  </si>
  <si>
    <t>영업외비용</t>
  </si>
  <si>
    <t>이자비용</t>
  </si>
  <si>
    <t>외환차손</t>
  </si>
  <si>
    <t>외화환산손실</t>
  </si>
  <si>
    <t>투자.유형자산처분손실</t>
  </si>
  <si>
    <t>지분법평가손실</t>
  </si>
  <si>
    <t>기타영업외비용</t>
  </si>
  <si>
    <t>법인세비용차감전순손익</t>
  </si>
  <si>
    <t>법인세비용</t>
  </si>
  <si>
    <t>당기순손익</t>
  </si>
  <si>
    <t>불 인 금 액</t>
  </si>
  <si>
    <t>주) 2013년 한국은행발간 기업경영분석자료 CODE NO. N.『사업시설관리 및 사업지원 서비스업』</t>
  </si>
  <si>
    <t>* 손익계산서</t>
    <phoneticPr fontId="5" type="noConversion"/>
  </si>
  <si>
    <t>① 접대비</t>
  </si>
  <si>
    <t>② 광고선전비</t>
  </si>
  <si>
    <t>③ 대손상각비</t>
  </si>
  <si>
    <t>④ 무형자산상각비</t>
  </si>
  <si>
    <t>⑤ 기타판매비와관리비</t>
  </si>
  <si>
    <t>상여금</t>
    <phoneticPr fontId="5" type="noConversion"/>
  </si>
  <si>
    <t>주 6)</t>
  </si>
  <si>
    <t>휴일근로</t>
    <phoneticPr fontId="5" type="noConversion"/>
  </si>
  <si>
    <t>연장근로</t>
    <phoneticPr fontId="5" type="noConversion"/>
  </si>
  <si>
    <t>주 5)</t>
    <phoneticPr fontId="7" type="noConversion"/>
  </si>
  <si>
    <t>사업소세</t>
  </si>
  <si>
    <t>복리후생비</t>
    <phoneticPr fontId="7" type="noConversion"/>
  </si>
  <si>
    <t>사업소세</t>
    <phoneticPr fontId="7" type="noConversion"/>
  </si>
  <si>
    <t>경
비</t>
    <phoneticPr fontId="6" type="noConversion"/>
  </si>
  <si>
    <t>복리후생비</t>
    <phoneticPr fontId="7" type="noConversion"/>
  </si>
  <si>
    <t>사업소세</t>
    <phoneticPr fontId="7" type="noConversion"/>
  </si>
  <si>
    <t>총원가</t>
  </si>
  <si>
    <t>&lt; 표 : 10 &gt;</t>
    <phoneticPr fontId="5" type="noConversion"/>
  </si>
  <si>
    <t>&lt; 표 : 17 &gt;</t>
    <phoneticPr fontId="5" type="noConversion"/>
  </si>
  <si>
    <t>&lt; 표 : 19 &gt;</t>
    <phoneticPr fontId="5" type="noConversion"/>
  </si>
  <si>
    <t>&lt; 표 : 21 &gt;</t>
    <phoneticPr fontId="5" type="noConversion"/>
  </si>
  <si>
    <t>제시된
일반관리비율</t>
    <phoneticPr fontId="14" type="noConversion"/>
  </si>
  <si>
    <t>비    고</t>
    <phoneticPr fontId="14" type="noConversion"/>
  </si>
  <si>
    <t>기업경영분석
자료(백만원)</t>
    <phoneticPr fontId="14" type="noConversion"/>
  </si>
  <si>
    <t xml:space="preserve"> 주 1)</t>
    <phoneticPr fontId="7" type="noConversion"/>
  </si>
  <si>
    <t xml:space="preserve"> 주 2)</t>
    <phoneticPr fontId="7" type="noConversion"/>
  </si>
  <si>
    <t>제시된
이윤비율</t>
    <phoneticPr fontId="5" type="noConversion"/>
  </si>
  <si>
    <t>조사적용
비율(%)</t>
    <phoneticPr fontId="7" type="noConversion"/>
  </si>
  <si>
    <t>비  고</t>
    <phoneticPr fontId="19" type="noConversion"/>
  </si>
  <si>
    <t>단순노무종사원</t>
    <phoneticPr fontId="7" type="noConversion"/>
  </si>
  <si>
    <t>박물관 교사</t>
    <phoneticPr fontId="7" type="noConversion"/>
  </si>
  <si>
    <t>테크니션</t>
  </si>
  <si>
    <t>테크니션</t>
    <phoneticPr fontId="7" type="noConversion"/>
  </si>
  <si>
    <t>전기산업기사</t>
  </si>
  <si>
    <t>전기산업기사</t>
    <phoneticPr fontId="7" type="noConversion"/>
  </si>
  <si>
    <t>박물관 교사</t>
    <phoneticPr fontId="5" type="noConversion"/>
  </si>
  <si>
    <t>테크니션</t>
    <phoneticPr fontId="5" type="noConversion"/>
  </si>
  <si>
    <t>단순노무종사원</t>
    <phoneticPr fontId="5" type="noConversion"/>
  </si>
  <si>
    <t>전기산업기사</t>
    <phoneticPr fontId="5" type="noConversion"/>
  </si>
  <si>
    <r>
      <t xml:space="preserve">   2) 월간휴일근무횟수 : 월 1회 휴일근무 기준(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시간 근무기준)</t>
    </r>
    <phoneticPr fontId="7" type="noConversion"/>
  </si>
  <si>
    <t xml:space="preserve">&lt; 표 : 10 &gt; </t>
  </si>
  <si>
    <t>적용직종 및 소요인원산정표</t>
  </si>
  <si>
    <t>구  분</t>
  </si>
  <si>
    <t>적용직종</t>
  </si>
  <si>
    <t>소요
인원</t>
  </si>
  <si>
    <t>주     요     업     무</t>
  </si>
  <si>
    <t>자격기준</t>
  </si>
  <si>
    <t>1.</t>
  </si>
  <si>
    <t>사용시설안전관리자</t>
  </si>
  <si>
    <t>무대시설 및 테크니션 업무 유경험자</t>
  </si>
  <si>
    <t>계</t>
  </si>
  <si>
    <t>주) 소요인원 : 제시된 과업지시서 참조</t>
  </si>
  <si>
    <t>전시장운영</t>
  </si>
  <si>
    <t>1년이상 유경험자</t>
  </si>
  <si>
    <t xml:space="preserve"> </t>
    <phoneticPr fontId="5" type="noConversion"/>
  </si>
  <si>
    <t>&lt; 표 : 11 &gt; 참조</t>
  </si>
  <si>
    <t>인건비 + 경비</t>
  </si>
  <si>
    <r>
      <t>(인건비+경비+일반관리비)×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%</t>
    </r>
  </si>
  <si>
    <t>순용역원가 + 일반관리비 + 이윤</t>
  </si>
  <si>
    <t>합계 × 10%</t>
  </si>
  <si>
    <t>합계 + 부가가치세</t>
  </si>
  <si>
    <t>&lt; 표 : 4 &gt; 참조</t>
  </si>
  <si>
    <r>
      <t xml:space="preserve">순용역원가 × 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%</t>
    </r>
  </si>
  <si>
    <t xml:space="preserve">&lt; 표 : 9 &gt; </t>
  </si>
  <si>
    <t>용역기간현황표</t>
  </si>
  <si>
    <t>비 고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</si>
  <si>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</si>
  <si>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</si>
  <si>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</si>
  <si>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</si>
  <si>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</si>
  <si>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</si>
  <si>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</si>
  <si>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</si>
  <si>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</si>
  <si>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</si>
  <si>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</si>
  <si>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</si>
  <si>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평일
(월~금)</t>
  </si>
  <si>
    <t>토요일</t>
  </si>
  <si>
    <t>일요일</t>
  </si>
  <si>
    <t>공휴일
및 명절</t>
  </si>
  <si>
    <t>주) 제시된 과업지시서 참조</t>
  </si>
  <si>
    <t>구 분</t>
    <phoneticPr fontId="5" type="noConversion"/>
  </si>
  <si>
    <t>일반관리비(4%)</t>
    <phoneticPr fontId="7" type="noConversion"/>
  </si>
  <si>
    <t>박  물  관  교 사</t>
    <phoneticPr fontId="7" type="noConversion"/>
  </si>
  <si>
    <r>
      <t>박 물</t>
    </r>
    <r>
      <rPr>
        <sz val="10"/>
        <rFont val="바탕체"/>
        <family val="1"/>
        <charset val="129"/>
      </rPr>
      <t xml:space="preserve"> 관 교 사</t>
    </r>
    <phoneticPr fontId="7" type="noConversion"/>
  </si>
  <si>
    <t>상   여  금</t>
    <phoneticPr fontId="6" type="noConversion"/>
  </si>
  <si>
    <t>퇴직급여충당금</t>
    <phoneticPr fontId="6" type="noConversion"/>
  </si>
  <si>
    <t>근로기준법 제34조
 근로자퇴직급여 보장법제8조</t>
    <phoneticPr fontId="5" type="noConversion"/>
  </si>
  <si>
    <t>기  본  급</t>
    <phoneticPr fontId="7" type="noConversion"/>
  </si>
  <si>
    <t>기본급÷월근로시간
×휴일근로시간×휴일할증</t>
    <phoneticPr fontId="7" type="noConversion"/>
  </si>
  <si>
    <t>기본급÷월근로시간
×연장근로시간×연장할증</t>
    <phoneticPr fontId="7" type="noConversion"/>
  </si>
  <si>
    <t>기본급÷월근로시간
×일근로시간×15일/년
 ÷12개월</t>
    <phoneticPr fontId="7" type="noConversion"/>
  </si>
  <si>
    <t>(기본급+제수당+상여금)
÷12개월</t>
    <phoneticPr fontId="7" type="noConversion"/>
  </si>
  <si>
    <r>
      <t>퇴직금제도를 설정하고자 하는 사용자는 계속근로기간 1년에 대하여 30일분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이상의 평균임금을 퇴직금으로 퇴직하는 근로자에게 지급할 수 있는 제도를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설정하여야 한다.</t>
    </r>
    <phoneticPr fontId="5" type="noConversion"/>
  </si>
  <si>
    <t>연장근로에 대하여 통상임금의 100분의 50 
이상을 가산하여 지급하여야 한다.</t>
    <phoneticPr fontId="5" type="noConversion"/>
  </si>
  <si>
    <t>휴일근로에 대하여 통상임금의 100분의 50
이상을 가산하여 지급하여야 한다.</t>
    <phoneticPr fontId="5" type="noConversion"/>
  </si>
  <si>
    <t>사용자는 1년간 8할 이상 출근한 근로자에게 
 15일의 유급휴가를 주어야 한다.</t>
    <phoneticPr fontId="5" type="noConversion"/>
  </si>
  <si>
    <t>산재보험료</t>
    <phoneticPr fontId="5" type="noConversion"/>
  </si>
  <si>
    <t>국민연금법 
 제88조 2항, 3항</t>
    <phoneticPr fontId="5" type="noConversion"/>
  </si>
  <si>
    <t>고용보험및산업재해
 보상보험의보험료징수
 등에관한법률 제14조
 3항,4항</t>
    <phoneticPr fontId="5" type="noConversion"/>
  </si>
  <si>
    <r>
      <t xml:space="preserve">고용보험 및 산업재해
 </t>
    </r>
    <r>
      <rPr>
        <sz val="10"/>
        <rFont val="바탕체"/>
        <family val="1"/>
        <charset val="129"/>
      </rPr>
      <t>보상보험의 보험료징수</t>
    </r>
    <r>
      <rPr>
        <sz val="10"/>
        <rFont val="바탕체"/>
        <family val="1"/>
        <charset val="129"/>
      </rPr>
      <t xml:space="preserve">   
 </t>
    </r>
    <r>
      <rPr>
        <sz val="10"/>
        <rFont val="바탕체"/>
        <family val="1"/>
        <charset val="129"/>
      </rPr>
      <t xml:space="preserve">등에 관한 법률 제14조 </t>
    </r>
    <r>
      <rPr>
        <sz val="10"/>
        <rFont val="바탕체"/>
        <family val="1"/>
        <charset val="129"/>
      </rPr>
      <t xml:space="preserve"> 
 </t>
    </r>
    <r>
      <rPr>
        <sz val="10"/>
        <rFont val="바탕체"/>
        <family val="1"/>
        <charset val="129"/>
      </rPr>
      <t>1항, 시행령 제12조</t>
    </r>
    <phoneticPr fontId="5" type="noConversion"/>
  </si>
  <si>
    <r>
      <t xml:space="preserve">국민건강보험법 
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제73조, 시행령 제44조</t>
    </r>
    <phoneticPr fontId="5" type="noConversion"/>
  </si>
  <si>
    <r>
      <t xml:space="preserve">노인장기요양보험법 
</t>
    </r>
    <r>
      <rPr>
        <sz val="10"/>
        <rFont val="바탕체"/>
        <family val="1"/>
        <charset val="129"/>
      </rPr>
      <t>제9조 1항, 시행령제4조</t>
    </r>
    <phoneticPr fontId="5" type="noConversion"/>
  </si>
  <si>
    <t>임금채권보장법 제9조
 2항 시행령 제13조</t>
    <phoneticPr fontId="5" type="noConversion"/>
  </si>
  <si>
    <t>(기본급+제수당+상여금)
×1.8%</t>
    <phoneticPr fontId="7" type="noConversion"/>
  </si>
  <si>
    <t>(기본급+제수당+상여금)
×4.5%</t>
    <phoneticPr fontId="5" type="noConversion"/>
  </si>
  <si>
    <t>(기본급+제수당+상여금)
×0.9%</t>
    <phoneticPr fontId="5" type="noConversion"/>
  </si>
  <si>
    <t>산출건강보험료 
× 6.55%</t>
    <phoneticPr fontId="5" type="noConversion"/>
  </si>
  <si>
    <r>
      <t>&lt; 표 : 11</t>
    </r>
    <r>
      <rPr>
        <sz val="10"/>
        <rFont val="바탕체"/>
        <family val="1"/>
        <charset val="129"/>
      </rPr>
      <t xml:space="preserve"> &gt; </t>
    </r>
    <phoneticPr fontId="13" type="noConversion"/>
  </si>
  <si>
    <r>
      <t>&lt; 표 : 1</t>
    </r>
    <r>
      <rPr>
        <sz val="10"/>
        <rFont val="바탕체"/>
        <family val="1"/>
        <charset val="129"/>
      </rPr>
      <t>2</t>
    </r>
    <r>
      <rPr>
        <sz val="10"/>
        <rFont val="바탕체"/>
        <family val="1"/>
        <charset val="129"/>
      </rPr>
      <t xml:space="preserve"> &gt; </t>
    </r>
    <phoneticPr fontId="13" type="noConversion"/>
  </si>
  <si>
    <r>
      <t>&lt; 표 : 1</t>
    </r>
    <r>
      <rPr>
        <sz val="10"/>
        <rFont val="바탕체"/>
        <family val="1"/>
        <charset val="129"/>
      </rPr>
      <t>3</t>
    </r>
    <r>
      <rPr>
        <sz val="10"/>
        <rFont val="바탕체"/>
        <family val="1"/>
        <charset val="129"/>
      </rPr>
      <t xml:space="preserve"> &gt; </t>
    </r>
    <phoneticPr fontId="16" type="noConversion"/>
  </si>
  <si>
    <r>
      <t>&lt; 표 : 1</t>
    </r>
    <r>
      <rPr>
        <sz val="10"/>
        <rFont val="바탕체"/>
        <family val="1"/>
        <charset val="129"/>
      </rPr>
      <t>5</t>
    </r>
    <r>
      <rPr>
        <sz val="10"/>
        <rFont val="바탕체"/>
        <family val="1"/>
        <charset val="129"/>
      </rPr>
      <t xml:space="preserve"> &gt; </t>
    </r>
    <phoneticPr fontId="8" type="noConversion"/>
  </si>
  <si>
    <r>
      <t>&lt; 표 : 1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 xml:space="preserve"> &gt; </t>
    </r>
    <phoneticPr fontId="7" type="noConversion"/>
  </si>
  <si>
    <t>&lt; 표 : 18 &gt;</t>
    <phoneticPr fontId="5" type="noConversion"/>
  </si>
  <si>
    <r>
      <t>&lt; 표 : 17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</si>
  <si>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1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</si>
  <si>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 xml:space="preserve">&lt; 표 : </t>
    </r>
    <r>
      <rPr>
        <sz val="10"/>
        <rFont val="바탕체"/>
        <family val="1"/>
        <charset val="129"/>
      </rPr>
      <t>19</t>
    </r>
    <r>
      <rPr>
        <sz val="10"/>
        <rFont val="바탕체"/>
        <family val="1"/>
        <charset val="129"/>
      </rPr>
      <t xml:space="preserve"> &gt; </t>
    </r>
    <phoneticPr fontId="7" type="noConversion"/>
  </si>
  <si>
    <t>&lt; 표 : 20 &gt;</t>
    <phoneticPr fontId="5" type="noConversion"/>
  </si>
  <si>
    <r>
      <t>&lt; 표 :</t>
    </r>
    <r>
      <rPr>
        <sz val="10"/>
        <rFont val="바탕체"/>
        <family val="1"/>
        <charset val="129"/>
      </rPr>
      <t>20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</si>
  <si>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2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</t>
    </r>
    <phoneticPr fontId="7" type="noConversion"/>
  </si>
  <si>
    <r>
      <t>&lt; 표 : 2</t>
    </r>
    <r>
      <rPr>
        <sz val="10"/>
        <rFont val="바탕체"/>
        <family val="1"/>
        <charset val="129"/>
      </rPr>
      <t>2</t>
    </r>
    <r>
      <rPr>
        <sz val="10"/>
        <rFont val="바탕체"/>
        <family val="1"/>
        <charset val="129"/>
      </rPr>
      <t xml:space="preserve"> &gt; </t>
    </r>
    <phoneticPr fontId="17" type="noConversion"/>
  </si>
  <si>
    <r>
      <t xml:space="preserve">   2) 경비 : &lt; 표 : 1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 경비집계표 참조</t>
    </r>
    <phoneticPr fontId="5" type="noConversion"/>
  </si>
  <si>
    <t>주 1) 투입인원 : &lt; 표 : 9 &gt; 적용직종 및 소요인원산정표 참조</t>
  </si>
  <si>
    <t xml:space="preserve">＊강당운영(음향/영상/조명), 전시장
  작품 보수 및 유지관리  </t>
    <phoneticPr fontId="5" type="noConversion"/>
  </si>
  <si>
    <t>&lt; 표 : 11 &gt;</t>
    <phoneticPr fontId="5" type="noConversion"/>
  </si>
  <si>
    <t>&lt; 표 : 12 &gt;</t>
    <phoneticPr fontId="5" type="noConversion"/>
  </si>
  <si>
    <t>&lt; 표 : 13 &gt;</t>
    <phoneticPr fontId="5" type="noConversion"/>
  </si>
  <si>
    <t>&lt; 표 : 14 &gt;</t>
    <phoneticPr fontId="5" type="noConversion"/>
  </si>
  <si>
    <t>&lt; 표 : 15 &gt;</t>
    <phoneticPr fontId="5" type="noConversion"/>
  </si>
  <si>
    <t>&lt; 표 : 16 &gt;</t>
    <phoneticPr fontId="5" type="noConversion"/>
  </si>
  <si>
    <r>
      <t xml:space="preserve">   2) 비율(%) : &lt; 표 : 1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경비산정기준표 참조</t>
    </r>
    <phoneticPr fontId="5" type="noConversion"/>
  </si>
  <si>
    <r>
      <t xml:space="preserve">   2) 경비 : &lt; 표 : 1</t>
    </r>
    <r>
      <rPr>
        <sz val="10"/>
        <rFont val="바탕체"/>
        <family val="1"/>
        <charset val="129"/>
      </rPr>
      <t>1</t>
    </r>
    <r>
      <rPr>
        <sz val="10"/>
        <rFont val="바탕체"/>
        <family val="1"/>
        <charset val="129"/>
      </rPr>
      <t xml:space="preserve"> &gt; 경비집계표 참조</t>
    </r>
    <phoneticPr fontId="5" type="noConversion"/>
  </si>
  <si>
    <t>&lt; 표 : 22 &gt;</t>
    <phoneticPr fontId="5" type="noConversion"/>
  </si>
  <si>
    <r>
      <t>제-13</t>
    </r>
    <r>
      <rPr>
        <sz val="10"/>
        <rFont val="바탕체"/>
        <family val="1"/>
        <charset val="129"/>
      </rPr>
      <t>5</t>
    </r>
    <phoneticPr fontId="7" type="noConversion"/>
  </si>
  <si>
    <t>제-121</t>
    <phoneticPr fontId="7" type="noConversion"/>
  </si>
  <si>
    <t>기간 : 2016년 1월 ~ 2016년 12월(12개월)</t>
    <phoneticPr fontId="5" type="noConversion"/>
  </si>
  <si>
    <t>2016년</t>
    <phoneticPr fontId="5" type="noConversion"/>
  </si>
  <si>
    <t>근로기준법 제55조</t>
  </si>
  <si>
    <t>1일 8시간과 주40시간을 적용하고 근로기준법 제55조에 의한 유급 휴가일을 포함하여 월 26일을 기준으로 산출</t>
  </si>
  <si>
    <r>
      <t>시중노임단가×2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일</t>
    </r>
    <phoneticPr fontId="5" type="noConversion"/>
  </si>
  <si>
    <t>＊박물관(전시실) 보조교사 업무</t>
    <phoneticPr fontId="5" type="noConversion"/>
  </si>
  <si>
    <t xml:space="preserve">&lt; 표 : 14 &gt; </t>
    <phoneticPr fontId="19" type="noConversion"/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</si>
  <si>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</si>
  <si>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</si>
  <si>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</si>
  <si>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</si>
  <si>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 xml:space="preserve">   계량기·광학기계·기타정밀 기구제조업</t>
    <phoneticPr fontId="5" type="noConversion"/>
  </si>
  <si>
    <t xml:space="preserve">   금속 및 비금속광업</t>
  </si>
  <si>
    <t>17</t>
    <phoneticPr fontId="5" type="noConversion"/>
  </si>
  <si>
    <t xml:space="preserve">   채 석 업</t>
  </si>
  <si>
    <t>246</t>
    <phoneticPr fontId="5" type="noConversion"/>
  </si>
  <si>
    <t>76</t>
    <phoneticPr fontId="5" type="noConversion"/>
  </si>
  <si>
    <t>3. 전기·가스 및 상수도업</t>
  </si>
  <si>
    <t>72</t>
    <phoneticPr fontId="5" type="noConversion"/>
  </si>
  <si>
    <t>4. 건 설 업</t>
  </si>
  <si>
    <t>37</t>
    <phoneticPr fontId="5" type="noConversion"/>
  </si>
  <si>
    <t xml:space="preserve">   여객자동차운수업</t>
    <phoneticPr fontId="5" type="noConversion"/>
  </si>
  <si>
    <t>20</t>
    <phoneticPr fontId="5" type="noConversion"/>
  </si>
  <si>
    <t xml:space="preserve">   소형화물운수업 및 택배업·퀵서비스업</t>
    <phoneticPr fontId="5" type="noConversion"/>
  </si>
  <si>
    <t xml:space="preserve">   제재 및 베니어판 제조업</t>
  </si>
  <si>
    <t>89</t>
    <phoneticPr fontId="5" type="noConversion"/>
  </si>
  <si>
    <t>32</t>
    <phoneticPr fontId="5" type="noConversion"/>
  </si>
  <si>
    <t xml:space="preserve">   목재품 제조업</t>
  </si>
  <si>
    <t>51</t>
    <phoneticPr fontId="5" type="noConversion"/>
  </si>
  <si>
    <t xml:space="preserve">   펄프․지류제조업 및 제본 또는 </t>
  </si>
  <si>
    <t xml:space="preserve">   인쇄물 가공업</t>
  </si>
  <si>
    <t xml:space="preserve">   신문·화폐발행, 출판업 및 경인쇄업</t>
  </si>
  <si>
    <t xml:space="preserve">   창 고 업</t>
  </si>
  <si>
    <t>16</t>
    <phoneticPr fontId="5" type="noConversion"/>
  </si>
  <si>
    <t xml:space="preserve">   인 쇄 업</t>
  </si>
  <si>
    <t xml:space="preserve">   통 신 업</t>
  </si>
  <si>
    <t>12</t>
    <phoneticPr fontId="5" type="noConversion"/>
  </si>
  <si>
    <t>6. 임 업</t>
  </si>
  <si>
    <t>7. 어 업</t>
  </si>
  <si>
    <t xml:space="preserve">   코크스 및 석탄가스 제조업</t>
  </si>
  <si>
    <t>27</t>
    <phoneticPr fontId="5" type="noConversion"/>
  </si>
  <si>
    <t>314</t>
    <phoneticPr fontId="5" type="noConversion"/>
  </si>
  <si>
    <t xml:space="preserve">   연탄 및 응집고체 연료생산업</t>
  </si>
  <si>
    <t>85</t>
    <phoneticPr fontId="5" type="noConversion"/>
  </si>
  <si>
    <t xml:space="preserve">   양식어업및어업관련서비스업</t>
  </si>
  <si>
    <t>15</t>
    <phoneticPr fontId="5" type="noConversion"/>
  </si>
  <si>
    <t>24</t>
    <phoneticPr fontId="5" type="noConversion"/>
  </si>
  <si>
    <t>8. 농 업</t>
  </si>
  <si>
    <t>29</t>
    <phoneticPr fontId="5" type="noConversion"/>
  </si>
  <si>
    <t>9. 기타의사업</t>
  </si>
  <si>
    <t xml:space="preserve">   도자기 및 기타 요업제품 제조업</t>
    <phoneticPr fontId="5" type="noConversion"/>
  </si>
  <si>
    <r>
      <t>1</t>
    </r>
    <r>
      <rPr>
        <sz val="10"/>
        <rFont val="바탕체"/>
        <family val="1"/>
        <charset val="129"/>
      </rPr>
      <t>7</t>
    </r>
    <phoneticPr fontId="5" type="noConversion"/>
  </si>
  <si>
    <t>26</t>
    <phoneticPr fontId="5" type="noConversion"/>
  </si>
  <si>
    <t xml:space="preserve">   비금속광물제품 및 금속제품
   제조업 또는 금속가공업</t>
    <phoneticPr fontId="7" type="noConversion"/>
  </si>
  <si>
    <t>46</t>
    <phoneticPr fontId="5" type="noConversion"/>
  </si>
  <si>
    <t xml:space="preserve">   골프장 및 경마장운영업</t>
  </si>
  <si>
    <t>18</t>
    <phoneticPr fontId="5" type="noConversion"/>
  </si>
  <si>
    <t xml:space="preserve">   도소매 및 소비자용품수리업</t>
  </si>
  <si>
    <t>11</t>
    <phoneticPr fontId="5" type="noConversion"/>
  </si>
  <si>
    <t>9</t>
    <phoneticPr fontId="5" type="noConversion"/>
  </si>
  <si>
    <t>31</t>
    <phoneticPr fontId="5" type="noConversion"/>
  </si>
  <si>
    <t>10. 금융 보험업</t>
  </si>
  <si>
    <t>7</t>
    <phoneticPr fontId="5" type="noConversion"/>
  </si>
  <si>
    <t xml:space="preserve">   수송용기계기구제조업</t>
    <phoneticPr fontId="5" type="noConversion"/>
  </si>
  <si>
    <t xml:space="preserve">   * 해외파견자 : 17/1000</t>
  </si>
  <si>
    <t>21</t>
    <phoneticPr fontId="5" type="noConversion"/>
  </si>
  <si>
    <r>
      <t>주) 고용노동부 고시 제201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-5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호</t>
    </r>
    <phoneticPr fontId="7" type="noConversion"/>
  </si>
  <si>
    <t>1. 행정자치부예규기준 및 기업경영분석자료 비교</t>
    <phoneticPr fontId="5" type="noConversion"/>
  </si>
  <si>
    <t>행정자치부
예규기준</t>
    <phoneticPr fontId="5" type="noConversion"/>
  </si>
  <si>
    <t>[2016년 경기도어린이박물관 전시장 인력(박물관 보조교사) 도급용역]</t>
    <phoneticPr fontId="7" type="noConversion"/>
  </si>
  <si>
    <t>건 명 : 2016년 경기도어린이박물관 전시장 인력(박물관 보조교사) 도급용역</t>
    <phoneticPr fontId="7" type="noConversion"/>
  </si>
  <si>
    <t>주 1) M/D당임율 : 중소기업중앙회에서 조사·공표한 2015년도 11월 시중노임단가 참조</t>
    <phoneticPr fontId="7" type="noConversion"/>
  </si>
  <si>
    <t>(기본급+제수당+상여금)
×3.035%</t>
    <phoneticPr fontId="5" type="noConversion"/>
  </si>
  <si>
    <r>
      <t xml:space="preserve">(보헙료의 납부의무) 직장가입자의 보험료는 사용자가 납부한다.
 국민건강보험법 시행령 제44조에 의한 보험요율의 표준보수월액의 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.</t>
    </r>
    <r>
      <rPr>
        <sz val="10"/>
        <rFont val="바탕체"/>
        <family val="1"/>
        <charset val="129"/>
      </rPr>
      <t>07</t>
    </r>
    <r>
      <rPr>
        <sz val="10"/>
        <rFont val="바탕체"/>
        <family val="1"/>
        <charset val="129"/>
      </rPr>
      <t>%(사용자부담 50%,근로자부담 50%)</t>
    </r>
    <phoneticPr fontId="5" type="noConversion"/>
  </si>
  <si>
    <r>
      <t xml:space="preserve">   4) 적용개월수 : 201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년 1월 1일 ~ 201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년 12월 31까지 12개월기준</t>
    </r>
    <phoneticPr fontId="5" type="noConversion"/>
  </si>
  <si>
    <t>박물관 보조교사</t>
    <phoneticPr fontId="5" type="noConversion"/>
  </si>
  <si>
    <t>박물관보조교사</t>
    <phoneticPr fontId="7" type="noConversion"/>
  </si>
</sst>
</file>

<file path=xl/styles.xml><?xml version="1.0" encoding="utf-8"?>
<styleSheet xmlns="http://schemas.openxmlformats.org/spreadsheetml/2006/main">
  <numFmts count="62"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₩&quot;\!\-#,##0_ ;_ * &quot;-&quot;_ ;_ @_ "/>
    <numFmt numFmtId="229" formatCode="0.00_ "/>
    <numFmt numFmtId="230" formatCode="_ * #,##0.00_ ;_ * \-#,##0.00_ ;_ * &quot;-&quot;_ ;_ @_ "/>
    <numFmt numFmtId="231" formatCode="#,##0_);\(#,##0\)"/>
    <numFmt numFmtId="232" formatCode="#,##0.00_);\(#,##0.00\)"/>
    <numFmt numFmtId="233" formatCode="#,##0.000_ "/>
    <numFmt numFmtId="234" formatCode="#,##0_ ;[Red]\-#,##0\ "/>
  </numFmts>
  <fonts count="99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1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b/>
      <sz val="26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name val="Arial"/>
      <family val="2"/>
    </font>
    <font>
      <sz val="14"/>
      <name val="바탕체"/>
      <family val="1"/>
      <charset val="129"/>
    </font>
    <font>
      <sz val="16"/>
      <name val="바탕체"/>
      <family val="1"/>
      <charset val="129"/>
    </font>
    <font>
      <sz val="10"/>
      <name val="돋움"/>
      <family val="3"/>
      <charset val="129"/>
    </font>
    <font>
      <sz val="20"/>
      <name val="돋움"/>
      <family val="3"/>
      <charset val="129"/>
    </font>
    <font>
      <b/>
      <sz val="12"/>
      <name val="휴먼모음T"/>
      <family val="1"/>
      <charset val="129"/>
    </font>
    <font>
      <sz val="24"/>
      <name val="바탕체"/>
      <family val="1"/>
      <charset val="129"/>
    </font>
    <font>
      <b/>
      <sz val="24"/>
      <name val="휴먼모음T"/>
      <family val="1"/>
      <charset val="129"/>
    </font>
    <font>
      <sz val="24"/>
      <name val="휴먼모음T"/>
      <family val="1"/>
      <charset val="129"/>
    </font>
    <font>
      <sz val="13"/>
      <name val="휴먼모음T"/>
      <family val="1"/>
      <charset val="129"/>
    </font>
    <font>
      <b/>
      <sz val="13"/>
      <name val="휴먼모음T"/>
      <family val="1"/>
      <charset val="129"/>
    </font>
    <font>
      <u/>
      <sz val="10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3"/>
      <color indexed="81"/>
      <name val="돋움"/>
      <family val="3"/>
      <charset val="129"/>
    </font>
    <font>
      <sz val="13"/>
      <color indexed="81"/>
      <name val="Tahoma"/>
      <family val="2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sz val="10"/>
      <color theme="1"/>
      <name val="바탕체"/>
      <family val="1"/>
      <charset val="129"/>
    </font>
    <font>
      <sz val="9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613">
    <xf numFmtId="0" fontId="0" fillId="0" borderId="0"/>
    <xf numFmtId="0" fontId="2" fillId="0" borderId="0"/>
    <xf numFmtId="0" fontId="2" fillId="0" borderId="0"/>
    <xf numFmtId="0" fontId="17" fillId="0" borderId="0"/>
    <xf numFmtId="0" fontId="24" fillId="0" borderId="1">
      <alignment horizont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1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0" fontId="2" fillId="0" borderId="2">
      <alignment horizontal="centerContinuous" vertical="center"/>
    </xf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24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4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27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3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8" fillId="0" borderId="0"/>
    <xf numFmtId="194" fontId="14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87" fontId="23" fillId="0" borderId="0">
      <protection locked="0"/>
    </xf>
    <xf numFmtId="187" fontId="23" fillId="0" borderId="0">
      <protection locked="0"/>
    </xf>
    <xf numFmtId="193" fontId="14" fillId="0" borderId="0">
      <protection locked="0"/>
    </xf>
    <xf numFmtId="187" fontId="23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9" fontId="2" fillId="0" borderId="0">
      <alignment vertical="center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1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4" fillId="0" borderId="5"/>
    <xf numFmtId="4" fontId="29" fillId="0" borderId="6">
      <alignment vertical="center"/>
    </xf>
    <xf numFmtId="0" fontId="4" fillId="0" borderId="0" applyNumberFormat="0" applyFill="0" applyBorder="0" applyAlignment="0" applyProtection="0"/>
    <xf numFmtId="193" fontId="14" fillId="0" borderId="0">
      <protection locked="0"/>
    </xf>
    <xf numFmtId="0" fontId="8" fillId="0" borderId="0"/>
    <xf numFmtId="0" fontId="23" fillId="0" borderId="0">
      <protection locked="0"/>
    </xf>
    <xf numFmtId="9" fontId="8" fillId="0" borderId="0">
      <protection locked="0"/>
    </xf>
    <xf numFmtId="0" fontId="8" fillId="0" borderId="0"/>
    <xf numFmtId="3" fontId="2" fillId="0" borderId="0"/>
    <xf numFmtId="3" fontId="2" fillId="0" borderId="0"/>
    <xf numFmtId="211" fontId="17" fillId="2" borderId="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>
      <protection locked="0"/>
    </xf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212" fontId="14" fillId="0" borderId="0">
      <protection locked="0"/>
    </xf>
    <xf numFmtId="0" fontId="24" fillId="0" borderId="0"/>
    <xf numFmtId="193" fontId="14" fillId="0" borderId="0">
      <protection locked="0"/>
    </xf>
    <xf numFmtId="193" fontId="14" fillId="0" borderId="0">
      <protection locked="0"/>
    </xf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4" fontId="23" fillId="0" borderId="0">
      <protection locked="0"/>
    </xf>
    <xf numFmtId="186" fontId="14" fillId="0" borderId="0">
      <protection locked="0"/>
    </xf>
    <xf numFmtId="0" fontId="47" fillId="0" borderId="0"/>
    <xf numFmtId="0" fontId="4" fillId="0" borderId="0"/>
    <xf numFmtId="0" fontId="4" fillId="0" borderId="0"/>
    <xf numFmtId="0" fontId="48" fillId="0" borderId="0"/>
    <xf numFmtId="0" fontId="47" fillId="0" borderId="0"/>
    <xf numFmtId="0" fontId="49" fillId="0" borderId="0"/>
    <xf numFmtId="193" fontId="14" fillId="0" borderId="0">
      <protection locked="0"/>
    </xf>
    <xf numFmtId="0" fontId="50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14" fillId="0" borderId="0" applyFill="0" applyBorder="0" applyAlignment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23" fillId="0" borderId="8">
      <protection locked="0"/>
    </xf>
    <xf numFmtId="4" fontId="23" fillId="0" borderId="0">
      <protection locked="0"/>
    </xf>
    <xf numFmtId="0" fontId="4" fillId="0" borderId="0" applyFont="0" applyFill="0" applyBorder="0" applyAlignment="0" applyProtection="0"/>
    <xf numFmtId="213" fontId="22" fillId="0" borderId="0"/>
    <xf numFmtId="0" fontId="4" fillId="0" borderId="0" applyFont="0" applyFill="0" applyBorder="0" applyAlignment="0" applyProtection="0"/>
    <xf numFmtId="214" fontId="23" fillId="0" borderId="0">
      <protection locked="0"/>
    </xf>
    <xf numFmtId="0" fontId="53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3" fillId="0" borderId="0">
      <protection locked="0"/>
    </xf>
    <xf numFmtId="216" fontId="22" fillId="0" borderId="0"/>
    <xf numFmtId="217" fontId="54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18" fontId="22" fillId="0" borderId="0"/>
    <xf numFmtId="219" fontId="14" fillId="0" borderId="0">
      <protection locked="0"/>
    </xf>
    <xf numFmtId="220" fontId="14" fillId="0" borderId="0">
      <protection locked="0"/>
    </xf>
    <xf numFmtId="0" fontId="55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57" fillId="3" borderId="0" applyNumberFormat="0" applyBorder="0" applyAlignment="0" applyProtection="0"/>
    <xf numFmtId="0" fontId="58" fillId="0" borderId="0" applyAlignment="0">
      <alignment horizontal="right"/>
    </xf>
    <xf numFmtId="0" fontId="59" fillId="0" borderId="0"/>
    <xf numFmtId="0" fontId="60" fillId="0" borderId="0"/>
    <xf numFmtId="0" fontId="61" fillId="0" borderId="0" applyNumberFormat="0" applyFill="0" applyBorder="0" applyAlignment="0" applyProtection="0"/>
    <xf numFmtId="0" fontId="62" fillId="0" borderId="9" applyNumberFormat="0" applyAlignment="0" applyProtection="0">
      <alignment horizontal="left" vertical="center"/>
    </xf>
    <xf numFmtId="0" fontId="62" fillId="0" borderId="10">
      <alignment horizontal="left" vertical="center"/>
    </xf>
    <xf numFmtId="0" fontId="30" fillId="0" borderId="0">
      <protection locked="0"/>
    </xf>
    <xf numFmtId="0" fontId="30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0" fontId="57" fillId="4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6" fillId="0" borderId="12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7" fillId="0" borderId="0"/>
    <xf numFmtId="224" fontId="1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69" fillId="0" borderId="0" applyNumberFormat="0" applyFill="0" applyBorder="0" applyAlignment="0" applyProtection="0">
      <alignment horizontal="left"/>
    </xf>
    <xf numFmtId="0" fontId="24" fillId="0" borderId="0"/>
    <xf numFmtId="0" fontId="70" fillId="0" borderId="0">
      <alignment horizontal="center" vertical="center"/>
    </xf>
    <xf numFmtId="0" fontId="66" fillId="0" borderId="0"/>
    <xf numFmtId="40" fontId="71" fillId="0" borderId="0" applyBorder="0">
      <alignment horizontal="right"/>
    </xf>
    <xf numFmtId="0" fontId="4" fillId="0" borderId="0"/>
    <xf numFmtId="0" fontId="4" fillId="0" borderId="0"/>
    <xf numFmtId="0" fontId="72" fillId="3" borderId="0">
      <alignment horizontal="centerContinuous"/>
    </xf>
    <xf numFmtId="0" fontId="73" fillId="0" borderId="0" applyFill="0" applyBorder="0" applyProtection="0">
      <alignment horizontal="centerContinuous" vertical="center"/>
    </xf>
    <xf numFmtId="0" fontId="17" fillId="5" borderId="0" applyFill="0" applyBorder="0" applyProtection="0">
      <alignment horizontal="center" vertical="center"/>
    </xf>
    <xf numFmtId="223" fontId="17" fillId="0" borderId="13">
      <protection locked="0"/>
    </xf>
    <xf numFmtId="0" fontId="5" fillId="0" borderId="14">
      <alignment horizontal="left"/>
    </xf>
    <xf numFmtId="37" fontId="57" fillId="6" borderId="0" applyNumberFormat="0" applyBorder="0" applyAlignment="0" applyProtection="0"/>
    <xf numFmtId="37" fontId="57" fillId="0" borderId="0"/>
    <xf numFmtId="3" fontId="74" fillId="0" borderId="11" applyProtection="0"/>
    <xf numFmtId="226" fontId="24" fillId="0" borderId="0" applyFont="0" applyFill="0" applyBorder="0" applyAlignment="0" applyProtection="0"/>
    <xf numFmtId="227" fontId="2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196" fontId="8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1" fillId="0" borderId="0" applyFont="0" applyBorder="0" applyAlignment="0">
      <alignment horizontal="left" vertical="center"/>
    </xf>
    <xf numFmtId="0" fontId="23" fillId="0" borderId="0">
      <protection locked="0"/>
    </xf>
    <xf numFmtId="3" fontId="24" fillId="0" borderId="15">
      <alignment horizontal="center"/>
    </xf>
    <xf numFmtId="0" fontId="8" fillId="7" borderId="0">
      <alignment horizontal="left"/>
    </xf>
    <xf numFmtId="0" fontId="23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3" fillId="0" borderId="3" applyNumberFormat="0" applyFont="0" applyFill="0" applyBorder="0" applyProtection="0">
      <alignment horizontal="distributed"/>
    </xf>
    <xf numFmtId="9" fontId="15" fillId="5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0" borderId="0"/>
    <xf numFmtId="179" fontId="14" fillId="0" borderId="0" applyNumberFormat="0" applyFont="0" applyFill="0" applyBorder="0" applyProtection="0">
      <alignment horizontal="centerContinuous"/>
    </xf>
    <xf numFmtId="179" fontId="35" fillId="0" borderId="16">
      <alignment vertical="center"/>
    </xf>
    <xf numFmtId="3" fontId="33" fillId="0" borderId="3"/>
    <xf numFmtId="0" fontId="33" fillId="0" borderId="3"/>
    <xf numFmtId="3" fontId="33" fillId="0" borderId="17"/>
    <xf numFmtId="3" fontId="33" fillId="0" borderId="18"/>
    <xf numFmtId="0" fontId="36" fillId="0" borderId="3"/>
    <xf numFmtId="0" fontId="37" fillId="0" borderId="0">
      <alignment horizontal="center"/>
    </xf>
    <xf numFmtId="0" fontId="38" fillId="0" borderId="19">
      <alignment horizontal="center"/>
    </xf>
    <xf numFmtId="4" fontId="39" fillId="0" borderId="0" applyNumberFormat="0" applyFill="0" applyBorder="0" applyAlignment="0">
      <alignment horizontal="centerContinuous" vertical="center"/>
    </xf>
    <xf numFmtId="198" fontId="4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2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2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2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43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3" fillId="0" borderId="0">
      <protection locked="0"/>
    </xf>
    <xf numFmtId="202" fontId="8" fillId="0" borderId="0">
      <protection locked="0"/>
    </xf>
    <xf numFmtId="0" fontId="8" fillId="0" borderId="21" applyNumberFormat="0"/>
    <xf numFmtId="0" fontId="8" fillId="0" borderId="3">
      <alignment horizontal="distributed" vertical="center"/>
    </xf>
    <xf numFmtId="0" fontId="8" fillId="0" borderId="22">
      <alignment horizontal="distributed" vertical="top"/>
    </xf>
    <xf numFmtId="0" fontId="8" fillId="0" borderId="23">
      <alignment horizontal="distributed"/>
    </xf>
    <xf numFmtId="178" fontId="44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3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5" borderId="0" applyFill="0" applyBorder="0" applyProtection="0">
      <alignment horizontal="right"/>
    </xf>
    <xf numFmtId="38" fontId="33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8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22" fillId="0" borderId="0"/>
    <xf numFmtId="0" fontId="8" fillId="0" borderId="0"/>
    <xf numFmtId="0" fontId="8" fillId="0" borderId="16">
      <alignment vertical="center" wrapText="1"/>
    </xf>
    <xf numFmtId="14" fontId="45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3" fillId="0" borderId="8">
      <protection locked="0"/>
    </xf>
    <xf numFmtId="209" fontId="8" fillId="0" borderId="0">
      <protection locked="0"/>
    </xf>
    <xf numFmtId="210" fontId="8" fillId="0" borderId="0">
      <protection locked="0"/>
    </xf>
  </cellStyleXfs>
  <cellXfs count="714">
    <xf numFmtId="0" fontId="0" fillId="0" borderId="0" xfId="0" applyAlignment="1">
      <alignment vertical="center"/>
    </xf>
    <xf numFmtId="179" fontId="2" fillId="0" borderId="24" xfId="765" applyNumberFormat="1" applyFont="1" applyFill="1" applyBorder="1" applyAlignment="1">
      <alignment horizontal="right" vertical="center"/>
    </xf>
    <xf numFmtId="0" fontId="2" fillId="0" borderId="0" xfId="1595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25" xfId="765" applyNumberFormat="1" applyFont="1" applyFill="1" applyBorder="1" applyAlignment="1">
      <alignment horizontal="center" vertical="center"/>
    </xf>
    <xf numFmtId="0" fontId="2" fillId="0" borderId="26" xfId="765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4" xfId="765" applyNumberFormat="1" applyFont="1" applyFill="1" applyBorder="1" applyAlignment="1">
      <alignment horizontal="right" vertical="center"/>
    </xf>
    <xf numFmtId="0" fontId="2" fillId="0" borderId="0" xfId="765" applyNumberFormat="1" applyFont="1" applyFill="1" applyBorder="1" applyAlignment="1">
      <alignment horizontal="left" vertical="center"/>
    </xf>
    <xf numFmtId="0" fontId="2" fillId="0" borderId="4" xfId="765" applyNumberFormat="1" applyFont="1" applyFill="1" applyBorder="1" applyAlignment="1">
      <alignment horizontal="center" vertical="center"/>
    </xf>
    <xf numFmtId="0" fontId="2" fillId="0" borderId="0" xfId="765" applyNumberFormat="1" applyFont="1" applyFill="1" applyBorder="1" applyAlignment="1">
      <alignment horizontal="distributed" vertical="center" shrinkToFit="1"/>
    </xf>
    <xf numFmtId="0" fontId="2" fillId="0" borderId="27" xfId="765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7" xfId="765" applyNumberFormat="1" applyFont="1" applyFill="1" applyBorder="1" applyAlignment="1">
      <alignment horizontal="left" vertical="center" shrinkToFit="1"/>
    </xf>
    <xf numFmtId="0" fontId="2" fillId="0" borderId="0" xfId="765" applyNumberFormat="1" applyFont="1" applyFill="1" applyBorder="1" applyAlignment="1">
      <alignment horizontal="distributed" vertical="center"/>
    </xf>
    <xf numFmtId="0" fontId="2" fillId="0" borderId="27" xfId="0" applyNumberFormat="1" applyFont="1" applyFill="1" applyBorder="1" applyAlignment="1">
      <alignment horizontal="left" vertical="center"/>
    </xf>
    <xf numFmtId="0" fontId="2" fillId="0" borderId="28" xfId="765" applyNumberFormat="1" applyFont="1" applyFill="1" applyBorder="1" applyAlignment="1">
      <alignment horizontal="distributed" vertical="center"/>
    </xf>
    <xf numFmtId="0" fontId="2" fillId="0" borderId="29" xfId="765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" xfId="765" applyNumberFormat="1" applyFont="1" applyFill="1" applyBorder="1" applyAlignment="1">
      <alignment horizontal="centerContinuous" vertical="center"/>
    </xf>
    <xf numFmtId="0" fontId="2" fillId="0" borderId="30" xfId="765" applyNumberFormat="1" applyFont="1" applyFill="1" applyBorder="1" applyAlignment="1">
      <alignment horizontal="centerContinuous" vertical="center"/>
    </xf>
    <xf numFmtId="0" fontId="2" fillId="0" borderId="10" xfId="765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765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765" applyNumberFormat="1" applyFont="1" applyFill="1" applyBorder="1" applyAlignment="1">
      <alignment vertical="center"/>
    </xf>
    <xf numFmtId="0" fontId="2" fillId="0" borderId="0" xfId="765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79" fontId="2" fillId="0" borderId="0" xfId="1595" applyNumberFormat="1" applyFont="1" applyFill="1" applyAlignment="1">
      <alignment horizontal="center" vertical="center"/>
    </xf>
    <xf numFmtId="0" fontId="2" fillId="0" borderId="0" xfId="765" applyNumberFormat="1" applyFont="1" applyFill="1" applyAlignment="1">
      <alignment horizontal="right" vertical="center"/>
    </xf>
    <xf numFmtId="0" fontId="2" fillId="0" borderId="0" xfId="765" applyNumberFormat="1" applyFont="1" applyFill="1" applyBorder="1" applyAlignment="1">
      <alignment horizontal="center" vertical="center"/>
    </xf>
    <xf numFmtId="183" fontId="2" fillId="0" borderId="2" xfId="765" applyNumberFormat="1" applyFont="1" applyFill="1" applyBorder="1" applyAlignment="1">
      <alignment horizontal="right" vertical="center"/>
    </xf>
    <xf numFmtId="183" fontId="2" fillId="0" borderId="30" xfId="765" applyNumberFormat="1" applyFont="1" applyFill="1" applyBorder="1" applyAlignment="1">
      <alignment horizontal="right" vertical="center"/>
    </xf>
    <xf numFmtId="183" fontId="2" fillId="0" borderId="10" xfId="765" applyNumberFormat="1" applyFont="1" applyFill="1" applyBorder="1" applyAlignment="1">
      <alignment horizontal="right" vertical="center"/>
    </xf>
    <xf numFmtId="0" fontId="2" fillId="0" borderId="10" xfId="765" applyNumberFormat="1" applyFont="1" applyFill="1" applyBorder="1" applyAlignment="1">
      <alignment horizontal="left" vertical="center"/>
    </xf>
    <xf numFmtId="0" fontId="2" fillId="0" borderId="2" xfId="765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0" xfId="765" applyNumberFormat="1" applyFont="1" applyFill="1" applyBorder="1" applyAlignment="1">
      <alignment vertical="center"/>
    </xf>
    <xf numFmtId="0" fontId="2" fillId="0" borderId="2" xfId="765" applyNumberFormat="1" applyFont="1" applyFill="1" applyBorder="1" applyAlignment="1">
      <alignment vertical="center"/>
    </xf>
    <xf numFmtId="179" fontId="2" fillId="0" borderId="2" xfId="765" applyNumberFormat="1" applyFont="1" applyFill="1" applyBorder="1" applyAlignment="1">
      <alignment horizontal="right" vertical="center"/>
    </xf>
    <xf numFmtId="179" fontId="2" fillId="0" borderId="30" xfId="765" applyNumberFormat="1" applyFont="1" applyFill="1" applyBorder="1" applyAlignment="1">
      <alignment horizontal="right" vertical="center"/>
    </xf>
    <xf numFmtId="179" fontId="2" fillId="0" borderId="10" xfId="765" applyNumberFormat="1" applyFont="1" applyFill="1" applyBorder="1" applyAlignment="1">
      <alignment horizontal="right" vertical="center"/>
    </xf>
    <xf numFmtId="0" fontId="2" fillId="0" borderId="10" xfId="765" applyNumberFormat="1" applyFont="1" applyFill="1" applyBorder="1" applyAlignment="1">
      <alignment vertical="center" wrapText="1"/>
    </xf>
    <xf numFmtId="0" fontId="2" fillId="0" borderId="2" xfId="765" applyNumberFormat="1" applyFont="1" applyFill="1" applyBorder="1" applyAlignment="1">
      <alignment vertical="center" wrapText="1"/>
    </xf>
    <xf numFmtId="0" fontId="2" fillId="0" borderId="10" xfId="765" applyNumberFormat="1" applyFont="1" applyFill="1" applyBorder="1" applyAlignment="1">
      <alignment horizontal="center" vertical="center"/>
    </xf>
    <xf numFmtId="0" fontId="2" fillId="0" borderId="2" xfId="765" applyNumberFormat="1" applyFont="1" applyFill="1" applyBorder="1" applyAlignment="1">
      <alignment horizontal="center" vertical="center"/>
    </xf>
    <xf numFmtId="0" fontId="2" fillId="0" borderId="30" xfId="765" applyNumberFormat="1" applyFont="1" applyFill="1" applyBorder="1" applyAlignment="1">
      <alignment horizontal="center" vertical="center"/>
    </xf>
    <xf numFmtId="0" fontId="2" fillId="0" borderId="0" xfId="1606" quotePrefix="1" applyNumberFormat="1" applyFont="1" applyFill="1" applyBorder="1" applyAlignment="1">
      <alignment horizontal="left" vertical="center"/>
    </xf>
    <xf numFmtId="0" fontId="2" fillId="0" borderId="0" xfId="765" quotePrefix="1" applyNumberFormat="1" applyFont="1" applyFill="1" applyBorder="1" applyAlignment="1">
      <alignment horizontal="left" vertical="center"/>
    </xf>
    <xf numFmtId="0" fontId="2" fillId="0" borderId="0" xfId="1606" applyNumberFormat="1" applyFont="1" applyFill="1" applyBorder="1" applyAlignment="1">
      <alignment horizontal="left" vertical="center"/>
    </xf>
    <xf numFmtId="0" fontId="2" fillId="0" borderId="0" xfId="1606" applyNumberFormat="1" applyFont="1" applyFill="1" applyBorder="1" applyAlignment="1">
      <alignment vertical="center"/>
    </xf>
    <xf numFmtId="0" fontId="2" fillId="0" borderId="0" xfId="765" applyNumberFormat="1" applyFont="1" applyFill="1" applyAlignment="1">
      <alignment horizontal="left" vertical="center"/>
    </xf>
    <xf numFmtId="0" fontId="2" fillId="0" borderId="0" xfId="765" applyNumberFormat="1" applyFont="1" applyFill="1" applyAlignment="1">
      <alignment horizontal="center" vertical="center"/>
    </xf>
    <xf numFmtId="0" fontId="2" fillId="0" borderId="30" xfId="765" applyNumberFormat="1" applyFont="1" applyFill="1" applyBorder="1" applyAlignment="1">
      <alignment vertical="center"/>
    </xf>
    <xf numFmtId="0" fontId="2" fillId="0" borderId="24" xfId="765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234" fontId="2" fillId="0" borderId="0" xfId="0" applyNumberFormat="1" applyFont="1" applyFill="1" applyAlignment="1">
      <alignment horizontal="center" vertical="center"/>
    </xf>
    <xf numFmtId="0" fontId="2" fillId="0" borderId="0" xfId="1574" applyNumberFormat="1" applyFont="1" applyFill="1" applyAlignment="1">
      <alignment vertical="center"/>
    </xf>
    <xf numFmtId="0" fontId="3" fillId="0" borderId="0" xfId="1574" applyNumberFormat="1" applyFont="1" applyFill="1" applyAlignment="1">
      <alignment horizontal="centerContinuous" vertical="center"/>
    </xf>
    <xf numFmtId="0" fontId="2" fillId="0" borderId="0" xfId="1574" applyNumberFormat="1" applyFont="1" applyFill="1" applyAlignment="1">
      <alignment horizontal="centerContinuous" vertical="center"/>
    </xf>
    <xf numFmtId="0" fontId="2" fillId="0" borderId="23" xfId="1591" applyNumberFormat="1" applyFont="1" applyFill="1" applyBorder="1" applyAlignment="1">
      <alignment horizontal="center" shrinkToFit="1"/>
    </xf>
    <xf numFmtId="0" fontId="2" fillId="0" borderId="24" xfId="1591" applyNumberFormat="1" applyFont="1" applyFill="1" applyBorder="1" applyAlignment="1">
      <alignment horizontal="center" vertical="top" shrinkToFit="1"/>
    </xf>
    <xf numFmtId="179" fontId="2" fillId="0" borderId="3" xfId="1574" applyNumberFormat="1" applyFont="1" applyFill="1" applyBorder="1" applyAlignment="1">
      <alignment horizontal="right" vertical="center"/>
    </xf>
    <xf numFmtId="41" fontId="2" fillId="0" borderId="3" xfId="765" applyFont="1" applyFill="1" applyBorder="1" applyAlignment="1">
      <alignment horizontal="left" vertical="center" wrapText="1"/>
    </xf>
    <xf numFmtId="0" fontId="2" fillId="0" borderId="0" xfId="1606" applyNumberFormat="1" applyFont="1" applyFill="1" applyAlignment="1">
      <alignment vertical="center"/>
    </xf>
    <xf numFmtId="0" fontId="2" fillId="0" borderId="0" xfId="1606" applyNumberFormat="1" applyFont="1" applyFill="1" applyAlignment="1">
      <alignment horizontal="centerContinuous" vertical="center"/>
    </xf>
    <xf numFmtId="0" fontId="2" fillId="0" borderId="4" xfId="1606" applyNumberFormat="1" applyFont="1" applyFill="1" applyBorder="1" applyAlignment="1">
      <alignment horizontal="centerContinuous" vertical="center" wrapText="1"/>
    </xf>
    <xf numFmtId="0" fontId="2" fillId="0" borderId="27" xfId="1606" applyNumberFormat="1" applyFont="1" applyFill="1" applyBorder="1" applyAlignment="1">
      <alignment horizontal="centerContinuous" vertical="center" wrapText="1"/>
    </xf>
    <xf numFmtId="179" fontId="2" fillId="0" borderId="4" xfId="765" applyNumberFormat="1" applyFont="1" applyFill="1" applyBorder="1" applyAlignment="1">
      <alignment horizontal="right" vertical="center"/>
    </xf>
    <xf numFmtId="0" fontId="2" fillId="0" borderId="27" xfId="765" applyNumberFormat="1" applyFont="1" applyFill="1" applyBorder="1" applyAlignment="1">
      <alignment vertical="center"/>
    </xf>
    <xf numFmtId="186" fontId="2" fillId="0" borderId="2" xfId="765" applyNumberFormat="1" applyFont="1" applyFill="1" applyBorder="1" applyAlignment="1">
      <alignment horizontal="right" vertical="center"/>
    </xf>
    <xf numFmtId="186" fontId="2" fillId="0" borderId="31" xfId="765" applyNumberFormat="1" applyFont="1" applyFill="1" applyBorder="1" applyAlignment="1">
      <alignment horizontal="right" vertical="center"/>
    </xf>
    <xf numFmtId="0" fontId="2" fillId="0" borderId="31" xfId="765" applyNumberFormat="1" applyFont="1" applyFill="1" applyBorder="1" applyAlignment="1">
      <alignment vertical="center"/>
    </xf>
    <xf numFmtId="0" fontId="2" fillId="0" borderId="0" xfId="765" applyNumberFormat="1" applyFont="1" applyFill="1" applyBorder="1" applyAlignment="1">
      <alignment horizontal="centerContinuous" vertical="center"/>
    </xf>
    <xf numFmtId="0" fontId="89" fillId="0" borderId="0" xfId="765" applyNumberFormat="1" applyFont="1" applyFill="1" applyBorder="1" applyAlignment="1">
      <alignment horizontal="centerContinuous" vertical="center"/>
    </xf>
    <xf numFmtId="0" fontId="2" fillId="0" borderId="10" xfId="765" applyNumberFormat="1" applyFont="1" applyFill="1" applyBorder="1" applyAlignment="1">
      <alignment horizontal="centerContinuous" vertical="center" wrapText="1"/>
    </xf>
    <xf numFmtId="179" fontId="2" fillId="0" borderId="0" xfId="765" applyNumberFormat="1" applyFont="1" applyFill="1" applyBorder="1" applyAlignment="1">
      <alignment horizontal="right" vertical="center"/>
    </xf>
    <xf numFmtId="179" fontId="2" fillId="0" borderId="4" xfId="1606" applyNumberFormat="1" applyFont="1" applyFill="1" applyBorder="1" applyAlignment="1">
      <alignment horizontal="right" vertical="center"/>
    </xf>
    <xf numFmtId="0" fontId="2" fillId="0" borderId="27" xfId="1606" applyNumberFormat="1" applyFont="1" applyFill="1" applyBorder="1" applyAlignment="1">
      <alignment vertical="center"/>
    </xf>
    <xf numFmtId="186" fontId="2" fillId="0" borderId="10" xfId="765" applyNumberFormat="1" applyFont="1" applyFill="1" applyBorder="1" applyAlignment="1">
      <alignment horizontal="right" vertical="center"/>
    </xf>
    <xf numFmtId="0" fontId="2" fillId="0" borderId="3" xfId="1606" applyNumberFormat="1" applyFont="1" applyFill="1" applyBorder="1" applyAlignment="1">
      <alignment horizontal="center" vertical="center" wrapText="1"/>
    </xf>
    <xf numFmtId="0" fontId="2" fillId="0" borderId="24" xfId="1606" applyNumberFormat="1" applyFont="1" applyFill="1" applyBorder="1" applyAlignment="1">
      <alignment horizontal="center" vertical="center" wrapText="1"/>
    </xf>
    <xf numFmtId="0" fontId="2" fillId="0" borderId="24" xfId="1606" applyNumberFormat="1" applyFont="1" applyFill="1" applyBorder="1" applyAlignment="1">
      <alignment horizontal="left" vertical="center"/>
    </xf>
    <xf numFmtId="0" fontId="2" fillId="0" borderId="3" xfId="1606" applyNumberFormat="1" applyFont="1" applyFill="1" applyBorder="1" applyAlignment="1">
      <alignment horizontal="left" vertical="center"/>
    </xf>
    <xf numFmtId="0" fontId="2" fillId="0" borderId="0" xfId="1606" applyNumberFormat="1" applyFont="1" applyFill="1" applyAlignment="1">
      <alignment horizontal="left" vertical="center"/>
    </xf>
    <xf numFmtId="0" fontId="2" fillId="0" borderId="0" xfId="1606" quotePrefix="1" applyNumberFormat="1" applyFont="1" applyFill="1" applyAlignment="1">
      <alignment horizontal="left" vertical="center"/>
    </xf>
    <xf numFmtId="0" fontId="2" fillId="0" borderId="0" xfId="1597" applyNumberFormat="1" applyFont="1" applyFill="1" applyAlignment="1">
      <alignment vertical="center"/>
    </xf>
    <xf numFmtId="0" fontId="2" fillId="0" borderId="0" xfId="1597" applyNumberFormat="1" applyFont="1" applyFill="1" applyAlignment="1">
      <alignment horizontal="left" vertical="center"/>
    </xf>
    <xf numFmtId="0" fontId="2" fillId="0" borderId="0" xfId="1593" applyNumberFormat="1" applyFont="1" applyFill="1" applyAlignment="1">
      <alignment vertical="center"/>
    </xf>
    <xf numFmtId="0" fontId="3" fillId="0" borderId="0" xfId="1593" applyNumberFormat="1" applyFont="1" applyFill="1" applyAlignment="1">
      <alignment horizontal="centerContinuous" vertical="center"/>
    </xf>
    <xf numFmtId="0" fontId="2" fillId="0" borderId="3" xfId="1593" applyNumberFormat="1" applyFont="1" applyFill="1" applyBorder="1" applyAlignment="1">
      <alignment horizontal="center" vertical="center" wrapText="1"/>
    </xf>
    <xf numFmtId="0" fontId="2" fillId="0" borderId="27" xfId="1593" applyNumberFormat="1" applyFont="1" applyFill="1" applyBorder="1" applyAlignment="1">
      <alignment vertical="center"/>
    </xf>
    <xf numFmtId="179" fontId="2" fillId="0" borderId="27" xfId="1593" applyNumberFormat="1" applyFont="1" applyFill="1" applyBorder="1" applyAlignment="1">
      <alignment horizontal="center" vertical="center"/>
    </xf>
    <xf numFmtId="0" fontId="2" fillId="0" borderId="29" xfId="1593" applyNumberFormat="1" applyFont="1" applyFill="1" applyBorder="1" applyAlignment="1">
      <alignment horizontal="center" vertical="center"/>
    </xf>
    <xf numFmtId="0" fontId="2" fillId="0" borderId="3" xfId="1593" applyNumberFormat="1" applyFont="1" applyFill="1" applyBorder="1" applyAlignment="1">
      <alignment horizontal="center" vertical="center"/>
    </xf>
    <xf numFmtId="0" fontId="2" fillId="0" borderId="27" xfId="1593" applyNumberFormat="1" applyFont="1" applyFill="1" applyBorder="1" applyAlignment="1">
      <alignment horizontal="center" vertical="center"/>
    </xf>
    <xf numFmtId="0" fontId="2" fillId="0" borderId="0" xfId="1595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30" xfId="765" applyNumberFormat="1" applyFont="1" applyFill="1" applyBorder="1" applyAlignment="1">
      <alignment horizontal="centerContinuous" vertical="center" wrapText="1"/>
    </xf>
    <xf numFmtId="0" fontId="2" fillId="0" borderId="3" xfId="765" applyNumberFormat="1" applyFont="1" applyFill="1" applyBorder="1" applyAlignment="1">
      <alignment horizontal="centerContinuous" vertical="center" wrapText="1"/>
    </xf>
    <xf numFmtId="0" fontId="2" fillId="0" borderId="3" xfId="765" applyNumberFormat="1" applyFont="1" applyFill="1" applyBorder="1" applyAlignment="1">
      <alignment horizontal="centerContinuous" vertical="center"/>
    </xf>
    <xf numFmtId="0" fontId="2" fillId="0" borderId="2" xfId="765" applyNumberFormat="1" applyFont="1" applyFill="1" applyBorder="1" applyAlignment="1">
      <alignment horizontal="centerContinuous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4" xfId="0" applyNumberFormat="1" applyFont="1" applyFill="1" applyBorder="1" applyAlignment="1">
      <alignment horizontal="distributed" vertical="center"/>
    </xf>
    <xf numFmtId="0" fontId="2" fillId="0" borderId="0" xfId="765" applyNumberFormat="1" applyFont="1" applyFill="1" applyBorder="1" applyAlignment="1">
      <alignment horizontal="centerContinuous" vertical="center" wrapText="1"/>
    </xf>
    <xf numFmtId="0" fontId="2" fillId="0" borderId="27" xfId="765" applyNumberFormat="1" applyFont="1" applyFill="1" applyBorder="1" applyAlignment="1">
      <alignment horizontal="centerContinuous" vertical="center" wrapText="1"/>
    </xf>
    <xf numFmtId="179" fontId="2" fillId="0" borderId="27" xfId="765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" xfId="765" applyNumberFormat="1" applyFont="1" applyFill="1" applyBorder="1" applyAlignment="1">
      <alignment horizontal="distributed" vertical="center"/>
    </xf>
    <xf numFmtId="0" fontId="2" fillId="0" borderId="29" xfId="765" applyNumberFormat="1" applyFont="1" applyFill="1" applyBorder="1" applyAlignment="1">
      <alignment vertical="center"/>
    </xf>
    <xf numFmtId="179" fontId="2" fillId="0" borderId="28" xfId="765" applyNumberFormat="1" applyFont="1" applyFill="1" applyBorder="1" applyAlignment="1">
      <alignment horizontal="right" vertical="center"/>
    </xf>
    <xf numFmtId="179" fontId="2" fillId="0" borderId="29" xfId="765" applyNumberFormat="1" applyFont="1" applyFill="1" applyBorder="1" applyAlignment="1">
      <alignment horizontal="right" vertical="center"/>
    </xf>
    <xf numFmtId="179" fontId="2" fillId="0" borderId="22" xfId="765" applyNumberFormat="1" applyFont="1" applyFill="1" applyBorder="1" applyAlignment="1">
      <alignment horizontal="right" vertical="center"/>
    </xf>
    <xf numFmtId="179" fontId="2" fillId="0" borderId="5" xfId="765" applyNumberFormat="1" applyFont="1" applyFill="1" applyBorder="1" applyAlignment="1">
      <alignment horizontal="right" vertical="center"/>
    </xf>
    <xf numFmtId="0" fontId="2" fillId="0" borderId="10" xfId="765" applyNumberFormat="1" applyFont="1" applyFill="1" applyBorder="1" applyAlignment="1">
      <alignment horizontal="distributed" vertical="center"/>
    </xf>
    <xf numFmtId="179" fontId="2" fillId="0" borderId="3" xfId="765" applyNumberFormat="1" applyFont="1" applyFill="1" applyBorder="1" applyAlignment="1">
      <alignment horizontal="right" vertical="center"/>
    </xf>
    <xf numFmtId="179" fontId="2" fillId="0" borderId="0" xfId="765" applyNumberFormat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1" fontId="2" fillId="0" borderId="0" xfId="765" applyFont="1" applyFill="1" applyBorder="1" applyAlignment="1">
      <alignment vertical="center"/>
    </xf>
    <xf numFmtId="0" fontId="3" fillId="0" borderId="0" xfId="1595" applyNumberFormat="1" applyFont="1" applyFill="1" applyAlignment="1">
      <alignment horizontal="centerContinuous" vertical="center"/>
    </xf>
    <xf numFmtId="0" fontId="3" fillId="0" borderId="0" xfId="1595" applyNumberFormat="1" applyFont="1" applyFill="1" applyBorder="1" applyAlignment="1">
      <alignment horizontal="centerContinuous" vertical="center"/>
    </xf>
    <xf numFmtId="0" fontId="3" fillId="0" borderId="0" xfId="1595" applyNumberFormat="1" applyFont="1" applyFill="1" applyAlignment="1">
      <alignment vertical="center"/>
    </xf>
    <xf numFmtId="0" fontId="2" fillId="0" borderId="0" xfId="1575" applyNumberFormat="1" applyFont="1" applyFill="1" applyBorder="1" applyAlignment="1">
      <alignment horizontal="right" vertical="center"/>
    </xf>
    <xf numFmtId="0" fontId="3" fillId="0" borderId="0" xfId="765" applyNumberFormat="1" applyFont="1" applyFill="1" applyAlignment="1">
      <alignment horizontal="centerContinuous" vertical="center"/>
    </xf>
    <xf numFmtId="0" fontId="3" fillId="0" borderId="0" xfId="765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2" fillId="0" borderId="0" xfId="765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 vertical="center"/>
    </xf>
    <xf numFmtId="186" fontId="2" fillId="0" borderId="24" xfId="765" applyNumberFormat="1" applyFont="1" applyFill="1" applyBorder="1" applyAlignment="1">
      <alignment horizontal="center" vertical="center"/>
    </xf>
    <xf numFmtId="0" fontId="2" fillId="0" borderId="27" xfId="765" applyNumberFormat="1" applyFont="1" applyFill="1" applyBorder="1" applyAlignment="1">
      <alignment horizontal="left" vertical="center"/>
    </xf>
    <xf numFmtId="229" fontId="2" fillId="0" borderId="0" xfId="0" applyNumberFormat="1" applyFont="1" applyFill="1" applyAlignment="1">
      <alignment vertical="center"/>
    </xf>
    <xf numFmtId="186" fontId="2" fillId="0" borderId="22" xfId="765" applyNumberFormat="1" applyFont="1" applyFill="1" applyBorder="1" applyAlignment="1">
      <alignment horizontal="center" vertical="center"/>
    </xf>
    <xf numFmtId="0" fontId="2" fillId="0" borderId="29" xfId="765" applyNumberFormat="1" applyFont="1" applyFill="1" applyBorder="1" applyAlignment="1">
      <alignment horizontal="left" vertical="center"/>
    </xf>
    <xf numFmtId="0" fontId="8" fillId="0" borderId="0" xfId="1590" applyFont="1" applyFill="1" applyAlignment="1"/>
    <xf numFmtId="49" fontId="80" fillId="0" borderId="0" xfId="1590" applyNumberFormat="1" applyFont="1" applyFill="1" applyAlignment="1">
      <alignment horizontal="left" vertical="center"/>
    </xf>
    <xf numFmtId="49" fontId="3" fillId="0" borderId="0" xfId="1590" applyNumberFormat="1" applyFont="1" applyFill="1" applyAlignment="1">
      <alignment horizontal="right" vertical="center"/>
    </xf>
    <xf numFmtId="49" fontId="79" fillId="0" borderId="0" xfId="1590" applyNumberFormat="1" applyFont="1" applyFill="1" applyAlignment="1">
      <alignment horizontal="right" vertical="center"/>
    </xf>
    <xf numFmtId="0" fontId="8" fillId="0" borderId="0" xfId="1590" applyFont="1" applyFill="1"/>
    <xf numFmtId="49" fontId="79" fillId="0" borderId="0" xfId="1590" applyNumberFormat="1" applyFont="1" applyFill="1" applyBorder="1" applyAlignment="1">
      <alignment horizontal="right" vertical="center"/>
    </xf>
    <xf numFmtId="0" fontId="84" fillId="0" borderId="0" xfId="1590" applyFont="1" applyFill="1" applyAlignment="1">
      <alignment horizontal="centerContinuous" vertical="center"/>
    </xf>
    <xf numFmtId="0" fontId="84" fillId="0" borderId="0" xfId="1590" applyFont="1" applyFill="1" applyBorder="1" applyAlignment="1">
      <alignment horizontal="left" vertical="center" wrapText="1"/>
    </xf>
    <xf numFmtId="0" fontId="85" fillId="0" borderId="0" xfId="766" applyNumberFormat="1" applyFont="1" applyFill="1" applyBorder="1" applyAlignment="1">
      <alignment horizontal="center" vertical="center" wrapText="1"/>
    </xf>
    <xf numFmtId="0" fontId="86" fillId="0" borderId="0" xfId="766" applyNumberFormat="1" applyFont="1" applyFill="1" applyBorder="1" applyAlignment="1">
      <alignment horizontal="left" vertical="center" wrapText="1"/>
    </xf>
    <xf numFmtId="0" fontId="87" fillId="0" borderId="0" xfId="1594" applyNumberFormat="1" applyFont="1" applyFill="1" applyAlignment="1">
      <alignment horizontal="right" vertical="center"/>
    </xf>
    <xf numFmtId="0" fontId="87" fillId="0" borderId="0" xfId="766" applyNumberFormat="1" applyFont="1" applyFill="1" applyBorder="1" applyAlignment="1">
      <alignment horizontal="left" vertical="center" wrapText="1"/>
    </xf>
    <xf numFmtId="0" fontId="88" fillId="0" borderId="0" xfId="766" applyNumberFormat="1" applyFont="1" applyFill="1" applyBorder="1" applyAlignment="1">
      <alignment horizontal="center" vertical="center" wrapText="1"/>
    </xf>
    <xf numFmtId="0" fontId="87" fillId="0" borderId="0" xfId="766" applyNumberFormat="1" applyFont="1" applyFill="1" applyBorder="1" applyAlignment="1">
      <alignment horizontal="center" vertical="center" wrapText="1"/>
    </xf>
    <xf numFmtId="0" fontId="8" fillId="0" borderId="31" xfId="1590" applyFont="1" applyFill="1" applyBorder="1"/>
    <xf numFmtId="0" fontId="2" fillId="0" borderId="0" xfId="1595" quotePrefix="1" applyNumberFormat="1" applyFont="1" applyFill="1" applyAlignment="1">
      <alignment horizontal="left" vertical="center"/>
    </xf>
    <xf numFmtId="0" fontId="2" fillId="0" borderId="0" xfId="1595" applyNumberFormat="1" applyFont="1" applyFill="1" applyAlignment="1">
      <alignment vertical="center"/>
    </xf>
    <xf numFmtId="0" fontId="2" fillId="0" borderId="0" xfId="1595" applyNumberFormat="1" applyFont="1" applyFill="1" applyBorder="1" applyAlignment="1">
      <alignment vertical="center"/>
    </xf>
    <xf numFmtId="0" fontId="2" fillId="0" borderId="0" xfId="1575" applyNumberFormat="1" applyFont="1" applyFill="1" applyAlignment="1">
      <alignment vertical="center"/>
    </xf>
    <xf numFmtId="0" fontId="2" fillId="0" borderId="0" xfId="1595" applyNumberFormat="1" applyFont="1" applyFill="1" applyAlignment="1">
      <alignment horizontal="centerContinuous" vertical="center"/>
    </xf>
    <xf numFmtId="0" fontId="2" fillId="0" borderId="0" xfId="1595" quotePrefix="1" applyNumberFormat="1" applyFont="1" applyFill="1" applyBorder="1" applyAlignment="1">
      <alignment horizontal="left" vertical="center"/>
    </xf>
    <xf numFmtId="0" fontId="2" fillId="0" borderId="0" xfId="1595" quotePrefix="1" applyNumberFormat="1" applyFont="1" applyFill="1" applyBorder="1" applyAlignment="1">
      <alignment horizontal="center" vertical="center"/>
    </xf>
    <xf numFmtId="0" fontId="2" fillId="0" borderId="25" xfId="1595" applyNumberFormat="1" applyFont="1" applyFill="1" applyBorder="1" applyAlignment="1">
      <alignment vertical="center"/>
    </xf>
    <xf numFmtId="0" fontId="2" fillId="0" borderId="31" xfId="1595" applyNumberFormat="1" applyFont="1" applyFill="1" applyBorder="1" applyAlignment="1">
      <alignment horizontal="center" vertical="center"/>
    </xf>
    <xf numFmtId="0" fontId="2" fillId="0" borderId="26" xfId="1595" applyNumberFormat="1" applyFont="1" applyFill="1" applyBorder="1" applyAlignment="1">
      <alignment horizontal="center" vertical="center"/>
    </xf>
    <xf numFmtId="0" fontId="2" fillId="0" borderId="23" xfId="1595" applyNumberFormat="1" applyFont="1" applyFill="1" applyBorder="1" applyAlignment="1">
      <alignment horizontal="centerContinuous" vertical="center"/>
    </xf>
    <xf numFmtId="0" fontId="2" fillId="0" borderId="5" xfId="1595" applyNumberFormat="1" applyFont="1" applyFill="1" applyBorder="1" applyAlignment="1">
      <alignment vertical="center"/>
    </xf>
    <xf numFmtId="0" fontId="2" fillId="0" borderId="28" xfId="1595" applyNumberFormat="1" applyFont="1" applyFill="1" applyBorder="1" applyAlignment="1">
      <alignment horizontal="center" vertical="center"/>
    </xf>
    <xf numFmtId="0" fontId="2" fillId="0" borderId="29" xfId="1595" applyNumberFormat="1" applyFont="1" applyFill="1" applyBorder="1" applyAlignment="1">
      <alignment horizontal="center" vertical="center"/>
    </xf>
    <xf numFmtId="0" fontId="2" fillId="0" borderId="3" xfId="1595" applyNumberFormat="1" applyFont="1" applyFill="1" applyBorder="1" applyAlignment="1">
      <alignment horizontal="centerContinuous" vertical="center"/>
    </xf>
    <xf numFmtId="0" fontId="2" fillId="0" borderId="4" xfId="1595" applyNumberFormat="1" applyFont="1" applyFill="1" applyBorder="1" applyAlignment="1">
      <alignment vertical="center"/>
    </xf>
    <xf numFmtId="0" fontId="2" fillId="0" borderId="27" xfId="1595" applyNumberFormat="1" applyFont="1" applyFill="1" applyBorder="1" applyAlignment="1">
      <alignment vertical="center"/>
    </xf>
    <xf numFmtId="0" fontId="2" fillId="0" borderId="24" xfId="1575" applyNumberFormat="1" applyFont="1" applyFill="1" applyBorder="1" applyAlignment="1">
      <alignment horizontal="center" vertical="center"/>
    </xf>
    <xf numFmtId="0" fontId="2" fillId="0" borderId="0" xfId="1595" applyNumberFormat="1" applyFont="1" applyFill="1" applyBorder="1" applyAlignment="1">
      <alignment horizontal="distributed" vertical="center" shrinkToFit="1"/>
    </xf>
    <xf numFmtId="0" fontId="2" fillId="0" borderId="28" xfId="0" applyNumberFormat="1" applyFont="1" applyFill="1" applyBorder="1" applyAlignment="1">
      <alignment horizontal="distributed" vertical="center"/>
    </xf>
    <xf numFmtId="0" fontId="2" fillId="0" borderId="28" xfId="1595" applyNumberFormat="1" applyFont="1" applyFill="1" applyBorder="1" applyAlignment="1">
      <alignment vertical="center"/>
    </xf>
    <xf numFmtId="0" fontId="2" fillId="0" borderId="29" xfId="1595" applyNumberFormat="1" applyFont="1" applyFill="1" applyBorder="1" applyAlignment="1">
      <alignment vertical="center"/>
    </xf>
    <xf numFmtId="179" fontId="2" fillId="0" borderId="28" xfId="1595" applyNumberFormat="1" applyFont="1" applyFill="1" applyBorder="1" applyAlignment="1">
      <alignment horizontal="center" vertical="center"/>
    </xf>
    <xf numFmtId="179" fontId="2" fillId="0" borderId="22" xfId="1595" applyNumberFormat="1" applyFon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765" applyNumberFormat="1" applyFont="1" applyFill="1" applyBorder="1" applyAlignment="1">
      <alignment horizontal="center" vertical="center"/>
    </xf>
    <xf numFmtId="186" fontId="2" fillId="0" borderId="27" xfId="765" applyNumberFormat="1" applyFont="1" applyFill="1" applyBorder="1" applyAlignment="1">
      <alignment horizontal="center" vertical="center"/>
    </xf>
    <xf numFmtId="229" fontId="2" fillId="0" borderId="0" xfId="0" applyNumberFormat="1" applyFont="1" applyFill="1" applyBorder="1" applyAlignment="1">
      <alignment vertical="center"/>
    </xf>
    <xf numFmtId="186" fontId="2" fillId="0" borderId="0" xfId="765" applyNumberFormat="1" applyFont="1" applyFill="1" applyBorder="1" applyAlignment="1">
      <alignment horizontal="center" vertical="center"/>
    </xf>
    <xf numFmtId="0" fontId="2" fillId="0" borderId="0" xfId="1602" applyNumberFormat="1" applyFont="1" applyFill="1" applyAlignment="1">
      <alignment vertical="center"/>
    </xf>
    <xf numFmtId="0" fontId="3" fillId="0" borderId="0" xfId="1602" applyNumberFormat="1" applyFont="1" applyFill="1" applyAlignment="1">
      <alignment horizontal="centerContinuous" vertical="center"/>
    </xf>
    <xf numFmtId="0" fontId="3" fillId="0" borderId="0" xfId="1602" applyNumberFormat="1" applyFont="1" applyFill="1" applyAlignment="1">
      <alignment vertical="center"/>
    </xf>
    <xf numFmtId="0" fontId="2" fillId="0" borderId="0" xfId="1602" applyNumberFormat="1" applyFont="1" applyFill="1" applyAlignment="1">
      <alignment horizontal="centerContinuous" vertical="center"/>
    </xf>
    <xf numFmtId="0" fontId="2" fillId="0" borderId="0" xfId="1602" applyNumberFormat="1" applyFont="1" applyFill="1" applyAlignment="1">
      <alignment horizontal="left" vertical="center"/>
    </xf>
    <xf numFmtId="0" fontId="2" fillId="0" borderId="0" xfId="768" applyNumberFormat="1" applyFont="1" applyFill="1" applyAlignment="1">
      <alignment horizontal="right" vertical="center"/>
    </xf>
    <xf numFmtId="0" fontId="2" fillId="0" borderId="2" xfId="1602" applyNumberFormat="1" applyFont="1" applyFill="1" applyBorder="1" applyAlignment="1">
      <alignment horizontal="centerContinuous" vertical="center"/>
    </xf>
    <xf numFmtId="0" fontId="2" fillId="0" borderId="10" xfId="1602" applyNumberFormat="1" applyFont="1" applyFill="1" applyBorder="1" applyAlignment="1">
      <alignment horizontal="centerContinuous" vertical="center"/>
    </xf>
    <xf numFmtId="0" fontId="2" fillId="0" borderId="30" xfId="1602" applyNumberFormat="1" applyFont="1" applyFill="1" applyBorder="1" applyAlignment="1">
      <alignment horizontal="centerContinuous" vertical="center"/>
    </xf>
    <xf numFmtId="0" fontId="2" fillId="0" borderId="2" xfId="1591" applyNumberFormat="1" applyFont="1" applyFill="1" applyBorder="1" applyAlignment="1">
      <alignment horizontal="centerContinuous" vertical="center"/>
    </xf>
    <xf numFmtId="0" fontId="2" fillId="0" borderId="30" xfId="1591" applyNumberFormat="1" applyFont="1" applyFill="1" applyBorder="1" applyAlignment="1">
      <alignment horizontal="centerContinuous" vertical="center"/>
    </xf>
    <xf numFmtId="0" fontId="2" fillId="0" borderId="3" xfId="1591" applyNumberFormat="1" applyFont="1" applyFill="1" applyBorder="1" applyAlignment="1">
      <alignment horizontal="centerContinuous" vertical="center"/>
    </xf>
    <xf numFmtId="0" fontId="2" fillId="0" borderId="30" xfId="1591" applyNumberFormat="1" applyFont="1" applyFill="1" applyBorder="1" applyAlignment="1">
      <alignment horizontal="center" vertical="center"/>
    </xf>
    <xf numFmtId="0" fontId="2" fillId="0" borderId="4" xfId="1602" applyNumberFormat="1" applyFont="1" applyFill="1" applyBorder="1" applyAlignment="1">
      <alignment horizontal="centerContinuous" vertical="center"/>
    </xf>
    <xf numFmtId="0" fontId="2" fillId="0" borderId="0" xfId="1602" applyNumberFormat="1" applyFont="1" applyFill="1" applyBorder="1" applyAlignment="1">
      <alignment horizontal="centerContinuous" vertical="center"/>
    </xf>
    <xf numFmtId="0" fontId="2" fillId="0" borderId="27" xfId="1602" applyNumberFormat="1" applyFont="1" applyFill="1" applyBorder="1" applyAlignment="1">
      <alignment horizontal="centerContinuous" vertical="center"/>
    </xf>
    <xf numFmtId="0" fontId="2" fillId="0" borderId="0" xfId="1602" applyNumberFormat="1" applyFont="1" applyFill="1" applyBorder="1" applyAlignment="1">
      <alignment horizontal="distributed" vertical="center"/>
    </xf>
    <xf numFmtId="0" fontId="2" fillId="0" borderId="4" xfId="1591" applyNumberFormat="1" applyFont="1" applyFill="1" applyBorder="1" applyAlignment="1">
      <alignment horizontal="centerContinuous" vertical="center"/>
    </xf>
    <xf numFmtId="0" fontId="2" fillId="0" borderId="27" xfId="1591" applyNumberFormat="1" applyFont="1" applyFill="1" applyBorder="1" applyAlignment="1">
      <alignment horizontal="centerContinuous" vertical="center"/>
    </xf>
    <xf numFmtId="0" fontId="2" fillId="0" borderId="25" xfId="1591" applyNumberFormat="1" applyFont="1" applyFill="1" applyBorder="1" applyAlignment="1">
      <alignment horizontal="center" vertical="center"/>
    </xf>
    <xf numFmtId="0" fontId="2" fillId="0" borderId="23" xfId="1591" applyNumberFormat="1" applyFont="1" applyFill="1" applyBorder="1" applyAlignment="1">
      <alignment horizontal="center" vertical="center"/>
    </xf>
    <xf numFmtId="0" fontId="2" fillId="0" borderId="0" xfId="1601" applyNumberFormat="1" applyFont="1" applyFill="1" applyBorder="1" applyAlignment="1">
      <alignment horizontal="distributed" vertical="center"/>
    </xf>
    <xf numFmtId="0" fontId="2" fillId="0" borderId="0" xfId="1602" applyNumberFormat="1" applyFont="1" applyFill="1" applyBorder="1" applyAlignment="1">
      <alignment horizontal="distributed" vertical="center" shrinkToFit="1"/>
    </xf>
    <xf numFmtId="179" fontId="2" fillId="0" borderId="4" xfId="1574" applyNumberFormat="1" applyFont="1" applyFill="1" applyBorder="1" applyAlignment="1">
      <alignment horizontal="right" vertical="center"/>
    </xf>
    <xf numFmtId="179" fontId="2" fillId="0" borderId="27" xfId="1574" applyNumberFormat="1" applyFont="1" applyFill="1" applyBorder="1" applyAlignment="1">
      <alignment horizontal="right" vertical="center"/>
    </xf>
    <xf numFmtId="179" fontId="2" fillId="0" borderId="24" xfId="1574" applyNumberFormat="1" applyFont="1" applyFill="1" applyBorder="1" applyAlignment="1">
      <alignment horizontal="right" vertical="center"/>
    </xf>
    <xf numFmtId="0" fontId="2" fillId="0" borderId="27" xfId="1574" applyNumberFormat="1" applyFont="1" applyFill="1" applyBorder="1" applyAlignment="1">
      <alignment vertical="center"/>
    </xf>
    <xf numFmtId="0" fontId="2" fillId="0" borderId="5" xfId="1602" applyNumberFormat="1" applyFont="1" applyFill="1" applyBorder="1" applyAlignment="1">
      <alignment horizontal="centerContinuous" vertical="center"/>
    </xf>
    <xf numFmtId="0" fontId="2" fillId="0" borderId="28" xfId="1601" applyNumberFormat="1" applyFont="1" applyFill="1" applyBorder="1" applyAlignment="1">
      <alignment horizontal="distributed" vertical="center"/>
    </xf>
    <xf numFmtId="0" fontId="2" fillId="0" borderId="29" xfId="1602" applyNumberFormat="1" applyFont="1" applyFill="1" applyBorder="1" applyAlignment="1">
      <alignment horizontal="centerContinuous" vertical="center"/>
    </xf>
    <xf numFmtId="0" fontId="2" fillId="0" borderId="28" xfId="1602" applyNumberFormat="1" applyFont="1" applyFill="1" applyBorder="1" applyAlignment="1">
      <alignment horizontal="centerContinuous" vertical="center"/>
    </xf>
    <xf numFmtId="0" fontId="2" fillId="0" borderId="28" xfId="1602" applyNumberFormat="1" applyFont="1" applyFill="1" applyBorder="1" applyAlignment="1">
      <alignment horizontal="distributed" vertical="center"/>
    </xf>
    <xf numFmtId="179" fontId="2" fillId="0" borderId="5" xfId="1574" applyNumberFormat="1" applyFont="1" applyFill="1" applyBorder="1" applyAlignment="1">
      <alignment horizontal="right" vertical="center"/>
    </xf>
    <xf numFmtId="179" fontId="2" fillId="0" borderId="29" xfId="1574" applyNumberFormat="1" applyFont="1" applyFill="1" applyBorder="1" applyAlignment="1">
      <alignment horizontal="right" vertical="center"/>
    </xf>
    <xf numFmtId="179" fontId="2" fillId="0" borderId="22" xfId="1574" applyNumberFormat="1" applyFont="1" applyFill="1" applyBorder="1" applyAlignment="1">
      <alignment horizontal="right" vertical="center"/>
    </xf>
    <xf numFmtId="0" fontId="2" fillId="0" borderId="29" xfId="1574" applyNumberFormat="1" applyFont="1" applyFill="1" applyBorder="1" applyAlignment="1">
      <alignment vertical="center"/>
    </xf>
    <xf numFmtId="0" fontId="2" fillId="0" borderId="0" xfId="1602" applyNumberFormat="1" applyFont="1" applyFill="1" applyBorder="1" applyAlignment="1">
      <alignment horizontal="left" vertical="center"/>
    </xf>
    <xf numFmtId="0" fontId="2" fillId="0" borderId="0" xfId="1595" applyFont="1" applyFill="1" applyAlignment="1">
      <alignment horizontal="left" vertical="center"/>
    </xf>
    <xf numFmtId="0" fontId="2" fillId="0" borderId="0" xfId="1595" applyFont="1" applyFill="1" applyAlignment="1">
      <alignment horizontal="distributed"/>
    </xf>
    <xf numFmtId="41" fontId="2" fillId="0" borderId="0" xfId="1575" applyFont="1" applyFill="1" applyBorder="1" applyAlignment="1">
      <alignment horizontal="center" vertical="center"/>
    </xf>
    <xf numFmtId="0" fontId="81" fillId="0" borderId="0" xfId="0" applyFont="1" applyFill="1"/>
    <xf numFmtId="41" fontId="2" fillId="0" borderId="0" xfId="1575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2" fillId="0" borderId="0" xfId="0" applyFont="1" applyFill="1" applyAlignment="1">
      <alignment vertical="center"/>
    </xf>
    <xf numFmtId="41" fontId="3" fillId="0" borderId="0" xfId="1575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2" fillId="0" borderId="0" xfId="1595" applyFont="1" applyFill="1" applyBorder="1" applyAlignment="1">
      <alignment horizontal="distributed"/>
    </xf>
    <xf numFmtId="0" fontId="2" fillId="0" borderId="0" xfId="1595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1" fontId="2" fillId="0" borderId="0" xfId="766" applyFont="1" applyFill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41" fontId="3" fillId="0" borderId="0" xfId="766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" xfId="766" applyNumberFormat="1" applyFont="1" applyFill="1" applyBorder="1" applyAlignment="1">
      <alignment horizontal="left" vertical="center"/>
    </xf>
    <xf numFmtId="0" fontId="2" fillId="0" borderId="10" xfId="766" applyNumberFormat="1" applyFont="1" applyFill="1" applyBorder="1" applyAlignment="1">
      <alignment horizontal="distributed" vertical="center"/>
    </xf>
    <xf numFmtId="41" fontId="2" fillId="0" borderId="30" xfId="766" applyFont="1" applyFill="1" applyBorder="1" applyAlignment="1">
      <alignment horizontal="left" vertical="center"/>
    </xf>
    <xf numFmtId="41" fontId="2" fillId="0" borderId="3" xfId="766" applyFont="1" applyFill="1" applyBorder="1" applyAlignment="1">
      <alignment horizontal="left" vertical="center" wrapText="1"/>
    </xf>
    <xf numFmtId="0" fontId="2" fillId="0" borderId="3" xfId="766" applyNumberFormat="1" applyFont="1" applyFill="1" applyBorder="1" applyAlignment="1">
      <alignment horizontal="center" vertical="center" wrapText="1"/>
    </xf>
    <xf numFmtId="41" fontId="2" fillId="0" borderId="3" xfId="766" applyFont="1" applyFill="1" applyBorder="1" applyAlignment="1">
      <alignment horizontal="left" vertical="center"/>
    </xf>
    <xf numFmtId="0" fontId="2" fillId="0" borderId="3" xfId="76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centerContinuous" vertical="center"/>
    </xf>
    <xf numFmtId="0" fontId="3" fillId="0" borderId="0" xfId="0" quotePrefix="1" applyNumberFormat="1" applyFont="1" applyFill="1" applyAlignment="1">
      <alignment horizontal="centerContinuous" vertical="center"/>
    </xf>
    <xf numFmtId="0" fontId="3" fillId="0" borderId="0" xfId="765" quotePrefix="1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765" applyNumberFormat="1" applyFont="1" applyFill="1" applyBorder="1" applyAlignment="1">
      <alignment horizontal="center" vertical="center"/>
    </xf>
    <xf numFmtId="0" fontId="2" fillId="0" borderId="26" xfId="1595" applyNumberFormat="1" applyFont="1" applyFill="1" applyBorder="1" applyAlignment="1">
      <alignment horizontal="center" vertical="center" wrapText="1"/>
    </xf>
    <xf numFmtId="0" fontId="2" fillId="0" borderId="27" xfId="1595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179" fontId="2" fillId="0" borderId="24" xfId="0" applyNumberFormat="1" applyFont="1" applyFill="1" applyBorder="1" applyAlignment="1">
      <alignment horizontal="right" vertical="center" shrinkToFit="1"/>
    </xf>
    <xf numFmtId="179" fontId="2" fillId="0" borderId="27" xfId="765" applyNumberFormat="1" applyFont="1" applyFill="1" applyBorder="1" applyAlignment="1">
      <alignment horizontal="right" vertical="center" shrinkToFit="1"/>
    </xf>
    <xf numFmtId="186" fontId="2" fillId="0" borderId="27" xfId="765" applyNumberFormat="1" applyFont="1" applyFill="1" applyBorder="1" applyAlignment="1">
      <alignment horizontal="right" vertical="center" shrinkToFit="1"/>
    </xf>
    <xf numFmtId="179" fontId="2" fillId="0" borderId="24" xfId="765" applyNumberFormat="1" applyFont="1" applyFill="1" applyBorder="1" applyAlignment="1">
      <alignment horizontal="right" vertical="center" shrinkToFit="1"/>
    </xf>
    <xf numFmtId="233" fontId="2" fillId="0" borderId="27" xfId="765" applyNumberFormat="1" applyFont="1" applyFill="1" applyBorder="1" applyAlignment="1">
      <alignment horizontal="right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distributed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right" vertical="center" shrinkToFit="1"/>
    </xf>
    <xf numFmtId="179" fontId="2" fillId="0" borderId="29" xfId="0" applyNumberFormat="1" applyFont="1" applyFill="1" applyBorder="1" applyAlignment="1">
      <alignment horizontal="right" vertical="center" shrinkToFit="1"/>
    </xf>
    <xf numFmtId="186" fontId="2" fillId="0" borderId="29" xfId="765" applyNumberFormat="1" applyFont="1" applyFill="1" applyBorder="1" applyAlignment="1">
      <alignment horizontal="center" vertical="center" shrinkToFit="1"/>
    </xf>
    <xf numFmtId="179" fontId="2" fillId="0" borderId="22" xfId="765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right" vertical="center" shrinkToFit="1"/>
    </xf>
    <xf numFmtId="179" fontId="2" fillId="0" borderId="3" xfId="765" applyNumberFormat="1" applyFont="1" applyFill="1" applyBorder="1" applyAlignment="1">
      <alignment horizontal="right" vertical="center" shrinkToFit="1"/>
    </xf>
    <xf numFmtId="179" fontId="2" fillId="0" borderId="30" xfId="765" applyNumberFormat="1" applyFont="1" applyFill="1" applyBorder="1" applyAlignment="1">
      <alignment horizontal="right" vertical="center" shrinkToFit="1"/>
    </xf>
    <xf numFmtId="0" fontId="2" fillId="0" borderId="3" xfId="0" applyNumberFormat="1" applyFont="1" applyFill="1" applyBorder="1" applyAlignment="1">
      <alignment horizontal="left" vertical="center"/>
    </xf>
    <xf numFmtId="186" fontId="2" fillId="0" borderId="29" xfId="765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0" xfId="1601" applyNumberFormat="1" applyFont="1" applyFill="1" applyBorder="1" applyAlignment="1">
      <alignment horizontal="distributed" vertical="center"/>
    </xf>
    <xf numFmtId="0" fontId="2" fillId="0" borderId="26" xfId="1574" applyNumberFormat="1" applyFont="1" applyFill="1" applyBorder="1" applyAlignment="1">
      <alignment horizontal="center" vertical="center"/>
    </xf>
    <xf numFmtId="0" fontId="2" fillId="0" borderId="27" xfId="1574" applyNumberFormat="1" applyFont="1" applyFill="1" applyBorder="1" applyAlignment="1">
      <alignment horizontal="center" vertical="center"/>
    </xf>
    <xf numFmtId="0" fontId="2" fillId="0" borderId="29" xfId="1574" applyNumberFormat="1" applyFont="1" applyFill="1" applyBorder="1" applyAlignment="1">
      <alignment horizontal="center" vertical="center"/>
    </xf>
    <xf numFmtId="0" fontId="2" fillId="0" borderId="10" xfId="1601" applyNumberFormat="1" applyFont="1" applyFill="1" applyBorder="1" applyAlignment="1">
      <alignment horizontal="center" vertical="center"/>
    </xf>
    <xf numFmtId="0" fontId="2" fillId="0" borderId="30" xfId="1574" applyNumberFormat="1" applyFont="1" applyFill="1" applyBorder="1" applyAlignment="1">
      <alignment horizontal="center" vertical="center"/>
    </xf>
    <xf numFmtId="0" fontId="2" fillId="0" borderId="2" xfId="1574" applyNumberFormat="1" applyFont="1" applyFill="1" applyBorder="1" applyAlignment="1">
      <alignment horizontal="centerContinuous" vertical="center"/>
    </xf>
    <xf numFmtId="41" fontId="2" fillId="0" borderId="0" xfId="765" applyFont="1" applyFill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41" fontId="2" fillId="0" borderId="30" xfId="765" applyFont="1" applyFill="1" applyBorder="1" applyAlignment="1">
      <alignment horizontal="left" vertical="center"/>
    </xf>
    <xf numFmtId="0" fontId="3" fillId="0" borderId="0" xfId="1588" applyNumberFormat="1" applyFont="1" applyFill="1" applyAlignment="1">
      <alignment horizontal="centerContinuous" vertical="center"/>
    </xf>
    <xf numFmtId="0" fontId="3" fillId="0" borderId="0" xfId="765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5" xfId="765" applyNumberFormat="1" applyFont="1" applyFill="1" applyBorder="1" applyAlignment="1">
      <alignment horizontal="left" vertical="center"/>
    </xf>
    <xf numFmtId="0" fontId="3" fillId="0" borderId="0" xfId="765" quotePrefix="1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/>
    </xf>
    <xf numFmtId="186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1" fontId="2" fillId="0" borderId="0" xfId="765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quotePrefix="1" applyNumberFormat="1" applyFont="1" applyFill="1" applyAlignment="1">
      <alignment horizontal="centerContinuous" vertical="center"/>
    </xf>
    <xf numFmtId="0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765" applyNumberFormat="1" applyFont="1" applyFill="1" applyAlignment="1">
      <alignment horizontal="centerContinuous" vertical="center"/>
    </xf>
    <xf numFmtId="0" fontId="2" fillId="0" borderId="0" xfId="765" quotePrefix="1" applyNumberFormat="1" applyFont="1" applyFill="1" applyBorder="1" applyAlignment="1">
      <alignment horizontal="centerContinuous" vertical="center"/>
    </xf>
    <xf numFmtId="0" fontId="2" fillId="0" borderId="0" xfId="765" quotePrefix="1" applyNumberFormat="1" applyFont="1" applyFill="1" applyAlignment="1">
      <alignment horizontal="centerContinuous" vertical="center"/>
    </xf>
    <xf numFmtId="0" fontId="2" fillId="0" borderId="25" xfId="1604" applyNumberFormat="1" applyFont="1" applyFill="1" applyBorder="1" applyAlignment="1">
      <alignment horizontal="center" vertical="center"/>
    </xf>
    <xf numFmtId="0" fontId="2" fillId="0" borderId="31" xfId="1604" applyNumberFormat="1" applyFont="1" applyFill="1" applyBorder="1" applyAlignment="1">
      <alignment horizontal="center" vertical="center"/>
    </xf>
    <xf numFmtId="0" fontId="2" fillId="0" borderId="31" xfId="1604" applyNumberFormat="1" applyFont="1" applyFill="1" applyBorder="1" applyAlignment="1">
      <alignment horizontal="right" vertical="center"/>
    </xf>
    <xf numFmtId="0" fontId="2" fillId="0" borderId="5" xfId="1604" applyNumberFormat="1" applyFont="1" applyFill="1" applyBorder="1" applyAlignment="1">
      <alignment horizontal="left" vertical="center"/>
    </xf>
    <xf numFmtId="0" fontId="2" fillId="0" borderId="28" xfId="1604" applyNumberFormat="1" applyFont="1" applyFill="1" applyBorder="1" applyAlignment="1">
      <alignment horizontal="left" vertical="center"/>
    </xf>
    <xf numFmtId="0" fontId="2" fillId="0" borderId="28" xfId="1604" applyNumberFormat="1" applyFont="1" applyFill="1" applyBorder="1" applyAlignment="1">
      <alignment vertical="center"/>
    </xf>
    <xf numFmtId="0" fontId="2" fillId="0" borderId="10" xfId="765" applyNumberFormat="1" applyFont="1" applyFill="1" applyBorder="1" applyAlignment="1">
      <alignment horizontal="right" vertical="center"/>
    </xf>
    <xf numFmtId="0" fontId="2" fillId="0" borderId="10" xfId="0" quotePrefix="1" applyNumberFormat="1" applyFont="1" applyFill="1" applyBorder="1" applyAlignment="1">
      <alignment horizontal="distributed" vertical="center"/>
    </xf>
    <xf numFmtId="0" fontId="2" fillId="0" borderId="10" xfId="0" quotePrefix="1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right" vertical="center"/>
    </xf>
    <xf numFmtId="0" fontId="2" fillId="0" borderId="28" xfId="0" quotePrefix="1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0" xfId="0" quotePrefix="1" applyNumberFormat="1" applyFont="1" applyFill="1" applyBorder="1" applyAlignment="1">
      <alignment vertical="center"/>
    </xf>
    <xf numFmtId="0" fontId="2" fillId="0" borderId="31" xfId="765" applyNumberFormat="1" applyFont="1" applyFill="1" applyBorder="1" applyAlignment="1">
      <alignment horizontal="center" vertical="center"/>
    </xf>
    <xf numFmtId="0" fontId="2" fillId="0" borderId="28" xfId="765" applyNumberFormat="1" applyFont="1" applyFill="1" applyBorder="1" applyAlignment="1">
      <alignment horizontal="center" vertical="center"/>
    </xf>
    <xf numFmtId="0" fontId="2" fillId="0" borderId="23" xfId="765" applyNumberFormat="1" applyFont="1" applyFill="1" applyBorder="1" applyAlignment="1">
      <alignment horizontal="center" shrinkToFit="1"/>
    </xf>
    <xf numFmtId="0" fontId="2" fillId="0" borderId="22" xfId="765" applyNumberFormat="1" applyFont="1" applyFill="1" applyBorder="1" applyAlignment="1">
      <alignment horizontal="center" vertical="top" shrinkToFit="1"/>
    </xf>
    <xf numFmtId="0" fontId="87" fillId="0" borderId="0" xfId="1594" quotePrefix="1" applyNumberFormat="1" applyFont="1" applyFill="1" applyAlignment="1">
      <alignment horizontal="right" vertical="center"/>
    </xf>
    <xf numFmtId="0" fontId="86" fillId="0" borderId="0" xfId="766" applyNumberFormat="1" applyFont="1" applyFill="1" applyBorder="1" applyAlignment="1">
      <alignment horizontal="center" vertical="center" wrapText="1"/>
    </xf>
    <xf numFmtId="0" fontId="38" fillId="0" borderId="0" xfId="1600" applyFont="1" applyFill="1" applyAlignment="1">
      <alignment vertical="center"/>
    </xf>
    <xf numFmtId="0" fontId="38" fillId="0" borderId="0" xfId="1600" applyFont="1" applyFill="1" applyAlignment="1">
      <alignment horizontal="distributed" vertical="center"/>
    </xf>
    <xf numFmtId="228" fontId="38" fillId="0" borderId="0" xfId="769" applyFont="1" applyFill="1" applyAlignment="1">
      <alignment vertical="center"/>
    </xf>
    <xf numFmtId="0" fontId="76" fillId="0" borderId="0" xfId="1600" applyFont="1" applyFill="1" applyAlignment="1">
      <alignment horizontal="centerContinuous" vertical="center"/>
    </xf>
    <xf numFmtId="0" fontId="38" fillId="0" borderId="0" xfId="1600" applyFont="1" applyFill="1" applyAlignment="1">
      <alignment horizontal="centerContinuous" vertical="center"/>
    </xf>
    <xf numFmtId="228" fontId="38" fillId="0" borderId="0" xfId="769" applyFont="1" applyFill="1" applyAlignment="1">
      <alignment horizontal="centerContinuous" vertical="center"/>
    </xf>
    <xf numFmtId="49" fontId="77" fillId="0" borderId="0" xfId="1600" applyNumberFormat="1" applyFont="1" applyFill="1" applyAlignment="1">
      <alignment horizontal="right" vertical="center"/>
    </xf>
    <xf numFmtId="0" fontId="77" fillId="0" borderId="0" xfId="1600" applyNumberFormat="1" applyFont="1" applyFill="1" applyAlignment="1">
      <alignment horizontal="left" vertical="center"/>
    </xf>
    <xf numFmtId="0" fontId="77" fillId="0" borderId="0" xfId="1600" applyFont="1" applyFill="1" applyAlignment="1">
      <alignment vertical="center"/>
    </xf>
    <xf numFmtId="0" fontId="78" fillId="0" borderId="0" xfId="1600" applyNumberFormat="1" applyFont="1" applyFill="1" applyAlignment="1">
      <alignment vertical="center"/>
    </xf>
    <xf numFmtId="0" fontId="77" fillId="0" borderId="0" xfId="1600" applyNumberFormat="1" applyFont="1" applyFill="1" applyAlignment="1">
      <alignment vertical="center"/>
    </xf>
    <xf numFmtId="228" fontId="77" fillId="0" borderId="0" xfId="769" applyFont="1" applyFill="1" applyAlignment="1">
      <alignment vertical="center"/>
    </xf>
    <xf numFmtId="0" fontId="2" fillId="0" borderId="0" xfId="1575" applyNumberFormat="1" applyFont="1" applyFill="1" applyBorder="1" applyAlignment="1">
      <alignment vertical="center"/>
    </xf>
    <xf numFmtId="0" fontId="2" fillId="0" borderId="0" xfId="1575" quotePrefix="1" applyNumberFormat="1" applyFont="1" applyFill="1" applyBorder="1" applyAlignment="1">
      <alignment horizontal="center" vertical="center"/>
    </xf>
    <xf numFmtId="0" fontId="2" fillId="0" borderId="2" xfId="1595" applyNumberFormat="1" applyFont="1" applyFill="1" applyBorder="1" applyAlignment="1">
      <alignment vertical="center"/>
    </xf>
    <xf numFmtId="0" fontId="2" fillId="0" borderId="10" xfId="1595" applyNumberFormat="1" applyFont="1" applyFill="1" applyBorder="1" applyAlignment="1">
      <alignment horizontal="center" vertical="center"/>
    </xf>
    <xf numFmtId="0" fontId="2" fillId="0" borderId="2" xfId="1595" applyNumberFormat="1" applyFont="1" applyFill="1" applyBorder="1" applyAlignment="1">
      <alignment horizontal="center" vertical="center"/>
    </xf>
    <xf numFmtId="0" fontId="2" fillId="0" borderId="30" xfId="1595" applyNumberFormat="1" applyFont="1" applyFill="1" applyBorder="1" applyAlignment="1">
      <alignment horizontal="center" vertical="center"/>
    </xf>
    <xf numFmtId="0" fontId="2" fillId="0" borderId="2" xfId="1595" applyNumberFormat="1" applyFont="1" applyFill="1" applyBorder="1" applyAlignment="1">
      <alignment horizontal="centerContinuous" vertical="center" wrapText="1"/>
    </xf>
    <xf numFmtId="0" fontId="2" fillId="0" borderId="30" xfId="1595" applyNumberFormat="1" applyFont="1" applyFill="1" applyBorder="1" applyAlignment="1">
      <alignment horizontal="centerContinuous" vertical="center" wrapText="1"/>
    </xf>
    <xf numFmtId="0" fontId="2" fillId="0" borderId="30" xfId="1595" applyNumberFormat="1" applyFont="1" applyFill="1" applyBorder="1" applyAlignment="1">
      <alignment horizontal="center" vertical="center" wrapText="1"/>
    </xf>
    <xf numFmtId="0" fontId="2" fillId="0" borderId="2" xfId="1575" applyNumberFormat="1" applyFont="1" applyFill="1" applyBorder="1" applyAlignment="1">
      <alignment horizontal="centerContinuous" vertical="center"/>
    </xf>
    <xf numFmtId="0" fontId="2" fillId="0" borderId="30" xfId="1575" applyNumberFormat="1" applyFont="1" applyFill="1" applyBorder="1" applyAlignment="1">
      <alignment horizontal="centerContinuous" vertical="center"/>
    </xf>
    <xf numFmtId="0" fontId="2" fillId="0" borderId="3" xfId="1575" applyNumberFormat="1" applyFont="1" applyFill="1" applyBorder="1" applyAlignment="1">
      <alignment horizontal="center" vertical="center"/>
    </xf>
    <xf numFmtId="0" fontId="2" fillId="0" borderId="4" xfId="1595" applyNumberFormat="1" applyFont="1" applyFill="1" applyBorder="1" applyAlignment="1">
      <alignment horizontal="center" vertical="center"/>
    </xf>
    <xf numFmtId="0" fontId="2" fillId="0" borderId="27" xfId="1595" applyNumberFormat="1" applyFont="1" applyFill="1" applyBorder="1" applyAlignment="1">
      <alignment horizontal="center" vertical="center"/>
    </xf>
    <xf numFmtId="0" fontId="2" fillId="0" borderId="27" xfId="1595" applyNumberFormat="1" applyFont="1" applyFill="1" applyBorder="1" applyAlignment="1">
      <alignment horizontal="centerContinuous" vertical="center"/>
    </xf>
    <xf numFmtId="0" fontId="2" fillId="0" borderId="4" xfId="1575" applyNumberFormat="1" applyFont="1" applyFill="1" applyBorder="1" applyAlignment="1">
      <alignment horizontal="center" vertical="center"/>
    </xf>
    <xf numFmtId="0" fontId="2" fillId="0" borderId="27" xfId="1575" applyNumberFormat="1" applyFont="1" applyFill="1" applyBorder="1" applyAlignment="1">
      <alignment horizontal="center" vertical="center"/>
    </xf>
    <xf numFmtId="179" fontId="2" fillId="0" borderId="5" xfId="1595" applyNumberFormat="1" applyFont="1" applyFill="1" applyBorder="1" applyAlignment="1">
      <alignment horizontal="right" vertical="center"/>
    </xf>
    <xf numFmtId="179" fontId="2" fillId="0" borderId="29" xfId="1595" applyNumberFormat="1" applyFont="1" applyFill="1" applyBorder="1" applyAlignment="1">
      <alignment horizontal="right" vertical="center"/>
    </xf>
    <xf numFmtId="0" fontId="2" fillId="0" borderId="28" xfId="1595" applyNumberFormat="1" applyFont="1" applyFill="1" applyBorder="1" applyAlignment="1">
      <alignment horizontal="distributed" vertical="center" shrinkToFit="1"/>
    </xf>
    <xf numFmtId="0" fontId="2" fillId="0" borderId="0" xfId="1597" applyFont="1" applyFill="1" applyAlignment="1">
      <alignment vertical="center"/>
    </xf>
    <xf numFmtId="0" fontId="2" fillId="0" borderId="0" xfId="1598" applyFont="1" applyFill="1"/>
    <xf numFmtId="0" fontId="3" fillId="0" borderId="0" xfId="1598" applyFont="1" applyFill="1" applyAlignment="1">
      <alignment horizontal="centerContinuous" vertical="center"/>
    </xf>
    <xf numFmtId="0" fontId="3" fillId="0" borderId="0" xfId="1597" applyFont="1" applyFill="1" applyBorder="1" applyAlignment="1">
      <alignment horizontal="centerContinuous"/>
    </xf>
    <xf numFmtId="0" fontId="3" fillId="0" borderId="0" xfId="1597" applyFont="1" applyFill="1" applyAlignment="1">
      <alignment horizontal="centerContinuous"/>
    </xf>
    <xf numFmtId="41" fontId="3" fillId="0" borderId="0" xfId="1574" applyFont="1" applyFill="1" applyBorder="1" applyAlignment="1">
      <alignment horizontal="centerContinuous"/>
    </xf>
    <xf numFmtId="41" fontId="3" fillId="0" borderId="0" xfId="1574" applyFont="1" applyFill="1" applyAlignment="1">
      <alignment horizontal="centerContinuous"/>
    </xf>
    <xf numFmtId="0" fontId="3" fillId="0" borderId="0" xfId="1597" applyFont="1" applyFill="1"/>
    <xf numFmtId="0" fontId="2" fillId="0" borderId="0" xfId="1598" applyFont="1" applyFill="1" applyBorder="1" applyAlignment="1">
      <alignment horizontal="left" vertical="center"/>
    </xf>
    <xf numFmtId="0" fontId="2" fillId="0" borderId="0" xfId="1598" applyFont="1" applyFill="1" applyAlignment="1">
      <alignment vertical="center"/>
    </xf>
    <xf numFmtId="0" fontId="2" fillId="0" borderId="0" xfId="1598" applyFont="1" applyFill="1" applyAlignment="1">
      <alignment horizontal="left" vertical="center"/>
    </xf>
    <xf numFmtId="0" fontId="2" fillId="0" borderId="0" xfId="1598" applyFont="1" applyFill="1" applyBorder="1" applyAlignment="1">
      <alignment vertical="center"/>
    </xf>
    <xf numFmtId="178" fontId="2" fillId="0" borderId="0" xfId="1576" applyFont="1" applyFill="1" applyAlignment="1">
      <alignment vertical="center"/>
    </xf>
    <xf numFmtId="230" fontId="2" fillId="0" borderId="0" xfId="1576" applyNumberFormat="1" applyFont="1" applyFill="1" applyAlignment="1">
      <alignment vertical="center"/>
    </xf>
    <xf numFmtId="0" fontId="2" fillId="0" borderId="0" xfId="1598" quotePrefix="1" applyFont="1" applyFill="1" applyAlignment="1">
      <alignment horizontal="right" vertical="center"/>
    </xf>
    <xf numFmtId="0" fontId="2" fillId="0" borderId="2" xfId="1598" applyFont="1" applyFill="1" applyBorder="1" applyAlignment="1">
      <alignment horizontal="centerContinuous" vertical="center"/>
    </xf>
    <xf numFmtId="0" fontId="2" fillId="0" borderId="33" xfId="1598" applyFont="1" applyFill="1" applyBorder="1" applyAlignment="1">
      <alignment horizontal="centerContinuous" vertical="center"/>
    </xf>
    <xf numFmtId="0" fontId="2" fillId="0" borderId="2" xfId="1598" applyFont="1" applyFill="1" applyBorder="1" applyAlignment="1">
      <alignment horizontal="center" vertical="center"/>
    </xf>
    <xf numFmtId="0" fontId="2" fillId="0" borderId="10" xfId="1598" quotePrefix="1" applyFont="1" applyFill="1" applyBorder="1" applyAlignment="1">
      <alignment horizontal="distributed" vertical="center"/>
    </xf>
    <xf numFmtId="0" fontId="2" fillId="0" borderId="30" xfId="1598" applyFont="1" applyFill="1" applyBorder="1" applyAlignment="1">
      <alignment horizontal="center" vertical="center"/>
    </xf>
    <xf numFmtId="178" fontId="2" fillId="0" borderId="34" xfId="1576" applyFont="1" applyFill="1" applyBorder="1" applyAlignment="1">
      <alignment horizontal="center" vertical="center"/>
    </xf>
    <xf numFmtId="230" fontId="2" fillId="0" borderId="3" xfId="1576" applyNumberFormat="1" applyFont="1" applyFill="1" applyBorder="1" applyAlignment="1">
      <alignment horizontal="center" vertical="center"/>
    </xf>
    <xf numFmtId="0" fontId="2" fillId="0" borderId="35" xfId="1598" applyFont="1" applyFill="1" applyBorder="1" applyAlignment="1">
      <alignment horizontal="center" vertical="center"/>
    </xf>
    <xf numFmtId="0" fontId="2" fillId="0" borderId="2" xfId="1599" applyFont="1" applyFill="1" applyBorder="1" applyAlignment="1">
      <alignment horizontal="left" vertical="center"/>
    </xf>
    <xf numFmtId="0" fontId="2" fillId="0" borderId="33" xfId="1599" applyFont="1" applyFill="1" applyBorder="1" applyAlignment="1">
      <alignment horizontal="left" vertical="center"/>
    </xf>
    <xf numFmtId="0" fontId="2" fillId="0" borderId="10" xfId="1602" applyFont="1" applyFill="1" applyBorder="1" applyAlignment="1">
      <alignment horizontal="distributed" vertical="center"/>
    </xf>
    <xf numFmtId="0" fontId="2" fillId="0" borderId="30" xfId="1599" applyFont="1" applyFill="1" applyBorder="1" applyAlignment="1">
      <alignment horizontal="distributed" vertical="center"/>
    </xf>
    <xf numFmtId="178" fontId="2" fillId="0" borderId="34" xfId="1576" applyFont="1" applyFill="1" applyBorder="1" applyAlignment="1">
      <alignment vertical="center"/>
    </xf>
    <xf numFmtId="230" fontId="2" fillId="0" borderId="3" xfId="1576" applyNumberFormat="1" applyFont="1" applyFill="1" applyBorder="1" applyAlignment="1">
      <alignment vertical="center"/>
    </xf>
    <xf numFmtId="0" fontId="2" fillId="0" borderId="35" xfId="1599" applyFont="1" applyFill="1" applyBorder="1" applyAlignment="1">
      <alignment vertical="center"/>
    </xf>
    <xf numFmtId="0" fontId="2" fillId="0" borderId="0" xfId="1599" applyFont="1" applyFill="1"/>
    <xf numFmtId="0" fontId="2" fillId="0" borderId="36" xfId="1599" applyFont="1" applyFill="1" applyBorder="1" applyAlignment="1">
      <alignment horizontal="left" vertical="center"/>
    </xf>
    <xf numFmtId="0" fontId="2" fillId="0" borderId="37" xfId="1599" applyFont="1" applyFill="1" applyBorder="1" applyAlignment="1">
      <alignment horizontal="left" vertical="center"/>
    </xf>
    <xf numFmtId="0" fontId="2" fillId="0" borderId="38" xfId="1602" applyFont="1" applyFill="1" applyBorder="1" applyAlignment="1">
      <alignment horizontal="distributed" vertical="center"/>
    </xf>
    <xf numFmtId="0" fontId="2" fillId="0" borderId="32" xfId="1599" applyFont="1" applyFill="1" applyBorder="1" applyAlignment="1">
      <alignment horizontal="distributed" vertical="center"/>
    </xf>
    <xf numFmtId="178" fontId="2" fillId="0" borderId="39" xfId="1576" applyFont="1" applyFill="1" applyBorder="1" applyAlignment="1">
      <alignment vertical="center"/>
    </xf>
    <xf numFmtId="230" fontId="2" fillId="0" borderId="23" xfId="1576" applyNumberFormat="1" applyFont="1" applyFill="1" applyBorder="1" applyAlignment="1">
      <alignment vertical="center"/>
    </xf>
    <xf numFmtId="0" fontId="2" fillId="0" borderId="40" xfId="1599" applyFont="1" applyFill="1" applyBorder="1" applyAlignment="1">
      <alignment vertical="center"/>
    </xf>
    <xf numFmtId="0" fontId="2" fillId="0" borderId="4" xfId="1599" applyFont="1" applyFill="1" applyBorder="1" applyAlignment="1">
      <alignment horizontal="left" vertical="center"/>
    </xf>
    <xf numFmtId="0" fontId="2" fillId="0" borderId="41" xfId="1599" applyFont="1" applyFill="1" applyBorder="1" applyAlignment="1">
      <alignment horizontal="left" vertical="center"/>
    </xf>
    <xf numFmtId="0" fontId="2" fillId="0" borderId="0" xfId="1602" applyFont="1" applyFill="1" applyBorder="1" applyAlignment="1">
      <alignment horizontal="distributed" vertical="center"/>
    </xf>
    <xf numFmtId="0" fontId="2" fillId="0" borderId="27" xfId="1599" applyFont="1" applyFill="1" applyBorder="1" applyAlignment="1">
      <alignment horizontal="distributed" vertical="center"/>
    </xf>
    <xf numFmtId="178" fontId="2" fillId="0" borderId="42" xfId="1576" applyFont="1" applyFill="1" applyBorder="1" applyAlignment="1">
      <alignment vertical="center"/>
    </xf>
    <xf numFmtId="230" fontId="2" fillId="0" borderId="24" xfId="1576" applyNumberFormat="1" applyFont="1" applyFill="1" applyBorder="1" applyAlignment="1">
      <alignment vertical="center"/>
    </xf>
    <xf numFmtId="0" fontId="2" fillId="0" borderId="43" xfId="1599" applyFont="1" applyFill="1" applyBorder="1" applyAlignment="1">
      <alignment vertical="center"/>
    </xf>
    <xf numFmtId="0" fontId="2" fillId="0" borderId="43" xfId="1599" applyFont="1" applyFill="1" applyBorder="1" applyAlignment="1">
      <alignment horizontal="center" vertical="center"/>
    </xf>
    <xf numFmtId="0" fontId="2" fillId="0" borderId="44" xfId="1599" applyFont="1" applyFill="1" applyBorder="1" applyAlignment="1">
      <alignment horizontal="left" vertical="center"/>
    </xf>
    <xf numFmtId="0" fontId="2" fillId="0" borderId="45" xfId="1599" applyFont="1" applyFill="1" applyBorder="1" applyAlignment="1">
      <alignment horizontal="left" vertical="center"/>
    </xf>
    <xf numFmtId="0" fontId="2" fillId="0" borderId="20" xfId="1602" applyFont="1" applyFill="1" applyBorder="1" applyAlignment="1">
      <alignment horizontal="distributed" vertical="center"/>
    </xf>
    <xf numFmtId="0" fontId="2" fillId="0" borderId="46" xfId="1599" applyFont="1" applyFill="1" applyBorder="1" applyAlignment="1">
      <alignment horizontal="distributed" vertical="center"/>
    </xf>
    <xf numFmtId="178" fontId="2" fillId="0" borderId="47" xfId="1576" applyFont="1" applyFill="1" applyBorder="1" applyAlignment="1">
      <alignment vertical="center"/>
    </xf>
    <xf numFmtId="230" fontId="2" fillId="0" borderId="22" xfId="1576" applyNumberFormat="1" applyFont="1" applyFill="1" applyBorder="1" applyAlignment="1">
      <alignment vertical="center"/>
    </xf>
    <xf numFmtId="0" fontId="2" fillId="0" borderId="0" xfId="1599" applyFont="1" applyFill="1" applyBorder="1"/>
    <xf numFmtId="0" fontId="2" fillId="0" borderId="48" xfId="1599" applyFont="1" applyFill="1" applyBorder="1" applyAlignment="1">
      <alignment vertical="center"/>
    </xf>
    <xf numFmtId="0" fontId="2" fillId="0" borderId="25" xfId="1599" applyFont="1" applyFill="1" applyBorder="1" applyAlignment="1">
      <alignment horizontal="left" vertical="center"/>
    </xf>
    <xf numFmtId="0" fontId="2" fillId="0" borderId="49" xfId="1599" applyFont="1" applyFill="1" applyBorder="1" applyAlignment="1">
      <alignment horizontal="left" vertical="center"/>
    </xf>
    <xf numFmtId="0" fontId="2" fillId="0" borderId="31" xfId="1602" applyFont="1" applyFill="1" applyBorder="1" applyAlignment="1">
      <alignment horizontal="distributed" vertical="center"/>
    </xf>
    <xf numFmtId="0" fontId="2" fillId="0" borderId="26" xfId="1599" applyFont="1" applyFill="1" applyBorder="1" applyAlignment="1">
      <alignment horizontal="distributed" vertical="center"/>
    </xf>
    <xf numFmtId="178" fontId="2" fillId="0" borderId="50" xfId="1576" applyFont="1" applyFill="1" applyBorder="1" applyAlignment="1">
      <alignment vertical="center"/>
    </xf>
    <xf numFmtId="0" fontId="2" fillId="0" borderId="51" xfId="1599" applyFont="1" applyFill="1" applyBorder="1" applyAlignment="1">
      <alignment vertical="center"/>
    </xf>
    <xf numFmtId="0" fontId="2" fillId="0" borderId="5" xfId="1599" applyFont="1" applyFill="1" applyBorder="1" applyAlignment="1">
      <alignment horizontal="left" vertical="center"/>
    </xf>
    <xf numFmtId="0" fontId="2" fillId="0" borderId="52" xfId="1599" applyFont="1" applyFill="1" applyBorder="1" applyAlignment="1">
      <alignment horizontal="left" vertical="center"/>
    </xf>
    <xf numFmtId="0" fontId="2" fillId="0" borderId="28" xfId="1602" applyFont="1" applyFill="1" applyBorder="1" applyAlignment="1">
      <alignment horizontal="distributed" vertical="center"/>
    </xf>
    <xf numFmtId="0" fontId="2" fillId="0" borderId="29" xfId="1599" applyFont="1" applyFill="1" applyBorder="1" applyAlignment="1">
      <alignment horizontal="distributed" vertical="center"/>
    </xf>
    <xf numFmtId="178" fontId="2" fillId="0" borderId="53" xfId="1576" applyFont="1" applyFill="1" applyBorder="1" applyAlignment="1">
      <alignment vertical="center"/>
    </xf>
    <xf numFmtId="0" fontId="2" fillId="0" borderId="54" xfId="1599" applyFont="1" applyFill="1" applyBorder="1" applyAlignment="1">
      <alignment vertical="center"/>
    </xf>
    <xf numFmtId="0" fontId="3" fillId="0" borderId="0" xfId="1593" applyNumberFormat="1" applyFont="1" applyFill="1" applyAlignment="1">
      <alignment horizontal="center" vertical="center"/>
    </xf>
    <xf numFmtId="0" fontId="3" fillId="0" borderId="0" xfId="1593" applyNumberFormat="1" applyFont="1" applyFill="1" applyAlignment="1">
      <alignment vertical="center"/>
    </xf>
    <xf numFmtId="0" fontId="2" fillId="0" borderId="2" xfId="1593" applyNumberFormat="1" applyFont="1" applyFill="1" applyBorder="1" applyAlignment="1">
      <alignment vertical="center"/>
    </xf>
    <xf numFmtId="0" fontId="2" fillId="0" borderId="10" xfId="1593" applyNumberFormat="1" applyFont="1" applyFill="1" applyBorder="1" applyAlignment="1">
      <alignment horizontal="center" vertical="center"/>
    </xf>
    <xf numFmtId="0" fontId="2" fillId="0" borderId="10" xfId="1593" applyNumberFormat="1" applyFont="1" applyFill="1" applyBorder="1" applyAlignment="1">
      <alignment vertical="center"/>
    </xf>
    <xf numFmtId="0" fontId="2" fillId="0" borderId="25" xfId="1593" applyNumberFormat="1" applyFont="1" applyFill="1" applyBorder="1" applyAlignment="1">
      <alignment vertical="center"/>
    </xf>
    <xf numFmtId="0" fontId="2" fillId="0" borderId="31" xfId="1593" applyNumberFormat="1" applyFont="1" applyFill="1" applyBorder="1" applyAlignment="1">
      <alignment vertical="center"/>
    </xf>
    <xf numFmtId="0" fontId="2" fillId="0" borderId="26" xfId="1593" applyNumberFormat="1" applyFont="1" applyFill="1" applyBorder="1" applyAlignment="1">
      <alignment vertical="center"/>
    </xf>
    <xf numFmtId="0" fontId="2" fillId="0" borderId="4" xfId="1593" applyNumberFormat="1" applyFont="1" applyFill="1" applyBorder="1" applyAlignment="1">
      <alignment vertical="center"/>
    </xf>
    <xf numFmtId="0" fontId="2" fillId="0" borderId="0" xfId="1593" applyNumberFormat="1" applyFont="1" applyFill="1" applyBorder="1" applyAlignment="1">
      <alignment horizontal="distributed" vertical="center"/>
    </xf>
    <xf numFmtId="0" fontId="2" fillId="0" borderId="5" xfId="1593" applyNumberFormat="1" applyFont="1" applyFill="1" applyBorder="1" applyAlignment="1">
      <alignment vertical="center"/>
    </xf>
    <xf numFmtId="0" fontId="2" fillId="0" borderId="28" xfId="1593" applyNumberFormat="1" applyFont="1" applyFill="1" applyBorder="1" applyAlignment="1">
      <alignment horizontal="distributed" vertical="center"/>
    </xf>
    <xf numFmtId="0" fontId="2" fillId="0" borderId="29" xfId="1593" applyNumberFormat="1" applyFont="1" applyFill="1" applyBorder="1" applyAlignment="1">
      <alignment vertical="center"/>
    </xf>
    <xf numFmtId="0" fontId="2" fillId="0" borderId="0" xfId="1593" applyFont="1" applyFill="1" applyBorder="1" applyAlignment="1">
      <alignment vertical="center"/>
    </xf>
    <xf numFmtId="0" fontId="3" fillId="0" borderId="0" xfId="1606" applyNumberFormat="1" applyFont="1" applyFill="1" applyBorder="1" applyAlignment="1">
      <alignment horizontal="centerContinuous" vertical="center"/>
    </xf>
    <xf numFmtId="0" fontId="2" fillId="0" borderId="0" xfId="1606" applyNumberFormat="1" applyFont="1" applyFill="1" applyBorder="1" applyAlignment="1">
      <alignment horizontal="centerContinuous" vertical="center"/>
    </xf>
    <xf numFmtId="0" fontId="89" fillId="0" borderId="0" xfId="1606" applyNumberFormat="1" applyFont="1" applyFill="1" applyAlignment="1">
      <alignment horizontal="centerContinuous" vertical="center"/>
    </xf>
    <xf numFmtId="0" fontId="2" fillId="0" borderId="2" xfId="1606" applyNumberFormat="1" applyFont="1" applyFill="1" applyBorder="1" applyAlignment="1">
      <alignment horizontal="centerContinuous" vertical="center"/>
    </xf>
    <xf numFmtId="0" fontId="2" fillId="0" borderId="30" xfId="1606" applyNumberFormat="1" applyFont="1" applyFill="1" applyBorder="1" applyAlignment="1">
      <alignment horizontal="centerContinuous" vertical="center"/>
    </xf>
    <xf numFmtId="0" fontId="2" fillId="0" borderId="4" xfId="1606" applyNumberFormat="1" applyFont="1" applyFill="1" applyBorder="1" applyAlignment="1">
      <alignment horizontal="centerContinuous" vertical="center"/>
    </xf>
    <xf numFmtId="0" fontId="2" fillId="0" borderId="0" xfId="1606" applyNumberFormat="1" applyFont="1" applyFill="1" applyBorder="1" applyAlignment="1">
      <alignment horizontal="centerContinuous" vertical="center" wrapText="1"/>
    </xf>
    <xf numFmtId="0" fontId="2" fillId="0" borderId="27" xfId="1606" applyNumberFormat="1" applyFont="1" applyFill="1" applyBorder="1" applyAlignment="1">
      <alignment horizontal="centerContinuous" vertical="center"/>
    </xf>
    <xf numFmtId="0" fontId="2" fillId="0" borderId="4" xfId="1606" applyNumberFormat="1" applyFont="1" applyFill="1" applyBorder="1" applyAlignment="1">
      <alignment vertical="center"/>
    </xf>
    <xf numFmtId="0" fontId="2" fillId="0" borderId="0" xfId="1606" applyNumberFormat="1" applyFont="1" applyFill="1" applyBorder="1" applyAlignment="1">
      <alignment horizontal="center" vertical="center"/>
    </xf>
    <xf numFmtId="0" fontId="2" fillId="0" borderId="0" xfId="1606" applyNumberFormat="1" applyFont="1" applyFill="1" applyBorder="1" applyAlignment="1">
      <alignment horizontal="distributed" vertical="center"/>
    </xf>
    <xf numFmtId="0" fontId="2" fillId="0" borderId="0" xfId="1606" quotePrefix="1" applyNumberFormat="1" applyFont="1" applyFill="1" applyBorder="1" applyAlignment="1">
      <alignment horizontal="center" vertical="center"/>
    </xf>
    <xf numFmtId="0" fontId="2" fillId="0" borderId="2" xfId="1606" applyNumberFormat="1" applyFont="1" applyFill="1" applyBorder="1" applyAlignment="1">
      <alignment horizontal="center" vertical="center"/>
    </xf>
    <xf numFmtId="0" fontId="2" fillId="0" borderId="10" xfId="1606" applyNumberFormat="1" applyFont="1" applyFill="1" applyBorder="1" applyAlignment="1">
      <alignment horizontal="left" vertical="center"/>
    </xf>
    <xf numFmtId="0" fontId="2" fillId="0" borderId="10" xfId="1606" applyNumberFormat="1" applyFont="1" applyFill="1" applyBorder="1" applyAlignment="1">
      <alignment horizontal="distributed" vertical="center"/>
    </xf>
    <xf numFmtId="0" fontId="2" fillId="0" borderId="30" xfId="1606" applyNumberFormat="1" applyFont="1" applyFill="1" applyBorder="1" applyAlignment="1">
      <alignment horizontal="center" vertical="center"/>
    </xf>
    <xf numFmtId="0" fontId="2" fillId="0" borderId="0" xfId="1597" applyNumberFormat="1" applyFont="1" applyFill="1" applyBorder="1" applyAlignment="1">
      <alignment vertical="center"/>
    </xf>
    <xf numFmtId="185" fontId="2" fillId="0" borderId="0" xfId="1595" applyNumberFormat="1" applyFont="1" applyFill="1" applyAlignment="1">
      <alignment horizontal="center" vertical="center"/>
    </xf>
    <xf numFmtId="0" fontId="2" fillId="0" borderId="31" xfId="1595" applyNumberFormat="1" applyFont="1" applyFill="1" applyBorder="1" applyAlignment="1">
      <alignment horizontal="center" vertical="center" shrinkToFit="1"/>
    </xf>
    <xf numFmtId="0" fontId="2" fillId="0" borderId="0" xfId="1589" applyNumberFormat="1" applyFont="1" applyFill="1" applyAlignment="1">
      <alignment vertical="center"/>
    </xf>
    <xf numFmtId="0" fontId="2" fillId="0" borderId="0" xfId="1589" applyNumberFormat="1" applyFont="1" applyFill="1" applyBorder="1" applyAlignment="1">
      <alignment vertical="center"/>
    </xf>
    <xf numFmtId="0" fontId="2" fillId="0" borderId="0" xfId="1588" applyNumberFormat="1" applyFont="1" applyFill="1" applyBorder="1" applyAlignment="1">
      <alignment horizontal="centerContinuous" vertical="center"/>
    </xf>
    <xf numFmtId="0" fontId="2" fillId="0" borderId="0" xfId="1588" applyNumberFormat="1" applyFont="1" applyFill="1" applyAlignment="1">
      <alignment horizontal="centerContinuous" vertical="center"/>
    </xf>
    <xf numFmtId="0" fontId="2" fillId="0" borderId="0" xfId="1588" applyNumberFormat="1" applyFont="1" applyFill="1" applyAlignment="1">
      <alignment horizontal="left" vertical="center"/>
    </xf>
    <xf numFmtId="0" fontId="2" fillId="0" borderId="0" xfId="1588" applyNumberFormat="1" applyFont="1" applyFill="1" applyBorder="1" applyAlignment="1">
      <alignment horizontal="left" vertical="center"/>
    </xf>
    <xf numFmtId="0" fontId="2" fillId="0" borderId="2" xfId="1588" applyNumberFormat="1" applyFont="1" applyFill="1" applyBorder="1" applyAlignment="1">
      <alignment vertical="center"/>
    </xf>
    <xf numFmtId="0" fontId="2" fillId="0" borderId="10" xfId="1588" applyNumberFormat="1" applyFont="1" applyFill="1" applyBorder="1" applyAlignment="1">
      <alignment horizontal="centerContinuous" vertical="center"/>
    </xf>
    <xf numFmtId="0" fontId="2" fillId="0" borderId="10" xfId="1588" applyNumberFormat="1" applyFont="1" applyFill="1" applyBorder="1" applyAlignment="1">
      <alignment horizontal="center" vertical="center"/>
    </xf>
    <xf numFmtId="0" fontId="2" fillId="0" borderId="4" xfId="1588" applyNumberFormat="1" applyFont="1" applyFill="1" applyBorder="1" applyAlignment="1">
      <alignment vertical="center"/>
    </xf>
    <xf numFmtId="0" fontId="2" fillId="0" borderId="0" xfId="1588" applyNumberFormat="1" applyFont="1" applyFill="1" applyBorder="1" applyAlignment="1">
      <alignment horizontal="center" vertical="center"/>
    </xf>
    <xf numFmtId="0" fontId="2" fillId="0" borderId="4" xfId="765" applyNumberFormat="1" applyFont="1" applyFill="1" applyBorder="1" applyAlignment="1">
      <alignment horizontal="centerContinuous" vertical="center"/>
    </xf>
    <xf numFmtId="0" fontId="2" fillId="0" borderId="24" xfId="765" applyNumberFormat="1" applyFont="1" applyFill="1" applyBorder="1" applyAlignment="1">
      <alignment horizontal="centerContinuous" vertical="center"/>
    </xf>
    <xf numFmtId="0" fontId="2" fillId="0" borderId="4" xfId="1588" applyNumberFormat="1" applyFont="1" applyFill="1" applyBorder="1" applyAlignment="1">
      <alignment vertical="center" wrapText="1"/>
    </xf>
    <xf numFmtId="0" fontId="2" fillId="0" borderId="0" xfId="1588" applyNumberFormat="1" applyFont="1" applyFill="1" applyBorder="1" applyAlignment="1">
      <alignment horizontal="distributed" vertical="center" wrapText="1"/>
    </xf>
    <xf numFmtId="179" fontId="2" fillId="0" borderId="4" xfId="765" applyNumberFormat="1" applyFont="1" applyFill="1" applyBorder="1" applyAlignment="1">
      <alignment horizontal="center" vertical="center"/>
    </xf>
    <xf numFmtId="185" fontId="2" fillId="0" borderId="24" xfId="765" applyNumberFormat="1" applyFont="1" applyFill="1" applyBorder="1" applyAlignment="1">
      <alignment horizontal="center" vertical="center"/>
    </xf>
    <xf numFmtId="0" fontId="2" fillId="0" borderId="5" xfId="1588" applyNumberFormat="1" applyFont="1" applyFill="1" applyBorder="1" applyAlignment="1">
      <alignment vertical="center" wrapText="1"/>
    </xf>
    <xf numFmtId="0" fontId="2" fillId="0" borderId="28" xfId="1588" applyNumberFormat="1" applyFont="1" applyFill="1" applyBorder="1" applyAlignment="1">
      <alignment horizontal="distributed" vertical="center" wrapText="1"/>
    </xf>
    <xf numFmtId="186" fontId="2" fillId="0" borderId="5" xfId="765" applyNumberFormat="1" applyFont="1" applyFill="1" applyBorder="1" applyAlignment="1">
      <alignment horizontal="right" vertical="center"/>
    </xf>
    <xf numFmtId="179" fontId="2" fillId="0" borderId="28" xfId="765" applyNumberFormat="1" applyFont="1" applyFill="1" applyBorder="1" applyAlignment="1">
      <alignment horizontal="center" vertical="center"/>
    </xf>
    <xf numFmtId="0" fontId="2" fillId="0" borderId="10" xfId="1588" applyNumberFormat="1" applyFont="1" applyFill="1" applyBorder="1" applyAlignment="1">
      <alignment horizontal="distributed" vertical="center"/>
    </xf>
    <xf numFmtId="179" fontId="2" fillId="0" borderId="3" xfId="765" applyNumberFormat="1" applyFont="1" applyFill="1" applyBorder="1" applyAlignment="1">
      <alignment horizontal="center" vertical="center"/>
    </xf>
    <xf numFmtId="179" fontId="2" fillId="0" borderId="10" xfId="765" applyNumberFormat="1" applyFont="1" applyFill="1" applyBorder="1" applyAlignment="1">
      <alignment horizontal="center" vertical="center"/>
    </xf>
    <xf numFmtId="0" fontId="2" fillId="0" borderId="3" xfId="765" applyNumberFormat="1" applyFont="1" applyFill="1" applyBorder="1" applyAlignment="1">
      <alignment horizontal="center" vertical="center"/>
    </xf>
    <xf numFmtId="185" fontId="2" fillId="0" borderId="4" xfId="765" applyNumberFormat="1" applyFont="1" applyFill="1" applyBorder="1" applyAlignment="1">
      <alignment horizontal="center" vertical="center"/>
    </xf>
    <xf numFmtId="41" fontId="2" fillId="0" borderId="24" xfId="765" applyFont="1" applyFill="1" applyBorder="1" applyAlignment="1">
      <alignment horizontal="left" vertical="center"/>
    </xf>
    <xf numFmtId="186" fontId="2" fillId="0" borderId="10" xfId="765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0" fillId="0" borderId="28" xfId="765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2" xfId="765" applyNumberFormat="1" applyFont="1" applyFill="1" applyBorder="1" applyAlignment="1">
      <alignment horizontal="distributed" vertical="center"/>
    </xf>
    <xf numFmtId="0" fontId="0" fillId="0" borderId="10" xfId="765" applyNumberFormat="1" applyFont="1" applyFill="1" applyBorder="1" applyAlignment="1">
      <alignment horizontal="distributed" vertical="center"/>
    </xf>
    <xf numFmtId="0" fontId="0" fillId="0" borderId="10" xfId="765" applyNumberFormat="1" applyFont="1" applyFill="1" applyBorder="1" applyAlignment="1">
      <alignment horizontal="distributed" vertical="center" shrinkToFit="1"/>
    </xf>
    <xf numFmtId="0" fontId="0" fillId="0" borderId="10" xfId="0" applyNumberFormat="1" applyFill="1" applyBorder="1" applyAlignment="1">
      <alignment horizontal="distributed" vertical="center" shrinkToFit="1"/>
    </xf>
    <xf numFmtId="0" fontId="0" fillId="0" borderId="28" xfId="0" applyNumberFormat="1" applyFill="1" applyBorder="1" applyAlignment="1">
      <alignment horizontal="distributed" vertical="center"/>
    </xf>
    <xf numFmtId="9" fontId="2" fillId="0" borderId="3" xfId="765" applyNumberFormat="1" applyFont="1" applyFill="1" applyBorder="1" applyAlignment="1">
      <alignment horizontal="center" vertical="center"/>
    </xf>
    <xf numFmtId="0" fontId="0" fillId="0" borderId="3" xfId="765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distributed" vertical="center"/>
    </xf>
    <xf numFmtId="0" fontId="0" fillId="0" borderId="0" xfId="1589" applyNumberFormat="1" applyFont="1" applyFill="1" applyAlignment="1">
      <alignment vertical="center"/>
    </xf>
    <xf numFmtId="179" fontId="0" fillId="0" borderId="5" xfId="765" applyNumberFormat="1" applyFont="1" applyFill="1" applyBorder="1" applyAlignment="1">
      <alignment horizontal="center" vertical="center"/>
    </xf>
    <xf numFmtId="179" fontId="0" fillId="0" borderId="28" xfId="765" applyNumberFormat="1" applyFont="1" applyFill="1" applyBorder="1" applyAlignment="1">
      <alignment horizontal="center" vertical="center"/>
    </xf>
    <xf numFmtId="179" fontId="0" fillId="0" borderId="22" xfId="765" applyNumberFormat="1" applyFont="1" applyFill="1" applyBorder="1" applyAlignment="1">
      <alignment horizontal="center" vertical="center"/>
    </xf>
    <xf numFmtId="0" fontId="0" fillId="0" borderId="28" xfId="1588" applyNumberFormat="1" applyFont="1" applyFill="1" applyBorder="1" applyAlignment="1">
      <alignment horizontal="distributed" vertical="center" wrapText="1"/>
    </xf>
    <xf numFmtId="0" fontId="0" fillId="0" borderId="0" xfId="1589" applyNumberFormat="1" applyFont="1" applyFill="1" applyAlignment="1">
      <alignment horizontal="center" vertical="center"/>
    </xf>
    <xf numFmtId="41" fontId="0" fillId="0" borderId="3" xfId="765" applyFont="1" applyFill="1" applyBorder="1" applyAlignment="1">
      <alignment horizontal="center" vertical="center" wrapText="1"/>
    </xf>
    <xf numFmtId="0" fontId="2" fillId="0" borderId="3" xfId="1595" applyNumberFormat="1" applyFont="1" applyFill="1" applyBorder="1" applyAlignment="1">
      <alignment horizontal="center" vertical="center"/>
    </xf>
    <xf numFmtId="0" fontId="2" fillId="0" borderId="30" xfId="1595" applyNumberFormat="1" applyFont="1" applyFill="1" applyBorder="1" applyAlignment="1">
      <alignment vertical="center"/>
    </xf>
    <xf numFmtId="0" fontId="2" fillId="0" borderId="10" xfId="1595" applyNumberFormat="1" applyFont="1" applyFill="1" applyBorder="1" applyAlignment="1">
      <alignment vertical="center"/>
    </xf>
    <xf numFmtId="0" fontId="2" fillId="0" borderId="28" xfId="1595" applyNumberFormat="1" applyFont="1" applyFill="1" applyBorder="1" applyAlignment="1">
      <alignment horizontal="distributed" vertical="center"/>
    </xf>
    <xf numFmtId="0" fontId="0" fillId="5" borderId="0" xfId="765" applyNumberFormat="1" applyFont="1" applyFill="1" applyBorder="1" applyAlignment="1">
      <alignment horizontal="distributed" vertical="center" shrinkToFit="1"/>
    </xf>
    <xf numFmtId="0" fontId="0" fillId="0" borderId="0" xfId="1574" applyNumberFormat="1" applyFont="1" applyFill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31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 wrapText="1"/>
    </xf>
    <xf numFmtId="0" fontId="2" fillId="0" borderId="31" xfId="0" applyNumberFormat="1" applyFont="1" applyFill="1" applyBorder="1" applyAlignment="1">
      <alignment horizontal="centerContinuous" vertical="center" wrapText="1"/>
    </xf>
    <xf numFmtId="0" fontId="2" fillId="0" borderId="26" xfId="0" applyNumberFormat="1" applyFont="1" applyFill="1" applyBorder="1" applyAlignment="1">
      <alignment horizontal="centerContinuous" vertical="center" wrapText="1"/>
    </xf>
    <xf numFmtId="0" fontId="2" fillId="0" borderId="25" xfId="765" quotePrefix="1" applyNumberFormat="1" applyFont="1" applyFill="1" applyBorder="1" applyAlignment="1">
      <alignment horizontal="right" vertical="center"/>
    </xf>
    <xf numFmtId="0" fontId="2" fillId="0" borderId="31" xfId="765" applyNumberFormat="1" applyFont="1" applyFill="1" applyBorder="1" applyAlignment="1">
      <alignment horizontal="distributed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0" fillId="0" borderId="31" xfId="765" applyNumberFormat="1" applyFont="1" applyFill="1" applyBorder="1" applyAlignment="1">
      <alignment horizontal="left" vertical="center"/>
    </xf>
    <xf numFmtId="0" fontId="0" fillId="0" borderId="26" xfId="765" applyNumberFormat="1" applyFont="1" applyFill="1" applyBorder="1" applyAlignment="1">
      <alignment horizontal="left" vertical="center" shrinkToFit="1"/>
    </xf>
    <xf numFmtId="0" fontId="0" fillId="0" borderId="0" xfId="1588" applyNumberFormat="1" applyFont="1" applyFill="1" applyBorder="1" applyAlignment="1">
      <alignment horizontal="distributed" vertical="center" wrapText="1"/>
    </xf>
    <xf numFmtId="41" fontId="0" fillId="0" borderId="3" xfId="765" applyFont="1" applyFill="1" applyBorder="1" applyAlignment="1">
      <alignment horizontal="left" vertical="center" wrapText="1" shrinkToFit="1"/>
    </xf>
    <xf numFmtId="41" fontId="0" fillId="0" borderId="3" xfId="766" applyFont="1" applyFill="1" applyBorder="1" applyAlignment="1">
      <alignment horizontal="left" vertical="center" wrapText="1"/>
    </xf>
    <xf numFmtId="0" fontId="0" fillId="0" borderId="10" xfId="766" applyNumberFormat="1" applyFont="1" applyFill="1" applyBorder="1" applyAlignment="1">
      <alignment horizontal="distributed" vertical="center"/>
    </xf>
    <xf numFmtId="41" fontId="2" fillId="0" borderId="3" xfId="765" applyFont="1" applyFill="1" applyBorder="1" applyAlignment="1">
      <alignment horizontal="center" vertical="center" wrapText="1"/>
    </xf>
    <xf numFmtId="41" fontId="2" fillId="0" borderId="3" xfId="766" applyFont="1" applyFill="1" applyBorder="1" applyAlignment="1">
      <alignment horizontal="center" vertical="center" wrapText="1"/>
    </xf>
    <xf numFmtId="41" fontId="0" fillId="0" borderId="3" xfId="766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4" xfId="765" applyNumberFormat="1" applyFont="1" applyFill="1" applyBorder="1" applyAlignment="1">
      <alignment horizontal="center" vertical="center"/>
    </xf>
    <xf numFmtId="0" fontId="2" fillId="5" borderId="27" xfId="765" applyNumberFormat="1" applyFont="1" applyFill="1" applyBorder="1" applyAlignment="1">
      <alignment horizontal="center" vertical="center"/>
    </xf>
    <xf numFmtId="0" fontId="0" fillId="5" borderId="27" xfId="765" applyNumberFormat="1" applyFont="1" applyFill="1" applyBorder="1" applyAlignment="1">
      <alignment horizontal="left" vertical="center" shrinkToFit="1"/>
    </xf>
    <xf numFmtId="0" fontId="0" fillId="5" borderId="27" xfId="0" applyNumberFormat="1" applyFill="1" applyBorder="1" applyAlignment="1">
      <alignment horizontal="left" vertical="center"/>
    </xf>
    <xf numFmtId="0" fontId="0" fillId="5" borderId="0" xfId="765" applyNumberFormat="1" applyFont="1" applyFill="1" applyBorder="1" applyAlignment="1">
      <alignment horizontal="left" vertical="center"/>
    </xf>
    <xf numFmtId="183" fontId="2" fillId="0" borderId="30" xfId="765" applyNumberFormat="1" applyFont="1" applyFill="1" applyBorder="1" applyAlignment="1">
      <alignment horizontal="left" vertical="center"/>
    </xf>
    <xf numFmtId="185" fontId="0" fillId="0" borderId="2" xfId="0" applyNumberFormat="1" applyFont="1" applyFill="1" applyBorder="1" applyAlignment="1">
      <alignment horizontal="right" vertical="center"/>
    </xf>
    <xf numFmtId="0" fontId="0" fillId="0" borderId="0" xfId="1606" applyNumberFormat="1" applyFont="1" applyFill="1" applyBorder="1" applyAlignment="1">
      <alignment horizontal="left" vertical="center"/>
    </xf>
    <xf numFmtId="183" fontId="0" fillId="0" borderId="30" xfId="765" applyNumberFormat="1" applyFont="1" applyFill="1" applyBorder="1" applyAlignment="1">
      <alignment horizontal="left" vertical="center"/>
    </xf>
    <xf numFmtId="41" fontId="0" fillId="0" borderId="3" xfId="765" applyFont="1" applyFill="1" applyBorder="1" applyAlignment="1">
      <alignment horizontal="left" vertical="center" wrapText="1"/>
    </xf>
    <xf numFmtId="0" fontId="0" fillId="0" borderId="0" xfId="765" applyNumberFormat="1" applyFont="1" applyFill="1" applyBorder="1" applyAlignment="1">
      <alignment horizontal="left" vertical="center"/>
    </xf>
    <xf numFmtId="0" fontId="95" fillId="5" borderId="0" xfId="1605" applyFont="1" applyFill="1" applyAlignment="1">
      <alignment vertical="center"/>
    </xf>
    <xf numFmtId="231" fontId="2" fillId="5" borderId="0" xfId="1603" applyNumberFormat="1" applyFont="1" applyFill="1" applyAlignment="1">
      <alignment vertical="center"/>
    </xf>
    <xf numFmtId="0" fontId="96" fillId="5" borderId="0" xfId="1605" applyFont="1" applyFill="1" applyAlignment="1">
      <alignment horizontal="centerContinuous" vertical="center"/>
    </xf>
    <xf numFmtId="231" fontId="3" fillId="5" borderId="0" xfId="1603" applyNumberFormat="1" applyFont="1" applyFill="1" applyAlignment="1">
      <alignment horizontal="centerContinuous" vertical="center"/>
    </xf>
    <xf numFmtId="231" fontId="3" fillId="5" borderId="0" xfId="1603" applyNumberFormat="1" applyFont="1" applyFill="1" applyAlignment="1">
      <alignment horizontal="center" vertical="center"/>
    </xf>
    <xf numFmtId="231" fontId="3" fillId="5" borderId="0" xfId="1603" applyNumberFormat="1" applyFont="1" applyFill="1" applyAlignment="1">
      <alignment vertical="center"/>
    </xf>
    <xf numFmtId="232" fontId="2" fillId="5" borderId="0" xfId="1603" applyNumberFormat="1" applyFont="1" applyFill="1" applyAlignment="1">
      <alignment vertical="center"/>
    </xf>
    <xf numFmtId="231" fontId="0" fillId="5" borderId="0" xfId="1603" applyNumberFormat="1" applyFont="1" applyFill="1" applyAlignment="1">
      <alignment vertical="center"/>
    </xf>
    <xf numFmtId="231" fontId="0" fillId="5" borderId="3" xfId="1603" applyNumberFormat="1" applyFont="1" applyFill="1" applyBorder="1" applyAlignment="1">
      <alignment horizontal="centerContinuous" vertical="center"/>
    </xf>
    <xf numFmtId="231" fontId="2" fillId="5" borderId="3" xfId="1603" applyNumberFormat="1" applyFont="1" applyFill="1" applyBorder="1" applyAlignment="1">
      <alignment horizontal="centerContinuous" vertical="center"/>
    </xf>
    <xf numFmtId="231" fontId="2" fillId="5" borderId="22" xfId="1603" applyNumberFormat="1" applyFont="1" applyFill="1" applyBorder="1" applyAlignment="1">
      <alignment horizontal="center" vertical="center"/>
    </xf>
    <xf numFmtId="231" fontId="2" fillId="5" borderId="3" xfId="1603" applyNumberFormat="1" applyFont="1" applyFill="1" applyBorder="1" applyAlignment="1">
      <alignment horizontal="center" vertical="center" wrapText="1"/>
    </xf>
    <xf numFmtId="231" fontId="2" fillId="5" borderId="3" xfId="1603" applyNumberFormat="1" applyFont="1" applyFill="1" applyBorder="1" applyAlignment="1">
      <alignment horizontal="center" vertical="center"/>
    </xf>
    <xf numFmtId="231" fontId="2" fillId="5" borderId="3" xfId="766" applyNumberFormat="1" applyFont="1" applyFill="1" applyBorder="1" applyAlignment="1">
      <alignment horizontal="center" vertical="center"/>
    </xf>
    <xf numFmtId="0" fontId="2" fillId="5" borderId="3" xfId="766" applyNumberFormat="1" applyFont="1" applyFill="1" applyBorder="1" applyAlignment="1">
      <alignment horizontal="center" vertical="center"/>
    </xf>
    <xf numFmtId="179" fontId="2" fillId="0" borderId="10" xfId="1595" applyNumberFormat="1" applyFont="1" applyFill="1" applyBorder="1" applyAlignment="1">
      <alignment horizontal="center" vertical="center"/>
    </xf>
    <xf numFmtId="0" fontId="2" fillId="0" borderId="10" xfId="1595" applyNumberFormat="1" applyFont="1" applyFill="1" applyBorder="1" applyAlignment="1">
      <alignment horizontal="distributed" vertical="center"/>
    </xf>
    <xf numFmtId="0" fontId="0" fillId="0" borderId="0" xfId="1597" applyFont="1" applyFill="1" applyAlignment="1">
      <alignment vertical="center"/>
    </xf>
    <xf numFmtId="0" fontId="0" fillId="0" borderId="0" xfId="1602" applyNumberFormat="1" applyFont="1" applyFill="1" applyAlignment="1">
      <alignment vertical="center"/>
    </xf>
    <xf numFmtId="0" fontId="0" fillId="0" borderId="0" xfId="1595" applyFont="1" applyFill="1" applyAlignment="1">
      <alignment horizontal="left" vertical="center"/>
    </xf>
    <xf numFmtId="0" fontId="0" fillId="0" borderId="0" xfId="1595" applyNumberFormat="1" applyFont="1" applyFill="1" applyAlignment="1">
      <alignment horizontal="left" vertical="center"/>
    </xf>
    <xf numFmtId="0" fontId="0" fillId="0" borderId="0" xfId="1595" quotePrefix="1" applyNumberFormat="1" applyFont="1" applyFill="1" applyAlignment="1">
      <alignment horizontal="left" vertical="center"/>
    </xf>
    <xf numFmtId="0" fontId="0" fillId="0" borderId="27" xfId="0" applyNumberFormat="1" applyFill="1" applyBorder="1" applyAlignment="1">
      <alignment horizontal="left" vertical="center" wrapText="1" shrinkToFit="1"/>
    </xf>
    <xf numFmtId="0" fontId="0" fillId="0" borderId="27" xfId="765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1606" quotePrefix="1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1" fontId="97" fillId="8" borderId="3" xfId="767" applyFont="1" applyFill="1" applyBorder="1" applyAlignment="1">
      <alignment horizontal="left" vertical="center" wrapText="1"/>
    </xf>
    <xf numFmtId="0" fontId="2" fillId="8" borderId="0" xfId="1595" applyFont="1" applyFill="1" applyAlignment="1">
      <alignment horizontal="left" vertical="center"/>
    </xf>
    <xf numFmtId="0" fontId="2" fillId="8" borderId="0" xfId="1595" applyFont="1" applyFill="1" applyAlignment="1">
      <alignment horizontal="distributed"/>
    </xf>
    <xf numFmtId="180" fontId="2" fillId="8" borderId="0" xfId="1595" applyNumberFormat="1" applyFont="1" applyFill="1" applyBorder="1" applyAlignment="1">
      <alignment vertical="center"/>
    </xf>
    <xf numFmtId="41" fontId="2" fillId="8" borderId="0" xfId="1575" applyFont="1" applyFill="1" applyBorder="1" applyAlignment="1">
      <alignment horizontal="center" vertical="center"/>
    </xf>
    <xf numFmtId="0" fontId="2" fillId="8" borderId="0" xfId="1595" applyFont="1" applyFill="1" applyBorder="1" applyAlignment="1">
      <alignment horizontal="distributed" vertical="center"/>
    </xf>
    <xf numFmtId="0" fontId="3" fillId="8" borderId="0" xfId="1595" applyFont="1" applyFill="1" applyAlignment="1">
      <alignment horizontal="centerContinuous" vertical="center"/>
    </xf>
    <xf numFmtId="41" fontId="3" fillId="8" borderId="0" xfId="1575" applyFont="1" applyFill="1" applyAlignment="1">
      <alignment horizontal="centerContinuous" vertical="center"/>
    </xf>
    <xf numFmtId="41" fontId="3" fillId="8" borderId="0" xfId="1575" applyFont="1" applyFill="1" applyBorder="1" applyAlignment="1">
      <alignment horizontal="centerContinuous" vertical="center"/>
    </xf>
    <xf numFmtId="0" fontId="3" fillId="8" borderId="0" xfId="1595" applyFont="1" applyFill="1" applyBorder="1" applyAlignment="1">
      <alignment horizontal="centerContinuous" vertical="center"/>
    </xf>
    <xf numFmtId="0" fontId="2" fillId="8" borderId="0" xfId="1595" applyFont="1" applyFill="1" applyAlignment="1">
      <alignment horizontal="centerContinuous" vertical="center"/>
    </xf>
    <xf numFmtId="41" fontId="2" fillId="8" borderId="0" xfId="1575" applyFont="1" applyFill="1" applyAlignment="1">
      <alignment horizontal="centerContinuous" vertical="center"/>
    </xf>
    <xf numFmtId="41" fontId="2" fillId="8" borderId="0" xfId="1575" applyFont="1" applyFill="1" applyBorder="1" applyAlignment="1">
      <alignment horizontal="centerContinuous" vertical="center"/>
    </xf>
    <xf numFmtId="0" fontId="2" fillId="8" borderId="0" xfId="1595" applyFont="1" applyFill="1" applyBorder="1" applyAlignment="1">
      <alignment horizontal="centerContinuous" vertical="center"/>
    </xf>
    <xf numFmtId="0" fontId="2" fillId="8" borderId="0" xfId="1595" applyFont="1" applyFill="1" applyBorder="1" applyAlignment="1">
      <alignment horizontal="distributed"/>
    </xf>
    <xf numFmtId="179" fontId="2" fillId="8" borderId="0" xfId="1575" applyNumberFormat="1" applyFont="1" applyFill="1" applyBorder="1" applyAlignment="1">
      <alignment horizontal="right" vertical="center"/>
    </xf>
    <xf numFmtId="41" fontId="2" fillId="8" borderId="2" xfId="1575" applyFont="1" applyFill="1" applyBorder="1" applyAlignment="1">
      <alignment horizontal="center" vertical="center"/>
    </xf>
    <xf numFmtId="0" fontId="2" fillId="8" borderId="10" xfId="1595" applyFont="1" applyFill="1" applyBorder="1" applyAlignment="1">
      <alignment horizontal="center" vertical="center"/>
    </xf>
    <xf numFmtId="41" fontId="2" fillId="8" borderId="30" xfId="1575" applyFont="1" applyFill="1" applyBorder="1" applyAlignment="1">
      <alignment horizontal="center" vertical="center"/>
    </xf>
    <xf numFmtId="41" fontId="2" fillId="8" borderId="3" xfId="1575" quotePrefix="1" applyFont="1" applyFill="1" applyBorder="1" applyAlignment="1">
      <alignment horizontal="centerContinuous" vertical="center"/>
    </xf>
    <xf numFmtId="41" fontId="2" fillId="8" borderId="4" xfId="1575" applyFont="1" applyFill="1" applyBorder="1" applyAlignment="1">
      <alignment horizontal="center" vertical="center"/>
    </xf>
    <xf numFmtId="0" fontId="2" fillId="8" borderId="0" xfId="1595" applyFont="1" applyFill="1" applyBorder="1" applyAlignment="1">
      <alignment horizontal="left" vertical="center" shrinkToFit="1"/>
    </xf>
    <xf numFmtId="41" fontId="2" fillId="8" borderId="32" xfId="1575" applyFont="1" applyFill="1" applyBorder="1" applyAlignment="1">
      <alignment horizontal="center" vertical="center"/>
    </xf>
    <xf numFmtId="41" fontId="2" fillId="8" borderId="25" xfId="1575" applyFont="1" applyFill="1" applyBorder="1" applyAlignment="1">
      <alignment horizontal="center" vertical="center"/>
    </xf>
    <xf numFmtId="0" fontId="2" fillId="8" borderId="31" xfId="1595" applyFont="1" applyFill="1" applyBorder="1" applyAlignment="1">
      <alignment horizontal="left" vertical="center" shrinkToFit="1"/>
    </xf>
    <xf numFmtId="41" fontId="2" fillId="8" borderId="26" xfId="1575" applyFont="1" applyFill="1" applyBorder="1" applyAlignment="1">
      <alignment horizontal="center" vertical="center"/>
    </xf>
    <xf numFmtId="41" fontId="2" fillId="8" borderId="23" xfId="1575" applyFont="1" applyFill="1" applyBorder="1" applyAlignment="1">
      <alignment horizontal="center" vertical="center"/>
    </xf>
    <xf numFmtId="41" fontId="2" fillId="8" borderId="27" xfId="1575" applyFont="1" applyFill="1" applyBorder="1" applyAlignment="1">
      <alignment horizontal="center" vertical="center"/>
    </xf>
    <xf numFmtId="49" fontId="2" fillId="8" borderId="4" xfId="1575" applyNumberFormat="1" applyFont="1" applyFill="1" applyBorder="1" applyAlignment="1">
      <alignment horizontal="center" vertical="center"/>
    </xf>
    <xf numFmtId="49" fontId="2" fillId="8" borderId="24" xfId="1575" applyNumberFormat="1" applyFont="1" applyFill="1" applyBorder="1" applyAlignment="1">
      <alignment horizontal="center" vertical="center"/>
    </xf>
    <xf numFmtId="0" fontId="2" fillId="8" borderId="0" xfId="1595" applyFont="1" applyFill="1" applyBorder="1" applyAlignment="1">
      <alignment horizontal="left" vertical="center" wrapText="1" shrinkToFit="1"/>
    </xf>
    <xf numFmtId="0" fontId="2" fillId="8" borderId="10" xfId="1595" applyFont="1" applyFill="1" applyBorder="1" applyAlignment="1">
      <alignment horizontal="left" vertical="center" shrinkToFit="1"/>
    </xf>
    <xf numFmtId="49" fontId="0" fillId="8" borderId="3" xfId="1575" applyNumberFormat="1" applyFont="1" applyFill="1" applyBorder="1" applyAlignment="1">
      <alignment horizontal="center" vertical="center"/>
    </xf>
    <xf numFmtId="41" fontId="2" fillId="8" borderId="5" xfId="1575" applyFont="1" applyFill="1" applyBorder="1" applyAlignment="1">
      <alignment horizontal="center" vertical="center"/>
    </xf>
    <xf numFmtId="0" fontId="2" fillId="8" borderId="28" xfId="1595" applyFont="1" applyFill="1" applyBorder="1" applyAlignment="1">
      <alignment horizontal="distributed" vertical="center"/>
    </xf>
    <xf numFmtId="41" fontId="2" fillId="8" borderId="28" xfId="1575" applyFont="1" applyFill="1" applyBorder="1" applyAlignment="1">
      <alignment horizontal="center" vertical="center"/>
    </xf>
    <xf numFmtId="49" fontId="2" fillId="8" borderId="22" xfId="1575" applyNumberFormat="1" applyFont="1" applyFill="1" applyBorder="1" applyAlignment="1">
      <alignment horizontal="right" vertical="center"/>
    </xf>
    <xf numFmtId="41" fontId="2" fillId="8" borderId="29" xfId="1575" applyFont="1" applyFill="1" applyBorder="1" applyAlignment="1">
      <alignment horizontal="center" vertical="center"/>
    </xf>
    <xf numFmtId="41" fontId="2" fillId="8" borderId="0" xfId="1575" applyFont="1" applyFill="1" applyAlignment="1">
      <alignment horizontal="center" vertical="center"/>
    </xf>
    <xf numFmtId="0" fontId="0" fillId="8" borderId="0" xfId="1595" applyFont="1" applyFill="1" applyAlignment="1">
      <alignment horizontal="left" vertical="center"/>
    </xf>
    <xf numFmtId="0" fontId="0" fillId="0" borderId="0" xfId="1596" applyNumberFormat="1" applyFont="1" applyFill="1" applyAlignment="1">
      <alignment vertical="center"/>
    </xf>
    <xf numFmtId="0" fontId="0" fillId="0" borderId="10" xfId="765" applyNumberFormat="1" applyFont="1" applyFill="1" applyBorder="1" applyAlignment="1">
      <alignment horizontal="centerContinuous" vertical="center" wrapText="1"/>
    </xf>
    <xf numFmtId="0" fontId="98" fillId="0" borderId="10" xfId="765" applyNumberFormat="1" applyFont="1" applyFill="1" applyBorder="1" applyAlignment="1">
      <alignment horizontal="distributed" vertical="center"/>
    </xf>
    <xf numFmtId="179" fontId="83" fillId="0" borderId="28" xfId="1590" applyNumberFormat="1" applyFont="1" applyFill="1" applyBorder="1" applyAlignment="1">
      <alignment horizontal="left" wrapText="1"/>
    </xf>
    <xf numFmtId="0" fontId="85" fillId="0" borderId="55" xfId="766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distributed" vertical="center" indent="1"/>
    </xf>
    <xf numFmtId="0" fontId="2" fillId="0" borderId="10" xfId="0" applyNumberFormat="1" applyFont="1" applyFill="1" applyBorder="1" applyAlignment="1">
      <alignment horizontal="distributed" vertical="center" indent="1"/>
    </xf>
    <xf numFmtId="0" fontId="2" fillId="0" borderId="30" xfId="0" applyNumberFormat="1" applyFont="1" applyFill="1" applyBorder="1" applyAlignment="1">
      <alignment horizontal="distributed" vertical="center" inden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0" fillId="5" borderId="10" xfId="0" applyNumberFormat="1" applyFill="1" applyBorder="1" applyAlignment="1">
      <alignment horizontal="distributed" vertical="center"/>
    </xf>
    <xf numFmtId="0" fontId="2" fillId="5" borderId="10" xfId="0" applyNumberFormat="1" applyFont="1" applyFill="1" applyBorder="1" applyAlignment="1">
      <alignment horizontal="distributed" vertical="center"/>
    </xf>
    <xf numFmtId="0" fontId="2" fillId="0" borderId="25" xfId="765" applyNumberFormat="1" applyFont="1" applyFill="1" applyBorder="1" applyAlignment="1">
      <alignment horizontal="center" vertical="center"/>
    </xf>
    <xf numFmtId="0" fontId="2" fillId="0" borderId="26" xfId="765" applyNumberFormat="1" applyFont="1" applyFill="1" applyBorder="1" applyAlignment="1">
      <alignment horizontal="center" vertical="center"/>
    </xf>
    <xf numFmtId="0" fontId="2" fillId="0" borderId="5" xfId="765" applyNumberFormat="1" applyFont="1" applyFill="1" applyBorder="1" applyAlignment="1">
      <alignment horizontal="center" vertical="center"/>
    </xf>
    <xf numFmtId="0" fontId="2" fillId="0" borderId="29" xfId="765" applyNumberFormat="1" applyFont="1" applyFill="1" applyBorder="1" applyAlignment="1">
      <alignment horizontal="center" vertical="center"/>
    </xf>
    <xf numFmtId="0" fontId="2" fillId="0" borderId="2" xfId="765" applyNumberFormat="1" applyFont="1" applyFill="1" applyBorder="1" applyAlignment="1">
      <alignment horizontal="center" vertical="center"/>
    </xf>
    <xf numFmtId="0" fontId="2" fillId="0" borderId="30" xfId="765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765" applyNumberFormat="1" applyFont="1" applyFill="1" applyBorder="1" applyAlignment="1">
      <alignment horizontal="center" vertical="center" wrapText="1"/>
    </xf>
    <xf numFmtId="0" fontId="2" fillId="0" borderId="24" xfId="765" applyNumberFormat="1" applyFont="1" applyFill="1" applyBorder="1" applyAlignment="1">
      <alignment horizontal="center" vertical="center" wrapText="1"/>
    </xf>
    <xf numFmtId="0" fontId="0" fillId="0" borderId="2" xfId="765" applyNumberFormat="1" applyFont="1" applyFill="1" applyBorder="1" applyAlignment="1">
      <alignment horizontal="center" vertical="center"/>
    </xf>
    <xf numFmtId="0" fontId="2" fillId="0" borderId="10" xfId="765" applyNumberFormat="1" applyFont="1" applyFill="1" applyBorder="1" applyAlignment="1">
      <alignment horizontal="center" vertical="center"/>
    </xf>
    <xf numFmtId="231" fontId="0" fillId="5" borderId="23" xfId="1603" applyNumberFormat="1" applyFont="1" applyFill="1" applyBorder="1" applyAlignment="1">
      <alignment horizontal="center" vertical="center"/>
    </xf>
    <xf numFmtId="231" fontId="2" fillId="5" borderId="22" xfId="1603" applyNumberFormat="1" applyFont="1" applyFill="1" applyBorder="1" applyAlignment="1">
      <alignment horizontal="center" vertical="center"/>
    </xf>
    <xf numFmtId="231" fontId="2" fillId="5" borderId="23" xfId="1603" applyNumberFormat="1" applyFont="1" applyFill="1" applyBorder="1" applyAlignment="1">
      <alignment horizontal="center" vertical="center"/>
    </xf>
    <xf numFmtId="0" fontId="2" fillId="0" borderId="23" xfId="1591" applyNumberFormat="1" applyFont="1" applyFill="1" applyBorder="1" applyAlignment="1">
      <alignment horizontal="center" vertical="center"/>
    </xf>
    <xf numFmtId="0" fontId="2" fillId="0" borderId="22" xfId="1591" applyNumberFormat="1" applyFont="1" applyFill="1" applyBorder="1" applyAlignment="1">
      <alignment horizontal="center" vertical="center"/>
    </xf>
    <xf numFmtId="0" fontId="2" fillId="0" borderId="23" xfId="1574" applyNumberFormat="1" applyFont="1" applyFill="1" applyBorder="1" applyAlignment="1">
      <alignment horizontal="center" vertical="center" textRotation="255"/>
    </xf>
    <xf numFmtId="0" fontId="2" fillId="0" borderId="24" xfId="1574" applyNumberFormat="1" applyFont="1" applyFill="1" applyBorder="1" applyAlignment="1">
      <alignment horizontal="center" vertical="center" textRotation="255"/>
    </xf>
    <xf numFmtId="0" fontId="2" fillId="0" borderId="22" xfId="1574" applyNumberFormat="1" applyFont="1" applyFill="1" applyBorder="1" applyAlignment="1">
      <alignment horizontal="center" vertical="center" textRotation="255"/>
    </xf>
    <xf numFmtId="0" fontId="2" fillId="0" borderId="2" xfId="1574" applyNumberFormat="1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25" xfId="1602" applyNumberFormat="1" applyFont="1" applyFill="1" applyBorder="1" applyAlignment="1">
      <alignment horizontal="center" vertical="center"/>
    </xf>
    <xf numFmtId="0" fontId="2" fillId="0" borderId="31" xfId="1602" applyNumberFormat="1" applyFont="1" applyFill="1" applyBorder="1" applyAlignment="1">
      <alignment horizontal="center" vertical="center"/>
    </xf>
    <xf numFmtId="0" fontId="2" fillId="0" borderId="26" xfId="1602" applyNumberFormat="1" applyFont="1" applyFill="1" applyBorder="1" applyAlignment="1">
      <alignment horizontal="center" vertical="center"/>
    </xf>
    <xf numFmtId="0" fontId="2" fillId="0" borderId="5" xfId="1602" applyNumberFormat="1" applyFont="1" applyFill="1" applyBorder="1" applyAlignment="1">
      <alignment horizontal="center" vertical="center"/>
    </xf>
    <xf numFmtId="0" fontId="2" fillId="0" borderId="28" xfId="1602" applyNumberFormat="1" applyFont="1" applyFill="1" applyBorder="1" applyAlignment="1">
      <alignment horizontal="center" vertical="center"/>
    </xf>
    <xf numFmtId="0" fontId="2" fillId="0" borderId="29" xfId="1602" applyNumberFormat="1" applyFont="1" applyFill="1" applyBorder="1" applyAlignment="1">
      <alignment horizontal="center" vertical="center"/>
    </xf>
    <xf numFmtId="0" fontId="2" fillId="0" borderId="23" xfId="1595" applyNumberFormat="1" applyFont="1" applyFill="1" applyBorder="1" applyAlignment="1">
      <alignment horizontal="center" vertical="center" wrapText="1"/>
    </xf>
    <xf numFmtId="0" fontId="2" fillId="0" borderId="22" xfId="1595" applyNumberFormat="1" applyFont="1" applyFill="1" applyBorder="1" applyAlignment="1">
      <alignment horizontal="center" vertical="center" wrapText="1"/>
    </xf>
    <xf numFmtId="0" fontId="2" fillId="0" borderId="23" xfId="765" applyNumberFormat="1" applyFont="1" applyFill="1" applyBorder="1" applyAlignment="1">
      <alignment horizontal="center" vertical="center"/>
    </xf>
    <xf numFmtId="0" fontId="2" fillId="0" borderId="22" xfId="765" applyNumberFormat="1" applyFont="1" applyFill="1" applyBorder="1" applyAlignment="1">
      <alignment horizontal="center" vertical="center"/>
    </xf>
    <xf numFmtId="0" fontId="2" fillId="0" borderId="23" xfId="766" applyNumberFormat="1" applyFont="1" applyFill="1" applyBorder="1" applyAlignment="1">
      <alignment horizontal="center" vertical="center" wrapText="1"/>
    </xf>
    <xf numFmtId="0" fontId="2" fillId="0" borderId="24" xfId="766" applyNumberFormat="1" applyFont="1" applyFill="1" applyBorder="1" applyAlignment="1">
      <alignment horizontal="center" vertical="center"/>
    </xf>
    <xf numFmtId="0" fontId="2" fillId="0" borderId="22" xfId="766" applyNumberFormat="1" applyFont="1" applyFill="1" applyBorder="1" applyAlignment="1">
      <alignment horizontal="center" vertical="center"/>
    </xf>
    <xf numFmtId="0" fontId="2" fillId="0" borderId="22" xfId="1595" applyNumberFormat="1" applyFont="1" applyFill="1" applyBorder="1" applyAlignment="1">
      <alignment horizontal="center" vertical="center"/>
    </xf>
    <xf numFmtId="0" fontId="2" fillId="0" borderId="23" xfId="1575" applyNumberFormat="1" applyFont="1" applyFill="1" applyBorder="1" applyAlignment="1">
      <alignment horizontal="center" vertical="center"/>
    </xf>
    <xf numFmtId="0" fontId="2" fillId="0" borderId="22" xfId="1575" applyNumberFormat="1" applyFont="1" applyFill="1" applyBorder="1" applyAlignment="1">
      <alignment horizontal="center" vertical="center"/>
    </xf>
    <xf numFmtId="0" fontId="2" fillId="0" borderId="31" xfId="1595" applyNumberFormat="1" applyFont="1" applyFill="1" applyBorder="1" applyAlignment="1">
      <alignment horizontal="center" vertical="center"/>
    </xf>
    <xf numFmtId="0" fontId="2" fillId="0" borderId="28" xfId="1595" applyNumberFormat="1" applyFont="1" applyFill="1" applyBorder="1" applyAlignment="1">
      <alignment horizontal="center" vertical="center"/>
    </xf>
    <xf numFmtId="0" fontId="2" fillId="0" borderId="25" xfId="1595" applyNumberFormat="1" applyFont="1" applyFill="1" applyBorder="1" applyAlignment="1">
      <alignment horizontal="center" vertical="center"/>
    </xf>
    <xf numFmtId="0" fontId="2" fillId="0" borderId="5" xfId="1595" applyNumberFormat="1" applyFont="1" applyFill="1" applyBorder="1" applyAlignment="1">
      <alignment horizontal="center" vertical="center"/>
    </xf>
    <xf numFmtId="0" fontId="2" fillId="0" borderId="26" xfId="1595" applyNumberFormat="1" applyFont="1" applyFill="1" applyBorder="1" applyAlignment="1">
      <alignment horizontal="center" vertical="center"/>
    </xf>
    <xf numFmtId="0" fontId="2" fillId="0" borderId="29" xfId="1595" applyNumberFormat="1" applyFont="1" applyFill="1" applyBorder="1" applyAlignment="1">
      <alignment horizontal="center" vertical="center"/>
    </xf>
    <xf numFmtId="0" fontId="2" fillId="0" borderId="10" xfId="1606" applyNumberFormat="1" applyFont="1" applyFill="1" applyBorder="1" applyAlignment="1">
      <alignment horizontal="center" vertical="center" wrapText="1"/>
    </xf>
    <xf numFmtId="0" fontId="2" fillId="0" borderId="2" xfId="1606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vertical="center"/>
    </xf>
  </cellXfs>
  <cellStyles count="1613">
    <cellStyle name="          _x000d__x000a_386grabber=vga.3gr_x000d__x000a_" xfId="1"/>
    <cellStyle name="          _x000d__x000a_386grabber=vga.3gr_x000d__x000a_ 2" xfId="2"/>
    <cellStyle name="Ი_x000b_" xfId="3"/>
    <cellStyle name="&quot;" xfId="4"/>
    <cellStyle name="#" xfId="5"/>
    <cellStyle name="# 2" xfId="6"/>
    <cellStyle name="#,##0" xfId="7"/>
    <cellStyle name="#,##0.0" xfId="8"/>
    <cellStyle name="#,##0.00" xfId="9"/>
    <cellStyle name="#,##0.000" xfId="10"/>
    <cellStyle name="#,##0_목차" xfId="11"/>
    <cellStyle name="#_1. 경기문화재단" xfId="12"/>
    <cellStyle name="#_1. 경기문화재단 10" xfId="13"/>
    <cellStyle name="#_1. 경기문화재단 11" xfId="14"/>
    <cellStyle name="#_1. 경기문화재단 12" xfId="15"/>
    <cellStyle name="#_1. 경기문화재단 13" xfId="16"/>
    <cellStyle name="#_1. 경기문화재단 14" xfId="17"/>
    <cellStyle name="#_1. 경기문화재단 15" xfId="18"/>
    <cellStyle name="#_1. 경기문화재단 16" xfId="19"/>
    <cellStyle name="#_1. 경기문화재단 2" xfId="20"/>
    <cellStyle name="#_1. 경기문화재단 3" xfId="21"/>
    <cellStyle name="#_1. 경기문화재단 4" xfId="22"/>
    <cellStyle name="#_1. 경기문화재단 5" xfId="23"/>
    <cellStyle name="#_1. 경기문화재단 6" xfId="24"/>
    <cellStyle name="#_1. 경기문화재단 7" xfId="25"/>
    <cellStyle name="#_1. 경기문화재단 8" xfId="26"/>
    <cellStyle name="#_1. 경기문화재단 9" xfId="27"/>
    <cellStyle name="#_1-1. 경기문화재단" xfId="28"/>
    <cellStyle name="#_1-1. 경기문화재단 10" xfId="29"/>
    <cellStyle name="#_1-1. 경기문화재단 11" xfId="30"/>
    <cellStyle name="#_1-1. 경기문화재단 12" xfId="31"/>
    <cellStyle name="#_1-1. 경기문화재단 13" xfId="32"/>
    <cellStyle name="#_1-1. 경기문화재단 14" xfId="33"/>
    <cellStyle name="#_1-1. 경기문화재단 15" xfId="34"/>
    <cellStyle name="#_1-1. 경기문화재단 16" xfId="35"/>
    <cellStyle name="#_1-1. 경기문화재단 2" xfId="36"/>
    <cellStyle name="#_1-1. 경기문화재단 3" xfId="37"/>
    <cellStyle name="#_1-1. 경기문화재단 4" xfId="38"/>
    <cellStyle name="#_1-1. 경기문화재단 5" xfId="39"/>
    <cellStyle name="#_1-1. 경기문화재단 6" xfId="40"/>
    <cellStyle name="#_1-1. 경기문화재단 7" xfId="41"/>
    <cellStyle name="#_1-1. 경기문화재단 8" xfId="42"/>
    <cellStyle name="#_1-1. 경기문화재단 9" xfId="43"/>
    <cellStyle name="#_2. 경기도박물관" xfId="44"/>
    <cellStyle name="#_2. 경기도박물관 10" xfId="45"/>
    <cellStyle name="#_2. 경기도박물관 11" xfId="46"/>
    <cellStyle name="#_2. 경기도박물관 12" xfId="47"/>
    <cellStyle name="#_2. 경기도박물관 13" xfId="48"/>
    <cellStyle name="#_2. 경기도박물관 14" xfId="49"/>
    <cellStyle name="#_2. 경기도박물관 15" xfId="50"/>
    <cellStyle name="#_2. 경기도박물관 16" xfId="51"/>
    <cellStyle name="#_2. 경기도박물관 2" xfId="52"/>
    <cellStyle name="#_2. 경기도박물관 3" xfId="53"/>
    <cellStyle name="#_2. 경기도박물관 4" xfId="54"/>
    <cellStyle name="#_2. 경기도박물관 5" xfId="55"/>
    <cellStyle name="#_2. 경기도박물관 6" xfId="56"/>
    <cellStyle name="#_2. 경기도박물관 7" xfId="57"/>
    <cellStyle name="#_2. 경기도박물관 8" xfId="58"/>
    <cellStyle name="#_2. 경기도박물관 9" xfId="59"/>
    <cellStyle name="#_4. 경기도자박물관" xfId="60"/>
    <cellStyle name="#_4. 경기도자박물관 10" xfId="61"/>
    <cellStyle name="#_4. 경기도자박물관 11" xfId="62"/>
    <cellStyle name="#_4. 경기도자박물관 12" xfId="63"/>
    <cellStyle name="#_4. 경기도자박물관 13" xfId="64"/>
    <cellStyle name="#_4. 경기도자박물관 14" xfId="65"/>
    <cellStyle name="#_4. 경기도자박물관 15" xfId="66"/>
    <cellStyle name="#_4. 경기도자박물관 16" xfId="67"/>
    <cellStyle name="#_4. 경기도자박물관 2" xfId="68"/>
    <cellStyle name="#_4. 경기도자박물관 3" xfId="69"/>
    <cellStyle name="#_4. 경기도자박물관 4" xfId="70"/>
    <cellStyle name="#_4. 경기도자박물관 5" xfId="71"/>
    <cellStyle name="#_4. 경기도자박물관 6" xfId="72"/>
    <cellStyle name="#_4. 경기도자박물관 7" xfId="73"/>
    <cellStyle name="#_4. 경기도자박물관 8" xfId="74"/>
    <cellStyle name="#_4. 경기도자박물관 9" xfId="75"/>
    <cellStyle name="#_경기문화재단종합관리" xfId="76"/>
    <cellStyle name="#_경기문화재단종합관리 10" xfId="77"/>
    <cellStyle name="#_경기문화재단종합관리 11" xfId="78"/>
    <cellStyle name="#_경기문화재단종합관리 12" xfId="79"/>
    <cellStyle name="#_경기문화재단종합관리 13" xfId="80"/>
    <cellStyle name="#_경기문화재단종합관리 14" xfId="81"/>
    <cellStyle name="#_경기문화재단종합관리 15" xfId="82"/>
    <cellStyle name="#_경기문화재단종합관리 16" xfId="83"/>
    <cellStyle name="#_경기문화재단종합관리 2" xfId="84"/>
    <cellStyle name="#_경기문화재단종합관리 3" xfId="85"/>
    <cellStyle name="#_경기문화재단종합관리 4" xfId="86"/>
    <cellStyle name="#_경기문화재단종합관리 5" xfId="87"/>
    <cellStyle name="#_경기문화재단종합관리 6" xfId="88"/>
    <cellStyle name="#_경기문화재단종합관리 7" xfId="89"/>
    <cellStyle name="#_경기문화재단종합관리 8" xfId="90"/>
    <cellStyle name="#_경기문화재단종합관리 9" xfId="91"/>
    <cellStyle name="#_청소업무용역(수정-최종)" xfId="92"/>
    <cellStyle name="#_청소업무용역(수정-최종) 10" xfId="93"/>
    <cellStyle name="#_청소업무용역(수정-최종) 11" xfId="94"/>
    <cellStyle name="#_청소업무용역(수정-최종) 12" xfId="95"/>
    <cellStyle name="#_청소업무용역(수정-최종) 13" xfId="96"/>
    <cellStyle name="#_청소업무용역(수정-최종) 14" xfId="97"/>
    <cellStyle name="#_청소업무용역(수정-최종) 15" xfId="98"/>
    <cellStyle name="#_청소업무용역(수정-최종) 16" xfId="99"/>
    <cellStyle name="#_청소업무용역(수정-최종) 2" xfId="100"/>
    <cellStyle name="#_청소업무용역(수정-최종) 3" xfId="101"/>
    <cellStyle name="#_청소업무용역(수정-최종) 4" xfId="102"/>
    <cellStyle name="#_청소업무용역(수정-최종) 5" xfId="103"/>
    <cellStyle name="#_청소업무용역(수정-최종) 6" xfId="104"/>
    <cellStyle name="#_청소업무용역(수정-최종) 7" xfId="105"/>
    <cellStyle name="#_청소업무용역(수정-최종) 8" xfId="106"/>
    <cellStyle name="#_청소업무용역(수정-최종) 9" xfId="107"/>
    <cellStyle name="$" xfId="108"/>
    <cellStyle name="$_0008금감원통합감독검사정보시스템" xfId="109"/>
    <cellStyle name="$_0009김포공항LED교체공사(광일)" xfId="110"/>
    <cellStyle name="$_0011KIST소각설비제작설치" xfId="111"/>
    <cellStyle name="$_0011긴급전화기정산(99년형광일)" xfId="112"/>
    <cellStyle name="$_0011부산종합경기장전광판" xfId="113"/>
    <cellStyle name="$_0011부산종합경기장전광판_강원지역본부(2006년_060109)" xfId="114"/>
    <cellStyle name="$_0011부산종합경기장전광판_경남지역본부-" xfId="115"/>
    <cellStyle name="$_0011부산종합경기장전광판_경북지역본부-" xfId="116"/>
    <cellStyle name="$_0011부산종합경기장전광판_중부지역본부-" xfId="117"/>
    <cellStyle name="$_0011부산종합경기장전광판_충청지역본부-" xfId="118"/>
    <cellStyle name="$_0011부산종합경기장전광판_통행료면탈방지시스템(최종)" xfId="119"/>
    <cellStyle name="$_0011부산종합경기장전광판_호남지역본부-" xfId="120"/>
    <cellStyle name="$_0012문화유적지표석제작설치" xfId="121"/>
    <cellStyle name="$_0102국제조명신공항분수조명" xfId="122"/>
    <cellStyle name="$_0102국제조명신공항분수조명_강원지역본부(2006년_060109)" xfId="123"/>
    <cellStyle name="$_0102국제조명신공항분수조명_경남지역본부-" xfId="124"/>
    <cellStyle name="$_0102국제조명신공항분수조명_경북지역본부-" xfId="125"/>
    <cellStyle name="$_0102국제조명신공항분수조명_중부지역본부-" xfId="126"/>
    <cellStyle name="$_0102국제조명신공항분수조명_충청지역본부-" xfId="127"/>
    <cellStyle name="$_0102국제조명신공항분수조명_통행료면탈방지시스템(최종)" xfId="128"/>
    <cellStyle name="$_0102국제조명신공항분수조명_호남지역본부-" xfId="129"/>
    <cellStyle name="$_0103회전식현수막게시대제작설치" xfId="130"/>
    <cellStyle name="$_0104포항시침출수처리시스템" xfId="131"/>
    <cellStyle name="$_0105담배자판기개조원가" xfId="132"/>
    <cellStyle name="$_0105담배자판기개조원가_강원지역본부(2006년_060109)" xfId="133"/>
    <cellStyle name="$_0105담배자판기개조원가_경남지역본부-" xfId="134"/>
    <cellStyle name="$_0105담배자판기개조원가_경북지역본부-" xfId="135"/>
    <cellStyle name="$_0105담배자판기개조원가_중부지역본부-" xfId="136"/>
    <cellStyle name="$_0105담배자판기개조원가_충청지역본부-" xfId="137"/>
    <cellStyle name="$_0105담배자판기개조원가_통행료면탈방지시스템(최종)" xfId="138"/>
    <cellStyle name="$_0105담배자판기개조원가_호남지역본부-" xfId="139"/>
    <cellStyle name="$_0106LG인버터냉난방기제작-1" xfId="140"/>
    <cellStyle name="$_0106LG인버터냉난방기제작-1_강원지역본부(2006년_060109)" xfId="141"/>
    <cellStyle name="$_0106LG인버터냉난방기제작-1_경남지역본부-" xfId="142"/>
    <cellStyle name="$_0106LG인버터냉난방기제작-1_경북지역본부-" xfId="143"/>
    <cellStyle name="$_0106LG인버터냉난방기제작-1_중부지역본부-" xfId="144"/>
    <cellStyle name="$_0106LG인버터냉난방기제작-1_충청지역본부-" xfId="145"/>
    <cellStyle name="$_0106LG인버터냉난방기제작-1_통행료면탈방지시스템(최종)" xfId="146"/>
    <cellStyle name="$_0106LG인버터냉난방기제작-1_호남지역본부-" xfId="147"/>
    <cellStyle name="$_0107광전송장비구매설치" xfId="148"/>
    <cellStyle name="$_0107도공IBS설비SW부문(참조)" xfId="149"/>
    <cellStyle name="$_0107문화재복원용목재-8월6일" xfId="150"/>
    <cellStyle name="$_0107문화재복원용목재-8월6일_강원지역본부(2006년_060109)" xfId="151"/>
    <cellStyle name="$_0107문화재복원용목재-8월6일_경남지역본부-" xfId="152"/>
    <cellStyle name="$_0107문화재복원용목재-8월6일_경북지역본부-" xfId="153"/>
    <cellStyle name="$_0107문화재복원용목재-8월6일_중부지역본부-" xfId="154"/>
    <cellStyle name="$_0107문화재복원용목재-8월6일_충청지역본부-" xfId="155"/>
    <cellStyle name="$_0107문화재복원용목재-8월6일_통행료면탈방지시스템(최종)" xfId="156"/>
    <cellStyle name="$_0107문화재복원용목재-8월6일_호남지역본부-" xfId="157"/>
    <cellStyle name="$_0107포천영중수배전반(제조,설치)" xfId="158"/>
    <cellStyle name="$_0108농기반미곡건조기제작설치" xfId="159"/>
    <cellStyle name="$_0108담배인삼공사영업춘추복" xfId="160"/>
    <cellStyle name="$_0108한국전기교통-LED교통신호등((원본))" xfId="161"/>
    <cellStyle name="$_0108한국전기교통-LED교통신호등((원본))_강원지역본부(2006년_060109)" xfId="162"/>
    <cellStyle name="$_0108한국전기교통-LED교통신호등((원본))_경남지역본부-" xfId="163"/>
    <cellStyle name="$_0108한국전기교통-LED교통신호등((원본))_경북지역본부-" xfId="164"/>
    <cellStyle name="$_0108한국전기교통-LED교통신호등((원본))_중부지역본부-" xfId="165"/>
    <cellStyle name="$_0108한국전기교통-LED교통신호등((원본))_충청지역본부-" xfId="166"/>
    <cellStyle name="$_0108한국전기교통-LED교통신호등((원본))_통행료면탈방지시스템(최종)" xfId="167"/>
    <cellStyle name="$_0108한국전기교통-LED교통신호등((원본))_호남지역본부-" xfId="168"/>
    <cellStyle name="$_0111해양수산부등명기제작" xfId="169"/>
    <cellStyle name="$_0111핸디소프트-전자표준문서시스템" xfId="170"/>
    <cellStyle name="$_0112금감원사무자동화시스템" xfId="171"/>
    <cellStyle name="$_0112수도권매립지SW원가" xfId="172"/>
    <cellStyle name="$_0112중고원-HRD종합정보망구축(完)" xfId="173"/>
    <cellStyle name="$_0201종합예술회관의자제작설치" xfId="174"/>
    <cellStyle name="$_0201종합예술회관의자제작설치-1" xfId="175"/>
    <cellStyle name="$_0202마사회근무복" xfId="176"/>
    <cellStyle name="$_0202마사회근무복_강원지역본부(2006년_060109)" xfId="177"/>
    <cellStyle name="$_0202마사회근무복_경남지역본부-" xfId="178"/>
    <cellStyle name="$_0202마사회근무복_경북지역본부-" xfId="179"/>
    <cellStyle name="$_0202마사회근무복_중부지역본부-" xfId="180"/>
    <cellStyle name="$_0202마사회근무복_충청지역본부-" xfId="181"/>
    <cellStyle name="$_0202마사회근무복_통행료면탈방지시스템(최종)" xfId="182"/>
    <cellStyle name="$_0202마사회근무복_호남지역본부-" xfId="183"/>
    <cellStyle name="$_0202부경교재-승강칠판" xfId="184"/>
    <cellStyle name="$_0202부경교재-승강칠판_강원지역본부(2006년_060109)" xfId="185"/>
    <cellStyle name="$_0202부경교재-승강칠판_경남지역본부-" xfId="186"/>
    <cellStyle name="$_0202부경교재-승강칠판_경북지역본부-" xfId="187"/>
    <cellStyle name="$_0202부경교재-승강칠판_중부지역본부-" xfId="188"/>
    <cellStyle name="$_0202부경교재-승강칠판_충청지역본부-" xfId="189"/>
    <cellStyle name="$_0202부경교재-승강칠판_통행료면탈방지시스템(최종)" xfId="190"/>
    <cellStyle name="$_0202부경교재-승강칠판_호남지역본부-" xfId="191"/>
    <cellStyle name="$_0204한국석묘납골함-1규격" xfId="192"/>
    <cellStyle name="$_0205TTMS-긴급전화기&amp;전체총괄" xfId="193"/>
    <cellStyle name="$_0206금감원금융정보교환망재구축" xfId="194"/>
    <cellStyle name="$_0206정통부수납장표기기제작설치" xfId="195"/>
    <cellStyle name="$_0207담배인삼공사-담요" xfId="196"/>
    <cellStyle name="$_0208레비텍-다층여과기설계변경" xfId="197"/>
    <cellStyle name="$_0209이산화염소발생기-설치(50K)" xfId="198"/>
    <cellStyle name="$_0210현대정보기술-TD이중계" xfId="199"/>
    <cellStyle name="$_0211조달청-#1대북지원사업정산(1월7일)" xfId="200"/>
    <cellStyle name="$_0212금감원-법규정보시스템(完)" xfId="201"/>
    <cellStyle name="$_0301교통방송-CCTV유지보수" xfId="202"/>
    <cellStyle name="$_0302인천경찰청-무인단속기위탁관리" xfId="203"/>
    <cellStyle name="$_0302조달청-대북지원2차(안성연)" xfId="204"/>
    <cellStyle name="$_0302조달청-대북지원2차(최수현)" xfId="205"/>
    <cellStyle name="$_0302표준문서-쌍용정보통신(신)" xfId="206"/>
    <cellStyle name="$_0304소프트파워-정부표준전자문서시스템" xfId="207"/>
    <cellStyle name="$_0304소프트파워-정부표준전자문서시스템(完)" xfId="208"/>
    <cellStyle name="$_0304철도청-주변환장치-1" xfId="209"/>
    <cellStyle name="$_0305금감원-금융통계정보시스템구축(完)" xfId="210"/>
    <cellStyle name="$_0305제낭조합-면범포지" xfId="211"/>
    <cellStyle name="$_0306제낭공업협동조합-면범포지원단(경비까지)" xfId="212"/>
    <cellStyle name="$_0307경찰청-무인교통단속표준SW개발용역(完)" xfId="213"/>
    <cellStyle name="$_0308조달청-#8대북지원사업정산" xfId="214"/>
    <cellStyle name="$_0309두합크린텍-설치원가" xfId="215"/>
    <cellStyle name="$_0309조달청-#9대북지원사업정산" xfId="216"/>
    <cellStyle name="$_0310여주상수도-탈수기(유천ENG)" xfId="217"/>
    <cellStyle name="$_0311대기해양작업시간" xfId="218"/>
    <cellStyle name="$_0311대기해양중형등명기" xfId="219"/>
    <cellStyle name="$_0312국민체육진흥공단-전기부문" xfId="220"/>
    <cellStyle name="$_0312대기해양-중형등명기제작설치" xfId="221"/>
    <cellStyle name="$_0312라이준-칼라아스콘4규격" xfId="222"/>
    <cellStyle name="$_0401집진기프로그램SW개발비산정" xfId="223"/>
    <cellStyle name="$_13. 관리동" xfId="224"/>
    <cellStyle name="$_2001-06조달청신성-한냉지형" xfId="225"/>
    <cellStyle name="$_2002-03경찰대학-졸업식" xfId="226"/>
    <cellStyle name="$_2002-03경찰청-경찰표지장" xfId="227"/>
    <cellStyle name="$_2002-03반디-가로등(열주형)" xfId="228"/>
    <cellStyle name="$_2002-03신화전자-감지기" xfId="229"/>
    <cellStyle name="$_2002-04강원랜드-슬러트머신" xfId="230"/>
    <cellStyle name="$_2002-04메가컴-외주무대" xfId="231"/>
    <cellStyle name="$_2002-04엘지애드-무대" xfId="232"/>
    <cellStyle name="$_2002-05강원랜드-슬러트머신(넥스터)" xfId="233"/>
    <cellStyle name="$_2002-05경기경찰청-냉온수기공사" xfId="234"/>
    <cellStyle name="$_2002-05대통령비서실-카페트" xfId="235"/>
    <cellStyle name="$_2002결과표" xfId="236"/>
    <cellStyle name="$_2002결과표_강원지역본부(2006년_060109)" xfId="237"/>
    <cellStyle name="$_2002결과표_경남지역본부-" xfId="238"/>
    <cellStyle name="$_2002결과표_경북지역본부-" xfId="239"/>
    <cellStyle name="$_2002결과표_중부지역본부-" xfId="240"/>
    <cellStyle name="$_2002결과표_충청지역본부-" xfId="241"/>
    <cellStyle name="$_2002결과표_통행료면탈방지시스템(최종)" xfId="242"/>
    <cellStyle name="$_2002결과표_호남지역본부-" xfId="243"/>
    <cellStyle name="$_2002결과표1" xfId="244"/>
    <cellStyle name="$_2003-01정일사-표창5종" xfId="245"/>
    <cellStyle name="$_db진흥" xfId="246"/>
    <cellStyle name="$_Pilot플랜트-계변경" xfId="247"/>
    <cellStyle name="$_Pilot플랜트이전설치-변경최종" xfId="248"/>
    <cellStyle name="$_SE40" xfId="249"/>
    <cellStyle name="$_SW(케이비)" xfId="250"/>
    <cellStyle name="$_간지,목차,페이지,표지" xfId="251"/>
    <cellStyle name="$_강원지역본부(2006년_060109)" xfId="252"/>
    <cellStyle name="$_견적2" xfId="253"/>
    <cellStyle name="$_경남지역본부-" xfId="254"/>
    <cellStyle name="$_경북지역본부-" xfId="255"/>
    <cellStyle name="$_경찰청-근무,기동복" xfId="256"/>
    <cellStyle name="$_공사일반관리비양식" xfId="257"/>
    <cellStyle name="$_관리동sw" xfId="258"/>
    <cellStyle name="$_기아" xfId="259"/>
    <cellStyle name="$_기초공사" xfId="260"/>
    <cellStyle name="$_네인텍정보기술-회로카드(수현)" xfId="261"/>
    <cellStyle name="$_대기해양노무비" xfId="262"/>
    <cellStyle name="$_대북자재8월분" xfId="263"/>
    <cellStyle name="$_대북자재8월분-1" xfId="264"/>
    <cellStyle name="$_동산용사촌수현(원본)" xfId="265"/>
    <cellStyle name="$_목차" xfId="266"/>
    <cellStyle name="$_백제군사전시1" xfId="267"/>
    <cellStyle name="$_수초제거기(대양기계)" xfId="268"/>
    <cellStyle name="$_수초제거기(대양기계)_강원지역본부(2006년_060109)" xfId="269"/>
    <cellStyle name="$_수초제거기(대양기계)_경남지역본부-" xfId="270"/>
    <cellStyle name="$_수초제거기(대양기계)_경북지역본부-" xfId="271"/>
    <cellStyle name="$_수초제거기(대양기계)_중부지역본부-" xfId="272"/>
    <cellStyle name="$_수초제거기(대양기계)_충청지역본부-" xfId="273"/>
    <cellStyle name="$_수초제거기(대양기계)_통행료면탈방지시스템(최종)" xfId="274"/>
    <cellStyle name="$_수초제거기(대양기계)_호남지역본부-" xfId="275"/>
    <cellStyle name="$_시설용역" xfId="276"/>
    <cellStyle name="$_암전정밀실체현미경(수현)" xfId="277"/>
    <cellStyle name="$_오리엔탈" xfId="278"/>
    <cellStyle name="$_원본 - 한국전기교통-개선형신호등 4종" xfId="279"/>
    <cellStyle name="$_원본 - 한국전기교통-개선형신호등 4종_강원지역본부(2006년_060109)" xfId="280"/>
    <cellStyle name="$_원본 - 한국전기교통-개선형신호등 4종_경남지역본부-" xfId="281"/>
    <cellStyle name="$_원본 - 한국전기교통-개선형신호등 4종_경북지역본부-" xfId="282"/>
    <cellStyle name="$_원본 - 한국전기교통-개선형신호등 4종_중부지역본부-" xfId="283"/>
    <cellStyle name="$_원본 - 한국전기교통-개선형신호등 4종_충청지역본부-" xfId="284"/>
    <cellStyle name="$_원본 - 한국전기교통-개선형신호등 4종_통행료면탈방지시스템(최종)" xfId="285"/>
    <cellStyle name="$_원본 - 한국전기교통-개선형신호등 4종_호남지역본부-" xfId="286"/>
    <cellStyle name="$_제경비율모음" xfId="287"/>
    <cellStyle name="$_제조원가" xfId="288"/>
    <cellStyle name="$_조달청-B판사천강교제작(최종본)" xfId="289"/>
    <cellStyle name="$_조달청-대북지원3차(최수현)" xfId="290"/>
    <cellStyle name="$_조달청-대북지원4차(최수현)" xfId="291"/>
    <cellStyle name="$_조달청-대북지원5차(최수현)" xfId="292"/>
    <cellStyle name="$_조달청-대북지원6차(번호)" xfId="293"/>
    <cellStyle name="$_조달청-대북지원6차(최수현)" xfId="294"/>
    <cellStyle name="$_조달청-대북지원7차(최수현)" xfId="295"/>
    <cellStyle name="$_조달청-대북지원8차(최수현)" xfId="296"/>
    <cellStyle name="$_조달청-대북지원9차(최수현)" xfId="297"/>
    <cellStyle name="$_중부지역본부-" xfId="298"/>
    <cellStyle name="$_중앙선관위(투표,개표)" xfId="299"/>
    <cellStyle name="$_중앙선관위(투표,개표)-사본" xfId="300"/>
    <cellStyle name="$_철공가공조립" xfId="301"/>
    <cellStyle name="$_최종-한국전기교통-개선형신호등 4종(공수조정)" xfId="302"/>
    <cellStyle name="$_최종-한국전기교통-개선형신호등 4종(공수조정)_강원지역본부(2006년_060109)" xfId="303"/>
    <cellStyle name="$_최종-한국전기교통-개선형신호등 4종(공수조정)_경남지역본부-" xfId="304"/>
    <cellStyle name="$_최종-한국전기교통-개선형신호등 4종(공수조정)_경북지역본부-" xfId="305"/>
    <cellStyle name="$_최종-한국전기교통-개선형신호등 4종(공수조정)_중부지역본부-" xfId="306"/>
    <cellStyle name="$_최종-한국전기교통-개선형신호등 4종(공수조정)_충청지역본부-" xfId="307"/>
    <cellStyle name="$_최종-한국전기교통-개선형신호등 4종(공수조정)_통행료면탈방지시스템(최종)" xfId="308"/>
    <cellStyle name="$_최종-한국전기교통-개선형신호등 4종(공수조정)_호남지역본부-" xfId="309"/>
    <cellStyle name="$_충청지역본부-" xfId="310"/>
    <cellStyle name="$_코솔라-제조원가" xfId="311"/>
    <cellStyle name="$_토지공사-간접비" xfId="312"/>
    <cellStyle name="$_통행료면탈방지시스템(최종)" xfId="313"/>
    <cellStyle name="$_한국도로공사" xfId="314"/>
    <cellStyle name="$_한전내역서-최종" xfId="315"/>
    <cellStyle name="$_호남지역본부-" xfId="316"/>
    <cellStyle name="??&amp;O?&amp;H?_x0008__x000f__x0007_?_x0007__x0001__x0001_" xfId="317"/>
    <cellStyle name="??&amp;O?&amp;H?_x0008_??_x0007__x0001__x0001_" xfId="318"/>
    <cellStyle name="??&amp;쏗?뷐9_x0008__x0011__x0007_?_x0007__x0001__x0001_" xfId="319"/>
    <cellStyle name="???­ [0]_¸ð??¸·" xfId="320"/>
    <cellStyle name="???­_¸ð??¸·" xfId="321"/>
    <cellStyle name="???Ø_¸ð??¸·" xfId="322"/>
    <cellStyle name="?Þ¸¶ [0]_¸ð??¸·" xfId="323"/>
    <cellStyle name="?Þ¸¶_¸ð??¸·" xfId="324"/>
    <cellStyle name="?W?_laroux" xfId="325"/>
    <cellStyle name="?曹%U?&amp;H?_x0008_?s_x000a__x0007__x0001__x0001_" xfId="326"/>
    <cellStyle name="@_laroux" xfId="327"/>
    <cellStyle name="@_laroux_제트베인" xfId="328"/>
    <cellStyle name="@_laroux_제트베인_1" xfId="329"/>
    <cellStyle name="_06년)하이패스_점검내역" xfId="330"/>
    <cellStyle name="_1_터널교통관리시설구축_공사설계서(달성12터널외2개소)" xfId="331"/>
    <cellStyle name="_11.통합보안관리서버" xfId="332"/>
    <cellStyle name="_1220-원가조사-전자지불" xfId="333"/>
    <cellStyle name="_2001 장애조치" xfId="334"/>
    <cellStyle name="_2002결과표1" xfId="335"/>
    <cellStyle name="_C앤C" xfId="336"/>
    <cellStyle name="_C앤C(네트웍)" xfId="337"/>
    <cellStyle name="_C앤C원가계산" xfId="338"/>
    <cellStyle name="_GN_극동건설(주)_덕정병원_토목(작업)-1" xfId="339"/>
    <cellStyle name="_TCS 영업소(050214)" xfId="340"/>
    <cellStyle name="_간지" xfId="341"/>
    <cellStyle name="_간지,목차,페이지,표지" xfId="342"/>
    <cellStyle name="_감가상각(01년도) (2)" xfId="343"/>
    <cellStyle name="_감가상각(01년도) (3)" xfId="344"/>
    <cellStyle name="_강산FRP" xfId="345"/>
    <cellStyle name="_강원지역본부(2006년_060109)" xfId="346"/>
    <cellStyle name="_개요" xfId="347"/>
    <cellStyle name="_개요(봉림)-참고용" xfId="348"/>
    <cellStyle name="_개요(봉림)-최종" xfId="349"/>
    <cellStyle name="_개요(주안-인천)" xfId="350"/>
    <cellStyle name="_견적서_모바일경기-정현창" xfId="351"/>
    <cellStyle name="_경남지역본부-" xfId="352"/>
    <cellStyle name="_경북031002" xfId="353"/>
    <cellStyle name="_경북지역본부-" xfId="354"/>
    <cellStyle name="_계중기(051216)" xfId="355"/>
    <cellStyle name="_고객서비스모니터링" xfId="356"/>
    <cellStyle name="_과학의 날 행사용 영상물제작" xfId="357"/>
    <cellStyle name="_광가입자전송장비(FLC)삼성" xfId="358"/>
    <cellStyle name="_광안리내역서(구도)" xfId="359"/>
    <cellStyle name="_광케이블_SNI_LGCNS_1" xfId="360"/>
    <cellStyle name="_구로지사 증축 및 보수공사 2차(최종)-12.16(신규)" xfId="361"/>
    <cellStyle name="_구로지사 증축 및 보수공사(최종)+개요" xfId="362"/>
    <cellStyle name="_기초공사" xfId="363"/>
    <cellStyle name="_나노엔텍(임금)" xfId="364"/>
    <cellStyle name="_내역(991895-7)" xfId="365"/>
    <cellStyle name="_내역(991895-7)-01" xfId="366"/>
    <cellStyle name="_내역(991895-7)-12-3일작업" xfId="367"/>
    <cellStyle name="_내역서" xfId="368"/>
    <cellStyle name="_내역서(서남권)" xfId="369"/>
    <cellStyle name="_내역서+개요(월배통신)" xfId="370"/>
    <cellStyle name="_내역서+개요(전기)-6.7(최종)" xfId="371"/>
    <cellStyle name="_내역서+개요(통신)" xfId="372"/>
    <cellStyle name="_농수로3종외-최종" xfId="373"/>
    <cellStyle name="_단가비교" xfId="374"/>
    <cellStyle name="_대전망운용국 대수선 전기공사+개요" xfId="375"/>
    <cellStyle name="_동목포전화국제4회기성청구서" xfId="376"/>
    <cellStyle name="_동학농민(전기)(02.09.05)" xfId="377"/>
    <cellStyle name="_모바일 경기넷 구축 사업(최종)" xfId="378"/>
    <cellStyle name="_목차" xfId="379"/>
    <cellStyle name="_목차 2" xfId="380"/>
    <cellStyle name="_목차_1. 경기문화재단" xfId="381"/>
    <cellStyle name="_목차_1. 경기문화재단 10" xfId="382"/>
    <cellStyle name="_목차_1. 경기문화재단 11" xfId="383"/>
    <cellStyle name="_목차_1. 경기문화재단 12" xfId="384"/>
    <cellStyle name="_목차_1. 경기문화재단 13" xfId="385"/>
    <cellStyle name="_목차_1. 경기문화재단 14" xfId="386"/>
    <cellStyle name="_목차_1. 경기문화재단 15" xfId="387"/>
    <cellStyle name="_목차_1. 경기문화재단 16" xfId="388"/>
    <cellStyle name="_목차_1. 경기문화재단 2" xfId="389"/>
    <cellStyle name="_목차_1. 경기문화재단 3" xfId="390"/>
    <cellStyle name="_목차_1. 경기문화재단 4" xfId="391"/>
    <cellStyle name="_목차_1. 경기문화재단 5" xfId="392"/>
    <cellStyle name="_목차_1. 경기문화재단 6" xfId="393"/>
    <cellStyle name="_목차_1. 경기문화재단 7" xfId="394"/>
    <cellStyle name="_목차_1. 경기문화재단 8" xfId="395"/>
    <cellStyle name="_목차_1. 경기문화재단 9" xfId="396"/>
    <cellStyle name="_목차_1-1. 경기문화재단" xfId="397"/>
    <cellStyle name="_목차_1-1. 경기문화재단 10" xfId="398"/>
    <cellStyle name="_목차_1-1. 경기문화재단 11" xfId="399"/>
    <cellStyle name="_목차_1-1. 경기문화재단 12" xfId="400"/>
    <cellStyle name="_목차_1-1. 경기문화재단 13" xfId="401"/>
    <cellStyle name="_목차_1-1. 경기문화재단 14" xfId="402"/>
    <cellStyle name="_목차_1-1. 경기문화재단 15" xfId="403"/>
    <cellStyle name="_목차_1-1. 경기문화재단 16" xfId="404"/>
    <cellStyle name="_목차_1-1. 경기문화재단 2" xfId="405"/>
    <cellStyle name="_목차_1-1. 경기문화재단 3" xfId="406"/>
    <cellStyle name="_목차_1-1. 경기문화재단 4" xfId="407"/>
    <cellStyle name="_목차_1-1. 경기문화재단 5" xfId="408"/>
    <cellStyle name="_목차_1-1. 경기문화재단 6" xfId="409"/>
    <cellStyle name="_목차_1-1. 경기문화재단 7" xfId="410"/>
    <cellStyle name="_목차_1-1. 경기문화재단 8" xfId="411"/>
    <cellStyle name="_목차_1-1. 경기문화재단 9" xfId="412"/>
    <cellStyle name="_목차_2. 경기도박물관" xfId="413"/>
    <cellStyle name="_목차_2. 경기도박물관 10" xfId="414"/>
    <cellStyle name="_목차_2. 경기도박물관 11" xfId="415"/>
    <cellStyle name="_목차_2. 경기도박물관 12" xfId="416"/>
    <cellStyle name="_목차_2. 경기도박물관 13" xfId="417"/>
    <cellStyle name="_목차_2. 경기도박물관 14" xfId="418"/>
    <cellStyle name="_목차_2. 경기도박물관 15" xfId="419"/>
    <cellStyle name="_목차_2. 경기도박물관 16" xfId="420"/>
    <cellStyle name="_목차_2. 경기도박물관 2" xfId="421"/>
    <cellStyle name="_목차_2. 경기도박물관 3" xfId="422"/>
    <cellStyle name="_목차_2. 경기도박물관 4" xfId="423"/>
    <cellStyle name="_목차_2. 경기도박물관 5" xfId="424"/>
    <cellStyle name="_목차_2. 경기도박물관 6" xfId="425"/>
    <cellStyle name="_목차_2. 경기도박물관 7" xfId="426"/>
    <cellStyle name="_목차_2. 경기도박물관 8" xfId="427"/>
    <cellStyle name="_목차_2. 경기도박물관 9" xfId="428"/>
    <cellStyle name="_목차_4. 경기도자박물관" xfId="429"/>
    <cellStyle name="_목차_4. 경기도자박물관 10" xfId="430"/>
    <cellStyle name="_목차_4. 경기도자박물관 11" xfId="431"/>
    <cellStyle name="_목차_4. 경기도자박물관 12" xfId="432"/>
    <cellStyle name="_목차_4. 경기도자박물관 13" xfId="433"/>
    <cellStyle name="_목차_4. 경기도자박물관 14" xfId="434"/>
    <cellStyle name="_목차_4. 경기도자박물관 15" xfId="435"/>
    <cellStyle name="_목차_4. 경기도자박물관 16" xfId="436"/>
    <cellStyle name="_목차_4. 경기도자박물관 2" xfId="437"/>
    <cellStyle name="_목차_4. 경기도자박물관 3" xfId="438"/>
    <cellStyle name="_목차_4. 경기도자박물관 4" xfId="439"/>
    <cellStyle name="_목차_4. 경기도자박물관 5" xfId="440"/>
    <cellStyle name="_목차_4. 경기도자박물관 6" xfId="441"/>
    <cellStyle name="_목차_4. 경기도자박물관 7" xfId="442"/>
    <cellStyle name="_목차_4. 경기도자박물관 8" xfId="443"/>
    <cellStyle name="_목차_4. 경기도자박물관 9" xfId="444"/>
    <cellStyle name="_목차_경기문화재단종합관리" xfId="445"/>
    <cellStyle name="_목차_경기문화재단종합관리 10" xfId="446"/>
    <cellStyle name="_목차_경기문화재단종합관리 11" xfId="447"/>
    <cellStyle name="_목차_경기문화재단종합관리 12" xfId="448"/>
    <cellStyle name="_목차_경기문화재단종합관리 13" xfId="449"/>
    <cellStyle name="_목차_경기문화재단종합관리 14" xfId="450"/>
    <cellStyle name="_목차_경기문화재단종합관리 15" xfId="451"/>
    <cellStyle name="_목차_경기문화재단종합관리 16" xfId="452"/>
    <cellStyle name="_목차_경기문화재단종합관리 2" xfId="453"/>
    <cellStyle name="_목차_경기문화재단종합관리 3" xfId="454"/>
    <cellStyle name="_목차_경기문화재단종합관리 4" xfId="455"/>
    <cellStyle name="_목차_경기문화재단종합관리 5" xfId="456"/>
    <cellStyle name="_목차_경기문화재단종합관리 6" xfId="457"/>
    <cellStyle name="_목차_경기문화재단종합관리 7" xfId="458"/>
    <cellStyle name="_목차_경기문화재단종합관리 8" xfId="459"/>
    <cellStyle name="_목차_경기문화재단종합관리 9" xfId="460"/>
    <cellStyle name="_목차_청소업무용역(수정-최종)" xfId="461"/>
    <cellStyle name="_목차_청소업무용역(수정-최종) 10" xfId="462"/>
    <cellStyle name="_목차_청소업무용역(수정-최종) 11" xfId="463"/>
    <cellStyle name="_목차_청소업무용역(수정-최종) 12" xfId="464"/>
    <cellStyle name="_목차_청소업무용역(수정-최종) 13" xfId="465"/>
    <cellStyle name="_목차_청소업무용역(수정-최종) 14" xfId="466"/>
    <cellStyle name="_목차_청소업무용역(수정-최종) 15" xfId="467"/>
    <cellStyle name="_목차_청소업무용역(수정-최종) 16" xfId="468"/>
    <cellStyle name="_목차_청소업무용역(수정-최종) 2" xfId="469"/>
    <cellStyle name="_목차_청소업무용역(수정-최종) 3" xfId="470"/>
    <cellStyle name="_목차_청소업무용역(수정-최종) 4" xfId="471"/>
    <cellStyle name="_목차_청소업무용역(수정-최종) 5" xfId="472"/>
    <cellStyle name="_목차_청소업무용역(수정-최종) 6" xfId="473"/>
    <cellStyle name="_목차_청소업무용역(수정-최종) 7" xfId="474"/>
    <cellStyle name="_목차_청소업무용역(수정-최종) 8" xfId="475"/>
    <cellStyle name="_목차_청소업무용역(수정-최종) 9" xfId="476"/>
    <cellStyle name="_무역 전시회 지원성과" xfId="477"/>
    <cellStyle name="_봉림고교 교사신축(최종)" xfId="478"/>
    <cellStyle name="_봉림고교 교사신축(최종)-참고용" xfId="479"/>
    <cellStyle name="_브랜드개발" xfId="480"/>
    <cellStyle name="_샤워식분무기(최종)" xfId="481"/>
    <cellStyle name="_서울과학관의장" xfId="482"/>
    <cellStyle name="_신흥기업사-최종" xfId="483"/>
    <cellStyle name="_안양지식산업진흥원" xfId="484"/>
    <cellStyle name="_연구원실험대(24종)-최종" xfId="485"/>
    <cellStyle name="_원격유지관리시스템(2004)" xfId="486"/>
    <cellStyle name="_유선설비(051216)" xfId="487"/>
    <cellStyle name="_일위대가" xfId="488"/>
    <cellStyle name="_자재비교표" xfId="489"/>
    <cellStyle name="_장현중(내역서+개요)" xfId="490"/>
    <cellStyle name="_재료비" xfId="491"/>
    <cellStyle name="_전자지불(삼성SDS)" xfId="492"/>
    <cellStyle name="_전자지불-(케이비)" xfId="493"/>
    <cellStyle name="_정보통신-광통신망관리(050214)" xfId="494"/>
    <cellStyle name="_제일은행하계근무복" xfId="495"/>
    <cellStyle name="_중부지역본부-" xfId="496"/>
    <cellStyle name="_증권예탁원_퇴직연금시스템_구축_요약_Ver2" xfId="497"/>
    <cellStyle name="_직접경비" xfId="498"/>
    <cellStyle name="_창(에리트(설치제외)" xfId="499"/>
    <cellStyle name="_총괄(최종)" xfId="500"/>
    <cellStyle name="_춘천전화국증축통신+개요" xfId="501"/>
    <cellStyle name="_춘천합동내역+개요(수정한최종)" xfId="502"/>
    <cellStyle name="_충청지역본부-" xfId="503"/>
    <cellStyle name="_테마공사새로03" xfId="504"/>
    <cellStyle name="_통행료 전자지불 SW" xfId="505"/>
    <cellStyle name="_통행료면탈방지시스템(최종)" xfId="506"/>
    <cellStyle name="_퇴직연금 기록관리 시스템" xfId="507"/>
    <cellStyle name="_표지" xfId="508"/>
    <cellStyle name="_하이패스 전자지불(050214)" xfId="509"/>
    <cellStyle name="_하이패스(최종)" xfId="510"/>
    <cellStyle name="_호남지역본부-" xfId="511"/>
    <cellStyle name="_호남지역본부-20041220" xfId="512"/>
    <cellStyle name="_흙막이공사(일위)" xfId="513"/>
    <cellStyle name="´þ·?" xfId="514"/>
    <cellStyle name="’E‰Y [0.00]_laroux" xfId="515"/>
    <cellStyle name="’E‰Y_laroux" xfId="516"/>
    <cellStyle name="¤@?e_TEST-1 " xfId="517"/>
    <cellStyle name="°ia¤¼o¼ya¡" xfId="518"/>
    <cellStyle name="°ia¤aa·a1" xfId="519"/>
    <cellStyle name="°ia¤aa·a2" xfId="520"/>
    <cellStyle name="" xfId="521"/>
    <cellStyle name="_TCS_축중기" xfId="522"/>
    <cellStyle name="_TTMS위탁수량(KHC)" xfId="523"/>
    <cellStyle name="_강원지역본부" xfId="524"/>
    <cellStyle name="_강원지역본부(2006년)" xfId="525"/>
    <cellStyle name="_강원지역본부(2006년_060109)" xfId="526"/>
    <cellStyle name="_강원지역본부(2006년-051228)" xfId="527"/>
    <cellStyle name="_강원지역본부(2006년-060102)" xfId="528"/>
    <cellStyle name="_경남본부_2006년도_유지관리대상수량" xfId="529"/>
    <cellStyle name="_경남본부_2006년도_유지관리대상수량_경남지역본부(2006년)" xfId="530"/>
    <cellStyle name="_경남본부_2006년도_유지관리대상수량_경남지역본부(2006년도)" xfId="531"/>
    <cellStyle name="_경남지역본부-" xfId="532"/>
    <cellStyle name="_경남지역본부_20041220_상반기" xfId="533"/>
    <cellStyle name="_경남지역본부_20041220_상반기_2005년도급내역서" xfId="534"/>
    <cellStyle name="_경남지역본부_20041220_상반기_2005년도급내역서_TTMS위탁수량(KHC)" xfId="535"/>
    <cellStyle name="_경남지역본부_20041220_상반기_2005년도급내역서_강원지역본부(2006년)" xfId="536"/>
    <cellStyle name="_경남지역본부_20041220_상반기_2005년도급내역서_강원지역본부(2006년-051228)" xfId="537"/>
    <cellStyle name="_경남지역본부_20041220_상반기_2005년도급내역서_강원지역본부(2006년-060102)" xfId="538"/>
    <cellStyle name="_경남지역본부_20041220_상반기_2005년도급내역서_경남본부_2006년도_유지관리대상수량" xfId="539"/>
    <cellStyle name="_경남지역본부_20041220_상반기_2005년도급내역서_경남본부_2006년도_유지관리대상수량_경남지역본부(2006년)" xfId="540"/>
    <cellStyle name="_경남지역본부_20041220_상반기_2005년도급내역서_경남본부_2006년도_유지관리대상수량_경남지역본부(2006년도)" xfId="541"/>
    <cellStyle name="_경남지역본부_20041220_상반기_2005년도급내역서_중부지역본부(2006년)_기준" xfId="542"/>
    <cellStyle name="_경남지역본부_20041220_상반기_2005년도급내역서_중부지역본부(2006년)_기준_경남지역본부(2006년)" xfId="543"/>
    <cellStyle name="_경남지역본부_20041220_상반기_2005년도급내역서_중부지역본부(2006년)_기준_경남지역본부(2006년도)" xfId="544"/>
    <cellStyle name="_경남지역본부_20041220_상반기_2005년도급내역서_중부지역본부(2006년)_기준_경북지역본부(2006년)" xfId="545"/>
    <cellStyle name="_경남지역본부_20041220_상반기_2005년도급내역서_중부지역본부(2006년)_기준_경북지역본부(2006년도)" xfId="546"/>
    <cellStyle name="_경남지역본부_20041220_상반기_2005년도급내역서_중부지역본부(2006년-051220)" xfId="547"/>
    <cellStyle name="_경남지역본부_20041220_상반기_2005년도급내역서_중부지역본부(2006년-051228)" xfId="548"/>
    <cellStyle name="_경남지역본부_20041220_상반기_2005년도급내역서_중부지역본부(2006년-060102)" xfId="549"/>
    <cellStyle name="_경남지역본부_20041220_상반기_TTMS위탁수량(KHC)" xfId="550"/>
    <cellStyle name="_경남지역본부_20041220_상반기_강원지역본부(2006년)" xfId="551"/>
    <cellStyle name="_경남지역본부_20041220_상반기_강원지역본부(2006년-051228)" xfId="552"/>
    <cellStyle name="_경남지역본부_20041220_상반기_강원지역본부(2006년-060102)" xfId="553"/>
    <cellStyle name="_경남지역본부_20041220_상반기_경남본부_2006년도_유지관리대상수량" xfId="554"/>
    <cellStyle name="_경남지역본부_20041220_상반기_경남본부_2006년도_유지관리대상수량_경남지역본부(2006년)" xfId="555"/>
    <cellStyle name="_경남지역본부_20041220_상반기_경남본부_2006년도_유지관리대상수량_경남지역본부(2006년도)" xfId="556"/>
    <cellStyle name="_경남지역본부_20041220_상반기_중부지역본부(2006년)_기준" xfId="557"/>
    <cellStyle name="_경남지역본부_20041220_상반기_중부지역본부(2006년)_기준_경남지역본부(2006년)" xfId="558"/>
    <cellStyle name="_경남지역본부_20041220_상반기_중부지역본부(2006년)_기준_경남지역본부(2006년도)" xfId="559"/>
    <cellStyle name="_경남지역본부_20041220_상반기_중부지역본부(2006년)_기준_경북지역본부(2006년)" xfId="560"/>
    <cellStyle name="_경남지역본부_20041220_상반기_중부지역본부(2006년)_기준_경북지역본부(2006년도)" xfId="561"/>
    <cellStyle name="_경남지역본부_20041220_상반기_중부지역본부(2006년-051220)" xfId="562"/>
    <cellStyle name="_경남지역본부_20041220_상반기_중부지역본부(2006년-051228)" xfId="563"/>
    <cellStyle name="_경남지역본부_20041220_상반기_중부지역본부(2006년-060102)" xfId="564"/>
    <cellStyle name="_경북지역본부-" xfId="565"/>
    <cellStyle name="_중부지역본부-" xfId="566"/>
    <cellStyle name="_중부지역본부(2006년)_기준" xfId="567"/>
    <cellStyle name="_중부지역본부(2006년)_기준_경남지역본부(2006년)" xfId="568"/>
    <cellStyle name="_중부지역본부(2006년)_기준_경남지역본부(2006년도)" xfId="569"/>
    <cellStyle name="_중부지역본부(2006년)_기준_경북지역본부(2006년)" xfId="570"/>
    <cellStyle name="_중부지역본부(2006년)_기준_경북지역본부(2006년도)" xfId="571"/>
    <cellStyle name="_중부지역본부(2006년-051220)" xfId="572"/>
    <cellStyle name="_중부지역본부(2006년-051228)" xfId="573"/>
    <cellStyle name="_중부지역본부(2006년-060102)" xfId="574"/>
    <cellStyle name="_통행료면탈방지시스템(최종)" xfId="575"/>
    <cellStyle name="0%" xfId="576"/>
    <cellStyle name="0% 2" xfId="577"/>
    <cellStyle name="0,0_x000d__x000a_NA_x000d__x000a_" xfId="578"/>
    <cellStyle name="0.0" xfId="579"/>
    <cellStyle name="0.0%" xfId="580"/>
    <cellStyle name="0.0% 2" xfId="581"/>
    <cellStyle name="0.00" xfId="582"/>
    <cellStyle name="0.00%" xfId="583"/>
    <cellStyle name="0.00% 2" xfId="584"/>
    <cellStyle name="0.000%" xfId="585"/>
    <cellStyle name="0.000% 2" xfId="586"/>
    <cellStyle name="0.0000%" xfId="587"/>
    <cellStyle name="1" xfId="588"/>
    <cellStyle name="10" xfId="589"/>
    <cellStyle name="120" xfId="590"/>
    <cellStyle name="19990216" xfId="591"/>
    <cellStyle name="¹éº" xfId="592"/>
    <cellStyle name="1월" xfId="593"/>
    <cellStyle name="³?a￥" xfId="594"/>
    <cellStyle name="60" xfId="595"/>
    <cellStyle name="_x0014_7." xfId="596"/>
    <cellStyle name="aa" xfId="597"/>
    <cellStyle name="aa 2" xfId="598"/>
    <cellStyle name="Actual Date" xfId="599"/>
    <cellStyle name="Åë" xfId="600"/>
    <cellStyle name="Aee­ " xfId="601"/>
    <cellStyle name="Åëè­ [" xfId="602"/>
    <cellStyle name="ÅëÈ­ [0]_¸ðÇü¸·" xfId="603"/>
    <cellStyle name="AeE­ [0]_±a¼uAe½A " xfId="604"/>
    <cellStyle name="ÅëÈ­ [0]_laroux" xfId="605"/>
    <cellStyle name="Aee­ _06년)하이패스_점검내역" xfId="606"/>
    <cellStyle name="ÅëÈ­_¸ðÇü¸·" xfId="607"/>
    <cellStyle name="AeE­_±a¼uAe½A " xfId="608"/>
    <cellStyle name="ÅëÈ­_laroux" xfId="609"/>
    <cellStyle name="Æu¼¾æR" xfId="610"/>
    <cellStyle name="ALIGNMENT" xfId="611"/>
    <cellStyle name="Äþ" xfId="612"/>
    <cellStyle name="Äþ¸¶ [" xfId="613"/>
    <cellStyle name="ÄÞ¸¶ [0]_¸ðÇü¸·" xfId="614"/>
    <cellStyle name="AÞ¸¶ [0]_±a¼uAe½A " xfId="615"/>
    <cellStyle name="ÄÞ¸¶ [0]_laroux" xfId="616"/>
    <cellStyle name="ÄÞ¸¶_¸ðÇü¸·" xfId="617"/>
    <cellStyle name="AÞ¸¶_±a¼uAe½A " xfId="618"/>
    <cellStyle name="ÄÞ¸¶_laroux" xfId="619"/>
    <cellStyle name="Au¸R¼o" xfId="620"/>
    <cellStyle name="Au¸R¼o0" xfId="621"/>
    <cellStyle name="b?þ?b?þ?b?þ?b?þ?b?þ?b?þ?b?þ?b?þ?b?þ?b?þ?b灌þ?b?þ?&lt;?b?þ?b濬þ?b?þ?b?þ昰_x0018_?þ????_x0008_" xfId="622"/>
    <cellStyle name="b?þ?b?þ?b?þ?b灌þ?b?þ?&lt;?b?þ?b濬þ?b?þ?b?þ昰_x0018_?þ????_x0008_" xfId="623"/>
    <cellStyle name="b␌þකb濰þඪb瀠þයb灌þ්b炈þ宐&lt;෢b濈þෲb濬þขb瀐þฒb瀰þ昰_x0018_⋸þ㤕䰀ጤܕ_x0008_" xfId="624"/>
    <cellStyle name="body" xfId="625"/>
    <cellStyle name="b嬜þപb嬼þഺb孬þൊb⍜þ൚b⍼þ൪b⎨þൺb⏜þඊb␌þකb濰þඪb瀠þයb灌þ්b炈þ宐&lt;෢b濈þෲb濬þขb瀐þฒb瀰þ昰_x0018_⋸þ㤕䰀ጤܕ_x0008_" xfId="626"/>
    <cellStyle name="C¡IA¨ª_Sheet1 (2)" xfId="627"/>
    <cellStyle name="Ç¥" xfId="628"/>
    <cellStyle name="C￥AØ_  FAB AIA¤  " xfId="629"/>
    <cellStyle name="Ç¥ÁØ_¸ðÇü¸·" xfId="630"/>
    <cellStyle name="C￥AØ_¿μ¾÷CoE² " xfId="631"/>
    <cellStyle name="Ç¥ÁØ_°­´ç (2)" xfId="632"/>
    <cellStyle name="C￥AØ_°A·¡≫oE²" xfId="633"/>
    <cellStyle name="Calc Currency (0)" xfId="634"/>
    <cellStyle name="category" xfId="635"/>
    <cellStyle name="CIAIÆU¸μAⓒ" xfId="636"/>
    <cellStyle name="Co≫e" xfId="637"/>
    <cellStyle name="Comma" xfId="638"/>
    <cellStyle name="Comma [0]" xfId="639"/>
    <cellStyle name="comma zerodec" xfId="640"/>
    <cellStyle name="Comma_ SG&amp;A Bridge " xfId="641"/>
    <cellStyle name="Comma0" xfId="642"/>
    <cellStyle name="Copied" xfId="643"/>
    <cellStyle name="Curren?_x0012_퐀_x0017_?" xfId="644"/>
    <cellStyle name="Currency" xfId="645"/>
    <cellStyle name="Currency [0]" xfId="646"/>
    <cellStyle name="Currency_ SG&amp;A Bridge " xfId="647"/>
    <cellStyle name="Currency0" xfId="648"/>
    <cellStyle name="Currency1" xfId="649"/>
    <cellStyle name="Date" xfId="650"/>
    <cellStyle name="Dezimal [0]_Ausdruck RUND (D)" xfId="651"/>
    <cellStyle name="Dezimal_Ausdruck RUND (D)" xfId="652"/>
    <cellStyle name="Dollar (zero dec)" xfId="653"/>
    <cellStyle name="E­æo±ae￡" xfId="654"/>
    <cellStyle name="E­æo±ae￡0" xfId="655"/>
    <cellStyle name="Entered" xfId="656"/>
    <cellStyle name="Euro" xfId="657"/>
    <cellStyle name="F2" xfId="658"/>
    <cellStyle name="F3" xfId="659"/>
    <cellStyle name="F4" xfId="660"/>
    <cellStyle name="F5" xfId="661"/>
    <cellStyle name="F6" xfId="662"/>
    <cellStyle name="F7" xfId="663"/>
    <cellStyle name="F8" xfId="664"/>
    <cellStyle name="Fixed" xfId="665"/>
    <cellStyle name="G/표준" xfId="666"/>
    <cellStyle name="Grey" xfId="667"/>
    <cellStyle name="head" xfId="668"/>
    <cellStyle name="head 1" xfId="669"/>
    <cellStyle name="head 1-1" xfId="670"/>
    <cellStyle name="HEADER" xfId="671"/>
    <cellStyle name="Header1" xfId="672"/>
    <cellStyle name="Header2" xfId="673"/>
    <cellStyle name="Heading 1" xfId="674"/>
    <cellStyle name="Heading 2" xfId="675"/>
    <cellStyle name="Heading1" xfId="676"/>
    <cellStyle name="Heading2" xfId="677"/>
    <cellStyle name="Helv8_PFD4.XLS" xfId="678"/>
    <cellStyle name="HIGHLIGHT" xfId="679"/>
    <cellStyle name="Hyperlink_NEGS" xfId="680"/>
    <cellStyle name="Input [yellow]" xfId="681"/>
    <cellStyle name="Milliers [0]_Arabian Spec" xfId="682"/>
    <cellStyle name="Milliers_Arabian Spec" xfId="683"/>
    <cellStyle name="Model" xfId="684"/>
    <cellStyle name="Mon?aire [0]_Arabian Spec" xfId="685"/>
    <cellStyle name="Mon?aire_Arabian Spec" xfId="686"/>
    <cellStyle name="no dec" xfId="687"/>
    <cellStyle name="Normal - Style1" xfId="688"/>
    <cellStyle name="Normal - Style2" xfId="689"/>
    <cellStyle name="Normal - Style3" xfId="690"/>
    <cellStyle name="Normal - Style4" xfId="691"/>
    <cellStyle name="Normal - Style5" xfId="692"/>
    <cellStyle name="Normal - Style6" xfId="693"/>
    <cellStyle name="Normal - Style7" xfId="694"/>
    <cellStyle name="Normal - Style8" xfId="695"/>
    <cellStyle name="Normal - 유형1" xfId="696"/>
    <cellStyle name="Normal_ SG&amp;A Bridge" xfId="697"/>
    <cellStyle name="Œ…?æ맖?e [0.00]_laroux" xfId="698"/>
    <cellStyle name="Œ…?æ맖?e_laroux" xfId="699"/>
    <cellStyle name="oft Excel]_x000d__x000a_Comment=The open=/f lines load custom functions into the Paste Function list._x000d__x000a_Maximized=3_x000d__x000a_AutoFormat=" xfId="700"/>
    <cellStyle name="Percent" xfId="701"/>
    <cellStyle name="Percent [2]" xfId="702"/>
    <cellStyle name="Percent_06년)하이패스_점검내역" xfId="703"/>
    <cellStyle name="RevList" xfId="704"/>
    <cellStyle name="STANDARD" xfId="705"/>
    <cellStyle name="STD" xfId="706"/>
    <cellStyle name="subhead" xfId="707"/>
    <cellStyle name="Subtotal" xfId="708"/>
    <cellStyle name="þ?b?þ?b?þ?b?þ?b?þ?b?þ?b?þ?b灌þ?b?þ?&lt;?b?þ?b濬þ?b?þ?b?þ昰_x0018_?þ????_x0008_" xfId="709"/>
    <cellStyle name="þ൚b⍼þ൪b⎨þൺb⏜þඊb␌þකb濰þඪb瀠þයb灌þ්b炈þ宐&lt;෢b濈þෲb濬þขb瀐þฒb瀰þ昰_x0018_⋸þ㤕䰀ጤܕ_x0008_" xfId="710"/>
    <cellStyle name="Title" xfId="711"/>
    <cellStyle name="title [1]" xfId="712"/>
    <cellStyle name="title [2]" xfId="713"/>
    <cellStyle name="Total" xfId="714"/>
    <cellStyle name="UM" xfId="715"/>
    <cellStyle name="Unprot" xfId="716"/>
    <cellStyle name="Unprot$" xfId="717"/>
    <cellStyle name="Unprotect" xfId="718"/>
    <cellStyle name="W?rung [0]_Ausdruck RUND (D)" xfId="719"/>
    <cellStyle name="W?rung_Ausdruck RUND (D)" xfId="720"/>
    <cellStyle name="μU¿¡ ¿A´A CIAIÆU¸μAⓒ" xfId="721"/>
    <cellStyle name="고정소숫점" xfId="722"/>
    <cellStyle name="고정출력1" xfId="723"/>
    <cellStyle name="고정출력2" xfId="724"/>
    <cellStyle name="咬訌裝?INCOM1" xfId="725"/>
    <cellStyle name="咬訌裝?INCOM10" xfId="726"/>
    <cellStyle name="咬訌裝?INCOM2" xfId="727"/>
    <cellStyle name="咬訌裝?INCOM3" xfId="728"/>
    <cellStyle name="咬訌裝?INCOM4" xfId="729"/>
    <cellStyle name="咬訌裝?INCOM5" xfId="730"/>
    <cellStyle name="咬訌裝?INCOM6" xfId="731"/>
    <cellStyle name="咬訌裝?INCOM7" xfId="732"/>
    <cellStyle name="咬訌裝?INCOM8" xfId="733"/>
    <cellStyle name="咬訌裝?INCOM9" xfId="734"/>
    <cellStyle name="咬訌裝?PRIB11" xfId="735"/>
    <cellStyle name="구        분" xfId="736"/>
    <cellStyle name="금액" xfId="737"/>
    <cellStyle name="김해전기" xfId="738"/>
    <cellStyle name="날짜" xfId="739"/>
    <cellStyle name="내역서" xfId="740"/>
    <cellStyle name="단위(원)" xfId="741"/>
    <cellStyle name="달러" xfId="742"/>
    <cellStyle name="뒤에 오는 하이퍼링크" xfId="743"/>
    <cellStyle name="똿뗦먛귟 [0.00]_laroux" xfId="744"/>
    <cellStyle name="똿뗦먛귟_laroux" xfId="745"/>
    <cellStyle name="믅됞 [0.00]_laroux" xfId="746"/>
    <cellStyle name="믅됞_laroux" xfId="747"/>
    <cellStyle name="배분" xfId="748"/>
    <cellStyle name="백분율 [0]" xfId="749"/>
    <cellStyle name="백분율 [2]" xfId="750"/>
    <cellStyle name="백분율［△1］" xfId="751"/>
    <cellStyle name="백분율［△2］" xfId="752"/>
    <cellStyle name="뷭?_?긚??_1" xfId="753"/>
    <cellStyle name="선택영역의 가운데로" xfId="754"/>
    <cellStyle name="설계서" xfId="755"/>
    <cellStyle name="설계서-내용" xfId="756"/>
    <cellStyle name="설계서-내용-소수점" xfId="757"/>
    <cellStyle name="설계서-내용-우" xfId="758"/>
    <cellStyle name="설계서-내용-좌" xfId="759"/>
    <cellStyle name="설계서-소제목" xfId="760"/>
    <cellStyle name="설계서-타이틀" xfId="761"/>
    <cellStyle name="설계서-항목" xfId="762"/>
    <cellStyle name="수산" xfId="763"/>
    <cellStyle name="숫자(R)" xfId="764"/>
    <cellStyle name="쉼표 [0]" xfId="765" builtinId="6"/>
    <cellStyle name="쉼표 [0] 2" xfId="766"/>
    <cellStyle name="쉼표 [0] 3" xfId="767"/>
    <cellStyle name="쉼표 [0]_2. 냉온수" xfId="768"/>
    <cellStyle name="쉼표 [0]_목차_1" xfId="769"/>
    <cellStyle name="스타일 1" xfId="770"/>
    <cellStyle name="스타일 1 2" xfId="771"/>
    <cellStyle name="스타일 10" xfId="772"/>
    <cellStyle name="스타일 10 10" xfId="773"/>
    <cellStyle name="스타일 10 11" xfId="774"/>
    <cellStyle name="스타일 10 12" xfId="775"/>
    <cellStyle name="스타일 10 13" xfId="776"/>
    <cellStyle name="스타일 10 14" xfId="777"/>
    <cellStyle name="스타일 10 15" xfId="778"/>
    <cellStyle name="스타일 10 16" xfId="779"/>
    <cellStyle name="스타일 10 2" xfId="780"/>
    <cellStyle name="스타일 10 3" xfId="781"/>
    <cellStyle name="스타일 10 4" xfId="782"/>
    <cellStyle name="스타일 10 5" xfId="783"/>
    <cellStyle name="스타일 10 6" xfId="784"/>
    <cellStyle name="스타일 10 7" xfId="785"/>
    <cellStyle name="스타일 10 8" xfId="786"/>
    <cellStyle name="스타일 10 9" xfId="787"/>
    <cellStyle name="스타일 11" xfId="788"/>
    <cellStyle name="스타일 11 10" xfId="789"/>
    <cellStyle name="스타일 11 11" xfId="790"/>
    <cellStyle name="스타일 11 12" xfId="791"/>
    <cellStyle name="스타일 11 13" xfId="792"/>
    <cellStyle name="스타일 11 14" xfId="793"/>
    <cellStyle name="스타일 11 15" xfId="794"/>
    <cellStyle name="스타일 11 16" xfId="795"/>
    <cellStyle name="스타일 11 2" xfId="796"/>
    <cellStyle name="스타일 11 3" xfId="797"/>
    <cellStyle name="스타일 11 4" xfId="798"/>
    <cellStyle name="스타일 11 5" xfId="799"/>
    <cellStyle name="스타일 11 6" xfId="800"/>
    <cellStyle name="스타일 11 7" xfId="801"/>
    <cellStyle name="스타일 11 8" xfId="802"/>
    <cellStyle name="스타일 11 9" xfId="803"/>
    <cellStyle name="스타일 12" xfId="804"/>
    <cellStyle name="스타일 12 10" xfId="805"/>
    <cellStyle name="스타일 12 11" xfId="806"/>
    <cellStyle name="스타일 12 12" xfId="807"/>
    <cellStyle name="스타일 12 13" xfId="808"/>
    <cellStyle name="스타일 12 14" xfId="809"/>
    <cellStyle name="스타일 12 15" xfId="810"/>
    <cellStyle name="스타일 12 16" xfId="811"/>
    <cellStyle name="스타일 12 2" xfId="812"/>
    <cellStyle name="스타일 12 3" xfId="813"/>
    <cellStyle name="스타일 12 4" xfId="814"/>
    <cellStyle name="스타일 12 5" xfId="815"/>
    <cellStyle name="스타일 12 6" xfId="816"/>
    <cellStyle name="스타일 12 7" xfId="817"/>
    <cellStyle name="스타일 12 8" xfId="818"/>
    <cellStyle name="스타일 12 9" xfId="819"/>
    <cellStyle name="스타일 13" xfId="820"/>
    <cellStyle name="스타일 13 10" xfId="821"/>
    <cellStyle name="스타일 13 11" xfId="822"/>
    <cellStyle name="스타일 13 12" xfId="823"/>
    <cellStyle name="스타일 13 13" xfId="824"/>
    <cellStyle name="스타일 13 14" xfId="825"/>
    <cellStyle name="스타일 13 15" xfId="826"/>
    <cellStyle name="스타일 13 16" xfId="827"/>
    <cellStyle name="스타일 13 2" xfId="828"/>
    <cellStyle name="스타일 13 3" xfId="829"/>
    <cellStyle name="스타일 13 4" xfId="830"/>
    <cellStyle name="스타일 13 5" xfId="831"/>
    <cellStyle name="스타일 13 6" xfId="832"/>
    <cellStyle name="스타일 13 7" xfId="833"/>
    <cellStyle name="스타일 13 8" xfId="834"/>
    <cellStyle name="스타일 13 9" xfId="835"/>
    <cellStyle name="스타일 14" xfId="836"/>
    <cellStyle name="스타일 14 10" xfId="837"/>
    <cellStyle name="스타일 14 11" xfId="838"/>
    <cellStyle name="스타일 14 12" xfId="839"/>
    <cellStyle name="스타일 14 13" xfId="840"/>
    <cellStyle name="스타일 14 14" xfId="841"/>
    <cellStyle name="스타일 14 15" xfId="842"/>
    <cellStyle name="스타일 14 16" xfId="843"/>
    <cellStyle name="스타일 14 2" xfId="844"/>
    <cellStyle name="스타일 14 3" xfId="845"/>
    <cellStyle name="스타일 14 4" xfId="846"/>
    <cellStyle name="스타일 14 5" xfId="847"/>
    <cellStyle name="스타일 14 6" xfId="848"/>
    <cellStyle name="스타일 14 7" xfId="849"/>
    <cellStyle name="스타일 14 8" xfId="850"/>
    <cellStyle name="스타일 14 9" xfId="851"/>
    <cellStyle name="스타일 15" xfId="852"/>
    <cellStyle name="스타일 15 2" xfId="853"/>
    <cellStyle name="스타일 16" xfId="854"/>
    <cellStyle name="스타일 16 10" xfId="855"/>
    <cellStyle name="스타일 16 11" xfId="856"/>
    <cellStyle name="스타일 16 12" xfId="857"/>
    <cellStyle name="스타일 16 13" xfId="858"/>
    <cellStyle name="스타일 16 14" xfId="859"/>
    <cellStyle name="스타일 16 15" xfId="860"/>
    <cellStyle name="스타일 16 16" xfId="861"/>
    <cellStyle name="스타일 16 2" xfId="862"/>
    <cellStyle name="스타일 16 3" xfId="863"/>
    <cellStyle name="스타일 16 4" xfId="864"/>
    <cellStyle name="스타일 16 5" xfId="865"/>
    <cellStyle name="스타일 16 6" xfId="866"/>
    <cellStyle name="스타일 16 7" xfId="867"/>
    <cellStyle name="스타일 16 8" xfId="868"/>
    <cellStyle name="스타일 16 9" xfId="869"/>
    <cellStyle name="스타일 17" xfId="870"/>
    <cellStyle name="스타일 17 10" xfId="871"/>
    <cellStyle name="스타일 17 11" xfId="872"/>
    <cellStyle name="스타일 17 12" xfId="873"/>
    <cellStyle name="스타일 17 13" xfId="874"/>
    <cellStyle name="스타일 17 14" xfId="875"/>
    <cellStyle name="스타일 17 15" xfId="876"/>
    <cellStyle name="스타일 17 16" xfId="877"/>
    <cellStyle name="스타일 17 2" xfId="878"/>
    <cellStyle name="스타일 17 3" xfId="879"/>
    <cellStyle name="스타일 17 4" xfId="880"/>
    <cellStyle name="스타일 17 5" xfId="881"/>
    <cellStyle name="스타일 17 6" xfId="882"/>
    <cellStyle name="스타일 17 7" xfId="883"/>
    <cellStyle name="스타일 17 8" xfId="884"/>
    <cellStyle name="스타일 17 9" xfId="885"/>
    <cellStyle name="스타일 18" xfId="886"/>
    <cellStyle name="스타일 18 10" xfId="887"/>
    <cellStyle name="스타일 18 11" xfId="888"/>
    <cellStyle name="스타일 18 12" xfId="889"/>
    <cellStyle name="스타일 18 13" xfId="890"/>
    <cellStyle name="스타일 18 14" xfId="891"/>
    <cellStyle name="스타일 18 15" xfId="892"/>
    <cellStyle name="스타일 18 16" xfId="893"/>
    <cellStyle name="스타일 18 2" xfId="894"/>
    <cellStyle name="스타일 18 3" xfId="895"/>
    <cellStyle name="스타일 18 4" xfId="896"/>
    <cellStyle name="스타일 18 5" xfId="897"/>
    <cellStyle name="스타일 18 6" xfId="898"/>
    <cellStyle name="스타일 18 7" xfId="899"/>
    <cellStyle name="스타일 18 8" xfId="900"/>
    <cellStyle name="스타일 18 9" xfId="901"/>
    <cellStyle name="스타일 19" xfId="902"/>
    <cellStyle name="스타일 19 10" xfId="903"/>
    <cellStyle name="스타일 19 11" xfId="904"/>
    <cellStyle name="스타일 19 12" xfId="905"/>
    <cellStyle name="스타일 19 13" xfId="906"/>
    <cellStyle name="스타일 19 14" xfId="907"/>
    <cellStyle name="스타일 19 15" xfId="908"/>
    <cellStyle name="스타일 19 16" xfId="909"/>
    <cellStyle name="스타일 19 2" xfId="910"/>
    <cellStyle name="스타일 19 3" xfId="911"/>
    <cellStyle name="스타일 19 4" xfId="912"/>
    <cellStyle name="스타일 19 5" xfId="913"/>
    <cellStyle name="스타일 19 6" xfId="914"/>
    <cellStyle name="스타일 19 7" xfId="915"/>
    <cellStyle name="스타일 19 8" xfId="916"/>
    <cellStyle name="스타일 19 9" xfId="917"/>
    <cellStyle name="스타일 2" xfId="918"/>
    <cellStyle name="스타일 2 10" xfId="919"/>
    <cellStyle name="스타일 2 11" xfId="920"/>
    <cellStyle name="스타일 2 12" xfId="921"/>
    <cellStyle name="스타일 2 13" xfId="922"/>
    <cellStyle name="스타일 2 14" xfId="923"/>
    <cellStyle name="스타일 2 15" xfId="924"/>
    <cellStyle name="스타일 2 16" xfId="925"/>
    <cellStyle name="스타일 2 2" xfId="926"/>
    <cellStyle name="스타일 2 3" xfId="927"/>
    <cellStyle name="스타일 2 4" xfId="928"/>
    <cellStyle name="스타일 2 5" xfId="929"/>
    <cellStyle name="스타일 2 6" xfId="930"/>
    <cellStyle name="스타일 2 7" xfId="931"/>
    <cellStyle name="스타일 2 8" xfId="932"/>
    <cellStyle name="스타일 2 9" xfId="933"/>
    <cellStyle name="스타일 20" xfId="934"/>
    <cellStyle name="스타일 20 10" xfId="935"/>
    <cellStyle name="스타일 20 11" xfId="936"/>
    <cellStyle name="스타일 20 12" xfId="937"/>
    <cellStyle name="스타일 20 13" xfId="938"/>
    <cellStyle name="스타일 20 14" xfId="939"/>
    <cellStyle name="스타일 20 15" xfId="940"/>
    <cellStyle name="스타일 20 16" xfId="941"/>
    <cellStyle name="스타일 20 2" xfId="942"/>
    <cellStyle name="스타일 20 3" xfId="943"/>
    <cellStyle name="스타일 20 4" xfId="944"/>
    <cellStyle name="스타일 20 5" xfId="945"/>
    <cellStyle name="스타일 20 6" xfId="946"/>
    <cellStyle name="스타일 20 7" xfId="947"/>
    <cellStyle name="스타일 20 8" xfId="948"/>
    <cellStyle name="스타일 20 9" xfId="949"/>
    <cellStyle name="스타일 21" xfId="950"/>
    <cellStyle name="스타일 21 10" xfId="951"/>
    <cellStyle name="스타일 21 11" xfId="952"/>
    <cellStyle name="스타일 21 12" xfId="953"/>
    <cellStyle name="스타일 21 13" xfId="954"/>
    <cellStyle name="스타일 21 14" xfId="955"/>
    <cellStyle name="스타일 21 15" xfId="956"/>
    <cellStyle name="스타일 21 16" xfId="957"/>
    <cellStyle name="스타일 21 2" xfId="958"/>
    <cellStyle name="스타일 21 3" xfId="959"/>
    <cellStyle name="스타일 21 4" xfId="960"/>
    <cellStyle name="스타일 21 5" xfId="961"/>
    <cellStyle name="스타일 21 6" xfId="962"/>
    <cellStyle name="스타일 21 7" xfId="963"/>
    <cellStyle name="스타일 21 8" xfId="964"/>
    <cellStyle name="스타일 21 9" xfId="965"/>
    <cellStyle name="스타일 22" xfId="966"/>
    <cellStyle name="스타일 22 2" xfId="967"/>
    <cellStyle name="스타일 23" xfId="968"/>
    <cellStyle name="스타일 23 10" xfId="969"/>
    <cellStyle name="스타일 23 11" xfId="970"/>
    <cellStyle name="스타일 23 12" xfId="971"/>
    <cellStyle name="스타일 23 13" xfId="972"/>
    <cellStyle name="스타일 23 14" xfId="973"/>
    <cellStyle name="스타일 23 15" xfId="974"/>
    <cellStyle name="스타일 23 16" xfId="975"/>
    <cellStyle name="스타일 23 2" xfId="976"/>
    <cellStyle name="스타일 23 3" xfId="977"/>
    <cellStyle name="스타일 23 4" xfId="978"/>
    <cellStyle name="스타일 23 5" xfId="979"/>
    <cellStyle name="스타일 23 6" xfId="980"/>
    <cellStyle name="스타일 23 7" xfId="981"/>
    <cellStyle name="스타일 23 8" xfId="982"/>
    <cellStyle name="스타일 23 9" xfId="983"/>
    <cellStyle name="스타일 24" xfId="984"/>
    <cellStyle name="스타일 24 10" xfId="985"/>
    <cellStyle name="스타일 24 11" xfId="986"/>
    <cellStyle name="스타일 24 12" xfId="987"/>
    <cellStyle name="스타일 24 13" xfId="988"/>
    <cellStyle name="스타일 24 14" xfId="989"/>
    <cellStyle name="스타일 24 15" xfId="990"/>
    <cellStyle name="스타일 24 16" xfId="991"/>
    <cellStyle name="스타일 24 2" xfId="992"/>
    <cellStyle name="스타일 24 3" xfId="993"/>
    <cellStyle name="스타일 24 4" xfId="994"/>
    <cellStyle name="스타일 24 5" xfId="995"/>
    <cellStyle name="스타일 24 6" xfId="996"/>
    <cellStyle name="스타일 24 7" xfId="997"/>
    <cellStyle name="스타일 24 8" xfId="998"/>
    <cellStyle name="스타일 24 9" xfId="999"/>
    <cellStyle name="스타일 25" xfId="1000"/>
    <cellStyle name="스타일 25 10" xfId="1001"/>
    <cellStyle name="스타일 25 11" xfId="1002"/>
    <cellStyle name="스타일 25 12" xfId="1003"/>
    <cellStyle name="스타일 25 13" xfId="1004"/>
    <cellStyle name="스타일 25 14" xfId="1005"/>
    <cellStyle name="스타일 25 15" xfId="1006"/>
    <cellStyle name="스타일 25 16" xfId="1007"/>
    <cellStyle name="스타일 25 2" xfId="1008"/>
    <cellStyle name="스타일 25 3" xfId="1009"/>
    <cellStyle name="스타일 25 4" xfId="1010"/>
    <cellStyle name="스타일 25 5" xfId="1011"/>
    <cellStyle name="스타일 25 6" xfId="1012"/>
    <cellStyle name="스타일 25 7" xfId="1013"/>
    <cellStyle name="스타일 25 8" xfId="1014"/>
    <cellStyle name="스타일 25 9" xfId="1015"/>
    <cellStyle name="스타일 26" xfId="1016"/>
    <cellStyle name="스타일 26 10" xfId="1017"/>
    <cellStyle name="스타일 26 11" xfId="1018"/>
    <cellStyle name="스타일 26 12" xfId="1019"/>
    <cellStyle name="스타일 26 13" xfId="1020"/>
    <cellStyle name="스타일 26 14" xfId="1021"/>
    <cellStyle name="스타일 26 15" xfId="1022"/>
    <cellStyle name="스타일 26 16" xfId="1023"/>
    <cellStyle name="스타일 26 2" xfId="1024"/>
    <cellStyle name="스타일 26 3" xfId="1025"/>
    <cellStyle name="스타일 26 4" xfId="1026"/>
    <cellStyle name="스타일 26 5" xfId="1027"/>
    <cellStyle name="스타일 26 6" xfId="1028"/>
    <cellStyle name="스타일 26 7" xfId="1029"/>
    <cellStyle name="스타일 26 8" xfId="1030"/>
    <cellStyle name="스타일 26 9" xfId="1031"/>
    <cellStyle name="스타일 27" xfId="1032"/>
    <cellStyle name="스타일 27 10" xfId="1033"/>
    <cellStyle name="스타일 27 11" xfId="1034"/>
    <cellStyle name="스타일 27 12" xfId="1035"/>
    <cellStyle name="스타일 27 13" xfId="1036"/>
    <cellStyle name="스타일 27 14" xfId="1037"/>
    <cellStyle name="스타일 27 15" xfId="1038"/>
    <cellStyle name="스타일 27 16" xfId="1039"/>
    <cellStyle name="스타일 27 2" xfId="1040"/>
    <cellStyle name="스타일 27 3" xfId="1041"/>
    <cellStyle name="스타일 27 4" xfId="1042"/>
    <cellStyle name="스타일 27 5" xfId="1043"/>
    <cellStyle name="스타일 27 6" xfId="1044"/>
    <cellStyle name="스타일 27 7" xfId="1045"/>
    <cellStyle name="스타일 27 8" xfId="1046"/>
    <cellStyle name="스타일 27 9" xfId="1047"/>
    <cellStyle name="스타일 28" xfId="1048"/>
    <cellStyle name="스타일 28 10" xfId="1049"/>
    <cellStyle name="스타일 28 11" xfId="1050"/>
    <cellStyle name="스타일 28 12" xfId="1051"/>
    <cellStyle name="스타일 28 13" xfId="1052"/>
    <cellStyle name="스타일 28 14" xfId="1053"/>
    <cellStyle name="스타일 28 15" xfId="1054"/>
    <cellStyle name="스타일 28 16" xfId="1055"/>
    <cellStyle name="스타일 28 2" xfId="1056"/>
    <cellStyle name="스타일 28 3" xfId="1057"/>
    <cellStyle name="스타일 28 4" xfId="1058"/>
    <cellStyle name="스타일 28 5" xfId="1059"/>
    <cellStyle name="스타일 28 6" xfId="1060"/>
    <cellStyle name="스타일 28 7" xfId="1061"/>
    <cellStyle name="스타일 28 8" xfId="1062"/>
    <cellStyle name="스타일 28 9" xfId="1063"/>
    <cellStyle name="스타일 29" xfId="1064"/>
    <cellStyle name="스타일 3" xfId="1065"/>
    <cellStyle name="스타일 3 10" xfId="1066"/>
    <cellStyle name="스타일 3 11" xfId="1067"/>
    <cellStyle name="스타일 3 12" xfId="1068"/>
    <cellStyle name="스타일 3 13" xfId="1069"/>
    <cellStyle name="스타일 3 14" xfId="1070"/>
    <cellStyle name="스타일 3 15" xfId="1071"/>
    <cellStyle name="스타일 3 16" xfId="1072"/>
    <cellStyle name="스타일 3 2" xfId="1073"/>
    <cellStyle name="스타일 3 3" xfId="1074"/>
    <cellStyle name="스타일 3 4" xfId="1075"/>
    <cellStyle name="스타일 3 5" xfId="1076"/>
    <cellStyle name="스타일 3 6" xfId="1077"/>
    <cellStyle name="스타일 3 7" xfId="1078"/>
    <cellStyle name="스타일 3 8" xfId="1079"/>
    <cellStyle name="스타일 3 9" xfId="1080"/>
    <cellStyle name="스타일 30" xfId="1081"/>
    <cellStyle name="스타일 31" xfId="1082"/>
    <cellStyle name="스타일 32" xfId="1083"/>
    <cellStyle name="스타일 32 2" xfId="1084"/>
    <cellStyle name="스타일 33" xfId="1085"/>
    <cellStyle name="스타일 33 10" xfId="1086"/>
    <cellStyle name="스타일 33 11" xfId="1087"/>
    <cellStyle name="스타일 33 12" xfId="1088"/>
    <cellStyle name="스타일 33 13" xfId="1089"/>
    <cellStyle name="스타일 33 14" xfId="1090"/>
    <cellStyle name="스타일 33 15" xfId="1091"/>
    <cellStyle name="스타일 33 16" xfId="1092"/>
    <cellStyle name="스타일 33 2" xfId="1093"/>
    <cellStyle name="스타일 33 3" xfId="1094"/>
    <cellStyle name="스타일 33 4" xfId="1095"/>
    <cellStyle name="스타일 33 5" xfId="1096"/>
    <cellStyle name="스타일 33 6" xfId="1097"/>
    <cellStyle name="스타일 33 7" xfId="1098"/>
    <cellStyle name="스타일 33 8" xfId="1099"/>
    <cellStyle name="스타일 33 9" xfId="1100"/>
    <cellStyle name="스타일 34" xfId="1101"/>
    <cellStyle name="스타일 34 10" xfId="1102"/>
    <cellStyle name="스타일 34 11" xfId="1103"/>
    <cellStyle name="스타일 34 12" xfId="1104"/>
    <cellStyle name="스타일 34 13" xfId="1105"/>
    <cellStyle name="스타일 34 14" xfId="1106"/>
    <cellStyle name="스타일 34 15" xfId="1107"/>
    <cellStyle name="스타일 34 16" xfId="1108"/>
    <cellStyle name="스타일 34 2" xfId="1109"/>
    <cellStyle name="스타일 34 3" xfId="1110"/>
    <cellStyle name="스타일 34 4" xfId="1111"/>
    <cellStyle name="스타일 34 5" xfId="1112"/>
    <cellStyle name="스타일 34 6" xfId="1113"/>
    <cellStyle name="스타일 34 7" xfId="1114"/>
    <cellStyle name="스타일 34 8" xfId="1115"/>
    <cellStyle name="스타일 34 9" xfId="1116"/>
    <cellStyle name="스타일 35" xfId="1117"/>
    <cellStyle name="스타일 35 10" xfId="1118"/>
    <cellStyle name="스타일 35 11" xfId="1119"/>
    <cellStyle name="스타일 35 12" xfId="1120"/>
    <cellStyle name="스타일 35 13" xfId="1121"/>
    <cellStyle name="스타일 35 14" xfId="1122"/>
    <cellStyle name="스타일 35 15" xfId="1123"/>
    <cellStyle name="스타일 35 16" xfId="1124"/>
    <cellStyle name="스타일 35 2" xfId="1125"/>
    <cellStyle name="스타일 35 3" xfId="1126"/>
    <cellStyle name="스타일 35 4" xfId="1127"/>
    <cellStyle name="스타일 35 5" xfId="1128"/>
    <cellStyle name="스타일 35 6" xfId="1129"/>
    <cellStyle name="스타일 35 7" xfId="1130"/>
    <cellStyle name="스타일 35 8" xfId="1131"/>
    <cellStyle name="스타일 35 9" xfId="1132"/>
    <cellStyle name="스타일 36" xfId="1133"/>
    <cellStyle name="스타일 36 10" xfId="1134"/>
    <cellStyle name="스타일 36 11" xfId="1135"/>
    <cellStyle name="스타일 36 12" xfId="1136"/>
    <cellStyle name="스타일 36 13" xfId="1137"/>
    <cellStyle name="스타일 36 14" xfId="1138"/>
    <cellStyle name="스타일 36 15" xfId="1139"/>
    <cellStyle name="스타일 36 16" xfId="1140"/>
    <cellStyle name="스타일 36 2" xfId="1141"/>
    <cellStyle name="스타일 36 3" xfId="1142"/>
    <cellStyle name="스타일 36 4" xfId="1143"/>
    <cellStyle name="스타일 36 5" xfId="1144"/>
    <cellStyle name="스타일 36 6" xfId="1145"/>
    <cellStyle name="스타일 36 7" xfId="1146"/>
    <cellStyle name="스타일 36 8" xfId="1147"/>
    <cellStyle name="스타일 36 9" xfId="1148"/>
    <cellStyle name="스타일 37" xfId="1149"/>
    <cellStyle name="스타일 37 10" xfId="1150"/>
    <cellStyle name="스타일 37 11" xfId="1151"/>
    <cellStyle name="스타일 37 12" xfId="1152"/>
    <cellStyle name="스타일 37 13" xfId="1153"/>
    <cellStyle name="스타일 37 14" xfId="1154"/>
    <cellStyle name="스타일 37 15" xfId="1155"/>
    <cellStyle name="스타일 37 16" xfId="1156"/>
    <cellStyle name="스타일 37 2" xfId="1157"/>
    <cellStyle name="스타일 37 3" xfId="1158"/>
    <cellStyle name="스타일 37 4" xfId="1159"/>
    <cellStyle name="스타일 37 5" xfId="1160"/>
    <cellStyle name="스타일 37 6" xfId="1161"/>
    <cellStyle name="스타일 37 7" xfId="1162"/>
    <cellStyle name="스타일 37 8" xfId="1163"/>
    <cellStyle name="스타일 37 9" xfId="1164"/>
    <cellStyle name="스타일 38" xfId="1165"/>
    <cellStyle name="스타일 38 10" xfId="1166"/>
    <cellStyle name="스타일 38 11" xfId="1167"/>
    <cellStyle name="스타일 38 12" xfId="1168"/>
    <cellStyle name="스타일 38 13" xfId="1169"/>
    <cellStyle name="스타일 38 14" xfId="1170"/>
    <cellStyle name="스타일 38 15" xfId="1171"/>
    <cellStyle name="스타일 38 16" xfId="1172"/>
    <cellStyle name="스타일 38 2" xfId="1173"/>
    <cellStyle name="스타일 38 3" xfId="1174"/>
    <cellStyle name="스타일 38 4" xfId="1175"/>
    <cellStyle name="스타일 38 5" xfId="1176"/>
    <cellStyle name="스타일 38 6" xfId="1177"/>
    <cellStyle name="스타일 38 7" xfId="1178"/>
    <cellStyle name="스타일 38 8" xfId="1179"/>
    <cellStyle name="스타일 38 9" xfId="1180"/>
    <cellStyle name="스타일 39" xfId="1181"/>
    <cellStyle name="스타일 4" xfId="1182"/>
    <cellStyle name="스타일 4 10" xfId="1183"/>
    <cellStyle name="스타일 4 11" xfId="1184"/>
    <cellStyle name="스타일 4 12" xfId="1185"/>
    <cellStyle name="스타일 4 13" xfId="1186"/>
    <cellStyle name="스타일 4 14" xfId="1187"/>
    <cellStyle name="스타일 4 15" xfId="1188"/>
    <cellStyle name="스타일 4 16" xfId="1189"/>
    <cellStyle name="스타일 4 2" xfId="1190"/>
    <cellStyle name="스타일 4 3" xfId="1191"/>
    <cellStyle name="스타일 4 4" xfId="1192"/>
    <cellStyle name="스타일 4 5" xfId="1193"/>
    <cellStyle name="스타일 4 6" xfId="1194"/>
    <cellStyle name="스타일 4 7" xfId="1195"/>
    <cellStyle name="스타일 4 8" xfId="1196"/>
    <cellStyle name="스타일 4 9" xfId="1197"/>
    <cellStyle name="스타일 5" xfId="1198"/>
    <cellStyle name="스타일 5 10" xfId="1199"/>
    <cellStyle name="스타일 5 11" xfId="1200"/>
    <cellStyle name="스타일 5 12" xfId="1201"/>
    <cellStyle name="스타일 5 13" xfId="1202"/>
    <cellStyle name="스타일 5 14" xfId="1203"/>
    <cellStyle name="스타일 5 15" xfId="1204"/>
    <cellStyle name="스타일 5 16" xfId="1205"/>
    <cellStyle name="스타일 5 2" xfId="1206"/>
    <cellStyle name="스타일 5 3" xfId="1207"/>
    <cellStyle name="스타일 5 4" xfId="1208"/>
    <cellStyle name="스타일 5 5" xfId="1209"/>
    <cellStyle name="스타일 5 6" xfId="1210"/>
    <cellStyle name="스타일 5 7" xfId="1211"/>
    <cellStyle name="스타일 5 8" xfId="1212"/>
    <cellStyle name="스타일 5 9" xfId="1213"/>
    <cellStyle name="스타일 6" xfId="1214"/>
    <cellStyle name="스타일 6 10" xfId="1215"/>
    <cellStyle name="스타일 6 11" xfId="1216"/>
    <cellStyle name="스타일 6 12" xfId="1217"/>
    <cellStyle name="스타일 6 13" xfId="1218"/>
    <cellStyle name="스타일 6 14" xfId="1219"/>
    <cellStyle name="스타일 6 15" xfId="1220"/>
    <cellStyle name="스타일 6 16" xfId="1221"/>
    <cellStyle name="스타일 6 2" xfId="1222"/>
    <cellStyle name="스타일 6 3" xfId="1223"/>
    <cellStyle name="스타일 6 4" xfId="1224"/>
    <cellStyle name="스타일 6 5" xfId="1225"/>
    <cellStyle name="스타일 6 6" xfId="1226"/>
    <cellStyle name="스타일 6 7" xfId="1227"/>
    <cellStyle name="스타일 6 8" xfId="1228"/>
    <cellStyle name="스타일 6 9" xfId="1229"/>
    <cellStyle name="스타일 7" xfId="1230"/>
    <cellStyle name="스타일 7 10" xfId="1231"/>
    <cellStyle name="스타일 7 11" xfId="1232"/>
    <cellStyle name="스타일 7 12" xfId="1233"/>
    <cellStyle name="스타일 7 13" xfId="1234"/>
    <cellStyle name="스타일 7 14" xfId="1235"/>
    <cellStyle name="스타일 7 15" xfId="1236"/>
    <cellStyle name="스타일 7 16" xfId="1237"/>
    <cellStyle name="스타일 7 2" xfId="1238"/>
    <cellStyle name="스타일 7 3" xfId="1239"/>
    <cellStyle name="스타일 7 4" xfId="1240"/>
    <cellStyle name="스타일 7 5" xfId="1241"/>
    <cellStyle name="스타일 7 6" xfId="1242"/>
    <cellStyle name="스타일 7 7" xfId="1243"/>
    <cellStyle name="스타일 7 8" xfId="1244"/>
    <cellStyle name="스타일 7 9" xfId="1245"/>
    <cellStyle name="스타일 8" xfId="1246"/>
    <cellStyle name="스타일 8 2" xfId="1247"/>
    <cellStyle name="스타일 9" xfId="1248"/>
    <cellStyle name="스타일 9 10" xfId="1249"/>
    <cellStyle name="스타일 9 11" xfId="1250"/>
    <cellStyle name="스타일 9 12" xfId="1251"/>
    <cellStyle name="스타일 9 13" xfId="1252"/>
    <cellStyle name="스타일 9 14" xfId="1253"/>
    <cellStyle name="스타일 9 15" xfId="1254"/>
    <cellStyle name="스타일 9 16" xfId="1255"/>
    <cellStyle name="스타일 9 2" xfId="1256"/>
    <cellStyle name="스타일 9 3" xfId="1257"/>
    <cellStyle name="스타일 9 4" xfId="1258"/>
    <cellStyle name="스타일 9 5" xfId="1259"/>
    <cellStyle name="스타일 9 6" xfId="1260"/>
    <cellStyle name="스타일 9 7" xfId="1261"/>
    <cellStyle name="스타일 9 8" xfId="1262"/>
    <cellStyle name="스타일 9 9" xfId="1263"/>
    <cellStyle name="안건회계법인" xfId="1264"/>
    <cellStyle name="원" xfId="1265"/>
    <cellStyle name="원_0008금감원통합감독검사정보시스템" xfId="1266"/>
    <cellStyle name="원_0009김포공항LED교체공사(광일)" xfId="1267"/>
    <cellStyle name="원_0009김포공항LED교체공사(광일)_강원지역본부(2006년_060109)" xfId="1268"/>
    <cellStyle name="원_0009김포공항LED교체공사(광일)_경남지역본부-" xfId="1269"/>
    <cellStyle name="원_0009김포공항LED교체공사(광일)_경북지역본부-" xfId="1270"/>
    <cellStyle name="원_0009김포공항LED교체공사(광일)_중부지역본부-" xfId="1271"/>
    <cellStyle name="원_0009김포공항LED교체공사(광일)_충청지역본부-" xfId="1272"/>
    <cellStyle name="원_0009김포공항LED교체공사(광일)_통행료면탈방지시스템(최종)" xfId="1273"/>
    <cellStyle name="원_0009김포공항LED교체공사(광일)_호남지역본부-" xfId="1274"/>
    <cellStyle name="원_0011KIST소각설비제작설치" xfId="1275"/>
    <cellStyle name="원_0011KIST소각설비제작설치_강원지역본부(2006년_060109)" xfId="1276"/>
    <cellStyle name="원_0011KIST소각설비제작설치_경남지역본부-" xfId="1277"/>
    <cellStyle name="원_0011KIST소각설비제작설치_경북지역본부-" xfId="1278"/>
    <cellStyle name="원_0011KIST소각설비제작설치_중부지역본부-" xfId="1279"/>
    <cellStyle name="원_0011KIST소각설비제작설치_충청지역본부-" xfId="1280"/>
    <cellStyle name="원_0011KIST소각설비제작설치_통행료면탈방지시스템(최종)" xfId="1281"/>
    <cellStyle name="원_0011KIST소각설비제작설치_호남지역본부-" xfId="1282"/>
    <cellStyle name="원_0011긴급전화기정산(99년형광일)" xfId="1283"/>
    <cellStyle name="원_0011긴급전화기정산(99년형광일)_강원지역본부(2006년_060109)" xfId="1284"/>
    <cellStyle name="원_0011긴급전화기정산(99년형광일)_경남지역본부-" xfId="1285"/>
    <cellStyle name="원_0011긴급전화기정산(99년형광일)_경북지역본부-" xfId="1286"/>
    <cellStyle name="원_0011긴급전화기정산(99년형광일)_중부지역본부-" xfId="1287"/>
    <cellStyle name="원_0011긴급전화기정산(99년형광일)_충청지역본부-" xfId="1288"/>
    <cellStyle name="원_0011긴급전화기정산(99년형광일)_통행료면탈방지시스템(최종)" xfId="1289"/>
    <cellStyle name="원_0011긴급전화기정산(99년형광일)_호남지역본부-" xfId="1290"/>
    <cellStyle name="원_0011부산종합경기장전광판" xfId="1291"/>
    <cellStyle name="원_0011부산종합경기장전광판_강원지역본부(2006년_060109)" xfId="1292"/>
    <cellStyle name="원_0011부산종합경기장전광판_경남지역본부-" xfId="1293"/>
    <cellStyle name="원_0011부산종합경기장전광판_경북지역본부-" xfId="1294"/>
    <cellStyle name="원_0011부산종합경기장전광판_중부지역본부-" xfId="1295"/>
    <cellStyle name="원_0011부산종합경기장전광판_충청지역본부-" xfId="1296"/>
    <cellStyle name="원_0011부산종합경기장전광판_통행료면탈방지시스템(최종)" xfId="1297"/>
    <cellStyle name="원_0011부산종합경기장전광판_호남지역본부-" xfId="1298"/>
    <cellStyle name="원_0012문화유적지표석제작설치" xfId="1299"/>
    <cellStyle name="원_0012문화유적지표석제작설치_강원지역본부(2006년_060109)" xfId="1300"/>
    <cellStyle name="원_0012문화유적지표석제작설치_경남지역본부-" xfId="1301"/>
    <cellStyle name="원_0012문화유적지표석제작설치_경북지역본부-" xfId="1302"/>
    <cellStyle name="원_0012문화유적지표석제작설치_중부지역본부-" xfId="1303"/>
    <cellStyle name="원_0012문화유적지표석제작설치_충청지역본부-" xfId="1304"/>
    <cellStyle name="원_0012문화유적지표석제작설치_통행료면탈방지시스템(최종)" xfId="1305"/>
    <cellStyle name="원_0012문화유적지표석제작설치_호남지역본부-" xfId="1306"/>
    <cellStyle name="원_0102국제조명신공항분수조명" xfId="1307"/>
    <cellStyle name="원_0102국제조명신공항분수조명_강원지역본부(2006년_060109)" xfId="1308"/>
    <cellStyle name="원_0102국제조명신공항분수조명_경남지역본부-" xfId="1309"/>
    <cellStyle name="원_0102국제조명신공항분수조명_경북지역본부-" xfId="1310"/>
    <cellStyle name="원_0102국제조명신공항분수조명_중부지역본부-" xfId="1311"/>
    <cellStyle name="원_0102국제조명신공항분수조명_충청지역본부-" xfId="1312"/>
    <cellStyle name="원_0102국제조명신공항분수조명_통행료면탈방지시스템(최종)" xfId="1313"/>
    <cellStyle name="원_0102국제조명신공항분수조명_호남지역본부-" xfId="1314"/>
    <cellStyle name="원_0103회전식현수막게시대제작설치" xfId="1315"/>
    <cellStyle name="원_0104포항시침출수처리시스템" xfId="1316"/>
    <cellStyle name="원_0105담배자판기개조원가" xfId="1317"/>
    <cellStyle name="원_0105담배자판기개조원가_강원지역본부(2006년_060109)" xfId="1318"/>
    <cellStyle name="원_0105담배자판기개조원가_경남지역본부-" xfId="1319"/>
    <cellStyle name="원_0105담배자판기개조원가_경북지역본부-" xfId="1320"/>
    <cellStyle name="원_0105담배자판기개조원가_중부지역본부-" xfId="1321"/>
    <cellStyle name="원_0105담배자판기개조원가_충청지역본부-" xfId="1322"/>
    <cellStyle name="원_0105담배자판기개조원가_통행료면탈방지시스템(최종)" xfId="1323"/>
    <cellStyle name="원_0105담배자판기개조원가_호남지역본부-" xfId="1324"/>
    <cellStyle name="원_0106LG인버터냉난방기제작-1" xfId="1325"/>
    <cellStyle name="원_0106LG인버터냉난방기제작-1_강원지역본부(2006년_060109)" xfId="1326"/>
    <cellStyle name="원_0106LG인버터냉난방기제작-1_경남지역본부-" xfId="1327"/>
    <cellStyle name="원_0106LG인버터냉난방기제작-1_경북지역본부-" xfId="1328"/>
    <cellStyle name="원_0106LG인버터냉난방기제작-1_중부지역본부-" xfId="1329"/>
    <cellStyle name="원_0106LG인버터냉난방기제작-1_충청지역본부-" xfId="1330"/>
    <cellStyle name="원_0106LG인버터냉난방기제작-1_통행료면탈방지시스템(최종)" xfId="1331"/>
    <cellStyle name="원_0106LG인버터냉난방기제작-1_호남지역본부-" xfId="1332"/>
    <cellStyle name="원_0107광전송장비구매설치" xfId="1333"/>
    <cellStyle name="원_0107광전송장비구매설치_강원지역본부(2006년_060109)" xfId="1334"/>
    <cellStyle name="원_0107광전송장비구매설치_경남지역본부-" xfId="1335"/>
    <cellStyle name="원_0107광전송장비구매설치_경북지역본부-" xfId="1336"/>
    <cellStyle name="원_0107광전송장비구매설치_중부지역본부-" xfId="1337"/>
    <cellStyle name="원_0107광전송장비구매설치_충청지역본부-" xfId="1338"/>
    <cellStyle name="원_0107광전송장비구매설치_통행료면탈방지시스템(최종)" xfId="1339"/>
    <cellStyle name="원_0107광전송장비구매설치_호남지역본부-" xfId="1340"/>
    <cellStyle name="원_0107도공IBS설비SW부문(참조)" xfId="1341"/>
    <cellStyle name="원_0107도공IBS설비SW부문(참조)_강원지역본부(2006년_060109)" xfId="1342"/>
    <cellStyle name="원_0107도공IBS설비SW부문(참조)_경남지역본부-" xfId="1343"/>
    <cellStyle name="원_0107도공IBS설비SW부문(참조)_경북지역본부-" xfId="1344"/>
    <cellStyle name="원_0107도공IBS설비SW부문(참조)_중부지역본부-" xfId="1345"/>
    <cellStyle name="원_0107도공IBS설비SW부문(참조)_충청지역본부-" xfId="1346"/>
    <cellStyle name="원_0107도공IBS설비SW부문(참조)_통행료면탈방지시스템(최종)" xfId="1347"/>
    <cellStyle name="원_0107도공IBS설비SW부문(참조)_호남지역본부-" xfId="1348"/>
    <cellStyle name="원_0107문화재복원용목재-8월6일" xfId="1349"/>
    <cellStyle name="원_0107문화재복원용목재-8월6일_강원지역본부(2006년_060109)" xfId="1350"/>
    <cellStyle name="원_0107문화재복원용목재-8월6일_경남지역본부-" xfId="1351"/>
    <cellStyle name="원_0107문화재복원용목재-8월6일_경북지역본부-" xfId="1352"/>
    <cellStyle name="원_0107문화재복원용목재-8월6일_중부지역본부-" xfId="1353"/>
    <cellStyle name="원_0107문화재복원용목재-8월6일_충청지역본부-" xfId="1354"/>
    <cellStyle name="원_0107문화재복원용목재-8월6일_통행료면탈방지시스템(최종)" xfId="1355"/>
    <cellStyle name="원_0107문화재복원용목재-8월6일_호남지역본부-" xfId="1356"/>
    <cellStyle name="원_0107포천영중수배전반(제조,설치)" xfId="1357"/>
    <cellStyle name="원_0107포천영중수배전반(제조,설치)_강원지역본부(2006년_060109)" xfId="1358"/>
    <cellStyle name="원_0107포천영중수배전반(제조,설치)_경남지역본부-" xfId="1359"/>
    <cellStyle name="원_0107포천영중수배전반(제조,설치)_경북지역본부-" xfId="1360"/>
    <cellStyle name="원_0107포천영중수배전반(제조,설치)_중부지역본부-" xfId="1361"/>
    <cellStyle name="원_0107포천영중수배전반(제조,설치)_충청지역본부-" xfId="1362"/>
    <cellStyle name="원_0107포천영중수배전반(제조,설치)_통행료면탈방지시스템(최종)" xfId="1363"/>
    <cellStyle name="원_0107포천영중수배전반(제조,설치)_호남지역본부-" xfId="1364"/>
    <cellStyle name="원_0108농기반미곡건조기제작설치" xfId="1365"/>
    <cellStyle name="원_0108담배인삼공사영업춘추복" xfId="1366"/>
    <cellStyle name="원_0108한국전기교통-LED교통신호등((원본))" xfId="1367"/>
    <cellStyle name="원_0108한국전기교통-LED교통신호등((원본))_강원지역본부(2006년_060109)" xfId="1368"/>
    <cellStyle name="원_0108한국전기교통-LED교통신호등((원본))_경남지역본부-" xfId="1369"/>
    <cellStyle name="원_0108한국전기교통-LED교통신호등((원본))_경북지역본부-" xfId="1370"/>
    <cellStyle name="원_0108한국전기교통-LED교통신호등((원본))_중부지역본부-" xfId="1371"/>
    <cellStyle name="원_0108한국전기교통-LED교통신호등((원본))_충청지역본부-" xfId="1372"/>
    <cellStyle name="원_0108한국전기교통-LED교통신호등((원본))_통행료면탈방지시스템(최종)" xfId="1373"/>
    <cellStyle name="원_0108한국전기교통-LED교통신호등((원본))_호남지역본부-" xfId="1374"/>
    <cellStyle name="원_0111해양수산부등명기제작" xfId="1375"/>
    <cellStyle name="원_0111해양수산부등명기제작_강원지역본부(2006년_060109)" xfId="1376"/>
    <cellStyle name="원_0111해양수산부등명기제작_경남지역본부-" xfId="1377"/>
    <cellStyle name="원_0111해양수산부등명기제작_경북지역본부-" xfId="1378"/>
    <cellStyle name="원_0111해양수산부등명기제작_중부지역본부-" xfId="1379"/>
    <cellStyle name="원_0111해양수산부등명기제작_충청지역본부-" xfId="1380"/>
    <cellStyle name="원_0111해양수산부등명기제작_통행료면탈방지시스템(최종)" xfId="1381"/>
    <cellStyle name="원_0111해양수산부등명기제작_호남지역본부-" xfId="1382"/>
    <cellStyle name="원_0111핸디소프트-전자표준문서시스템" xfId="1383"/>
    <cellStyle name="원_0112금감원사무자동화시스템" xfId="1384"/>
    <cellStyle name="원_0112금감원사무자동화시스템_강원지역본부(2006년_060109)" xfId="1385"/>
    <cellStyle name="원_0112금감원사무자동화시스템_경남지역본부-" xfId="1386"/>
    <cellStyle name="원_0112금감원사무자동화시스템_경북지역본부-" xfId="1387"/>
    <cellStyle name="원_0112금감원사무자동화시스템_중부지역본부-" xfId="1388"/>
    <cellStyle name="원_0112금감원사무자동화시스템_충청지역본부-" xfId="1389"/>
    <cellStyle name="원_0112금감원사무자동화시스템_통행료면탈방지시스템(최종)" xfId="1390"/>
    <cellStyle name="원_0112금감원사무자동화시스템_호남지역본부-" xfId="1391"/>
    <cellStyle name="원_0112수도권매립지SW원가" xfId="1392"/>
    <cellStyle name="원_0112수도권매립지SW원가_강원지역본부(2006년_060109)" xfId="1393"/>
    <cellStyle name="원_0112수도권매립지SW원가_경남지역본부-" xfId="1394"/>
    <cellStyle name="원_0112수도권매립지SW원가_경북지역본부-" xfId="1395"/>
    <cellStyle name="원_0112수도권매립지SW원가_중부지역본부-" xfId="1396"/>
    <cellStyle name="원_0112수도권매립지SW원가_충청지역본부-" xfId="1397"/>
    <cellStyle name="원_0112수도권매립지SW원가_통행료면탈방지시스템(최종)" xfId="1398"/>
    <cellStyle name="원_0112수도권매립지SW원가_호남지역본부-" xfId="1399"/>
    <cellStyle name="원_0112중고원-HRD종합정보망구축(完)" xfId="1400"/>
    <cellStyle name="원_0201종합예술회관의자제작설치" xfId="1401"/>
    <cellStyle name="원_0201종합예술회관의자제작설치-1" xfId="1402"/>
    <cellStyle name="원_0202마사회근무복" xfId="1403"/>
    <cellStyle name="원_0202마사회근무복_강원지역본부(2006년_060109)" xfId="1404"/>
    <cellStyle name="원_0202마사회근무복_경남지역본부-" xfId="1405"/>
    <cellStyle name="원_0202마사회근무복_경북지역본부-" xfId="1406"/>
    <cellStyle name="원_0202마사회근무복_중부지역본부-" xfId="1407"/>
    <cellStyle name="원_0202마사회근무복_충청지역본부-" xfId="1408"/>
    <cellStyle name="원_0202마사회근무복_통행료면탈방지시스템(최종)" xfId="1409"/>
    <cellStyle name="원_0202마사회근무복_호남지역본부-" xfId="1410"/>
    <cellStyle name="원_0202부경교재-승강칠판" xfId="1411"/>
    <cellStyle name="원_0202부경교재-승강칠판_강원지역본부(2006년_060109)" xfId="1412"/>
    <cellStyle name="원_0202부경교재-승강칠판_경남지역본부-" xfId="1413"/>
    <cellStyle name="원_0202부경교재-승강칠판_경북지역본부-" xfId="1414"/>
    <cellStyle name="원_0202부경교재-승강칠판_중부지역본부-" xfId="1415"/>
    <cellStyle name="원_0202부경교재-승강칠판_충청지역본부-" xfId="1416"/>
    <cellStyle name="원_0202부경교재-승강칠판_통행료면탈방지시스템(최종)" xfId="1417"/>
    <cellStyle name="원_0202부경교재-승강칠판_호남지역본부-" xfId="1418"/>
    <cellStyle name="원_0204한국석묘납골함-1규격" xfId="1419"/>
    <cellStyle name="원_0204한국석묘납골함-1규격_강원지역본부(2006년_060109)" xfId="1420"/>
    <cellStyle name="원_0204한국석묘납골함-1규격_경남지역본부-" xfId="1421"/>
    <cellStyle name="원_0204한국석묘납골함-1규격_경북지역본부-" xfId="1422"/>
    <cellStyle name="원_0204한국석묘납골함-1규격_중부지역본부-" xfId="1423"/>
    <cellStyle name="원_0204한국석묘납골함-1규격_충청지역본부-" xfId="1424"/>
    <cellStyle name="원_0204한국석묘납골함-1규격_통행료면탈방지시스템(최종)" xfId="1425"/>
    <cellStyle name="원_0204한국석묘납골함-1규격_호남지역본부-" xfId="1426"/>
    <cellStyle name="원_0205TTMS-긴급전화기&amp;전체총괄" xfId="1427"/>
    <cellStyle name="원_0206금감원금융정보교환망재구축" xfId="1428"/>
    <cellStyle name="원_0206정통부수납장표기기제작설치" xfId="1429"/>
    <cellStyle name="원_0207담배인삼공사-담요" xfId="1430"/>
    <cellStyle name="원_0208레비텍-다층여과기설계변경" xfId="1431"/>
    <cellStyle name="원_0209이산화염소발생기-설치(50K)" xfId="1432"/>
    <cellStyle name="원_0210현대정보기술-TD이중계" xfId="1433"/>
    <cellStyle name="원_0211조달청-#1대북지원사업정산(1월7일)" xfId="1434"/>
    <cellStyle name="원_0212금감원-법규정보시스템(完)" xfId="1435"/>
    <cellStyle name="원_0301교통방송-CCTV유지보수" xfId="1436"/>
    <cellStyle name="원_0302인천경찰청-무인단속기위탁관리" xfId="1437"/>
    <cellStyle name="원_0302조달청-대북지원2차(안성연)" xfId="1438"/>
    <cellStyle name="원_0302조달청-대북지원2차(최수현)" xfId="1439"/>
    <cellStyle name="원_0302표준문서-쌍용정보통신(신)" xfId="1440"/>
    <cellStyle name="원_0304소프트파워-정부표준전자문서시스템" xfId="1441"/>
    <cellStyle name="원_0304소프트파워-정부표준전자문서시스템(完)" xfId="1442"/>
    <cellStyle name="원_0304철도청-주변환장치-1" xfId="1443"/>
    <cellStyle name="원_0305금감원-금융통계정보시스템구축(完)" xfId="1444"/>
    <cellStyle name="원_0305제낭조합-면범포지" xfId="1445"/>
    <cellStyle name="원_0306제낭공업협동조합-면범포지원단(경비까지)" xfId="1446"/>
    <cellStyle name="원_0307경찰청-무인교통단속표준SW개발용역(完)" xfId="1447"/>
    <cellStyle name="원_0308조달청-#8대북지원사업정산" xfId="1448"/>
    <cellStyle name="원_0309두합크린텍-설치원가" xfId="1449"/>
    <cellStyle name="원_0309조달청-#9대북지원사업정산" xfId="1450"/>
    <cellStyle name="원_0310여주상수도-탈수기(유천ENG)" xfId="1451"/>
    <cellStyle name="원_0311대기해양작업시간" xfId="1452"/>
    <cellStyle name="원_0311대기해양중형등명기" xfId="1453"/>
    <cellStyle name="원_0312국민체육진흥공단-전기부문" xfId="1454"/>
    <cellStyle name="원_0312대기해양-중형등명기제작설치" xfId="1455"/>
    <cellStyle name="원_0312라이준-칼라아스콘4규격" xfId="1456"/>
    <cellStyle name="원_0401집진기프로그램SW개발비산정" xfId="1457"/>
    <cellStyle name="원_13. 관리동" xfId="1458"/>
    <cellStyle name="원_2001-06조달청신성-한냉지형" xfId="1459"/>
    <cellStyle name="원_2002-03경찰대학-졸업식" xfId="1460"/>
    <cellStyle name="원_2002-03경찰청-경찰표지장" xfId="1461"/>
    <cellStyle name="원_2002-03반디-가로등(열주형)" xfId="1462"/>
    <cellStyle name="원_2002-03신화전자-감지기" xfId="1463"/>
    <cellStyle name="원_2002-04강원랜드-슬러트머신" xfId="1464"/>
    <cellStyle name="원_2002-04메가컴-외주무대" xfId="1465"/>
    <cellStyle name="원_2002-04엘지애드-무대" xfId="1466"/>
    <cellStyle name="원_2002-05강원랜드-슬러트머신(넥스터)" xfId="1467"/>
    <cellStyle name="원_2002-05경기경찰청-냉온수기공사" xfId="1468"/>
    <cellStyle name="원_2002-05대통령비서실-카페트" xfId="1469"/>
    <cellStyle name="원_2002결과표" xfId="1470"/>
    <cellStyle name="원_2002결과표_강원지역본부(2006년_060109)" xfId="1471"/>
    <cellStyle name="원_2002결과표_경남지역본부-" xfId="1472"/>
    <cellStyle name="원_2002결과표_경북지역본부-" xfId="1473"/>
    <cellStyle name="원_2002결과표_중부지역본부-" xfId="1474"/>
    <cellStyle name="원_2002결과표_충청지역본부-" xfId="1475"/>
    <cellStyle name="원_2002결과표_통행료면탈방지시스템(최종)" xfId="1476"/>
    <cellStyle name="원_2002결과표_호남지역본부-" xfId="1477"/>
    <cellStyle name="원_2002결과표1" xfId="1478"/>
    <cellStyle name="원_2003-01정일사-표창5종" xfId="1479"/>
    <cellStyle name="원_Pilot플랜트-계변경" xfId="1480"/>
    <cellStyle name="원_Pilot플랜트이전설치-변경최종" xfId="1481"/>
    <cellStyle name="원_SW(케이비)" xfId="1482"/>
    <cellStyle name="원_간지,목차,페이지,표지" xfId="1483"/>
    <cellStyle name="원_강원지역본부(2006년_060109)" xfId="1484"/>
    <cellStyle name="원_경남지역본부-" xfId="1485"/>
    <cellStyle name="원_경북지역본부-" xfId="1486"/>
    <cellStyle name="원_경찰청-근무,기동복" xfId="1487"/>
    <cellStyle name="원_공사일반관리비양식" xfId="1488"/>
    <cellStyle name="원_관리동sw" xfId="1489"/>
    <cellStyle name="원_기초공사" xfId="1490"/>
    <cellStyle name="원_네인텍정보기술-회로카드(수현)" xfId="1491"/>
    <cellStyle name="원_대기해양노무비" xfId="1492"/>
    <cellStyle name="원_대북자재8월분" xfId="1493"/>
    <cellStyle name="원_대북자재8월분-1" xfId="1494"/>
    <cellStyle name="원_동산용사촌수현(원본)" xfId="1495"/>
    <cellStyle name="원_동산용사촌수현(원본)_강원지역본부(2006년_060109)" xfId="1496"/>
    <cellStyle name="원_동산용사촌수현(원본)_경남지역본부-" xfId="1497"/>
    <cellStyle name="원_동산용사촌수현(원본)_경북지역본부-" xfId="1498"/>
    <cellStyle name="원_동산용사촌수현(원본)_중부지역본부-" xfId="1499"/>
    <cellStyle name="원_동산용사촌수현(원본)_충청지역본부-" xfId="1500"/>
    <cellStyle name="원_동산용사촌수현(원본)_통행료면탈방지시스템(최종)" xfId="1501"/>
    <cellStyle name="원_동산용사촌수현(원본)_호남지역본부-" xfId="1502"/>
    <cellStyle name="원_목차" xfId="1503"/>
    <cellStyle name="원_백제군사전시1" xfId="1504"/>
    <cellStyle name="원_수초제거기(대양기계)" xfId="1505"/>
    <cellStyle name="원_수초제거기(대양기계)_강원지역본부(2006년_060109)" xfId="1506"/>
    <cellStyle name="원_수초제거기(대양기계)_경남지역본부-" xfId="1507"/>
    <cellStyle name="원_수초제거기(대양기계)_경북지역본부-" xfId="1508"/>
    <cellStyle name="원_수초제거기(대양기계)_중부지역본부-" xfId="1509"/>
    <cellStyle name="원_수초제거기(대양기계)_충청지역본부-" xfId="1510"/>
    <cellStyle name="원_수초제거기(대양기계)_통행료면탈방지시스템(최종)" xfId="1511"/>
    <cellStyle name="원_수초제거기(대양기계)_호남지역본부-" xfId="1512"/>
    <cellStyle name="원_시설용역" xfId="1513"/>
    <cellStyle name="원_암전정밀실체현미경(수현)" xfId="1514"/>
    <cellStyle name="원_오리엔탈" xfId="1515"/>
    <cellStyle name="원_원본 - 한국전기교통-개선형신호등 4종" xfId="1516"/>
    <cellStyle name="원_원본 - 한국전기교통-개선형신호등 4종_강원지역본부(2006년_060109)" xfId="1517"/>
    <cellStyle name="원_원본 - 한국전기교통-개선형신호등 4종_경남지역본부-" xfId="1518"/>
    <cellStyle name="원_원본 - 한국전기교통-개선형신호등 4종_경북지역본부-" xfId="1519"/>
    <cellStyle name="원_원본 - 한국전기교통-개선형신호등 4종_중부지역본부-" xfId="1520"/>
    <cellStyle name="원_원본 - 한국전기교통-개선형신호등 4종_충청지역본부-" xfId="1521"/>
    <cellStyle name="원_원본 - 한국전기교통-개선형신호등 4종_통행료면탈방지시스템(최종)" xfId="1522"/>
    <cellStyle name="원_원본 - 한국전기교통-개선형신호등 4종_호남지역본부-" xfId="1523"/>
    <cellStyle name="원_제경비율모음" xfId="1524"/>
    <cellStyle name="원_제조원가" xfId="1525"/>
    <cellStyle name="원_조달청-B판사천강교제작(최종본)" xfId="1526"/>
    <cellStyle name="원_조달청-대북지원3차(최수현)" xfId="1527"/>
    <cellStyle name="원_조달청-대북지원4차(최수현)" xfId="1528"/>
    <cellStyle name="원_조달청-대북지원5차(최수현)" xfId="1529"/>
    <cellStyle name="원_조달청-대북지원6차(번호)" xfId="1530"/>
    <cellStyle name="원_조달청-대북지원6차(최수현)" xfId="1531"/>
    <cellStyle name="원_조달청-대북지원7차(최수현)" xfId="1532"/>
    <cellStyle name="원_조달청-대북지원8차(최수현)" xfId="1533"/>
    <cellStyle name="원_조달청-대북지원9차(최수현)" xfId="1534"/>
    <cellStyle name="원_중부지역본부-" xfId="1535"/>
    <cellStyle name="원_중앙선관위(투표,개표)" xfId="1536"/>
    <cellStyle name="원_중앙선관위(투표,개표)_강원지역본부(2006년_060109)" xfId="1537"/>
    <cellStyle name="원_중앙선관위(투표,개표)_경남지역본부-" xfId="1538"/>
    <cellStyle name="원_중앙선관위(투표,개표)_경북지역본부-" xfId="1539"/>
    <cellStyle name="원_중앙선관위(투표,개표)_중부지역본부-" xfId="1540"/>
    <cellStyle name="원_중앙선관위(투표,개표)_충청지역본부-" xfId="1541"/>
    <cellStyle name="원_중앙선관위(투표,개표)_통행료면탈방지시스템(최종)" xfId="1542"/>
    <cellStyle name="원_중앙선관위(투표,개표)_호남지역본부-" xfId="1543"/>
    <cellStyle name="원_중앙선관위(투표,개표)-사본" xfId="1544"/>
    <cellStyle name="원_철공가공조립" xfId="1545"/>
    <cellStyle name="원_최종-한국전기교통-개선형신호등 4종(공수조정)" xfId="1546"/>
    <cellStyle name="원_최종-한국전기교통-개선형신호등 4종(공수조정)_강원지역본부(2006년_060109)" xfId="1547"/>
    <cellStyle name="원_최종-한국전기교통-개선형신호등 4종(공수조정)_경남지역본부-" xfId="1548"/>
    <cellStyle name="원_최종-한국전기교통-개선형신호등 4종(공수조정)_경북지역본부-" xfId="1549"/>
    <cellStyle name="원_최종-한국전기교통-개선형신호등 4종(공수조정)_중부지역본부-" xfId="1550"/>
    <cellStyle name="원_최종-한국전기교통-개선형신호등 4종(공수조정)_충청지역본부-" xfId="1551"/>
    <cellStyle name="원_최종-한국전기교통-개선형신호등 4종(공수조정)_통행료면탈방지시스템(최종)" xfId="1552"/>
    <cellStyle name="원_최종-한국전기교통-개선형신호등 4종(공수조정)_호남지역본부-" xfId="1553"/>
    <cellStyle name="원_충청지역본부-" xfId="1554"/>
    <cellStyle name="원_코솔라-제조원가" xfId="1555"/>
    <cellStyle name="원_토지공사-간접비" xfId="1556"/>
    <cellStyle name="원_통행료면탈방지시스템(최종)" xfId="1557"/>
    <cellStyle name="원_한국도로공사" xfId="1558"/>
    <cellStyle name="원_한전내역서-최종" xfId="1559"/>
    <cellStyle name="원_호남지역본부-" xfId="1560"/>
    <cellStyle name="유영" xfId="1561"/>
    <cellStyle name="일위대가" xfId="1562"/>
    <cellStyle name="자리수" xfId="1563"/>
    <cellStyle name="자리수0" xfId="1564"/>
    <cellStyle name="점선" xfId="1565"/>
    <cellStyle name="제목[1 줄]" xfId="1566"/>
    <cellStyle name="제목[2줄 아래]" xfId="1567"/>
    <cellStyle name="제목[2줄 위]" xfId="1568"/>
    <cellStyle name="제목1" xfId="1569"/>
    <cellStyle name="지정되지 않음" xfId="1570"/>
    <cellStyle name="콤마 [#]" xfId="1571"/>
    <cellStyle name="콤마 []" xfId="1572"/>
    <cellStyle name="콤마 [0]" xfId="1573"/>
    <cellStyle name="콤마 [0]_경비" xfId="1574"/>
    <cellStyle name="콤마 [0]_국영테크" xfId="1575"/>
    <cellStyle name="콤마 [0]_모형제조" xfId="1576"/>
    <cellStyle name="콤마 [0]기기자재비" xfId="1577"/>
    <cellStyle name="콤마 [2]" xfId="1578"/>
    <cellStyle name="콤마 [금액]" xfId="1579"/>
    <cellStyle name="콤마 [소수]" xfId="1580"/>
    <cellStyle name="콤마 [수량]" xfId="1581"/>
    <cellStyle name="콤마[ ]" xfId="1582"/>
    <cellStyle name="콤마[*]" xfId="1583"/>
    <cellStyle name="콤마[.]" xfId="1584"/>
    <cellStyle name="콤마[0]" xfId="1585"/>
    <cellStyle name="콤마_  종  합  " xfId="1586"/>
    <cellStyle name="퍼센트" xfId="1587"/>
    <cellStyle name="표준" xfId="0" builtinId="0"/>
    <cellStyle name="표준_1(1).청사경비용역" xfId="1588"/>
    <cellStyle name="표준_1. 경기지역본부" xfId="1589"/>
    <cellStyle name="표준_1.태백산맥(전시시설)" xfId="1590"/>
    <cellStyle name="표준_2. 냉온수" xfId="1591"/>
    <cellStyle name="標準_Akia(F）-8" xfId="1592"/>
    <cellStyle name="표준_가변형_신성금고제작" xfId="1593"/>
    <cellStyle name="표준_간지" xfId="1594"/>
    <cellStyle name="표준_국영공사" xfId="1595"/>
    <cellStyle name="표준_단말기" xfId="1596"/>
    <cellStyle name="표준_마권용지" xfId="1597"/>
    <cellStyle name="표준_모형제조" xfId="1598"/>
    <cellStyle name="표준_모형제조_2-사인공사조정" xfId="1599"/>
    <cellStyle name="표준_목차" xfId="1600"/>
    <cellStyle name="표준_배부율" xfId="1601"/>
    <cellStyle name="표준_비닐백" xfId="1602"/>
    <cellStyle name="표준_양식11" xfId="1603"/>
    <cellStyle name="표준_원가" xfId="1604"/>
    <cellStyle name="표준_음식물쓰레기" xfId="1605"/>
    <cellStyle name="표준_일반관리비" xfId="1606"/>
    <cellStyle name="표준1" xfId="1607"/>
    <cellStyle name="표준날짜" xfId="1608"/>
    <cellStyle name="표준숫자" xfId="1609"/>
    <cellStyle name="합산" xfId="1610"/>
    <cellStyle name="화폐기호" xfId="1611"/>
    <cellStyle name="화폐기호0" xfId="16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9525</xdr:colOff>
      <xdr:row>5</xdr:row>
      <xdr:rowOff>0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0" y="904875"/>
          <a:ext cx="2533650" cy="476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3375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9525</xdr:colOff>
      <xdr:row>36</xdr:row>
      <xdr:rowOff>0</xdr:rowOff>
    </xdr:to>
    <xdr:sp macro="" textlink="">
      <xdr:nvSpPr>
        <xdr:cNvPr id="43376" name="Line 16"/>
        <xdr:cNvSpPr>
          <a:spLocks noChangeShapeType="1"/>
        </xdr:cNvSpPr>
      </xdr:nvSpPr>
      <xdr:spPr bwMode="auto">
        <a:xfrm>
          <a:off x="0" y="9782175"/>
          <a:ext cx="2438400" cy="571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115252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115252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074" name="Line 3"/>
        <xdr:cNvSpPr>
          <a:spLocks noChangeShapeType="1"/>
        </xdr:cNvSpPr>
      </xdr:nvSpPr>
      <xdr:spPr bwMode="auto">
        <a:xfrm>
          <a:off x="115252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6318" name="Line 1"/>
        <xdr:cNvSpPr>
          <a:spLocks noChangeShapeType="1"/>
        </xdr:cNvSpPr>
      </xdr:nvSpPr>
      <xdr:spPr bwMode="auto">
        <a:xfrm>
          <a:off x="14382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6319" name="Line 2"/>
        <xdr:cNvSpPr>
          <a:spLocks noChangeShapeType="1"/>
        </xdr:cNvSpPr>
      </xdr:nvSpPr>
      <xdr:spPr bwMode="auto">
        <a:xfrm>
          <a:off x="14382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6320" name="Line 3"/>
        <xdr:cNvSpPr>
          <a:spLocks noChangeShapeType="1"/>
        </xdr:cNvSpPr>
      </xdr:nvSpPr>
      <xdr:spPr bwMode="auto">
        <a:xfrm>
          <a:off x="14382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6321" name="Line 1"/>
        <xdr:cNvSpPr>
          <a:spLocks noChangeShapeType="1"/>
        </xdr:cNvSpPr>
      </xdr:nvSpPr>
      <xdr:spPr bwMode="auto">
        <a:xfrm>
          <a:off x="1438275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  <sheetName val="경산"/>
      <sheetName val="수로교총재료집계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단가산출"/>
      <sheetName val="2F 회의실견적(5_14 일대)"/>
      <sheetName val="I一般比"/>
      <sheetName val="#REF"/>
      <sheetName val="SHL"/>
      <sheetName val="_HIT__HMC 견적_3900_"/>
      <sheetName val="아산의전"/>
      <sheetName val="TABLE"/>
      <sheetName val="J直材4"/>
      <sheetName val="민감도"/>
      <sheetName val="직노"/>
      <sheetName val="노임"/>
      <sheetName val="일위대가(가설)"/>
      <sheetName val="N賃率-職"/>
      <sheetName val="간접비계산"/>
      <sheetName val="1"/>
      <sheetName val="현장관리비"/>
      <sheetName val="설직재-1"/>
      <sheetName val="1,2공구원가계산서"/>
      <sheetName val="2공구산출내역"/>
      <sheetName val="1공구산출내역서"/>
      <sheetName val="내역서"/>
      <sheetName val="20관리비율"/>
      <sheetName val="기본일위"/>
      <sheetName val="일위단가"/>
      <sheetName val="백암비스타내역"/>
      <sheetName val="CM 1"/>
      <sheetName val="인부신상자료"/>
      <sheetName val="시화점실행"/>
      <sheetName val="22인공"/>
      <sheetName val="공정집계_국별"/>
      <sheetName val="문학간접"/>
      <sheetName val="지우지마세요"/>
      <sheetName val="수량산출"/>
      <sheetName val="과천MAIN"/>
      <sheetName val="직재"/>
      <sheetName val="Sheet22"/>
      <sheetName val="공사비집계"/>
      <sheetName val="2순기"/>
      <sheetName val="9GNG운반"/>
      <sheetName val="INSTR"/>
      <sheetName val="집계표"/>
      <sheetName val="FACTOR"/>
      <sheetName val="전체"/>
      <sheetName val="A 견적"/>
      <sheetName val="을지"/>
      <sheetName val="을지  (2)"/>
      <sheetName val="출고대장"/>
      <sheetName val="신우"/>
      <sheetName val="하조서"/>
      <sheetName val="말뚝지지력산정"/>
      <sheetName val="2"/>
      <sheetName val="입력정보"/>
      <sheetName val="Total"/>
      <sheetName val="현지검측내역"/>
      <sheetName val="산출내역서"/>
      <sheetName val="의장"/>
      <sheetName val="원가계산서"/>
      <sheetName val="산출근거"/>
      <sheetName val="노무비 근거"/>
      <sheetName val="인건비"/>
      <sheetName val="일위대가목록(기계)"/>
      <sheetName val="투자효율분석"/>
      <sheetName val="표지_(5_15)_가구별도"/>
      <sheetName val="_HIT-&gt;HMC_견적(3900)"/>
      <sheetName val="공사비_검토내역서"/>
      <sheetName val="갑(전기)"/>
      <sheetName val="갑(계장)"/>
      <sheetName val="대림경상68억"/>
      <sheetName val="교통대책내역"/>
      <sheetName val="입력"/>
      <sheetName val="TOEIC기준점수"/>
      <sheetName val="정산내역"/>
      <sheetName val="1_2공구원가계산서"/>
      <sheetName val="개요"/>
      <sheetName val="일괄인쇄"/>
      <sheetName val="DATE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초자료"/>
      <sheetName val="내역"/>
      <sheetName val="#REF"/>
      <sheetName val="현장"/>
      <sheetName val="기본일위"/>
      <sheetName val="J直材4"/>
      <sheetName val="MAIN_TABLE"/>
      <sheetName val="I一般比"/>
      <sheetName val="교통대책내역"/>
      <sheetName val="백암비스타내역"/>
      <sheetName val="예산M11A"/>
      <sheetName val="건축내역"/>
      <sheetName val="101동"/>
      <sheetName val="2000년1차"/>
      <sheetName val="2000전체분"/>
      <sheetName val="출자한도"/>
      <sheetName val="3BL공동구 수량"/>
      <sheetName val="일대-1"/>
      <sheetName val="KKK"/>
      <sheetName val="공사비총괄표"/>
      <sheetName val="공사개요(서광주)"/>
      <sheetName val="자료"/>
      <sheetName val="재료"/>
      <sheetName val="기본단가표"/>
      <sheetName val="단가조사"/>
      <sheetName val="식재인부"/>
      <sheetName val="N賃率-職"/>
      <sheetName val="영창26"/>
      <sheetName val="설직재-1"/>
      <sheetName val="골재산출"/>
      <sheetName val="요율"/>
      <sheetName val="본공사"/>
      <sheetName val="대공종"/>
      <sheetName val="설계서"/>
      <sheetName val="단가산출"/>
      <sheetName val="적용토목"/>
      <sheetName val="갑지"/>
      <sheetName val="경산"/>
      <sheetName val="산근"/>
      <sheetName val="기초내역서"/>
      <sheetName val="수량산출"/>
      <sheetName val="대가목록표"/>
      <sheetName val="실행"/>
      <sheetName val="갑지(추정)"/>
      <sheetName val="AIR SHOWER(3인용)"/>
      <sheetName val="Customer Databas"/>
      <sheetName val="물가자료"/>
      <sheetName val="철탑공사"/>
      <sheetName val="스포회원매출"/>
      <sheetName val="교각별철근수량집계표"/>
      <sheetName val="금액내역서"/>
      <sheetName val="산출근거"/>
      <sheetName val="차수공개요"/>
      <sheetName val="CTEMCOST"/>
      <sheetName val="조명율표"/>
      <sheetName val="총괄표"/>
      <sheetName val="산출내역서"/>
      <sheetName val="5공철탑검토표"/>
      <sheetName val="4공철탑검토"/>
      <sheetName val="지질조사"/>
      <sheetName val="코드표"/>
      <sheetName val="재료비노무비"/>
      <sheetName val="당초"/>
      <sheetName val="노임"/>
      <sheetName val="NYS"/>
      <sheetName val="단중표"/>
      <sheetName val="예산"/>
      <sheetName val="원가 (2)"/>
      <sheetName val="본체"/>
      <sheetName val="위생설비"/>
      <sheetName val="연부97-1"/>
      <sheetName val="조건표"/>
      <sheetName val="자갈,시멘트,모래산출"/>
      <sheetName val="데이타"/>
      <sheetName val="DATA"/>
      <sheetName val="asd"/>
      <sheetName val="6PILE  (돌출)"/>
      <sheetName val="지하"/>
      <sheetName val="도급기성"/>
      <sheetName val="설비단가표"/>
      <sheetName val="Sheet5"/>
      <sheetName val="LEGEND"/>
      <sheetName val="오수공수량집계표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LF자재단가"/>
      <sheetName val="자재단가"/>
      <sheetName val="토공(우물통,기타) "/>
      <sheetName val="Sheet6"/>
      <sheetName val="공사직종별노임"/>
      <sheetName val="48전력선로일위"/>
      <sheetName val="단가표"/>
      <sheetName val="일위대가목차"/>
      <sheetName val="교수설계"/>
      <sheetName val="식생블럭단위수량"/>
      <sheetName val="1.설계조건"/>
      <sheetName val="시설물기초"/>
      <sheetName val=" 냉각수펌프"/>
      <sheetName val="AHU집계"/>
      <sheetName val="노임,재료비"/>
      <sheetName val="토공 total"/>
      <sheetName val=" HIT-&gt;HMC 견적(3900)"/>
      <sheetName val="중기"/>
      <sheetName val="RE9604"/>
      <sheetName val="내역서2안"/>
      <sheetName val="ELEC"/>
      <sheetName val="9GNG운반"/>
      <sheetName val="기술부대조건"/>
      <sheetName val="율촌법률사무소2내역"/>
      <sheetName val="공조기휀"/>
      <sheetName val="내역서(중수)"/>
      <sheetName val="CAT_5"/>
      <sheetName val="단가비교표_공통1"/>
      <sheetName val="CIVIL4"/>
      <sheetName val="N賃率_職"/>
      <sheetName val="내역서 "/>
      <sheetName val="특외대"/>
      <sheetName val="철거산출근거"/>
      <sheetName val="입찰안"/>
      <sheetName val="노무비"/>
      <sheetName val="조명시설"/>
      <sheetName val="목록"/>
      <sheetName val="시멘트"/>
      <sheetName val="102역사"/>
      <sheetName val="6호기"/>
      <sheetName val="금액집계"/>
      <sheetName val="96정변2"/>
      <sheetName val="수주추정"/>
      <sheetName val="내역(원안-대안)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견적"/>
      <sheetName val="사다리"/>
      <sheetName val="아파트건축"/>
      <sheetName val="도급견적가"/>
      <sheetName val="기계경비(시간당)"/>
      <sheetName val="공통가설공사"/>
      <sheetName val="표지"/>
      <sheetName val="조경일람"/>
      <sheetName val="guard(mac)"/>
      <sheetName val="제-노임"/>
      <sheetName val="제직재"/>
      <sheetName val="데리네이타현황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3.2제조설비"/>
      <sheetName val="적용건축"/>
      <sheetName val="일위대가1"/>
      <sheetName val="계약서"/>
      <sheetName val="DATE"/>
      <sheetName val="노 무 비"/>
      <sheetName val="별표 "/>
      <sheetName val="Sheet7(ㅅ)"/>
      <sheetName val="청주(철골발주의뢰서)"/>
      <sheetName val="200"/>
      <sheetName val="단가대비표 (3)"/>
      <sheetName val="Inst."/>
      <sheetName val="물량표"/>
      <sheetName val="부하자료"/>
      <sheetName val="첨부1"/>
      <sheetName val="국내"/>
      <sheetName val="Baby일위대가"/>
      <sheetName val="을지"/>
      <sheetName val="내역서 제출"/>
      <sheetName val="직접공사비"/>
      <sheetName val="JUCKEYK"/>
      <sheetName val="내역표지"/>
      <sheetName val="건축원가"/>
      <sheetName val="#3_일위대가목록"/>
      <sheetName val="01상노임"/>
      <sheetName val="토공집계표"/>
      <sheetName val="단"/>
      <sheetName val="기계공사비집계(원안)"/>
      <sheetName val="토공"/>
      <sheetName val="터파기및재료"/>
      <sheetName val="별표"/>
      <sheetName val="sub"/>
      <sheetName val="반포2차"/>
      <sheetName val="공사착공계"/>
      <sheetName val="하도급원가계산총괄표(식재)"/>
      <sheetName val="찍기"/>
      <sheetName val="특별땅고르기"/>
      <sheetName val="2000년 공정표"/>
      <sheetName val="2공구산출내역"/>
      <sheetName val="단위단가"/>
      <sheetName val="연결관암거"/>
      <sheetName val="소비자가"/>
      <sheetName val="일위대가목록"/>
      <sheetName val="일위_파일"/>
      <sheetName val="일위(PANEL)"/>
      <sheetName val="효성CB 1P기초"/>
      <sheetName val="계수시트"/>
      <sheetName val="램머"/>
      <sheetName val="경영상태"/>
      <sheetName val="노무비 근거"/>
      <sheetName val="상가분양"/>
      <sheetName val="INPUT"/>
      <sheetName val="AIR_SHOWER(3인용)"/>
      <sheetName val="Customer_Databas"/>
      <sheetName val="토공(우물통,기타)_"/>
      <sheetName val="원가_(2)"/>
      <sheetName val="_HIT-&gt;HMC_견적(3900)"/>
      <sheetName val="기초일위"/>
      <sheetName val="설계조건"/>
      <sheetName val="배수내역"/>
      <sheetName val="기흥하도용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노무비단가"/>
      <sheetName val="지점장"/>
      <sheetName val="유기공정"/>
      <sheetName val="유림콘도"/>
      <sheetName val="ITEM"/>
      <sheetName val="원본"/>
      <sheetName val="암거단위"/>
      <sheetName val="손익분석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PIPING"/>
      <sheetName val="구리토평1전기"/>
      <sheetName val="C.전기공사"/>
      <sheetName val="20관리비율"/>
      <sheetName val="현장관리비"/>
      <sheetName val="신우"/>
      <sheetName val="을"/>
      <sheetName val="재집"/>
      <sheetName val="98지급계획"/>
      <sheetName val="Sheet1 (2)"/>
      <sheetName val="조명율"/>
      <sheetName val="표  지"/>
      <sheetName val="(1)본선수량집계"/>
      <sheetName val="Macro1"/>
      <sheetName val="1000 DB구축 부표"/>
      <sheetName val="CT "/>
      <sheetName val="발신정보"/>
      <sheetName val="기초대가"/>
      <sheetName val="조도계산서 (도서)"/>
      <sheetName val="명세서"/>
      <sheetName val="J-EQ"/>
      <sheetName val="총괄내역"/>
      <sheetName val="하이테콤직원"/>
      <sheetName val="맨홀수량산출"/>
      <sheetName val="개요"/>
      <sheetName val="노임단가(08.01)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봉방동근생"/>
      <sheetName val="유림골조"/>
      <sheetName val="민감도"/>
      <sheetName val="세부내역서(전기)"/>
      <sheetName val="품셈"/>
      <sheetName val="변경내역(전체)"/>
      <sheetName val="참조자료"/>
      <sheetName val="날개벽수량표"/>
      <sheetName val="전기내역"/>
      <sheetName val="자재표"/>
      <sheetName val="현장관리비참조"/>
      <sheetName val="부대"/>
      <sheetName val="일위CODE"/>
      <sheetName val="gyun"/>
      <sheetName val="연습"/>
      <sheetName val="그림"/>
      <sheetName val="그림2"/>
      <sheetName val="분전반"/>
      <sheetName val="내역서적용수량"/>
      <sheetName val="가도공"/>
      <sheetName val="간접비계산"/>
      <sheetName val="유림총괄"/>
      <sheetName val="예가표"/>
      <sheetName val="작성"/>
      <sheetName val="출력은 금물"/>
      <sheetName val="일위대가(건축)"/>
      <sheetName val="간접비"/>
      <sheetName val="청도공장"/>
      <sheetName val="철콘"/>
      <sheetName val="계측기"/>
      <sheetName val="단가 "/>
      <sheetName val="COVER"/>
      <sheetName val="ESCO개보수공사"/>
      <sheetName val="내역서중"/>
      <sheetName val="접지수량"/>
      <sheetName val="교각계산"/>
      <sheetName val="직접노무"/>
      <sheetName val="직접재료"/>
      <sheetName val="자료입력"/>
      <sheetName val="빌딩 안내"/>
      <sheetName val="전체"/>
      <sheetName val="교각1"/>
      <sheetName val="일위목록"/>
      <sheetName val="화재 탐지 설비"/>
      <sheetName val="DATA테이블1 (2)"/>
      <sheetName val="건축기계설비표선정수장"/>
      <sheetName val="DB"/>
      <sheetName val="공연,전시"/>
      <sheetName val="A 견적"/>
      <sheetName val="s.v"/>
      <sheetName val="공사입찰정보입력"/>
      <sheetName val="국내조달(통합-1)"/>
      <sheetName val="보증수수료산출"/>
      <sheetName val="수량총괄"/>
      <sheetName val="도담구내 개소별 명세"/>
      <sheetName val="전기2005"/>
      <sheetName val="통신2005"/>
      <sheetName val="총괄집계표"/>
      <sheetName val="패널"/>
      <sheetName val="간접(90)"/>
      <sheetName val="입상내역"/>
      <sheetName val="품셈총괄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수목표준대가"/>
      <sheetName val="Total"/>
      <sheetName val="예산총괄"/>
      <sheetName val="옥외계측"/>
      <sheetName val="CODE"/>
      <sheetName val="인공"/>
      <sheetName val="도급자재"/>
      <sheetName val="지급자재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중기일위대가"/>
      <sheetName val="0Title"/>
      <sheetName val="추가예산"/>
      <sheetName val="철근중량"/>
      <sheetName val="ABUT수량-A1"/>
      <sheetName val="工관리비율"/>
      <sheetName val="工완성공사율"/>
      <sheetName val="물가시세"/>
      <sheetName val="정거장 설계조건"/>
      <sheetName val="오동"/>
      <sheetName val="대조"/>
      <sheetName val="나한"/>
      <sheetName val="터널조도"/>
      <sheetName val="산출0"/>
      <sheetName val="금융비용"/>
      <sheetName val="콘크리트"/>
      <sheetName val="부하"/>
      <sheetName val="노무단가산정"/>
      <sheetName val="인공산출"/>
      <sheetName val="주요기준"/>
      <sheetName val="제경비율"/>
      <sheetName val="기본가정"/>
      <sheetName val="자재단가비교표"/>
      <sheetName val="단가대비표"/>
      <sheetName val="b_balju"/>
      <sheetName val="건설기계사용료목록"/>
      <sheetName val="단가조사서"/>
      <sheetName val="집"/>
      <sheetName val="간선계산"/>
      <sheetName val="계화배수"/>
      <sheetName val="99년하반기"/>
      <sheetName val="말뚝지지력산정"/>
      <sheetName val="철근집계"/>
      <sheetName val="COPING"/>
      <sheetName val="2000.05"/>
      <sheetName val="구의33고"/>
      <sheetName val="구성1"/>
      <sheetName val="구성2"/>
      <sheetName val="구성3"/>
      <sheetName val="구성4"/>
      <sheetName val="도급내역서(재노경)"/>
      <sheetName val="16-1"/>
      <sheetName val="와동수량"/>
      <sheetName val="직원현황"/>
      <sheetName val="ELECTRIC"/>
      <sheetName val="품셈TABLE"/>
      <sheetName val="공정코드"/>
      <sheetName val="예비용"/>
      <sheetName val="1차 내역서"/>
      <sheetName val="현장경비"/>
      <sheetName val="포승중환경개선공사(변경)"/>
      <sheetName val="기초목록"/>
      <sheetName val="단가(자재)"/>
      <sheetName val="공사추진현황"/>
      <sheetName val="입력"/>
      <sheetName val="&lt;--"/>
      <sheetName val="단가 및 재료비"/>
      <sheetName val="가설공사"/>
      <sheetName val="상행-교대(A1-A2)"/>
      <sheetName val="전기설계변경"/>
      <sheetName val="일위(시설)"/>
      <sheetName val="BSD (2)"/>
      <sheetName val="화의-현금흐름"/>
      <sheetName val="전체제잡비"/>
      <sheetName val="바닥판"/>
      <sheetName val="입력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  <sheetName val="아산의전"/>
      <sheetName val="설계조건"/>
      <sheetName val="안정계산"/>
      <sheetName val="단면검토"/>
      <sheetName val="교통표지"/>
      <sheetName val="J直材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  <sheetName val="OPT7"/>
      <sheetName val="총괄집계표"/>
      <sheetName val="집계"/>
      <sheetName val="GI-LIST"/>
      <sheetName val="기기리스트"/>
      <sheetName val="I一般比"/>
      <sheetName val="노임"/>
      <sheetName val="C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관급_File"/>
      <sheetName val="암거"/>
      <sheetName val="DATE"/>
      <sheetName val="토사(P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일위대가목록"/>
      <sheetName val="사당"/>
      <sheetName val="한강운반비"/>
      <sheetName val="1차 내역서"/>
      <sheetName val="공통(20-91)"/>
      <sheetName val="물가"/>
      <sheetName val="원가 (2)"/>
      <sheetName val="백암비스타내역"/>
      <sheetName val="직재"/>
      <sheetName val="#REF"/>
      <sheetName val="6PILE  (돌출)"/>
      <sheetName val="일위대가(4층원격)"/>
      <sheetName val="을"/>
      <sheetName val="차액보증"/>
      <sheetName val="철거산출근거"/>
      <sheetName val="입찰안"/>
      <sheetName val="견적서"/>
      <sheetName val="부대공"/>
      <sheetName val="포장공"/>
      <sheetName val="토공"/>
      <sheetName val="J直材4"/>
      <sheetName val="설계서(표지)"/>
      <sheetName val="원가계산서"/>
      <sheetName val="내역서2안"/>
      <sheetName val="기초내역서"/>
      <sheetName val="수량산출"/>
      <sheetName val="대가목록표"/>
      <sheetName val="98지급계획"/>
      <sheetName val="현장"/>
      <sheetName val="2공구산출내역"/>
      <sheetName val="품셈TABLE"/>
      <sheetName val="토목공사일반"/>
      <sheetName val="추가대화"/>
      <sheetName val="공통가설"/>
      <sheetName val="인건-측정"/>
      <sheetName val="노무"/>
      <sheetName val="단가조사"/>
      <sheetName val="JUCK"/>
      <sheetName val="공사개요"/>
      <sheetName val="실행내역"/>
      <sheetName val="공사현황"/>
      <sheetName val="금액내역서"/>
      <sheetName val="소방사항"/>
      <sheetName val="교통대책내역"/>
      <sheetName val="DATE"/>
      <sheetName val="산출근거"/>
      <sheetName val="자재단가리스트"/>
      <sheetName val="패널"/>
      <sheetName val="계양가시설"/>
      <sheetName val="평가데이터"/>
      <sheetName val="N賃率-職"/>
      <sheetName val="도급FORM"/>
      <sheetName val="아파트 내역"/>
      <sheetName val="초기화면"/>
      <sheetName val="관급자재"/>
      <sheetName val="TANK견적대지"/>
      <sheetName val="골조시행"/>
      <sheetName val="첨부1"/>
      <sheetName val="부재리스트"/>
      <sheetName val="BID"/>
      <sheetName val="CT "/>
      <sheetName val="일위"/>
      <sheetName val="대상공사(조달청)"/>
      <sheetName val="자료(통합)"/>
      <sheetName val="내역서(설비+소방)"/>
      <sheetName val="전체"/>
      <sheetName val="별표"/>
      <sheetName val="KIM"/>
      <sheetName val="내역서총집계표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건축원가"/>
      <sheetName val="NEGO"/>
      <sheetName val="BCK3672"/>
      <sheetName val="설계내역서"/>
      <sheetName val="2공구하도급내역서"/>
      <sheetName val="현장경비"/>
      <sheetName val="중기조종사 단위단가"/>
      <sheetName val="요율"/>
      <sheetName val="2000.11월설계내역"/>
      <sheetName val="인테리어내역"/>
      <sheetName val="자  재"/>
      <sheetName val="건축외주"/>
      <sheetName val="갑지(추정)"/>
      <sheetName val="토목"/>
      <sheetName val="감가상각"/>
      <sheetName val="토사(PE)"/>
      <sheetName val="Total"/>
      <sheetName val="실행"/>
      <sheetName val="104동"/>
      <sheetName val="2006년일위대가"/>
      <sheetName val="Sheet4"/>
      <sheetName val="데이타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ELECTRIC"/>
      <sheetName val="20관리비율"/>
      <sheetName val="사급자재(1단계)"/>
      <sheetName val="단가기준"/>
      <sheetName val="저"/>
      <sheetName val="설계명세서"/>
      <sheetName val="자료입력"/>
      <sheetName val="간접"/>
      <sheetName val="LP-S"/>
      <sheetName val="날개벽"/>
      <sheetName val="직접수량"/>
      <sheetName val="원가계산서 "/>
      <sheetName val="청천내"/>
      <sheetName val="단가 (2)"/>
      <sheetName val="구천"/>
      <sheetName val="연결관암거"/>
      <sheetName val="계수시트"/>
      <sheetName val="주소"/>
      <sheetName val="변수값"/>
      <sheetName val="중기상차"/>
      <sheetName val="AS복구"/>
      <sheetName val="중기터파기"/>
      <sheetName val="제품별단가"/>
      <sheetName val="제품별절단길이-0628"/>
      <sheetName val="설계명세서(a"/>
      <sheetName val="일위대가표"/>
      <sheetName val="COST"/>
      <sheetName val="단가 "/>
      <sheetName val="수목표준대가"/>
      <sheetName val="수목데이타 "/>
      <sheetName val="16-1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전체도급"/>
      <sheetName val="6호기"/>
      <sheetName val="총괄내역서"/>
      <sheetName val="도급견적가"/>
      <sheetName val="pier(각형)"/>
      <sheetName val="총괄표"/>
      <sheetName val="자판실행"/>
      <sheetName val="평내중"/>
      <sheetName val="총괄내역"/>
      <sheetName val="말뚝물량"/>
      <sheetName val="실행철강하도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  <sheetName val="재공품기초자료"/>
      <sheetName val="중강당 내역"/>
      <sheetName val="내역서1999.8최종"/>
      <sheetName val="재료비"/>
      <sheetName val="제직재"/>
      <sheetName val="구조대가"/>
      <sheetName val="포설대가1"/>
      <sheetName val="부대대가"/>
      <sheetName val="공통비(전체)"/>
      <sheetName val="공사내역"/>
      <sheetName val="일용직내역"/>
      <sheetName val="전차선로 물량표"/>
      <sheetName val="합천내역"/>
      <sheetName val="건축공사 분괴표원본데이터(공통+건축)"/>
      <sheetName val="원가_(2)"/>
      <sheetName val="1차_내역서"/>
      <sheetName val="6PILE__(돌출)"/>
      <sheetName val="2003 일위대가"/>
      <sheetName val="工관리비율"/>
      <sheetName val="A LINE"/>
      <sheetName val="준검 내역서"/>
      <sheetName val="정부노임단가"/>
      <sheetName val="입력"/>
      <sheetName val="전기혼잡제경비(45)"/>
      <sheetName val="연습"/>
      <sheetName val="동원인원"/>
      <sheetName val="99노임기준"/>
      <sheetName val="공통(Ȳ_x0000__xd800_䧶_x0000__x0000_"/>
      <sheetName val="FB25JN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연부97-1"/>
      <sheetName val="갑지1"/>
      <sheetName val="기존단가 (2)"/>
      <sheetName val="전력"/>
      <sheetName val="Sheet5"/>
      <sheetName val="수목데이타"/>
      <sheetName val="전선 및 전선관"/>
      <sheetName val="6.일위목록"/>
      <sheetName val="시설물기초"/>
      <sheetName val="부대내역"/>
      <sheetName val="자재표"/>
      <sheetName val="공구"/>
      <sheetName val="노임이"/>
      <sheetName val="단"/>
      <sheetName val="유림골조"/>
      <sheetName val="비교1"/>
      <sheetName val="TRU"/>
      <sheetName val="유기공정"/>
      <sheetName val="토적표"/>
      <sheetName val="원가계산"/>
      <sheetName val="원가계산 (2)"/>
      <sheetName val="내   역"/>
      <sheetName val="PAC"/>
      <sheetName val="기본자료"/>
      <sheetName val="DATA"/>
      <sheetName val="납부서"/>
      <sheetName val="예산명세서"/>
      <sheetName val="외주비"/>
      <sheetName val="소각장스케줄"/>
      <sheetName val="구리토평1전기"/>
      <sheetName val="덕전리"/>
      <sheetName val="fursys"/>
      <sheetName val="SW개발대상목록(기능점수)"/>
      <sheetName val="지하"/>
      <sheetName val="1000 DB구축 부표"/>
      <sheetName val="설계서"/>
      <sheetName val="증감대비"/>
      <sheetName val="내역서적용수량"/>
      <sheetName val="1차설계변경내역"/>
      <sheetName val="단가및재료비"/>
      <sheetName val="단중표"/>
      <sheetName val="Tool"/>
      <sheetName val="신규DEP"/>
      <sheetName val="가로등내역서"/>
      <sheetName val="전기변내역"/>
      <sheetName val="공통(Ȳ"/>
      <sheetName val="인사자료총집계"/>
      <sheetName val="주식"/>
      <sheetName val="공사기본내용입력"/>
      <sheetName val="실행내역서"/>
      <sheetName val="토공사(흙막이)"/>
      <sheetName val="제-노임"/>
      <sheetName val="70%"/>
      <sheetName val="기초자료입력"/>
      <sheetName val="중기조종사_단위단가"/>
      <sheetName val="아파트_내역"/>
      <sheetName val="경영"/>
      <sheetName val="98년"/>
      <sheetName val="실적"/>
      <sheetName val="명세서"/>
      <sheetName val="직접경비"/>
      <sheetName val="직접인건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일위대가목록"/>
      <sheetName val="내역서2안"/>
      <sheetName val="Sheet1"/>
      <sheetName val="일위_파일"/>
      <sheetName val="견적서"/>
      <sheetName val="출력은 금물"/>
      <sheetName val="철거산출근거"/>
      <sheetName val="일위대가(건축)"/>
      <sheetName val="Baby일위대가"/>
      <sheetName val="일위대가"/>
      <sheetName val=" 냉각수펌프"/>
      <sheetName val="경산"/>
      <sheetName val="단가 "/>
      <sheetName val="COVER"/>
      <sheetName val="직재"/>
      <sheetName val="#REF"/>
      <sheetName val="소비자가"/>
      <sheetName val="수량산출"/>
      <sheetName val="EJ"/>
      <sheetName val="식재일위대가"/>
      <sheetName val="2공구산출내역"/>
      <sheetName val="단가조사"/>
      <sheetName val="저"/>
      <sheetName val="내역서(삼호)"/>
      <sheetName val="간접비"/>
      <sheetName val="일위대가(출입)"/>
      <sheetName val="대,유,램"/>
      <sheetName val="국별인원"/>
      <sheetName val="J直材4"/>
      <sheetName val="일위대가(4층원격)"/>
      <sheetName val="기계내역"/>
      <sheetName val="단가조사서"/>
      <sheetName val="기초일위대가"/>
      <sheetName val="단가대비표"/>
      <sheetName val="산출기초"/>
      <sheetName val="연결관암거"/>
      <sheetName val="적용건축"/>
      <sheetName val="표지"/>
      <sheetName val="KKK"/>
      <sheetName val="Sheet3"/>
      <sheetName val="도급내역서"/>
      <sheetName val="9GNG운반"/>
      <sheetName val="소방"/>
      <sheetName val="N賃率-職"/>
      <sheetName val="기계경비(시간당)"/>
      <sheetName val="램머"/>
      <sheetName val="차액보증"/>
      <sheetName val="부분별수량산출(조합기초)"/>
      <sheetName val="Sheet1 (2)"/>
      <sheetName val="2F 회의실견적(5_14 일대)"/>
      <sheetName val="기자재비"/>
      <sheetName val="금액내역서"/>
      <sheetName val="물가자료"/>
      <sheetName val="데리네이타현황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2"/>
      <sheetName val="COL"/>
      <sheetName val="터파기및재료"/>
      <sheetName val="Sheet38"/>
      <sheetName val="손익분석"/>
      <sheetName val="Sheet5"/>
      <sheetName val="Macro1"/>
      <sheetName val="일반전기C"/>
      <sheetName val="부대공"/>
      <sheetName val="포장공"/>
      <sheetName val="토공"/>
      <sheetName val="ilch"/>
      <sheetName val="내역서"/>
      <sheetName val="1안"/>
      <sheetName val="부속동"/>
      <sheetName val="일위목록"/>
      <sheetName val="단위중량"/>
      <sheetName val="설직재-1"/>
      <sheetName val="을"/>
      <sheetName val="정부노임단가"/>
      <sheetName val="DATA"/>
      <sheetName val="데이타"/>
      <sheetName val="골조시행"/>
      <sheetName val="3BL공동구 수량"/>
      <sheetName val="전담운영PM"/>
      <sheetName val="쌍송교"/>
      <sheetName val="I一般比"/>
      <sheetName val="대운반(철재)"/>
      <sheetName val="노(97_1,97_9,98_1)"/>
      <sheetName val="출력은_금물"/>
      <sheetName val="_냉각수펌프"/>
      <sheetName val="단가_"/>
      <sheetName val="일위대가내역"/>
      <sheetName val="샘플표지"/>
      <sheetName val="대보~세기"/>
      <sheetName val="AHU집계"/>
      <sheetName val="수지예산"/>
      <sheetName val="단가산출"/>
      <sheetName val="일위"/>
      <sheetName val="목록"/>
      <sheetName val="ESCO개보수공사"/>
      <sheetName val="산출-설비"/>
      <sheetName val="부대내역"/>
      <sheetName val="흥양2교토공집계표"/>
      <sheetName val="Base"/>
      <sheetName val="C3"/>
      <sheetName val="납부서"/>
      <sheetName val="건축원가"/>
      <sheetName val="공량(1월22일)"/>
      <sheetName val="도급내역"/>
      <sheetName val="을지"/>
      <sheetName val="대목"/>
      <sheetName val="WORK"/>
      <sheetName val="1차 내역서"/>
      <sheetName val="사업부배부A"/>
      <sheetName val="일위대가표"/>
      <sheetName val="가로등내역서"/>
      <sheetName val="원내역"/>
      <sheetName val="외주비"/>
      <sheetName val="일반공사"/>
      <sheetName val="현장관리비 산출내역"/>
      <sheetName val="공사미수"/>
      <sheetName val="대공종"/>
      <sheetName val="1구간BOQ"/>
      <sheetName val="말뚝지지력산정"/>
      <sheetName val="BOQ(전체)"/>
      <sheetName val="주소"/>
      <sheetName val="설계예시"/>
      <sheetName val="Mc1"/>
      <sheetName val="공통(20-91)"/>
      <sheetName val="ELECTRIC"/>
      <sheetName val="내역(100%)"/>
      <sheetName val="사업수지"/>
      <sheetName val="표지1"/>
      <sheetName val="단"/>
      <sheetName val="산출근거(단청공사)"/>
      <sheetName val="갑지(추정)"/>
      <sheetName val="WEIGHT LIST"/>
      <sheetName val="POL6차-PIPING"/>
      <sheetName val="물량"/>
      <sheetName val="산#2-1 (2)"/>
      <sheetName val="산#3-1"/>
      <sheetName val="기계설비표선정수장"/>
      <sheetName val="토목내역서 (도급단가)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인건비"/>
      <sheetName val="중기사용료"/>
      <sheetName val="패널"/>
      <sheetName val="TANK견적대지"/>
      <sheetName val="sst,stl창호"/>
      <sheetName val="DAN"/>
      <sheetName val="백호우계수"/>
      <sheetName val="공사비"/>
      <sheetName val="재집"/>
      <sheetName val="Y-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인건비"/>
      <sheetName val="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5"/>
  <sheetViews>
    <sheetView showZeros="0" view="pageBreakPreview" zoomScaleNormal="100" zoomScaleSheetLayoutView="100" workbookViewId="0">
      <selection activeCell="I6" sqref="I6"/>
    </sheetView>
  </sheetViews>
  <sheetFormatPr defaultColWidth="10.28515625" defaultRowHeight="30" customHeight="1"/>
  <cols>
    <col min="1" max="1" width="7" style="343" bestFit="1" customWidth="1"/>
    <col min="2" max="2" width="5.85546875" style="343" customWidth="1"/>
    <col min="3" max="3" width="66.28515625" style="343" customWidth="1"/>
    <col min="4" max="4" width="8.7109375" style="345" bestFit="1" customWidth="1"/>
    <col min="5" max="16384" width="10.28515625" style="343"/>
  </cols>
  <sheetData>
    <row r="1" spans="1:6" ht="50.1" customHeight="1">
      <c r="B1" s="344"/>
    </row>
    <row r="2" spans="1:6" ht="30" customHeight="1">
      <c r="A2" s="346" t="s">
        <v>158</v>
      </c>
      <c r="B2" s="347"/>
      <c r="C2" s="347"/>
      <c r="D2" s="348"/>
    </row>
    <row r="3" spans="1:6" ht="24.95" customHeight="1">
      <c r="A3" s="346"/>
      <c r="B3" s="347"/>
    </row>
    <row r="4" spans="1:6" ht="21" customHeight="1">
      <c r="A4" s="346"/>
      <c r="B4" s="347"/>
    </row>
    <row r="5" spans="1:6" s="351" customFormat="1" ht="44.25" customHeight="1">
      <c r="A5" s="349" t="s">
        <v>159</v>
      </c>
      <c r="B5" s="350" t="s">
        <v>160</v>
      </c>
      <c r="C5" s="350"/>
      <c r="D5" s="351">
        <v>1</v>
      </c>
    </row>
    <row r="6" spans="1:6" s="351" customFormat="1" ht="44.25" customHeight="1">
      <c r="A6" s="349" t="s">
        <v>161</v>
      </c>
      <c r="B6" s="350" t="s">
        <v>162</v>
      </c>
      <c r="C6" s="352"/>
      <c r="D6" s="351">
        <v>3</v>
      </c>
    </row>
    <row r="7" spans="1:6" s="351" customFormat="1" ht="44.25" customHeight="1">
      <c r="A7" s="349" t="s">
        <v>163</v>
      </c>
      <c r="B7" s="353" t="s">
        <v>165</v>
      </c>
      <c r="C7" s="352"/>
      <c r="D7" s="351">
        <v>6</v>
      </c>
    </row>
    <row r="8" spans="1:6" s="351" customFormat="1" ht="44.25" customHeight="1">
      <c r="A8" s="349" t="s">
        <v>164</v>
      </c>
      <c r="B8" s="353" t="s">
        <v>338</v>
      </c>
      <c r="C8" s="352"/>
      <c r="D8" s="351">
        <v>10</v>
      </c>
    </row>
    <row r="9" spans="1:6" s="351" customFormat="1" ht="44.25" customHeight="1">
      <c r="A9" s="349" t="s">
        <v>332</v>
      </c>
      <c r="B9" s="353" t="s">
        <v>257</v>
      </c>
      <c r="C9" s="352"/>
      <c r="D9" s="351">
        <v>12</v>
      </c>
    </row>
    <row r="10" spans="1:6" s="351" customFormat="1" ht="44.25" customHeight="1">
      <c r="A10" s="349"/>
      <c r="B10" s="353" t="s">
        <v>331</v>
      </c>
      <c r="C10" s="352"/>
      <c r="D10" s="351">
        <v>13</v>
      </c>
    </row>
    <row r="11" spans="1:6" s="351" customFormat="1" ht="44.25" customHeight="1">
      <c r="A11" s="349"/>
      <c r="B11" s="353" t="s">
        <v>333</v>
      </c>
      <c r="C11" s="352"/>
      <c r="D11" s="351">
        <v>24</v>
      </c>
    </row>
    <row r="12" spans="1:6" s="351" customFormat="1" ht="44.25" customHeight="1">
      <c r="A12" s="349"/>
      <c r="B12" s="353" t="s">
        <v>334</v>
      </c>
      <c r="C12" s="352"/>
      <c r="D12" s="351">
        <v>40</v>
      </c>
    </row>
    <row r="13" spans="1:6" s="351" customFormat="1" ht="44.25" customHeight="1">
      <c r="A13" s="349"/>
      <c r="B13" s="353" t="s">
        <v>335</v>
      </c>
      <c r="C13" s="352"/>
      <c r="D13" s="351">
        <v>58</v>
      </c>
    </row>
    <row r="14" spans="1:6" s="351" customFormat="1" ht="44.25" customHeight="1">
      <c r="A14" s="349"/>
      <c r="B14" s="353" t="s">
        <v>336</v>
      </c>
      <c r="C14" s="352"/>
      <c r="D14" s="351">
        <v>61</v>
      </c>
    </row>
    <row r="15" spans="1:6" s="351" customFormat="1" ht="44.25" customHeight="1">
      <c r="A15" s="349"/>
      <c r="B15" s="353" t="s">
        <v>337</v>
      </c>
      <c r="C15" s="352"/>
      <c r="D15" s="351">
        <v>64</v>
      </c>
    </row>
    <row r="16" spans="1:6" ht="20.100000000000001" customHeight="1">
      <c r="A16" s="351"/>
      <c r="B16" s="351"/>
      <c r="C16" s="351"/>
      <c r="D16" s="354"/>
      <c r="E16" s="351"/>
      <c r="F16" s="351"/>
    </row>
    <row r="17" spans="1:6" ht="24.95" customHeight="1">
      <c r="A17" s="351"/>
      <c r="B17" s="351"/>
      <c r="C17" s="351"/>
      <c r="D17" s="354"/>
      <c r="E17" s="351"/>
      <c r="F17" s="351"/>
    </row>
    <row r="18" spans="1:6" ht="24.95" customHeight="1">
      <c r="A18" s="351"/>
      <c r="B18" s="351"/>
      <c r="C18" s="351"/>
      <c r="D18" s="354"/>
      <c r="E18" s="351"/>
      <c r="F18" s="351"/>
    </row>
    <row r="19" spans="1:6" ht="24.95" customHeight="1">
      <c r="A19" s="351"/>
      <c r="B19" s="351"/>
      <c r="C19" s="351"/>
      <c r="D19" s="354"/>
      <c r="E19" s="351"/>
      <c r="F19" s="351"/>
    </row>
    <row r="20" spans="1:6" ht="24.95" customHeight="1">
      <c r="A20" s="351"/>
      <c r="B20" s="351"/>
      <c r="C20" s="351"/>
      <c r="D20" s="354"/>
      <c r="E20" s="351"/>
      <c r="F20" s="351"/>
    </row>
    <row r="21" spans="1:6" ht="24.95" customHeight="1">
      <c r="A21" s="351"/>
      <c r="B21" s="351"/>
      <c r="C21" s="351"/>
      <c r="D21" s="354"/>
      <c r="E21" s="351"/>
      <c r="F21" s="351"/>
    </row>
    <row r="22" spans="1:6" ht="24.95" customHeight="1">
      <c r="A22" s="351"/>
      <c r="B22" s="351"/>
      <c r="C22" s="351"/>
      <c r="D22" s="354"/>
      <c r="E22" s="351"/>
      <c r="F22" s="351"/>
    </row>
    <row r="23" spans="1:6" ht="24.95" customHeight="1">
      <c r="A23" s="351"/>
      <c r="B23" s="351"/>
      <c r="C23" s="351"/>
      <c r="D23" s="354"/>
      <c r="E23" s="351"/>
      <c r="F23" s="351"/>
    </row>
    <row r="24" spans="1:6" ht="24.95" customHeight="1">
      <c r="A24" s="351"/>
      <c r="B24" s="351"/>
      <c r="C24" s="351"/>
      <c r="D24" s="354"/>
      <c r="E24" s="351"/>
      <c r="F24" s="351"/>
    </row>
    <row r="25" spans="1:6" ht="24.95" customHeight="1">
      <c r="A25" s="351"/>
      <c r="B25" s="351"/>
      <c r="C25" s="351"/>
      <c r="D25" s="354"/>
      <c r="E25" s="351"/>
      <c r="F25" s="351"/>
    </row>
    <row r="26" spans="1:6" ht="24.95" customHeight="1">
      <c r="A26" s="351"/>
      <c r="B26" s="351"/>
      <c r="C26" s="351"/>
      <c r="D26" s="354"/>
      <c r="E26" s="351"/>
      <c r="F26" s="351"/>
    </row>
    <row r="27" spans="1:6" ht="24.95" customHeight="1">
      <c r="A27" s="351"/>
      <c r="B27" s="351"/>
      <c r="C27" s="351"/>
      <c r="D27" s="354"/>
      <c r="E27" s="351"/>
      <c r="F27" s="351"/>
    </row>
    <row r="28" spans="1:6" ht="24.95" customHeight="1">
      <c r="A28" s="351"/>
      <c r="B28" s="351"/>
      <c r="C28" s="351"/>
      <c r="D28" s="354"/>
      <c r="E28" s="351"/>
      <c r="F28" s="351"/>
    </row>
    <row r="29" spans="1:6" ht="24.95" customHeight="1">
      <c r="A29" s="351"/>
      <c r="B29" s="351"/>
      <c r="C29" s="351"/>
      <c r="D29" s="354"/>
      <c r="E29" s="351"/>
      <c r="F29" s="351"/>
    </row>
    <row r="30" spans="1:6" ht="24.95" customHeight="1">
      <c r="A30" s="351"/>
      <c r="B30" s="351"/>
      <c r="C30" s="351"/>
      <c r="D30" s="354"/>
      <c r="E30" s="351"/>
      <c r="F30" s="351"/>
    </row>
    <row r="31" spans="1:6" ht="24.95" customHeight="1">
      <c r="A31" s="351"/>
      <c r="B31" s="351"/>
      <c r="C31" s="351"/>
      <c r="D31" s="354"/>
      <c r="E31" s="351"/>
      <c r="F31" s="351"/>
    </row>
    <row r="32" spans="1:6" ht="24.95" customHeight="1">
      <c r="A32" s="351"/>
      <c r="B32" s="351"/>
      <c r="C32" s="351"/>
      <c r="D32" s="354"/>
      <c r="E32" s="351"/>
      <c r="F32" s="351"/>
    </row>
    <row r="33" spans="1:6" ht="30" customHeight="1">
      <c r="A33" s="351"/>
      <c r="B33" s="351"/>
      <c r="C33" s="351"/>
      <c r="D33" s="354"/>
      <c r="E33" s="351"/>
      <c r="F33" s="351"/>
    </row>
    <row r="34" spans="1:6" ht="30" customHeight="1">
      <c r="A34" s="351"/>
      <c r="B34" s="351"/>
      <c r="C34" s="351"/>
      <c r="D34" s="354"/>
      <c r="E34" s="351"/>
      <c r="F34" s="351"/>
    </row>
    <row r="35" spans="1:6" ht="30" customHeight="1">
      <c r="A35" s="351"/>
      <c r="B35" s="351"/>
      <c r="C35" s="351"/>
      <c r="D35" s="354"/>
      <c r="E35" s="351"/>
      <c r="F35" s="351"/>
    </row>
    <row r="36" spans="1:6" ht="30" customHeight="1">
      <c r="A36" s="351"/>
      <c r="B36" s="351"/>
      <c r="C36" s="351"/>
      <c r="D36" s="354"/>
      <c r="E36" s="351"/>
      <c r="F36" s="351"/>
    </row>
    <row r="37" spans="1:6" ht="30" customHeight="1">
      <c r="A37" s="351"/>
      <c r="B37" s="351"/>
      <c r="C37" s="351"/>
      <c r="D37" s="354"/>
      <c r="E37" s="351"/>
      <c r="F37" s="351"/>
    </row>
    <row r="38" spans="1:6" ht="30" customHeight="1">
      <c r="A38" s="351"/>
      <c r="B38" s="351"/>
      <c r="C38" s="351"/>
      <c r="D38" s="354"/>
      <c r="E38" s="351"/>
      <c r="F38" s="351"/>
    </row>
    <row r="39" spans="1:6" ht="30" customHeight="1">
      <c r="A39" s="351"/>
      <c r="B39" s="351"/>
      <c r="C39" s="351"/>
      <c r="D39" s="354"/>
      <c r="E39" s="351"/>
      <c r="F39" s="351"/>
    </row>
    <row r="40" spans="1:6" ht="30" customHeight="1">
      <c r="A40" s="351"/>
      <c r="B40" s="351"/>
      <c r="C40" s="351"/>
      <c r="D40" s="354"/>
      <c r="E40" s="351"/>
      <c r="F40" s="351"/>
    </row>
    <row r="41" spans="1:6" ht="30" customHeight="1">
      <c r="A41" s="351"/>
      <c r="B41" s="351"/>
      <c r="C41" s="351"/>
      <c r="D41" s="354"/>
      <c r="E41" s="351"/>
      <c r="F41" s="351"/>
    </row>
    <row r="42" spans="1:6" ht="30" customHeight="1">
      <c r="A42" s="351"/>
      <c r="B42" s="351"/>
      <c r="C42" s="351"/>
      <c r="D42" s="354"/>
      <c r="E42" s="351"/>
      <c r="F42" s="351"/>
    </row>
    <row r="43" spans="1:6" ht="30" customHeight="1">
      <c r="A43" s="351"/>
      <c r="B43" s="351"/>
      <c r="C43" s="351"/>
      <c r="D43" s="354"/>
      <c r="E43" s="351"/>
      <c r="F43" s="351"/>
    </row>
    <row r="44" spans="1:6" ht="30" customHeight="1">
      <c r="A44" s="351"/>
      <c r="B44" s="351"/>
      <c r="C44" s="351"/>
      <c r="D44" s="354"/>
      <c r="E44" s="351"/>
      <c r="F44" s="351"/>
    </row>
    <row r="45" spans="1:6" ht="30" customHeight="1">
      <c r="A45" s="351"/>
      <c r="B45" s="351"/>
      <c r="C45" s="351"/>
      <c r="D45" s="354"/>
      <c r="E45" s="351"/>
      <c r="F45" s="351"/>
    </row>
    <row r="46" spans="1:6" ht="30" customHeight="1">
      <c r="A46" s="351"/>
      <c r="B46" s="351"/>
      <c r="C46" s="351"/>
      <c r="D46" s="354"/>
      <c r="E46" s="351"/>
      <c r="F46" s="351"/>
    </row>
    <row r="47" spans="1:6" ht="30" customHeight="1">
      <c r="A47" s="351"/>
      <c r="B47" s="351"/>
      <c r="C47" s="351"/>
      <c r="D47" s="354"/>
      <c r="E47" s="351"/>
      <c r="F47" s="351"/>
    </row>
    <row r="48" spans="1:6" ht="30" customHeight="1">
      <c r="A48" s="351"/>
      <c r="B48" s="351"/>
      <c r="C48" s="351"/>
      <c r="D48" s="354"/>
      <c r="E48" s="351"/>
      <c r="F48" s="351"/>
    </row>
    <row r="49" spans="1:6" ht="30" customHeight="1">
      <c r="A49" s="351"/>
      <c r="B49" s="351"/>
      <c r="C49" s="351"/>
      <c r="D49" s="354"/>
      <c r="E49" s="351"/>
      <c r="F49" s="351"/>
    </row>
    <row r="50" spans="1:6" ht="30" customHeight="1">
      <c r="A50" s="351"/>
      <c r="B50" s="351"/>
      <c r="C50" s="351"/>
      <c r="D50" s="354"/>
      <c r="E50" s="351"/>
      <c r="F50" s="351"/>
    </row>
    <row r="51" spans="1:6" ht="30" customHeight="1">
      <c r="A51" s="351"/>
      <c r="B51" s="351"/>
      <c r="C51" s="351"/>
      <c r="D51" s="354"/>
      <c r="E51" s="351"/>
      <c r="F51" s="351"/>
    </row>
    <row r="52" spans="1:6" ht="30" customHeight="1">
      <c r="A52" s="351"/>
      <c r="B52" s="351"/>
      <c r="C52" s="351"/>
      <c r="D52" s="354"/>
      <c r="E52" s="351"/>
      <c r="F52" s="351"/>
    </row>
    <row r="53" spans="1:6" ht="30" customHeight="1">
      <c r="A53" s="351"/>
      <c r="B53" s="351"/>
      <c r="C53" s="351"/>
      <c r="D53" s="354"/>
      <c r="E53" s="351"/>
      <c r="F53" s="351"/>
    </row>
    <row r="54" spans="1:6" ht="30" customHeight="1">
      <c r="A54" s="351"/>
      <c r="B54" s="351"/>
      <c r="C54" s="351"/>
      <c r="D54" s="354"/>
      <c r="E54" s="351"/>
      <c r="F54" s="351"/>
    </row>
    <row r="55" spans="1:6" ht="30" customHeight="1">
      <c r="A55" s="351"/>
      <c r="B55" s="351"/>
      <c r="C55" s="351"/>
      <c r="D55" s="354"/>
      <c r="E55" s="351"/>
      <c r="F55" s="351"/>
    </row>
    <row r="56" spans="1:6" ht="30" customHeight="1">
      <c r="A56" s="351"/>
      <c r="B56" s="351"/>
      <c r="C56" s="351"/>
      <c r="D56" s="354"/>
      <c r="E56" s="351"/>
      <c r="F56" s="351"/>
    </row>
    <row r="57" spans="1:6" ht="30" customHeight="1">
      <c r="A57" s="351"/>
      <c r="B57" s="351"/>
      <c r="C57" s="351"/>
      <c r="D57" s="354"/>
      <c r="E57" s="351"/>
      <c r="F57" s="351"/>
    </row>
    <row r="58" spans="1:6" ht="30" customHeight="1">
      <c r="A58" s="351"/>
      <c r="B58" s="351"/>
      <c r="C58" s="351"/>
      <c r="D58" s="354"/>
      <c r="E58" s="351"/>
      <c r="F58" s="351"/>
    </row>
    <row r="59" spans="1:6" ht="30" customHeight="1">
      <c r="A59" s="351"/>
      <c r="B59" s="351"/>
      <c r="C59" s="351"/>
      <c r="D59" s="354"/>
      <c r="E59" s="351"/>
      <c r="F59" s="351"/>
    </row>
    <row r="60" spans="1:6" ht="30" customHeight="1">
      <c r="A60" s="351"/>
      <c r="B60" s="351"/>
      <c r="C60" s="351"/>
      <c r="D60" s="354"/>
      <c r="E60" s="351"/>
      <c r="F60" s="351"/>
    </row>
    <row r="61" spans="1:6" ht="30" customHeight="1">
      <c r="A61" s="351"/>
      <c r="B61" s="351"/>
      <c r="C61" s="351"/>
      <c r="D61" s="354"/>
      <c r="E61" s="351"/>
      <c r="F61" s="351"/>
    </row>
    <row r="62" spans="1:6" ht="30" customHeight="1">
      <c r="A62" s="351"/>
      <c r="B62" s="351"/>
      <c r="C62" s="351"/>
      <c r="D62" s="354"/>
      <c r="E62" s="351"/>
      <c r="F62" s="351"/>
    </row>
    <row r="63" spans="1:6" ht="30" customHeight="1">
      <c r="A63" s="351"/>
      <c r="B63" s="351"/>
      <c r="C63" s="351"/>
      <c r="D63" s="354"/>
      <c r="E63" s="351"/>
      <c r="F63" s="351"/>
    </row>
    <row r="64" spans="1:6" ht="30" customHeight="1">
      <c r="A64" s="351"/>
      <c r="B64" s="351"/>
      <c r="C64" s="351"/>
      <c r="D64" s="354"/>
      <c r="E64" s="351"/>
      <c r="F64" s="351"/>
    </row>
    <row r="65" spans="1:6" ht="30" customHeight="1">
      <c r="A65" s="351"/>
      <c r="B65" s="351"/>
      <c r="C65" s="351"/>
      <c r="D65" s="354"/>
      <c r="E65" s="351"/>
      <c r="F65" s="351"/>
    </row>
    <row r="66" spans="1:6" ht="30" customHeight="1">
      <c r="A66" s="351"/>
      <c r="B66" s="351"/>
      <c r="C66" s="351"/>
      <c r="D66" s="354"/>
      <c r="E66" s="351"/>
      <c r="F66" s="351"/>
    </row>
    <row r="67" spans="1:6" ht="30" customHeight="1">
      <c r="A67" s="351"/>
      <c r="B67" s="351"/>
      <c r="C67" s="351"/>
      <c r="D67" s="354"/>
      <c r="E67" s="351"/>
      <c r="F67" s="351"/>
    </row>
    <row r="68" spans="1:6" ht="30" customHeight="1">
      <c r="A68" s="351"/>
      <c r="B68" s="351"/>
      <c r="C68" s="351"/>
      <c r="D68" s="354"/>
      <c r="E68" s="351"/>
      <c r="F68" s="351"/>
    </row>
    <row r="69" spans="1:6" ht="30" customHeight="1">
      <c r="A69" s="351"/>
      <c r="B69" s="351"/>
      <c r="C69" s="351"/>
      <c r="D69" s="354"/>
      <c r="E69" s="351"/>
      <c r="F69" s="351"/>
    </row>
    <row r="70" spans="1:6" ht="30" customHeight="1">
      <c r="A70" s="351"/>
      <c r="B70" s="351"/>
      <c r="C70" s="351"/>
      <c r="D70" s="354"/>
      <c r="E70" s="351"/>
      <c r="F70" s="351"/>
    </row>
    <row r="71" spans="1:6" ht="30" customHeight="1">
      <c r="A71" s="351"/>
      <c r="B71" s="351"/>
      <c r="C71" s="351"/>
      <c r="D71" s="354"/>
      <c r="E71" s="351"/>
      <c r="F71" s="351"/>
    </row>
    <row r="72" spans="1:6" ht="30" customHeight="1">
      <c r="A72" s="351"/>
      <c r="B72" s="351"/>
      <c r="C72" s="351"/>
      <c r="D72" s="354"/>
      <c r="E72" s="351"/>
      <c r="F72" s="351"/>
    </row>
    <row r="73" spans="1:6" ht="30" customHeight="1">
      <c r="A73" s="351"/>
      <c r="B73" s="351"/>
      <c r="C73" s="351"/>
      <c r="D73" s="354"/>
      <c r="E73" s="351"/>
      <c r="F73" s="351"/>
    </row>
    <row r="74" spans="1:6" ht="30" customHeight="1">
      <c r="A74" s="351"/>
      <c r="B74" s="351"/>
      <c r="C74" s="351"/>
      <c r="D74" s="354"/>
      <c r="E74" s="351"/>
      <c r="F74" s="351"/>
    </row>
    <row r="75" spans="1:6" ht="30" customHeight="1">
      <c r="A75" s="351"/>
      <c r="B75" s="351"/>
      <c r="C75" s="351"/>
      <c r="D75" s="354"/>
      <c r="E75" s="351"/>
      <c r="F75" s="351"/>
    </row>
    <row r="76" spans="1:6" ht="30" customHeight="1">
      <c r="A76" s="351"/>
      <c r="B76" s="351"/>
      <c r="C76" s="351"/>
      <c r="D76" s="354"/>
      <c r="E76" s="351"/>
      <c r="F76" s="351"/>
    </row>
    <row r="77" spans="1:6" ht="30" customHeight="1">
      <c r="A77" s="351"/>
      <c r="B77" s="351"/>
      <c r="C77" s="351"/>
      <c r="D77" s="354"/>
      <c r="E77" s="351"/>
      <c r="F77" s="351"/>
    </row>
    <row r="78" spans="1:6" ht="30" customHeight="1">
      <c r="A78" s="351"/>
      <c r="B78" s="351"/>
      <c r="C78" s="351"/>
      <c r="D78" s="354"/>
      <c r="E78" s="351"/>
      <c r="F78" s="351"/>
    </row>
    <row r="79" spans="1:6" ht="30" customHeight="1">
      <c r="A79" s="351"/>
      <c r="B79" s="351"/>
      <c r="C79" s="351"/>
      <c r="D79" s="354"/>
      <c r="E79" s="351"/>
      <c r="F79" s="351"/>
    </row>
    <row r="80" spans="1:6" ht="30" customHeight="1">
      <c r="A80" s="351"/>
      <c r="B80" s="351"/>
      <c r="C80" s="351"/>
      <c r="D80" s="354"/>
      <c r="E80" s="351"/>
      <c r="F80" s="351"/>
    </row>
    <row r="81" spans="1:6" ht="30" customHeight="1">
      <c r="A81" s="351"/>
      <c r="B81" s="351"/>
      <c r="C81" s="351"/>
      <c r="D81" s="354"/>
      <c r="E81" s="351"/>
      <c r="F81" s="351"/>
    </row>
    <row r="82" spans="1:6" ht="30" customHeight="1">
      <c r="A82" s="351"/>
      <c r="B82" s="351"/>
      <c r="C82" s="351"/>
      <c r="D82" s="354"/>
      <c r="E82" s="351"/>
      <c r="F82" s="351"/>
    </row>
    <row r="83" spans="1:6" ht="30" customHeight="1">
      <c r="A83" s="351"/>
      <c r="B83" s="351"/>
      <c r="C83" s="351"/>
      <c r="D83" s="354"/>
      <c r="E83" s="351"/>
      <c r="F83" s="351"/>
    </row>
    <row r="84" spans="1:6" ht="30" customHeight="1">
      <c r="A84" s="351"/>
      <c r="B84" s="351"/>
      <c r="C84" s="351"/>
      <c r="D84" s="354"/>
      <c r="E84" s="351"/>
      <c r="F84" s="351"/>
    </row>
    <row r="85" spans="1:6" ht="30" customHeight="1">
      <c r="A85" s="351"/>
      <c r="B85" s="351"/>
      <c r="C85" s="351"/>
      <c r="D85" s="354"/>
      <c r="E85" s="351"/>
      <c r="F85" s="351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60"/>
  <sheetViews>
    <sheetView showGridLines="0" showZeros="0" view="pageBreakPreview" topLeftCell="A7" zoomScaleNormal="100" zoomScaleSheetLayoutView="100" workbookViewId="0">
      <selection activeCell="O17" sqref="O17"/>
    </sheetView>
  </sheetViews>
  <sheetFormatPr defaultRowHeight="12"/>
  <cols>
    <col min="1" max="1" width="1.7109375" style="4" customWidth="1"/>
    <col min="2" max="2" width="3.7109375" style="3" customWidth="1"/>
    <col min="3" max="3" width="6.85546875" style="4" customWidth="1"/>
    <col min="4" max="4" width="1.7109375" style="4" customWidth="1"/>
    <col min="5" max="5" width="20.7109375" style="3" customWidth="1"/>
    <col min="6" max="6" width="1.7109375" style="3" customWidth="1"/>
    <col min="7" max="7" width="14.28515625" style="40" customWidth="1"/>
    <col min="8" max="8" width="1" style="62" customWidth="1"/>
    <col min="9" max="9" width="9.28515625" style="40" bestFit="1" customWidth="1"/>
    <col min="10" max="10" width="1.140625" style="62" customWidth="1"/>
    <col min="11" max="11" width="0.85546875" style="40" customWidth="1"/>
    <col min="12" max="12" width="32.28515625" style="4" customWidth="1"/>
    <col min="13" max="13" width="11.7109375" style="4" hidden="1" customWidth="1"/>
    <col min="14" max="14" width="10.7109375" style="4" bestFit="1" customWidth="1"/>
    <col min="15" max="16384" width="9.140625" style="4"/>
  </cols>
  <sheetData>
    <row r="1" spans="1:15" ht="20.100000000000001" customHeight="1">
      <c r="A1" s="106" t="s">
        <v>249</v>
      </c>
      <c r="B1" s="106"/>
      <c r="C1" s="106"/>
      <c r="D1" s="106"/>
      <c r="E1" s="4"/>
      <c r="F1" s="4"/>
      <c r="G1" s="4"/>
      <c r="I1" s="62"/>
      <c r="L1" s="62"/>
      <c r="M1" s="62"/>
      <c r="N1" s="62"/>
      <c r="O1" s="62"/>
    </row>
    <row r="2" spans="1:15" s="7" customFormat="1" ht="39.950000000000003" customHeight="1">
      <c r="A2" s="5" t="s">
        <v>314</v>
      </c>
      <c r="B2" s="6"/>
      <c r="C2" s="258"/>
      <c r="D2" s="258"/>
      <c r="E2" s="257"/>
      <c r="F2" s="257"/>
      <c r="G2" s="137"/>
      <c r="H2" s="136"/>
      <c r="I2" s="307"/>
      <c r="J2" s="259"/>
      <c r="K2" s="307"/>
      <c r="L2" s="5"/>
    </row>
    <row r="3" spans="1:15" ht="20.100000000000001" customHeight="1">
      <c r="A3" s="318"/>
      <c r="B3" s="319"/>
      <c r="C3" s="318"/>
      <c r="D3" s="318"/>
      <c r="E3" s="319"/>
      <c r="F3" s="319"/>
      <c r="G3" s="83"/>
      <c r="H3" s="320"/>
      <c r="I3" s="321"/>
      <c r="J3" s="322"/>
      <c r="K3" s="321"/>
      <c r="L3" s="289"/>
      <c r="O3" s="7"/>
    </row>
    <row r="4" spans="1:15" ht="20.100000000000001" customHeight="1">
      <c r="A4" s="32" t="str">
        <f>"구 분 : "&amp;월기본급!B9&amp;"                       직종명 : "&amp;월기본급!F9&amp;""</f>
        <v>구 분 : 박물관보조교사                       직종명 : 단순노무종사원</v>
      </c>
      <c r="B4" s="18"/>
      <c r="C4" s="32"/>
      <c r="D4" s="32"/>
      <c r="G4" s="61"/>
      <c r="H4" s="61"/>
      <c r="I4" s="61"/>
      <c r="L4" s="37" t="s">
        <v>15</v>
      </c>
      <c r="O4" s="7"/>
    </row>
    <row r="5" spans="1:15" ht="20.100000000000001" customHeight="1">
      <c r="A5" s="323"/>
      <c r="B5" s="324"/>
      <c r="C5" s="324"/>
      <c r="D5" s="324"/>
      <c r="E5" s="325" t="s">
        <v>16</v>
      </c>
      <c r="F5" s="325"/>
      <c r="G5" s="651" t="s">
        <v>17</v>
      </c>
      <c r="H5" s="652"/>
      <c r="I5" s="651" t="s">
        <v>18</v>
      </c>
      <c r="J5" s="652"/>
      <c r="K5" s="651" t="s">
        <v>19</v>
      </c>
      <c r="L5" s="652"/>
      <c r="O5" s="7"/>
    </row>
    <row r="6" spans="1:15" ht="20.100000000000001" customHeight="1">
      <c r="A6" s="326" t="s">
        <v>20</v>
      </c>
      <c r="B6" s="327"/>
      <c r="C6" s="328"/>
      <c r="D6" s="328"/>
      <c r="E6" s="328"/>
      <c r="F6" s="328"/>
      <c r="G6" s="653"/>
      <c r="H6" s="654"/>
      <c r="I6" s="653"/>
      <c r="J6" s="654"/>
      <c r="K6" s="653"/>
      <c r="L6" s="654"/>
    </row>
    <row r="7" spans="1:15" ht="22.5" customHeight="1">
      <c r="A7" s="640" t="s">
        <v>175</v>
      </c>
      <c r="B7" s="641"/>
      <c r="C7" s="637" t="s">
        <v>21</v>
      </c>
      <c r="D7" s="638"/>
      <c r="E7" s="638"/>
      <c r="F7" s="639"/>
      <c r="G7" s="49">
        <f>단위당인건비!E6</f>
        <v>1707524</v>
      </c>
      <c r="H7" s="50"/>
      <c r="I7" s="49"/>
      <c r="J7" s="50"/>
      <c r="K7" s="329"/>
      <c r="L7" s="29"/>
    </row>
    <row r="8" spans="1:15" ht="22.5" customHeight="1">
      <c r="A8" s="642"/>
      <c r="B8" s="643"/>
      <c r="C8" s="646" t="s">
        <v>221</v>
      </c>
      <c r="D8" s="30"/>
      <c r="E8" s="46" t="s">
        <v>0</v>
      </c>
      <c r="F8" s="30"/>
      <c r="G8" s="49">
        <f>단위당인건비!E7</f>
        <v>0</v>
      </c>
      <c r="H8" s="50"/>
      <c r="I8" s="49"/>
      <c r="J8" s="50"/>
      <c r="K8" s="329"/>
      <c r="L8" s="29"/>
    </row>
    <row r="9" spans="1:15" ht="22.5" customHeight="1">
      <c r="A9" s="642"/>
      <c r="B9" s="643"/>
      <c r="C9" s="647"/>
      <c r="D9" s="30"/>
      <c r="E9" s="46" t="s">
        <v>180</v>
      </c>
      <c r="F9" s="330"/>
      <c r="G9" s="49">
        <f>단위당인건비!E8</f>
        <v>0</v>
      </c>
      <c r="H9" s="50"/>
      <c r="I9" s="49"/>
      <c r="J9" s="50"/>
      <c r="K9" s="329"/>
      <c r="L9" s="29"/>
    </row>
    <row r="10" spans="1:15" ht="22.5" customHeight="1">
      <c r="A10" s="642"/>
      <c r="B10" s="643"/>
      <c r="C10" s="647"/>
      <c r="D10" s="30"/>
      <c r="E10" s="46" t="s">
        <v>4</v>
      </c>
      <c r="F10" s="330"/>
      <c r="G10" s="49">
        <f>단위당인건비!E9</f>
        <v>81699</v>
      </c>
      <c r="H10" s="50"/>
      <c r="I10" s="49"/>
      <c r="J10" s="50"/>
      <c r="K10" s="329"/>
      <c r="L10" s="29"/>
    </row>
    <row r="11" spans="1:15" ht="22.5" customHeight="1">
      <c r="A11" s="642"/>
      <c r="B11" s="643"/>
      <c r="C11" s="648"/>
      <c r="D11" s="30"/>
      <c r="E11" s="331" t="s">
        <v>23</v>
      </c>
      <c r="F11" s="331"/>
      <c r="G11" s="49">
        <f>단위당인건비!E10</f>
        <v>81699</v>
      </c>
      <c r="H11" s="50"/>
      <c r="I11" s="332"/>
      <c r="J11" s="50"/>
      <c r="K11" s="329"/>
      <c r="L11" s="31"/>
    </row>
    <row r="12" spans="1:15" ht="22.5" customHeight="1">
      <c r="A12" s="642"/>
      <c r="B12" s="643"/>
      <c r="C12" s="637" t="s">
        <v>24</v>
      </c>
      <c r="D12" s="638"/>
      <c r="E12" s="638"/>
      <c r="F12" s="639"/>
      <c r="G12" s="49">
        <f>단위당인건비!E11</f>
        <v>184981</v>
      </c>
      <c r="H12" s="50"/>
      <c r="I12" s="332"/>
      <c r="J12" s="50"/>
      <c r="K12" s="329"/>
      <c r="L12" s="31"/>
    </row>
    <row r="13" spans="1:15" ht="22.5" customHeight="1">
      <c r="A13" s="642"/>
      <c r="B13" s="643"/>
      <c r="C13" s="637" t="s">
        <v>25</v>
      </c>
      <c r="D13" s="638"/>
      <c r="E13" s="638"/>
      <c r="F13" s="639"/>
      <c r="G13" s="49">
        <f>단위당인건비!E12</f>
        <v>164517</v>
      </c>
      <c r="H13" s="50"/>
      <c r="I13" s="332"/>
      <c r="J13" s="50"/>
      <c r="K13" s="329"/>
      <c r="L13" s="31"/>
    </row>
    <row r="14" spans="1:15" ht="22.5" customHeight="1">
      <c r="A14" s="644"/>
      <c r="B14" s="645"/>
      <c r="C14" s="637" t="s">
        <v>26</v>
      </c>
      <c r="D14" s="638"/>
      <c r="E14" s="638"/>
      <c r="F14" s="639"/>
      <c r="G14" s="49">
        <f>단위당인건비!E13</f>
        <v>2138721</v>
      </c>
      <c r="H14" s="50"/>
      <c r="I14" s="333">
        <f>TRUNC(G14/$G$28*100,2)+0.1</f>
        <v>82.5</v>
      </c>
      <c r="J14" s="50"/>
      <c r="K14" s="329"/>
      <c r="L14" s="31" t="str">
        <f>단위당인건비!$A$1&amp;"참조"</f>
        <v>&lt; 표 : 4 &gt; 참조</v>
      </c>
    </row>
    <row r="15" spans="1:15" ht="22.5" customHeight="1">
      <c r="A15" s="640" t="s">
        <v>407</v>
      </c>
      <c r="B15" s="641"/>
      <c r="C15" s="646" t="s">
        <v>3</v>
      </c>
      <c r="D15" s="30"/>
      <c r="E15" s="46" t="s">
        <v>27</v>
      </c>
      <c r="F15" s="46"/>
      <c r="G15" s="49">
        <f>경비집계표!E6</f>
        <v>33561</v>
      </c>
      <c r="H15" s="50"/>
      <c r="I15" s="49"/>
      <c r="J15" s="50"/>
      <c r="K15" s="329"/>
      <c r="L15" s="31"/>
      <c r="M15" s="315">
        <f>TRUNC(SUM(G7+G11+G12)*1.7%)</f>
        <v>33561</v>
      </c>
      <c r="N15" s="315"/>
      <c r="O15" s="315"/>
    </row>
    <row r="16" spans="1:15" ht="22.5" customHeight="1">
      <c r="A16" s="642"/>
      <c r="B16" s="643"/>
      <c r="C16" s="647"/>
      <c r="D16" s="30"/>
      <c r="E16" s="46" t="s">
        <v>28</v>
      </c>
      <c r="F16" s="46"/>
      <c r="G16" s="49">
        <f>경비집계표!E7</f>
        <v>88839</v>
      </c>
      <c r="H16" s="50"/>
      <c r="I16" s="49"/>
      <c r="J16" s="50"/>
      <c r="K16" s="329"/>
      <c r="L16" s="31"/>
      <c r="M16" s="315">
        <f>TRUNC(SUM(G7+G11+G12)*4.5%)</f>
        <v>88839</v>
      </c>
      <c r="N16" s="315"/>
      <c r="O16" s="315"/>
    </row>
    <row r="17" spans="1:15" ht="22.5" customHeight="1">
      <c r="A17" s="642"/>
      <c r="B17" s="643"/>
      <c r="C17" s="647"/>
      <c r="D17" s="30"/>
      <c r="E17" s="46" t="s">
        <v>29</v>
      </c>
      <c r="F17" s="46"/>
      <c r="G17" s="49">
        <f>경비집계표!E8</f>
        <v>17767</v>
      </c>
      <c r="H17" s="50"/>
      <c r="I17" s="49"/>
      <c r="J17" s="50"/>
      <c r="K17" s="329"/>
      <c r="L17" s="31"/>
      <c r="M17" s="315">
        <f>TRUNC(SUM(G7+G11+G12)*0.9%)</f>
        <v>17767</v>
      </c>
      <c r="N17" s="315"/>
      <c r="O17" s="315"/>
    </row>
    <row r="18" spans="1:15" ht="22.5" customHeight="1">
      <c r="A18" s="642"/>
      <c r="B18" s="643"/>
      <c r="C18" s="647"/>
      <c r="D18" s="30"/>
      <c r="E18" s="46" t="s">
        <v>30</v>
      </c>
      <c r="F18" s="46"/>
      <c r="G18" s="49">
        <f>경비집계표!E9</f>
        <v>59917</v>
      </c>
      <c r="H18" s="50"/>
      <c r="I18" s="49"/>
      <c r="J18" s="50"/>
      <c r="K18" s="329"/>
      <c r="L18" s="31"/>
      <c r="M18" s="315">
        <f>TRUNC(SUM(G7+G11+G12)*3.06%)</f>
        <v>60410</v>
      </c>
      <c r="N18" s="315"/>
      <c r="O18" s="315"/>
    </row>
    <row r="19" spans="1:15" ht="22.5" customHeight="1">
      <c r="A19" s="642"/>
      <c r="B19" s="643"/>
      <c r="C19" s="647"/>
      <c r="D19" s="30"/>
      <c r="E19" s="272" t="s">
        <v>220</v>
      </c>
      <c r="F19" s="46"/>
      <c r="G19" s="49">
        <f>경비집계표!E10</f>
        <v>3924</v>
      </c>
      <c r="H19" s="50"/>
      <c r="I19" s="49"/>
      <c r="J19" s="50"/>
      <c r="K19" s="329"/>
      <c r="L19" s="31"/>
      <c r="M19" s="315">
        <f>TRUNC(M18*6.55%)</f>
        <v>3956</v>
      </c>
      <c r="N19" s="315"/>
      <c r="O19" s="315"/>
    </row>
    <row r="20" spans="1:15" ht="22.5" customHeight="1">
      <c r="A20" s="642"/>
      <c r="B20" s="643"/>
      <c r="C20" s="647"/>
      <c r="D20" s="30"/>
      <c r="E20" s="46" t="s">
        <v>31</v>
      </c>
      <c r="F20" s="46"/>
      <c r="G20" s="49">
        <f>경비집계표!E11</f>
        <v>1579</v>
      </c>
      <c r="H20" s="50"/>
      <c r="I20" s="49"/>
      <c r="J20" s="50"/>
      <c r="K20" s="329"/>
      <c r="L20" s="31"/>
      <c r="M20" s="315">
        <f>TRUNC(SUM(G7+G11+G12)*0.08%)</f>
        <v>1579</v>
      </c>
      <c r="N20" s="315"/>
      <c r="O20" s="315"/>
    </row>
    <row r="21" spans="1:15" ht="22.5" customHeight="1">
      <c r="A21" s="642"/>
      <c r="B21" s="643"/>
      <c r="C21" s="648"/>
      <c r="D21" s="30"/>
      <c r="E21" s="331" t="s">
        <v>23</v>
      </c>
      <c r="F21" s="46"/>
      <c r="G21" s="49">
        <f>경비집계표!E12</f>
        <v>205587</v>
      </c>
      <c r="H21" s="50"/>
      <c r="I21" s="49"/>
      <c r="J21" s="50"/>
      <c r="K21" s="329"/>
      <c r="L21" s="31"/>
      <c r="M21" s="317">
        <f>SUM(M15:M20)</f>
        <v>206112</v>
      </c>
      <c r="N21" s="315"/>
    </row>
    <row r="22" spans="1:15" ht="22.5" customHeight="1">
      <c r="A22" s="642"/>
      <c r="B22" s="643"/>
      <c r="C22" s="634" t="s">
        <v>405</v>
      </c>
      <c r="D22" s="635"/>
      <c r="E22" s="635"/>
      <c r="F22" s="636"/>
      <c r="G22" s="49">
        <f>경비집계표!E13</f>
        <v>0</v>
      </c>
      <c r="H22" s="50"/>
      <c r="I22" s="49"/>
      <c r="J22" s="50"/>
      <c r="K22" s="329"/>
      <c r="L22" s="31"/>
    </row>
    <row r="23" spans="1:15" ht="22.5" customHeight="1">
      <c r="A23" s="642"/>
      <c r="B23" s="643"/>
      <c r="C23" s="634" t="s">
        <v>406</v>
      </c>
      <c r="D23" s="635"/>
      <c r="E23" s="635"/>
      <c r="F23" s="636"/>
      <c r="G23" s="49">
        <f>경비집계표!E14</f>
        <v>9871</v>
      </c>
      <c r="H23" s="50"/>
      <c r="I23" s="49"/>
      <c r="J23" s="50"/>
      <c r="K23" s="329"/>
      <c r="L23" s="31"/>
    </row>
    <row r="24" spans="1:15" ht="22.5" customHeight="1">
      <c r="A24" s="644"/>
      <c r="B24" s="645"/>
      <c r="C24" s="637" t="s">
        <v>26</v>
      </c>
      <c r="D24" s="638"/>
      <c r="E24" s="638"/>
      <c r="F24" s="639"/>
      <c r="G24" s="49">
        <f>경비집계표!E15</f>
        <v>215458</v>
      </c>
      <c r="H24" s="50"/>
      <c r="I24" s="333">
        <v>13</v>
      </c>
      <c r="J24" s="50"/>
      <c r="K24" s="329"/>
      <c r="L24" s="554" t="s">
        <v>449</v>
      </c>
    </row>
    <row r="25" spans="1:15" ht="22.5" customHeight="1">
      <c r="A25" s="140"/>
      <c r="B25" s="632" t="s">
        <v>155</v>
      </c>
      <c r="C25" s="632"/>
      <c r="D25" s="632"/>
      <c r="E25" s="632"/>
      <c r="F25" s="334"/>
      <c r="G25" s="49">
        <f>SUM(G14,G24)</f>
        <v>2354179</v>
      </c>
      <c r="H25" s="50"/>
      <c r="I25" s="333">
        <v>90.71</v>
      </c>
      <c r="J25" s="50"/>
      <c r="K25" s="329"/>
      <c r="L25" s="554" t="s">
        <v>450</v>
      </c>
    </row>
    <row r="26" spans="1:15" ht="22.5" customHeight="1">
      <c r="A26" s="335"/>
      <c r="B26" s="649" t="s">
        <v>478</v>
      </c>
      <c r="C26" s="650"/>
      <c r="D26" s="650"/>
      <c r="E26" s="650"/>
      <c r="F26" s="336"/>
      <c r="G26" s="49">
        <f>TRUNC(G25*4%,0)</f>
        <v>94167</v>
      </c>
      <c r="H26" s="50"/>
      <c r="I26" s="555">
        <v>3.62</v>
      </c>
      <c r="J26" s="50"/>
      <c r="K26" s="329"/>
      <c r="L26" s="557" t="s">
        <v>456</v>
      </c>
      <c r="M26" s="4">
        <f>MIN(일반비율!$E$17:$J$17)</f>
        <v>4</v>
      </c>
    </row>
    <row r="27" spans="1:15" ht="22.5" customHeight="1">
      <c r="A27" s="335"/>
      <c r="B27" s="632" t="str">
        <f>"이                 윤("&amp;M27&amp;"%)"</f>
        <v>이                 윤(6%)</v>
      </c>
      <c r="C27" s="632"/>
      <c r="D27" s="632"/>
      <c r="E27" s="632"/>
      <c r="F27" s="336"/>
      <c r="G27" s="49">
        <f>TRUNC(SUM(G14,G24,G26)*M27%,0)</f>
        <v>146900</v>
      </c>
      <c r="H27" s="50"/>
      <c r="I27" s="555">
        <v>5.66</v>
      </c>
      <c r="J27" s="50"/>
      <c r="K27" s="329"/>
      <c r="L27" s="557" t="s">
        <v>451</v>
      </c>
      <c r="M27" s="4">
        <f>MIN(이윤율!$D$9:$F$9)</f>
        <v>6</v>
      </c>
    </row>
    <row r="28" spans="1:15" ht="22.5" customHeight="1">
      <c r="A28" s="335"/>
      <c r="B28" s="632" t="s">
        <v>410</v>
      </c>
      <c r="C28" s="632"/>
      <c r="D28" s="632"/>
      <c r="E28" s="632"/>
      <c r="F28" s="336"/>
      <c r="G28" s="49">
        <f>SUM(G25:G27)</f>
        <v>2595246</v>
      </c>
      <c r="H28" s="50"/>
      <c r="I28" s="333">
        <v>100</v>
      </c>
      <c r="J28" s="50"/>
      <c r="K28" s="329"/>
      <c r="L28" s="554" t="s">
        <v>452</v>
      </c>
    </row>
    <row r="29" spans="1:15" ht="22.5" customHeight="1">
      <c r="A29" s="335"/>
      <c r="B29" s="632" t="s">
        <v>245</v>
      </c>
      <c r="C29" s="632"/>
      <c r="D29" s="632"/>
      <c r="E29" s="632"/>
      <c r="F29" s="336"/>
      <c r="G29" s="49">
        <f>TRUNC(G28*10%)</f>
        <v>259524</v>
      </c>
      <c r="H29" s="50"/>
      <c r="I29" s="333"/>
      <c r="J29" s="50"/>
      <c r="K29" s="329"/>
      <c r="L29" s="554" t="s">
        <v>453</v>
      </c>
    </row>
    <row r="30" spans="1:15" ht="22.5" customHeight="1">
      <c r="A30" s="335"/>
      <c r="B30" s="632" t="s">
        <v>246</v>
      </c>
      <c r="C30" s="632"/>
      <c r="D30" s="632"/>
      <c r="E30" s="632"/>
      <c r="F30" s="336"/>
      <c r="G30" s="49">
        <f>SUM(G28:G29)</f>
        <v>2854770</v>
      </c>
      <c r="H30" s="50"/>
      <c r="I30" s="333"/>
      <c r="J30" s="50"/>
      <c r="K30" s="329"/>
      <c r="L30" s="554" t="s">
        <v>454</v>
      </c>
    </row>
    <row r="31" spans="1:15" ht="22.5" customHeight="1">
      <c r="A31" s="106"/>
      <c r="B31" s="106"/>
      <c r="C31" s="106"/>
      <c r="D31" s="106"/>
      <c r="E31" s="4"/>
      <c r="F31" s="4"/>
      <c r="G31" s="4"/>
      <c r="I31" s="62"/>
      <c r="L31" s="62"/>
    </row>
    <row r="32" spans="1:15" ht="25.5" hidden="1">
      <c r="A32" s="5" t="s">
        <v>314</v>
      </c>
      <c r="B32" s="6"/>
      <c r="C32" s="258"/>
      <c r="D32" s="258"/>
      <c r="E32" s="257"/>
      <c r="F32" s="257"/>
      <c r="G32" s="137"/>
      <c r="H32" s="136"/>
      <c r="I32" s="307"/>
      <c r="J32" s="259"/>
      <c r="K32" s="307"/>
      <c r="L32" s="5"/>
    </row>
    <row r="33" spans="1:12" ht="22.5" hidden="1" customHeight="1">
      <c r="A33" s="318"/>
      <c r="B33" s="319"/>
      <c r="C33" s="318"/>
      <c r="D33" s="318"/>
      <c r="E33" s="319"/>
      <c r="F33" s="319"/>
      <c r="G33" s="83"/>
      <c r="H33" s="320"/>
      <c r="I33" s="321"/>
      <c r="J33" s="322"/>
      <c r="K33" s="321"/>
      <c r="L33" s="289"/>
    </row>
    <row r="34" spans="1:12" ht="22.5" hidden="1" customHeight="1">
      <c r="A34" s="32" t="str">
        <f>"구 분 : "&amp;월기본급!B10&amp;"                       직종명 : "&amp;월기본급!F10&amp;""</f>
        <v>구 분 : 테크니션                       직종명 : 전기산업기사</v>
      </c>
      <c r="B34" s="18"/>
      <c r="C34" s="32"/>
      <c r="D34" s="32"/>
      <c r="G34" s="61"/>
      <c r="H34" s="61"/>
      <c r="I34" s="61"/>
      <c r="L34" s="37" t="s">
        <v>15</v>
      </c>
    </row>
    <row r="35" spans="1:12" ht="22.5" hidden="1" customHeight="1">
      <c r="A35" s="323"/>
      <c r="B35" s="324"/>
      <c r="C35" s="324"/>
      <c r="D35" s="324"/>
      <c r="E35" s="325" t="s">
        <v>16</v>
      </c>
      <c r="F35" s="325"/>
      <c r="G35" s="651" t="s">
        <v>17</v>
      </c>
      <c r="H35" s="652"/>
      <c r="I35" s="651" t="s">
        <v>18</v>
      </c>
      <c r="J35" s="652"/>
      <c r="K35" s="337"/>
      <c r="L35" s="652" t="s">
        <v>19</v>
      </c>
    </row>
    <row r="36" spans="1:12" ht="22.5" hidden="1" customHeight="1">
      <c r="A36" s="326" t="s">
        <v>20</v>
      </c>
      <c r="B36" s="327"/>
      <c r="C36" s="328"/>
      <c r="D36" s="328"/>
      <c r="E36" s="328"/>
      <c r="F36" s="328"/>
      <c r="G36" s="653"/>
      <c r="H36" s="654"/>
      <c r="I36" s="653"/>
      <c r="J36" s="654"/>
      <c r="K36" s="338"/>
      <c r="L36" s="654"/>
    </row>
    <row r="37" spans="1:12" ht="22.5" hidden="1" customHeight="1">
      <c r="A37" s="640" t="s">
        <v>175</v>
      </c>
      <c r="B37" s="641"/>
      <c r="C37" s="637" t="s">
        <v>21</v>
      </c>
      <c r="D37" s="638"/>
      <c r="E37" s="638"/>
      <c r="F37" s="639"/>
      <c r="G37" s="49">
        <f>단위당인건비!E24</f>
        <v>0</v>
      </c>
      <c r="H37" s="50"/>
      <c r="I37" s="49"/>
      <c r="J37" s="50"/>
      <c r="K37" s="329"/>
      <c r="L37" s="29"/>
    </row>
    <row r="38" spans="1:12" ht="22.5" hidden="1" customHeight="1">
      <c r="A38" s="642"/>
      <c r="B38" s="643"/>
      <c r="C38" s="646" t="s">
        <v>183</v>
      </c>
      <c r="D38" s="30"/>
      <c r="E38" s="46" t="s">
        <v>0</v>
      </c>
      <c r="F38" s="30"/>
      <c r="G38" s="49">
        <f>단위당인건비!E25</f>
        <v>0</v>
      </c>
      <c r="H38" s="50"/>
      <c r="I38" s="49"/>
      <c r="J38" s="50"/>
      <c r="K38" s="329"/>
      <c r="L38" s="29"/>
    </row>
    <row r="39" spans="1:12" ht="22.5" hidden="1" customHeight="1">
      <c r="A39" s="642"/>
      <c r="B39" s="643"/>
      <c r="C39" s="647"/>
      <c r="D39" s="30"/>
      <c r="E39" s="46" t="s">
        <v>180</v>
      </c>
      <c r="F39" s="330"/>
      <c r="G39" s="49">
        <f>단위당인건비!E26</f>
        <v>0</v>
      </c>
      <c r="H39" s="50"/>
      <c r="I39" s="49"/>
      <c r="J39" s="50"/>
      <c r="K39" s="329"/>
      <c r="L39" s="29"/>
    </row>
    <row r="40" spans="1:12" ht="22.5" hidden="1" customHeight="1">
      <c r="A40" s="642"/>
      <c r="B40" s="643"/>
      <c r="C40" s="647"/>
      <c r="D40" s="30"/>
      <c r="E40" s="46" t="s">
        <v>4</v>
      </c>
      <c r="F40" s="330"/>
      <c r="G40" s="49">
        <f>단위당인건비!E27</f>
        <v>0</v>
      </c>
      <c r="H40" s="50"/>
      <c r="I40" s="49"/>
      <c r="J40" s="50"/>
      <c r="K40" s="329"/>
      <c r="L40" s="29"/>
    </row>
    <row r="41" spans="1:12" ht="22.5" hidden="1" customHeight="1">
      <c r="A41" s="642"/>
      <c r="B41" s="643"/>
      <c r="C41" s="648"/>
      <c r="D41" s="30"/>
      <c r="E41" s="331" t="s">
        <v>5</v>
      </c>
      <c r="F41" s="331"/>
      <c r="G41" s="49">
        <f>단위당인건비!E28</f>
        <v>0</v>
      </c>
      <c r="H41" s="50"/>
      <c r="I41" s="332"/>
      <c r="J41" s="50"/>
      <c r="K41" s="329"/>
      <c r="L41" s="31"/>
    </row>
    <row r="42" spans="1:12" ht="22.5" hidden="1" customHeight="1">
      <c r="A42" s="642"/>
      <c r="B42" s="643"/>
      <c r="C42" s="637" t="s">
        <v>24</v>
      </c>
      <c r="D42" s="638"/>
      <c r="E42" s="638"/>
      <c r="F42" s="639"/>
      <c r="G42" s="49">
        <f>단위당인건비!E29</f>
        <v>0</v>
      </c>
      <c r="H42" s="50"/>
      <c r="I42" s="332"/>
      <c r="J42" s="50"/>
      <c r="K42" s="329"/>
      <c r="L42" s="31"/>
    </row>
    <row r="43" spans="1:12" ht="22.5" hidden="1" customHeight="1">
      <c r="A43" s="642"/>
      <c r="B43" s="643"/>
      <c r="C43" s="637" t="s">
        <v>25</v>
      </c>
      <c r="D43" s="638"/>
      <c r="E43" s="638"/>
      <c r="F43" s="639"/>
      <c r="G43" s="49">
        <f>단위당인건비!E30</f>
        <v>0</v>
      </c>
      <c r="H43" s="50"/>
      <c r="I43" s="332"/>
      <c r="J43" s="50"/>
      <c r="K43" s="329"/>
      <c r="L43" s="31"/>
    </row>
    <row r="44" spans="1:12" ht="22.5" hidden="1" customHeight="1">
      <c r="A44" s="644"/>
      <c r="B44" s="645"/>
      <c r="C44" s="637" t="s">
        <v>14</v>
      </c>
      <c r="D44" s="638"/>
      <c r="E44" s="638"/>
      <c r="F44" s="639"/>
      <c r="G44" s="49">
        <f>단위당인건비!E31</f>
        <v>0</v>
      </c>
      <c r="H44" s="50"/>
      <c r="I44" s="333">
        <v>78.919999999999987</v>
      </c>
      <c r="J44" s="50"/>
      <c r="K44" s="329"/>
      <c r="L44" s="554" t="s">
        <v>455</v>
      </c>
    </row>
    <row r="45" spans="1:12" ht="22.5" hidden="1" customHeight="1">
      <c r="A45" s="640" t="s">
        <v>182</v>
      </c>
      <c r="B45" s="641"/>
      <c r="C45" s="646" t="s">
        <v>3</v>
      </c>
      <c r="D45" s="30"/>
      <c r="E45" s="46" t="s">
        <v>27</v>
      </c>
      <c r="F45" s="46"/>
      <c r="G45" s="49">
        <f>경비집계표!F6</f>
        <v>0</v>
      </c>
      <c r="H45" s="50"/>
      <c r="I45" s="49"/>
      <c r="J45" s="50"/>
      <c r="K45" s="329"/>
      <c r="L45" s="31"/>
    </row>
    <row r="46" spans="1:12" ht="22.5" hidden="1" customHeight="1">
      <c r="A46" s="642"/>
      <c r="B46" s="643"/>
      <c r="C46" s="647"/>
      <c r="D46" s="30"/>
      <c r="E46" s="46" t="s">
        <v>28</v>
      </c>
      <c r="F46" s="46"/>
      <c r="G46" s="49">
        <f>경비집계표!F7</f>
        <v>0</v>
      </c>
      <c r="H46" s="50"/>
      <c r="I46" s="49"/>
      <c r="J46" s="50"/>
      <c r="K46" s="329"/>
      <c r="L46" s="31"/>
    </row>
    <row r="47" spans="1:12" ht="22.5" hidden="1" customHeight="1">
      <c r="A47" s="642"/>
      <c r="B47" s="643"/>
      <c r="C47" s="647"/>
      <c r="D47" s="30"/>
      <c r="E47" s="46" t="s">
        <v>29</v>
      </c>
      <c r="F47" s="46"/>
      <c r="G47" s="49">
        <f>경비집계표!F8</f>
        <v>0</v>
      </c>
      <c r="H47" s="50"/>
      <c r="I47" s="49"/>
      <c r="J47" s="50"/>
      <c r="K47" s="329"/>
      <c r="L47" s="31"/>
    </row>
    <row r="48" spans="1:12" ht="22.5" hidden="1" customHeight="1">
      <c r="A48" s="642"/>
      <c r="B48" s="643"/>
      <c r="C48" s="647"/>
      <c r="D48" s="30"/>
      <c r="E48" s="46" t="s">
        <v>30</v>
      </c>
      <c r="F48" s="46"/>
      <c r="G48" s="49">
        <f>경비집계표!F9</f>
        <v>0</v>
      </c>
      <c r="H48" s="50"/>
      <c r="I48" s="49"/>
      <c r="J48" s="50"/>
      <c r="K48" s="329"/>
      <c r="L48" s="31"/>
    </row>
    <row r="49" spans="1:13" ht="22.5" hidden="1" customHeight="1">
      <c r="A49" s="642"/>
      <c r="B49" s="643"/>
      <c r="C49" s="647"/>
      <c r="D49" s="30"/>
      <c r="E49" s="272" t="s">
        <v>204</v>
      </c>
      <c r="F49" s="46"/>
      <c r="G49" s="49">
        <f>경비집계표!F10</f>
        <v>0</v>
      </c>
      <c r="H49" s="50"/>
      <c r="I49" s="49"/>
      <c r="J49" s="50"/>
      <c r="K49" s="329"/>
      <c r="L49" s="31"/>
    </row>
    <row r="50" spans="1:13" ht="22.5" hidden="1" customHeight="1">
      <c r="A50" s="642"/>
      <c r="B50" s="643"/>
      <c r="C50" s="647"/>
      <c r="D50" s="30"/>
      <c r="E50" s="46" t="s">
        <v>31</v>
      </c>
      <c r="F50" s="46"/>
      <c r="G50" s="49">
        <f>경비집계표!F11</f>
        <v>0</v>
      </c>
      <c r="H50" s="50"/>
      <c r="I50" s="49"/>
      <c r="J50" s="50"/>
      <c r="K50" s="329"/>
      <c r="L50" s="31"/>
    </row>
    <row r="51" spans="1:13" ht="22.5" hidden="1" customHeight="1">
      <c r="A51" s="642"/>
      <c r="B51" s="643"/>
      <c r="C51" s="648"/>
      <c r="D51" s="30"/>
      <c r="E51" s="331" t="s">
        <v>5</v>
      </c>
      <c r="F51" s="46"/>
      <c r="G51" s="49">
        <f>경비집계표!F12</f>
        <v>0</v>
      </c>
      <c r="H51" s="50"/>
      <c r="I51" s="49"/>
      <c r="J51" s="50"/>
      <c r="K51" s="329"/>
      <c r="L51" s="31"/>
    </row>
    <row r="52" spans="1:13" ht="22.5" hidden="1" customHeight="1">
      <c r="A52" s="642"/>
      <c r="B52" s="643"/>
      <c r="C52" s="634" t="s">
        <v>405</v>
      </c>
      <c r="D52" s="635"/>
      <c r="E52" s="635"/>
      <c r="F52" s="636"/>
      <c r="G52" s="49">
        <f>경비집계표!F13</f>
        <v>0</v>
      </c>
      <c r="H52" s="50"/>
      <c r="I52" s="49"/>
      <c r="J52" s="50"/>
      <c r="K52" s="329"/>
      <c r="L52" s="31"/>
    </row>
    <row r="53" spans="1:13" ht="22.5" hidden="1" customHeight="1">
      <c r="A53" s="642"/>
      <c r="B53" s="643"/>
      <c r="C53" s="634" t="s">
        <v>406</v>
      </c>
      <c r="D53" s="635"/>
      <c r="E53" s="635"/>
      <c r="F53" s="636"/>
      <c r="G53" s="49">
        <f>경비집계표!F14</f>
        <v>0</v>
      </c>
      <c r="H53" s="50"/>
      <c r="I53" s="49"/>
      <c r="J53" s="50"/>
      <c r="K53" s="329"/>
      <c r="L53" s="31"/>
    </row>
    <row r="54" spans="1:13" ht="22.5" hidden="1" customHeight="1">
      <c r="A54" s="644"/>
      <c r="B54" s="645"/>
      <c r="C54" s="637" t="s">
        <v>14</v>
      </c>
      <c r="D54" s="638"/>
      <c r="E54" s="638"/>
      <c r="F54" s="639"/>
      <c r="G54" s="49">
        <f>경비집계표!F15</f>
        <v>0</v>
      </c>
      <c r="H54" s="50"/>
      <c r="I54" s="333">
        <v>11.88</v>
      </c>
      <c r="J54" s="50"/>
      <c r="K54" s="329"/>
      <c r="L54" s="554" t="s">
        <v>449</v>
      </c>
    </row>
    <row r="55" spans="1:13" ht="22.5" hidden="1" customHeight="1">
      <c r="A55" s="140"/>
      <c r="B55" s="632" t="s">
        <v>155</v>
      </c>
      <c r="C55" s="632"/>
      <c r="D55" s="632"/>
      <c r="E55" s="632"/>
      <c r="F55" s="334"/>
      <c r="G55" s="49">
        <f>SUM(G44,G54)</f>
        <v>0</v>
      </c>
      <c r="H55" s="50"/>
      <c r="I55" s="333">
        <v>90.71</v>
      </c>
      <c r="J55" s="50"/>
      <c r="K55" s="329"/>
      <c r="L55" s="554" t="s">
        <v>450</v>
      </c>
    </row>
    <row r="56" spans="1:13" ht="22.5" hidden="1" customHeight="1">
      <c r="A56" s="335"/>
      <c r="B56" s="632" t="str">
        <f>"일반관리비("&amp;M56&amp;"%)"</f>
        <v>일반관리비(4%)</v>
      </c>
      <c r="C56" s="632"/>
      <c r="D56" s="632"/>
      <c r="E56" s="632"/>
      <c r="F56" s="336"/>
      <c r="G56" s="49">
        <f>TRUNC(G55*M56%,0)</f>
        <v>0</v>
      </c>
      <c r="H56" s="50"/>
      <c r="I56" s="555">
        <v>3.62</v>
      </c>
      <c r="J56" s="50"/>
      <c r="K56" s="329"/>
      <c r="L56" s="557" t="s">
        <v>456</v>
      </c>
      <c r="M56" s="4">
        <f>$M$26</f>
        <v>4</v>
      </c>
    </row>
    <row r="57" spans="1:13" ht="22.5" hidden="1" customHeight="1">
      <c r="A57" s="335"/>
      <c r="B57" s="632" t="str">
        <f>"이                 윤("&amp;M57&amp;"%)"</f>
        <v>이                 윤(6%)</v>
      </c>
      <c r="C57" s="632"/>
      <c r="D57" s="632"/>
      <c r="E57" s="632"/>
      <c r="F57" s="336"/>
      <c r="G57" s="49">
        <f>TRUNC(SUM(G44,G54,G56)*M57%,0)</f>
        <v>0</v>
      </c>
      <c r="H57" s="50"/>
      <c r="I57" s="555">
        <v>5.66</v>
      </c>
      <c r="J57" s="50"/>
      <c r="K57" s="329"/>
      <c r="L57" s="557" t="s">
        <v>451</v>
      </c>
      <c r="M57" s="4">
        <f>$M$27</f>
        <v>6</v>
      </c>
    </row>
    <row r="58" spans="1:13" ht="22.5" hidden="1" customHeight="1">
      <c r="A58" s="335"/>
      <c r="B58" s="632" t="s">
        <v>410</v>
      </c>
      <c r="C58" s="632"/>
      <c r="D58" s="632"/>
      <c r="E58" s="632"/>
      <c r="F58" s="336"/>
      <c r="G58" s="49">
        <f>SUM(G55:G57)</f>
        <v>0</v>
      </c>
      <c r="H58" s="50"/>
      <c r="I58" s="333">
        <v>100</v>
      </c>
      <c r="J58" s="50"/>
      <c r="K58" s="329"/>
      <c r="L58" s="554" t="s">
        <v>452</v>
      </c>
    </row>
    <row r="59" spans="1:13" ht="22.5" hidden="1" customHeight="1">
      <c r="A59" s="335"/>
      <c r="B59" s="632" t="s">
        <v>245</v>
      </c>
      <c r="C59" s="632"/>
      <c r="D59" s="632"/>
      <c r="E59" s="632"/>
      <c r="F59" s="336"/>
      <c r="G59" s="49">
        <f>TRUNC(G58*10%)</f>
        <v>0</v>
      </c>
      <c r="H59" s="50"/>
      <c r="I59" s="333"/>
      <c r="J59" s="50"/>
      <c r="K59" s="329"/>
      <c r="L59" s="554" t="s">
        <v>453</v>
      </c>
    </row>
    <row r="60" spans="1:13" ht="22.5" hidden="1" customHeight="1">
      <c r="A60" s="335"/>
      <c r="B60" s="632" t="s">
        <v>246</v>
      </c>
      <c r="C60" s="632"/>
      <c r="D60" s="632"/>
      <c r="E60" s="632"/>
      <c r="F60" s="336"/>
      <c r="G60" s="49">
        <f>SUM(G58:G59)</f>
        <v>0</v>
      </c>
      <c r="H60" s="50"/>
      <c r="I60" s="333"/>
      <c r="J60" s="50"/>
      <c r="K60" s="329"/>
      <c r="L60" s="554" t="s">
        <v>454</v>
      </c>
    </row>
  </sheetData>
  <mergeCells count="40">
    <mergeCell ref="B56:E56"/>
    <mergeCell ref="B57:E57"/>
    <mergeCell ref="B58:E58"/>
    <mergeCell ref="B59:E59"/>
    <mergeCell ref="B60:E60"/>
    <mergeCell ref="B55:E55"/>
    <mergeCell ref="I35:J36"/>
    <mergeCell ref="L35:L36"/>
    <mergeCell ref="A37:B44"/>
    <mergeCell ref="C37:F37"/>
    <mergeCell ref="C38:C41"/>
    <mergeCell ref="C42:F42"/>
    <mergeCell ref="C43:F43"/>
    <mergeCell ref="C44:F44"/>
    <mergeCell ref="G35:H36"/>
    <mergeCell ref="A45:B54"/>
    <mergeCell ref="C45:C51"/>
    <mergeCell ref="C52:F52"/>
    <mergeCell ref="C53:F53"/>
    <mergeCell ref="C54:F54"/>
    <mergeCell ref="K5:L6"/>
    <mergeCell ref="B27:E27"/>
    <mergeCell ref="B28:E28"/>
    <mergeCell ref="A15:B24"/>
    <mergeCell ref="C13:F13"/>
    <mergeCell ref="C8:C11"/>
    <mergeCell ref="G5:H6"/>
    <mergeCell ref="I5:J6"/>
    <mergeCell ref="C14:F14"/>
    <mergeCell ref="A7:B14"/>
    <mergeCell ref="B29:E29"/>
    <mergeCell ref="B30:E30"/>
    <mergeCell ref="C7:F7"/>
    <mergeCell ref="C12:F12"/>
    <mergeCell ref="C15:C21"/>
    <mergeCell ref="C24:F24"/>
    <mergeCell ref="B25:E25"/>
    <mergeCell ref="C22:F22"/>
    <mergeCell ref="C23:F23"/>
    <mergeCell ref="B26:E26"/>
  </mergeCells>
  <phoneticPr fontId="7" type="noConversion"/>
  <pageMargins left="0.78740157480314965" right="0.78740157480314965" top="0.64" bottom="0.78740157480314965" header="0.51181102362204722" footer="0.51181102362204722"/>
  <pageSetup paperSize="9" firstPageNumber="13" orientation="portrait" blackAndWhite="1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activeCell="D7" sqref="D7"/>
    </sheetView>
  </sheetViews>
  <sheetFormatPr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9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326</v>
      </c>
      <c r="D5" s="631"/>
    </row>
    <row r="6" spans="1:4" ht="32.25" customHeight="1">
      <c r="A6" s="153"/>
      <c r="B6" s="154"/>
      <c r="C6" s="155"/>
      <c r="D6" s="156"/>
    </row>
    <row r="7" spans="1:4" ht="32.25" customHeight="1">
      <c r="A7" s="153"/>
      <c r="B7" s="154"/>
      <c r="C7" s="157" t="s">
        <v>297</v>
      </c>
      <c r="D7" s="158" t="str">
        <f>인집!A2</f>
        <v>단위당인건비집계표</v>
      </c>
    </row>
    <row r="8" spans="1:4" ht="32.25" customHeight="1">
      <c r="A8" s="153"/>
      <c r="B8" s="154"/>
      <c r="C8" s="157" t="s">
        <v>298</v>
      </c>
      <c r="D8" s="158" t="str">
        <f>단위당인건비!A2</f>
        <v>단위(1인)당인건비산출표</v>
      </c>
    </row>
    <row r="9" spans="1:4" ht="32.25" customHeight="1">
      <c r="A9" s="153"/>
      <c r="B9" s="154"/>
      <c r="C9" s="157" t="s">
        <v>299</v>
      </c>
      <c r="D9" s="158" t="str">
        <f>월기본급!A2</f>
        <v>M/M당기본급산출표</v>
      </c>
    </row>
    <row r="10" spans="1:4" ht="32.25" customHeight="1">
      <c r="A10" s="153"/>
      <c r="B10" s="154"/>
      <c r="C10" s="157" t="s">
        <v>300</v>
      </c>
      <c r="D10" s="158" t="str">
        <f>연장근로!A2</f>
        <v>연장근로시간산출표</v>
      </c>
    </row>
    <row r="11" spans="1:4" ht="32.25" customHeight="1">
      <c r="A11" s="153"/>
      <c r="B11" s="154"/>
      <c r="C11" s="157" t="s">
        <v>301</v>
      </c>
      <c r="D11" s="158" t="str">
        <f>휴일근로!A2</f>
        <v>휴일근로시간산출표</v>
      </c>
    </row>
    <row r="12" spans="1:4" ht="32.25" customHeight="1">
      <c r="A12" s="153"/>
      <c r="B12" s="154"/>
      <c r="C12" s="157" t="s">
        <v>302</v>
      </c>
      <c r="D12" s="158" t="str">
        <f>산정기준!A2</f>
        <v>인건비산정기준 및 관련법규</v>
      </c>
    </row>
    <row r="13" spans="1:4" ht="32.25" customHeight="1">
      <c r="A13" s="153"/>
      <c r="B13" s="154"/>
      <c r="C13" s="157" t="s">
        <v>303</v>
      </c>
      <c r="D13" s="158" t="str">
        <f>근무일수!A2</f>
        <v>용역기간현황표</v>
      </c>
    </row>
    <row r="14" spans="1:4" ht="32.25" customHeight="1">
      <c r="A14" s="153"/>
      <c r="B14" s="154"/>
      <c r="C14" s="157" t="s">
        <v>411</v>
      </c>
      <c r="D14" s="158" t="str">
        <f>투입인원!A3</f>
        <v>적용직종 및 소요인원산정표</v>
      </c>
    </row>
    <row r="15" spans="1:4" ht="32.25" customHeight="1">
      <c r="A15" s="153"/>
      <c r="B15" s="154"/>
      <c r="C15" s="157"/>
      <c r="D15" s="158"/>
    </row>
    <row r="16" spans="1:4" ht="32.25" customHeight="1">
      <c r="A16" s="153"/>
      <c r="B16" s="154"/>
      <c r="C16" s="157"/>
      <c r="D16" s="158"/>
    </row>
    <row r="17" spans="1:4" ht="32.25" customHeight="1">
      <c r="A17" s="153"/>
      <c r="B17" s="154"/>
      <c r="C17" s="157"/>
      <c r="D17" s="158"/>
    </row>
    <row r="18" spans="1:4" ht="32.25" customHeight="1">
      <c r="A18" s="153"/>
      <c r="B18" s="154"/>
      <c r="C18" s="157"/>
      <c r="D18" s="158"/>
    </row>
    <row r="19" spans="1:4" ht="32.25" customHeight="1">
      <c r="A19" s="153"/>
      <c r="B19" s="154"/>
      <c r="C19" s="157"/>
      <c r="D19" s="158"/>
    </row>
    <row r="20" spans="1:4" ht="32.25" customHeight="1">
      <c r="A20" s="153"/>
      <c r="B20" s="154"/>
      <c r="C20" s="159"/>
      <c r="D20" s="160"/>
    </row>
    <row r="21" spans="1:4" ht="39.950000000000003" customHeight="1">
      <c r="A21" s="161"/>
      <c r="B21" s="161"/>
      <c r="C21" s="161"/>
      <c r="D21" s="161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24" orientation="portrait" useFirstPageNumber="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9"/>
  <sheetViews>
    <sheetView showGridLines="0" showZeros="0" view="pageBreakPreview" zoomScaleNormal="100" workbookViewId="0">
      <selection activeCell="O22" sqref="O22:O23"/>
    </sheetView>
  </sheetViews>
  <sheetFormatPr defaultRowHeight="12"/>
  <cols>
    <col min="1" max="1" width="1.7109375" style="3" customWidth="1"/>
    <col min="2" max="2" width="13.7109375" style="3" customWidth="1"/>
    <col min="3" max="3" width="1.7109375" style="3" customWidth="1"/>
    <col min="4" max="4" width="1.7109375" style="4" customWidth="1"/>
    <col min="5" max="5" width="15.28515625" style="4" customWidth="1"/>
    <col min="6" max="6" width="1.7109375" style="4" customWidth="1"/>
    <col min="7" max="10" width="11.7109375" style="62" customWidth="1"/>
    <col min="11" max="11" width="12.7109375" style="62" customWidth="1"/>
    <col min="12" max="12" width="13" style="62" bestFit="1" customWidth="1"/>
    <col min="13" max="14" width="9.140625" style="4"/>
    <col min="15" max="15" width="13" style="4" bestFit="1" customWidth="1"/>
    <col min="16" max="16" width="9.7109375" style="4" bestFit="1" customWidth="1"/>
    <col min="17" max="16384" width="9.140625" style="4"/>
  </cols>
  <sheetData>
    <row r="1" spans="1:16" ht="20.100000000000001" customHeight="1">
      <c r="A1" s="106" t="s">
        <v>250</v>
      </c>
      <c r="B1" s="106"/>
      <c r="C1" s="106"/>
    </row>
    <row r="2" spans="1:16" s="7" customFormat="1" ht="39.950000000000003" customHeight="1">
      <c r="A2" s="6" t="s">
        <v>34</v>
      </c>
      <c r="B2" s="6"/>
      <c r="C2" s="6"/>
      <c r="D2" s="258"/>
      <c r="E2" s="258"/>
      <c r="F2" s="258"/>
      <c r="G2" s="136"/>
      <c r="H2" s="136"/>
      <c r="I2" s="136"/>
      <c r="J2" s="136"/>
      <c r="K2" s="136"/>
      <c r="L2" s="302"/>
    </row>
    <row r="3" spans="1:16" s="7" customFormat="1" ht="20.100000000000001" customHeight="1">
      <c r="A3" s="6"/>
      <c r="B3" s="6"/>
      <c r="C3" s="6"/>
      <c r="D3" s="258"/>
      <c r="E3" s="258"/>
      <c r="F3" s="258"/>
      <c r="G3" s="136"/>
      <c r="H3" s="136"/>
      <c r="I3" s="136"/>
      <c r="J3" s="136"/>
      <c r="K3" s="136"/>
      <c r="L3" s="302"/>
    </row>
    <row r="4" spans="1:16" ht="20.100000000000001" customHeight="1">
      <c r="A4" s="18"/>
      <c r="B4" s="18"/>
      <c r="C4" s="18"/>
      <c r="D4" s="32"/>
      <c r="E4" s="32"/>
      <c r="F4" s="32"/>
      <c r="K4" s="39" t="s">
        <v>35</v>
      </c>
    </row>
    <row r="5" spans="1:16" s="34" customFormat="1" ht="50.1" customHeight="1">
      <c r="A5" s="28"/>
      <c r="B5" s="30" t="s">
        <v>36</v>
      </c>
      <c r="C5" s="29"/>
      <c r="D5" s="28"/>
      <c r="E5" s="282" t="s">
        <v>37</v>
      </c>
      <c r="F5" s="29"/>
      <c r="G5" s="314" t="s">
        <v>38</v>
      </c>
      <c r="H5" s="314" t="s">
        <v>39</v>
      </c>
      <c r="I5" s="314" t="s">
        <v>40</v>
      </c>
      <c r="J5" s="314" t="s">
        <v>41</v>
      </c>
      <c r="K5" s="314" t="s">
        <v>14</v>
      </c>
      <c r="L5" s="35"/>
    </row>
    <row r="6" spans="1:16" ht="37.5" customHeight="1">
      <c r="A6" s="45"/>
      <c r="B6" s="629" t="s">
        <v>606</v>
      </c>
      <c r="C6" s="31"/>
      <c r="D6" s="28"/>
      <c r="E6" s="511" t="s">
        <v>431</v>
      </c>
      <c r="F6" s="29"/>
      <c r="G6" s="128">
        <f>단위당인건비!E6</f>
        <v>1707524</v>
      </c>
      <c r="H6" s="128">
        <f>단위당인건비!E10</f>
        <v>81699</v>
      </c>
      <c r="I6" s="128">
        <f>단위당인건비!E11</f>
        <v>184981</v>
      </c>
      <c r="J6" s="128">
        <f>단위당인건비!E12</f>
        <v>164517</v>
      </c>
      <c r="K6" s="128">
        <f>SUM(G6:J6)</f>
        <v>2138721</v>
      </c>
      <c r="L6" s="315"/>
      <c r="M6" s="316"/>
      <c r="O6" s="315"/>
      <c r="P6" s="317"/>
    </row>
    <row r="7" spans="1:16" ht="37.5" hidden="1" customHeight="1">
      <c r="A7" s="306"/>
      <c r="B7" s="504" t="s">
        <v>430</v>
      </c>
      <c r="C7" s="146"/>
      <c r="D7" s="24"/>
      <c r="E7" s="512" t="s">
        <v>432</v>
      </c>
      <c r="F7" s="247"/>
      <c r="G7" s="125">
        <f>단위당인건비!E24</f>
        <v>0</v>
      </c>
      <c r="H7" s="125">
        <f>단위당인건비!E28</f>
        <v>0</v>
      </c>
      <c r="I7" s="125">
        <f>단위당인건비!E29</f>
        <v>0</v>
      </c>
      <c r="J7" s="125">
        <f>단위당인건비!E30</f>
        <v>0</v>
      </c>
      <c r="K7" s="125">
        <f>SUM(G7:J7)</f>
        <v>0</v>
      </c>
      <c r="L7" s="315"/>
      <c r="M7" s="316"/>
      <c r="O7" s="315"/>
      <c r="P7" s="317"/>
    </row>
    <row r="8" spans="1:16" ht="24.95" customHeight="1">
      <c r="A8" s="18" t="str">
        <f>"주) 금액 : "&amp;단위당인건비!A1&amp;단위당인건비!A2&amp;" 참조"</f>
        <v>주) 금액 : &lt; 표 : 4 &gt; 단위(1인)당인건비산출표 참조</v>
      </c>
    </row>
    <row r="9" spans="1:16" ht="24.95" customHeight="1"/>
  </sheetData>
  <phoneticPr fontId="5" type="noConversion"/>
  <pageMargins left="0.75" right="0.36" top="0.98425196850393704" bottom="0.78740157480314965" header="0.51181102362204722" footer="0.51181102362204722"/>
  <pageSetup paperSize="9" firstPageNumber="29" orientation="portrait" blackAndWhite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L40"/>
  <sheetViews>
    <sheetView showGridLines="0" showZeros="0" tabSelected="1" view="pageBreakPreview" zoomScaleNormal="100" zoomScaleSheetLayoutView="100" workbookViewId="0">
      <selection activeCell="S7" sqref="S7"/>
    </sheetView>
  </sheetViews>
  <sheetFormatPr defaultRowHeight="12"/>
  <cols>
    <col min="1" max="1" width="6.7109375" style="289" customWidth="1"/>
    <col min="2" max="2" width="1.7109375" style="260" customWidth="1"/>
    <col min="3" max="3" width="20.85546875" style="260" customWidth="1"/>
    <col min="4" max="4" width="1.7109375" style="260" customWidth="1"/>
    <col min="5" max="5" width="18.42578125" style="40" customWidth="1"/>
    <col min="6" max="6" width="2.7109375" style="40" customWidth="1"/>
    <col min="7" max="7" width="0.85546875" style="40" customWidth="1"/>
    <col min="8" max="8" width="25.28515625" style="40" bestFit="1" customWidth="1"/>
    <col min="9" max="9" width="0.85546875" style="40" customWidth="1"/>
    <col min="10" max="10" width="18.7109375" style="62" customWidth="1"/>
    <col min="11" max="11" width="10.28515625" style="4" hidden="1" customWidth="1"/>
    <col min="12" max="12" width="16.7109375" style="32" hidden="1" customWidth="1"/>
    <col min="13" max="16384" width="9.140625" style="4"/>
  </cols>
  <sheetData>
    <row r="1" spans="1:12" ht="20.100000000000001" customHeight="1">
      <c r="A1" s="33" t="s">
        <v>320</v>
      </c>
      <c r="B1" s="34"/>
      <c r="C1" s="34"/>
      <c r="D1" s="34"/>
    </row>
    <row r="2" spans="1:12" s="7" customFormat="1" ht="30" customHeight="1">
      <c r="A2" s="5" t="s">
        <v>42</v>
      </c>
      <c r="B2" s="6"/>
      <c r="C2" s="6"/>
      <c r="D2" s="6"/>
      <c r="E2" s="137"/>
      <c r="F2" s="137"/>
      <c r="G2" s="137"/>
      <c r="H2" s="307"/>
      <c r="I2" s="307"/>
      <c r="J2" s="259"/>
      <c r="L2" s="308"/>
    </row>
    <row r="3" spans="1:12" s="7" customFormat="1" ht="9.9499999999999993" customHeight="1">
      <c r="A3" s="5"/>
      <c r="B3" s="6"/>
      <c r="C3" s="6"/>
      <c r="D3" s="6"/>
      <c r="E3" s="137"/>
      <c r="F3" s="137"/>
      <c r="G3" s="137"/>
      <c r="H3" s="307"/>
      <c r="I3" s="307"/>
      <c r="J3" s="259"/>
      <c r="L3" s="308"/>
    </row>
    <row r="4" spans="1:12" ht="20.100000000000001" customHeight="1">
      <c r="A4" s="32" t="str">
        <f>"구 분 : "&amp;월기본급!B9&amp;"                       직종명 : "&amp;월기본급!F9&amp;""</f>
        <v>구 분 : 박물관보조교사                       직종명 : 단순노무종사원</v>
      </c>
      <c r="B4" s="18"/>
      <c r="C4" s="18"/>
      <c r="D4" s="18"/>
      <c r="E4" s="12"/>
      <c r="F4" s="12"/>
      <c r="G4" s="12"/>
      <c r="J4" s="39" t="s">
        <v>35</v>
      </c>
      <c r="K4" s="4">
        <v>209</v>
      </c>
      <c r="L4" s="32" t="s">
        <v>43</v>
      </c>
    </row>
    <row r="5" spans="1:12" ht="39.950000000000003" customHeight="1">
      <c r="A5" s="637" t="s">
        <v>44</v>
      </c>
      <c r="B5" s="638"/>
      <c r="C5" s="638"/>
      <c r="D5" s="639"/>
      <c r="E5" s="655" t="s">
        <v>45</v>
      </c>
      <c r="F5" s="656"/>
      <c r="G5" s="25" t="s">
        <v>154</v>
      </c>
      <c r="H5" s="26"/>
      <c r="I5" s="25" t="s">
        <v>46</v>
      </c>
      <c r="J5" s="26"/>
    </row>
    <row r="6" spans="1:12" ht="39.950000000000003" customHeight="1" thickBot="1">
      <c r="A6" s="637" t="s">
        <v>47</v>
      </c>
      <c r="B6" s="638"/>
      <c r="C6" s="638"/>
      <c r="D6" s="639"/>
      <c r="E6" s="49">
        <f>월기본급!J9</f>
        <v>1707524</v>
      </c>
      <c r="F6" s="50"/>
      <c r="G6" s="51"/>
      <c r="H6" s="44" t="s">
        <v>268</v>
      </c>
      <c r="I6" s="45"/>
      <c r="J6" s="31" t="s">
        <v>48</v>
      </c>
    </row>
    <row r="7" spans="1:12" ht="39.950000000000003" customHeight="1" thickBot="1">
      <c r="A7" s="646" t="s">
        <v>222</v>
      </c>
      <c r="B7" s="28"/>
      <c r="C7" s="46" t="s">
        <v>0</v>
      </c>
      <c r="D7" s="29"/>
      <c r="E7" s="41">
        <f>TRUNC((E6/K4*($L$7*4.34)*1.5),0)</f>
        <v>0</v>
      </c>
      <c r="F7" s="50"/>
      <c r="G7" s="51"/>
      <c r="H7" s="47" t="s">
        <v>173</v>
      </c>
      <c r="I7" s="48"/>
      <c r="J7" s="31" t="s">
        <v>10</v>
      </c>
      <c r="K7" s="309" t="s">
        <v>402</v>
      </c>
      <c r="L7" s="310">
        <f>연장근로!$D$8</f>
        <v>0</v>
      </c>
    </row>
    <row r="8" spans="1:12" ht="39.950000000000003" customHeight="1" thickBot="1">
      <c r="A8" s="647"/>
      <c r="B8" s="28"/>
      <c r="C8" s="46" t="s">
        <v>198</v>
      </c>
      <c r="D8" s="29"/>
      <c r="E8" s="41">
        <f>TRUNC(E6/K4*$L$8*1.5,0)</f>
        <v>0</v>
      </c>
      <c r="F8" s="50"/>
      <c r="G8" s="51"/>
      <c r="H8" s="47" t="s">
        <v>173</v>
      </c>
      <c r="I8" s="48"/>
      <c r="J8" s="31" t="s">
        <v>11</v>
      </c>
      <c r="K8" s="4" t="s">
        <v>401</v>
      </c>
      <c r="L8" s="311">
        <f>휴일근로!$F$10</f>
        <v>0</v>
      </c>
    </row>
    <row r="9" spans="1:12" ht="39.950000000000003" customHeight="1">
      <c r="A9" s="647"/>
      <c r="B9" s="28"/>
      <c r="C9" s="46" t="s">
        <v>49</v>
      </c>
      <c r="D9" s="29"/>
      <c r="E9" s="49">
        <f>TRUNC(((E6/K4)*8*15)/12,0)</f>
        <v>81699</v>
      </c>
      <c r="F9" s="50"/>
      <c r="G9" s="51"/>
      <c r="H9" s="47" t="s">
        <v>172</v>
      </c>
      <c r="I9" s="48"/>
      <c r="J9" s="31" t="s">
        <v>12</v>
      </c>
      <c r="L9" s="4"/>
    </row>
    <row r="10" spans="1:12" ht="39.950000000000003" customHeight="1" thickBot="1">
      <c r="A10" s="648"/>
      <c r="B10" s="28"/>
      <c r="C10" s="46" t="s">
        <v>50</v>
      </c>
      <c r="D10" s="29"/>
      <c r="E10" s="49">
        <f>SUM(E7:E9)</f>
        <v>81699</v>
      </c>
      <c r="F10" s="50"/>
      <c r="G10" s="51"/>
      <c r="H10" s="47"/>
      <c r="I10" s="48"/>
      <c r="J10" s="31"/>
    </row>
    <row r="11" spans="1:12" ht="39.950000000000003" customHeight="1" thickBot="1">
      <c r="A11" s="637" t="s">
        <v>51</v>
      </c>
      <c r="B11" s="638"/>
      <c r="C11" s="638"/>
      <c r="D11" s="639"/>
      <c r="E11" s="49">
        <f>TRUNC(E6*$L$11/12,0)</f>
        <v>184981</v>
      </c>
      <c r="F11" s="50"/>
      <c r="G11" s="51"/>
      <c r="H11" s="52" t="s">
        <v>292</v>
      </c>
      <c r="I11" s="53"/>
      <c r="J11" s="31" t="s">
        <v>403</v>
      </c>
      <c r="K11" s="4" t="s">
        <v>399</v>
      </c>
      <c r="L11" s="310">
        <v>1.3</v>
      </c>
    </row>
    <row r="12" spans="1:12" ht="39.950000000000003" customHeight="1">
      <c r="A12" s="637" t="s">
        <v>52</v>
      </c>
      <c r="B12" s="638"/>
      <c r="C12" s="638"/>
      <c r="D12" s="639"/>
      <c r="E12" s="49">
        <f>TRUNC(SUM(E6,E10,E11)/12,0)</f>
        <v>164517</v>
      </c>
      <c r="F12" s="50"/>
      <c r="G12" s="51"/>
      <c r="H12" s="47" t="s">
        <v>53</v>
      </c>
      <c r="I12" s="48"/>
      <c r="J12" s="31" t="s">
        <v>400</v>
      </c>
    </row>
    <row r="13" spans="1:12" ht="39.950000000000003" customHeight="1">
      <c r="A13" s="637" t="s">
        <v>54</v>
      </c>
      <c r="B13" s="638"/>
      <c r="C13" s="638"/>
      <c r="D13" s="639"/>
      <c r="E13" s="49">
        <f>SUM(E6,E10,E11,E12)</f>
        <v>2138721</v>
      </c>
      <c r="F13" s="50"/>
      <c r="G13" s="51"/>
      <c r="H13" s="54"/>
      <c r="I13" s="55"/>
      <c r="J13" s="56"/>
    </row>
    <row r="14" spans="1:12" s="74" customFormat="1" ht="30" customHeight="1">
      <c r="A14" s="57" t="str">
        <f>"주 1) 기본급 : "&amp;월기본급!$A$1&amp;월기본급!$A$2&amp;" 참조"</f>
        <v>주 1) 기본급 : &lt; 표 : 5 &gt; M/M당기본급산출표 참조</v>
      </c>
      <c r="B14" s="57"/>
      <c r="C14" s="57"/>
      <c r="D14" s="57"/>
      <c r="E14" s="58"/>
      <c r="F14" s="58"/>
      <c r="G14" s="58"/>
      <c r="H14" s="58"/>
      <c r="I14" s="58"/>
      <c r="J14" s="58"/>
      <c r="L14" s="94"/>
    </row>
    <row r="15" spans="1:12" s="74" customFormat="1" ht="30" customHeight="1">
      <c r="A15" s="59" t="str">
        <f>"   2) 연장근로수당 : "&amp;FIXED(E6,0)&amp;"(기본급)÷"&amp;K4&amp;"시간(월근로시간)×("&amp;(연장근로!$D$8)&amp;"시간×"&amp;(연장근로!$E$8)&amp;"주)×1.5(할증)"</f>
        <v xml:space="preserve">   2) 연장근로수당 : 1,707,524(기본급)÷209시간(월근로시간)×(시간×4.34주)×1.5(할증)</v>
      </c>
      <c r="B15" s="57"/>
      <c r="C15" s="57"/>
      <c r="D15" s="57"/>
      <c r="E15" s="58"/>
      <c r="F15" s="58"/>
      <c r="G15" s="58"/>
      <c r="H15" s="58"/>
      <c r="I15" s="58"/>
      <c r="J15" s="58"/>
      <c r="L15" s="94"/>
    </row>
    <row r="16" spans="1:12" s="74" customFormat="1" ht="30" customHeight="1">
      <c r="A16" s="32" t="s">
        <v>227</v>
      </c>
      <c r="B16" s="57"/>
      <c r="C16" s="57"/>
      <c r="D16" s="57"/>
      <c r="E16" s="58"/>
      <c r="F16" s="58"/>
      <c r="G16" s="58"/>
      <c r="H16" s="58"/>
      <c r="I16" s="58"/>
      <c r="J16" s="58"/>
      <c r="L16" s="94"/>
    </row>
    <row r="17" spans="1:12" s="74" customFormat="1" ht="30" customHeight="1">
      <c r="A17" s="59" t="str">
        <f>"   3) 휴일근로수당 : "&amp;FIXED(E6,0)&amp;"(기본급)÷"&amp;K4&amp;"(월근로시간)×"&amp;L8&amp;"시간(휴일근로시간)×1.5(할증)"</f>
        <v xml:space="preserve">   3) 휴일근로수당 : 1,707,524(기본급)÷209(월근로시간)×0시간(휴일근로시간)×1.5(할증)</v>
      </c>
      <c r="B17" s="57"/>
      <c r="C17" s="57"/>
      <c r="D17" s="57"/>
      <c r="E17" s="58"/>
      <c r="F17" s="58"/>
      <c r="G17" s="58"/>
      <c r="H17" s="58"/>
      <c r="I17" s="58"/>
      <c r="J17" s="58"/>
      <c r="L17" s="94"/>
    </row>
    <row r="18" spans="1:12" s="74" customFormat="1" ht="30" customHeight="1">
      <c r="A18" s="59" t="str">
        <f>"   4) 년차수당 : "&amp;FIXED(E6,0)&amp;"(기본급)÷"&amp;K4&amp;"(월근로시간)×8시간(일근로시간)×15일/년÷12개월"</f>
        <v xml:space="preserve">   4) 년차수당 : 1,707,524(기본급)÷209(월근로시간)×8시간(일근로시간)×15일/년÷12개월</v>
      </c>
      <c r="B18" s="60"/>
      <c r="C18" s="60"/>
      <c r="D18" s="60"/>
      <c r="E18" s="12"/>
      <c r="F18" s="12"/>
      <c r="G18" s="12"/>
      <c r="H18" s="12"/>
      <c r="I18" s="12"/>
      <c r="J18" s="61"/>
      <c r="L18" s="94"/>
    </row>
    <row r="19" spans="1:12" ht="30" customHeight="1">
      <c r="A19" s="59" t="str">
        <f>"   5) 상여금 : "&amp;FIXED(E6,0)&amp;"(기본급)×"&amp;$L$11&amp;"개월(년 "&amp;$L$11*100&amp;"%적용)÷12개월"</f>
        <v xml:space="preserve">   5) 상여금 : 1,707,524(기본급)×1.3개월(년 130%적용)÷12개월</v>
      </c>
      <c r="J19" s="40"/>
    </row>
    <row r="20" spans="1:12" ht="30" customHeight="1">
      <c r="A20" s="59" t="str">
        <f>"   6) 퇴직급여충당금 : {"&amp;FIXED(E6,0)&amp;"(기본급)+"&amp;FIXED(E10,0)&amp;"(제수당)+"&amp;FIXED(E11,0)&amp;"(상여금)}÷12개월"</f>
        <v xml:space="preserve">   6) 퇴직급여충당금 : {1,707,524(기본급)+81,699(제수당)+184,981(상여금)}÷12개월</v>
      </c>
      <c r="J20" s="40"/>
    </row>
    <row r="21" spans="1:12" ht="30" customHeight="1">
      <c r="A21" s="59"/>
      <c r="J21" s="40"/>
    </row>
    <row r="22" spans="1:12" ht="20.100000000000001" hidden="1" customHeight="1">
      <c r="A22" s="32" t="str">
        <f>"구 분 : "&amp;월기본급!B10&amp;"                       직종명 : "&amp;월기본급!F10&amp;""</f>
        <v>구 분 : 테크니션                       직종명 : 전기산업기사</v>
      </c>
      <c r="B22" s="18"/>
      <c r="C22" s="18"/>
      <c r="D22" s="18"/>
      <c r="E22" s="12"/>
      <c r="F22" s="12"/>
      <c r="G22" s="12"/>
      <c r="J22" s="39" t="s">
        <v>35</v>
      </c>
      <c r="K22" s="4">
        <v>209</v>
      </c>
      <c r="L22" s="32" t="s">
        <v>43</v>
      </c>
    </row>
    <row r="23" spans="1:12" ht="39.950000000000003" hidden="1" customHeight="1">
      <c r="A23" s="637" t="s">
        <v>44</v>
      </c>
      <c r="B23" s="638"/>
      <c r="C23" s="638"/>
      <c r="D23" s="639"/>
      <c r="E23" s="655" t="s">
        <v>45</v>
      </c>
      <c r="F23" s="656"/>
      <c r="G23" s="25" t="s">
        <v>154</v>
      </c>
      <c r="H23" s="26"/>
      <c r="I23" s="25" t="s">
        <v>46</v>
      </c>
      <c r="J23" s="26"/>
    </row>
    <row r="24" spans="1:12" ht="39.950000000000003" hidden="1" customHeight="1" thickBot="1">
      <c r="A24" s="637" t="s">
        <v>47</v>
      </c>
      <c r="B24" s="638"/>
      <c r="C24" s="638"/>
      <c r="D24" s="639"/>
      <c r="E24" s="41">
        <f>월기본급!J10</f>
        <v>0</v>
      </c>
      <c r="F24" s="42"/>
      <c r="G24" s="43"/>
      <c r="H24" s="44" t="s">
        <v>268</v>
      </c>
      <c r="I24" s="45"/>
      <c r="J24" s="31" t="s">
        <v>48</v>
      </c>
    </row>
    <row r="25" spans="1:12" ht="39.950000000000003" hidden="1" customHeight="1" thickBot="1">
      <c r="A25" s="646" t="s">
        <v>222</v>
      </c>
      <c r="B25" s="28"/>
      <c r="C25" s="46" t="s">
        <v>0</v>
      </c>
      <c r="D25" s="29"/>
      <c r="E25" s="41"/>
      <c r="F25" s="42"/>
      <c r="G25" s="43"/>
      <c r="H25" s="47" t="s">
        <v>173</v>
      </c>
      <c r="I25" s="48"/>
      <c r="J25" s="31" t="s">
        <v>10</v>
      </c>
      <c r="K25" s="312">
        <f>연장근로!$D$8</f>
        <v>0</v>
      </c>
    </row>
    <row r="26" spans="1:12" ht="39.950000000000003" hidden="1" customHeight="1" thickBot="1">
      <c r="A26" s="647"/>
      <c r="B26" s="28"/>
      <c r="C26" s="46" t="s">
        <v>184</v>
      </c>
      <c r="D26" s="29"/>
      <c r="E26" s="41"/>
      <c r="F26" s="42"/>
      <c r="G26" s="43"/>
      <c r="H26" s="47" t="s">
        <v>173</v>
      </c>
      <c r="I26" s="48"/>
      <c r="J26" s="31" t="s">
        <v>11</v>
      </c>
      <c r="K26" s="313">
        <f>휴일근로!$F$10</f>
        <v>0</v>
      </c>
    </row>
    <row r="27" spans="1:12" ht="39.950000000000003" hidden="1" customHeight="1">
      <c r="A27" s="647"/>
      <c r="B27" s="28"/>
      <c r="C27" s="46" t="s">
        <v>49</v>
      </c>
      <c r="D27" s="29"/>
      <c r="E27" s="41">
        <f>TRUNC(E24/K22*8*15/12,0)</f>
        <v>0</v>
      </c>
      <c r="F27" s="42"/>
      <c r="G27" s="43"/>
      <c r="H27" s="47" t="s">
        <v>172</v>
      </c>
      <c r="I27" s="48"/>
      <c r="J27" s="31" t="s">
        <v>12</v>
      </c>
    </row>
    <row r="28" spans="1:12" ht="39.950000000000003" hidden="1" customHeight="1" thickBot="1">
      <c r="A28" s="648"/>
      <c r="B28" s="28"/>
      <c r="C28" s="46" t="s">
        <v>50</v>
      </c>
      <c r="D28" s="29"/>
      <c r="E28" s="41">
        <f>SUM(E25:E27)</f>
        <v>0</v>
      </c>
      <c r="F28" s="42"/>
      <c r="G28" s="43"/>
      <c r="H28" s="47"/>
      <c r="I28" s="48"/>
      <c r="J28" s="31"/>
    </row>
    <row r="29" spans="1:12" ht="39.950000000000003" hidden="1" customHeight="1" thickBot="1">
      <c r="A29" s="637" t="s">
        <v>51</v>
      </c>
      <c r="B29" s="638"/>
      <c r="C29" s="638"/>
      <c r="D29" s="639"/>
      <c r="E29" s="49">
        <f>TRUNC(E24*$L$29/12,0)</f>
        <v>0</v>
      </c>
      <c r="F29" s="50"/>
      <c r="G29" s="51"/>
      <c r="H29" s="52" t="s">
        <v>292</v>
      </c>
      <c r="I29" s="53"/>
      <c r="J29" s="31" t="s">
        <v>13</v>
      </c>
      <c r="K29" s="312">
        <v>0.9</v>
      </c>
      <c r="L29" s="310">
        <f>K29</f>
        <v>0.9</v>
      </c>
    </row>
    <row r="30" spans="1:12" ht="39.950000000000003" hidden="1" customHeight="1">
      <c r="A30" s="637" t="s">
        <v>52</v>
      </c>
      <c r="B30" s="638"/>
      <c r="C30" s="638"/>
      <c r="D30" s="639"/>
      <c r="E30" s="41">
        <f>TRUNC(SUM(E24,E28,E29)/12,0)</f>
        <v>0</v>
      </c>
      <c r="F30" s="42"/>
      <c r="G30" s="43"/>
      <c r="H30" s="47" t="s">
        <v>53</v>
      </c>
      <c r="I30" s="48"/>
      <c r="J30" s="31" t="s">
        <v>400</v>
      </c>
    </row>
    <row r="31" spans="1:12" ht="39.950000000000003" hidden="1" customHeight="1">
      <c r="A31" s="637" t="s">
        <v>54</v>
      </c>
      <c r="B31" s="638"/>
      <c r="C31" s="638"/>
      <c r="D31" s="639"/>
      <c r="E31" s="41">
        <f>E24+E28+E29+E30</f>
        <v>0</v>
      </c>
      <c r="F31" s="42"/>
      <c r="G31" s="43"/>
      <c r="H31" s="54"/>
      <c r="I31" s="55"/>
      <c r="J31" s="56"/>
    </row>
    <row r="32" spans="1:12" s="74" customFormat="1" ht="30" hidden="1" customHeight="1">
      <c r="A32" s="57" t="str">
        <f>"주 1) 기본급 : "&amp;월기본급!$A$1&amp;월기본급!$A$2&amp;" 참조"</f>
        <v>주 1) 기본급 : &lt; 표 : 5 &gt; M/M당기본급산출표 참조</v>
      </c>
      <c r="B32" s="57"/>
      <c r="C32" s="57"/>
      <c r="D32" s="57"/>
      <c r="E32" s="58"/>
      <c r="F32" s="58"/>
      <c r="G32" s="58"/>
      <c r="H32" s="58"/>
      <c r="I32" s="58"/>
      <c r="J32" s="58"/>
      <c r="L32" s="94"/>
    </row>
    <row r="33" spans="1:12" s="74" customFormat="1" ht="30" hidden="1" customHeight="1">
      <c r="A33" s="59" t="str">
        <f>"   2) 연장근로수당 : "&amp;FIXED(E24,0)&amp;"(기본급)÷"&amp;K22&amp;"시간(월근로시간)×("&amp;(연장근로!$F$9)&amp;"시간×"&amp;(연장근로!$E$8)&amp;"주)×1.5(할증)"</f>
        <v xml:space="preserve">   2) 연장근로수당 : 0(기본급)÷209시간(월근로시간)×(0시간×4.34주)×1.5(할증)</v>
      </c>
      <c r="B33" s="57"/>
      <c r="C33" s="57"/>
      <c r="D33" s="57"/>
      <c r="E33" s="58"/>
      <c r="F33" s="58"/>
      <c r="G33" s="58"/>
      <c r="H33" s="58"/>
      <c r="I33" s="58"/>
      <c r="J33" s="58"/>
      <c r="L33" s="94"/>
    </row>
    <row r="34" spans="1:12" s="74" customFormat="1" ht="30" hidden="1" customHeight="1">
      <c r="A34" s="32" t="s">
        <v>223</v>
      </c>
      <c r="B34" s="57"/>
      <c r="C34" s="57"/>
      <c r="D34" s="57"/>
      <c r="E34" s="58"/>
      <c r="F34" s="58"/>
      <c r="G34" s="58"/>
      <c r="H34" s="58"/>
      <c r="I34" s="58"/>
      <c r="J34" s="58"/>
      <c r="L34" s="94"/>
    </row>
    <row r="35" spans="1:12" s="74" customFormat="1" ht="30" hidden="1" customHeight="1">
      <c r="A35" s="59" t="str">
        <f>"   3) 휴일근로수당 : "&amp;FIXED(E24,0)&amp;"(기본급)÷"&amp;K22&amp;"(월근로시간)×"&amp;(휴일근로!$F$9)&amp;"시간(휴일근로시간)×1.5(할증)"</f>
        <v xml:space="preserve">   3) 휴일근로수당 : 0(기본급)÷209(월근로시간)×0시간(휴일근로시간)×1.5(할증)</v>
      </c>
      <c r="B35" s="57"/>
      <c r="C35" s="57"/>
      <c r="D35" s="57"/>
      <c r="E35" s="58"/>
      <c r="F35" s="58"/>
      <c r="G35" s="58"/>
      <c r="H35" s="58"/>
      <c r="I35" s="58"/>
      <c r="J35" s="58"/>
      <c r="L35" s="94"/>
    </row>
    <row r="36" spans="1:12" s="74" customFormat="1" ht="30" hidden="1" customHeight="1">
      <c r="A36" s="59" t="str">
        <f>"   4) 년차수당 : "&amp;FIXED(E24,0)&amp;"(기본급)÷"&amp;K22&amp;"(월근로시간)×8시간(일근로시간)×15일/년÷12개월"</f>
        <v xml:space="preserve">   4) 년차수당 : 0(기본급)÷209(월근로시간)×8시간(일근로시간)×15일/년÷12개월</v>
      </c>
      <c r="B36" s="60"/>
      <c r="C36" s="60"/>
      <c r="D36" s="60"/>
      <c r="E36" s="12"/>
      <c r="F36" s="12"/>
      <c r="G36" s="12"/>
      <c r="H36" s="12"/>
      <c r="I36" s="12"/>
      <c r="J36" s="61"/>
      <c r="L36" s="94"/>
    </row>
    <row r="37" spans="1:12" ht="30" hidden="1" customHeight="1">
      <c r="A37" s="59" t="str">
        <f>"   5) 상여금 : "&amp;FIXED(E24,0)&amp;"(기본급)×"&amp;$L$29&amp;"개월(년 "&amp;$L$29*100&amp;"%적용)÷12개월"</f>
        <v xml:space="preserve">   5) 상여금 : 0(기본급)×0.9개월(년 90%적용)÷12개월</v>
      </c>
      <c r="J37" s="40"/>
    </row>
    <row r="38" spans="1:12" ht="30" hidden="1" customHeight="1">
      <c r="A38" s="59" t="str">
        <f>"   6) 퇴직급여충당금 : {"&amp;FIXED(E24,0)&amp;"(기본급)+"&amp;FIXED(E28,0)&amp;"(제수당)+"&amp;FIXED(E29,0)&amp;"(상여금)}÷12개월"</f>
        <v xml:space="preserve">   6) 퇴직급여충당금 : {0(기본급)+0(제수당)+0(상여금)}÷12개월</v>
      </c>
      <c r="J38" s="40"/>
    </row>
    <row r="39" spans="1:12" ht="21.95" hidden="1" customHeight="1">
      <c r="A39" s="59"/>
      <c r="J39" s="40"/>
    </row>
    <row r="40" spans="1:12" ht="21.95" hidden="1" customHeight="1">
      <c r="A40" s="59"/>
      <c r="J40" s="40"/>
    </row>
  </sheetData>
  <mergeCells count="14">
    <mergeCell ref="A13:D13"/>
    <mergeCell ref="A5:D5"/>
    <mergeCell ref="E5:F5"/>
    <mergeCell ref="A6:D6"/>
    <mergeCell ref="A11:D11"/>
    <mergeCell ref="A12:D12"/>
    <mergeCell ref="A7:A10"/>
    <mergeCell ref="E23:F23"/>
    <mergeCell ref="A29:D29"/>
    <mergeCell ref="A25:A28"/>
    <mergeCell ref="A31:D31"/>
    <mergeCell ref="A23:D23"/>
    <mergeCell ref="A30:D30"/>
    <mergeCell ref="A24:D24"/>
  </mergeCells>
  <phoneticPr fontId="5" type="noConversion"/>
  <pageMargins left="0.59055118110236227" right="0.43307086614173229" top="0.98425196850393704" bottom="0.98425196850393704" header="0.51181102362204722" footer="0.51181102362204722"/>
  <pageSetup paperSize="9" orientation="portrait" blackAndWhite="1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N12"/>
  <sheetViews>
    <sheetView showGridLines="0" showZeros="0" view="pageBreakPreview" zoomScale="95" zoomScaleNormal="100" workbookViewId="0">
      <selection activeCell="P15" sqref="P15"/>
    </sheetView>
  </sheetViews>
  <sheetFormatPr defaultRowHeight="12"/>
  <cols>
    <col min="1" max="1" width="1.7109375" style="3" customWidth="1"/>
    <col min="2" max="2" width="13.7109375" style="3" customWidth="1"/>
    <col min="3" max="3" width="1.7109375" style="3" customWidth="1"/>
    <col min="4" max="4" width="10.7109375" style="4" customWidth="1"/>
    <col min="5" max="5" width="1.7109375" style="4" customWidth="1"/>
    <col min="6" max="6" width="18.7109375" style="4" customWidth="1"/>
    <col min="7" max="7" width="1.7109375" style="4" customWidth="1"/>
    <col min="8" max="8" width="11.7109375" style="62" customWidth="1"/>
    <col min="9" max="9" width="10.7109375" style="62" customWidth="1"/>
    <col min="10" max="10" width="13.7109375" style="62" customWidth="1"/>
    <col min="11" max="11" width="9" style="62" customWidth="1"/>
    <col min="12" max="12" width="9.140625" style="62"/>
    <col min="13" max="14" width="12.42578125" style="4" bestFit="1" customWidth="1"/>
    <col min="15" max="16384" width="9.140625" style="4"/>
  </cols>
  <sheetData>
    <row r="1" spans="1:14" ht="20.100000000000001" customHeight="1">
      <c r="A1" s="106" t="s">
        <v>321</v>
      </c>
      <c r="B1" s="106"/>
      <c r="C1" s="106"/>
      <c r="D1" s="2"/>
    </row>
    <row r="2" spans="1:14" s="7" customFormat="1" ht="39.950000000000003" customHeight="1">
      <c r="A2" s="6" t="s">
        <v>55</v>
      </c>
      <c r="B2" s="6"/>
      <c r="C2" s="6"/>
      <c r="D2" s="258"/>
      <c r="E2" s="258"/>
      <c r="F2" s="258"/>
      <c r="G2" s="258"/>
      <c r="H2" s="136"/>
      <c r="I2" s="136"/>
      <c r="J2" s="136"/>
      <c r="K2" s="136"/>
      <c r="L2" s="302"/>
    </row>
    <row r="3" spans="1:14" s="7" customFormat="1" ht="20.100000000000001" customHeight="1">
      <c r="A3" s="6"/>
      <c r="B3" s="6"/>
      <c r="C3" s="6"/>
      <c r="D3" s="258"/>
      <c r="E3" s="258"/>
      <c r="F3" s="258"/>
      <c r="G3" s="258"/>
      <c r="H3" s="136"/>
      <c r="I3" s="136"/>
      <c r="J3" s="136"/>
      <c r="K3" s="136"/>
      <c r="L3" s="302"/>
    </row>
    <row r="4" spans="1:14" ht="20.100000000000001" customHeight="1">
      <c r="A4" s="18"/>
      <c r="B4" s="18"/>
      <c r="C4" s="18"/>
      <c r="D4" s="32"/>
      <c r="E4" s="32"/>
      <c r="F4" s="32"/>
      <c r="G4" s="32"/>
      <c r="K4" s="39" t="s">
        <v>265</v>
      </c>
    </row>
    <row r="5" spans="1:14" s="34" customFormat="1" ht="20.100000000000001" customHeight="1">
      <c r="A5" s="10"/>
      <c r="B5" s="657" t="s">
        <v>56</v>
      </c>
      <c r="C5" s="187"/>
      <c r="D5" s="659" t="s">
        <v>57</v>
      </c>
      <c r="E5" s="10"/>
      <c r="F5" s="661" t="s">
        <v>37</v>
      </c>
      <c r="G5" s="187"/>
      <c r="H5" s="646" t="s">
        <v>202</v>
      </c>
      <c r="I5" s="646" t="s">
        <v>203</v>
      </c>
      <c r="J5" s="646" t="s">
        <v>153</v>
      </c>
      <c r="K5" s="646" t="s">
        <v>348</v>
      </c>
      <c r="L5" s="35"/>
    </row>
    <row r="6" spans="1:14" s="34" customFormat="1" ht="30" customHeight="1">
      <c r="A6" s="24"/>
      <c r="B6" s="658"/>
      <c r="C6" s="247"/>
      <c r="D6" s="660"/>
      <c r="E6" s="24"/>
      <c r="F6" s="662"/>
      <c r="G6" s="247"/>
      <c r="H6" s="648"/>
      <c r="I6" s="648"/>
      <c r="J6" s="648"/>
      <c r="K6" s="648"/>
      <c r="L6" s="35"/>
    </row>
    <row r="7" spans="1:14" s="33" customFormat="1" ht="20.100000000000001" customHeight="1">
      <c r="A7" s="16"/>
      <c r="B7" s="3"/>
      <c r="C7" s="3"/>
      <c r="D7" s="16"/>
      <c r="E7" s="303"/>
      <c r="F7" s="34"/>
      <c r="G7" s="304"/>
      <c r="H7" s="114" t="s">
        <v>58</v>
      </c>
      <c r="I7" s="114" t="s">
        <v>10</v>
      </c>
      <c r="J7" s="114"/>
      <c r="K7" s="305"/>
      <c r="L7" s="36"/>
    </row>
    <row r="8" spans="1:14" s="33" customFormat="1" ht="20.100000000000001" customHeight="1">
      <c r="A8" s="16"/>
      <c r="B8" s="3"/>
      <c r="C8" s="3"/>
      <c r="D8" s="16"/>
      <c r="E8" s="303"/>
      <c r="F8" s="34"/>
      <c r="G8" s="304"/>
      <c r="H8" s="114" t="s">
        <v>262</v>
      </c>
      <c r="I8" s="114" t="s">
        <v>260</v>
      </c>
      <c r="J8" s="114" t="s">
        <v>261</v>
      </c>
      <c r="K8" s="305"/>
      <c r="L8" s="36"/>
    </row>
    <row r="9" spans="1:14" ht="35.1" customHeight="1">
      <c r="A9" s="45"/>
      <c r="B9" s="629" t="s">
        <v>607</v>
      </c>
      <c r="C9" s="31"/>
      <c r="D9" s="514" t="s">
        <v>529</v>
      </c>
      <c r="E9" s="28"/>
      <c r="F9" s="46" t="s">
        <v>345</v>
      </c>
      <c r="G9" s="29"/>
      <c r="H9" s="128">
        <v>65674</v>
      </c>
      <c r="I9" s="496">
        <v>26</v>
      </c>
      <c r="J9" s="128">
        <f>TRUNC(H9*I9,0)</f>
        <v>1707524</v>
      </c>
      <c r="K9" s="498"/>
      <c r="M9" s="66"/>
      <c r="N9" s="66"/>
    </row>
    <row r="10" spans="1:14" ht="35.1" hidden="1" customHeight="1">
      <c r="A10" s="45"/>
      <c r="B10" s="509" t="s">
        <v>426</v>
      </c>
      <c r="C10" s="31"/>
      <c r="D10" s="514" t="s">
        <v>530</v>
      </c>
      <c r="E10" s="28"/>
      <c r="F10" s="515" t="s">
        <v>428</v>
      </c>
      <c r="G10" s="29"/>
      <c r="H10" s="128"/>
      <c r="I10" s="496"/>
      <c r="J10" s="128">
        <f>TRUNC(H10*I10,0)</f>
        <v>0</v>
      </c>
      <c r="K10" s="513"/>
      <c r="M10" s="66"/>
      <c r="N10" s="66"/>
    </row>
    <row r="11" spans="1:14" ht="30" customHeight="1">
      <c r="A11" s="586" t="s">
        <v>602</v>
      </c>
    </row>
    <row r="12" spans="1:14" ht="30" customHeight="1">
      <c r="A12" s="18" t="str">
        <f>"   2) 월근무일수 : "&amp;"월근무일수26일적용"</f>
        <v xml:space="preserve">   2) 월근무일수 : 월근무일수26일적용</v>
      </c>
    </row>
  </sheetData>
  <mergeCells count="7">
    <mergeCell ref="J5:J6"/>
    <mergeCell ref="K5:K6"/>
    <mergeCell ref="B5:B6"/>
    <mergeCell ref="D5:D6"/>
    <mergeCell ref="F5:F6"/>
    <mergeCell ref="H5:H6"/>
    <mergeCell ref="I5:I6"/>
  </mergeCells>
  <phoneticPr fontId="7" type="noConversion"/>
  <pageMargins left="0.72" right="0.78740157480314965" top="0.98425196850393704" bottom="0.78740157480314965" header="0.51181102362204722" footer="0.51181102362204722"/>
  <pageSetup paperSize="9" orientation="portrait" blackAndWhite="1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G13"/>
  <sheetViews>
    <sheetView showGridLines="0" showZeros="0" view="pageBreakPreview" zoomScaleNormal="75" workbookViewId="0">
      <selection activeCell="D8" sqref="D8"/>
    </sheetView>
  </sheetViews>
  <sheetFormatPr defaultColWidth="11.42578125" defaultRowHeight="12"/>
  <cols>
    <col min="1" max="1" width="3.7109375" style="474" customWidth="1"/>
    <col min="2" max="2" width="18.28515625" style="475" customWidth="1"/>
    <col min="3" max="3" width="3.7109375" style="474" customWidth="1"/>
    <col min="4" max="4" width="16.5703125" style="474" customWidth="1"/>
    <col min="5" max="6" width="16.5703125" style="475" customWidth="1"/>
    <col min="7" max="7" width="19.5703125" style="474" customWidth="1"/>
    <col min="8" max="16384" width="11.42578125" style="474"/>
  </cols>
  <sheetData>
    <row r="1" spans="1:7" ht="20.100000000000001" customHeight="1">
      <c r="A1" s="474" t="s">
        <v>322</v>
      </c>
    </row>
    <row r="2" spans="1:7" ht="30" customHeight="1">
      <c r="A2" s="301" t="s">
        <v>231</v>
      </c>
      <c r="B2" s="476"/>
      <c r="C2" s="477"/>
      <c r="D2" s="477"/>
      <c r="E2" s="476"/>
      <c r="F2" s="476"/>
      <c r="G2" s="477"/>
    </row>
    <row r="3" spans="1:7" ht="9.9499999999999993" customHeight="1">
      <c r="A3" s="477"/>
      <c r="B3" s="476"/>
      <c r="C3" s="476"/>
      <c r="D3" s="476"/>
      <c r="E3" s="83"/>
      <c r="F3" s="83"/>
      <c r="G3" s="83"/>
    </row>
    <row r="4" spans="1:7" ht="20.100000000000001" customHeight="1">
      <c r="A4" s="478" t="str">
        <f>집계!A4</f>
        <v>건 명 : 2016년 경기도어린이박물관 전시장 인력(박물관 보조교사) 도급용역</v>
      </c>
      <c r="B4" s="479"/>
      <c r="C4" s="479"/>
      <c r="D4" s="479"/>
      <c r="E4" s="12"/>
      <c r="F4" s="12"/>
      <c r="G4" s="39"/>
    </row>
    <row r="5" spans="1:7" ht="50.1" customHeight="1">
      <c r="A5" s="480"/>
      <c r="B5" s="481" t="s">
        <v>225</v>
      </c>
      <c r="C5" s="482"/>
      <c r="D5" s="113" t="s">
        <v>235</v>
      </c>
      <c r="E5" s="112" t="s">
        <v>232</v>
      </c>
      <c r="F5" s="85" t="s">
        <v>233</v>
      </c>
      <c r="G5" s="112" t="s">
        <v>224</v>
      </c>
    </row>
    <row r="6" spans="1:7" ht="30" customHeight="1">
      <c r="A6" s="483"/>
      <c r="B6" s="476"/>
      <c r="C6" s="484"/>
      <c r="D6" s="485" t="s">
        <v>179</v>
      </c>
      <c r="E6" s="486" t="s">
        <v>211</v>
      </c>
      <c r="F6" s="83" t="s">
        <v>209</v>
      </c>
      <c r="G6" s="64"/>
    </row>
    <row r="7" spans="1:7" ht="30" customHeight="1">
      <c r="A7" s="483"/>
      <c r="B7" s="488" t="s">
        <v>234</v>
      </c>
      <c r="C7" s="484"/>
      <c r="D7" s="485" t="s">
        <v>263</v>
      </c>
      <c r="E7" s="64" t="s">
        <v>266</v>
      </c>
      <c r="F7" s="485" t="s">
        <v>263</v>
      </c>
      <c r="G7" s="64"/>
    </row>
    <row r="8" spans="1:7" ht="30" customHeight="1">
      <c r="A8" s="487"/>
      <c r="B8" s="521" t="s">
        <v>479</v>
      </c>
      <c r="C8" s="488"/>
      <c r="D8" s="499"/>
      <c r="E8" s="142">
        <v>4.34</v>
      </c>
      <c r="F8" s="191">
        <f>TRUNC(D8*E8,2)</f>
        <v>0</v>
      </c>
      <c r="G8" s="500"/>
    </row>
    <row r="9" spans="1:7" ht="30" hidden="1" customHeight="1">
      <c r="A9" s="491"/>
      <c r="B9" s="520" t="s">
        <v>426</v>
      </c>
      <c r="C9" s="492"/>
      <c r="D9" s="517">
        <v>0</v>
      </c>
      <c r="E9" s="519">
        <v>0</v>
      </c>
      <c r="F9" s="518">
        <v>0</v>
      </c>
      <c r="G9" s="262"/>
    </row>
    <row r="10" spans="1:7" ht="30" customHeight="1">
      <c r="A10" s="480"/>
      <c r="B10" s="481" t="s">
        <v>226</v>
      </c>
      <c r="C10" s="495"/>
      <c r="D10" s="49"/>
      <c r="E10" s="496"/>
      <c r="F10" s="501">
        <f>SUM(F8:F9)</f>
        <v>0</v>
      </c>
      <c r="G10" s="498"/>
    </row>
    <row r="11" spans="1:7" ht="25.5" customHeight="1">
      <c r="A11" s="474" t="s">
        <v>291</v>
      </c>
    </row>
    <row r="12" spans="1:7" ht="25.5" customHeight="1">
      <c r="A12" s="474" t="s">
        <v>267</v>
      </c>
    </row>
    <row r="13" spans="1:7" ht="25.5" customHeight="1">
      <c r="A13" s="59" t="s">
        <v>236</v>
      </c>
      <c r="B13" s="59"/>
      <c r="C13" s="57"/>
      <c r="D13" s="57"/>
      <c r="E13" s="58"/>
      <c r="F13" s="58"/>
      <c r="G13" s="58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I14"/>
  <sheetViews>
    <sheetView showGridLines="0" showZeros="0" view="pageBreakPreview" zoomScaleNormal="75" workbookViewId="0">
      <selection activeCell="D8" sqref="D8"/>
    </sheetView>
  </sheetViews>
  <sheetFormatPr defaultColWidth="11.42578125" defaultRowHeight="12"/>
  <cols>
    <col min="1" max="1" width="3.7109375" style="474" customWidth="1"/>
    <col min="2" max="2" width="20.7109375" style="475" customWidth="1"/>
    <col min="3" max="3" width="3.7109375" style="474" customWidth="1"/>
    <col min="4" max="4" width="15.7109375" style="474" customWidth="1"/>
    <col min="5" max="6" width="15.7109375" style="475" customWidth="1"/>
    <col min="7" max="7" width="19.5703125" style="474" customWidth="1"/>
    <col min="8" max="9" width="11.42578125" style="474" customWidth="1"/>
    <col min="10" max="10" width="17" style="474" bestFit="1" customWidth="1"/>
    <col min="11" max="16384" width="11.42578125" style="474"/>
  </cols>
  <sheetData>
    <row r="1" spans="1:9" ht="20.100000000000001" customHeight="1">
      <c r="A1" s="474" t="s">
        <v>251</v>
      </c>
    </row>
    <row r="2" spans="1:9" ht="30" customHeight="1">
      <c r="A2" s="301" t="s">
        <v>237</v>
      </c>
      <c r="B2" s="476"/>
      <c r="C2" s="477"/>
      <c r="D2" s="477"/>
      <c r="E2" s="476"/>
      <c r="F2" s="476"/>
      <c r="G2" s="477"/>
      <c r="H2" s="40"/>
      <c r="I2" s="322"/>
    </row>
    <row r="3" spans="1:9" ht="9.9499999999999993" customHeight="1">
      <c r="A3" s="477"/>
      <c r="B3" s="476"/>
      <c r="C3" s="476"/>
      <c r="D3" s="476"/>
      <c r="E3" s="83"/>
      <c r="F3" s="83"/>
      <c r="G3" s="83"/>
      <c r="H3" s="83"/>
      <c r="I3" s="322"/>
    </row>
    <row r="4" spans="1:9" ht="20.100000000000001" customHeight="1">
      <c r="A4" s="478" t="str">
        <f>단위당인건비!A4</f>
        <v>구 분 : 박물관보조교사                       직종명 : 단순노무종사원</v>
      </c>
      <c r="B4" s="479"/>
      <c r="C4" s="479"/>
      <c r="D4" s="479"/>
      <c r="E4" s="12"/>
      <c r="F4" s="12"/>
      <c r="G4" s="39"/>
      <c r="H4" s="12"/>
      <c r="I4" s="39"/>
    </row>
    <row r="5" spans="1:9" ht="39.950000000000003" customHeight="1">
      <c r="A5" s="480"/>
      <c r="B5" s="481" t="s">
        <v>225</v>
      </c>
      <c r="C5" s="482"/>
      <c r="D5" s="113" t="s">
        <v>258</v>
      </c>
      <c r="E5" s="111" t="s">
        <v>340</v>
      </c>
      <c r="F5" s="85" t="s">
        <v>238</v>
      </c>
      <c r="G5" s="112" t="s">
        <v>224</v>
      </c>
    </row>
    <row r="6" spans="1:9" ht="30" customHeight="1">
      <c r="A6" s="483"/>
      <c r="B6" s="476"/>
      <c r="C6" s="484"/>
      <c r="D6" s="485" t="s">
        <v>179</v>
      </c>
      <c r="E6" s="486" t="s">
        <v>211</v>
      </c>
      <c r="F6" s="83" t="s">
        <v>209</v>
      </c>
      <c r="G6" s="64"/>
    </row>
    <row r="7" spans="1:9" ht="30" customHeight="1">
      <c r="A7" s="483"/>
      <c r="B7" s="488" t="s">
        <v>234</v>
      </c>
      <c r="C7" s="484"/>
      <c r="D7" s="485" t="s">
        <v>263</v>
      </c>
      <c r="E7" s="486" t="s">
        <v>264</v>
      </c>
      <c r="F7" s="485" t="s">
        <v>263</v>
      </c>
      <c r="G7" s="64"/>
    </row>
    <row r="8" spans="1:9" ht="30" customHeight="1">
      <c r="A8" s="487"/>
      <c r="B8" s="540" t="s">
        <v>480</v>
      </c>
      <c r="C8" s="488"/>
      <c r="D8" s="489"/>
      <c r="E8" s="490">
        <v>1</v>
      </c>
      <c r="F8" s="129">
        <f>TRUNC(D8*E8,2)</f>
        <v>0</v>
      </c>
      <c r="G8" s="64"/>
    </row>
    <row r="9" spans="1:9" ht="30" hidden="1" customHeight="1">
      <c r="A9" s="491"/>
      <c r="B9" s="520" t="s">
        <v>426</v>
      </c>
      <c r="C9" s="492"/>
      <c r="D9" s="493">
        <v>0</v>
      </c>
      <c r="E9" s="145">
        <v>0</v>
      </c>
      <c r="F9" s="494">
        <v>0</v>
      </c>
      <c r="G9" s="262"/>
    </row>
    <row r="10" spans="1:9" ht="30" customHeight="1">
      <c r="A10" s="480"/>
      <c r="B10" s="481" t="s">
        <v>226</v>
      </c>
      <c r="C10" s="495"/>
      <c r="D10" s="49"/>
      <c r="E10" s="496"/>
      <c r="F10" s="497">
        <f>SUM(F8:F9)</f>
        <v>0</v>
      </c>
      <c r="G10" s="498"/>
    </row>
    <row r="11" spans="1:9" ht="25.5" customHeight="1">
      <c r="A11" s="474" t="s">
        <v>259</v>
      </c>
    </row>
    <row r="12" spans="1:9" ht="25.5" customHeight="1">
      <c r="A12" s="516" t="s">
        <v>433</v>
      </c>
    </row>
    <row r="13" spans="1:9" ht="25.5" customHeight="1">
      <c r="A13" s="59" t="s">
        <v>341</v>
      </c>
      <c r="B13" s="59"/>
      <c r="C13" s="57"/>
      <c r="D13" s="57"/>
      <c r="E13" s="58"/>
      <c r="F13" s="58"/>
      <c r="G13" s="58"/>
      <c r="H13" s="58"/>
      <c r="I13" s="58"/>
    </row>
    <row r="14" spans="1:9" ht="9.9499999999999993" customHeight="1">
      <c r="A14" s="59"/>
      <c r="B14" s="59"/>
      <c r="C14" s="57"/>
      <c r="D14" s="57"/>
      <c r="E14" s="58"/>
      <c r="F14" s="58"/>
      <c r="G14" s="58"/>
      <c r="H14" s="58"/>
      <c r="I14" s="58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I11"/>
  <sheetViews>
    <sheetView showGridLines="0" showZeros="0" view="pageBreakPreview" zoomScaleNormal="100" zoomScaleSheetLayoutView="100" workbookViewId="0">
      <selection activeCell="G10" sqref="G10"/>
    </sheetView>
  </sheetViews>
  <sheetFormatPr defaultRowHeight="12"/>
  <cols>
    <col min="1" max="1" width="5.7109375" style="246" customWidth="1"/>
    <col min="2" max="2" width="1.28515625" style="246" customWidth="1"/>
    <col min="3" max="3" width="9" style="246" customWidth="1"/>
    <col min="4" max="4" width="1.28515625" style="246" customWidth="1"/>
    <col min="5" max="5" width="28.42578125" style="240" customWidth="1"/>
    <col min="6" max="6" width="44.5703125" style="240" customWidth="1"/>
    <col min="7" max="7" width="27.5703125" style="240" customWidth="1"/>
    <col min="8" max="8" width="9.140625" style="240"/>
    <col min="9" max="9" width="9.140625" style="297"/>
    <col min="10" max="16384" width="9.140625" style="240"/>
  </cols>
  <sheetData>
    <row r="1" spans="1:7" ht="20.100000000000001" customHeight="1">
      <c r="A1" s="229" t="s">
        <v>323</v>
      </c>
      <c r="B1" s="239"/>
      <c r="C1" s="239"/>
      <c r="D1" s="239"/>
    </row>
    <row r="2" spans="1:7" ht="39.950000000000003" customHeight="1">
      <c r="A2" s="242" t="s">
        <v>170</v>
      </c>
      <c r="B2" s="298"/>
      <c r="C2" s="298"/>
      <c r="D2" s="298"/>
      <c r="E2" s="299"/>
      <c r="F2" s="299"/>
      <c r="G2" s="299"/>
    </row>
    <row r="3" spans="1:7" ht="20.100000000000001" customHeight="1"/>
    <row r="4" spans="1:7" ht="24.95" customHeight="1">
      <c r="A4" s="663" t="s">
        <v>166</v>
      </c>
      <c r="B4" s="657"/>
      <c r="C4" s="657"/>
      <c r="D4" s="664"/>
      <c r="E4" s="667" t="s">
        <v>167</v>
      </c>
      <c r="F4" s="669" t="s">
        <v>168</v>
      </c>
      <c r="G4" s="667" t="s">
        <v>169</v>
      </c>
    </row>
    <row r="5" spans="1:7" ht="24.95" customHeight="1">
      <c r="A5" s="665"/>
      <c r="B5" s="658"/>
      <c r="C5" s="658"/>
      <c r="D5" s="666"/>
      <c r="E5" s="668"/>
      <c r="F5" s="670"/>
      <c r="G5" s="668"/>
    </row>
    <row r="6" spans="1:7" ht="66" customHeight="1">
      <c r="A6" s="676" t="s">
        <v>484</v>
      </c>
      <c r="B6" s="677"/>
      <c r="C6" s="677"/>
      <c r="D6" s="656"/>
      <c r="E6" s="587" t="s">
        <v>533</v>
      </c>
      <c r="F6" s="587" t="s">
        <v>534</v>
      </c>
      <c r="G6" s="522" t="s">
        <v>535</v>
      </c>
    </row>
    <row r="7" spans="1:7" ht="56.25" customHeight="1">
      <c r="A7" s="674" t="s">
        <v>183</v>
      </c>
      <c r="B7" s="45"/>
      <c r="C7" s="127" t="s">
        <v>0</v>
      </c>
      <c r="D7" s="300"/>
      <c r="E7" s="73" t="s">
        <v>347</v>
      </c>
      <c r="F7" s="558" t="s">
        <v>490</v>
      </c>
      <c r="G7" s="522" t="s">
        <v>486</v>
      </c>
    </row>
    <row r="8" spans="1:7" ht="56.25" customHeight="1">
      <c r="A8" s="675"/>
      <c r="B8" s="45"/>
      <c r="C8" s="127" t="s">
        <v>184</v>
      </c>
      <c r="D8" s="300"/>
      <c r="E8" s="73" t="s">
        <v>173</v>
      </c>
      <c r="F8" s="558" t="s">
        <v>491</v>
      </c>
      <c r="G8" s="522" t="s">
        <v>485</v>
      </c>
    </row>
    <row r="9" spans="1:7" ht="56.25" customHeight="1">
      <c r="A9" s="675"/>
      <c r="B9" s="45"/>
      <c r="C9" s="127" t="s">
        <v>22</v>
      </c>
      <c r="D9" s="300"/>
      <c r="E9" s="73" t="s">
        <v>174</v>
      </c>
      <c r="F9" s="558" t="s">
        <v>492</v>
      </c>
      <c r="G9" s="522" t="s">
        <v>487</v>
      </c>
    </row>
    <row r="10" spans="1:7" ht="85.5" customHeight="1">
      <c r="A10" s="671" t="s">
        <v>481</v>
      </c>
      <c r="B10" s="672"/>
      <c r="C10" s="672"/>
      <c r="D10" s="673"/>
      <c r="E10" s="73" t="s">
        <v>292</v>
      </c>
      <c r="F10" s="73" t="str">
        <f>"안전행정부예규에 의거 기준단가의 년 400%를 계상 할 수 있으나 본 조사에서는 전문용역업체 실적을 기준으로 기준단가의 년 "&amp;단위당인건비!L11*100&amp;"%를 계상하였다."</f>
        <v>안전행정부예규에 의거 기준단가의 년 400%를 계상 할 수 있으나 본 조사에서는 전문용역업체 실적을 기준으로 기준단가의 년 130%를 계상하였다.</v>
      </c>
      <c r="G10" s="544" t="str">
        <f>"기본급×"&amp;단위당인건비!L11*100&amp;"%"</f>
        <v>기본급×130%</v>
      </c>
    </row>
    <row r="11" spans="1:7" ht="87.75" customHeight="1">
      <c r="A11" s="671" t="s">
        <v>482</v>
      </c>
      <c r="B11" s="672"/>
      <c r="C11" s="672"/>
      <c r="D11" s="673"/>
      <c r="E11" s="541" t="s">
        <v>483</v>
      </c>
      <c r="F11" s="558" t="s">
        <v>489</v>
      </c>
      <c r="G11" s="522" t="s">
        <v>488</v>
      </c>
    </row>
  </sheetData>
  <mergeCells count="8">
    <mergeCell ref="A4:D5"/>
    <mergeCell ref="E4:E5"/>
    <mergeCell ref="F4:F5"/>
    <mergeCell ref="G4:G5"/>
    <mergeCell ref="A11:D11"/>
    <mergeCell ref="A7:A9"/>
    <mergeCell ref="A6:D6"/>
    <mergeCell ref="A10:D10"/>
  </mergeCells>
  <phoneticPr fontId="5" type="noConversion"/>
  <pageMargins left="0.56999999999999995" right="0.18" top="0.78740157480314965" bottom="0.78740157480314965" header="0.51181102362204722" footer="0.51181102362204722"/>
  <pageSetup paperSize="9" scale="84" orientation="portrait" blackAndWhite="1" r:id="rId1"/>
  <headerFooter alignWithMargins="0">
    <oddFooter>&amp;C-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"/>
  <sheetViews>
    <sheetView view="pageBreakPreview" zoomScale="130" zoomScaleNormal="100" zoomScaleSheetLayoutView="130" workbookViewId="0">
      <selection activeCell="W11" sqref="W11"/>
    </sheetView>
  </sheetViews>
  <sheetFormatPr defaultRowHeight="12"/>
  <cols>
    <col min="2" max="13" width="6.140625" customWidth="1"/>
    <col min="14" max="15" width="8" customWidth="1"/>
  </cols>
  <sheetData>
    <row r="1" spans="1:17" ht="32.25" customHeight="1">
      <c r="A1" s="560" t="s">
        <v>457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7" ht="32.25" customHeight="1">
      <c r="A2" s="562" t="s">
        <v>458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4"/>
      <c r="Q2" s="565"/>
    </row>
    <row r="3" spans="1:17" ht="32.25" customHeight="1">
      <c r="A3" s="567" t="s">
        <v>531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</row>
    <row r="4" spans="1:17" ht="32.25" customHeight="1">
      <c r="A4" s="678" t="s">
        <v>477</v>
      </c>
      <c r="B4" s="568" t="s">
        <v>532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680" t="s">
        <v>444</v>
      </c>
      <c r="O4" s="680" t="s">
        <v>459</v>
      </c>
    </row>
    <row r="5" spans="1:17" ht="32.25" customHeight="1">
      <c r="A5" s="679"/>
      <c r="B5" s="570" t="s">
        <v>460</v>
      </c>
      <c r="C5" s="570" t="s">
        <v>461</v>
      </c>
      <c r="D5" s="570" t="s">
        <v>462</v>
      </c>
      <c r="E5" s="570" t="s">
        <v>463</v>
      </c>
      <c r="F5" s="570" t="s">
        <v>464</v>
      </c>
      <c r="G5" s="570" t="s">
        <v>465</v>
      </c>
      <c r="H5" s="570" t="s">
        <v>466</v>
      </c>
      <c r="I5" s="570" t="s">
        <v>467</v>
      </c>
      <c r="J5" s="570" t="s">
        <v>468</v>
      </c>
      <c r="K5" s="570" t="s">
        <v>469</v>
      </c>
      <c r="L5" s="570" t="s">
        <v>470</v>
      </c>
      <c r="M5" s="570" t="s">
        <v>471</v>
      </c>
      <c r="N5" s="679"/>
      <c r="O5" s="679"/>
    </row>
    <row r="6" spans="1:17" ht="32.25" customHeight="1">
      <c r="A6" s="571" t="s">
        <v>472</v>
      </c>
      <c r="B6" s="572">
        <v>20</v>
      </c>
      <c r="C6" s="572">
        <v>18</v>
      </c>
      <c r="D6" s="572">
        <v>22</v>
      </c>
      <c r="E6" s="572">
        <v>20</v>
      </c>
      <c r="F6" s="572">
        <v>21</v>
      </c>
      <c r="G6" s="572">
        <v>21</v>
      </c>
      <c r="H6" s="572">
        <v>21</v>
      </c>
      <c r="I6" s="572">
        <v>22</v>
      </c>
      <c r="J6" s="572">
        <v>19</v>
      </c>
      <c r="K6" s="572">
        <v>21</v>
      </c>
      <c r="L6" s="572">
        <v>22</v>
      </c>
      <c r="M6" s="572">
        <v>22</v>
      </c>
      <c r="N6" s="573">
        <v>252</v>
      </c>
      <c r="O6" s="574"/>
      <c r="Q6" s="566"/>
    </row>
    <row r="7" spans="1:17" ht="32.25" customHeight="1">
      <c r="A7" s="572" t="s">
        <v>473</v>
      </c>
      <c r="B7" s="572">
        <v>5</v>
      </c>
      <c r="C7" s="572">
        <v>4</v>
      </c>
      <c r="D7" s="572">
        <v>4</v>
      </c>
      <c r="E7" s="572">
        <v>5</v>
      </c>
      <c r="F7" s="572">
        <v>3</v>
      </c>
      <c r="G7" s="572">
        <v>4</v>
      </c>
      <c r="H7" s="572">
        <v>5</v>
      </c>
      <c r="I7" s="572">
        <v>4</v>
      </c>
      <c r="J7" s="572">
        <v>4</v>
      </c>
      <c r="K7" s="572">
        <v>4</v>
      </c>
      <c r="L7" s="572">
        <v>4</v>
      </c>
      <c r="M7" s="572">
        <v>5</v>
      </c>
      <c r="N7" s="573">
        <v>52</v>
      </c>
      <c r="O7" s="574"/>
    </row>
    <row r="8" spans="1:17" ht="32.25" customHeight="1">
      <c r="A8" s="572" t="s">
        <v>474</v>
      </c>
      <c r="B8" s="572">
        <v>5</v>
      </c>
      <c r="C8" s="572">
        <v>4</v>
      </c>
      <c r="D8" s="572">
        <v>4</v>
      </c>
      <c r="E8" s="572">
        <v>4</v>
      </c>
      <c r="F8" s="572">
        <v>5</v>
      </c>
      <c r="G8" s="572">
        <v>4</v>
      </c>
      <c r="H8" s="572">
        <v>5</v>
      </c>
      <c r="I8" s="572">
        <v>4</v>
      </c>
      <c r="J8" s="572">
        <v>4</v>
      </c>
      <c r="K8" s="572">
        <v>5</v>
      </c>
      <c r="L8" s="572">
        <v>4</v>
      </c>
      <c r="M8" s="572">
        <v>4</v>
      </c>
      <c r="N8" s="573">
        <v>52</v>
      </c>
      <c r="O8" s="574"/>
    </row>
    <row r="9" spans="1:17" ht="32.25" customHeight="1">
      <c r="A9" s="571" t="s">
        <v>475</v>
      </c>
      <c r="B9" s="572">
        <v>1</v>
      </c>
      <c r="C9" s="572">
        <v>3</v>
      </c>
      <c r="D9" s="572">
        <v>1</v>
      </c>
      <c r="E9" s="572">
        <v>1</v>
      </c>
      <c r="F9" s="572">
        <v>2</v>
      </c>
      <c r="G9" s="572">
        <v>1</v>
      </c>
      <c r="H9" s="572">
        <v>0</v>
      </c>
      <c r="I9" s="572">
        <v>1</v>
      </c>
      <c r="J9" s="572">
        <v>3</v>
      </c>
      <c r="K9" s="572">
        <v>1</v>
      </c>
      <c r="L9" s="572">
        <v>0</v>
      </c>
      <c r="M9" s="572">
        <v>0</v>
      </c>
      <c r="N9" s="573">
        <v>9</v>
      </c>
      <c r="O9" s="574"/>
    </row>
    <row r="10" spans="1:17" ht="32.25" customHeight="1">
      <c r="A10" s="572" t="s">
        <v>444</v>
      </c>
      <c r="B10" s="572">
        <f>SUM(B6:B9)</f>
        <v>31</v>
      </c>
      <c r="C10" s="572">
        <f t="shared" ref="C10:M10" si="0">SUM(C6:C9)</f>
        <v>29</v>
      </c>
      <c r="D10" s="572">
        <f t="shared" si="0"/>
        <v>31</v>
      </c>
      <c r="E10" s="572">
        <f t="shared" si="0"/>
        <v>30</v>
      </c>
      <c r="F10" s="572">
        <f t="shared" si="0"/>
        <v>31</v>
      </c>
      <c r="G10" s="572">
        <f t="shared" si="0"/>
        <v>30</v>
      </c>
      <c r="H10" s="572">
        <f t="shared" si="0"/>
        <v>31</v>
      </c>
      <c r="I10" s="572">
        <f t="shared" si="0"/>
        <v>31</v>
      </c>
      <c r="J10" s="572">
        <f t="shared" si="0"/>
        <v>30</v>
      </c>
      <c r="K10" s="572">
        <f t="shared" si="0"/>
        <v>31</v>
      </c>
      <c r="L10" s="572">
        <f t="shared" si="0"/>
        <v>30</v>
      </c>
      <c r="M10" s="572">
        <f t="shared" si="0"/>
        <v>31</v>
      </c>
      <c r="N10" s="572">
        <f>SUM(B10:M10)</f>
        <v>366</v>
      </c>
      <c r="O10" s="574"/>
    </row>
    <row r="11" spans="1:17" ht="32.25" customHeight="1">
      <c r="A11" s="561" t="s">
        <v>476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</row>
  </sheetData>
  <mergeCells count="3">
    <mergeCell ref="A4:A5"/>
    <mergeCell ref="N4:N5"/>
    <mergeCell ref="O4:O5"/>
  </mergeCells>
  <phoneticPr fontId="5" type="noConversion"/>
  <printOptions gridLines="1"/>
  <pageMargins left="0.59055118110236227" right="0.51181102362204722" top="0.74803149606299213" bottom="0.74803149606299213" header="0.31496062992125984" footer="0.31496062992125984"/>
  <pageSetup paperSize="9" orientation="portrait" r:id="rId1"/>
  <headerFooter>
    <oddFooter>&amp;C- 32 -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2:J11"/>
  <sheetViews>
    <sheetView showGridLines="0" showZeros="0" view="pageBreakPreview" zoomScaleNormal="100" zoomScaleSheetLayoutView="100" workbookViewId="0">
      <selection activeCell="H25" sqref="H25"/>
    </sheetView>
  </sheetViews>
  <sheetFormatPr defaultRowHeight="12"/>
  <cols>
    <col min="1" max="1" width="3.7109375" style="3" customWidth="1"/>
    <col min="2" max="2" width="11.7109375" style="3" customWidth="1"/>
    <col min="3" max="3" width="1.7109375" style="3" customWidth="1"/>
    <col min="4" max="4" width="19.28515625" style="3" customWidth="1"/>
    <col min="5" max="5" width="1.7109375" style="3" customWidth="1"/>
    <col min="6" max="6" width="5.7109375" style="4" customWidth="1"/>
    <col min="7" max="7" width="0.85546875" style="4" customWidth="1"/>
    <col min="8" max="8" width="36.5703125" style="4" customWidth="1"/>
    <col min="9" max="9" width="0.85546875" style="4" customWidth="1"/>
    <col min="10" max="10" width="18.7109375" style="4" bestFit="1" customWidth="1"/>
    <col min="11" max="16384" width="9.140625" style="4"/>
  </cols>
  <sheetData>
    <row r="2" spans="1:10" ht="20.100000000000001" customHeight="1">
      <c r="A2" s="2" t="s">
        <v>434</v>
      </c>
      <c r="B2" s="2"/>
      <c r="C2"/>
      <c r="D2"/>
      <c r="E2"/>
      <c r="F2"/>
      <c r="G2"/>
      <c r="H2"/>
      <c r="I2"/>
      <c r="J2"/>
    </row>
    <row r="3" spans="1:10" s="7" customFormat="1" ht="39.950000000000003" customHeight="1">
      <c r="A3" s="5" t="s">
        <v>435</v>
      </c>
      <c r="B3" s="5"/>
      <c r="C3" s="6"/>
      <c r="D3" s="6"/>
      <c r="E3" s="6"/>
      <c r="F3" s="5"/>
      <c r="G3" s="5"/>
      <c r="H3" s="5"/>
      <c r="I3" s="5"/>
      <c r="J3" s="5"/>
    </row>
    <row r="4" spans="1:10" ht="39.950000000000003" customHeight="1">
      <c r="A4" s="529" t="s">
        <v>436</v>
      </c>
      <c r="B4" s="530"/>
      <c r="C4" s="531" t="s">
        <v>437</v>
      </c>
      <c r="D4" s="532"/>
      <c r="E4" s="533"/>
      <c r="F4" s="531" t="s">
        <v>438</v>
      </c>
      <c r="G4" s="531" t="s">
        <v>439</v>
      </c>
      <c r="H4" s="533"/>
      <c r="I4" s="532" t="s">
        <v>440</v>
      </c>
      <c r="J4" s="533"/>
    </row>
    <row r="5" spans="1:10" s="3" customFormat="1" ht="30" customHeight="1">
      <c r="A5" s="534" t="s">
        <v>441</v>
      </c>
      <c r="B5" s="538" t="s">
        <v>429</v>
      </c>
      <c r="C5" s="8"/>
      <c r="D5" s="535"/>
      <c r="E5" s="9"/>
      <c r="F5" s="10"/>
      <c r="G5" s="10"/>
      <c r="H5" s="536"/>
      <c r="I5" s="537"/>
      <c r="J5" s="539"/>
    </row>
    <row r="6" spans="1:10" s="3" customFormat="1" ht="30" customHeight="1">
      <c r="A6" s="11"/>
      <c r="B6" s="553" t="s">
        <v>446</v>
      </c>
      <c r="C6" s="549"/>
      <c r="D6" s="527" t="s">
        <v>431</v>
      </c>
      <c r="E6" s="550"/>
      <c r="F6" s="548">
        <v>12</v>
      </c>
      <c r="G6" s="548"/>
      <c r="H6" s="552" t="s">
        <v>536</v>
      </c>
      <c r="I6" s="547"/>
      <c r="J6" s="551" t="s">
        <v>447</v>
      </c>
    </row>
    <row r="7" spans="1:10" s="3" customFormat="1" ht="30" hidden="1" customHeight="1">
      <c r="A7" s="534" t="s">
        <v>441</v>
      </c>
      <c r="B7" s="538" t="s">
        <v>425</v>
      </c>
      <c r="C7" s="8"/>
      <c r="D7" s="535"/>
      <c r="E7" s="9"/>
      <c r="F7" s="10"/>
      <c r="G7" s="10"/>
      <c r="H7" s="536"/>
      <c r="I7" s="537"/>
      <c r="J7" s="539" t="s">
        <v>442</v>
      </c>
    </row>
    <row r="8" spans="1:10" s="3" customFormat="1" ht="30" hidden="1" customHeight="1">
      <c r="A8" s="11"/>
      <c r="B8" s="559" t="s">
        <v>425</v>
      </c>
      <c r="C8" s="13"/>
      <c r="D8" s="14" t="s">
        <v>427</v>
      </c>
      <c r="E8" s="15"/>
      <c r="F8" s="16"/>
      <c r="G8" s="16"/>
      <c r="H8" s="582" t="s">
        <v>519</v>
      </c>
      <c r="I8" s="584"/>
      <c r="J8" s="583" t="s">
        <v>443</v>
      </c>
    </row>
    <row r="9" spans="1:10" s="3" customFormat="1" ht="30" customHeight="1">
      <c r="A9" s="25" t="s">
        <v>444</v>
      </c>
      <c r="B9" s="26"/>
      <c r="C9" s="25"/>
      <c r="D9" s="27"/>
      <c r="E9" s="26"/>
      <c r="F9" s="28">
        <f>SUM(F5:F8)</f>
        <v>12</v>
      </c>
      <c r="G9" s="28"/>
      <c r="H9" s="29"/>
      <c r="I9" s="30"/>
      <c r="J9" s="31"/>
    </row>
    <row r="10" spans="1:10" s="3" customFormat="1" ht="24" customHeight="1">
      <c r="A10" s="32" t="s">
        <v>445</v>
      </c>
      <c r="B10" s="32"/>
      <c r="C10"/>
      <c r="D10"/>
      <c r="E10"/>
      <c r="F10"/>
      <c r="G10"/>
      <c r="H10"/>
      <c r="I10"/>
      <c r="J10"/>
    </row>
    <row r="11" spans="1:10" s="3" customFormat="1" ht="21.75" hidden="1" customHeight="1">
      <c r="A11" s="11"/>
      <c r="B11" s="12" t="s">
        <v>342</v>
      </c>
      <c r="C11" s="13"/>
      <c r="D11" s="14" t="s">
        <v>343</v>
      </c>
      <c r="E11" s="15"/>
      <c r="F11" s="16"/>
      <c r="G11" s="16"/>
      <c r="H11" s="17" t="s">
        <v>344</v>
      </c>
      <c r="I11" s="18"/>
      <c r="J11" s="19" t="s">
        <v>339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4" firstPageNumber="51" orientation="portrait" blackAndWhite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D22"/>
  <sheetViews>
    <sheetView showGridLines="0" showZeros="0" view="pageBreakPreview" zoomScale="85" zoomScaleNormal="100" zoomScaleSheetLayoutView="85" workbookViewId="0">
      <selection activeCell="A2" sqref="A2"/>
    </sheetView>
  </sheetViews>
  <sheetFormatPr defaultColWidth="8.140625" defaultRowHeight="30" customHeight="1"/>
  <cols>
    <col min="1" max="1" width="11.5703125" style="147" customWidth="1"/>
    <col min="2" max="2" width="24.42578125" style="147" customWidth="1"/>
    <col min="3" max="3" width="9.85546875" style="147" customWidth="1"/>
    <col min="4" max="4" width="48.7109375" style="147" customWidth="1"/>
    <col min="5" max="16384" width="8.140625" style="147"/>
  </cols>
  <sheetData>
    <row r="1" spans="1:4" ht="39.950000000000003" customHeight="1">
      <c r="A1" s="630" t="s">
        <v>600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0"/>
      <c r="C4" s="150"/>
      <c r="D4" s="150"/>
    </row>
    <row r="5" spans="1:4" s="151" customFormat="1" ht="30" customHeight="1">
      <c r="A5" s="150"/>
      <c r="B5" s="150"/>
      <c r="C5" s="150"/>
      <c r="D5" s="150"/>
    </row>
    <row r="6" spans="1:4" ht="30" customHeight="1">
      <c r="A6" s="150"/>
      <c r="B6" s="150"/>
      <c r="C6" s="150"/>
      <c r="D6" s="150"/>
    </row>
    <row r="7" spans="1:4" ht="30" customHeight="1">
      <c r="A7" s="150"/>
      <c r="B7" s="152"/>
      <c r="C7" s="152"/>
      <c r="D7" s="152"/>
    </row>
    <row r="8" spans="1:4" ht="39.950000000000003" customHeight="1">
      <c r="A8" s="153"/>
      <c r="B8" s="154"/>
      <c r="C8" s="631" t="s">
        <v>293</v>
      </c>
      <c r="D8" s="631"/>
    </row>
    <row r="9" spans="1:4" ht="30" customHeight="1">
      <c r="A9" s="153"/>
      <c r="B9" s="154"/>
      <c r="C9" s="155"/>
      <c r="D9" s="342"/>
    </row>
    <row r="10" spans="1:4" ht="30" customHeight="1">
      <c r="A10" s="153"/>
      <c r="B10" s="154"/>
      <c r="C10" s="155"/>
      <c r="D10" s="342"/>
    </row>
    <row r="11" spans="1:4" ht="30" customHeight="1">
      <c r="A11" s="153"/>
      <c r="B11" s="154"/>
      <c r="C11" s="155"/>
      <c r="D11" s="342"/>
    </row>
    <row r="12" spans="1:4" ht="30" customHeight="1">
      <c r="A12" s="153"/>
      <c r="B12" s="154"/>
      <c r="C12" s="155"/>
      <c r="D12" s="342"/>
    </row>
    <row r="13" spans="1:4" ht="30" customHeight="1">
      <c r="A13" s="153"/>
      <c r="B13" s="154"/>
      <c r="C13" s="155"/>
      <c r="D13" s="342"/>
    </row>
    <row r="14" spans="1:4" ht="30" customHeight="1">
      <c r="A14" s="153"/>
      <c r="B14" s="154"/>
      <c r="C14" s="155"/>
      <c r="D14" s="342"/>
    </row>
    <row r="15" spans="1:4" ht="30" customHeight="1">
      <c r="A15" s="153"/>
      <c r="B15" s="154"/>
      <c r="C15" s="155"/>
      <c r="D15" s="342"/>
    </row>
    <row r="16" spans="1:4" ht="30" customHeight="1">
      <c r="A16" s="153"/>
      <c r="B16" s="154"/>
      <c r="C16" s="155"/>
      <c r="D16" s="342"/>
    </row>
    <row r="17" spans="1:4" ht="30" customHeight="1">
      <c r="A17" s="153"/>
      <c r="B17" s="154"/>
      <c r="C17" s="155"/>
      <c r="D17" s="342"/>
    </row>
    <row r="18" spans="1:4" ht="30" customHeight="1">
      <c r="A18" s="153"/>
      <c r="B18" s="154"/>
      <c r="C18" s="155"/>
      <c r="D18" s="342"/>
    </row>
    <row r="19" spans="1:4" ht="30" customHeight="1">
      <c r="A19" s="153"/>
      <c r="B19" s="154"/>
      <c r="C19" s="155"/>
      <c r="D19" s="342"/>
    </row>
    <row r="20" spans="1:4" ht="30" customHeight="1">
      <c r="A20" s="153"/>
      <c r="B20" s="154"/>
      <c r="C20" s="155"/>
      <c r="D20" s="342"/>
    </row>
    <row r="21" spans="1:4" ht="30" customHeight="1">
      <c r="A21" s="153"/>
      <c r="B21" s="154"/>
      <c r="C21" s="155"/>
      <c r="D21" s="342"/>
    </row>
    <row r="22" spans="1:4" ht="39.950000000000003" customHeight="1">
      <c r="A22" s="161"/>
      <c r="B22" s="161"/>
      <c r="C22" s="161"/>
      <c r="D22" s="161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r:id="rId1"/>
  <headerFooter alignWithMargins="0">
    <oddFooter>&amp;C&amp;"바탕체,보통"&amp;10- &amp;P -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topLeftCell="B1" zoomScale="85" zoomScaleNormal="60" zoomScaleSheetLayoutView="85" workbookViewId="0">
      <selection activeCell="Q21" sqref="Q21"/>
    </sheetView>
  </sheetViews>
  <sheetFormatPr defaultColWidth="8.140625"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327</v>
      </c>
      <c r="D5" s="631"/>
    </row>
    <row r="6" spans="1:4" ht="31.5" customHeight="1">
      <c r="A6" s="153"/>
      <c r="B6" s="154"/>
      <c r="C6" s="155"/>
      <c r="D6" s="156"/>
    </row>
    <row r="7" spans="1:4" ht="31.5" customHeight="1">
      <c r="A7" s="153"/>
      <c r="B7" s="154"/>
      <c r="C7" s="157" t="s">
        <v>520</v>
      </c>
      <c r="D7" s="158" t="str">
        <f>경비집계표!A2</f>
        <v>경비집계표</v>
      </c>
    </row>
    <row r="8" spans="1:4" ht="31.5" customHeight="1">
      <c r="A8" s="153"/>
      <c r="B8" s="154"/>
      <c r="C8" s="157" t="s">
        <v>521</v>
      </c>
      <c r="D8" s="158" t="str">
        <f>보험료!A2</f>
        <v>보험료산출표</v>
      </c>
    </row>
    <row r="9" spans="1:4" ht="31.5" customHeight="1">
      <c r="A9" s="153"/>
      <c r="B9" s="154"/>
      <c r="C9" s="157" t="s">
        <v>522</v>
      </c>
      <c r="D9" s="158" t="str">
        <f>보험료산출기준!A2</f>
        <v>경비산정기준표</v>
      </c>
    </row>
    <row r="10" spans="1:4" ht="31.5" customHeight="1">
      <c r="A10" s="153"/>
      <c r="B10" s="154"/>
      <c r="C10" s="157" t="s">
        <v>523</v>
      </c>
      <c r="D10" s="158" t="str">
        <f>산재비율!A2</f>
        <v>산업재해보상보험요율</v>
      </c>
    </row>
    <row r="11" spans="1:4" ht="31.5" customHeight="1">
      <c r="A11" s="153"/>
      <c r="B11" s="154"/>
      <c r="C11" s="157" t="s">
        <v>524</v>
      </c>
      <c r="D11" s="158" t="str">
        <f>복리후생비!A2</f>
        <v>복리후생비집계표</v>
      </c>
    </row>
    <row r="12" spans="1:4" ht="31.5" customHeight="1">
      <c r="A12" s="153"/>
      <c r="B12" s="154"/>
      <c r="C12" s="157" t="s">
        <v>525</v>
      </c>
      <c r="D12" s="158" t="str">
        <f>식대!A2</f>
        <v>식비산출표</v>
      </c>
    </row>
    <row r="13" spans="1:4" ht="31.5" customHeight="1">
      <c r="A13" s="153"/>
      <c r="B13" s="154"/>
      <c r="C13" s="157" t="s">
        <v>412</v>
      </c>
      <c r="D13" s="158" t="str">
        <f>사업소세!A2</f>
        <v>사업소세산출표</v>
      </c>
    </row>
    <row r="14" spans="1:4" ht="31.5" customHeight="1">
      <c r="A14" s="153"/>
      <c r="B14" s="154"/>
      <c r="C14" s="157"/>
      <c r="D14" s="158"/>
    </row>
    <row r="15" spans="1:4" ht="31.5" customHeight="1">
      <c r="A15" s="153"/>
      <c r="B15" s="154"/>
      <c r="C15" s="157"/>
      <c r="D15" s="158"/>
    </row>
    <row r="16" spans="1:4" ht="31.5" customHeight="1">
      <c r="A16" s="153"/>
      <c r="B16" s="154"/>
      <c r="C16" s="157"/>
      <c r="D16" s="158"/>
    </row>
    <row r="17" spans="1:4" ht="31.5" customHeight="1">
      <c r="A17" s="153"/>
      <c r="B17" s="154"/>
      <c r="C17" s="157"/>
      <c r="D17" s="158"/>
    </row>
    <row r="18" spans="1:4" ht="39.75" customHeight="1">
      <c r="A18" s="153"/>
      <c r="B18" s="154"/>
      <c r="C18" s="157"/>
      <c r="D18" s="158"/>
    </row>
    <row r="19" spans="1:4" ht="31.5" customHeight="1">
      <c r="A19" s="153"/>
      <c r="B19" s="154"/>
      <c r="C19" s="157"/>
      <c r="D19" s="158"/>
    </row>
    <row r="20" spans="1:4" ht="31.5" customHeight="1">
      <c r="A20" s="153"/>
      <c r="B20" s="154"/>
      <c r="C20" s="159"/>
      <c r="D20" s="160"/>
    </row>
    <row r="21" spans="1:4" ht="39.950000000000003" customHeight="1">
      <c r="A21" s="161"/>
      <c r="B21" s="161"/>
      <c r="C21" s="161"/>
      <c r="D21" s="161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40" orientation="portrait" useFirstPageNumber="1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K18"/>
  <sheetViews>
    <sheetView showGridLines="0" showZeros="0" view="pageBreakPreview" zoomScaleNormal="100" workbookViewId="0">
      <selection activeCell="H4" sqref="H4"/>
    </sheetView>
  </sheetViews>
  <sheetFormatPr defaultColWidth="10.28515625" defaultRowHeight="34.15" customHeight="1"/>
  <cols>
    <col min="1" max="1" width="7.140625" style="67" customWidth="1"/>
    <col min="2" max="2" width="1.7109375" style="192" customWidth="1"/>
    <col min="3" max="3" width="21.5703125" style="192" customWidth="1"/>
    <col min="4" max="4" width="1.7109375" style="192" customWidth="1"/>
    <col min="5" max="5" width="26" style="67" customWidth="1"/>
    <col min="6" max="6" width="30.42578125" style="67" hidden="1" customWidth="1"/>
    <col min="7" max="7" width="16.5703125" style="67" customWidth="1"/>
    <col min="8" max="8" width="26.28515625" style="192" customWidth="1"/>
    <col min="9" max="11" width="0" style="192" hidden="1" customWidth="1"/>
    <col min="12" max="16384" width="10.28515625" style="192"/>
  </cols>
  <sheetData>
    <row r="1" spans="1:11" ht="20.100000000000001" customHeight="1">
      <c r="A1" s="580" t="s">
        <v>504</v>
      </c>
    </row>
    <row r="2" spans="1:11" s="194" customFormat="1" ht="39.950000000000003" customHeight="1">
      <c r="A2" s="193" t="s">
        <v>59</v>
      </c>
      <c r="B2" s="193"/>
      <c r="C2" s="193"/>
      <c r="D2" s="193"/>
      <c r="E2" s="68"/>
      <c r="F2" s="68"/>
      <c r="G2" s="68"/>
    </row>
    <row r="3" spans="1:11" ht="20.100000000000001" customHeight="1">
      <c r="A3" s="69"/>
      <c r="C3" s="195"/>
      <c r="D3" s="196"/>
      <c r="E3" s="528" t="s">
        <v>448</v>
      </c>
      <c r="F3" s="69"/>
      <c r="G3" s="197" t="s">
        <v>32</v>
      </c>
    </row>
    <row r="4" spans="1:11" ht="24.95" customHeight="1">
      <c r="A4" s="689" t="s">
        <v>60</v>
      </c>
      <c r="B4" s="690"/>
      <c r="C4" s="690"/>
      <c r="D4" s="691"/>
      <c r="E4" s="70" t="str">
        <f>인집!B6</f>
        <v>박물관 보조교사</v>
      </c>
      <c r="F4" s="70" t="str">
        <f>인집!B7</f>
        <v>테크니션</v>
      </c>
      <c r="G4" s="681" t="s">
        <v>212</v>
      </c>
      <c r="I4" s="70" t="e">
        <f>인집!#REF!</f>
        <v>#REF!</v>
      </c>
      <c r="J4" s="70" t="e">
        <f>인집!#REF!</f>
        <v>#REF!</v>
      </c>
      <c r="K4" s="70" t="str">
        <f>인집!B7</f>
        <v>테크니션</v>
      </c>
    </row>
    <row r="5" spans="1:11" ht="24.95" customHeight="1">
      <c r="A5" s="692"/>
      <c r="B5" s="693"/>
      <c r="C5" s="693"/>
      <c r="D5" s="694"/>
      <c r="E5" s="71" t="str">
        <f>인집!E6</f>
        <v>단순노무종사원</v>
      </c>
      <c r="F5" s="71" t="str">
        <f>"("&amp;인집!E7&amp;")"</f>
        <v>(전기산업기사)</v>
      </c>
      <c r="G5" s="682"/>
      <c r="I5" s="71" t="e">
        <f>"("&amp;인집!#REF!&amp;")"</f>
        <v>#REF!</v>
      </c>
      <c r="J5" s="71" t="e">
        <f>"("&amp;인집!#REF!&amp;")"</f>
        <v>#REF!</v>
      </c>
      <c r="K5" s="71" t="str">
        <f>"("&amp;인집!E7&amp;")"</f>
        <v>(전기산업기사)</v>
      </c>
    </row>
    <row r="6" spans="1:11" ht="45" customHeight="1">
      <c r="A6" s="683" t="s">
        <v>61</v>
      </c>
      <c r="B6" s="198"/>
      <c r="C6" s="290" t="s">
        <v>27</v>
      </c>
      <c r="D6" s="200"/>
      <c r="E6" s="72">
        <f>보험료!I9</f>
        <v>33561</v>
      </c>
      <c r="F6" s="72">
        <f>보험료!I29</f>
        <v>0</v>
      </c>
      <c r="G6" s="291" t="s">
        <v>62</v>
      </c>
      <c r="I6" s="72" t="e">
        <f>보험료!#REF!</f>
        <v>#REF!</v>
      </c>
      <c r="J6" s="72" t="e">
        <f>보험료!#REF!</f>
        <v>#REF!</v>
      </c>
      <c r="K6" s="72">
        <f>보험료!I29</f>
        <v>0</v>
      </c>
    </row>
    <row r="7" spans="1:11" ht="45" customHeight="1">
      <c r="A7" s="684"/>
      <c r="B7" s="198"/>
      <c r="C7" s="290" t="s">
        <v>70</v>
      </c>
      <c r="D7" s="200"/>
      <c r="E7" s="72">
        <f>보험료!I10</f>
        <v>88839</v>
      </c>
      <c r="F7" s="72">
        <f>보험료!I30</f>
        <v>0</v>
      </c>
      <c r="G7" s="292"/>
      <c r="I7" s="72" t="e">
        <f>보험료!#REF!</f>
        <v>#REF!</v>
      </c>
      <c r="J7" s="72" t="e">
        <f>보험료!#REF!</f>
        <v>#REF!</v>
      </c>
      <c r="K7" s="72">
        <f>보험료!I30</f>
        <v>0</v>
      </c>
    </row>
    <row r="8" spans="1:11" ht="45" customHeight="1">
      <c r="A8" s="684"/>
      <c r="B8" s="198"/>
      <c r="C8" s="290" t="s">
        <v>171</v>
      </c>
      <c r="D8" s="200"/>
      <c r="E8" s="72">
        <f>보험료!I11</f>
        <v>17767</v>
      </c>
      <c r="F8" s="72">
        <f>보험료!I31</f>
        <v>0</v>
      </c>
      <c r="G8" s="292"/>
      <c r="I8" s="72" t="e">
        <f>보험료!#REF!</f>
        <v>#REF!</v>
      </c>
      <c r="J8" s="72" t="e">
        <f>보험료!#REF!</f>
        <v>#REF!</v>
      </c>
      <c r="K8" s="72">
        <f>보험료!I31</f>
        <v>0</v>
      </c>
    </row>
    <row r="9" spans="1:11" ht="45" customHeight="1">
      <c r="A9" s="684"/>
      <c r="B9" s="198"/>
      <c r="C9" s="290" t="s">
        <v>72</v>
      </c>
      <c r="D9" s="200"/>
      <c r="E9" s="72">
        <f>보험료!I12</f>
        <v>59917</v>
      </c>
      <c r="F9" s="72">
        <f>보험료!I32</f>
        <v>0</v>
      </c>
      <c r="G9" s="292"/>
      <c r="I9" s="72" t="e">
        <f>보험료!#REF!</f>
        <v>#REF!</v>
      </c>
      <c r="J9" s="72" t="e">
        <f>보험료!#REF!</f>
        <v>#REF!</v>
      </c>
      <c r="K9" s="72">
        <f>보험료!I32</f>
        <v>0</v>
      </c>
    </row>
    <row r="10" spans="1:11" ht="45" customHeight="1">
      <c r="A10" s="684"/>
      <c r="B10" s="198"/>
      <c r="C10" s="290" t="s">
        <v>204</v>
      </c>
      <c r="D10" s="200"/>
      <c r="E10" s="72">
        <f>보험료!I13</f>
        <v>3924</v>
      </c>
      <c r="F10" s="72">
        <f>보험료!I33</f>
        <v>0</v>
      </c>
      <c r="G10" s="292"/>
      <c r="I10" s="72" t="e">
        <f>보험료!#REF!</f>
        <v>#REF!</v>
      </c>
      <c r="J10" s="72" t="e">
        <f>보험료!#REF!</f>
        <v>#REF!</v>
      </c>
      <c r="K10" s="72">
        <f>보험료!I33</f>
        <v>0</v>
      </c>
    </row>
    <row r="11" spans="1:11" ht="45" customHeight="1">
      <c r="A11" s="684"/>
      <c r="B11" s="198"/>
      <c r="C11" s="290" t="s">
        <v>73</v>
      </c>
      <c r="D11" s="200"/>
      <c r="E11" s="72">
        <f>보험료!I14</f>
        <v>1579</v>
      </c>
      <c r="F11" s="72">
        <f>보험료!I34</f>
        <v>0</v>
      </c>
      <c r="G11" s="293"/>
      <c r="I11" s="72" t="e">
        <f>보험료!#REF!</f>
        <v>#REF!</v>
      </c>
      <c r="J11" s="72" t="e">
        <f>보험료!#REF!</f>
        <v>#REF!</v>
      </c>
      <c r="K11" s="72">
        <f>보험료!I34</f>
        <v>0</v>
      </c>
    </row>
    <row r="12" spans="1:11" ht="45" customHeight="1">
      <c r="A12" s="685"/>
      <c r="B12" s="198"/>
      <c r="C12" s="294" t="s">
        <v>2</v>
      </c>
      <c r="D12" s="200"/>
      <c r="E12" s="72">
        <f>SUM(E6:E11)</f>
        <v>205587</v>
      </c>
      <c r="F12" s="72">
        <f>SUM(F6:F11)</f>
        <v>0</v>
      </c>
      <c r="G12" s="292"/>
      <c r="I12" s="72" t="e">
        <f>SUM(I6:I11)</f>
        <v>#REF!</v>
      </c>
      <c r="J12" s="72" t="e">
        <f>SUM(J6:J11)</f>
        <v>#REF!</v>
      </c>
      <c r="K12" s="72">
        <f>SUM(K6:K11)</f>
        <v>0</v>
      </c>
    </row>
    <row r="13" spans="1:11" ht="45" customHeight="1">
      <c r="A13" s="686" t="s">
        <v>361</v>
      </c>
      <c r="B13" s="687"/>
      <c r="C13" s="687" t="s">
        <v>2</v>
      </c>
      <c r="D13" s="688"/>
      <c r="E13" s="72">
        <f>복리후생비!J8</f>
        <v>0</v>
      </c>
      <c r="F13" s="72">
        <f>복리후생비!J8</f>
        <v>0</v>
      </c>
      <c r="G13" s="293" t="s">
        <v>10</v>
      </c>
      <c r="I13" s="72" t="e">
        <f>복리후생비!#REF!</f>
        <v>#REF!</v>
      </c>
      <c r="J13" s="72" t="e">
        <f>복리후생비!#REF!</f>
        <v>#REF!</v>
      </c>
      <c r="K13" s="72">
        <f>복리후생비!J8</f>
        <v>0</v>
      </c>
    </row>
    <row r="14" spans="1:11" ht="45" customHeight="1">
      <c r="A14" s="686" t="s">
        <v>404</v>
      </c>
      <c r="B14" s="687"/>
      <c r="C14" s="687"/>
      <c r="D14" s="688"/>
      <c r="E14" s="72">
        <f>사업소세!J7</f>
        <v>9871</v>
      </c>
      <c r="F14" s="72">
        <f>사업소세!J8</f>
        <v>0</v>
      </c>
      <c r="G14" s="293" t="s">
        <v>185</v>
      </c>
      <c r="I14" s="72" t="e">
        <f>사업소세!#REF!</f>
        <v>#REF!</v>
      </c>
      <c r="J14" s="72" t="e">
        <f>사업소세!#REF!</f>
        <v>#REF!</v>
      </c>
      <c r="K14" s="72">
        <f>사업소세!J8</f>
        <v>0</v>
      </c>
    </row>
    <row r="15" spans="1:11" ht="39.950000000000003" customHeight="1">
      <c r="A15" s="296" t="s">
        <v>152</v>
      </c>
      <c r="B15" s="198"/>
      <c r="C15" s="199"/>
      <c r="D15" s="200"/>
      <c r="E15" s="72">
        <f>SUM(E12,E13,E14)</f>
        <v>215458</v>
      </c>
      <c r="F15" s="72">
        <f>SUM(F12,F13,F14)</f>
        <v>0</v>
      </c>
      <c r="G15" s="295"/>
      <c r="I15" s="72" t="e">
        <f>SUM(I12,I13,I14)</f>
        <v>#REF!</v>
      </c>
      <c r="J15" s="72" t="e">
        <f>SUM(J12,J13,J14)</f>
        <v>#REF!</v>
      </c>
      <c r="K15" s="72">
        <f>SUM(K12,K13,K14)</f>
        <v>0</v>
      </c>
    </row>
    <row r="16" spans="1:11" ht="30" customHeight="1">
      <c r="A16" s="228" t="str">
        <f>"주 1) 보험료 : "&amp;보험료!$A$1&amp;보험료!$A$2&amp;" 참조"</f>
        <v>주 1) 보험료 : &lt; 표 : 12 &gt; 보험료산출표 참조</v>
      </c>
    </row>
    <row r="17" spans="1:1" ht="30" customHeight="1">
      <c r="A17" s="228" t="str">
        <f>"   2) 복리후생비 : "&amp;복리후생비!$A$1&amp;복리후생비!$A$2&amp;" 참조"</f>
        <v xml:space="preserve">   2) 복리후생비 : &lt; 표 : 15 &gt; 복리후생비집계표 참조</v>
      </c>
    </row>
    <row r="18" spans="1:1" ht="30" customHeight="1">
      <c r="A18" s="228" t="str">
        <f>"   3) 사업소세 : "&amp;사업소세!$A$1&amp;사업소세!$A$2&amp;" 참조"</f>
        <v xml:space="preserve">   3) 사업소세 : &lt; 표 : 17 &gt; 사업소세산출표 참조</v>
      </c>
    </row>
  </sheetData>
  <mergeCells count="5">
    <mergeCell ref="G4:G5"/>
    <mergeCell ref="A6:A12"/>
    <mergeCell ref="A14:D14"/>
    <mergeCell ref="A4:D5"/>
    <mergeCell ref="A13:D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J44"/>
  <sheetViews>
    <sheetView showGridLines="0" showZeros="0" view="pageBreakPreview" zoomScale="85" zoomScaleNormal="100" zoomScaleSheetLayoutView="85" workbookViewId="0">
      <selection activeCell="A24" sqref="A24:XFD42"/>
    </sheetView>
  </sheetViews>
  <sheetFormatPr defaultRowHeight="12"/>
  <cols>
    <col min="1" max="1" width="1.7109375" style="260" customWidth="1"/>
    <col min="2" max="2" width="19.7109375" style="260" customWidth="1"/>
    <col min="3" max="3" width="1.7109375" style="260" customWidth="1"/>
    <col min="4" max="4" width="11.7109375" style="289" customWidth="1"/>
    <col min="5" max="5" width="11.7109375" style="62" customWidth="1"/>
    <col min="6" max="6" width="9.7109375" style="62" customWidth="1"/>
    <col min="7" max="7" width="11.7109375" style="62" customWidth="1"/>
    <col min="8" max="8" width="7.7109375" style="62" customWidth="1"/>
    <col min="9" max="9" width="10.7109375" style="62" customWidth="1"/>
    <col min="10" max="10" width="9" style="3" customWidth="1"/>
    <col min="11" max="16384" width="9.140625" style="4"/>
  </cols>
  <sheetData>
    <row r="1" spans="1:10" ht="20.100000000000001" customHeight="1">
      <c r="A1" s="580" t="s">
        <v>505</v>
      </c>
      <c r="B1" s="106"/>
      <c r="C1" s="106"/>
      <c r="D1" s="2"/>
    </row>
    <row r="2" spans="1:10" s="7" customFormat="1" ht="39.950000000000003" customHeight="1">
      <c r="A2" s="5" t="s">
        <v>181</v>
      </c>
      <c r="B2" s="257"/>
      <c r="C2" s="257"/>
      <c r="D2" s="258"/>
      <c r="E2" s="136"/>
      <c r="F2" s="259"/>
      <c r="G2" s="136"/>
      <c r="H2" s="136"/>
      <c r="I2" s="136"/>
      <c r="J2" s="6"/>
    </row>
    <row r="3" spans="1:10" s="7" customFormat="1" ht="20.100000000000001" customHeight="1">
      <c r="A3" s="257"/>
      <c r="B3" s="257"/>
      <c r="C3" s="257"/>
      <c r="D3" s="258"/>
      <c r="E3" s="136"/>
      <c r="F3" s="259"/>
      <c r="G3" s="136"/>
      <c r="H3" s="136"/>
      <c r="I3" s="136"/>
      <c r="J3" s="6"/>
    </row>
    <row r="4" spans="1:10" ht="20.100000000000001" customHeight="1">
      <c r="A4" s="32" t="str">
        <f>원가!A4</f>
        <v>구 분 : 박물관보조교사                       직종명 : 단순노무종사원</v>
      </c>
      <c r="C4" s="18"/>
      <c r="D4" s="32"/>
      <c r="I4" s="39"/>
      <c r="J4" s="39" t="s">
        <v>35</v>
      </c>
    </row>
    <row r="5" spans="1:10" ht="24.95" customHeight="1">
      <c r="A5" s="663" t="s">
        <v>63</v>
      </c>
      <c r="B5" s="657"/>
      <c r="C5" s="664"/>
      <c r="D5" s="655" t="s">
        <v>64</v>
      </c>
      <c r="E5" s="677"/>
      <c r="F5" s="677"/>
      <c r="G5" s="656"/>
      <c r="H5" s="695" t="s">
        <v>177</v>
      </c>
      <c r="I5" s="697" t="s">
        <v>65</v>
      </c>
      <c r="J5" s="659" t="s">
        <v>66</v>
      </c>
    </row>
    <row r="6" spans="1:10" ht="24.95" customHeight="1">
      <c r="A6" s="665"/>
      <c r="B6" s="658"/>
      <c r="C6" s="666"/>
      <c r="D6" s="120" t="s">
        <v>67</v>
      </c>
      <c r="E6" s="262" t="s">
        <v>68</v>
      </c>
      <c r="F6" s="262" t="s">
        <v>69</v>
      </c>
      <c r="G6" s="262" t="s">
        <v>54</v>
      </c>
      <c r="H6" s="696"/>
      <c r="I6" s="698"/>
      <c r="J6" s="660"/>
    </row>
    <row r="7" spans="1:10" ht="20.100000000000001" customHeight="1">
      <c r="A7" s="10"/>
      <c r="B7" s="186"/>
      <c r="C7" s="187"/>
      <c r="D7" s="261"/>
      <c r="E7" s="188"/>
      <c r="F7" s="188"/>
      <c r="G7" s="9"/>
      <c r="H7" s="263"/>
      <c r="I7" s="188"/>
      <c r="J7" s="261"/>
    </row>
    <row r="8" spans="1:10" ht="39.950000000000003" customHeight="1">
      <c r="A8" s="16"/>
      <c r="B8" s="3"/>
      <c r="C8" s="65"/>
      <c r="D8" s="114"/>
      <c r="E8" s="64"/>
      <c r="F8" s="64"/>
      <c r="G8" s="15"/>
      <c r="H8" s="264" t="s">
        <v>1</v>
      </c>
      <c r="I8" s="64"/>
      <c r="J8" s="114"/>
    </row>
    <row r="9" spans="1:10" ht="39.950000000000003" customHeight="1">
      <c r="A9" s="265"/>
      <c r="B9" s="115" t="s">
        <v>27</v>
      </c>
      <c r="C9" s="21"/>
      <c r="D9" s="266">
        <f>인집!G6</f>
        <v>1707524</v>
      </c>
      <c r="E9" s="266">
        <f>인집!H6</f>
        <v>81699</v>
      </c>
      <c r="F9" s="266">
        <f>인집!I6</f>
        <v>184981</v>
      </c>
      <c r="G9" s="267">
        <f>SUM(D9:F9)</f>
        <v>1974204</v>
      </c>
      <c r="H9" s="268">
        <f>보험료산출기준!I6</f>
        <v>1.7</v>
      </c>
      <c r="I9" s="269">
        <f>TRUNC(G9*H9%,0)</f>
        <v>33561</v>
      </c>
      <c r="J9" s="64"/>
    </row>
    <row r="10" spans="1:10" ht="39.950000000000003" customHeight="1">
      <c r="A10" s="16"/>
      <c r="B10" s="115" t="s">
        <v>70</v>
      </c>
      <c r="C10" s="65"/>
      <c r="D10" s="266">
        <f t="shared" ref="D10:F12" si="0">D9</f>
        <v>1707524</v>
      </c>
      <c r="E10" s="266">
        <f t="shared" si="0"/>
        <v>81699</v>
      </c>
      <c r="F10" s="266">
        <f t="shared" si="0"/>
        <v>184981</v>
      </c>
      <c r="G10" s="267">
        <f>SUM(D10:F10)</f>
        <v>1974204</v>
      </c>
      <c r="H10" s="268">
        <f>보험료산출기준!I7</f>
        <v>4.5</v>
      </c>
      <c r="I10" s="269">
        <f>TRUNC(G10*H10%,0)</f>
        <v>88839</v>
      </c>
      <c r="J10" s="64"/>
    </row>
    <row r="11" spans="1:10" ht="39.950000000000003" customHeight="1">
      <c r="A11" s="16"/>
      <c r="B11" s="115" t="s">
        <v>71</v>
      </c>
      <c r="C11" s="65"/>
      <c r="D11" s="266">
        <f t="shared" si="0"/>
        <v>1707524</v>
      </c>
      <c r="E11" s="266">
        <f t="shared" si="0"/>
        <v>81699</v>
      </c>
      <c r="F11" s="266">
        <f t="shared" si="0"/>
        <v>184981</v>
      </c>
      <c r="G11" s="267">
        <f>SUM(D11:F11)</f>
        <v>1974204</v>
      </c>
      <c r="H11" s="268">
        <f>보험료산출기준!I8</f>
        <v>0.9</v>
      </c>
      <c r="I11" s="269">
        <f>TRUNC(G11*H11%,0)</f>
        <v>17767</v>
      </c>
      <c r="J11" s="64"/>
    </row>
    <row r="12" spans="1:10" ht="39.950000000000003" customHeight="1">
      <c r="A12" s="16"/>
      <c r="B12" s="115" t="s">
        <v>72</v>
      </c>
      <c r="C12" s="65"/>
      <c r="D12" s="266">
        <f t="shared" si="0"/>
        <v>1707524</v>
      </c>
      <c r="E12" s="266">
        <f t="shared" si="0"/>
        <v>81699</v>
      </c>
      <c r="F12" s="266">
        <f t="shared" si="0"/>
        <v>184981</v>
      </c>
      <c r="G12" s="267">
        <f>SUM(D12:F12)</f>
        <v>1974204</v>
      </c>
      <c r="H12" s="270">
        <f>보험료산출기준!I9</f>
        <v>3.0350000000000001</v>
      </c>
      <c r="I12" s="269">
        <f>TRUNC(G12*H12%,0)</f>
        <v>59917</v>
      </c>
      <c r="J12" s="64"/>
    </row>
    <row r="13" spans="1:10" ht="39.950000000000003" customHeight="1">
      <c r="A13" s="16"/>
      <c r="B13" s="115" t="s">
        <v>204</v>
      </c>
      <c r="C13" s="65"/>
      <c r="D13" s="266"/>
      <c r="E13" s="266"/>
      <c r="F13" s="266"/>
      <c r="G13" s="266"/>
      <c r="H13" s="268">
        <f>보험료산출기준!I10</f>
        <v>6.55</v>
      </c>
      <c r="I13" s="269">
        <f>TRUNC(I12*H13%,0)</f>
        <v>3924</v>
      </c>
      <c r="J13" s="64" t="s">
        <v>185</v>
      </c>
    </row>
    <row r="14" spans="1:10" ht="39.950000000000003" customHeight="1">
      <c r="A14" s="271"/>
      <c r="B14" s="272" t="s">
        <v>73</v>
      </c>
      <c r="C14" s="273"/>
      <c r="D14" s="266">
        <f>D12</f>
        <v>1707524</v>
      </c>
      <c r="E14" s="266">
        <f>E12</f>
        <v>81699</v>
      </c>
      <c r="F14" s="266">
        <f>F12</f>
        <v>184981</v>
      </c>
      <c r="G14" s="267">
        <f>SUM(D14:F14)</f>
        <v>1974204</v>
      </c>
      <c r="H14" s="268">
        <f>보험료산출기준!I11</f>
        <v>0.08</v>
      </c>
      <c r="I14" s="269">
        <f>TRUNC(G14*H14%,0)</f>
        <v>1579</v>
      </c>
      <c r="J14" s="64"/>
    </row>
    <row r="15" spans="1:10" ht="20.100000000000001" customHeight="1">
      <c r="A15" s="274"/>
      <c r="B15" s="275"/>
      <c r="C15" s="276"/>
      <c r="D15" s="277"/>
      <c r="E15" s="277"/>
      <c r="F15" s="277"/>
      <c r="G15" s="278"/>
      <c r="H15" s="279"/>
      <c r="I15" s="280"/>
      <c r="J15" s="262"/>
    </row>
    <row r="16" spans="1:10" ht="45" customHeight="1">
      <c r="A16" s="281"/>
      <c r="B16" s="282" t="s">
        <v>152</v>
      </c>
      <c r="C16" s="283"/>
      <c r="D16" s="284"/>
      <c r="E16" s="285"/>
      <c r="F16" s="285"/>
      <c r="G16" s="286"/>
      <c r="H16" s="286"/>
      <c r="I16" s="285">
        <f>SUM(I9:I15)</f>
        <v>205587</v>
      </c>
      <c r="J16" s="287"/>
    </row>
    <row r="17" spans="1:10" s="74" customFormat="1" ht="24.95" customHeight="1">
      <c r="A17" s="57" t="str">
        <f>"주 1) 적용대상액 : "&amp;인집!$A$1&amp;인집!$A$2&amp;" 참조"</f>
        <v>주 1) 적용대상액 : &lt; 표 : 3 &gt; 단위당인건비집계표 참조</v>
      </c>
      <c r="C17" s="57"/>
      <c r="D17" s="57"/>
      <c r="E17" s="58"/>
      <c r="F17" s="58"/>
      <c r="G17" s="12"/>
      <c r="H17" s="12"/>
      <c r="I17" s="12"/>
      <c r="J17" s="95"/>
    </row>
    <row r="18" spans="1:10" s="74" customFormat="1" ht="24.95" customHeight="1">
      <c r="A18" s="585" t="s">
        <v>526</v>
      </c>
      <c r="C18" s="57"/>
      <c r="D18" s="57"/>
      <c r="E18" s="58"/>
      <c r="F18" s="58"/>
      <c r="G18" s="12"/>
      <c r="H18" s="12"/>
      <c r="I18" s="12"/>
      <c r="J18" s="95"/>
    </row>
    <row r="19" spans="1:10" s="74" customFormat="1" ht="24.95" customHeight="1">
      <c r="A19" s="59" t="s">
        <v>290</v>
      </c>
      <c r="C19" s="57"/>
      <c r="D19" s="94"/>
      <c r="E19" s="36"/>
      <c r="F19" s="36"/>
      <c r="G19" s="35"/>
      <c r="H19" s="35"/>
      <c r="I19" s="35"/>
    </row>
    <row r="20" spans="1:10" s="74" customFormat="1" ht="24.95" customHeight="1">
      <c r="A20" s="59"/>
      <c r="C20" s="57"/>
      <c r="D20" s="94"/>
      <c r="E20" s="36"/>
      <c r="F20" s="36"/>
      <c r="G20" s="35"/>
      <c r="H20" s="35"/>
      <c r="I20" s="35"/>
    </row>
    <row r="21" spans="1:10" s="74" customFormat="1" ht="24.95" customHeight="1">
      <c r="A21" s="59"/>
      <c r="C21" s="57"/>
      <c r="D21" s="94"/>
      <c r="E21" s="36"/>
      <c r="F21" s="36"/>
      <c r="G21" s="35"/>
      <c r="H21" s="35"/>
      <c r="I21" s="35"/>
    </row>
    <row r="22" spans="1:10" s="74" customFormat="1" ht="24.95" customHeight="1">
      <c r="A22" s="59"/>
      <c r="C22" s="57"/>
      <c r="D22" s="94"/>
      <c r="E22" s="36"/>
      <c r="F22" s="36"/>
      <c r="G22" s="35"/>
      <c r="H22" s="35"/>
      <c r="I22" s="35"/>
    </row>
    <row r="23" spans="1:10" ht="20.100000000000001" customHeight="1">
      <c r="A23" s="106"/>
      <c r="B23" s="106"/>
      <c r="C23" s="106"/>
      <c r="D23" s="2"/>
    </row>
    <row r="24" spans="1:10" ht="20.100000000000001" hidden="1" customHeight="1">
      <c r="A24" s="32" t="str">
        <f>원가!A34</f>
        <v>구 분 : 테크니션                       직종명 : 전기산업기사</v>
      </c>
      <c r="B24" s="18"/>
      <c r="C24" s="18"/>
      <c r="D24" s="32"/>
      <c r="I24" s="39"/>
      <c r="J24" s="39" t="s">
        <v>35</v>
      </c>
    </row>
    <row r="25" spans="1:10" ht="24.95" hidden="1" customHeight="1">
      <c r="A25" s="663" t="s">
        <v>63</v>
      </c>
      <c r="B25" s="657"/>
      <c r="C25" s="664"/>
      <c r="D25" s="655" t="s">
        <v>64</v>
      </c>
      <c r="E25" s="677"/>
      <c r="F25" s="677"/>
      <c r="G25" s="656"/>
      <c r="H25" s="695" t="s">
        <v>177</v>
      </c>
      <c r="I25" s="697" t="s">
        <v>65</v>
      </c>
      <c r="J25" s="659" t="s">
        <v>66</v>
      </c>
    </row>
    <row r="26" spans="1:10" ht="24.95" hidden="1" customHeight="1">
      <c r="A26" s="665"/>
      <c r="B26" s="658"/>
      <c r="C26" s="666"/>
      <c r="D26" s="120" t="s">
        <v>67</v>
      </c>
      <c r="E26" s="262" t="s">
        <v>68</v>
      </c>
      <c r="F26" s="262" t="s">
        <v>69</v>
      </c>
      <c r="G26" s="262" t="s">
        <v>54</v>
      </c>
      <c r="H26" s="696"/>
      <c r="I26" s="698"/>
      <c r="J26" s="660"/>
    </row>
    <row r="27" spans="1:10" ht="20.100000000000001" hidden="1" customHeight="1">
      <c r="A27" s="10"/>
      <c r="B27" s="186"/>
      <c r="C27" s="187"/>
      <c r="D27" s="261"/>
      <c r="E27" s="188"/>
      <c r="F27" s="188"/>
      <c r="G27" s="9"/>
      <c r="H27" s="263"/>
      <c r="I27" s="188"/>
      <c r="J27" s="261"/>
    </row>
    <row r="28" spans="1:10" ht="39.950000000000003" hidden="1" customHeight="1">
      <c r="A28" s="16"/>
      <c r="B28" s="3"/>
      <c r="C28" s="65"/>
      <c r="D28" s="114"/>
      <c r="E28" s="64"/>
      <c r="F28" s="64"/>
      <c r="G28" s="15"/>
      <c r="H28" s="264" t="s">
        <v>1</v>
      </c>
      <c r="I28" s="64"/>
      <c r="J28" s="114"/>
    </row>
    <row r="29" spans="1:10" ht="39.950000000000003" hidden="1" customHeight="1">
      <c r="A29" s="265"/>
      <c r="B29" s="115" t="s">
        <v>27</v>
      </c>
      <c r="C29" s="21"/>
      <c r="D29" s="266">
        <f>인집!G7</f>
        <v>0</v>
      </c>
      <c r="E29" s="266">
        <f>인집!H7</f>
        <v>0</v>
      </c>
      <c r="F29" s="266">
        <f>인집!I7</f>
        <v>0</v>
      </c>
      <c r="G29" s="267">
        <f>SUM(D29:F29)</f>
        <v>0</v>
      </c>
      <c r="H29" s="268">
        <f>$H$9</f>
        <v>1.7</v>
      </c>
      <c r="I29" s="269">
        <f>TRUNC(G29*H29%,0)</f>
        <v>0</v>
      </c>
      <c r="J29" s="64"/>
    </row>
    <row r="30" spans="1:10" ht="39.950000000000003" hidden="1" customHeight="1">
      <c r="A30" s="16"/>
      <c r="B30" s="115" t="s">
        <v>70</v>
      </c>
      <c r="C30" s="65"/>
      <c r="D30" s="266">
        <f t="shared" ref="D30:F32" si="1">D29</f>
        <v>0</v>
      </c>
      <c r="E30" s="266">
        <f t="shared" si="1"/>
        <v>0</v>
      </c>
      <c r="F30" s="266">
        <f t="shared" si="1"/>
        <v>0</v>
      </c>
      <c r="G30" s="267">
        <f>SUM(D30:F30)</f>
        <v>0</v>
      </c>
      <c r="H30" s="268">
        <f>$H$10</f>
        <v>4.5</v>
      </c>
      <c r="I30" s="269">
        <f>TRUNC(G30*H30%,0)</f>
        <v>0</v>
      </c>
      <c r="J30" s="64"/>
    </row>
    <row r="31" spans="1:10" ht="39.950000000000003" hidden="1" customHeight="1">
      <c r="A31" s="16"/>
      <c r="B31" s="115" t="s">
        <v>71</v>
      </c>
      <c r="C31" s="65"/>
      <c r="D31" s="266">
        <f t="shared" si="1"/>
        <v>0</v>
      </c>
      <c r="E31" s="266">
        <f t="shared" si="1"/>
        <v>0</v>
      </c>
      <c r="F31" s="266">
        <f t="shared" si="1"/>
        <v>0</v>
      </c>
      <c r="G31" s="267">
        <f>SUM(D31:F31)</f>
        <v>0</v>
      </c>
      <c r="H31" s="268">
        <f>$H$11</f>
        <v>0.9</v>
      </c>
      <c r="I31" s="269">
        <f>TRUNC(G31*H31%,0)</f>
        <v>0</v>
      </c>
      <c r="J31" s="64"/>
    </row>
    <row r="32" spans="1:10" ht="39.950000000000003" hidden="1" customHeight="1">
      <c r="A32" s="16"/>
      <c r="B32" s="115" t="s">
        <v>72</v>
      </c>
      <c r="C32" s="65"/>
      <c r="D32" s="266">
        <f t="shared" si="1"/>
        <v>0</v>
      </c>
      <c r="E32" s="266">
        <f t="shared" si="1"/>
        <v>0</v>
      </c>
      <c r="F32" s="266">
        <f t="shared" si="1"/>
        <v>0</v>
      </c>
      <c r="G32" s="267">
        <f>SUM(D32:F32)</f>
        <v>0</v>
      </c>
      <c r="H32" s="270">
        <f>$H$12</f>
        <v>3.0350000000000001</v>
      </c>
      <c r="I32" s="269">
        <f>TRUNC(G32*H32%,0)</f>
        <v>0</v>
      </c>
      <c r="J32" s="64"/>
    </row>
    <row r="33" spans="1:10" ht="39.950000000000003" hidden="1" customHeight="1">
      <c r="A33" s="16"/>
      <c r="B33" s="115" t="s">
        <v>204</v>
      </c>
      <c r="C33" s="65"/>
      <c r="D33" s="266"/>
      <c r="E33" s="266"/>
      <c r="F33" s="266"/>
      <c r="G33" s="266"/>
      <c r="H33" s="268">
        <f>$H$13</f>
        <v>6.55</v>
      </c>
      <c r="I33" s="269">
        <f>TRUNC(I32*H33%,0)</f>
        <v>0</v>
      </c>
      <c r="J33" s="64" t="s">
        <v>185</v>
      </c>
    </row>
    <row r="34" spans="1:10" ht="39.950000000000003" hidden="1" customHeight="1">
      <c r="A34" s="271"/>
      <c r="B34" s="272" t="s">
        <v>73</v>
      </c>
      <c r="C34" s="273"/>
      <c r="D34" s="266">
        <f>D32</f>
        <v>0</v>
      </c>
      <c r="E34" s="266">
        <f>E32</f>
        <v>0</v>
      </c>
      <c r="F34" s="266">
        <f>F32</f>
        <v>0</v>
      </c>
      <c r="G34" s="267">
        <f>SUM(D34:F34)</f>
        <v>0</v>
      </c>
      <c r="H34" s="268">
        <f>$H$14</f>
        <v>0.08</v>
      </c>
      <c r="I34" s="269">
        <f>TRUNC(G34*H34%,0)</f>
        <v>0</v>
      </c>
      <c r="J34" s="64"/>
    </row>
    <row r="35" spans="1:10" ht="20.100000000000001" hidden="1" customHeight="1">
      <c r="A35" s="274"/>
      <c r="B35" s="275"/>
      <c r="C35" s="276"/>
      <c r="D35" s="277"/>
      <c r="E35" s="277"/>
      <c r="F35" s="277"/>
      <c r="G35" s="278"/>
      <c r="H35" s="288"/>
      <c r="I35" s="280"/>
      <c r="J35" s="262"/>
    </row>
    <row r="36" spans="1:10" ht="45" hidden="1" customHeight="1">
      <c r="A36" s="281"/>
      <c r="B36" s="282" t="s">
        <v>152</v>
      </c>
      <c r="C36" s="283"/>
      <c r="D36" s="284"/>
      <c r="E36" s="285"/>
      <c r="F36" s="285"/>
      <c r="G36" s="286"/>
      <c r="H36" s="286"/>
      <c r="I36" s="285">
        <f>SUM(I29:I35)</f>
        <v>0</v>
      </c>
      <c r="J36" s="287"/>
    </row>
    <row r="37" spans="1:10" s="74" customFormat="1" ht="24.95" hidden="1" customHeight="1">
      <c r="A37" s="57" t="str">
        <f>"주 1) 적용대상액 : "&amp;인집!$A$1&amp;인집!$A$2&amp;" 참조"</f>
        <v>주 1) 적용대상액 : &lt; 표 : 3 &gt; 단위당인건비집계표 참조</v>
      </c>
      <c r="C37" s="57"/>
      <c r="D37" s="57"/>
      <c r="E37" s="58"/>
      <c r="F37" s="58"/>
      <c r="G37" s="12"/>
      <c r="H37" s="12"/>
      <c r="I37" s="12"/>
      <c r="J37" s="95"/>
    </row>
    <row r="38" spans="1:10" s="74" customFormat="1" ht="24.95" hidden="1" customHeight="1">
      <c r="A38" s="585" t="s">
        <v>526</v>
      </c>
      <c r="C38" s="57"/>
      <c r="D38" s="57"/>
      <c r="E38" s="58"/>
      <c r="F38" s="58"/>
      <c r="G38" s="12"/>
      <c r="H38" s="12"/>
      <c r="I38" s="12"/>
      <c r="J38" s="95"/>
    </row>
    <row r="39" spans="1:10" s="74" customFormat="1" ht="24.95" hidden="1" customHeight="1">
      <c r="A39" s="59" t="s">
        <v>290</v>
      </c>
      <c r="C39" s="57"/>
      <c r="D39" s="94"/>
      <c r="E39" s="36"/>
      <c r="F39" s="36"/>
      <c r="G39" s="35"/>
      <c r="H39" s="35"/>
      <c r="I39" s="35"/>
    </row>
    <row r="40" spans="1:10" s="74" customFormat="1" ht="24.95" hidden="1" customHeight="1">
      <c r="A40" s="59"/>
      <c r="C40" s="57"/>
      <c r="D40" s="94"/>
      <c r="E40" s="36"/>
      <c r="F40" s="36"/>
      <c r="G40" s="35"/>
      <c r="H40" s="35"/>
      <c r="I40" s="35"/>
    </row>
    <row r="41" spans="1:10" s="74" customFormat="1" ht="24.95" hidden="1" customHeight="1">
      <c r="A41" s="59"/>
      <c r="C41" s="57"/>
      <c r="D41" s="94"/>
      <c r="E41" s="36"/>
      <c r="F41" s="36"/>
      <c r="G41" s="35"/>
      <c r="H41" s="35"/>
      <c r="I41" s="35"/>
    </row>
    <row r="42" spans="1:10" s="74" customFormat="1" ht="24.95" hidden="1" customHeight="1">
      <c r="A42" s="59"/>
      <c r="C42" s="57"/>
      <c r="D42" s="94"/>
      <c r="E42" s="36"/>
      <c r="F42" s="36"/>
      <c r="G42" s="35"/>
      <c r="H42" s="35"/>
      <c r="I42" s="35"/>
    </row>
    <row r="43" spans="1:10" s="74" customFormat="1" ht="24.95" customHeight="1">
      <c r="A43" s="59"/>
      <c r="C43" s="57"/>
      <c r="D43" s="94"/>
      <c r="E43" s="36"/>
      <c r="F43" s="36"/>
      <c r="G43" s="35"/>
      <c r="H43" s="35"/>
      <c r="I43" s="35"/>
    </row>
    <row r="44" spans="1:10" s="74" customFormat="1" ht="20.100000000000001" customHeight="1">
      <c r="A44" s="59"/>
      <c r="C44" s="57"/>
      <c r="D44" s="94"/>
      <c r="E44" s="36"/>
      <c r="F44" s="36"/>
      <c r="G44" s="35"/>
      <c r="H44" s="35"/>
      <c r="I44" s="35"/>
    </row>
  </sheetData>
  <mergeCells count="10">
    <mergeCell ref="J5:J6"/>
    <mergeCell ref="A5:C6"/>
    <mergeCell ref="D5:G5"/>
    <mergeCell ref="H5:H6"/>
    <mergeCell ref="I5:I6"/>
    <mergeCell ref="A25:C26"/>
    <mergeCell ref="D25:G25"/>
    <mergeCell ref="H25:H26"/>
    <mergeCell ref="I25:I26"/>
    <mergeCell ref="J25:J26"/>
  </mergeCells>
  <phoneticPr fontId="5" type="noConversion"/>
  <pageMargins left="0.78740157480314965" right="0.31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J15"/>
  <sheetViews>
    <sheetView view="pageBreakPreview" zoomScale="80" zoomScaleNormal="100" workbookViewId="0">
      <selection activeCell="I1" sqref="I1:I1048576"/>
    </sheetView>
  </sheetViews>
  <sheetFormatPr defaultRowHeight="12"/>
  <cols>
    <col min="1" max="1" width="5.7109375" style="246" customWidth="1"/>
    <col min="2" max="2" width="1.28515625" style="246" customWidth="1"/>
    <col min="3" max="3" width="13.28515625" style="246" customWidth="1"/>
    <col min="4" max="4" width="1.28515625" style="246" customWidth="1"/>
    <col min="5" max="5" width="24.7109375" style="240" customWidth="1"/>
    <col min="6" max="6" width="87.5703125" style="240" customWidth="1"/>
    <col min="7" max="7" width="26" style="240" customWidth="1"/>
    <col min="8" max="8" width="13.28515625" style="240" bestFit="1" customWidth="1"/>
    <col min="9" max="9" width="9.140625" style="240" hidden="1" customWidth="1"/>
    <col min="10" max="10" width="9.140625" style="241"/>
    <col min="11" max="16384" width="9.140625" style="240"/>
  </cols>
  <sheetData>
    <row r="1" spans="1:10" ht="20.100000000000001" customHeight="1">
      <c r="A1" s="579" t="s">
        <v>506</v>
      </c>
      <c r="B1" s="239"/>
      <c r="C1" s="239"/>
      <c r="D1" s="239"/>
    </row>
    <row r="2" spans="1:10" s="244" customFormat="1" ht="42" customHeight="1">
      <c r="A2" s="242" t="s">
        <v>273</v>
      </c>
      <c r="B2" s="243"/>
      <c r="C2" s="243"/>
      <c r="D2" s="243"/>
      <c r="E2" s="242"/>
      <c r="F2" s="242"/>
      <c r="H2" s="242"/>
      <c r="J2" s="245"/>
    </row>
    <row r="3" spans="1:10" ht="30" customHeight="1"/>
    <row r="4" spans="1:10" ht="24.95" customHeight="1">
      <c r="A4" s="663" t="s">
        <v>274</v>
      </c>
      <c r="B4" s="657"/>
      <c r="C4" s="657"/>
      <c r="D4" s="664"/>
      <c r="E4" s="667" t="s">
        <v>275</v>
      </c>
      <c r="F4" s="669" t="s">
        <v>276</v>
      </c>
      <c r="G4" s="667" t="s">
        <v>277</v>
      </c>
      <c r="H4" s="667" t="s">
        <v>278</v>
      </c>
    </row>
    <row r="5" spans="1:10" ht="24.95" customHeight="1">
      <c r="A5" s="665"/>
      <c r="B5" s="658"/>
      <c r="C5" s="658"/>
      <c r="D5" s="666"/>
      <c r="E5" s="668"/>
      <c r="F5" s="670"/>
      <c r="G5" s="668"/>
      <c r="H5" s="668"/>
    </row>
    <row r="6" spans="1:10" ht="65.25" customHeight="1">
      <c r="A6" s="699" t="s">
        <v>279</v>
      </c>
      <c r="B6" s="248"/>
      <c r="C6" s="543" t="s">
        <v>493</v>
      </c>
      <c r="D6" s="250"/>
      <c r="E6" s="542" t="s">
        <v>495</v>
      </c>
      <c r="F6" s="251" t="s">
        <v>349</v>
      </c>
      <c r="G6" s="546" t="s">
        <v>500</v>
      </c>
      <c r="H6" s="252" t="str">
        <f>산재비율!A1&amp;"
참조"</f>
        <v>&lt; 표 : 14 &gt; 
참조</v>
      </c>
      <c r="I6" s="240">
        <v>1.7</v>
      </c>
    </row>
    <row r="7" spans="1:10" ht="65.25" customHeight="1">
      <c r="A7" s="700"/>
      <c r="B7" s="248"/>
      <c r="C7" s="249" t="s">
        <v>70</v>
      </c>
      <c r="D7" s="250"/>
      <c r="E7" s="542" t="s">
        <v>494</v>
      </c>
      <c r="F7" s="251" t="s">
        <v>280</v>
      </c>
      <c r="G7" s="546" t="s">
        <v>501</v>
      </c>
      <c r="H7" s="253"/>
      <c r="I7" s="240">
        <v>4.5</v>
      </c>
    </row>
    <row r="8" spans="1:10" ht="152.25" customHeight="1">
      <c r="A8" s="700"/>
      <c r="B8" s="248"/>
      <c r="C8" s="249" t="s">
        <v>171</v>
      </c>
      <c r="D8" s="250"/>
      <c r="E8" s="542" t="s">
        <v>496</v>
      </c>
      <c r="F8" s="254" t="s">
        <v>350</v>
      </c>
      <c r="G8" s="546" t="s">
        <v>502</v>
      </c>
      <c r="H8" s="253"/>
      <c r="I8" s="240">
        <v>0.9</v>
      </c>
    </row>
    <row r="9" spans="1:10" ht="65.25" customHeight="1">
      <c r="A9" s="700"/>
      <c r="B9" s="248"/>
      <c r="C9" s="249" t="s">
        <v>72</v>
      </c>
      <c r="D9" s="250"/>
      <c r="E9" s="542" t="s">
        <v>497</v>
      </c>
      <c r="F9" s="542" t="s">
        <v>604</v>
      </c>
      <c r="G9" s="546" t="s">
        <v>603</v>
      </c>
      <c r="H9" s="253"/>
      <c r="I9" s="240">
        <v>3.0350000000000001</v>
      </c>
    </row>
    <row r="10" spans="1:10" ht="65.25" customHeight="1">
      <c r="A10" s="700"/>
      <c r="B10" s="248"/>
      <c r="C10" s="249" t="s">
        <v>281</v>
      </c>
      <c r="D10" s="250"/>
      <c r="E10" s="542" t="s">
        <v>498</v>
      </c>
      <c r="F10" s="251" t="s">
        <v>282</v>
      </c>
      <c r="G10" s="546" t="s">
        <v>503</v>
      </c>
      <c r="H10" s="253"/>
      <c r="I10" s="240">
        <v>6.55</v>
      </c>
    </row>
    <row r="11" spans="1:10" ht="65.25" customHeight="1">
      <c r="A11" s="701"/>
      <c r="B11" s="248"/>
      <c r="C11" s="249" t="s">
        <v>73</v>
      </c>
      <c r="D11" s="250"/>
      <c r="E11" s="542" t="s">
        <v>499</v>
      </c>
      <c r="F11" s="251" t="s">
        <v>351</v>
      </c>
      <c r="G11" s="545" t="s">
        <v>283</v>
      </c>
      <c r="H11" s="253"/>
      <c r="I11" s="240">
        <v>0.08</v>
      </c>
    </row>
    <row r="12" spans="1:10" ht="29.25" customHeight="1">
      <c r="A12" s="255"/>
      <c r="B12" s="256"/>
      <c r="C12" s="256"/>
      <c r="D12" s="256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39370078740157483" right="0.39370078740157483" top="0.78740157480314965" bottom="0.78740157480314965" header="0.51181102362204722" footer="0.51181102362204722"/>
  <pageSetup paperSize="9" scale="60" orientation="portrait" r:id="rId1"/>
  <headerFooter alignWithMargins="0">
    <oddFooter>&amp;C- &amp;P -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M2012"/>
  <sheetViews>
    <sheetView showGridLines="0" showZeros="0" view="pageBreakPreview" zoomScaleNormal="100" workbookViewId="0">
      <selection activeCell="F45" sqref="F45"/>
    </sheetView>
  </sheetViews>
  <sheetFormatPr defaultRowHeight="24.95" customHeight="1"/>
  <cols>
    <col min="1" max="1" width="0.85546875" style="233" customWidth="1"/>
    <col min="2" max="2" width="35.7109375" style="230" customWidth="1"/>
    <col min="3" max="3" width="1" style="231" customWidth="1"/>
    <col min="4" max="4" width="11" style="231" customWidth="1"/>
    <col min="5" max="5" width="0.5703125" style="231" customWidth="1"/>
    <col min="6" max="6" width="39.5703125" style="238" customWidth="1"/>
    <col min="7" max="7" width="0.7109375" style="231" customWidth="1"/>
    <col min="8" max="8" width="10.85546875" style="231" customWidth="1"/>
    <col min="9" max="13" width="9.140625" style="232"/>
    <col min="14" max="16384" width="9.140625" style="233"/>
  </cols>
  <sheetData>
    <row r="1" spans="1:13" ht="19.5" customHeight="1">
      <c r="A1" s="588" t="s">
        <v>537</v>
      </c>
      <c r="B1" s="589"/>
      <c r="C1" s="590"/>
      <c r="D1" s="591"/>
      <c r="E1" s="591"/>
      <c r="F1" s="592"/>
      <c r="G1" s="591"/>
      <c r="H1" s="591"/>
    </row>
    <row r="2" spans="1:13" s="236" customFormat="1" ht="30" customHeight="1">
      <c r="A2" s="593" t="s">
        <v>538</v>
      </c>
      <c r="B2" s="594"/>
      <c r="C2" s="595"/>
      <c r="D2" s="595"/>
      <c r="E2" s="595"/>
      <c r="F2" s="596"/>
      <c r="G2" s="595"/>
      <c r="H2" s="595"/>
      <c r="I2" s="234"/>
      <c r="J2" s="235"/>
      <c r="K2" s="235"/>
      <c r="L2" s="235"/>
      <c r="M2" s="235"/>
    </row>
    <row r="3" spans="1:13" ht="5.25" customHeight="1">
      <c r="A3" s="597"/>
      <c r="B3" s="598"/>
      <c r="C3" s="599"/>
      <c r="D3" s="599"/>
      <c r="E3" s="599"/>
      <c r="F3" s="600"/>
      <c r="G3" s="599"/>
      <c r="H3" s="599"/>
      <c r="I3" s="237"/>
      <c r="J3" s="237"/>
      <c r="K3" s="237"/>
      <c r="L3" s="237"/>
      <c r="M3" s="237"/>
    </row>
    <row r="4" spans="1:13" ht="18" customHeight="1">
      <c r="A4" s="589"/>
      <c r="B4" s="589"/>
      <c r="C4" s="591"/>
      <c r="D4" s="591"/>
      <c r="E4" s="591"/>
      <c r="F4" s="601"/>
      <c r="G4" s="591"/>
      <c r="H4" s="602" t="s">
        <v>539</v>
      </c>
    </row>
    <row r="5" spans="1:13" ht="33" customHeight="1">
      <c r="A5" s="603"/>
      <c r="B5" s="604" t="s">
        <v>540</v>
      </c>
      <c r="C5" s="605"/>
      <c r="D5" s="606" t="s">
        <v>541</v>
      </c>
      <c r="E5" s="603"/>
      <c r="F5" s="604" t="s">
        <v>540</v>
      </c>
      <c r="G5" s="605"/>
      <c r="H5" s="606" t="s">
        <v>541</v>
      </c>
    </row>
    <row r="6" spans="1:13" ht="17.100000000000001" customHeight="1">
      <c r="A6" s="607"/>
      <c r="B6" s="608" t="s">
        <v>284</v>
      </c>
      <c r="C6" s="609"/>
      <c r="D6" s="610"/>
      <c r="E6" s="610"/>
      <c r="F6" s="611"/>
      <c r="G6" s="612"/>
      <c r="H6" s="613"/>
    </row>
    <row r="7" spans="1:13" ht="17.100000000000001" customHeight="1">
      <c r="A7" s="607"/>
      <c r="B7" s="608" t="s">
        <v>74</v>
      </c>
      <c r="C7" s="614"/>
      <c r="D7" s="615">
        <v>354</v>
      </c>
      <c r="E7" s="607"/>
      <c r="F7" s="608" t="s">
        <v>542</v>
      </c>
      <c r="G7" s="614"/>
      <c r="H7" s="616">
        <v>11</v>
      </c>
    </row>
    <row r="8" spans="1:13" ht="17.100000000000001" customHeight="1">
      <c r="A8" s="607"/>
      <c r="B8" s="608" t="s">
        <v>543</v>
      </c>
      <c r="C8" s="614"/>
      <c r="D8" s="615">
        <v>201</v>
      </c>
      <c r="E8" s="607"/>
      <c r="F8" s="608" t="s">
        <v>77</v>
      </c>
      <c r="G8" s="614"/>
      <c r="H8" s="616" t="s">
        <v>544</v>
      </c>
    </row>
    <row r="9" spans="1:13" ht="17.100000000000001" customHeight="1">
      <c r="A9" s="607"/>
      <c r="B9" s="608" t="s">
        <v>545</v>
      </c>
      <c r="C9" s="614"/>
      <c r="D9" s="615" t="s">
        <v>546</v>
      </c>
      <c r="E9" s="607"/>
      <c r="F9" s="608" t="s">
        <v>78</v>
      </c>
      <c r="G9" s="614"/>
      <c r="H9" s="616">
        <v>33</v>
      </c>
    </row>
    <row r="10" spans="1:13" ht="17.100000000000001" customHeight="1">
      <c r="A10" s="607"/>
      <c r="B10" s="608" t="s">
        <v>76</v>
      </c>
      <c r="C10" s="614"/>
      <c r="D10" s="615" t="s">
        <v>547</v>
      </c>
      <c r="E10" s="607"/>
      <c r="F10" s="608" t="s">
        <v>548</v>
      </c>
      <c r="G10" s="614"/>
      <c r="H10" s="616">
        <v>10</v>
      </c>
    </row>
    <row r="11" spans="1:13" ht="17.100000000000001" customHeight="1">
      <c r="A11" s="607"/>
      <c r="B11" s="608" t="s">
        <v>285</v>
      </c>
      <c r="C11" s="614"/>
      <c r="D11" s="615" t="s">
        <v>549</v>
      </c>
      <c r="E11" s="607"/>
      <c r="F11" s="608" t="s">
        <v>550</v>
      </c>
      <c r="G11" s="614"/>
      <c r="H11" s="616" t="s">
        <v>551</v>
      </c>
    </row>
    <row r="12" spans="1:13" ht="17.100000000000001" customHeight="1">
      <c r="A12" s="607"/>
      <c r="B12" s="608" t="s">
        <v>79</v>
      </c>
      <c r="C12" s="614"/>
      <c r="D12" s="615"/>
      <c r="E12" s="607"/>
      <c r="F12" s="608" t="s">
        <v>82</v>
      </c>
      <c r="G12" s="614"/>
      <c r="H12" s="616"/>
    </row>
    <row r="13" spans="1:13" ht="17.100000000000001" customHeight="1">
      <c r="A13" s="607"/>
      <c r="B13" s="608" t="s">
        <v>80</v>
      </c>
      <c r="C13" s="614"/>
      <c r="D13" s="615">
        <v>22</v>
      </c>
      <c r="E13" s="607"/>
      <c r="F13" s="608" t="s">
        <v>84</v>
      </c>
      <c r="G13" s="614"/>
      <c r="H13" s="616">
        <v>9</v>
      </c>
    </row>
    <row r="14" spans="1:13" ht="17.100000000000001" customHeight="1">
      <c r="A14" s="607"/>
      <c r="B14" s="608" t="s">
        <v>81</v>
      </c>
      <c r="C14" s="614"/>
      <c r="D14" s="615">
        <v>9</v>
      </c>
      <c r="E14" s="607"/>
      <c r="F14" s="608" t="s">
        <v>552</v>
      </c>
      <c r="G14" s="614"/>
      <c r="H14" s="616" t="s">
        <v>553</v>
      </c>
    </row>
    <row r="15" spans="1:13" ht="17.100000000000001" customHeight="1">
      <c r="A15" s="607"/>
      <c r="B15" s="608" t="s">
        <v>83</v>
      </c>
      <c r="C15" s="614"/>
      <c r="D15" s="615">
        <v>14</v>
      </c>
      <c r="E15" s="607"/>
      <c r="F15" s="608" t="s">
        <v>554</v>
      </c>
      <c r="G15" s="614"/>
      <c r="H15" s="616" t="s">
        <v>553</v>
      </c>
    </row>
    <row r="16" spans="1:13" ht="17.100000000000001" customHeight="1">
      <c r="A16" s="607"/>
      <c r="B16" s="608" t="s">
        <v>85</v>
      </c>
      <c r="C16" s="614"/>
      <c r="D16" s="615">
        <v>25</v>
      </c>
      <c r="E16" s="607"/>
      <c r="F16" s="608" t="s">
        <v>86</v>
      </c>
      <c r="G16" s="614"/>
      <c r="H16" s="616">
        <v>73</v>
      </c>
    </row>
    <row r="17" spans="1:13" ht="17.100000000000001" customHeight="1">
      <c r="A17" s="607"/>
      <c r="B17" s="608" t="s">
        <v>555</v>
      </c>
      <c r="C17" s="614"/>
      <c r="D17" s="615" t="s">
        <v>556</v>
      </c>
      <c r="E17" s="607"/>
      <c r="F17" s="608" t="s">
        <v>286</v>
      </c>
      <c r="G17" s="614"/>
      <c r="H17" s="616" t="s">
        <v>557</v>
      </c>
    </row>
    <row r="18" spans="1:13" ht="17.100000000000001" customHeight="1">
      <c r="A18" s="607"/>
      <c r="B18" s="608" t="s">
        <v>558</v>
      </c>
      <c r="C18" s="614"/>
      <c r="D18" s="615" t="s">
        <v>559</v>
      </c>
      <c r="E18" s="607"/>
      <c r="F18" s="608" t="s">
        <v>287</v>
      </c>
      <c r="G18" s="614"/>
      <c r="H18" s="616"/>
    </row>
    <row r="19" spans="1:13" ht="17.100000000000001" customHeight="1">
      <c r="A19" s="607"/>
      <c r="B19" s="608" t="s">
        <v>560</v>
      </c>
      <c r="C19" s="614"/>
      <c r="D19" s="615">
        <v>26</v>
      </c>
      <c r="E19" s="607"/>
      <c r="F19" s="608" t="s">
        <v>87</v>
      </c>
      <c r="G19" s="614"/>
      <c r="H19" s="616">
        <v>7</v>
      </c>
    </row>
    <row r="20" spans="1:13" ht="17.100000000000001" customHeight="1">
      <c r="A20" s="607"/>
      <c r="B20" s="617" t="s">
        <v>561</v>
      </c>
      <c r="C20" s="614"/>
      <c r="D20" s="615"/>
      <c r="E20" s="607"/>
      <c r="F20" s="608" t="s">
        <v>88</v>
      </c>
      <c r="G20" s="614"/>
      <c r="H20" s="616">
        <v>9</v>
      </c>
    </row>
    <row r="21" spans="1:13" ht="17.100000000000001" customHeight="1">
      <c r="A21" s="607"/>
      <c r="B21" s="608" t="s">
        <v>562</v>
      </c>
      <c r="C21" s="614"/>
      <c r="D21" s="615">
        <v>10</v>
      </c>
      <c r="E21" s="607"/>
      <c r="F21" s="608" t="s">
        <v>563</v>
      </c>
      <c r="G21" s="614"/>
      <c r="H21" s="616" t="s">
        <v>564</v>
      </c>
    </row>
    <row r="22" spans="1:13" ht="17.100000000000001" customHeight="1">
      <c r="A22" s="607"/>
      <c r="B22" s="608" t="s">
        <v>565</v>
      </c>
      <c r="C22" s="614"/>
      <c r="D22" s="615">
        <v>16</v>
      </c>
      <c r="E22" s="607"/>
      <c r="F22" s="608" t="s">
        <v>566</v>
      </c>
      <c r="G22" s="614"/>
      <c r="H22" s="616" t="s">
        <v>567</v>
      </c>
    </row>
    <row r="23" spans="1:13" ht="17.100000000000001" customHeight="1">
      <c r="A23" s="607"/>
      <c r="B23" s="608" t="s">
        <v>89</v>
      </c>
      <c r="C23" s="614"/>
      <c r="D23" s="615">
        <v>18</v>
      </c>
      <c r="E23" s="607"/>
      <c r="F23" s="608" t="s">
        <v>568</v>
      </c>
      <c r="G23" s="614"/>
      <c r="H23" s="616" t="s">
        <v>549</v>
      </c>
    </row>
    <row r="24" spans="1:13" ht="17.100000000000001" customHeight="1">
      <c r="A24" s="607"/>
      <c r="B24" s="608" t="s">
        <v>90</v>
      </c>
      <c r="C24" s="614"/>
      <c r="D24" s="615">
        <v>9</v>
      </c>
      <c r="E24" s="607"/>
      <c r="F24" s="608" t="s">
        <v>569</v>
      </c>
      <c r="G24" s="614"/>
      <c r="H24" s="616"/>
    </row>
    <row r="25" spans="1:13" ht="17.100000000000001" customHeight="1">
      <c r="A25" s="607"/>
      <c r="B25" s="608" t="s">
        <v>570</v>
      </c>
      <c r="C25" s="614"/>
      <c r="D25" s="615" t="s">
        <v>571</v>
      </c>
      <c r="E25" s="607"/>
      <c r="F25" s="608" t="s">
        <v>148</v>
      </c>
      <c r="G25" s="614"/>
      <c r="H25" s="616" t="s">
        <v>572</v>
      </c>
    </row>
    <row r="26" spans="1:13" ht="17.100000000000001" customHeight="1">
      <c r="A26" s="607"/>
      <c r="B26" s="608" t="s">
        <v>573</v>
      </c>
      <c r="C26" s="614"/>
      <c r="D26" s="615" t="s">
        <v>574</v>
      </c>
      <c r="E26" s="607"/>
      <c r="F26" s="608" t="s">
        <v>575</v>
      </c>
      <c r="G26" s="614"/>
      <c r="H26" s="616" t="s">
        <v>576</v>
      </c>
    </row>
    <row r="27" spans="1:13" ht="17.100000000000001" customHeight="1">
      <c r="A27" s="607"/>
      <c r="B27" s="608" t="s">
        <v>91</v>
      </c>
      <c r="C27" s="614"/>
      <c r="D27" s="615" t="s">
        <v>577</v>
      </c>
      <c r="E27" s="607"/>
      <c r="F27" s="608" t="s">
        <v>578</v>
      </c>
      <c r="G27" s="614"/>
      <c r="H27" s="616" t="s">
        <v>579</v>
      </c>
    </row>
    <row r="28" spans="1:13" ht="17.100000000000001" customHeight="1">
      <c r="A28" s="607"/>
      <c r="B28" s="608" t="s">
        <v>92</v>
      </c>
      <c r="C28" s="614"/>
      <c r="D28" s="615" t="s">
        <v>553</v>
      </c>
      <c r="E28" s="607"/>
      <c r="F28" s="608" t="s">
        <v>580</v>
      </c>
      <c r="G28" s="614"/>
      <c r="H28" s="616"/>
    </row>
    <row r="29" spans="1:13" ht="17.100000000000001" customHeight="1">
      <c r="A29" s="607"/>
      <c r="B29" s="608" t="s">
        <v>581</v>
      </c>
      <c r="C29" s="614"/>
      <c r="D29" s="615">
        <v>32</v>
      </c>
      <c r="E29" s="603"/>
      <c r="F29" s="618" t="s">
        <v>94</v>
      </c>
      <c r="G29" s="605"/>
      <c r="H29" s="619" t="s">
        <v>582</v>
      </c>
    </row>
    <row r="30" spans="1:13" ht="17.100000000000001" customHeight="1">
      <c r="A30" s="607"/>
      <c r="B30" s="608" t="s">
        <v>93</v>
      </c>
      <c r="C30" s="614"/>
      <c r="D30" s="615" t="s">
        <v>583</v>
      </c>
      <c r="E30" s="607"/>
      <c r="F30" s="608" t="s">
        <v>96</v>
      </c>
      <c r="G30" s="614"/>
      <c r="H30" s="616" t="s">
        <v>557</v>
      </c>
    </row>
    <row r="31" spans="1:13" ht="24">
      <c r="A31" s="607"/>
      <c r="B31" s="617" t="s">
        <v>584</v>
      </c>
      <c r="C31" s="614"/>
      <c r="D31" s="615" t="s">
        <v>585</v>
      </c>
      <c r="E31" s="607"/>
      <c r="F31" s="608" t="s">
        <v>586</v>
      </c>
      <c r="G31" s="614"/>
      <c r="H31" s="616" t="s">
        <v>587</v>
      </c>
    </row>
    <row r="32" spans="1:13" ht="17.100000000000001" customHeight="1">
      <c r="A32" s="607"/>
      <c r="B32" s="608" t="s">
        <v>95</v>
      </c>
      <c r="C32" s="614"/>
      <c r="D32" s="615">
        <v>12</v>
      </c>
      <c r="E32" s="607"/>
      <c r="F32" s="608" t="s">
        <v>99</v>
      </c>
      <c r="G32" s="614"/>
      <c r="H32" s="616">
        <v>10</v>
      </c>
      <c r="I32" s="233"/>
      <c r="J32" s="233"/>
      <c r="K32" s="233"/>
      <c r="L32" s="233"/>
      <c r="M32" s="233"/>
    </row>
    <row r="33" spans="1:13" ht="17.100000000000001" customHeight="1">
      <c r="A33" s="607"/>
      <c r="B33" s="608" t="s">
        <v>97</v>
      </c>
      <c r="C33" s="614"/>
      <c r="D33" s="615">
        <v>37</v>
      </c>
      <c r="E33" s="607"/>
      <c r="F33" s="608" t="s">
        <v>588</v>
      </c>
      <c r="G33" s="614"/>
      <c r="H33" s="616" t="s">
        <v>589</v>
      </c>
      <c r="I33" s="233"/>
      <c r="J33" s="233"/>
      <c r="K33" s="233"/>
      <c r="L33" s="233"/>
      <c r="M33" s="233"/>
    </row>
    <row r="34" spans="1:13" ht="17.100000000000001" customHeight="1">
      <c r="A34" s="607"/>
      <c r="B34" s="608" t="s">
        <v>288</v>
      </c>
      <c r="C34" s="614"/>
      <c r="D34" s="615">
        <v>23</v>
      </c>
      <c r="E34" s="607"/>
      <c r="F34" s="608" t="s">
        <v>289</v>
      </c>
      <c r="G34" s="614"/>
      <c r="H34" s="616" t="s">
        <v>590</v>
      </c>
      <c r="I34" s="233"/>
      <c r="J34" s="233"/>
      <c r="K34" s="233"/>
      <c r="L34" s="233"/>
      <c r="M34" s="233"/>
    </row>
    <row r="35" spans="1:13" ht="17.100000000000001" customHeight="1">
      <c r="A35" s="607"/>
      <c r="B35" s="608" t="s">
        <v>98</v>
      </c>
      <c r="C35" s="614"/>
      <c r="D35" s="615" t="s">
        <v>577</v>
      </c>
      <c r="E35" s="607"/>
      <c r="F35" s="608" t="s">
        <v>197</v>
      </c>
      <c r="G35" s="614"/>
      <c r="H35" s="616">
        <v>6</v>
      </c>
      <c r="I35" s="233"/>
      <c r="J35" s="233"/>
      <c r="K35" s="233"/>
      <c r="L35" s="233"/>
      <c r="M35" s="233"/>
    </row>
    <row r="36" spans="1:13" ht="17.100000000000001" customHeight="1">
      <c r="A36" s="607"/>
      <c r="B36" s="608" t="s">
        <v>100</v>
      </c>
      <c r="C36" s="614"/>
      <c r="D36" s="615">
        <v>13</v>
      </c>
      <c r="E36" s="607"/>
      <c r="F36" s="608" t="s">
        <v>149</v>
      </c>
      <c r="G36" s="614"/>
      <c r="H36" s="616">
        <v>7</v>
      </c>
      <c r="I36" s="233"/>
      <c r="J36" s="233"/>
      <c r="K36" s="233"/>
      <c r="L36" s="233"/>
      <c r="M36" s="233"/>
    </row>
    <row r="37" spans="1:13" ht="17.100000000000001" customHeight="1">
      <c r="A37" s="607"/>
      <c r="B37" s="608" t="s">
        <v>151</v>
      </c>
      <c r="C37" s="591"/>
      <c r="D37" s="616">
        <v>7</v>
      </c>
      <c r="E37" s="607"/>
      <c r="F37" s="608" t="s">
        <v>150</v>
      </c>
      <c r="G37" s="614"/>
      <c r="H37" s="616">
        <v>8</v>
      </c>
      <c r="I37" s="233"/>
      <c r="J37" s="233"/>
      <c r="K37" s="233"/>
      <c r="L37" s="233"/>
      <c r="M37" s="233"/>
    </row>
    <row r="38" spans="1:13" ht="17.100000000000001" customHeight="1">
      <c r="A38" s="607"/>
      <c r="B38" s="608" t="s">
        <v>75</v>
      </c>
      <c r="C38" s="591"/>
      <c r="D38" s="616" t="s">
        <v>591</v>
      </c>
      <c r="E38" s="607"/>
      <c r="F38" s="608" t="s">
        <v>592</v>
      </c>
      <c r="G38" s="614"/>
      <c r="H38" s="616" t="s">
        <v>593</v>
      </c>
      <c r="I38" s="233"/>
      <c r="J38" s="233"/>
      <c r="K38" s="233"/>
      <c r="L38" s="233"/>
      <c r="M38" s="233"/>
    </row>
    <row r="39" spans="1:13" ht="17.100000000000001" customHeight="1">
      <c r="A39" s="607"/>
      <c r="B39" s="608" t="s">
        <v>594</v>
      </c>
      <c r="C39" s="614"/>
      <c r="D39" s="616" t="s">
        <v>553</v>
      </c>
      <c r="E39" s="607"/>
      <c r="F39" s="608" t="s">
        <v>595</v>
      </c>
      <c r="G39" s="614"/>
      <c r="H39" s="616"/>
      <c r="I39" s="233"/>
      <c r="J39" s="233"/>
      <c r="K39" s="233"/>
      <c r="L39" s="233"/>
      <c r="M39" s="233"/>
    </row>
    <row r="40" spans="1:13" ht="17.100000000000001" customHeight="1">
      <c r="A40" s="607"/>
      <c r="B40" s="608" t="s">
        <v>196</v>
      </c>
      <c r="C40" s="614"/>
      <c r="D40" s="616" t="s">
        <v>596</v>
      </c>
      <c r="E40" s="607"/>
      <c r="F40" s="608"/>
      <c r="G40" s="614"/>
      <c r="H40" s="616"/>
      <c r="I40" s="233"/>
      <c r="J40" s="233"/>
      <c r="K40" s="233"/>
      <c r="L40" s="233"/>
      <c r="M40" s="233"/>
    </row>
    <row r="41" spans="1:13" ht="1.5" customHeight="1">
      <c r="A41" s="620"/>
      <c r="B41" s="621"/>
      <c r="C41" s="622"/>
      <c r="D41" s="623"/>
      <c r="E41" s="620"/>
      <c r="F41" s="621"/>
      <c r="G41" s="624"/>
      <c r="H41" s="623"/>
      <c r="I41" s="233"/>
      <c r="J41" s="233"/>
      <c r="K41" s="233"/>
      <c r="L41" s="233"/>
      <c r="M41" s="233"/>
    </row>
    <row r="42" spans="1:13" ht="18" customHeight="1">
      <c r="A42" s="625"/>
      <c r="B42" s="626" t="s">
        <v>597</v>
      </c>
      <c r="C42" s="591"/>
      <c r="D42" s="591"/>
      <c r="E42" s="591"/>
      <c r="F42" s="592"/>
      <c r="G42" s="591"/>
      <c r="H42" s="591"/>
      <c r="I42" s="233"/>
      <c r="J42" s="233"/>
      <c r="K42" s="233"/>
      <c r="L42" s="233"/>
      <c r="M42" s="233"/>
    </row>
    <row r="43" spans="1:13" ht="15" customHeight="1">
      <c r="A43" s="232"/>
      <c r="B43" s="232"/>
      <c r="C43" s="232"/>
      <c r="D43" s="232"/>
      <c r="E43" s="232"/>
      <c r="F43" s="232"/>
      <c r="G43" s="232"/>
      <c r="H43" s="232"/>
      <c r="I43" s="233"/>
      <c r="J43" s="233"/>
      <c r="K43" s="233"/>
      <c r="L43" s="233"/>
      <c r="M43" s="233"/>
    </row>
    <row r="44" spans="1:13" ht="15" customHeight="1">
      <c r="A44" s="232"/>
      <c r="B44" s="232"/>
      <c r="C44" s="232"/>
      <c r="D44" s="232"/>
      <c r="E44" s="232"/>
      <c r="F44" s="232"/>
      <c r="G44" s="232"/>
      <c r="H44" s="232"/>
      <c r="I44" s="233"/>
      <c r="J44" s="233"/>
      <c r="K44" s="233"/>
      <c r="L44" s="233"/>
      <c r="M44" s="233"/>
    </row>
    <row r="45" spans="1:13" ht="15" customHeight="1">
      <c r="A45" s="232"/>
      <c r="B45" s="232"/>
      <c r="C45" s="232"/>
      <c r="D45" s="232"/>
      <c r="E45" s="232"/>
      <c r="F45" s="232"/>
      <c r="G45" s="232"/>
      <c r="H45" s="232"/>
      <c r="I45" s="233"/>
      <c r="J45" s="233"/>
      <c r="K45" s="233"/>
      <c r="L45" s="233"/>
      <c r="M45" s="233"/>
    </row>
    <row r="46" spans="1:13" ht="15" customHeight="1">
      <c r="A46" s="232"/>
      <c r="B46" s="232"/>
      <c r="C46" s="232"/>
      <c r="D46" s="232"/>
      <c r="E46" s="232"/>
      <c r="F46" s="232"/>
      <c r="G46" s="232"/>
      <c r="H46" s="232"/>
      <c r="I46" s="233"/>
      <c r="J46" s="233"/>
      <c r="K46" s="233"/>
      <c r="L46" s="233"/>
      <c r="M46" s="233"/>
    </row>
    <row r="47" spans="1:13" ht="15" customHeight="1">
      <c r="A47" s="232"/>
      <c r="B47" s="232"/>
      <c r="C47" s="232"/>
      <c r="D47" s="232"/>
      <c r="E47" s="232"/>
      <c r="F47" s="232"/>
      <c r="G47" s="232"/>
      <c r="H47" s="232"/>
      <c r="I47" s="233"/>
      <c r="J47" s="233"/>
      <c r="K47" s="233"/>
      <c r="L47" s="233"/>
      <c r="M47" s="233"/>
    </row>
    <row r="48" spans="1:13" ht="15" customHeight="1">
      <c r="A48" s="232"/>
      <c r="B48" s="232"/>
      <c r="C48" s="232"/>
      <c r="D48" s="232"/>
      <c r="E48" s="232"/>
      <c r="F48" s="232"/>
      <c r="G48" s="232"/>
      <c r="H48" s="232"/>
      <c r="I48" s="233"/>
      <c r="J48" s="233"/>
      <c r="K48" s="233"/>
      <c r="L48" s="233"/>
      <c r="M48" s="233"/>
    </row>
    <row r="49" spans="1:13" ht="15" customHeight="1">
      <c r="A49" s="232"/>
      <c r="B49" s="232"/>
      <c r="C49" s="232"/>
      <c r="D49" s="232"/>
      <c r="E49" s="232"/>
      <c r="F49" s="232"/>
      <c r="G49" s="232"/>
      <c r="H49" s="232"/>
      <c r="I49" s="233"/>
      <c r="J49" s="233"/>
      <c r="K49" s="233"/>
      <c r="L49" s="233"/>
      <c r="M49" s="233"/>
    </row>
    <row r="50" spans="1:13" ht="15" customHeight="1">
      <c r="A50" s="232"/>
      <c r="B50" s="232"/>
      <c r="C50" s="232"/>
      <c r="D50" s="232"/>
      <c r="E50" s="232"/>
      <c r="F50" s="232"/>
      <c r="G50" s="232"/>
      <c r="H50" s="232"/>
      <c r="I50" s="233"/>
      <c r="J50" s="233"/>
      <c r="K50" s="233"/>
      <c r="L50" s="233"/>
      <c r="M50" s="233"/>
    </row>
    <row r="51" spans="1:13" ht="15" customHeight="1">
      <c r="A51" s="232"/>
      <c r="B51" s="232"/>
      <c r="C51" s="232"/>
      <c r="D51" s="232"/>
      <c r="E51" s="232"/>
      <c r="F51" s="232"/>
      <c r="G51" s="232"/>
      <c r="H51" s="232"/>
      <c r="I51" s="233"/>
      <c r="J51" s="233"/>
      <c r="K51" s="233"/>
      <c r="L51" s="233"/>
      <c r="M51" s="233"/>
    </row>
    <row r="52" spans="1:13" ht="15" customHeight="1">
      <c r="A52" s="232"/>
      <c r="B52" s="232"/>
      <c r="C52" s="232"/>
      <c r="D52" s="232"/>
      <c r="E52" s="232"/>
      <c r="F52" s="232"/>
      <c r="G52" s="232"/>
      <c r="H52" s="232"/>
      <c r="I52" s="233"/>
      <c r="J52" s="233"/>
      <c r="K52" s="233"/>
      <c r="L52" s="233"/>
      <c r="M52" s="233"/>
    </row>
    <row r="53" spans="1:13" ht="15" customHeight="1">
      <c r="A53" s="232"/>
      <c r="B53" s="232"/>
      <c r="C53" s="232"/>
      <c r="D53" s="232"/>
      <c r="E53" s="232"/>
      <c r="F53" s="232"/>
      <c r="G53" s="232"/>
      <c r="H53" s="232"/>
      <c r="I53" s="233"/>
      <c r="J53" s="233"/>
      <c r="K53" s="233"/>
      <c r="L53" s="233"/>
      <c r="M53" s="233"/>
    </row>
    <row r="54" spans="1:13" ht="15" customHeight="1">
      <c r="A54" s="232"/>
      <c r="B54" s="232"/>
      <c r="C54" s="232"/>
      <c r="D54" s="232"/>
      <c r="E54" s="232"/>
      <c r="F54" s="232"/>
      <c r="G54" s="232"/>
      <c r="H54" s="232"/>
      <c r="I54" s="233"/>
      <c r="J54" s="233"/>
      <c r="K54" s="233"/>
      <c r="L54" s="233"/>
      <c r="M54" s="233"/>
    </row>
    <row r="55" spans="1:13" ht="15" customHeight="1">
      <c r="A55" s="232"/>
      <c r="B55" s="232"/>
      <c r="C55" s="232"/>
      <c r="D55" s="232"/>
      <c r="E55" s="232"/>
      <c r="F55" s="232"/>
      <c r="G55" s="232"/>
      <c r="H55" s="232"/>
      <c r="I55" s="233"/>
      <c r="J55" s="233"/>
      <c r="K55" s="233"/>
      <c r="L55" s="233"/>
      <c r="M55" s="233"/>
    </row>
    <row r="56" spans="1:13" ht="15" customHeight="1">
      <c r="A56" s="232"/>
      <c r="B56" s="232"/>
      <c r="C56" s="232"/>
      <c r="D56" s="232"/>
      <c r="E56" s="232"/>
      <c r="F56" s="232"/>
      <c r="G56" s="232"/>
      <c r="H56" s="232"/>
      <c r="I56" s="233"/>
      <c r="J56" s="233"/>
      <c r="K56" s="233"/>
      <c r="L56" s="233"/>
      <c r="M56" s="233"/>
    </row>
    <row r="57" spans="1:13" ht="15" customHeight="1">
      <c r="A57" s="232"/>
      <c r="B57" s="232"/>
      <c r="C57" s="232"/>
      <c r="D57" s="232"/>
      <c r="E57" s="232"/>
      <c r="F57" s="232"/>
      <c r="G57" s="232"/>
      <c r="H57" s="232"/>
      <c r="I57" s="233"/>
      <c r="J57" s="233"/>
      <c r="K57" s="233"/>
      <c r="L57" s="233"/>
      <c r="M57" s="233"/>
    </row>
    <row r="58" spans="1:13" ht="15" customHeight="1">
      <c r="A58" s="232"/>
      <c r="B58" s="232"/>
      <c r="C58" s="232"/>
      <c r="D58" s="232"/>
      <c r="E58" s="232"/>
      <c r="F58" s="232"/>
      <c r="G58" s="232"/>
      <c r="H58" s="232"/>
      <c r="I58" s="233"/>
      <c r="J58" s="233"/>
      <c r="K58" s="233"/>
      <c r="L58" s="233"/>
      <c r="M58" s="233"/>
    </row>
    <row r="59" spans="1:13" ht="15" customHeight="1">
      <c r="A59" s="232"/>
      <c r="B59" s="232"/>
      <c r="C59" s="232"/>
      <c r="D59" s="232"/>
      <c r="E59" s="232"/>
      <c r="F59" s="232"/>
      <c r="G59" s="232"/>
      <c r="H59" s="232"/>
      <c r="I59" s="233"/>
      <c r="J59" s="233"/>
      <c r="K59" s="233"/>
      <c r="L59" s="233"/>
      <c r="M59" s="233"/>
    </row>
    <row r="60" spans="1:13" ht="15" customHeight="1">
      <c r="A60" s="232"/>
      <c r="B60" s="232"/>
      <c r="C60" s="232"/>
      <c r="D60" s="232"/>
      <c r="E60" s="232"/>
      <c r="F60" s="232"/>
      <c r="G60" s="232"/>
      <c r="H60" s="232"/>
      <c r="I60" s="233"/>
      <c r="J60" s="233"/>
      <c r="K60" s="233"/>
      <c r="L60" s="233"/>
      <c r="M60" s="233"/>
    </row>
    <row r="61" spans="1:13" ht="25.15" customHeight="1">
      <c r="A61" s="232"/>
      <c r="B61" s="232"/>
      <c r="C61" s="232"/>
      <c r="D61" s="232"/>
      <c r="E61" s="232"/>
      <c r="F61" s="232"/>
      <c r="G61" s="232"/>
      <c r="H61" s="232"/>
      <c r="I61" s="233"/>
      <c r="J61" s="233"/>
      <c r="K61" s="233"/>
      <c r="L61" s="233"/>
      <c r="M61" s="233"/>
    </row>
    <row r="62" spans="1:13" ht="25.15" customHeight="1">
      <c r="A62" s="232"/>
      <c r="B62" s="232"/>
      <c r="C62" s="232"/>
      <c r="D62" s="232"/>
      <c r="E62" s="232"/>
      <c r="F62" s="232"/>
      <c r="G62" s="232"/>
      <c r="H62" s="232"/>
      <c r="I62" s="233"/>
      <c r="J62" s="233"/>
      <c r="K62" s="233"/>
      <c r="L62" s="233"/>
      <c r="M62" s="233"/>
    </row>
    <row r="63" spans="1:13" ht="25.15" customHeight="1">
      <c r="A63" s="232"/>
      <c r="B63" s="232"/>
      <c r="C63" s="232"/>
      <c r="D63" s="232"/>
      <c r="E63" s="232"/>
      <c r="F63" s="232"/>
      <c r="G63" s="232"/>
      <c r="H63" s="232"/>
      <c r="I63" s="233"/>
      <c r="J63" s="233"/>
      <c r="K63" s="233"/>
      <c r="L63" s="233"/>
      <c r="M63" s="233"/>
    </row>
    <row r="64" spans="1:13" ht="25.15" customHeight="1">
      <c r="A64" s="232"/>
      <c r="B64" s="232"/>
      <c r="C64" s="232"/>
      <c r="D64" s="232"/>
      <c r="E64" s="232"/>
      <c r="F64" s="232"/>
      <c r="G64" s="232"/>
      <c r="H64" s="232"/>
      <c r="I64" s="233"/>
      <c r="J64" s="233"/>
      <c r="K64" s="233"/>
      <c r="L64" s="233"/>
      <c r="M64" s="233"/>
    </row>
    <row r="65" spans="1:13" ht="25.15" customHeight="1">
      <c r="A65" s="232"/>
      <c r="B65" s="232"/>
      <c r="C65" s="232"/>
      <c r="D65" s="232"/>
      <c r="E65" s="232"/>
      <c r="F65" s="232"/>
      <c r="G65" s="232"/>
      <c r="H65" s="232"/>
      <c r="I65" s="233"/>
      <c r="J65" s="233"/>
      <c r="K65" s="233"/>
      <c r="L65" s="233"/>
      <c r="M65" s="233"/>
    </row>
    <row r="66" spans="1:13" s="232" customFormat="1" ht="25.15" customHeight="1"/>
    <row r="67" spans="1:13" s="232" customFormat="1" ht="25.15" customHeight="1"/>
    <row r="68" spans="1:13" s="232" customFormat="1" ht="25.15" customHeight="1"/>
    <row r="69" spans="1:13" s="232" customFormat="1" ht="25.15" customHeight="1"/>
    <row r="70" spans="1:13" s="232" customFormat="1" ht="25.15" customHeight="1"/>
    <row r="71" spans="1:13" s="232" customFormat="1" ht="25.15" customHeight="1"/>
    <row r="72" spans="1:13" s="232" customFormat="1" ht="25.15" customHeight="1"/>
    <row r="73" spans="1:13" s="232" customFormat="1" ht="25.15" customHeight="1"/>
    <row r="74" spans="1:13" s="232" customFormat="1" ht="25.15" customHeight="1"/>
    <row r="75" spans="1:13" s="232" customFormat="1" ht="25.15" customHeight="1"/>
    <row r="76" spans="1:13" s="232" customFormat="1" ht="25.15" customHeight="1"/>
    <row r="77" spans="1:13" s="232" customFormat="1" ht="25.15" customHeight="1"/>
    <row r="78" spans="1:13" s="232" customFormat="1" ht="25.15" customHeight="1"/>
    <row r="79" spans="1:13" s="232" customFormat="1" ht="25.15" customHeight="1"/>
    <row r="80" spans="1:13" s="232" customFormat="1" ht="25.15" customHeight="1"/>
    <row r="81" s="232" customFormat="1" ht="25.15" customHeight="1"/>
    <row r="82" s="232" customFormat="1" ht="25.15" customHeight="1"/>
    <row r="83" s="232" customFormat="1" ht="25.15" customHeight="1"/>
    <row r="84" s="232" customFormat="1" ht="25.15" customHeight="1"/>
    <row r="85" s="232" customFormat="1" ht="25.15" customHeight="1"/>
    <row r="86" s="232" customFormat="1" ht="25.15" customHeight="1"/>
    <row r="87" s="232" customFormat="1" ht="25.15" customHeight="1"/>
    <row r="88" s="232" customFormat="1" ht="25.15" customHeight="1"/>
    <row r="89" s="232" customFormat="1" ht="25.15" customHeight="1"/>
    <row r="90" s="232" customFormat="1" ht="25.15" customHeight="1"/>
    <row r="91" s="232" customFormat="1" ht="25.15" customHeight="1"/>
    <row r="92" s="232" customFormat="1" ht="25.15" customHeight="1"/>
    <row r="93" s="232" customFormat="1" ht="25.15" customHeight="1"/>
    <row r="94" s="232" customFormat="1" ht="25.15" customHeight="1"/>
    <row r="95" s="232" customFormat="1" ht="25.15" customHeight="1"/>
    <row r="96" s="232" customFormat="1" ht="25.15" customHeight="1"/>
    <row r="97" s="232" customFormat="1" ht="25.15" customHeight="1"/>
    <row r="98" s="232" customFormat="1" ht="25.15" customHeight="1"/>
    <row r="99" s="232" customFormat="1" ht="25.15" customHeight="1"/>
    <row r="100" s="232" customFormat="1" ht="25.15" customHeight="1"/>
    <row r="101" s="232" customFormat="1" ht="25.15" customHeight="1"/>
    <row r="102" s="232" customFormat="1" ht="25.15" customHeight="1"/>
    <row r="103" s="232" customFormat="1" ht="25.15" customHeight="1"/>
    <row r="104" s="232" customFormat="1" ht="25.15" customHeight="1"/>
    <row r="105" s="232" customFormat="1" ht="25.15" customHeight="1"/>
    <row r="106" s="232" customFormat="1" ht="25.15" customHeight="1"/>
    <row r="107" s="232" customFormat="1" ht="25.15" customHeight="1"/>
    <row r="108" s="232" customFormat="1" ht="25.15" customHeight="1"/>
    <row r="109" s="232" customFormat="1" ht="25.15" customHeight="1"/>
    <row r="110" s="232" customFormat="1" ht="25.15" customHeight="1"/>
    <row r="111" s="232" customFormat="1" ht="25.15" customHeight="1"/>
    <row r="112" s="232" customFormat="1" ht="25.15" customHeight="1"/>
    <row r="113" s="232" customFormat="1" ht="25.15" customHeight="1"/>
    <row r="114" s="232" customFormat="1" ht="25.15" customHeight="1"/>
    <row r="115" s="232" customFormat="1" ht="25.15" customHeight="1"/>
    <row r="116" s="232" customFormat="1" ht="25.15" customHeight="1"/>
    <row r="117" s="232" customFormat="1" ht="25.15" customHeight="1"/>
    <row r="118" s="232" customFormat="1" ht="25.15" customHeight="1"/>
    <row r="119" s="232" customFormat="1" ht="25.15" customHeight="1"/>
    <row r="120" s="232" customFormat="1" ht="25.15" customHeight="1"/>
    <row r="121" s="232" customFormat="1" ht="25.15" customHeight="1"/>
    <row r="122" s="232" customFormat="1" ht="25.15" customHeight="1"/>
    <row r="123" s="232" customFormat="1" ht="25.15" customHeight="1"/>
    <row r="124" s="232" customFormat="1" ht="25.15" customHeight="1"/>
    <row r="125" s="232" customFormat="1" ht="25.15" customHeight="1"/>
    <row r="126" s="232" customFormat="1" ht="25.15" customHeight="1"/>
    <row r="127" s="232" customFormat="1" ht="25.15" customHeight="1"/>
    <row r="128" s="232" customFormat="1" ht="25.15" customHeight="1"/>
    <row r="129" s="232" customFormat="1" ht="25.15" customHeight="1"/>
    <row r="130" s="232" customFormat="1" ht="25.15" customHeight="1"/>
    <row r="131" s="232" customFormat="1" ht="25.15" customHeight="1"/>
    <row r="132" s="232" customFormat="1" ht="25.15" customHeight="1"/>
    <row r="133" s="232" customFormat="1" ht="25.15" customHeight="1"/>
    <row r="134" s="232" customFormat="1" ht="25.15" customHeight="1"/>
    <row r="135" s="232" customFormat="1" ht="25.15" customHeight="1"/>
    <row r="136" s="232" customFormat="1" ht="25.15" customHeight="1"/>
    <row r="137" s="232" customFormat="1" ht="25.15" customHeight="1"/>
    <row r="138" s="232" customFormat="1" ht="25.15" customHeight="1"/>
    <row r="139" s="232" customFormat="1" ht="25.15" customHeight="1"/>
    <row r="140" s="232" customFormat="1" ht="25.15" customHeight="1"/>
    <row r="141" s="232" customFormat="1" ht="25.15" customHeight="1"/>
    <row r="142" s="232" customFormat="1" ht="25.15" customHeight="1"/>
    <row r="143" s="232" customFormat="1" ht="25.15" customHeight="1"/>
    <row r="144" s="232" customFormat="1" ht="25.15" customHeight="1"/>
    <row r="145" s="232" customFormat="1" ht="25.15" customHeight="1"/>
    <row r="146" s="232" customFormat="1" ht="25.15" customHeight="1"/>
    <row r="147" s="232" customFormat="1" ht="25.15" customHeight="1"/>
    <row r="148" s="232" customFormat="1" ht="25.15" customHeight="1"/>
    <row r="149" s="232" customFormat="1" ht="25.15" customHeight="1"/>
    <row r="150" s="232" customFormat="1" ht="25.15" customHeight="1"/>
    <row r="151" s="232" customFormat="1" ht="25.15" customHeight="1"/>
    <row r="152" s="232" customFormat="1" ht="25.15" customHeight="1"/>
    <row r="153" s="232" customFormat="1" ht="25.15" customHeight="1"/>
    <row r="154" s="232" customFormat="1" ht="25.15" customHeight="1"/>
    <row r="155" s="232" customFormat="1" ht="25.15" customHeight="1"/>
    <row r="156" s="232" customFormat="1" ht="25.15" customHeight="1"/>
    <row r="157" s="232" customFormat="1" ht="25.15" customHeight="1"/>
    <row r="158" s="232" customFormat="1" ht="25.15" customHeight="1"/>
    <row r="159" s="232" customFormat="1" ht="25.15" customHeight="1"/>
    <row r="160" s="232" customFormat="1" ht="25.15" customHeight="1"/>
    <row r="161" s="232" customFormat="1" ht="25.15" customHeight="1"/>
    <row r="162" s="232" customFormat="1" ht="25.15" customHeight="1"/>
    <row r="163" s="232" customFormat="1" ht="25.15" customHeight="1"/>
    <row r="164" s="232" customFormat="1" ht="25.15" customHeight="1"/>
    <row r="165" s="232" customFormat="1" ht="25.15" customHeight="1"/>
    <row r="166" s="232" customFormat="1" ht="25.15" customHeight="1"/>
    <row r="167" s="232" customFormat="1" ht="25.15" customHeight="1"/>
    <row r="168" s="232" customFormat="1" ht="25.15" customHeight="1"/>
    <row r="169" s="232" customFormat="1" ht="25.15" customHeight="1"/>
    <row r="170" s="232" customFormat="1" ht="25.15" customHeight="1"/>
    <row r="171" s="232" customFormat="1" ht="25.15" customHeight="1"/>
    <row r="172" s="232" customFormat="1" ht="25.15" customHeight="1"/>
    <row r="173" s="232" customFormat="1" ht="25.15" customHeight="1"/>
    <row r="174" s="232" customFormat="1" ht="25.15" customHeight="1"/>
    <row r="175" s="232" customFormat="1" ht="25.15" customHeight="1"/>
    <row r="176" s="232" customFormat="1" ht="25.15" customHeight="1"/>
    <row r="177" s="232" customFormat="1" ht="25.15" customHeight="1"/>
    <row r="178" s="232" customFormat="1" ht="25.15" customHeight="1"/>
    <row r="179" s="232" customFormat="1" ht="25.15" customHeight="1"/>
    <row r="180" s="232" customFormat="1" ht="25.15" customHeight="1"/>
    <row r="181" s="232" customFormat="1" ht="25.15" customHeight="1"/>
    <row r="182" s="232" customFormat="1" ht="25.15" customHeight="1"/>
    <row r="183" s="232" customFormat="1" ht="25.15" customHeight="1"/>
    <row r="184" s="232" customFormat="1" ht="25.15" customHeight="1"/>
    <row r="185" s="232" customFormat="1" ht="25.15" customHeight="1"/>
    <row r="186" s="232" customFormat="1" ht="25.15" customHeight="1"/>
    <row r="187" s="232" customFormat="1" ht="25.15" customHeight="1"/>
    <row r="188" s="232" customFormat="1" ht="25.15" customHeight="1"/>
    <row r="189" s="232" customFormat="1" ht="25.15" customHeight="1"/>
    <row r="190" s="232" customFormat="1" ht="25.15" customHeight="1"/>
    <row r="191" s="232" customFormat="1" ht="25.15" customHeight="1"/>
    <row r="192" s="232" customFormat="1" ht="25.15" customHeight="1"/>
    <row r="193" s="232" customFormat="1" ht="25.15" customHeight="1"/>
    <row r="194" s="232" customFormat="1" ht="25.15" customHeight="1"/>
    <row r="195" s="232" customFormat="1" ht="25.15" customHeight="1"/>
    <row r="196" s="232" customFormat="1" ht="25.15" customHeight="1"/>
    <row r="197" s="232" customFormat="1" ht="25.15" customHeight="1"/>
    <row r="198" s="232" customFormat="1" ht="25.15" customHeight="1"/>
    <row r="199" s="232" customFormat="1" ht="25.15" customHeight="1"/>
    <row r="200" s="232" customFormat="1" ht="25.15" customHeight="1"/>
    <row r="201" s="232" customFormat="1" ht="25.15" customHeight="1"/>
    <row r="202" s="232" customFormat="1" ht="25.15" customHeight="1"/>
    <row r="203" s="232" customFormat="1" ht="25.15" customHeight="1"/>
    <row r="204" s="232" customFormat="1" ht="25.15" customHeight="1"/>
    <row r="205" s="232" customFormat="1" ht="25.15" customHeight="1"/>
    <row r="206" s="232" customFormat="1" ht="25.15" customHeight="1"/>
    <row r="207" s="232" customFormat="1" ht="25.15" customHeight="1"/>
    <row r="208" s="232" customFormat="1" ht="25.15" customHeight="1"/>
    <row r="209" s="232" customFormat="1" ht="25.15" customHeight="1"/>
    <row r="210" s="232" customFormat="1" ht="25.15" customHeight="1"/>
    <row r="211" s="232" customFormat="1" ht="25.15" customHeight="1"/>
    <row r="212" s="232" customFormat="1" ht="25.15" customHeight="1"/>
    <row r="213" s="232" customFormat="1" ht="25.15" customHeight="1"/>
    <row r="214" s="232" customFormat="1" ht="25.15" customHeight="1"/>
    <row r="215" s="232" customFormat="1" ht="25.15" customHeight="1"/>
    <row r="216" s="232" customFormat="1" ht="25.15" customHeight="1"/>
    <row r="217" s="232" customFormat="1" ht="25.15" customHeight="1"/>
    <row r="218" s="232" customFormat="1" ht="25.15" customHeight="1"/>
    <row r="219" s="232" customFormat="1" ht="25.15" customHeight="1"/>
    <row r="220" s="232" customFormat="1" ht="25.15" customHeight="1"/>
    <row r="221" s="232" customFormat="1" ht="25.15" customHeight="1"/>
    <row r="222" s="232" customFormat="1" ht="25.15" customHeight="1"/>
    <row r="223" s="232" customFormat="1" ht="25.15" customHeight="1"/>
    <row r="224" s="232" customFormat="1" ht="25.15" customHeight="1"/>
    <row r="225" s="232" customFormat="1" ht="25.15" customHeight="1"/>
    <row r="226" s="232" customFormat="1" ht="25.15" customHeight="1"/>
    <row r="227" s="232" customFormat="1" ht="25.15" customHeight="1"/>
    <row r="228" s="232" customFormat="1" ht="25.15" customHeight="1"/>
    <row r="229" s="232" customFormat="1" ht="25.15" customHeight="1"/>
    <row r="230" s="232" customFormat="1" ht="25.15" customHeight="1"/>
    <row r="231" s="232" customFormat="1" ht="25.15" customHeight="1"/>
    <row r="232" s="232" customFormat="1" ht="25.15" customHeight="1"/>
    <row r="233" s="232" customFormat="1" ht="25.15" customHeight="1"/>
    <row r="234" s="232" customFormat="1" ht="25.15" customHeight="1"/>
    <row r="235" s="232" customFormat="1" ht="25.15" customHeight="1"/>
    <row r="236" s="232" customFormat="1" ht="25.15" customHeight="1"/>
    <row r="237" s="232" customFormat="1" ht="25.15" customHeight="1"/>
    <row r="238" s="232" customFormat="1" ht="25.15" customHeight="1"/>
    <row r="239" s="232" customFormat="1" ht="25.15" customHeight="1"/>
    <row r="240" s="232" customFormat="1" ht="25.15" customHeight="1"/>
    <row r="241" s="232" customFormat="1" ht="25.15" customHeight="1"/>
    <row r="242" s="232" customFormat="1" ht="25.15" customHeight="1"/>
    <row r="243" s="232" customFormat="1" ht="25.15" customHeight="1"/>
    <row r="244" s="232" customFormat="1" ht="25.15" customHeight="1"/>
    <row r="245" s="232" customFormat="1" ht="25.15" customHeight="1"/>
    <row r="246" s="232" customFormat="1" ht="25.15" customHeight="1"/>
    <row r="247" s="232" customFormat="1" ht="25.15" customHeight="1"/>
    <row r="248" s="232" customFormat="1" ht="25.15" customHeight="1"/>
    <row r="249" s="232" customFormat="1" ht="25.15" customHeight="1"/>
    <row r="250" s="232" customFormat="1" ht="25.15" customHeight="1"/>
    <row r="251" s="232" customFormat="1" ht="25.15" customHeight="1"/>
    <row r="252" s="232" customFormat="1" ht="25.15" customHeight="1"/>
    <row r="253" s="232" customFormat="1" ht="25.15" customHeight="1"/>
    <row r="254" s="232" customFormat="1" ht="25.15" customHeight="1"/>
    <row r="255" s="232" customFormat="1" ht="25.15" customHeight="1"/>
    <row r="256" s="232" customFormat="1" ht="25.15" customHeight="1"/>
    <row r="257" s="232" customFormat="1" ht="25.15" customHeight="1"/>
    <row r="258" s="232" customFormat="1" ht="25.15" customHeight="1"/>
    <row r="259" s="232" customFormat="1" ht="25.15" customHeight="1"/>
    <row r="260" s="232" customFormat="1" ht="25.15" customHeight="1"/>
    <row r="261" s="232" customFormat="1" ht="25.15" customHeight="1"/>
    <row r="262" s="232" customFormat="1" ht="25.15" customHeight="1"/>
    <row r="263" s="232" customFormat="1" ht="25.15" customHeight="1"/>
    <row r="264" s="232" customFormat="1" ht="25.15" customHeight="1"/>
    <row r="265" s="232" customFormat="1" ht="25.15" customHeight="1"/>
    <row r="266" s="232" customFormat="1" ht="25.15" customHeight="1"/>
    <row r="267" s="232" customFormat="1" ht="25.15" customHeight="1"/>
    <row r="268" s="232" customFormat="1" ht="25.15" customHeight="1"/>
    <row r="269" s="232" customFormat="1" ht="25.15" customHeight="1"/>
    <row r="270" s="232" customFormat="1" ht="25.15" customHeight="1"/>
    <row r="271" s="232" customFormat="1" ht="25.15" customHeight="1"/>
    <row r="272" s="232" customFormat="1" ht="25.15" customHeight="1"/>
    <row r="273" s="232" customFormat="1" ht="25.15" customHeight="1"/>
    <row r="274" s="232" customFormat="1" ht="25.15" customHeight="1"/>
    <row r="275" s="232" customFormat="1" ht="25.15" customHeight="1"/>
    <row r="276" s="232" customFormat="1" ht="25.15" customHeight="1"/>
    <row r="277" s="232" customFormat="1" ht="25.15" customHeight="1"/>
    <row r="278" s="232" customFormat="1" ht="25.15" customHeight="1"/>
    <row r="279" s="232" customFormat="1" ht="25.15" customHeight="1"/>
    <row r="280" s="232" customFormat="1" ht="25.15" customHeight="1"/>
    <row r="281" s="232" customFormat="1" ht="25.15" customHeight="1"/>
    <row r="282" s="232" customFormat="1" ht="25.15" customHeight="1"/>
    <row r="283" s="232" customFormat="1" ht="25.15" customHeight="1"/>
    <row r="284" s="232" customFormat="1" ht="25.15" customHeight="1"/>
    <row r="285" s="232" customFormat="1" ht="25.15" customHeight="1"/>
    <row r="286" s="232" customFormat="1" ht="25.15" customHeight="1"/>
    <row r="287" s="232" customFormat="1" ht="25.15" customHeight="1"/>
    <row r="288" s="232" customFormat="1" ht="25.15" customHeight="1"/>
    <row r="289" s="232" customFormat="1" ht="25.15" customHeight="1"/>
    <row r="290" s="232" customFormat="1" ht="25.15" customHeight="1"/>
    <row r="291" s="232" customFormat="1" ht="25.15" customHeight="1"/>
    <row r="292" s="232" customFormat="1" ht="25.15" customHeight="1"/>
    <row r="293" s="232" customFormat="1" ht="25.15" customHeight="1"/>
    <row r="294" s="232" customFormat="1" ht="25.15" customHeight="1"/>
    <row r="295" s="232" customFormat="1" ht="25.15" customHeight="1"/>
    <row r="296" s="232" customFormat="1" ht="25.15" customHeight="1"/>
    <row r="297" s="232" customFormat="1" ht="25.15" customHeight="1"/>
    <row r="298" s="232" customFormat="1" ht="25.15" customHeight="1"/>
    <row r="299" s="232" customFormat="1" ht="25.15" customHeight="1"/>
    <row r="300" s="232" customFormat="1" ht="25.15" customHeight="1"/>
    <row r="301" s="232" customFormat="1" ht="25.15" customHeight="1"/>
    <row r="302" s="232" customFormat="1" ht="25.15" customHeight="1"/>
    <row r="303" s="232" customFormat="1" ht="25.15" customHeight="1"/>
    <row r="304" s="232" customFormat="1" ht="25.15" customHeight="1"/>
    <row r="305" s="232" customFormat="1" ht="25.15" customHeight="1"/>
    <row r="306" s="232" customFormat="1" ht="25.15" customHeight="1"/>
    <row r="307" s="232" customFormat="1" ht="25.15" customHeight="1"/>
    <row r="308" s="232" customFormat="1" ht="25.15" customHeight="1"/>
    <row r="309" s="232" customFormat="1" ht="25.15" customHeight="1"/>
    <row r="310" s="232" customFormat="1" ht="25.15" customHeight="1"/>
    <row r="311" s="232" customFormat="1" ht="25.15" customHeight="1"/>
    <row r="312" s="232" customFormat="1" ht="25.15" customHeight="1"/>
    <row r="313" s="232" customFormat="1" ht="25.15" customHeight="1"/>
    <row r="314" s="232" customFormat="1" ht="25.15" customHeight="1"/>
    <row r="315" s="232" customFormat="1" ht="25.15" customHeight="1"/>
    <row r="316" s="232" customFormat="1" ht="25.15" customHeight="1"/>
    <row r="317" s="232" customFormat="1" ht="25.15" customHeight="1"/>
    <row r="318" s="232" customFormat="1" ht="25.15" customHeight="1"/>
    <row r="319" s="232" customFormat="1" ht="25.15" customHeight="1"/>
    <row r="320" s="232" customFormat="1" ht="25.15" customHeight="1"/>
    <row r="321" s="232" customFormat="1" ht="25.15" customHeight="1"/>
    <row r="322" s="232" customFormat="1" ht="25.15" customHeight="1"/>
    <row r="323" s="232" customFormat="1" ht="25.15" customHeight="1"/>
    <row r="324" s="232" customFormat="1" ht="25.15" customHeight="1"/>
    <row r="325" s="232" customFormat="1" ht="25.15" customHeight="1"/>
    <row r="326" s="232" customFormat="1" ht="25.15" customHeight="1"/>
    <row r="327" s="232" customFormat="1" ht="25.15" customHeight="1"/>
    <row r="328" s="232" customFormat="1" ht="25.15" customHeight="1"/>
    <row r="329" s="232" customFormat="1" ht="25.15" customHeight="1"/>
    <row r="330" s="232" customFormat="1" ht="25.15" customHeight="1"/>
    <row r="331" s="232" customFormat="1" ht="25.15" customHeight="1"/>
    <row r="332" s="232" customFormat="1" ht="25.15" customHeight="1"/>
    <row r="333" s="232" customFormat="1" ht="25.15" customHeight="1"/>
    <row r="334" s="232" customFormat="1" ht="25.15" customHeight="1"/>
    <row r="335" s="232" customFormat="1" ht="25.15" customHeight="1"/>
    <row r="336" s="232" customFormat="1" ht="25.15" customHeight="1"/>
    <row r="337" s="232" customFormat="1" ht="25.15" customHeight="1"/>
    <row r="338" s="232" customFormat="1" ht="25.15" customHeight="1"/>
    <row r="339" s="232" customFormat="1" ht="25.15" customHeight="1"/>
    <row r="340" s="232" customFormat="1" ht="25.15" customHeight="1"/>
    <row r="341" s="232" customFormat="1" ht="25.15" customHeight="1"/>
    <row r="342" s="232" customFormat="1" ht="25.15" customHeight="1"/>
    <row r="343" s="232" customFormat="1" ht="25.15" customHeight="1"/>
    <row r="344" s="232" customFormat="1" ht="25.15" customHeight="1"/>
    <row r="345" s="232" customFormat="1" ht="25.15" customHeight="1"/>
    <row r="346" s="232" customFormat="1" ht="25.15" customHeight="1"/>
    <row r="347" s="232" customFormat="1" ht="25.15" customHeight="1"/>
    <row r="348" s="232" customFormat="1" ht="25.15" customHeight="1"/>
    <row r="349" s="232" customFormat="1" ht="25.15" customHeight="1"/>
    <row r="350" s="232" customFormat="1" ht="25.15" customHeight="1"/>
    <row r="351" s="232" customFormat="1" ht="25.15" customHeight="1"/>
    <row r="352" s="232" customFormat="1" ht="25.15" customHeight="1"/>
    <row r="353" s="232" customFormat="1" ht="25.15" customHeight="1"/>
    <row r="354" s="232" customFormat="1" ht="25.15" customHeight="1"/>
    <row r="355" s="232" customFormat="1" ht="25.15" customHeight="1"/>
    <row r="356" s="232" customFormat="1" ht="25.15" customHeight="1"/>
    <row r="357" s="232" customFormat="1" ht="25.15" customHeight="1"/>
    <row r="358" s="232" customFormat="1" ht="25.15" customHeight="1"/>
    <row r="359" s="232" customFormat="1" ht="25.15" customHeight="1"/>
    <row r="360" s="232" customFormat="1" ht="25.15" customHeight="1"/>
    <row r="361" s="232" customFormat="1" ht="25.15" customHeight="1"/>
    <row r="362" s="232" customFormat="1" ht="25.15" customHeight="1"/>
    <row r="363" s="232" customFormat="1" ht="25.15" customHeight="1"/>
    <row r="364" s="232" customFormat="1" ht="25.15" customHeight="1"/>
    <row r="365" s="232" customFormat="1" ht="25.15" customHeight="1"/>
    <row r="366" s="232" customFormat="1" ht="25.15" customHeight="1"/>
    <row r="367" s="232" customFormat="1" ht="25.15" customHeight="1"/>
    <row r="368" s="232" customFormat="1" ht="25.15" customHeight="1"/>
    <row r="369" s="232" customFormat="1" ht="25.15" customHeight="1"/>
    <row r="370" s="232" customFormat="1" ht="25.15" customHeight="1"/>
    <row r="371" s="232" customFormat="1" ht="25.15" customHeight="1"/>
    <row r="372" s="232" customFormat="1" ht="25.15" customHeight="1"/>
    <row r="373" s="232" customFormat="1" ht="25.15" customHeight="1"/>
    <row r="374" s="232" customFormat="1" ht="25.15" customHeight="1"/>
    <row r="375" s="232" customFormat="1" ht="25.15" customHeight="1"/>
    <row r="376" s="232" customFormat="1" ht="25.15" customHeight="1"/>
    <row r="377" s="232" customFormat="1" ht="25.15" customHeight="1"/>
    <row r="378" s="232" customFormat="1" ht="25.15" customHeight="1"/>
    <row r="379" s="232" customFormat="1" ht="25.15" customHeight="1"/>
    <row r="380" s="232" customFormat="1" ht="25.15" customHeight="1"/>
    <row r="381" s="232" customFormat="1" ht="25.15" customHeight="1"/>
    <row r="382" s="232" customFormat="1" ht="25.15" customHeight="1"/>
    <row r="383" s="232" customFormat="1" ht="25.15" customHeight="1"/>
    <row r="384" s="232" customFormat="1" ht="25.15" customHeight="1"/>
    <row r="385" s="232" customFormat="1" ht="25.15" customHeight="1"/>
    <row r="386" s="232" customFormat="1" ht="25.15" customHeight="1"/>
    <row r="387" s="232" customFormat="1" ht="25.15" customHeight="1"/>
    <row r="388" s="232" customFormat="1" ht="25.15" customHeight="1"/>
    <row r="389" s="232" customFormat="1" ht="25.15" customHeight="1"/>
    <row r="390" s="232" customFormat="1" ht="25.15" customHeight="1"/>
    <row r="391" s="232" customFormat="1" ht="25.15" customHeight="1"/>
    <row r="392" s="232" customFormat="1" ht="25.15" customHeight="1"/>
    <row r="393" s="232" customFormat="1" ht="25.15" customHeight="1"/>
    <row r="394" s="232" customFormat="1" ht="25.15" customHeight="1"/>
    <row r="395" s="232" customFormat="1" ht="25.15" customHeight="1"/>
    <row r="396" s="232" customFormat="1" ht="25.15" customHeight="1"/>
    <row r="397" s="232" customFormat="1" ht="25.15" customHeight="1"/>
    <row r="398" s="232" customFormat="1" ht="25.15" customHeight="1"/>
    <row r="399" s="232" customFormat="1" ht="25.15" customHeight="1"/>
    <row r="400" s="232" customFormat="1" ht="25.15" customHeight="1"/>
    <row r="401" s="232" customFormat="1" ht="25.15" customHeight="1"/>
    <row r="402" s="232" customFormat="1" ht="25.15" customHeight="1"/>
    <row r="403" s="232" customFormat="1" ht="25.15" customHeight="1"/>
    <row r="404" s="232" customFormat="1" ht="25.15" customHeight="1"/>
    <row r="405" s="232" customFormat="1" ht="25.15" customHeight="1"/>
    <row r="406" s="232" customFormat="1" ht="25.15" customHeight="1"/>
    <row r="407" s="232" customFormat="1" ht="25.15" customHeight="1"/>
    <row r="408" s="232" customFormat="1" ht="25.15" customHeight="1"/>
    <row r="409" s="232" customFormat="1" ht="25.15" customHeight="1"/>
    <row r="410" s="232" customFormat="1" ht="25.15" customHeight="1"/>
    <row r="411" s="232" customFormat="1" ht="25.15" customHeight="1"/>
    <row r="412" s="232" customFormat="1" ht="25.15" customHeight="1"/>
    <row r="413" s="232" customFormat="1" ht="25.15" customHeight="1"/>
    <row r="414" s="232" customFormat="1" ht="25.15" customHeight="1"/>
    <row r="415" s="232" customFormat="1" ht="25.15" customHeight="1"/>
    <row r="416" s="232" customFormat="1" ht="25.15" customHeight="1"/>
    <row r="417" s="232" customFormat="1" ht="25.15" customHeight="1"/>
    <row r="418" s="232" customFormat="1" ht="25.15" customHeight="1"/>
    <row r="419" s="232" customFormat="1" ht="25.15" customHeight="1"/>
    <row r="420" s="232" customFormat="1" ht="25.15" customHeight="1"/>
    <row r="421" s="232" customFormat="1" ht="25.15" customHeight="1"/>
    <row r="422" s="232" customFormat="1" ht="25.15" customHeight="1"/>
    <row r="423" s="232" customFormat="1" ht="25.15" customHeight="1"/>
    <row r="424" s="232" customFormat="1" ht="25.15" customHeight="1"/>
    <row r="425" s="232" customFormat="1" ht="25.15" customHeight="1"/>
    <row r="426" s="232" customFormat="1" ht="25.15" customHeight="1"/>
    <row r="427" s="232" customFormat="1" ht="25.15" customHeight="1"/>
    <row r="428" s="232" customFormat="1" ht="25.15" customHeight="1"/>
    <row r="429" s="232" customFormat="1" ht="25.15" customHeight="1"/>
    <row r="430" s="232" customFormat="1" ht="25.15" customHeight="1"/>
    <row r="431" s="232" customFormat="1" ht="25.15" customHeight="1"/>
    <row r="432" s="232" customFormat="1" ht="25.15" customHeight="1"/>
    <row r="433" s="232" customFormat="1" ht="25.15" customHeight="1"/>
    <row r="434" s="232" customFormat="1" ht="25.15" customHeight="1"/>
    <row r="435" s="232" customFormat="1" ht="25.15" customHeight="1"/>
    <row r="436" s="232" customFormat="1" ht="25.15" customHeight="1"/>
    <row r="437" s="232" customFormat="1" ht="25.15" customHeight="1"/>
    <row r="438" s="232" customFormat="1" ht="25.15" customHeight="1"/>
    <row r="439" s="232" customFormat="1" ht="25.15" customHeight="1"/>
    <row r="440" s="232" customFormat="1" ht="25.15" customHeight="1"/>
    <row r="441" s="232" customFormat="1" ht="25.15" customHeight="1"/>
    <row r="442" s="232" customFormat="1" ht="25.15" customHeight="1"/>
    <row r="443" s="232" customFormat="1" ht="25.15" customHeight="1"/>
    <row r="444" s="232" customFormat="1" ht="25.15" customHeight="1"/>
    <row r="445" s="232" customFormat="1" ht="25.15" customHeight="1"/>
    <row r="446" s="232" customFormat="1" ht="25.15" customHeight="1"/>
    <row r="447" s="232" customFormat="1" ht="25.15" customHeight="1"/>
    <row r="448" s="232" customFormat="1" ht="25.15" customHeight="1"/>
    <row r="449" s="232" customFormat="1" ht="25.15" customHeight="1"/>
    <row r="450" s="232" customFormat="1" ht="25.15" customHeight="1"/>
    <row r="451" s="232" customFormat="1" ht="25.15" customHeight="1"/>
    <row r="452" s="232" customFormat="1" ht="25.15" customHeight="1"/>
    <row r="453" s="232" customFormat="1" ht="25.15" customHeight="1"/>
    <row r="454" s="232" customFormat="1" ht="25.15" customHeight="1"/>
    <row r="455" s="232" customFormat="1" ht="25.15" customHeight="1"/>
    <row r="456" s="232" customFormat="1" ht="25.15" customHeight="1"/>
    <row r="457" s="232" customFormat="1" ht="25.15" customHeight="1"/>
    <row r="458" s="232" customFormat="1" ht="25.15" customHeight="1"/>
    <row r="459" s="232" customFormat="1" ht="25.15" customHeight="1"/>
    <row r="460" s="232" customFormat="1" ht="25.15" customHeight="1"/>
    <row r="461" s="232" customFormat="1" ht="25.15" customHeight="1"/>
    <row r="462" s="232" customFormat="1" ht="25.15" customHeight="1"/>
    <row r="463" s="232" customFormat="1" ht="25.15" customHeight="1"/>
    <row r="464" s="232" customFormat="1" ht="25.15" customHeight="1"/>
    <row r="465" s="232" customFormat="1" ht="25.15" customHeight="1"/>
    <row r="466" s="232" customFormat="1" ht="25.15" customHeight="1"/>
    <row r="467" s="232" customFormat="1" ht="25.15" customHeight="1"/>
    <row r="468" s="232" customFormat="1" ht="25.15" customHeight="1"/>
    <row r="469" s="232" customFormat="1" ht="25.15" customHeight="1"/>
    <row r="470" s="232" customFormat="1" ht="25.15" customHeight="1"/>
    <row r="471" s="232" customFormat="1" ht="25.15" customHeight="1"/>
    <row r="472" s="232" customFormat="1" ht="25.15" customHeight="1"/>
    <row r="473" s="232" customFormat="1" ht="25.15" customHeight="1"/>
    <row r="474" s="232" customFormat="1" ht="25.15" customHeight="1"/>
    <row r="475" s="232" customFormat="1" ht="25.15" customHeight="1"/>
    <row r="476" s="232" customFormat="1" ht="25.15" customHeight="1"/>
    <row r="477" s="232" customFormat="1" ht="25.15" customHeight="1"/>
    <row r="478" s="232" customFormat="1" ht="25.15" customHeight="1"/>
    <row r="479" s="232" customFormat="1" ht="25.15" customHeight="1"/>
    <row r="480" s="232" customFormat="1" ht="25.15" customHeight="1"/>
    <row r="481" s="232" customFormat="1" ht="25.15" customHeight="1"/>
    <row r="482" s="232" customFormat="1" ht="25.15" customHeight="1"/>
    <row r="483" s="232" customFormat="1" ht="25.15" customHeight="1"/>
    <row r="484" s="232" customFormat="1" ht="25.15" customHeight="1"/>
    <row r="485" s="232" customFormat="1" ht="25.15" customHeight="1"/>
    <row r="486" s="232" customFormat="1" ht="25.15" customHeight="1"/>
    <row r="487" s="232" customFormat="1" ht="25.15" customHeight="1"/>
    <row r="488" s="232" customFormat="1" ht="25.15" customHeight="1"/>
    <row r="489" s="232" customFormat="1" ht="25.15" customHeight="1"/>
    <row r="490" s="232" customFormat="1" ht="25.15" customHeight="1"/>
    <row r="491" s="232" customFormat="1" ht="25.15" customHeight="1"/>
    <row r="492" s="232" customFormat="1" ht="25.15" customHeight="1"/>
    <row r="493" s="232" customFormat="1" ht="25.15" customHeight="1"/>
    <row r="494" s="232" customFormat="1" ht="25.15" customHeight="1"/>
    <row r="495" s="232" customFormat="1" ht="25.15" customHeight="1"/>
    <row r="496" s="232" customFormat="1" ht="25.15" customHeight="1"/>
    <row r="497" s="232" customFormat="1" ht="25.15" customHeight="1"/>
    <row r="498" s="232" customFormat="1" ht="25.15" customHeight="1"/>
    <row r="499" s="232" customFormat="1" ht="25.15" customHeight="1"/>
    <row r="500" s="232" customFormat="1" ht="25.15" customHeight="1"/>
    <row r="501" s="232" customFormat="1" ht="25.15" customHeight="1"/>
    <row r="502" s="232" customFormat="1" ht="25.15" customHeight="1"/>
    <row r="503" s="232" customFormat="1" ht="25.15" customHeight="1"/>
    <row r="504" s="232" customFormat="1" ht="25.15" customHeight="1"/>
    <row r="505" s="232" customFormat="1" ht="25.15" customHeight="1"/>
    <row r="506" s="232" customFormat="1" ht="25.15" customHeight="1"/>
    <row r="507" s="232" customFormat="1" ht="25.15" customHeight="1"/>
    <row r="508" s="232" customFormat="1" ht="25.15" customHeight="1"/>
    <row r="509" s="232" customFormat="1" ht="25.15" customHeight="1"/>
    <row r="510" s="232" customFormat="1" ht="25.15" customHeight="1"/>
    <row r="511" s="232" customFormat="1" ht="25.15" customHeight="1"/>
    <row r="512" s="232" customFormat="1" ht="25.15" customHeight="1"/>
    <row r="513" s="232" customFormat="1" ht="25.15" customHeight="1"/>
    <row r="514" s="232" customFormat="1" ht="25.15" customHeight="1"/>
    <row r="515" s="232" customFormat="1" ht="25.15" customHeight="1"/>
    <row r="516" s="232" customFormat="1" ht="25.15" customHeight="1"/>
    <row r="517" s="232" customFormat="1" ht="25.15" customHeight="1"/>
    <row r="518" s="232" customFormat="1" ht="25.15" customHeight="1"/>
    <row r="519" s="232" customFormat="1" ht="25.15" customHeight="1"/>
    <row r="520" s="232" customFormat="1" ht="25.15" customHeight="1"/>
    <row r="521" s="232" customFormat="1" ht="25.15" customHeight="1"/>
    <row r="522" s="232" customFormat="1" ht="25.15" customHeight="1"/>
    <row r="523" s="232" customFormat="1" ht="25.15" customHeight="1"/>
    <row r="524" s="232" customFormat="1" ht="25.15" customHeight="1"/>
    <row r="525" s="232" customFormat="1" ht="25.15" customHeight="1"/>
    <row r="526" s="232" customFormat="1" ht="25.15" customHeight="1"/>
    <row r="527" s="232" customFormat="1" ht="25.15" customHeight="1"/>
    <row r="528" s="232" customFormat="1" ht="25.15" customHeight="1"/>
    <row r="529" s="232" customFormat="1" ht="25.15" customHeight="1"/>
    <row r="530" s="232" customFormat="1" ht="25.15" customHeight="1"/>
    <row r="531" s="232" customFormat="1" ht="25.15" customHeight="1"/>
    <row r="532" s="232" customFormat="1" ht="25.15" customHeight="1"/>
    <row r="533" s="232" customFormat="1" ht="25.15" customHeight="1"/>
    <row r="534" s="232" customFormat="1" ht="25.15" customHeight="1"/>
    <row r="535" s="232" customFormat="1" ht="25.15" customHeight="1"/>
    <row r="536" s="232" customFormat="1" ht="25.15" customHeight="1"/>
    <row r="537" s="232" customFormat="1" ht="25.15" customHeight="1"/>
    <row r="538" s="232" customFormat="1" ht="25.15" customHeight="1"/>
    <row r="539" s="232" customFormat="1" ht="25.15" customHeight="1"/>
    <row r="540" s="232" customFormat="1" ht="25.15" customHeight="1"/>
    <row r="541" s="232" customFormat="1" ht="25.15" customHeight="1"/>
    <row r="542" s="232" customFormat="1" ht="25.15" customHeight="1"/>
    <row r="543" s="232" customFormat="1" ht="25.15" customHeight="1"/>
    <row r="544" s="232" customFormat="1" ht="25.15" customHeight="1"/>
    <row r="545" s="232" customFormat="1" ht="25.15" customHeight="1"/>
    <row r="546" s="232" customFormat="1" ht="25.15" customHeight="1"/>
    <row r="547" s="232" customFormat="1" ht="25.15" customHeight="1"/>
    <row r="548" s="232" customFormat="1" ht="25.15" customHeight="1"/>
    <row r="549" s="232" customFormat="1" ht="25.15" customHeight="1"/>
    <row r="550" s="232" customFormat="1" ht="25.15" customHeight="1"/>
    <row r="551" s="232" customFormat="1" ht="25.15" customHeight="1"/>
    <row r="552" s="232" customFormat="1" ht="25.15" customHeight="1"/>
    <row r="553" s="232" customFormat="1" ht="25.15" customHeight="1"/>
    <row r="554" s="232" customFormat="1" ht="25.15" customHeight="1"/>
    <row r="555" s="232" customFormat="1" ht="25.15" customHeight="1"/>
    <row r="556" s="232" customFormat="1" ht="25.15" customHeight="1"/>
    <row r="557" s="232" customFormat="1" ht="25.15" customHeight="1"/>
    <row r="558" s="232" customFormat="1" ht="25.15" customHeight="1"/>
    <row r="559" s="232" customFormat="1" ht="25.15" customHeight="1"/>
    <row r="560" s="232" customFormat="1" ht="25.15" customHeight="1"/>
    <row r="561" s="232" customFormat="1" ht="25.15" customHeight="1"/>
    <row r="562" s="232" customFormat="1" ht="25.15" customHeight="1"/>
    <row r="563" s="232" customFormat="1" ht="25.15" customHeight="1"/>
    <row r="564" s="232" customFormat="1" ht="25.15" customHeight="1"/>
    <row r="565" s="232" customFormat="1" ht="25.15" customHeight="1"/>
    <row r="566" s="232" customFormat="1" ht="25.15" customHeight="1"/>
    <row r="567" s="232" customFormat="1" ht="25.15" customHeight="1"/>
    <row r="568" s="232" customFormat="1" ht="25.15" customHeight="1"/>
    <row r="569" s="232" customFormat="1" ht="25.15" customHeight="1"/>
    <row r="570" s="232" customFormat="1" ht="25.15" customHeight="1"/>
    <row r="571" s="232" customFormat="1" ht="25.15" customHeight="1"/>
    <row r="572" s="232" customFormat="1" ht="25.15" customHeight="1"/>
    <row r="573" s="232" customFormat="1" ht="25.15" customHeight="1"/>
    <row r="574" s="232" customFormat="1" ht="25.15" customHeight="1"/>
    <row r="575" s="232" customFormat="1" ht="25.15" customHeight="1"/>
    <row r="576" s="232" customFormat="1" ht="25.15" customHeight="1"/>
    <row r="577" s="232" customFormat="1" ht="25.15" customHeight="1"/>
    <row r="578" s="232" customFormat="1" ht="25.15" customHeight="1"/>
    <row r="579" s="232" customFormat="1" ht="25.15" customHeight="1"/>
    <row r="580" s="232" customFormat="1" ht="25.15" customHeight="1"/>
    <row r="581" s="232" customFormat="1" ht="25.15" customHeight="1"/>
    <row r="582" s="232" customFormat="1" ht="25.15" customHeight="1"/>
    <row r="583" s="232" customFormat="1" ht="25.15" customHeight="1"/>
    <row r="584" s="232" customFormat="1" ht="25.15" customHeight="1"/>
    <row r="585" s="232" customFormat="1" ht="25.15" customHeight="1"/>
    <row r="586" s="232" customFormat="1" ht="25.15" customHeight="1"/>
    <row r="587" s="232" customFormat="1" ht="25.15" customHeight="1"/>
    <row r="588" s="232" customFormat="1" ht="25.15" customHeight="1"/>
    <row r="589" s="232" customFormat="1" ht="25.15" customHeight="1"/>
    <row r="590" s="232" customFormat="1" ht="25.15" customHeight="1"/>
    <row r="591" s="232" customFormat="1" ht="25.15" customHeight="1"/>
    <row r="592" s="232" customFormat="1" ht="25.15" customHeight="1"/>
    <row r="593" s="232" customFormat="1" ht="25.15" customHeight="1"/>
    <row r="594" s="232" customFormat="1" ht="25.15" customHeight="1"/>
    <row r="595" s="232" customFormat="1" ht="25.15" customHeight="1"/>
    <row r="596" s="232" customFormat="1" ht="25.15" customHeight="1"/>
    <row r="597" s="232" customFormat="1" ht="25.15" customHeight="1"/>
    <row r="598" s="232" customFormat="1" ht="25.15" customHeight="1"/>
    <row r="599" s="232" customFormat="1" ht="25.15" customHeight="1"/>
    <row r="600" s="232" customFormat="1" ht="25.15" customHeight="1"/>
    <row r="601" s="232" customFormat="1" ht="25.15" customHeight="1"/>
    <row r="602" s="232" customFormat="1" ht="25.15" customHeight="1"/>
    <row r="603" s="232" customFormat="1" ht="25.15" customHeight="1"/>
    <row r="604" s="232" customFormat="1" ht="25.15" customHeight="1"/>
    <row r="605" s="232" customFormat="1" ht="25.15" customHeight="1"/>
    <row r="606" s="232" customFormat="1" ht="25.15" customHeight="1"/>
    <row r="607" s="232" customFormat="1" ht="25.15" customHeight="1"/>
    <row r="608" s="232" customFormat="1" ht="25.15" customHeight="1"/>
    <row r="609" s="232" customFormat="1" ht="25.15" customHeight="1"/>
    <row r="610" s="232" customFormat="1" ht="25.15" customHeight="1"/>
    <row r="611" s="232" customFormat="1" ht="25.15" customHeight="1"/>
    <row r="612" s="232" customFormat="1" ht="25.15" customHeight="1"/>
    <row r="613" s="232" customFormat="1" ht="25.15" customHeight="1"/>
    <row r="614" s="232" customFormat="1" ht="25.15" customHeight="1"/>
    <row r="615" s="232" customFormat="1" ht="25.15" customHeight="1"/>
    <row r="616" s="232" customFormat="1" ht="25.15" customHeight="1"/>
    <row r="617" s="232" customFormat="1" ht="25.15" customHeight="1"/>
    <row r="618" s="232" customFormat="1" ht="25.15" customHeight="1"/>
    <row r="619" s="232" customFormat="1" ht="25.15" customHeight="1"/>
    <row r="620" s="232" customFormat="1" ht="25.15" customHeight="1"/>
    <row r="621" s="232" customFormat="1" ht="25.15" customHeight="1"/>
    <row r="622" s="232" customFormat="1" ht="25.15" customHeight="1"/>
    <row r="623" s="232" customFormat="1" ht="25.15" customHeight="1"/>
    <row r="624" s="232" customFormat="1" ht="25.15" customHeight="1"/>
    <row r="625" s="232" customFormat="1" ht="25.15" customHeight="1"/>
    <row r="626" s="232" customFormat="1" ht="25.15" customHeight="1"/>
    <row r="627" s="232" customFormat="1" ht="25.15" customHeight="1"/>
    <row r="628" s="232" customFormat="1" ht="25.15" customHeight="1"/>
    <row r="629" s="232" customFormat="1" ht="25.15" customHeight="1"/>
    <row r="630" s="232" customFormat="1" ht="25.15" customHeight="1"/>
    <row r="631" s="232" customFormat="1" ht="25.15" customHeight="1"/>
    <row r="632" s="232" customFormat="1" ht="25.15" customHeight="1"/>
    <row r="633" s="232" customFormat="1" ht="25.15" customHeight="1"/>
    <row r="634" s="232" customFormat="1" ht="25.15" customHeight="1"/>
    <row r="635" s="232" customFormat="1" ht="25.15" customHeight="1"/>
    <row r="636" s="232" customFormat="1" ht="25.15" customHeight="1"/>
    <row r="637" s="232" customFormat="1" ht="25.15" customHeight="1"/>
    <row r="638" s="232" customFormat="1" ht="25.15" customHeight="1"/>
    <row r="639" s="232" customFormat="1" ht="25.15" customHeight="1"/>
    <row r="640" s="232" customFormat="1" ht="25.15" customHeight="1"/>
    <row r="641" s="232" customFormat="1" ht="25.15" customHeight="1"/>
    <row r="642" s="232" customFormat="1" ht="25.15" customHeight="1"/>
    <row r="643" s="232" customFormat="1" ht="25.15" customHeight="1"/>
    <row r="644" s="232" customFormat="1" ht="25.15" customHeight="1"/>
    <row r="645" s="232" customFormat="1" ht="25.15" customHeight="1"/>
    <row r="646" s="232" customFormat="1" ht="25.15" customHeight="1"/>
    <row r="647" s="232" customFormat="1" ht="25.15" customHeight="1"/>
    <row r="648" s="232" customFormat="1" ht="25.15" customHeight="1"/>
    <row r="649" s="232" customFormat="1" ht="25.15" customHeight="1"/>
    <row r="650" s="232" customFormat="1" ht="25.15" customHeight="1"/>
    <row r="651" s="232" customFormat="1" ht="25.15" customHeight="1"/>
    <row r="652" s="232" customFormat="1" ht="25.15" customHeight="1"/>
    <row r="653" s="232" customFormat="1" ht="25.15" customHeight="1"/>
    <row r="654" s="232" customFormat="1" ht="25.15" customHeight="1"/>
    <row r="655" s="232" customFormat="1" ht="25.15" customHeight="1"/>
    <row r="656" s="232" customFormat="1" ht="25.15" customHeight="1"/>
    <row r="657" s="232" customFormat="1" ht="25.15" customHeight="1"/>
    <row r="658" s="232" customFormat="1" ht="25.15" customHeight="1"/>
    <row r="659" s="232" customFormat="1" ht="25.15" customHeight="1"/>
    <row r="660" s="232" customFormat="1" ht="25.15" customHeight="1"/>
    <row r="661" s="232" customFormat="1" ht="25.15" customHeight="1"/>
    <row r="662" s="232" customFormat="1" ht="25.15" customHeight="1"/>
    <row r="663" s="232" customFormat="1" ht="25.15" customHeight="1"/>
    <row r="664" s="232" customFormat="1" ht="25.15" customHeight="1"/>
    <row r="665" s="232" customFormat="1" ht="25.15" customHeight="1"/>
    <row r="666" s="232" customFormat="1" ht="25.15" customHeight="1"/>
    <row r="667" s="232" customFormat="1" ht="25.15" customHeight="1"/>
    <row r="668" s="232" customFormat="1" ht="25.15" customHeight="1"/>
    <row r="669" s="232" customFormat="1" ht="25.15" customHeight="1"/>
    <row r="670" s="232" customFormat="1" ht="25.15" customHeight="1"/>
    <row r="671" s="232" customFormat="1" ht="25.15" customHeight="1"/>
    <row r="672" s="232" customFormat="1" ht="25.15" customHeight="1"/>
    <row r="673" s="232" customFormat="1" ht="25.15" customHeight="1"/>
    <row r="674" s="232" customFormat="1" ht="25.15" customHeight="1"/>
    <row r="675" s="232" customFormat="1" ht="25.15" customHeight="1"/>
    <row r="676" s="232" customFormat="1" ht="25.15" customHeight="1"/>
    <row r="677" s="232" customFormat="1" ht="25.15" customHeight="1"/>
    <row r="678" s="232" customFormat="1" ht="25.15" customHeight="1"/>
    <row r="679" s="232" customFormat="1" ht="25.15" customHeight="1"/>
    <row r="680" s="232" customFormat="1" ht="25.15" customHeight="1"/>
    <row r="681" s="232" customFormat="1" ht="25.15" customHeight="1"/>
    <row r="682" s="232" customFormat="1" ht="25.15" customHeight="1"/>
    <row r="683" s="232" customFormat="1" ht="25.15" customHeight="1"/>
    <row r="684" s="232" customFormat="1" ht="25.15" customHeight="1"/>
    <row r="685" s="232" customFormat="1" ht="25.15" customHeight="1"/>
    <row r="686" s="232" customFormat="1" ht="25.15" customHeight="1"/>
    <row r="687" s="232" customFormat="1" ht="25.15" customHeight="1"/>
    <row r="688" s="232" customFormat="1" ht="25.15" customHeight="1"/>
    <row r="689" s="232" customFormat="1" ht="25.15" customHeight="1"/>
    <row r="690" s="232" customFormat="1" ht="25.15" customHeight="1"/>
    <row r="691" s="232" customFormat="1" ht="25.15" customHeight="1"/>
    <row r="692" s="232" customFormat="1" ht="25.15" customHeight="1"/>
    <row r="693" s="232" customFormat="1" ht="25.15" customHeight="1"/>
    <row r="694" s="232" customFormat="1" ht="25.15" customHeight="1"/>
    <row r="695" s="232" customFormat="1" ht="25.15" customHeight="1"/>
    <row r="696" s="232" customFormat="1" ht="25.15" customHeight="1"/>
    <row r="697" s="232" customFormat="1" ht="25.15" customHeight="1"/>
    <row r="698" s="232" customFormat="1" ht="25.15" customHeight="1"/>
    <row r="699" s="232" customFormat="1" ht="25.15" customHeight="1"/>
    <row r="700" s="232" customFormat="1" ht="25.15" customHeight="1"/>
    <row r="701" s="232" customFormat="1" ht="25.15" customHeight="1"/>
    <row r="702" s="232" customFormat="1" ht="25.15" customHeight="1"/>
    <row r="703" s="232" customFormat="1" ht="25.15" customHeight="1"/>
    <row r="704" s="232" customFormat="1" ht="25.15" customHeight="1"/>
    <row r="705" s="232" customFormat="1" ht="25.15" customHeight="1"/>
    <row r="706" s="232" customFormat="1" ht="25.15" customHeight="1"/>
    <row r="707" s="232" customFormat="1" ht="25.15" customHeight="1"/>
    <row r="708" s="232" customFormat="1" ht="25.15" customHeight="1"/>
    <row r="709" s="232" customFormat="1" ht="25.15" customHeight="1"/>
    <row r="710" s="232" customFormat="1" ht="25.15" customHeight="1"/>
    <row r="711" s="232" customFormat="1" ht="25.15" customHeight="1"/>
    <row r="712" s="232" customFormat="1" ht="25.15" customHeight="1"/>
    <row r="713" s="232" customFormat="1" ht="25.15" customHeight="1"/>
    <row r="714" s="232" customFormat="1" ht="25.15" customHeight="1"/>
    <row r="715" s="232" customFormat="1" ht="25.15" customHeight="1"/>
    <row r="716" s="232" customFormat="1" ht="25.15" customHeight="1"/>
    <row r="717" s="232" customFormat="1" ht="25.15" customHeight="1"/>
    <row r="718" s="232" customFormat="1" ht="25.15" customHeight="1"/>
    <row r="719" s="232" customFormat="1" ht="25.15" customHeight="1"/>
    <row r="720" s="232" customFormat="1" ht="25.15" customHeight="1"/>
    <row r="721" s="232" customFormat="1" ht="25.15" customHeight="1"/>
    <row r="722" s="232" customFormat="1" ht="25.15" customHeight="1"/>
    <row r="723" s="232" customFormat="1" ht="25.15" customHeight="1"/>
    <row r="724" s="232" customFormat="1" ht="25.15" customHeight="1"/>
    <row r="725" s="232" customFormat="1" ht="25.15" customHeight="1"/>
    <row r="726" s="232" customFormat="1" ht="25.15" customHeight="1"/>
    <row r="727" s="232" customFormat="1" ht="25.15" customHeight="1"/>
    <row r="728" s="232" customFormat="1" ht="25.15" customHeight="1"/>
    <row r="729" s="232" customFormat="1" ht="25.15" customHeight="1"/>
    <row r="730" s="232" customFormat="1" ht="25.15" customHeight="1"/>
    <row r="731" s="232" customFormat="1" ht="25.15" customHeight="1"/>
    <row r="732" s="232" customFormat="1" ht="25.15" customHeight="1"/>
    <row r="733" s="232" customFormat="1" ht="25.15" customHeight="1"/>
    <row r="734" s="232" customFormat="1" ht="25.15" customHeight="1"/>
    <row r="735" s="232" customFormat="1" ht="25.15" customHeight="1"/>
    <row r="736" s="232" customFormat="1" ht="25.15" customHeight="1"/>
    <row r="737" s="232" customFormat="1" ht="25.15" customHeight="1"/>
    <row r="738" s="232" customFormat="1" ht="25.15" customHeight="1"/>
    <row r="739" s="232" customFormat="1" ht="25.15" customHeight="1"/>
    <row r="740" s="232" customFormat="1" ht="25.15" customHeight="1"/>
    <row r="741" s="232" customFormat="1" ht="25.15" customHeight="1"/>
    <row r="742" s="232" customFormat="1" ht="25.15" customHeight="1"/>
    <row r="743" s="232" customFormat="1" ht="25.15" customHeight="1"/>
    <row r="744" s="232" customFormat="1" ht="25.15" customHeight="1"/>
    <row r="745" s="232" customFormat="1" ht="25.15" customHeight="1"/>
    <row r="746" s="232" customFormat="1" ht="25.15" customHeight="1"/>
    <row r="747" s="232" customFormat="1" ht="25.15" customHeight="1"/>
    <row r="748" s="232" customFormat="1" ht="25.15" customHeight="1"/>
    <row r="749" s="232" customFormat="1" ht="25.15" customHeight="1"/>
    <row r="750" s="232" customFormat="1" ht="25.15" customHeight="1"/>
    <row r="751" s="232" customFormat="1" ht="25.15" customHeight="1"/>
    <row r="752" s="232" customFormat="1" ht="25.15" customHeight="1"/>
    <row r="753" s="232" customFormat="1" ht="25.15" customHeight="1"/>
    <row r="754" s="232" customFormat="1" ht="25.15" customHeight="1"/>
    <row r="755" s="232" customFormat="1" ht="25.15" customHeight="1"/>
    <row r="756" s="232" customFormat="1" ht="25.15" customHeight="1"/>
    <row r="757" s="232" customFormat="1" ht="25.15" customHeight="1"/>
    <row r="758" s="232" customFormat="1" ht="25.15" customHeight="1"/>
    <row r="759" s="232" customFormat="1" ht="25.15" customHeight="1"/>
    <row r="760" s="232" customFormat="1" ht="25.15" customHeight="1"/>
    <row r="761" s="232" customFormat="1" ht="25.15" customHeight="1"/>
    <row r="762" s="232" customFormat="1" ht="25.15" customHeight="1"/>
    <row r="763" s="232" customFormat="1" ht="25.15" customHeight="1"/>
    <row r="764" s="232" customFormat="1" ht="25.15" customHeight="1"/>
    <row r="765" s="232" customFormat="1" ht="25.15" customHeight="1"/>
    <row r="766" s="232" customFormat="1" ht="25.15" customHeight="1"/>
    <row r="767" s="232" customFormat="1" ht="25.15" customHeight="1"/>
    <row r="768" s="232" customFormat="1" ht="25.15" customHeight="1"/>
    <row r="769" s="232" customFormat="1" ht="25.15" customHeight="1"/>
    <row r="770" s="232" customFormat="1" ht="25.15" customHeight="1"/>
    <row r="771" s="232" customFormat="1" ht="25.15" customHeight="1"/>
    <row r="772" s="232" customFormat="1" ht="25.15" customHeight="1"/>
    <row r="773" s="232" customFormat="1" ht="25.15" customHeight="1"/>
    <row r="774" s="232" customFormat="1" ht="25.15" customHeight="1"/>
    <row r="775" s="232" customFormat="1" ht="25.15" customHeight="1"/>
    <row r="776" s="232" customFormat="1" ht="25.15" customHeight="1"/>
    <row r="777" s="232" customFormat="1" ht="25.15" customHeight="1"/>
    <row r="778" s="232" customFormat="1" ht="25.15" customHeight="1"/>
    <row r="779" s="232" customFormat="1" ht="25.15" customHeight="1"/>
    <row r="780" s="232" customFormat="1" ht="25.15" customHeight="1"/>
    <row r="781" s="232" customFormat="1" ht="25.15" customHeight="1"/>
    <row r="782" s="232" customFormat="1" ht="25.15" customHeight="1"/>
    <row r="783" s="232" customFormat="1" ht="25.15" customHeight="1"/>
    <row r="784" s="232" customFormat="1" ht="25.15" customHeight="1"/>
    <row r="785" s="232" customFormat="1" ht="25.15" customHeight="1"/>
    <row r="786" s="232" customFormat="1" ht="25.15" customHeight="1"/>
    <row r="787" s="232" customFormat="1" ht="25.15" customHeight="1"/>
    <row r="788" s="232" customFormat="1" ht="25.15" customHeight="1"/>
    <row r="789" s="232" customFormat="1" ht="25.15" customHeight="1"/>
    <row r="790" s="232" customFormat="1" ht="25.15" customHeight="1"/>
    <row r="791" s="232" customFormat="1" ht="25.15" customHeight="1"/>
    <row r="792" s="232" customFormat="1" ht="25.15" customHeight="1"/>
    <row r="793" s="232" customFormat="1" ht="25.15" customHeight="1"/>
    <row r="794" s="232" customFormat="1" ht="25.15" customHeight="1"/>
    <row r="795" s="232" customFormat="1" ht="25.15" customHeight="1"/>
    <row r="796" s="232" customFormat="1" ht="25.15" customHeight="1"/>
    <row r="797" s="232" customFormat="1" ht="25.15" customHeight="1"/>
    <row r="798" s="232" customFormat="1" ht="25.15" customHeight="1"/>
    <row r="799" s="232" customFormat="1" ht="25.15" customHeight="1"/>
    <row r="800" s="232" customFormat="1" ht="25.15" customHeight="1"/>
    <row r="801" s="232" customFormat="1" ht="25.15" customHeight="1"/>
    <row r="802" s="232" customFormat="1" ht="25.15" customHeight="1"/>
    <row r="803" s="232" customFormat="1" ht="25.15" customHeight="1"/>
    <row r="804" s="232" customFormat="1" ht="25.15" customHeight="1"/>
    <row r="805" s="232" customFormat="1" ht="25.15" customHeight="1"/>
    <row r="806" s="232" customFormat="1" ht="25.15" customHeight="1"/>
    <row r="807" s="232" customFormat="1" ht="25.15" customHeight="1"/>
    <row r="808" s="232" customFormat="1" ht="25.15" customHeight="1"/>
    <row r="809" s="232" customFormat="1" ht="25.15" customHeight="1"/>
    <row r="810" s="232" customFormat="1" ht="25.15" customHeight="1"/>
    <row r="811" s="232" customFormat="1" ht="25.15" customHeight="1"/>
    <row r="812" s="232" customFormat="1" ht="25.15" customHeight="1"/>
    <row r="813" s="232" customFormat="1" ht="25.15" customHeight="1"/>
    <row r="814" s="232" customFormat="1" ht="25.15" customHeight="1"/>
    <row r="815" s="232" customFormat="1" ht="25.15" customHeight="1"/>
    <row r="816" s="232" customFormat="1" ht="25.15" customHeight="1"/>
    <row r="817" s="232" customFormat="1" ht="25.15" customHeight="1"/>
    <row r="818" s="232" customFormat="1" ht="25.15" customHeight="1"/>
    <row r="819" s="232" customFormat="1" ht="25.15" customHeight="1"/>
    <row r="820" s="232" customFormat="1" ht="25.15" customHeight="1"/>
    <row r="821" s="232" customFormat="1" ht="25.15" customHeight="1"/>
    <row r="822" s="232" customFormat="1" ht="25.15" customHeight="1"/>
    <row r="823" s="232" customFormat="1" ht="25.15" customHeight="1"/>
    <row r="824" s="232" customFormat="1" ht="25.15" customHeight="1"/>
    <row r="825" s="232" customFormat="1" ht="25.15" customHeight="1"/>
    <row r="826" s="232" customFormat="1" ht="25.15" customHeight="1"/>
    <row r="827" s="232" customFormat="1" ht="25.15" customHeight="1"/>
    <row r="828" s="232" customFormat="1" ht="25.15" customHeight="1"/>
    <row r="829" s="232" customFormat="1" ht="25.15" customHeight="1"/>
    <row r="830" s="232" customFormat="1" ht="25.15" customHeight="1"/>
    <row r="831" s="232" customFormat="1" ht="25.15" customHeight="1"/>
    <row r="832" s="232" customFormat="1" ht="25.15" customHeight="1"/>
    <row r="833" s="232" customFormat="1" ht="25.15" customHeight="1"/>
    <row r="834" s="232" customFormat="1" ht="25.15" customHeight="1"/>
    <row r="835" s="232" customFormat="1" ht="25.15" customHeight="1"/>
    <row r="836" s="232" customFormat="1" ht="25.15" customHeight="1"/>
    <row r="837" s="232" customFormat="1" ht="25.15" customHeight="1"/>
    <row r="838" s="232" customFormat="1" ht="25.15" customHeight="1"/>
    <row r="839" s="232" customFormat="1" ht="25.15" customHeight="1"/>
    <row r="840" s="232" customFormat="1" ht="25.15" customHeight="1"/>
    <row r="841" s="232" customFormat="1" ht="25.15" customHeight="1"/>
    <row r="842" s="232" customFormat="1" ht="25.15" customHeight="1"/>
    <row r="843" s="232" customFormat="1" ht="25.15" customHeight="1"/>
    <row r="844" s="232" customFormat="1" ht="25.15" customHeight="1"/>
    <row r="845" s="232" customFormat="1" ht="25.15" customHeight="1"/>
    <row r="846" s="232" customFormat="1" ht="25.15" customHeight="1"/>
    <row r="847" s="232" customFormat="1" ht="25.15" customHeight="1"/>
    <row r="848" s="232" customFormat="1" ht="25.15" customHeight="1"/>
    <row r="849" s="232" customFormat="1" ht="25.15" customHeight="1"/>
    <row r="850" s="232" customFormat="1" ht="25.15" customHeight="1"/>
    <row r="851" s="232" customFormat="1" ht="25.15" customHeight="1"/>
    <row r="852" s="232" customFormat="1" ht="25.15" customHeight="1"/>
    <row r="853" s="232" customFormat="1" ht="25.15" customHeight="1"/>
    <row r="854" s="232" customFormat="1" ht="25.15" customHeight="1"/>
    <row r="855" s="232" customFormat="1" ht="25.15" customHeight="1"/>
    <row r="856" s="232" customFormat="1" ht="25.15" customHeight="1"/>
    <row r="857" s="232" customFormat="1" ht="25.15" customHeight="1"/>
    <row r="858" s="232" customFormat="1" ht="25.15" customHeight="1"/>
    <row r="859" s="232" customFormat="1" ht="25.15" customHeight="1"/>
    <row r="860" s="232" customFormat="1" ht="25.15" customHeight="1"/>
    <row r="861" s="232" customFormat="1" ht="25.15" customHeight="1"/>
    <row r="862" s="232" customFormat="1" ht="25.15" customHeight="1"/>
    <row r="863" s="232" customFormat="1" ht="25.15" customHeight="1"/>
    <row r="864" s="232" customFormat="1" ht="25.15" customHeight="1"/>
    <row r="865" s="232" customFormat="1" ht="25.15" customHeight="1"/>
    <row r="866" s="232" customFormat="1" ht="25.15" customHeight="1"/>
    <row r="867" s="232" customFormat="1" ht="25.15" customHeight="1"/>
    <row r="868" s="232" customFormat="1" ht="25.15" customHeight="1"/>
    <row r="869" s="232" customFormat="1" ht="25.15" customHeight="1"/>
    <row r="870" s="232" customFormat="1" ht="25.15" customHeight="1"/>
    <row r="871" s="232" customFormat="1" ht="25.15" customHeight="1"/>
    <row r="872" s="232" customFormat="1" ht="25.15" customHeight="1"/>
    <row r="873" s="232" customFormat="1" ht="25.15" customHeight="1"/>
    <row r="874" s="232" customFormat="1" ht="25.15" customHeight="1"/>
    <row r="875" s="232" customFormat="1" ht="25.15" customHeight="1"/>
    <row r="876" s="232" customFormat="1" ht="25.15" customHeight="1"/>
    <row r="877" s="232" customFormat="1" ht="25.15" customHeight="1"/>
    <row r="878" s="232" customFormat="1" ht="25.15" customHeight="1"/>
    <row r="879" s="232" customFormat="1" ht="25.15" customHeight="1"/>
    <row r="880" s="232" customFormat="1" ht="25.15" customHeight="1"/>
    <row r="881" s="232" customFormat="1" ht="25.15" customHeight="1"/>
    <row r="882" s="232" customFormat="1" ht="25.15" customHeight="1"/>
    <row r="883" s="232" customFormat="1" ht="25.15" customHeight="1"/>
    <row r="884" s="232" customFormat="1" ht="25.15" customHeight="1"/>
    <row r="885" s="232" customFormat="1" ht="25.15" customHeight="1"/>
    <row r="886" s="232" customFormat="1" ht="25.15" customHeight="1"/>
    <row r="887" s="232" customFormat="1" ht="25.15" customHeight="1"/>
    <row r="888" s="232" customFormat="1" ht="25.15" customHeight="1"/>
    <row r="889" s="232" customFormat="1" ht="25.15" customHeight="1"/>
    <row r="890" s="232" customFormat="1" ht="25.15" customHeight="1"/>
    <row r="891" s="232" customFormat="1" ht="25.15" customHeight="1"/>
    <row r="892" s="232" customFormat="1" ht="25.15" customHeight="1"/>
    <row r="893" s="232" customFormat="1" ht="25.15" customHeight="1"/>
    <row r="894" s="232" customFormat="1" ht="25.15" customHeight="1"/>
    <row r="895" s="232" customFormat="1" ht="25.15" customHeight="1"/>
    <row r="896" s="232" customFormat="1" ht="25.15" customHeight="1"/>
    <row r="897" s="232" customFormat="1" ht="25.15" customHeight="1"/>
    <row r="898" s="232" customFormat="1" ht="25.15" customHeight="1"/>
    <row r="899" s="232" customFormat="1" ht="25.15" customHeight="1"/>
    <row r="900" s="232" customFormat="1" ht="25.15" customHeight="1"/>
    <row r="901" s="232" customFormat="1" ht="25.15" customHeight="1"/>
    <row r="902" s="232" customFormat="1" ht="25.15" customHeight="1"/>
    <row r="903" s="232" customFormat="1" ht="25.15" customHeight="1"/>
    <row r="904" s="232" customFormat="1" ht="25.15" customHeight="1"/>
    <row r="905" s="232" customFormat="1" ht="25.15" customHeight="1"/>
    <row r="906" s="232" customFormat="1" ht="25.15" customHeight="1"/>
    <row r="907" s="232" customFormat="1" ht="25.15" customHeight="1"/>
    <row r="908" s="232" customFormat="1" ht="25.15" customHeight="1"/>
    <row r="909" s="232" customFormat="1" ht="25.15" customHeight="1"/>
    <row r="910" s="232" customFormat="1" ht="25.15" customHeight="1"/>
    <row r="911" s="232" customFormat="1" ht="25.15" customHeight="1"/>
    <row r="912" s="232" customFormat="1" ht="25.15" customHeight="1"/>
    <row r="913" s="232" customFormat="1" ht="25.15" customHeight="1"/>
    <row r="914" s="232" customFormat="1" ht="25.15" customHeight="1"/>
    <row r="915" s="232" customFormat="1" ht="25.15" customHeight="1"/>
    <row r="916" s="232" customFormat="1" ht="25.15" customHeight="1"/>
    <row r="917" s="232" customFormat="1" ht="25.15" customHeight="1"/>
    <row r="918" s="232" customFormat="1" ht="25.15" customHeight="1"/>
    <row r="919" s="232" customFormat="1" ht="25.15" customHeight="1"/>
    <row r="920" s="232" customFormat="1" ht="25.15" customHeight="1"/>
    <row r="921" s="232" customFormat="1" ht="25.15" customHeight="1"/>
    <row r="922" s="232" customFormat="1" ht="25.15" customHeight="1"/>
    <row r="923" s="232" customFormat="1" ht="25.15" customHeight="1"/>
    <row r="924" s="232" customFormat="1" ht="25.15" customHeight="1"/>
    <row r="925" s="232" customFormat="1" ht="25.15" customHeight="1"/>
    <row r="926" s="232" customFormat="1" ht="25.15" customHeight="1"/>
    <row r="927" s="232" customFormat="1" ht="25.15" customHeight="1"/>
    <row r="928" s="232" customFormat="1" ht="25.15" customHeight="1"/>
    <row r="929" s="232" customFormat="1" ht="25.15" customHeight="1"/>
    <row r="930" s="232" customFormat="1" ht="25.15" customHeight="1"/>
    <row r="931" s="232" customFormat="1" ht="25.15" customHeight="1"/>
    <row r="932" s="232" customFormat="1" ht="25.15" customHeight="1"/>
    <row r="933" s="232" customFormat="1" ht="25.15" customHeight="1"/>
    <row r="934" s="232" customFormat="1" ht="25.15" customHeight="1"/>
    <row r="935" s="232" customFormat="1" ht="25.15" customHeight="1"/>
    <row r="936" s="232" customFormat="1" ht="25.15" customHeight="1"/>
    <row r="937" s="232" customFormat="1" ht="25.15" customHeight="1"/>
    <row r="938" s="232" customFormat="1" ht="25.15" customHeight="1"/>
    <row r="939" s="232" customFormat="1" ht="25.15" customHeight="1"/>
    <row r="940" s="232" customFormat="1" ht="25.15" customHeight="1"/>
    <row r="941" s="232" customFormat="1" ht="25.15" customHeight="1"/>
    <row r="942" s="232" customFormat="1" ht="25.15" customHeight="1"/>
    <row r="943" s="232" customFormat="1" ht="25.15" customHeight="1"/>
    <row r="944" s="232" customFormat="1" ht="25.15" customHeight="1"/>
    <row r="945" s="232" customFormat="1" ht="25.15" customHeight="1"/>
    <row r="946" s="232" customFormat="1" ht="25.15" customHeight="1"/>
    <row r="947" s="232" customFormat="1" ht="25.15" customHeight="1"/>
    <row r="948" s="232" customFormat="1" ht="25.15" customHeight="1"/>
    <row r="949" s="232" customFormat="1" ht="25.15" customHeight="1"/>
    <row r="950" s="232" customFormat="1" ht="25.15" customHeight="1"/>
    <row r="951" s="232" customFormat="1" ht="25.15" customHeight="1"/>
    <row r="952" s="232" customFormat="1" ht="25.15" customHeight="1"/>
    <row r="953" s="232" customFormat="1" ht="25.15" customHeight="1"/>
    <row r="954" s="232" customFormat="1" ht="25.15" customHeight="1"/>
    <row r="955" s="232" customFormat="1" ht="25.15" customHeight="1"/>
    <row r="956" s="232" customFormat="1" ht="25.15" customHeight="1"/>
    <row r="957" s="232" customFormat="1" ht="25.15" customHeight="1"/>
    <row r="958" s="232" customFormat="1" ht="25.15" customHeight="1"/>
    <row r="959" s="232" customFormat="1" ht="25.15" customHeight="1"/>
    <row r="960" s="232" customFormat="1" ht="25.15" customHeight="1"/>
    <row r="961" s="232" customFormat="1" ht="25.15" customHeight="1"/>
    <row r="962" s="232" customFormat="1" ht="25.15" customHeight="1"/>
    <row r="963" s="232" customFormat="1" ht="25.15" customHeight="1"/>
    <row r="964" s="232" customFormat="1" ht="25.15" customHeight="1"/>
    <row r="965" s="232" customFormat="1" ht="25.15" customHeight="1"/>
    <row r="966" s="232" customFormat="1" ht="25.15" customHeight="1"/>
    <row r="967" s="232" customFormat="1" ht="25.15" customHeight="1"/>
    <row r="968" s="232" customFormat="1" ht="25.15" customHeight="1"/>
    <row r="969" s="232" customFormat="1" ht="25.15" customHeight="1"/>
    <row r="970" s="232" customFormat="1" ht="25.15" customHeight="1"/>
    <row r="971" s="232" customFormat="1" ht="25.15" customHeight="1"/>
    <row r="972" s="232" customFormat="1" ht="25.15" customHeight="1"/>
    <row r="973" s="232" customFormat="1" ht="25.15" customHeight="1"/>
    <row r="974" s="232" customFormat="1" ht="25.15" customHeight="1"/>
    <row r="975" s="232" customFormat="1" ht="25.15" customHeight="1"/>
    <row r="976" s="232" customFormat="1" ht="25.15" customHeight="1"/>
    <row r="977" s="232" customFormat="1" ht="25.15" customHeight="1"/>
    <row r="978" s="232" customFormat="1" ht="25.15" customHeight="1"/>
    <row r="979" s="232" customFormat="1" ht="25.15" customHeight="1"/>
    <row r="980" s="232" customFormat="1" ht="25.15" customHeight="1"/>
    <row r="981" s="232" customFormat="1" ht="25.15" customHeight="1"/>
    <row r="982" s="232" customFormat="1" ht="25.15" customHeight="1"/>
    <row r="983" s="232" customFormat="1" ht="25.15" customHeight="1"/>
    <row r="984" s="232" customFormat="1" ht="25.15" customHeight="1"/>
    <row r="985" s="232" customFormat="1" ht="25.15" customHeight="1"/>
    <row r="986" s="232" customFormat="1" ht="25.15" customHeight="1"/>
    <row r="987" s="232" customFormat="1" ht="25.15" customHeight="1"/>
    <row r="988" s="232" customFormat="1" ht="25.15" customHeight="1"/>
    <row r="989" s="232" customFormat="1" ht="25.15" customHeight="1"/>
    <row r="990" s="232" customFormat="1" ht="25.15" customHeight="1"/>
    <row r="991" s="232" customFormat="1" ht="25.15" customHeight="1"/>
    <row r="992" s="232" customFormat="1" ht="25.15" customHeight="1"/>
    <row r="993" s="232" customFormat="1" ht="25.15" customHeight="1"/>
    <row r="994" s="232" customFormat="1" ht="25.15" customHeight="1"/>
    <row r="995" s="232" customFormat="1" ht="25.15" customHeight="1"/>
    <row r="996" s="232" customFormat="1" ht="25.15" customHeight="1"/>
    <row r="997" s="232" customFormat="1" ht="25.15" customHeight="1"/>
    <row r="998" s="232" customFormat="1" ht="25.15" customHeight="1"/>
    <row r="999" s="232" customFormat="1" ht="25.15" customHeight="1"/>
    <row r="1000" s="232" customFormat="1" ht="25.15" customHeight="1"/>
    <row r="1001" s="232" customFormat="1" ht="25.15" customHeight="1"/>
    <row r="1002" s="232" customFormat="1" ht="25.15" customHeight="1"/>
    <row r="1003" s="232" customFormat="1" ht="25.15" customHeight="1"/>
    <row r="1004" s="232" customFormat="1" ht="25.15" customHeight="1"/>
    <row r="1005" s="232" customFormat="1" ht="25.15" customHeight="1"/>
    <row r="1006" s="232" customFormat="1" ht="25.15" customHeight="1"/>
    <row r="1007" s="232" customFormat="1" ht="25.15" customHeight="1"/>
    <row r="1008" s="232" customFormat="1" ht="25.15" customHeight="1"/>
    <row r="1009" s="232" customFormat="1" ht="25.15" customHeight="1"/>
    <row r="1010" s="232" customFormat="1" ht="25.15" customHeight="1"/>
    <row r="1011" s="232" customFormat="1" ht="25.15" customHeight="1"/>
    <row r="1012" s="232" customFormat="1" ht="25.15" customHeight="1"/>
    <row r="1013" s="232" customFormat="1" ht="25.15" customHeight="1"/>
    <row r="1014" s="232" customFormat="1" ht="25.15" customHeight="1"/>
    <row r="1015" s="232" customFormat="1" ht="25.15" customHeight="1"/>
    <row r="1016" s="232" customFormat="1" ht="25.15" customHeight="1"/>
    <row r="1017" s="232" customFormat="1" ht="25.15" customHeight="1"/>
    <row r="1018" s="232" customFormat="1" ht="25.15" customHeight="1"/>
    <row r="1019" s="232" customFormat="1" ht="25.15" customHeight="1"/>
    <row r="1020" s="232" customFormat="1" ht="25.15" customHeight="1"/>
    <row r="1021" s="232" customFormat="1" ht="25.15" customHeight="1"/>
    <row r="1022" s="232" customFormat="1" ht="25.15" customHeight="1"/>
    <row r="1023" s="232" customFormat="1" ht="25.15" customHeight="1"/>
    <row r="1024" s="232" customFormat="1" ht="25.15" customHeight="1"/>
    <row r="1025" s="232" customFormat="1" ht="25.15" customHeight="1"/>
    <row r="1026" s="232" customFormat="1" ht="25.15" customHeight="1"/>
    <row r="1027" s="232" customFormat="1" ht="25.15" customHeight="1"/>
    <row r="1028" s="232" customFormat="1" ht="25.15" customHeight="1"/>
    <row r="1029" s="232" customFormat="1" ht="25.15" customHeight="1"/>
    <row r="1030" s="232" customFormat="1" ht="24.95" customHeight="1"/>
    <row r="1031" s="232" customFormat="1" ht="24.95" customHeight="1"/>
    <row r="1032" s="232" customFormat="1" ht="24.95" customHeight="1"/>
    <row r="1033" s="232" customFormat="1" ht="24.95" customHeight="1"/>
    <row r="1034" s="232" customFormat="1" ht="24.95" customHeight="1"/>
    <row r="1035" s="232" customFormat="1" ht="24.95" customHeight="1"/>
    <row r="1036" s="232" customFormat="1" ht="24.95" customHeight="1"/>
    <row r="1037" s="232" customFormat="1" ht="24.95" customHeight="1"/>
    <row r="1038" s="232" customFormat="1" ht="24.95" customHeight="1"/>
    <row r="1039" s="232" customFormat="1" ht="24.95" customHeight="1"/>
    <row r="1040" s="232" customFormat="1" ht="24.95" customHeight="1"/>
    <row r="1041" s="232" customFormat="1" ht="24.95" customHeight="1"/>
    <row r="1042" s="232" customFormat="1" ht="24.95" customHeight="1"/>
    <row r="1043" s="232" customFormat="1" ht="24.95" customHeight="1"/>
    <row r="1044" s="232" customFormat="1" ht="24.95" customHeight="1"/>
    <row r="1045" s="232" customFormat="1" ht="24.95" customHeight="1"/>
    <row r="1046" s="232" customFormat="1" ht="24.95" customHeight="1"/>
    <row r="1047" s="232" customFormat="1" ht="24.95" customHeight="1"/>
    <row r="1048" s="232" customFormat="1" ht="24.95" customHeight="1"/>
    <row r="1049" s="232" customFormat="1" ht="24.95" customHeight="1"/>
    <row r="1050" s="232" customFormat="1" ht="24.95" customHeight="1"/>
    <row r="1051" s="232" customFormat="1" ht="24.95" customHeight="1"/>
    <row r="1052" s="232" customFormat="1" ht="24.95" customHeight="1"/>
    <row r="1053" s="232" customFormat="1" ht="24.95" customHeight="1"/>
    <row r="1054" s="232" customFormat="1" ht="24.95" customHeight="1"/>
    <row r="1055" s="232" customFormat="1" ht="24.95" customHeight="1"/>
    <row r="1056" s="232" customFormat="1" ht="24.95" customHeight="1"/>
    <row r="1057" s="232" customFormat="1" ht="24.95" customHeight="1"/>
    <row r="1058" s="232" customFormat="1" ht="24.95" customHeight="1"/>
    <row r="1059" s="232" customFormat="1" ht="24.95" customHeight="1"/>
    <row r="1060" s="232" customFormat="1" ht="24.95" customHeight="1"/>
    <row r="1061" s="232" customFormat="1" ht="24.95" customHeight="1"/>
    <row r="1062" s="232" customFormat="1" ht="24.95" customHeight="1"/>
    <row r="1063" s="232" customFormat="1" ht="24.95" customHeight="1"/>
    <row r="1064" s="232" customFormat="1" ht="24.95" customHeight="1"/>
    <row r="1065" s="232" customFormat="1" ht="24.95" customHeight="1"/>
    <row r="1066" s="232" customFormat="1" ht="24.95" customHeight="1"/>
    <row r="1067" s="232" customFormat="1" ht="24.95" customHeight="1"/>
    <row r="1068" s="232" customFormat="1" ht="24.95" customHeight="1"/>
    <row r="1069" s="232" customFormat="1" ht="24.95" customHeight="1"/>
    <row r="1070" s="232" customFormat="1" ht="24.95" customHeight="1"/>
    <row r="1071" s="232" customFormat="1" ht="24.95" customHeight="1"/>
    <row r="1072" s="232" customFormat="1" ht="24.95" customHeight="1"/>
    <row r="1073" s="232" customFormat="1" ht="24.95" customHeight="1"/>
    <row r="1074" s="232" customFormat="1" ht="24.95" customHeight="1"/>
    <row r="1075" s="232" customFormat="1" ht="24.95" customHeight="1"/>
    <row r="1076" s="232" customFormat="1" ht="24.95" customHeight="1"/>
    <row r="1077" s="232" customFormat="1" ht="24.95" customHeight="1"/>
    <row r="1078" s="232" customFormat="1" ht="24.95" customHeight="1"/>
    <row r="1079" s="232" customFormat="1" ht="24.95" customHeight="1"/>
    <row r="1080" s="232" customFormat="1" ht="24.95" customHeight="1"/>
    <row r="1081" s="232" customFormat="1" ht="24.95" customHeight="1"/>
    <row r="1082" s="232" customFormat="1" ht="24.95" customHeight="1"/>
    <row r="1083" s="232" customFormat="1" ht="24.95" customHeight="1"/>
    <row r="1084" s="232" customFormat="1" ht="24.95" customHeight="1"/>
    <row r="1085" s="232" customFormat="1" ht="24.95" customHeight="1"/>
    <row r="1086" s="232" customFormat="1" ht="24.95" customHeight="1"/>
    <row r="1087" s="232" customFormat="1" ht="24.95" customHeight="1"/>
    <row r="1088" s="232" customFormat="1" ht="24.95" customHeight="1"/>
    <row r="1089" s="232" customFormat="1" ht="24.95" customHeight="1"/>
    <row r="1090" s="232" customFormat="1" ht="24.95" customHeight="1"/>
    <row r="1091" s="232" customFormat="1" ht="24.95" customHeight="1"/>
    <row r="1092" s="232" customFormat="1" ht="24.95" customHeight="1"/>
    <row r="1093" s="232" customFormat="1" ht="24.95" customHeight="1"/>
    <row r="1094" s="232" customFormat="1" ht="24.95" customHeight="1"/>
    <row r="1095" s="232" customFormat="1" ht="24.95" customHeight="1"/>
    <row r="1096" s="232" customFormat="1" ht="24.95" customHeight="1"/>
    <row r="1097" s="232" customFormat="1" ht="24.95" customHeight="1"/>
    <row r="1098" s="232" customFormat="1" ht="24.95" customHeight="1"/>
    <row r="1099" s="232" customFormat="1" ht="24.95" customHeight="1"/>
    <row r="1100" s="232" customFormat="1" ht="24.95" customHeight="1"/>
    <row r="1101" s="232" customFormat="1" ht="24.95" customHeight="1"/>
    <row r="1102" s="232" customFormat="1" ht="24.95" customHeight="1"/>
    <row r="1103" s="232" customFormat="1" ht="24.95" customHeight="1"/>
    <row r="1104" s="232" customFormat="1" ht="24.95" customHeight="1"/>
    <row r="1105" s="232" customFormat="1" ht="24.95" customHeight="1"/>
    <row r="1106" s="232" customFormat="1" ht="24.95" customHeight="1"/>
    <row r="1107" s="232" customFormat="1" ht="24.95" customHeight="1"/>
    <row r="1108" s="232" customFormat="1" ht="24.95" customHeight="1"/>
    <row r="1109" s="232" customFormat="1" ht="24.95" customHeight="1"/>
    <row r="1110" s="232" customFormat="1" ht="24.95" customHeight="1"/>
    <row r="1111" s="232" customFormat="1" ht="24.95" customHeight="1"/>
    <row r="1112" s="232" customFormat="1" ht="24.95" customHeight="1"/>
    <row r="1113" s="232" customFormat="1" ht="24.95" customHeight="1"/>
    <row r="1114" s="232" customFormat="1" ht="24.95" customHeight="1"/>
    <row r="1115" s="232" customFormat="1" ht="24.95" customHeight="1"/>
    <row r="1116" s="232" customFormat="1" ht="24.95" customHeight="1"/>
    <row r="1117" s="232" customFormat="1" ht="24.95" customHeight="1"/>
    <row r="1118" s="232" customFormat="1" ht="24.95" customHeight="1"/>
    <row r="1119" s="232" customFormat="1" ht="24.95" customHeight="1"/>
    <row r="1120" s="232" customFormat="1" ht="24.95" customHeight="1"/>
    <row r="1121" s="232" customFormat="1" ht="24.95" customHeight="1"/>
    <row r="1122" s="232" customFormat="1" ht="24.95" customHeight="1"/>
    <row r="1123" s="232" customFormat="1" ht="24.95" customHeight="1"/>
    <row r="1124" s="232" customFormat="1" ht="24.95" customHeight="1"/>
    <row r="1125" s="232" customFormat="1" ht="24.95" customHeight="1"/>
    <row r="1126" s="232" customFormat="1" ht="24.95" customHeight="1"/>
    <row r="1127" s="232" customFormat="1" ht="24.95" customHeight="1"/>
    <row r="1128" s="232" customFormat="1" ht="24.95" customHeight="1"/>
    <row r="1129" s="232" customFormat="1" ht="24.95" customHeight="1"/>
    <row r="1130" s="232" customFormat="1" ht="24.95" customHeight="1"/>
    <row r="1131" s="232" customFormat="1" ht="24.95" customHeight="1"/>
    <row r="1132" s="232" customFormat="1" ht="24.95" customHeight="1"/>
    <row r="1133" s="232" customFormat="1" ht="24.95" customHeight="1"/>
    <row r="1134" s="232" customFormat="1" ht="24.95" customHeight="1"/>
    <row r="1135" s="232" customFormat="1" ht="24.95" customHeight="1"/>
    <row r="1136" s="232" customFormat="1" ht="24.95" customHeight="1"/>
    <row r="1137" s="232" customFormat="1" ht="24.95" customHeight="1"/>
    <row r="1138" s="232" customFormat="1" ht="24.95" customHeight="1"/>
    <row r="1139" s="232" customFormat="1" ht="24.95" customHeight="1"/>
    <row r="1140" s="232" customFormat="1" ht="24.95" customHeight="1"/>
    <row r="1141" s="232" customFormat="1" ht="24.95" customHeight="1"/>
    <row r="1142" s="232" customFormat="1" ht="24.95" customHeight="1"/>
    <row r="1143" s="232" customFormat="1" ht="24.95" customHeight="1"/>
    <row r="1144" s="232" customFormat="1" ht="24.95" customHeight="1"/>
    <row r="1145" s="232" customFormat="1" ht="24.95" customHeight="1"/>
    <row r="1146" s="232" customFormat="1" ht="24.95" customHeight="1"/>
    <row r="1147" s="232" customFormat="1" ht="24.95" customHeight="1"/>
    <row r="1148" s="232" customFormat="1" ht="24.95" customHeight="1"/>
    <row r="1149" s="232" customFormat="1" ht="24.95" customHeight="1"/>
    <row r="1150" s="232" customFormat="1" ht="24.95" customHeight="1"/>
    <row r="1151" s="232" customFormat="1" ht="24.95" customHeight="1"/>
    <row r="1152" s="232" customFormat="1" ht="24.95" customHeight="1"/>
    <row r="1153" s="232" customFormat="1" ht="24.95" customHeight="1"/>
    <row r="1154" s="232" customFormat="1" ht="24.95" customHeight="1"/>
    <row r="1155" s="232" customFormat="1" ht="24.95" customHeight="1"/>
    <row r="1156" s="232" customFormat="1" ht="24.95" customHeight="1"/>
    <row r="1157" s="232" customFormat="1" ht="24.95" customHeight="1"/>
    <row r="1158" s="232" customFormat="1" ht="24.95" customHeight="1"/>
    <row r="1159" s="232" customFormat="1" ht="24.95" customHeight="1"/>
    <row r="1160" s="232" customFormat="1" ht="24.95" customHeight="1"/>
    <row r="1161" s="232" customFormat="1" ht="24.95" customHeight="1"/>
    <row r="1162" s="232" customFormat="1" ht="24.95" customHeight="1"/>
    <row r="1163" s="232" customFormat="1" ht="24.95" customHeight="1"/>
    <row r="1164" s="232" customFormat="1" ht="24.95" customHeight="1"/>
    <row r="1165" s="232" customFormat="1" ht="24.95" customHeight="1"/>
    <row r="1166" s="232" customFormat="1" ht="24.95" customHeight="1"/>
    <row r="1167" s="232" customFormat="1" ht="24.95" customHeight="1"/>
    <row r="1168" s="232" customFormat="1" ht="24.95" customHeight="1"/>
    <row r="1169" s="232" customFormat="1" ht="24.95" customHeight="1"/>
    <row r="1170" s="232" customFormat="1" ht="24.95" customHeight="1"/>
    <row r="1171" s="232" customFormat="1" ht="24.95" customHeight="1"/>
    <row r="1172" s="232" customFormat="1" ht="24.95" customHeight="1"/>
    <row r="1173" s="232" customFormat="1" ht="24.95" customHeight="1"/>
    <row r="1174" s="232" customFormat="1" ht="24.95" customHeight="1"/>
    <row r="1175" s="232" customFormat="1" ht="24.95" customHeight="1"/>
    <row r="1176" s="232" customFormat="1" ht="24.95" customHeight="1"/>
    <row r="1177" s="232" customFormat="1" ht="24.95" customHeight="1"/>
    <row r="1178" s="232" customFormat="1" ht="24.95" customHeight="1"/>
    <row r="1179" s="232" customFormat="1" ht="24.95" customHeight="1"/>
    <row r="1180" s="232" customFormat="1" ht="24.95" customHeight="1"/>
    <row r="1181" s="232" customFormat="1" ht="24.95" customHeight="1"/>
    <row r="1182" s="232" customFormat="1" ht="24.95" customHeight="1"/>
    <row r="1183" s="232" customFormat="1" ht="24.95" customHeight="1"/>
    <row r="1184" s="232" customFormat="1" ht="24.95" customHeight="1"/>
    <row r="1185" s="232" customFormat="1" ht="24.95" customHeight="1"/>
    <row r="1186" s="232" customFormat="1" ht="24.95" customHeight="1"/>
    <row r="1187" s="232" customFormat="1" ht="24.95" customHeight="1"/>
    <row r="1188" s="232" customFormat="1" ht="24.95" customHeight="1"/>
    <row r="1189" s="232" customFormat="1" ht="24.95" customHeight="1"/>
    <row r="1190" s="232" customFormat="1" ht="24.95" customHeight="1"/>
    <row r="1191" s="232" customFormat="1" ht="24.95" customHeight="1"/>
    <row r="1192" s="232" customFormat="1" ht="24.95" customHeight="1"/>
    <row r="1193" s="232" customFormat="1" ht="24.95" customHeight="1"/>
    <row r="1194" s="232" customFormat="1" ht="24.95" customHeight="1"/>
    <row r="1195" s="232" customFormat="1" ht="24.95" customHeight="1"/>
    <row r="1196" s="232" customFormat="1" ht="24.95" customHeight="1"/>
    <row r="1197" s="232" customFormat="1" ht="24.95" customHeight="1"/>
    <row r="1198" s="232" customFormat="1" ht="24.95" customHeight="1"/>
    <row r="1199" s="232" customFormat="1" ht="24.95" customHeight="1"/>
    <row r="1200" s="232" customFormat="1" ht="24.95" customHeight="1"/>
    <row r="1201" s="232" customFormat="1" ht="24.95" customHeight="1"/>
    <row r="1202" s="232" customFormat="1" ht="24.95" customHeight="1"/>
    <row r="1203" s="232" customFormat="1" ht="24.95" customHeight="1"/>
    <row r="1204" s="232" customFormat="1" ht="24.95" customHeight="1"/>
    <row r="1205" s="232" customFormat="1" ht="24.95" customHeight="1"/>
    <row r="1206" s="232" customFormat="1" ht="24.95" customHeight="1"/>
    <row r="1207" s="232" customFormat="1" ht="24.95" customHeight="1"/>
    <row r="1208" s="232" customFormat="1" ht="24.95" customHeight="1"/>
    <row r="1209" s="232" customFormat="1" ht="24.95" customHeight="1"/>
    <row r="1210" s="232" customFormat="1" ht="24.95" customHeight="1"/>
    <row r="1211" s="232" customFormat="1" ht="24.95" customHeight="1"/>
    <row r="1212" s="232" customFormat="1" ht="24.95" customHeight="1"/>
    <row r="1213" s="232" customFormat="1" ht="24.95" customHeight="1"/>
    <row r="1214" s="232" customFormat="1" ht="24.95" customHeight="1"/>
    <row r="1215" s="232" customFormat="1" ht="24.95" customHeight="1"/>
    <row r="1216" s="232" customFormat="1" ht="24.95" customHeight="1"/>
    <row r="1217" s="232" customFormat="1" ht="24.95" customHeight="1"/>
    <row r="1218" s="232" customFormat="1" ht="24.95" customHeight="1"/>
    <row r="1219" s="232" customFormat="1" ht="24.95" customHeight="1"/>
    <row r="1220" s="232" customFormat="1" ht="24.95" customHeight="1"/>
    <row r="1221" s="232" customFormat="1" ht="24.95" customHeight="1"/>
    <row r="1222" s="232" customFormat="1" ht="24.95" customHeight="1"/>
    <row r="1223" s="232" customFormat="1" ht="24.95" customHeight="1"/>
    <row r="1224" s="232" customFormat="1" ht="24.95" customHeight="1"/>
    <row r="1225" s="232" customFormat="1" ht="24.95" customHeight="1"/>
    <row r="1226" s="232" customFormat="1" ht="24.95" customHeight="1"/>
    <row r="1227" s="232" customFormat="1" ht="24.95" customHeight="1"/>
    <row r="1228" s="232" customFormat="1" ht="24.95" customHeight="1"/>
    <row r="1229" s="232" customFormat="1" ht="24.95" customHeight="1"/>
    <row r="1230" s="232" customFormat="1" ht="24.95" customHeight="1"/>
    <row r="1231" s="232" customFormat="1" ht="24.95" customHeight="1"/>
    <row r="1232" s="232" customFormat="1" ht="24.95" customHeight="1"/>
    <row r="1233" s="232" customFormat="1" ht="24.95" customHeight="1"/>
    <row r="1234" s="232" customFormat="1" ht="24.95" customHeight="1"/>
    <row r="1235" s="232" customFormat="1" ht="24.95" customHeight="1"/>
    <row r="1236" s="232" customFormat="1" ht="24.95" customHeight="1"/>
    <row r="1237" s="232" customFormat="1" ht="24.95" customHeight="1"/>
    <row r="1238" s="232" customFormat="1" ht="24.95" customHeight="1"/>
    <row r="1239" s="232" customFormat="1" ht="24.95" customHeight="1"/>
    <row r="1240" s="232" customFormat="1" ht="24.95" customHeight="1"/>
    <row r="1241" s="232" customFormat="1" ht="24.95" customHeight="1"/>
    <row r="1242" s="232" customFormat="1" ht="24.95" customHeight="1"/>
    <row r="1243" s="232" customFormat="1" ht="24.95" customHeight="1"/>
    <row r="1244" s="232" customFormat="1" ht="24.95" customHeight="1"/>
    <row r="1245" s="232" customFormat="1" ht="24.95" customHeight="1"/>
    <row r="1246" s="232" customFormat="1" ht="24.95" customHeight="1"/>
    <row r="1247" s="232" customFormat="1" ht="24.95" customHeight="1"/>
    <row r="1248" s="232" customFormat="1" ht="24.95" customHeight="1"/>
    <row r="1249" s="232" customFormat="1" ht="24.95" customHeight="1"/>
    <row r="1250" s="232" customFormat="1" ht="24.95" customHeight="1"/>
    <row r="1251" s="232" customFormat="1" ht="24.95" customHeight="1"/>
    <row r="1252" s="232" customFormat="1" ht="24.95" customHeight="1"/>
    <row r="1253" s="232" customFormat="1" ht="24.95" customHeight="1"/>
    <row r="1254" s="232" customFormat="1" ht="24.95" customHeight="1"/>
    <row r="1255" s="232" customFormat="1" ht="24.95" customHeight="1"/>
    <row r="1256" s="232" customFormat="1" ht="24.95" customHeight="1"/>
    <row r="1257" s="232" customFormat="1" ht="24.95" customHeight="1"/>
    <row r="1258" s="232" customFormat="1" ht="24.95" customHeight="1"/>
    <row r="1259" s="232" customFormat="1" ht="24.95" customHeight="1"/>
    <row r="1260" s="232" customFormat="1" ht="24.95" customHeight="1"/>
    <row r="1261" s="232" customFormat="1" ht="24.95" customHeight="1"/>
    <row r="1262" s="232" customFormat="1" ht="24.95" customHeight="1"/>
    <row r="1263" s="232" customFormat="1" ht="24.95" customHeight="1"/>
    <row r="1264" s="232" customFormat="1" ht="24.95" customHeight="1"/>
    <row r="1265" s="232" customFormat="1" ht="24.95" customHeight="1"/>
    <row r="1266" s="232" customFormat="1" ht="24.95" customHeight="1"/>
    <row r="1267" s="232" customFormat="1" ht="24.95" customHeight="1"/>
    <row r="1268" s="232" customFormat="1" ht="24.95" customHeight="1"/>
    <row r="1269" s="232" customFormat="1" ht="24.95" customHeight="1"/>
    <row r="1270" s="232" customFormat="1" ht="24.95" customHeight="1"/>
    <row r="1271" s="232" customFormat="1" ht="24.95" customHeight="1"/>
    <row r="1272" s="232" customFormat="1" ht="24.95" customHeight="1"/>
    <row r="1273" s="232" customFormat="1" ht="24.95" customHeight="1"/>
    <row r="1274" s="232" customFormat="1" ht="24.95" customHeight="1"/>
    <row r="1275" s="232" customFormat="1" ht="24.95" customHeight="1"/>
    <row r="1276" s="232" customFormat="1" ht="24.95" customHeight="1"/>
    <row r="1277" s="232" customFormat="1" ht="24.95" customHeight="1"/>
    <row r="1278" s="232" customFormat="1" ht="24.95" customHeight="1"/>
    <row r="1279" s="232" customFormat="1" ht="24.95" customHeight="1"/>
    <row r="1280" s="232" customFormat="1" ht="24.95" customHeight="1"/>
    <row r="1281" s="232" customFormat="1" ht="24.95" customHeight="1"/>
    <row r="1282" s="232" customFormat="1" ht="24.95" customHeight="1"/>
    <row r="1283" s="232" customFormat="1" ht="24.95" customHeight="1"/>
    <row r="1284" s="232" customFormat="1" ht="24.95" customHeight="1"/>
    <row r="1285" s="232" customFormat="1" ht="24.95" customHeight="1"/>
    <row r="1286" s="232" customFormat="1" ht="24.95" customHeight="1"/>
    <row r="1287" s="232" customFormat="1" ht="24.95" customHeight="1"/>
    <row r="1288" s="232" customFormat="1" ht="24.95" customHeight="1"/>
    <row r="1289" s="232" customFormat="1" ht="24.95" customHeight="1"/>
    <row r="1290" s="232" customFormat="1" ht="24.95" customHeight="1"/>
    <row r="1291" s="232" customFormat="1" ht="24.95" customHeight="1"/>
    <row r="1292" s="232" customFormat="1" ht="24.95" customHeight="1"/>
    <row r="1293" s="232" customFormat="1" ht="24.95" customHeight="1"/>
    <row r="1294" s="232" customFormat="1" ht="24.95" customHeight="1"/>
    <row r="1295" s="232" customFormat="1" ht="24.95" customHeight="1"/>
    <row r="1296" s="232" customFormat="1" ht="24.95" customHeight="1"/>
    <row r="1297" s="232" customFormat="1" ht="24.95" customHeight="1"/>
    <row r="1298" s="232" customFormat="1" ht="24.95" customHeight="1"/>
    <row r="1299" s="232" customFormat="1" ht="24.95" customHeight="1"/>
    <row r="1300" s="232" customFormat="1" ht="24.95" customHeight="1"/>
    <row r="1301" s="232" customFormat="1" ht="24.95" customHeight="1"/>
    <row r="1302" s="232" customFormat="1" ht="24.95" customHeight="1"/>
    <row r="1303" s="232" customFormat="1" ht="24.95" customHeight="1"/>
    <row r="1304" s="232" customFormat="1" ht="24.95" customHeight="1"/>
    <row r="1305" s="232" customFormat="1" ht="24.95" customHeight="1"/>
    <row r="1306" s="232" customFormat="1" ht="24.95" customHeight="1"/>
    <row r="1307" s="232" customFormat="1" ht="24.95" customHeight="1"/>
    <row r="1308" s="232" customFormat="1" ht="24.95" customHeight="1"/>
    <row r="1309" s="232" customFormat="1" ht="24.95" customHeight="1"/>
    <row r="1310" s="232" customFormat="1" ht="24.95" customHeight="1"/>
    <row r="1311" s="232" customFormat="1" ht="24.95" customHeight="1"/>
    <row r="1312" s="232" customFormat="1" ht="24.95" customHeight="1"/>
    <row r="1313" s="232" customFormat="1" ht="24.95" customHeight="1"/>
    <row r="1314" s="232" customFormat="1" ht="24.95" customHeight="1"/>
    <row r="1315" s="232" customFormat="1" ht="24.95" customHeight="1"/>
    <row r="1316" s="232" customFormat="1" ht="24.95" customHeight="1"/>
    <row r="1317" s="232" customFormat="1" ht="24.95" customHeight="1"/>
    <row r="1318" s="232" customFormat="1" ht="24.95" customHeight="1"/>
    <row r="1319" s="232" customFormat="1" ht="24.95" customHeight="1"/>
    <row r="1320" s="232" customFormat="1" ht="24.95" customHeight="1"/>
    <row r="1321" s="232" customFormat="1" ht="24.95" customHeight="1"/>
    <row r="1322" s="232" customFormat="1" ht="24.95" customHeight="1"/>
    <row r="1323" s="232" customFormat="1" ht="24.95" customHeight="1"/>
    <row r="1324" s="232" customFormat="1" ht="24.95" customHeight="1"/>
    <row r="1325" s="232" customFormat="1" ht="24.95" customHeight="1"/>
    <row r="1326" s="232" customFormat="1" ht="24.95" customHeight="1"/>
    <row r="1327" s="232" customFormat="1" ht="24.95" customHeight="1"/>
    <row r="1328" s="232" customFormat="1" ht="24.95" customHeight="1"/>
    <row r="1329" s="232" customFormat="1" ht="24.95" customHeight="1"/>
    <row r="1330" s="232" customFormat="1" ht="24.95" customHeight="1"/>
    <row r="1331" s="232" customFormat="1" ht="24.95" customHeight="1"/>
    <row r="1332" s="232" customFormat="1" ht="24.95" customHeight="1"/>
    <row r="1333" s="232" customFormat="1" ht="24.95" customHeight="1"/>
    <row r="1334" s="232" customFormat="1" ht="24.95" customHeight="1"/>
    <row r="1335" s="232" customFormat="1" ht="24.95" customHeight="1"/>
    <row r="1336" s="232" customFormat="1" ht="24.95" customHeight="1"/>
    <row r="1337" s="232" customFormat="1" ht="24.95" customHeight="1"/>
    <row r="1338" s="232" customFormat="1" ht="24.95" customHeight="1"/>
    <row r="1339" s="232" customFormat="1" ht="24.95" customHeight="1"/>
    <row r="1340" s="232" customFormat="1" ht="24.95" customHeight="1"/>
    <row r="1341" s="232" customFormat="1" ht="24.95" customHeight="1"/>
    <row r="1342" s="232" customFormat="1" ht="24.95" customHeight="1"/>
    <row r="1343" s="232" customFormat="1" ht="24.95" customHeight="1"/>
    <row r="1344" s="232" customFormat="1" ht="24.95" customHeight="1"/>
    <row r="1345" s="232" customFormat="1" ht="24.95" customHeight="1"/>
    <row r="1346" s="232" customFormat="1" ht="24.95" customHeight="1"/>
    <row r="1347" s="232" customFormat="1" ht="24.95" customHeight="1"/>
    <row r="1348" s="232" customFormat="1" ht="24.95" customHeight="1"/>
    <row r="1349" s="232" customFormat="1" ht="24.95" customHeight="1"/>
    <row r="1350" s="232" customFormat="1" ht="24.95" customHeight="1"/>
    <row r="1351" s="232" customFormat="1" ht="24.95" customHeight="1"/>
    <row r="1352" s="232" customFormat="1" ht="24.95" customHeight="1"/>
    <row r="1353" s="232" customFormat="1" ht="24.95" customHeight="1"/>
    <row r="1354" s="232" customFormat="1" ht="24.95" customHeight="1"/>
    <row r="1355" s="232" customFormat="1" ht="24.95" customHeight="1"/>
    <row r="1356" s="232" customFormat="1" ht="24.95" customHeight="1"/>
    <row r="1357" s="232" customFormat="1" ht="24.95" customHeight="1"/>
    <row r="1358" s="232" customFormat="1" ht="24.95" customHeight="1"/>
    <row r="1359" s="232" customFormat="1" ht="24.95" customHeight="1"/>
    <row r="1360" s="232" customFormat="1" ht="24.95" customHeight="1"/>
    <row r="1361" s="232" customFormat="1" ht="24.95" customHeight="1"/>
    <row r="1362" s="232" customFormat="1" ht="24.95" customHeight="1"/>
    <row r="1363" s="232" customFormat="1" ht="24.95" customHeight="1"/>
    <row r="1364" s="232" customFormat="1" ht="24.95" customHeight="1"/>
    <row r="1365" s="232" customFormat="1" ht="24.95" customHeight="1"/>
    <row r="1366" s="232" customFormat="1" ht="24.95" customHeight="1"/>
    <row r="1367" s="232" customFormat="1" ht="24.95" customHeight="1"/>
    <row r="1368" s="232" customFormat="1" ht="24.95" customHeight="1"/>
    <row r="1369" s="232" customFormat="1" ht="24.95" customHeight="1"/>
    <row r="1370" s="232" customFormat="1" ht="24.95" customHeight="1"/>
    <row r="1371" s="232" customFormat="1" ht="24.95" customHeight="1"/>
    <row r="1372" s="232" customFormat="1" ht="24.95" customHeight="1"/>
    <row r="1373" s="232" customFormat="1" ht="24.95" customHeight="1"/>
    <row r="1374" s="232" customFormat="1" ht="24.95" customHeight="1"/>
    <row r="1375" s="232" customFormat="1" ht="24.95" customHeight="1"/>
    <row r="1376" s="232" customFormat="1" ht="24.95" customHeight="1"/>
    <row r="1377" s="232" customFormat="1" ht="24.95" customHeight="1"/>
    <row r="1378" s="232" customFormat="1" ht="24.95" customHeight="1"/>
    <row r="1379" s="232" customFormat="1" ht="24.95" customHeight="1"/>
    <row r="1380" s="232" customFormat="1" ht="24.95" customHeight="1"/>
    <row r="1381" s="232" customFormat="1" ht="24.95" customHeight="1"/>
    <row r="1382" s="232" customFormat="1" ht="24.95" customHeight="1"/>
    <row r="1383" s="232" customFormat="1" ht="24.95" customHeight="1"/>
    <row r="1384" s="232" customFormat="1" ht="24.95" customHeight="1"/>
    <row r="1385" s="232" customFormat="1" ht="24.95" customHeight="1"/>
    <row r="1386" s="232" customFormat="1" ht="24.95" customHeight="1"/>
    <row r="1387" s="232" customFormat="1" ht="24.95" customHeight="1"/>
    <row r="1388" s="232" customFormat="1" ht="24.95" customHeight="1"/>
    <row r="1389" s="232" customFormat="1" ht="24.95" customHeight="1"/>
    <row r="1390" s="232" customFormat="1" ht="24.95" customHeight="1"/>
    <row r="1391" s="232" customFormat="1" ht="24.95" customHeight="1"/>
    <row r="1392" s="232" customFormat="1" ht="24.95" customHeight="1"/>
    <row r="1393" s="232" customFormat="1" ht="24.95" customHeight="1"/>
    <row r="1394" s="232" customFormat="1" ht="24.95" customHeight="1"/>
    <row r="1395" s="232" customFormat="1" ht="24.95" customHeight="1"/>
    <row r="1396" s="232" customFormat="1" ht="24.95" customHeight="1"/>
    <row r="1397" s="232" customFormat="1" ht="24.95" customHeight="1"/>
    <row r="1398" s="232" customFormat="1" ht="24.95" customHeight="1"/>
    <row r="1399" s="232" customFormat="1" ht="24.95" customHeight="1"/>
    <row r="1400" s="232" customFormat="1" ht="24.95" customHeight="1"/>
    <row r="1401" s="232" customFormat="1" ht="24.95" customHeight="1"/>
    <row r="1402" s="232" customFormat="1" ht="24.95" customHeight="1"/>
    <row r="1403" s="232" customFormat="1" ht="24.95" customHeight="1"/>
    <row r="1404" s="232" customFormat="1" ht="24.95" customHeight="1"/>
    <row r="1405" s="232" customFormat="1" ht="24.95" customHeight="1"/>
    <row r="1406" s="232" customFormat="1" ht="24.95" customHeight="1"/>
    <row r="1407" s="232" customFormat="1" ht="24.95" customHeight="1"/>
    <row r="1408" s="232" customFormat="1" ht="24.95" customHeight="1"/>
    <row r="1409" s="232" customFormat="1" ht="24.95" customHeight="1"/>
    <row r="1410" s="232" customFormat="1" ht="24.95" customHeight="1"/>
    <row r="1411" s="232" customFormat="1" ht="24.95" customHeight="1"/>
    <row r="1412" s="232" customFormat="1" ht="24.95" customHeight="1"/>
    <row r="1413" s="232" customFormat="1" ht="24.95" customHeight="1"/>
    <row r="1414" s="232" customFormat="1" ht="24.95" customHeight="1"/>
    <row r="1415" s="232" customFormat="1" ht="24.95" customHeight="1"/>
    <row r="1416" s="232" customFormat="1" ht="24.95" customHeight="1"/>
    <row r="1417" s="232" customFormat="1" ht="24.95" customHeight="1"/>
    <row r="1418" s="232" customFormat="1" ht="24.95" customHeight="1"/>
    <row r="1419" s="232" customFormat="1" ht="24.95" customHeight="1"/>
    <row r="1420" s="232" customFormat="1" ht="24.95" customHeight="1"/>
    <row r="1421" s="232" customFormat="1" ht="24.95" customHeight="1"/>
    <row r="1422" s="232" customFormat="1" ht="24.95" customHeight="1"/>
    <row r="1423" s="232" customFormat="1" ht="24.95" customHeight="1"/>
    <row r="1424" s="232" customFormat="1" ht="24.95" customHeight="1"/>
    <row r="1425" s="232" customFormat="1" ht="24.95" customHeight="1"/>
    <row r="1426" s="232" customFormat="1" ht="24.95" customHeight="1"/>
    <row r="1427" s="232" customFormat="1" ht="24.95" customHeight="1"/>
    <row r="1428" s="232" customFormat="1" ht="24.95" customHeight="1"/>
    <row r="1429" s="232" customFormat="1" ht="24.95" customHeight="1"/>
    <row r="1430" s="232" customFormat="1" ht="24.95" customHeight="1"/>
    <row r="1431" s="232" customFormat="1" ht="24.95" customHeight="1"/>
    <row r="1432" s="232" customFormat="1" ht="24.95" customHeight="1"/>
    <row r="1433" s="232" customFormat="1" ht="24.95" customHeight="1"/>
    <row r="1434" s="232" customFormat="1" ht="24.95" customHeight="1"/>
    <row r="1435" s="232" customFormat="1" ht="24.95" customHeight="1"/>
    <row r="1436" s="232" customFormat="1" ht="24.95" customHeight="1"/>
    <row r="1437" s="232" customFormat="1" ht="24.95" customHeight="1"/>
    <row r="1438" s="232" customFormat="1" ht="24.95" customHeight="1"/>
    <row r="1439" s="232" customFormat="1" ht="24.95" customHeight="1"/>
    <row r="1440" s="232" customFormat="1" ht="24.95" customHeight="1"/>
    <row r="1441" s="232" customFormat="1" ht="24.95" customHeight="1"/>
    <row r="1442" s="232" customFormat="1" ht="24.95" customHeight="1"/>
    <row r="1443" s="232" customFormat="1" ht="24.95" customHeight="1"/>
    <row r="1444" s="232" customFormat="1" ht="24.95" customHeight="1"/>
    <row r="1445" s="232" customFormat="1" ht="24.95" customHeight="1"/>
    <row r="1446" s="232" customFormat="1" ht="24.95" customHeight="1"/>
    <row r="1447" s="232" customFormat="1" ht="24.95" customHeight="1"/>
    <row r="1448" s="232" customFormat="1" ht="24.95" customHeight="1"/>
    <row r="1449" s="232" customFormat="1" ht="24.95" customHeight="1"/>
    <row r="1450" s="232" customFormat="1" ht="24.95" customHeight="1"/>
    <row r="1451" s="232" customFormat="1" ht="24.95" customHeight="1"/>
    <row r="1452" s="232" customFormat="1" ht="24.95" customHeight="1"/>
    <row r="1453" s="232" customFormat="1" ht="24.95" customHeight="1"/>
    <row r="1454" s="232" customFormat="1" ht="24.95" customHeight="1"/>
    <row r="1455" s="232" customFormat="1" ht="24.95" customHeight="1"/>
    <row r="1456" s="232" customFormat="1" ht="24.95" customHeight="1"/>
    <row r="1457" s="232" customFormat="1" ht="24.95" customHeight="1"/>
    <row r="1458" s="232" customFormat="1" ht="24.95" customHeight="1"/>
    <row r="1459" s="232" customFormat="1" ht="24.95" customHeight="1"/>
    <row r="1460" s="232" customFormat="1" ht="24.95" customHeight="1"/>
    <row r="1461" s="232" customFormat="1" ht="24.95" customHeight="1"/>
    <row r="1462" s="232" customFormat="1" ht="24.95" customHeight="1"/>
    <row r="1463" s="232" customFormat="1" ht="24.95" customHeight="1"/>
    <row r="1464" s="232" customFormat="1" ht="24.95" customHeight="1"/>
    <row r="1465" s="232" customFormat="1" ht="24.95" customHeight="1"/>
    <row r="1466" s="232" customFormat="1" ht="24.95" customHeight="1"/>
    <row r="1467" s="232" customFormat="1" ht="24.95" customHeight="1"/>
    <row r="1468" s="232" customFormat="1" ht="24.95" customHeight="1"/>
    <row r="1469" s="232" customFormat="1" ht="24.95" customHeight="1"/>
    <row r="1470" s="232" customFormat="1" ht="24.95" customHeight="1"/>
    <row r="1471" s="232" customFormat="1" ht="24.95" customHeight="1"/>
    <row r="1472" s="232" customFormat="1" ht="24.95" customHeight="1"/>
    <row r="1473" s="232" customFormat="1" ht="24.95" customHeight="1"/>
    <row r="1474" s="232" customFormat="1" ht="24.95" customHeight="1"/>
    <row r="1475" s="232" customFormat="1" ht="24.95" customHeight="1"/>
    <row r="1476" s="232" customFormat="1" ht="24.95" customHeight="1"/>
    <row r="1477" s="232" customFormat="1" ht="24.95" customHeight="1"/>
    <row r="1478" s="232" customFormat="1" ht="24.95" customHeight="1"/>
    <row r="1479" s="232" customFormat="1" ht="24.95" customHeight="1"/>
    <row r="1480" s="232" customFormat="1" ht="24.95" customHeight="1"/>
    <row r="1481" s="232" customFormat="1" ht="24.95" customHeight="1"/>
    <row r="1482" s="232" customFormat="1" ht="24.95" customHeight="1"/>
    <row r="1483" s="232" customFormat="1" ht="24.95" customHeight="1"/>
    <row r="1484" s="232" customFormat="1" ht="24.95" customHeight="1"/>
    <row r="1485" s="232" customFormat="1" ht="24.95" customHeight="1"/>
    <row r="1486" s="232" customFormat="1" ht="24.95" customHeight="1"/>
    <row r="1487" s="232" customFormat="1" ht="24.95" customHeight="1"/>
    <row r="1488" s="232" customFormat="1" ht="24.95" customHeight="1"/>
    <row r="1489" s="232" customFormat="1" ht="24.95" customHeight="1"/>
    <row r="1490" s="232" customFormat="1" ht="24.95" customHeight="1"/>
    <row r="1491" s="232" customFormat="1" ht="24.95" customHeight="1"/>
    <row r="1492" s="232" customFormat="1" ht="24.95" customHeight="1"/>
    <row r="1493" s="232" customFormat="1" ht="24.95" customHeight="1"/>
    <row r="1494" s="232" customFormat="1" ht="24.95" customHeight="1"/>
    <row r="1495" s="232" customFormat="1" ht="24.95" customHeight="1"/>
    <row r="1496" s="232" customFormat="1" ht="24.95" customHeight="1"/>
    <row r="1497" s="232" customFormat="1" ht="24.95" customHeight="1"/>
    <row r="1498" s="232" customFormat="1" ht="24.95" customHeight="1"/>
    <row r="1499" s="232" customFormat="1" ht="24.95" customHeight="1"/>
    <row r="1500" s="232" customFormat="1" ht="24.95" customHeight="1"/>
    <row r="1501" s="232" customFormat="1" ht="24.95" customHeight="1"/>
    <row r="1502" s="232" customFormat="1" ht="24.95" customHeight="1"/>
    <row r="1503" s="232" customFormat="1" ht="24.95" customHeight="1"/>
    <row r="1504" s="232" customFormat="1" ht="24.95" customHeight="1"/>
    <row r="1505" s="232" customFormat="1" ht="24.95" customHeight="1"/>
    <row r="1506" s="232" customFormat="1" ht="24.95" customHeight="1"/>
    <row r="1507" s="232" customFormat="1" ht="24.95" customHeight="1"/>
    <row r="1508" s="232" customFormat="1" ht="24.95" customHeight="1"/>
    <row r="1509" s="232" customFormat="1" ht="24.95" customHeight="1"/>
    <row r="1510" s="232" customFormat="1" ht="24.95" customHeight="1"/>
    <row r="1511" s="232" customFormat="1" ht="24.95" customHeight="1"/>
    <row r="1512" s="232" customFormat="1" ht="24.95" customHeight="1"/>
    <row r="1513" s="232" customFormat="1" ht="24.95" customHeight="1"/>
    <row r="1514" s="232" customFormat="1" ht="24.95" customHeight="1"/>
    <row r="1515" s="232" customFormat="1" ht="24.95" customHeight="1"/>
    <row r="1516" s="232" customFormat="1" ht="24.95" customHeight="1"/>
    <row r="1517" s="232" customFormat="1" ht="24.95" customHeight="1"/>
    <row r="1518" s="232" customFormat="1" ht="24.95" customHeight="1"/>
    <row r="1519" s="232" customFormat="1" ht="24.95" customHeight="1"/>
    <row r="1520" s="232" customFormat="1" ht="24.95" customHeight="1"/>
    <row r="1521" s="232" customFormat="1" ht="24.95" customHeight="1"/>
    <row r="1522" s="232" customFormat="1" ht="24.95" customHeight="1"/>
    <row r="1523" s="232" customFormat="1" ht="24.95" customHeight="1"/>
    <row r="1524" s="232" customFormat="1" ht="24.95" customHeight="1"/>
    <row r="1525" s="232" customFormat="1" ht="24.95" customHeight="1"/>
    <row r="1526" s="232" customFormat="1" ht="24.95" customHeight="1"/>
    <row r="1527" s="232" customFormat="1" ht="24.95" customHeight="1"/>
    <row r="1528" s="232" customFormat="1" ht="24.95" customHeight="1"/>
    <row r="1529" s="232" customFormat="1" ht="24.95" customHeight="1"/>
    <row r="1530" s="232" customFormat="1" ht="24.95" customHeight="1"/>
    <row r="1531" s="232" customFormat="1" ht="24.95" customHeight="1"/>
    <row r="1532" s="232" customFormat="1" ht="24.95" customHeight="1"/>
    <row r="1533" s="232" customFormat="1" ht="24.95" customHeight="1"/>
    <row r="1534" s="232" customFormat="1" ht="24.95" customHeight="1"/>
    <row r="1535" s="232" customFormat="1" ht="24.95" customHeight="1"/>
    <row r="1536" s="232" customFormat="1" ht="24.95" customHeight="1"/>
    <row r="1537" s="232" customFormat="1" ht="24.95" customHeight="1"/>
    <row r="1538" s="232" customFormat="1" ht="24.95" customHeight="1"/>
    <row r="1539" s="232" customFormat="1" ht="24.95" customHeight="1"/>
    <row r="1540" s="232" customFormat="1" ht="24.95" customHeight="1"/>
    <row r="1541" s="232" customFormat="1" ht="24.95" customHeight="1"/>
    <row r="1542" s="232" customFormat="1" ht="24.95" customHeight="1"/>
    <row r="1543" s="232" customFormat="1" ht="24.95" customHeight="1"/>
    <row r="1544" s="232" customFormat="1" ht="24.95" customHeight="1"/>
    <row r="1545" s="232" customFormat="1" ht="24.95" customHeight="1"/>
    <row r="1546" s="232" customFormat="1" ht="24.95" customHeight="1"/>
    <row r="1547" s="232" customFormat="1" ht="24.95" customHeight="1"/>
    <row r="1548" s="232" customFormat="1" ht="24.95" customHeight="1"/>
    <row r="1549" s="232" customFormat="1" ht="24.95" customHeight="1"/>
    <row r="1550" s="232" customFormat="1" ht="24.95" customHeight="1"/>
    <row r="1551" s="232" customFormat="1" ht="24.95" customHeight="1"/>
    <row r="1552" s="232" customFormat="1" ht="24.95" customHeight="1"/>
    <row r="1553" s="232" customFormat="1" ht="24.95" customHeight="1"/>
    <row r="1554" s="232" customFormat="1" ht="24.95" customHeight="1"/>
    <row r="1555" s="232" customFormat="1" ht="24.95" customHeight="1"/>
    <row r="1556" s="232" customFormat="1" ht="24.95" customHeight="1"/>
    <row r="1557" s="232" customFormat="1" ht="24.95" customHeight="1"/>
    <row r="1558" s="232" customFormat="1" ht="24.95" customHeight="1"/>
    <row r="1559" s="232" customFormat="1" ht="24.95" customHeight="1"/>
    <row r="1560" s="232" customFormat="1" ht="24.95" customHeight="1"/>
    <row r="1561" s="232" customFormat="1" ht="24.95" customHeight="1"/>
    <row r="1562" s="232" customFormat="1" ht="24.95" customHeight="1"/>
    <row r="1563" s="232" customFormat="1" ht="24.95" customHeight="1"/>
    <row r="1564" s="232" customFormat="1" ht="24.95" customHeight="1"/>
    <row r="1565" s="232" customFormat="1" ht="24.95" customHeight="1"/>
    <row r="1566" s="232" customFormat="1" ht="24.95" customHeight="1"/>
    <row r="1567" s="232" customFormat="1" ht="24.95" customHeight="1"/>
    <row r="1568" s="232" customFormat="1" ht="24.95" customHeight="1"/>
    <row r="1569" s="232" customFormat="1" ht="24.95" customHeight="1"/>
    <row r="1570" s="232" customFormat="1" ht="24.95" customHeight="1"/>
    <row r="1571" s="232" customFormat="1" ht="24.95" customHeight="1"/>
    <row r="1572" s="232" customFormat="1" ht="24.95" customHeight="1"/>
    <row r="1573" s="232" customFormat="1" ht="24.95" customHeight="1"/>
    <row r="1574" s="232" customFormat="1" ht="24.95" customHeight="1"/>
    <row r="1575" s="232" customFormat="1" ht="24.95" customHeight="1"/>
    <row r="1576" s="232" customFormat="1" ht="24.95" customHeight="1"/>
    <row r="1577" s="232" customFormat="1" ht="24.95" customHeight="1"/>
    <row r="1578" s="232" customFormat="1" ht="24.95" customHeight="1"/>
    <row r="1579" s="232" customFormat="1" ht="24.95" customHeight="1"/>
    <row r="1580" s="232" customFormat="1" ht="24.95" customHeight="1"/>
    <row r="1581" s="232" customFormat="1" ht="24.95" customHeight="1"/>
    <row r="1582" s="232" customFormat="1" ht="24.95" customHeight="1"/>
    <row r="1583" s="232" customFormat="1" ht="24.95" customHeight="1"/>
    <row r="1584" s="232" customFormat="1" ht="24.95" customHeight="1"/>
    <row r="1585" s="232" customFormat="1" ht="24.95" customHeight="1"/>
    <row r="1586" s="232" customFormat="1" ht="24.95" customHeight="1"/>
    <row r="1587" s="232" customFormat="1" ht="24.95" customHeight="1"/>
    <row r="1588" s="232" customFormat="1" ht="24.95" customHeight="1"/>
    <row r="1589" s="232" customFormat="1" ht="24.95" customHeight="1"/>
    <row r="1590" s="232" customFormat="1" ht="24.95" customHeight="1"/>
    <row r="1591" s="232" customFormat="1" ht="24.95" customHeight="1"/>
    <row r="1592" s="232" customFormat="1" ht="24.95" customHeight="1"/>
    <row r="1593" s="232" customFormat="1" ht="24.95" customHeight="1"/>
    <row r="1594" s="232" customFormat="1" ht="24.95" customHeight="1"/>
    <row r="1595" s="232" customFormat="1" ht="24.95" customHeight="1"/>
    <row r="1596" s="232" customFormat="1" ht="24.95" customHeight="1"/>
    <row r="1597" s="232" customFormat="1" ht="24.95" customHeight="1"/>
    <row r="1598" s="232" customFormat="1" ht="24.95" customHeight="1"/>
    <row r="1599" s="232" customFormat="1" ht="24.95" customHeight="1"/>
    <row r="1600" s="232" customFormat="1" ht="24.95" customHeight="1"/>
    <row r="1601" s="232" customFormat="1" ht="24.95" customHeight="1"/>
    <row r="1602" s="232" customFormat="1" ht="24.95" customHeight="1"/>
    <row r="1603" s="232" customFormat="1" ht="24.95" customHeight="1"/>
    <row r="1604" s="232" customFormat="1" ht="24.95" customHeight="1"/>
    <row r="1605" s="232" customFormat="1" ht="24.95" customHeight="1"/>
    <row r="1606" s="232" customFormat="1" ht="24.95" customHeight="1"/>
    <row r="1607" s="232" customFormat="1" ht="24.95" customHeight="1"/>
    <row r="1608" s="232" customFormat="1" ht="24.95" customHeight="1"/>
    <row r="1609" s="232" customFormat="1" ht="24.95" customHeight="1"/>
    <row r="1610" s="232" customFormat="1" ht="24.95" customHeight="1"/>
    <row r="1611" s="232" customFormat="1" ht="24.95" customHeight="1"/>
    <row r="1612" s="232" customFormat="1" ht="24.95" customHeight="1"/>
    <row r="1613" s="232" customFormat="1" ht="24.95" customHeight="1"/>
    <row r="1614" s="232" customFormat="1" ht="24.95" customHeight="1"/>
    <row r="1615" s="232" customFormat="1" ht="24.95" customHeight="1"/>
    <row r="1616" s="232" customFormat="1" ht="24.95" customHeight="1"/>
    <row r="1617" s="232" customFormat="1" ht="24.95" customHeight="1"/>
    <row r="1618" s="232" customFormat="1" ht="24.95" customHeight="1"/>
    <row r="1619" s="232" customFormat="1" ht="24.95" customHeight="1"/>
    <row r="1620" s="232" customFormat="1" ht="24.95" customHeight="1"/>
    <row r="1621" s="232" customFormat="1" ht="24.95" customHeight="1"/>
    <row r="1622" s="232" customFormat="1" ht="24.95" customHeight="1"/>
    <row r="1623" s="232" customFormat="1" ht="24.95" customHeight="1"/>
    <row r="1624" s="232" customFormat="1" ht="24.95" customHeight="1"/>
    <row r="1625" s="232" customFormat="1" ht="24.95" customHeight="1"/>
    <row r="1626" s="232" customFormat="1" ht="24.95" customHeight="1"/>
    <row r="1627" s="232" customFormat="1" ht="24.95" customHeight="1"/>
    <row r="1628" s="232" customFormat="1" ht="24.95" customHeight="1"/>
    <row r="1629" s="232" customFormat="1" ht="24.95" customHeight="1"/>
    <row r="1630" s="232" customFormat="1" ht="24.95" customHeight="1"/>
    <row r="1631" s="232" customFormat="1" ht="24.95" customHeight="1"/>
    <row r="1632" s="232" customFormat="1" ht="24.95" customHeight="1"/>
    <row r="1633" s="232" customFormat="1" ht="24.95" customHeight="1"/>
    <row r="1634" s="232" customFormat="1" ht="24.95" customHeight="1"/>
    <row r="1635" s="232" customFormat="1" ht="24.95" customHeight="1"/>
    <row r="1636" s="232" customFormat="1" ht="24.95" customHeight="1"/>
    <row r="1637" s="232" customFormat="1" ht="24.95" customHeight="1"/>
    <row r="1638" s="232" customFormat="1" ht="24.95" customHeight="1"/>
    <row r="1639" s="232" customFormat="1" ht="24.95" customHeight="1"/>
    <row r="1640" s="232" customFormat="1" ht="24.95" customHeight="1"/>
    <row r="1641" s="232" customFormat="1" ht="24.95" customHeight="1"/>
    <row r="1642" s="232" customFormat="1" ht="24.95" customHeight="1"/>
    <row r="1643" s="232" customFormat="1" ht="24.95" customHeight="1"/>
    <row r="1644" s="232" customFormat="1" ht="24.95" customHeight="1"/>
    <row r="1645" s="232" customFormat="1" ht="24.95" customHeight="1"/>
    <row r="1646" s="232" customFormat="1" ht="24.95" customHeight="1"/>
    <row r="1647" s="232" customFormat="1" ht="24.95" customHeight="1"/>
    <row r="1648" s="232" customFormat="1" ht="24.95" customHeight="1"/>
    <row r="1649" s="232" customFormat="1" ht="24.95" customHeight="1"/>
    <row r="1650" s="232" customFormat="1" ht="24.95" customHeight="1"/>
    <row r="1651" s="232" customFormat="1" ht="24.95" customHeight="1"/>
    <row r="1652" s="232" customFormat="1" ht="24.95" customHeight="1"/>
    <row r="1653" s="232" customFormat="1" ht="24.95" customHeight="1"/>
    <row r="1654" s="232" customFormat="1" ht="24.95" customHeight="1"/>
    <row r="1655" s="232" customFormat="1" ht="24.95" customHeight="1"/>
    <row r="1656" s="232" customFormat="1" ht="24.95" customHeight="1"/>
    <row r="1657" s="232" customFormat="1" ht="24.95" customHeight="1"/>
    <row r="1658" s="232" customFormat="1" ht="24.95" customHeight="1"/>
    <row r="1659" s="232" customFormat="1" ht="24.95" customHeight="1"/>
    <row r="1660" s="232" customFormat="1" ht="24.95" customHeight="1"/>
    <row r="1661" s="232" customFormat="1" ht="24.95" customHeight="1"/>
    <row r="1662" s="232" customFormat="1" ht="24.95" customHeight="1"/>
    <row r="1663" s="232" customFormat="1" ht="24.95" customHeight="1"/>
    <row r="1664" s="232" customFormat="1" ht="24.95" customHeight="1"/>
    <row r="1665" s="232" customFormat="1" ht="24.95" customHeight="1"/>
    <row r="1666" s="232" customFormat="1" ht="24.95" customHeight="1"/>
    <row r="1667" s="232" customFormat="1" ht="24.95" customHeight="1"/>
    <row r="1668" s="232" customFormat="1" ht="24.95" customHeight="1"/>
    <row r="1669" s="232" customFormat="1" ht="24.95" customHeight="1"/>
    <row r="1670" s="232" customFormat="1" ht="24.95" customHeight="1"/>
    <row r="1671" s="232" customFormat="1" ht="24.95" customHeight="1"/>
    <row r="1672" s="232" customFormat="1" ht="24.95" customHeight="1"/>
    <row r="1673" s="232" customFormat="1" ht="24.95" customHeight="1"/>
    <row r="1674" s="232" customFormat="1" ht="24.95" customHeight="1"/>
    <row r="1675" s="232" customFormat="1" ht="24.95" customHeight="1"/>
    <row r="1676" s="232" customFormat="1" ht="24.95" customHeight="1"/>
    <row r="1677" s="232" customFormat="1" ht="24.95" customHeight="1"/>
    <row r="1678" s="232" customFormat="1" ht="24.95" customHeight="1"/>
    <row r="1679" s="232" customFormat="1" ht="24.95" customHeight="1"/>
    <row r="1680" s="232" customFormat="1" ht="24.95" customHeight="1"/>
    <row r="1681" s="232" customFormat="1" ht="24.95" customHeight="1"/>
    <row r="1682" s="232" customFormat="1" ht="24.95" customHeight="1"/>
    <row r="1683" s="232" customFormat="1" ht="24.95" customHeight="1"/>
    <row r="1684" s="232" customFormat="1" ht="24.95" customHeight="1"/>
    <row r="1685" s="232" customFormat="1" ht="24.95" customHeight="1"/>
    <row r="1686" s="232" customFormat="1" ht="24.95" customHeight="1"/>
    <row r="1687" s="232" customFormat="1" ht="24.95" customHeight="1"/>
    <row r="1688" s="232" customFormat="1" ht="24.95" customHeight="1"/>
    <row r="1689" s="232" customFormat="1" ht="24.95" customHeight="1"/>
    <row r="1690" s="232" customFormat="1" ht="24.95" customHeight="1"/>
    <row r="1691" s="232" customFormat="1" ht="24.95" customHeight="1"/>
    <row r="1692" s="232" customFormat="1" ht="24.95" customHeight="1"/>
    <row r="1693" s="232" customFormat="1" ht="24.95" customHeight="1"/>
    <row r="1694" s="232" customFormat="1" ht="24.95" customHeight="1"/>
    <row r="1695" s="232" customFormat="1" ht="24.95" customHeight="1"/>
    <row r="1696" s="232" customFormat="1" ht="24.95" customHeight="1"/>
    <row r="1697" s="232" customFormat="1" ht="24.95" customHeight="1"/>
    <row r="1698" s="232" customFormat="1" ht="24.95" customHeight="1"/>
    <row r="1699" s="232" customFormat="1" ht="24.95" customHeight="1"/>
    <row r="1700" s="232" customFormat="1" ht="24.95" customHeight="1"/>
    <row r="1701" s="232" customFormat="1" ht="24.95" customHeight="1"/>
    <row r="1702" s="232" customFormat="1" ht="24.95" customHeight="1"/>
    <row r="1703" s="232" customFormat="1" ht="24.95" customHeight="1"/>
    <row r="1704" s="232" customFormat="1" ht="24.95" customHeight="1"/>
    <row r="1705" s="232" customFormat="1" ht="24.95" customHeight="1"/>
    <row r="1706" s="232" customFormat="1" ht="24.95" customHeight="1"/>
    <row r="1707" s="232" customFormat="1" ht="24.95" customHeight="1"/>
    <row r="1708" s="232" customFormat="1" ht="24.95" customHeight="1"/>
    <row r="1709" s="232" customFormat="1" ht="24.95" customHeight="1"/>
    <row r="1710" s="232" customFormat="1" ht="24.95" customHeight="1"/>
    <row r="1711" s="232" customFormat="1" ht="24.95" customHeight="1"/>
    <row r="1712" s="232" customFormat="1" ht="24.95" customHeight="1"/>
    <row r="1713" s="232" customFormat="1" ht="24.95" customHeight="1"/>
    <row r="1714" s="232" customFormat="1" ht="24.95" customHeight="1"/>
    <row r="1715" s="232" customFormat="1" ht="24.95" customHeight="1"/>
    <row r="1716" s="232" customFormat="1" ht="24.95" customHeight="1"/>
    <row r="1717" s="232" customFormat="1" ht="24.95" customHeight="1"/>
    <row r="1718" s="232" customFormat="1" ht="24.95" customHeight="1"/>
    <row r="1719" s="232" customFormat="1" ht="24.95" customHeight="1"/>
    <row r="1720" s="232" customFormat="1" ht="24.95" customHeight="1"/>
    <row r="1721" s="232" customFormat="1" ht="24.95" customHeight="1"/>
    <row r="1722" s="232" customFormat="1" ht="24.95" customHeight="1"/>
    <row r="1723" s="232" customFormat="1" ht="24.95" customHeight="1"/>
    <row r="1724" s="232" customFormat="1" ht="24.95" customHeight="1"/>
    <row r="1725" s="232" customFormat="1" ht="24.95" customHeight="1"/>
    <row r="1726" s="232" customFormat="1" ht="24.95" customHeight="1"/>
    <row r="1727" s="232" customFormat="1" ht="24.95" customHeight="1"/>
    <row r="1728" s="232" customFormat="1" ht="24.95" customHeight="1"/>
    <row r="1729" s="232" customFormat="1" ht="24.95" customHeight="1"/>
    <row r="1730" s="232" customFormat="1" ht="24.95" customHeight="1"/>
    <row r="1731" s="232" customFormat="1" ht="24.95" customHeight="1"/>
    <row r="1732" s="232" customFormat="1" ht="24.95" customHeight="1"/>
    <row r="1733" s="232" customFormat="1" ht="24.95" customHeight="1"/>
    <row r="1734" s="232" customFormat="1" ht="24.95" customHeight="1"/>
    <row r="1735" s="232" customFormat="1" ht="24.95" customHeight="1"/>
    <row r="1736" s="232" customFormat="1" ht="24.95" customHeight="1"/>
    <row r="1737" s="232" customFormat="1" ht="24.95" customHeight="1"/>
    <row r="1738" s="232" customFormat="1" ht="24.95" customHeight="1"/>
    <row r="1739" s="232" customFormat="1" ht="24.95" customHeight="1"/>
    <row r="1740" s="232" customFormat="1" ht="24.95" customHeight="1"/>
    <row r="1741" s="232" customFormat="1" ht="24.95" customHeight="1"/>
    <row r="1742" s="232" customFormat="1" ht="24.95" customHeight="1"/>
    <row r="1743" s="232" customFormat="1" ht="24.95" customHeight="1"/>
    <row r="1744" s="232" customFormat="1" ht="24.95" customHeight="1"/>
    <row r="1745" s="232" customFormat="1" ht="24.95" customHeight="1"/>
    <row r="1746" s="232" customFormat="1" ht="24.95" customHeight="1"/>
    <row r="1747" s="232" customFormat="1" ht="24.95" customHeight="1"/>
    <row r="1748" s="232" customFormat="1" ht="24.95" customHeight="1"/>
    <row r="1749" s="232" customFormat="1" ht="24.95" customHeight="1"/>
    <row r="1750" s="232" customFormat="1" ht="24.95" customHeight="1"/>
    <row r="1751" s="232" customFormat="1" ht="24.95" customHeight="1"/>
    <row r="1752" s="232" customFormat="1" ht="24.95" customHeight="1"/>
    <row r="1753" s="232" customFormat="1" ht="24.95" customHeight="1"/>
    <row r="1754" s="232" customFormat="1" ht="24.95" customHeight="1"/>
    <row r="1755" s="232" customFormat="1" ht="24.95" customHeight="1"/>
    <row r="1756" s="232" customFormat="1" ht="24.95" customHeight="1"/>
    <row r="1757" s="232" customFormat="1" ht="24.95" customHeight="1"/>
    <row r="1758" s="232" customFormat="1" ht="24.95" customHeight="1"/>
    <row r="1759" s="232" customFormat="1" ht="24.95" customHeight="1"/>
    <row r="1760" s="232" customFormat="1" ht="24.95" customHeight="1"/>
    <row r="1761" s="232" customFormat="1" ht="24.95" customHeight="1"/>
    <row r="1762" s="232" customFormat="1" ht="24.95" customHeight="1"/>
    <row r="1763" s="232" customFormat="1" ht="24.95" customHeight="1"/>
    <row r="1764" s="232" customFormat="1" ht="24.95" customHeight="1"/>
    <row r="1765" s="232" customFormat="1" ht="24.95" customHeight="1"/>
    <row r="1766" s="232" customFormat="1" ht="24.95" customHeight="1"/>
    <row r="1767" s="232" customFormat="1" ht="24.95" customHeight="1"/>
    <row r="1768" s="232" customFormat="1" ht="24.95" customHeight="1"/>
    <row r="1769" s="232" customFormat="1" ht="24.95" customHeight="1"/>
    <row r="1770" s="232" customFormat="1" ht="24.95" customHeight="1"/>
    <row r="1771" s="232" customFormat="1" ht="24.95" customHeight="1"/>
    <row r="1772" s="232" customFormat="1" ht="24.95" customHeight="1"/>
    <row r="1773" s="232" customFormat="1" ht="24.95" customHeight="1"/>
    <row r="1774" s="232" customFormat="1" ht="24.95" customHeight="1"/>
    <row r="1775" s="232" customFormat="1" ht="24.95" customHeight="1"/>
    <row r="1776" s="232" customFormat="1" ht="24.95" customHeight="1"/>
    <row r="1777" s="232" customFormat="1" ht="24.95" customHeight="1"/>
    <row r="1778" s="232" customFormat="1" ht="24.95" customHeight="1"/>
    <row r="1779" s="232" customFormat="1" ht="24.95" customHeight="1"/>
    <row r="1780" s="232" customFormat="1" ht="24.95" customHeight="1"/>
    <row r="1781" s="232" customFormat="1" ht="24.95" customHeight="1"/>
    <row r="1782" s="232" customFormat="1" ht="24.95" customHeight="1"/>
    <row r="1783" s="232" customFormat="1" ht="24.95" customHeight="1"/>
    <row r="1784" s="232" customFormat="1" ht="24.95" customHeight="1"/>
    <row r="1785" s="232" customFormat="1" ht="24.95" customHeight="1"/>
    <row r="1786" s="232" customFormat="1" ht="24.95" customHeight="1"/>
    <row r="1787" s="232" customFormat="1" ht="24.95" customHeight="1"/>
    <row r="1788" s="232" customFormat="1" ht="24.95" customHeight="1"/>
    <row r="1789" s="232" customFormat="1" ht="24.95" customHeight="1"/>
    <row r="1790" s="232" customFormat="1" ht="24.95" customHeight="1"/>
    <row r="1791" s="232" customFormat="1" ht="24.95" customHeight="1"/>
    <row r="1792" s="232" customFormat="1" ht="24.95" customHeight="1"/>
    <row r="1793" s="232" customFormat="1" ht="24.95" customHeight="1"/>
    <row r="1794" s="232" customFormat="1" ht="24.95" customHeight="1"/>
    <row r="1795" s="232" customFormat="1" ht="24.95" customHeight="1"/>
    <row r="1796" s="232" customFormat="1" ht="24.95" customHeight="1"/>
    <row r="1797" s="232" customFormat="1" ht="24.95" customHeight="1"/>
    <row r="1798" s="232" customFormat="1" ht="24.95" customHeight="1"/>
    <row r="1799" s="232" customFormat="1" ht="24.95" customHeight="1"/>
    <row r="1800" s="232" customFormat="1" ht="24.95" customHeight="1"/>
    <row r="1801" s="232" customFormat="1" ht="24.95" customHeight="1"/>
    <row r="1802" s="232" customFormat="1" ht="24.95" customHeight="1"/>
    <row r="1803" s="232" customFormat="1" ht="24.95" customHeight="1"/>
    <row r="1804" s="232" customFormat="1" ht="24.95" customHeight="1"/>
    <row r="1805" s="232" customFormat="1" ht="24.95" customHeight="1"/>
    <row r="1806" s="232" customFormat="1" ht="24.95" customHeight="1"/>
    <row r="1807" s="232" customFormat="1" ht="24.95" customHeight="1"/>
    <row r="1808" s="232" customFormat="1" ht="24.95" customHeight="1"/>
    <row r="1809" s="232" customFormat="1" ht="24.95" customHeight="1"/>
    <row r="1810" s="232" customFormat="1" ht="24.95" customHeight="1"/>
    <row r="1811" s="232" customFormat="1" ht="24.95" customHeight="1"/>
    <row r="1812" s="232" customFormat="1" ht="24.95" customHeight="1"/>
    <row r="1813" s="232" customFormat="1" ht="24.95" customHeight="1"/>
    <row r="1814" s="232" customFormat="1" ht="24.95" customHeight="1"/>
    <row r="1815" s="232" customFormat="1" ht="24.95" customHeight="1"/>
    <row r="1816" s="232" customFormat="1" ht="24.95" customHeight="1"/>
    <row r="1817" s="232" customFormat="1" ht="24.95" customHeight="1"/>
    <row r="1818" s="232" customFormat="1" ht="24.95" customHeight="1"/>
    <row r="1819" s="232" customFormat="1" ht="24.95" customHeight="1"/>
    <row r="1820" s="232" customFormat="1" ht="24.95" customHeight="1"/>
    <row r="1821" s="232" customFormat="1" ht="24.95" customHeight="1"/>
    <row r="1822" s="232" customFormat="1" ht="24.95" customHeight="1"/>
    <row r="1823" s="232" customFormat="1" ht="24.95" customHeight="1"/>
    <row r="1824" s="232" customFormat="1" ht="24.95" customHeight="1"/>
    <row r="1825" s="232" customFormat="1" ht="24.95" customHeight="1"/>
    <row r="1826" s="232" customFormat="1" ht="24.95" customHeight="1"/>
    <row r="1827" s="232" customFormat="1" ht="24.95" customHeight="1"/>
    <row r="1828" s="232" customFormat="1" ht="24.95" customHeight="1"/>
    <row r="1829" s="232" customFormat="1" ht="24.95" customHeight="1"/>
    <row r="1830" s="232" customFormat="1" ht="24.95" customHeight="1"/>
    <row r="1831" s="232" customFormat="1" ht="24.95" customHeight="1"/>
    <row r="1832" s="232" customFormat="1" ht="24.95" customHeight="1"/>
    <row r="1833" s="232" customFormat="1" ht="24.95" customHeight="1"/>
    <row r="1834" s="232" customFormat="1" ht="24.95" customHeight="1"/>
    <row r="1835" s="232" customFormat="1" ht="24.95" customHeight="1"/>
    <row r="1836" s="232" customFormat="1" ht="24.95" customHeight="1"/>
    <row r="1837" s="232" customFormat="1" ht="24.95" customHeight="1"/>
    <row r="1838" s="232" customFormat="1" ht="24.95" customHeight="1"/>
    <row r="1839" s="232" customFormat="1" ht="24.95" customHeight="1"/>
    <row r="1840" s="232" customFormat="1" ht="24.95" customHeight="1"/>
    <row r="1841" s="232" customFormat="1" ht="24.95" customHeight="1"/>
    <row r="1842" s="232" customFormat="1" ht="24.95" customHeight="1"/>
    <row r="1843" s="232" customFormat="1" ht="24.95" customHeight="1"/>
    <row r="1844" s="232" customFormat="1" ht="24.95" customHeight="1"/>
    <row r="1845" s="232" customFormat="1" ht="24.95" customHeight="1"/>
    <row r="1846" s="232" customFormat="1" ht="24.95" customHeight="1"/>
    <row r="1847" s="232" customFormat="1" ht="24.95" customHeight="1"/>
    <row r="1848" s="232" customFormat="1" ht="24.95" customHeight="1"/>
    <row r="1849" s="232" customFormat="1" ht="24.95" customHeight="1"/>
    <row r="1850" s="232" customFormat="1" ht="24.95" customHeight="1"/>
    <row r="1851" s="232" customFormat="1" ht="24.95" customHeight="1"/>
    <row r="1852" s="232" customFormat="1" ht="24.95" customHeight="1"/>
    <row r="1853" s="232" customFormat="1" ht="24.95" customHeight="1"/>
    <row r="1854" s="232" customFormat="1" ht="24.95" customHeight="1"/>
    <row r="1855" s="232" customFormat="1" ht="24.95" customHeight="1"/>
    <row r="1856" s="232" customFormat="1" ht="24.95" customHeight="1"/>
    <row r="1857" s="232" customFormat="1" ht="24.95" customHeight="1"/>
    <row r="1858" s="232" customFormat="1" ht="24.95" customHeight="1"/>
    <row r="1859" s="232" customFormat="1" ht="24.95" customHeight="1"/>
    <row r="1860" s="232" customFormat="1" ht="24.95" customHeight="1"/>
    <row r="1861" s="232" customFormat="1" ht="24.95" customHeight="1"/>
    <row r="1862" s="232" customFormat="1" ht="24.95" customHeight="1"/>
    <row r="1863" s="232" customFormat="1" ht="24.95" customHeight="1"/>
    <row r="1864" s="232" customFormat="1" ht="24.95" customHeight="1"/>
    <row r="1865" s="232" customFormat="1" ht="24.95" customHeight="1"/>
    <row r="1866" s="232" customFormat="1" ht="24.95" customHeight="1"/>
    <row r="1867" s="232" customFormat="1" ht="24.95" customHeight="1"/>
    <row r="1868" s="232" customFormat="1" ht="24.95" customHeight="1"/>
    <row r="1869" s="232" customFormat="1" ht="24.95" customHeight="1"/>
    <row r="1870" s="232" customFormat="1" ht="24.95" customHeight="1"/>
    <row r="1871" s="232" customFormat="1" ht="24.95" customHeight="1"/>
    <row r="1872" s="232" customFormat="1" ht="24.95" customHeight="1"/>
    <row r="1873" s="232" customFormat="1" ht="24.95" customHeight="1"/>
    <row r="1874" s="232" customFormat="1" ht="24.95" customHeight="1"/>
    <row r="1875" s="232" customFormat="1" ht="24.95" customHeight="1"/>
    <row r="1876" s="232" customFormat="1" ht="24.95" customHeight="1"/>
    <row r="1877" s="232" customFormat="1" ht="24.95" customHeight="1"/>
    <row r="1878" s="232" customFormat="1" ht="24.95" customHeight="1"/>
    <row r="1879" s="232" customFormat="1" ht="24.95" customHeight="1"/>
    <row r="1880" s="232" customFormat="1" ht="24.95" customHeight="1"/>
    <row r="1881" s="232" customFormat="1" ht="24.95" customHeight="1"/>
    <row r="1882" s="232" customFormat="1" ht="24.95" customHeight="1"/>
    <row r="1883" s="232" customFormat="1" ht="24.95" customHeight="1"/>
    <row r="1884" s="232" customFormat="1" ht="24.95" customHeight="1"/>
    <row r="1885" s="232" customFormat="1" ht="24.95" customHeight="1"/>
    <row r="1886" s="232" customFormat="1" ht="24.95" customHeight="1"/>
    <row r="1887" s="232" customFormat="1" ht="24.95" customHeight="1"/>
    <row r="1888" s="232" customFormat="1" ht="24.95" customHeight="1"/>
    <row r="1889" s="232" customFormat="1" ht="24.95" customHeight="1"/>
    <row r="1890" s="232" customFormat="1" ht="24.95" customHeight="1"/>
    <row r="1891" s="232" customFormat="1" ht="24.95" customHeight="1"/>
    <row r="1892" s="232" customFormat="1" ht="24.95" customHeight="1"/>
    <row r="1893" s="232" customFormat="1" ht="24.95" customHeight="1"/>
    <row r="1894" s="232" customFormat="1" ht="24.95" customHeight="1"/>
    <row r="1895" s="232" customFormat="1" ht="24.95" customHeight="1"/>
    <row r="1896" s="232" customFormat="1" ht="24.95" customHeight="1"/>
    <row r="1897" s="232" customFormat="1" ht="24.95" customHeight="1"/>
    <row r="1898" s="232" customFormat="1" ht="24.95" customHeight="1"/>
    <row r="1899" s="232" customFormat="1" ht="24.95" customHeight="1"/>
    <row r="1900" s="232" customFormat="1" ht="24.95" customHeight="1"/>
    <row r="1901" s="232" customFormat="1" ht="24.95" customHeight="1"/>
    <row r="1902" s="232" customFormat="1" ht="24.95" customHeight="1"/>
    <row r="1903" s="232" customFormat="1" ht="24.95" customHeight="1"/>
    <row r="1904" s="232" customFormat="1" ht="24.95" customHeight="1"/>
    <row r="1905" s="232" customFormat="1" ht="24.95" customHeight="1"/>
    <row r="1906" s="232" customFormat="1" ht="24.95" customHeight="1"/>
    <row r="1907" s="232" customFormat="1" ht="24.95" customHeight="1"/>
    <row r="1908" s="232" customFormat="1" ht="24.95" customHeight="1"/>
    <row r="1909" s="232" customFormat="1" ht="24.95" customHeight="1"/>
    <row r="1910" s="232" customFormat="1" ht="24.95" customHeight="1"/>
    <row r="1911" s="232" customFormat="1" ht="24.95" customHeight="1"/>
    <row r="1912" s="232" customFormat="1" ht="24.95" customHeight="1"/>
    <row r="1913" s="232" customFormat="1" ht="24.95" customHeight="1"/>
    <row r="1914" s="232" customFormat="1" ht="24.95" customHeight="1"/>
    <row r="1915" s="232" customFormat="1" ht="24.95" customHeight="1"/>
    <row r="1916" s="232" customFormat="1" ht="24.95" customHeight="1"/>
    <row r="1917" s="232" customFormat="1" ht="24.95" customHeight="1"/>
    <row r="1918" s="232" customFormat="1" ht="24.95" customHeight="1"/>
    <row r="1919" s="232" customFormat="1" ht="24.95" customHeight="1"/>
    <row r="1920" s="232" customFormat="1" ht="24.95" customHeight="1"/>
    <row r="1921" s="232" customFormat="1" ht="24.95" customHeight="1"/>
    <row r="1922" s="232" customFormat="1" ht="24.95" customHeight="1"/>
    <row r="1923" s="232" customFormat="1" ht="24.95" customHeight="1"/>
    <row r="1924" s="232" customFormat="1" ht="24.95" customHeight="1"/>
    <row r="1925" s="232" customFormat="1" ht="24.95" customHeight="1"/>
    <row r="1926" s="232" customFormat="1" ht="24.95" customHeight="1"/>
    <row r="1927" s="232" customFormat="1" ht="24.95" customHeight="1"/>
    <row r="1928" s="232" customFormat="1" ht="24.95" customHeight="1"/>
    <row r="1929" s="232" customFormat="1" ht="24.95" customHeight="1"/>
    <row r="1930" s="232" customFormat="1" ht="24.95" customHeight="1"/>
    <row r="1931" s="232" customFormat="1" ht="24.95" customHeight="1"/>
    <row r="1932" s="232" customFormat="1" ht="24.95" customHeight="1"/>
    <row r="1933" s="232" customFormat="1" ht="24.95" customHeight="1"/>
    <row r="1934" s="232" customFormat="1" ht="24.95" customHeight="1"/>
    <row r="1935" s="232" customFormat="1" ht="24.95" customHeight="1"/>
    <row r="1936" s="232" customFormat="1" ht="24.95" customHeight="1"/>
    <row r="1937" s="232" customFormat="1" ht="24.95" customHeight="1"/>
    <row r="1938" s="232" customFormat="1" ht="24.95" customHeight="1"/>
    <row r="1939" s="232" customFormat="1" ht="24.95" customHeight="1"/>
    <row r="1940" s="232" customFormat="1" ht="24.95" customHeight="1"/>
    <row r="1941" s="232" customFormat="1" ht="24.95" customHeight="1"/>
    <row r="1942" s="232" customFormat="1" ht="24.95" customHeight="1"/>
    <row r="1943" s="232" customFormat="1" ht="24.95" customHeight="1"/>
    <row r="1944" s="232" customFormat="1" ht="24.95" customHeight="1"/>
    <row r="1945" s="232" customFormat="1" ht="24.95" customHeight="1"/>
    <row r="1946" s="232" customFormat="1" ht="24.95" customHeight="1"/>
    <row r="1947" s="232" customFormat="1" ht="24.95" customHeight="1"/>
    <row r="1948" s="232" customFormat="1" ht="24.95" customHeight="1"/>
    <row r="1949" s="232" customFormat="1" ht="24.95" customHeight="1"/>
    <row r="1950" s="232" customFormat="1" ht="24.95" customHeight="1"/>
    <row r="1951" s="232" customFormat="1" ht="24.95" customHeight="1"/>
    <row r="1952" s="232" customFormat="1" ht="24.95" customHeight="1"/>
    <row r="1953" s="232" customFormat="1" ht="24.95" customHeight="1"/>
    <row r="1954" s="232" customFormat="1" ht="24.95" customHeight="1"/>
    <row r="1955" s="232" customFormat="1" ht="24.95" customHeight="1"/>
    <row r="1956" s="232" customFormat="1" ht="24.95" customHeight="1"/>
    <row r="1957" s="232" customFormat="1" ht="24.95" customHeight="1"/>
    <row r="1958" s="232" customFormat="1" ht="24.95" customHeight="1"/>
    <row r="1959" s="232" customFormat="1" ht="24.95" customHeight="1"/>
    <row r="1960" s="232" customFormat="1" ht="24.95" customHeight="1"/>
    <row r="1961" s="232" customFormat="1" ht="24.95" customHeight="1"/>
    <row r="1962" s="232" customFormat="1" ht="24.95" customHeight="1"/>
    <row r="1963" s="232" customFormat="1" ht="24.95" customHeight="1"/>
    <row r="1964" s="232" customFormat="1" ht="24.95" customHeight="1"/>
    <row r="1965" s="232" customFormat="1" ht="24.95" customHeight="1"/>
    <row r="1966" s="232" customFormat="1" ht="24.95" customHeight="1"/>
    <row r="1967" s="232" customFormat="1" ht="24.95" customHeight="1"/>
    <row r="1968" s="232" customFormat="1" ht="24.95" customHeight="1"/>
    <row r="1969" s="232" customFormat="1" ht="24.95" customHeight="1"/>
    <row r="1970" s="232" customFormat="1" ht="24.95" customHeight="1"/>
    <row r="1971" s="232" customFormat="1" ht="24.95" customHeight="1"/>
    <row r="1972" s="232" customFormat="1" ht="24.95" customHeight="1"/>
    <row r="1973" s="232" customFormat="1" ht="24.95" customHeight="1"/>
    <row r="1974" s="232" customFormat="1" ht="24.95" customHeight="1"/>
    <row r="1975" s="232" customFormat="1" ht="24.95" customHeight="1"/>
    <row r="1976" s="232" customFormat="1" ht="24.95" customHeight="1"/>
    <row r="1977" s="232" customFormat="1" ht="24.95" customHeight="1"/>
    <row r="1978" s="232" customFormat="1" ht="24.95" customHeight="1"/>
    <row r="1979" s="232" customFormat="1" ht="24.95" customHeight="1"/>
    <row r="1980" s="232" customFormat="1" ht="24.95" customHeight="1"/>
    <row r="1981" s="232" customFormat="1" ht="24.95" customHeight="1"/>
    <row r="1982" s="232" customFormat="1" ht="24.95" customHeight="1"/>
    <row r="1983" s="232" customFormat="1" ht="24.95" customHeight="1"/>
    <row r="1984" s="232" customFormat="1" ht="24.95" customHeight="1"/>
    <row r="1985" s="232" customFormat="1" ht="24.95" customHeight="1"/>
    <row r="1986" s="232" customFormat="1" ht="24.95" customHeight="1"/>
    <row r="1987" s="232" customFormat="1" ht="24.95" customHeight="1"/>
    <row r="1988" s="232" customFormat="1" ht="24.95" customHeight="1"/>
    <row r="1989" s="232" customFormat="1" ht="24.95" customHeight="1"/>
    <row r="1990" s="232" customFormat="1" ht="24.95" customHeight="1"/>
    <row r="1991" s="232" customFormat="1" ht="24.95" customHeight="1"/>
    <row r="1992" s="232" customFormat="1" ht="24.95" customHeight="1"/>
    <row r="1993" s="232" customFormat="1" ht="24.95" customHeight="1"/>
    <row r="1994" s="232" customFormat="1" ht="24.95" customHeight="1"/>
    <row r="1995" s="232" customFormat="1" ht="24.95" customHeight="1"/>
    <row r="1996" s="232" customFormat="1" ht="24.95" customHeight="1"/>
    <row r="1997" s="232" customFormat="1" ht="24.95" customHeight="1"/>
    <row r="1998" s="232" customFormat="1" ht="24.95" customHeight="1"/>
    <row r="1999" s="232" customFormat="1" ht="24.95" customHeight="1"/>
    <row r="2000" s="232" customFormat="1" ht="24.95" customHeight="1"/>
    <row r="2001" s="232" customFormat="1" ht="24.95" customHeight="1"/>
    <row r="2002" s="232" customFormat="1" ht="24.95" customHeight="1"/>
    <row r="2003" s="232" customFormat="1" ht="24.95" customHeight="1"/>
    <row r="2004" s="232" customFormat="1" ht="24.95" customHeight="1"/>
    <row r="2005" s="232" customFormat="1" ht="24.95" customHeight="1"/>
    <row r="2006" s="232" customFormat="1" ht="24.95" customHeight="1"/>
    <row r="2007" s="232" customFormat="1" ht="24.95" customHeight="1"/>
    <row r="2008" s="232" customFormat="1" ht="24.95" customHeight="1"/>
    <row r="2009" s="232" customFormat="1" ht="24.95" customHeight="1"/>
    <row r="2010" s="232" customFormat="1" ht="24.95" customHeight="1"/>
    <row r="2011" s="232" customFormat="1" ht="24.95" customHeight="1"/>
    <row r="2012" s="232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K10"/>
  <sheetViews>
    <sheetView showGridLines="0" showZeros="0" view="pageBreakPreview" zoomScaleNormal="100" workbookViewId="0">
      <selection activeCell="H15" sqref="H15"/>
    </sheetView>
  </sheetViews>
  <sheetFormatPr defaultColWidth="10.28515625" defaultRowHeight="34.15" customHeight="1"/>
  <cols>
    <col min="1" max="1" width="1.7109375" style="192" customWidth="1"/>
    <col min="2" max="2" width="12.7109375" style="192" customWidth="1"/>
    <col min="3" max="4" width="1.7109375" style="192" customWidth="1"/>
    <col min="5" max="5" width="19" style="192" customWidth="1"/>
    <col min="6" max="6" width="1.7109375" style="192" customWidth="1"/>
    <col min="7" max="7" width="12.7109375" style="67" customWidth="1"/>
    <col min="8" max="8" width="1.7109375" style="67" customWidth="1"/>
    <col min="9" max="10" width="15.140625" style="67" customWidth="1"/>
    <col min="11" max="11" width="14.140625" style="67" bestFit="1" customWidth="1"/>
    <col min="12" max="16384" width="10.28515625" style="192"/>
  </cols>
  <sheetData>
    <row r="1" spans="1:11" ht="20.100000000000001" customHeight="1">
      <c r="A1" s="578" t="s">
        <v>507</v>
      </c>
    </row>
    <row r="2" spans="1:11" s="194" customFormat="1" ht="39.950000000000003" customHeight="1">
      <c r="A2" s="193" t="s">
        <v>101</v>
      </c>
      <c r="B2" s="193"/>
      <c r="C2" s="193"/>
      <c r="D2" s="193"/>
      <c r="E2" s="193"/>
      <c r="F2" s="193"/>
      <c r="G2" s="68"/>
      <c r="H2" s="68"/>
      <c r="I2" s="68"/>
      <c r="J2" s="68"/>
      <c r="K2" s="68"/>
    </row>
    <row r="3" spans="1:11" ht="20.100000000000001" customHeight="1">
      <c r="A3" s="195"/>
      <c r="B3" s="195"/>
      <c r="C3" s="195"/>
      <c r="D3" s="195"/>
      <c r="E3" s="195"/>
      <c r="F3" s="195"/>
      <c r="G3" s="69"/>
      <c r="H3" s="69"/>
      <c r="I3" s="69"/>
      <c r="J3" s="69"/>
      <c r="K3" s="69"/>
    </row>
    <row r="4" spans="1:11" ht="20.100000000000001" customHeight="1">
      <c r="B4" s="195"/>
      <c r="C4" s="196"/>
      <c r="D4" s="196"/>
      <c r="E4" s="196"/>
      <c r="F4" s="196"/>
      <c r="G4" s="69"/>
      <c r="H4" s="69"/>
      <c r="I4" s="69"/>
      <c r="J4" s="69"/>
      <c r="K4" s="197" t="s">
        <v>32</v>
      </c>
    </row>
    <row r="5" spans="1:11" ht="50.1" customHeight="1">
      <c r="A5" s="198" t="s">
        <v>213</v>
      </c>
      <c r="B5" s="199"/>
      <c r="C5" s="200"/>
      <c r="D5" s="199" t="s">
        <v>214</v>
      </c>
      <c r="E5" s="199"/>
      <c r="F5" s="199"/>
      <c r="G5" s="201" t="s">
        <v>215</v>
      </c>
      <c r="H5" s="202"/>
      <c r="I5" s="201" t="s">
        <v>247</v>
      </c>
      <c r="J5" s="203" t="s">
        <v>152</v>
      </c>
      <c r="K5" s="204" t="s">
        <v>352</v>
      </c>
    </row>
    <row r="6" spans="1:11" ht="22.5" customHeight="1">
      <c r="A6" s="205"/>
      <c r="B6" s="206"/>
      <c r="C6" s="207"/>
      <c r="D6" s="206"/>
      <c r="E6" s="208"/>
      <c r="F6" s="206"/>
      <c r="G6" s="209" t="s">
        <v>216</v>
      </c>
      <c r="H6" s="210"/>
      <c r="I6" s="211"/>
      <c r="J6" s="212"/>
      <c r="K6" s="210"/>
    </row>
    <row r="7" spans="1:11" ht="30" customHeight="1">
      <c r="A7" s="205"/>
      <c r="B7" s="213" t="str">
        <f>인집!B6</f>
        <v>박물관 보조교사</v>
      </c>
      <c r="C7" s="207"/>
      <c r="D7" s="206"/>
      <c r="E7" s="214" t="str">
        <f>인집!E6</f>
        <v>단순노무종사원</v>
      </c>
      <c r="F7" s="206"/>
      <c r="G7" s="215">
        <f>식대!I7</f>
        <v>0</v>
      </c>
      <c r="H7" s="216"/>
      <c r="I7" s="215">
        <f>G7</f>
        <v>0</v>
      </c>
      <c r="J7" s="217">
        <f>SUM(I7:I7)</f>
        <v>0</v>
      </c>
      <c r="K7" s="218"/>
    </row>
    <row r="8" spans="1:11" ht="30" hidden="1" customHeight="1">
      <c r="A8" s="205"/>
      <c r="B8" s="213" t="str">
        <f>인집!B7</f>
        <v>테크니션</v>
      </c>
      <c r="C8" s="207"/>
      <c r="D8" s="206"/>
      <c r="E8" s="214" t="str">
        <f>인집!E7</f>
        <v>전기산업기사</v>
      </c>
      <c r="F8" s="206"/>
      <c r="G8" s="215">
        <f>식대!I8</f>
        <v>0</v>
      </c>
      <c r="H8" s="216"/>
      <c r="I8" s="215">
        <f>G8</f>
        <v>0</v>
      </c>
      <c r="J8" s="217">
        <f>SUM(I8:I8)</f>
        <v>0</v>
      </c>
      <c r="K8" s="218"/>
    </row>
    <row r="9" spans="1:11" ht="9.9499999999999993" customHeight="1">
      <c r="A9" s="219"/>
      <c r="B9" s="220"/>
      <c r="C9" s="221"/>
      <c r="D9" s="222"/>
      <c r="E9" s="223"/>
      <c r="F9" s="222"/>
      <c r="G9" s="224"/>
      <c r="H9" s="225"/>
      <c r="I9" s="224"/>
      <c r="J9" s="226"/>
      <c r="K9" s="227"/>
    </row>
    <row r="10" spans="1:11" ht="24.95" customHeight="1">
      <c r="A10" s="228" t="str">
        <f>"주) 식대 : "&amp;식대!A1&amp;식대!A2&amp;" 참조"</f>
        <v>주) 식대 : &lt; 표 : 16 &gt; 식비산출표 참조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7" orientation="portrait" blackAndWhite="1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tabColor rgb="FFFF0000"/>
  </sheetPr>
  <dimension ref="A1:N11"/>
  <sheetViews>
    <sheetView showGridLines="0" showZeros="0" view="pageBreakPreview" zoomScale="90" zoomScaleNormal="100" workbookViewId="0">
      <selection activeCell="K17" sqref="K17"/>
    </sheetView>
  </sheetViews>
  <sheetFormatPr defaultRowHeight="29.25" customHeight="1"/>
  <cols>
    <col min="1" max="1" width="2.7109375" style="4" customWidth="1"/>
    <col min="2" max="2" width="14.7109375" style="3" customWidth="1"/>
    <col min="3" max="3" width="2.7109375" style="4" customWidth="1"/>
    <col min="4" max="4" width="1.7109375" style="62" customWidth="1"/>
    <col min="5" max="5" width="15.7109375" style="40" customWidth="1"/>
    <col min="6" max="6" width="1.7109375" style="62" customWidth="1"/>
    <col min="7" max="9" width="10.7109375" style="62" customWidth="1"/>
    <col min="10" max="10" width="0.85546875" style="62" customWidth="1"/>
    <col min="11" max="11" width="33.42578125" style="62" customWidth="1"/>
    <col min="12" max="14" width="9.140625" style="33" customWidth="1"/>
    <col min="15" max="16384" width="9.140625" style="33"/>
  </cols>
  <sheetData>
    <row r="1" spans="1:14" ht="23.25" customHeight="1">
      <c r="A1" s="502" t="s">
        <v>508</v>
      </c>
    </row>
    <row r="2" spans="1:14" s="138" customFormat="1" ht="39.950000000000003" customHeight="1">
      <c r="A2" s="5" t="s">
        <v>242</v>
      </c>
      <c r="B2" s="6"/>
      <c r="C2" s="5"/>
      <c r="D2" s="136"/>
      <c r="E2" s="137"/>
      <c r="F2" s="136"/>
      <c r="G2" s="136"/>
      <c r="H2" s="136"/>
      <c r="I2" s="136"/>
      <c r="J2" s="136"/>
      <c r="K2" s="136"/>
    </row>
    <row r="3" spans="1:14" s="138" customFormat="1" ht="12.75" customHeight="1">
      <c r="A3" s="5"/>
      <c r="B3" s="6"/>
      <c r="C3" s="5"/>
      <c r="D3" s="136"/>
      <c r="E3" s="137"/>
      <c r="F3" s="136"/>
      <c r="G3" s="136"/>
      <c r="H3" s="136"/>
      <c r="I3" s="136"/>
      <c r="J3" s="136"/>
      <c r="K3" s="136"/>
    </row>
    <row r="4" spans="1:14" ht="20.100000000000001" customHeight="1">
      <c r="A4" s="32"/>
      <c r="K4" s="139" t="s">
        <v>35</v>
      </c>
    </row>
    <row r="5" spans="1:14" ht="42" customHeight="1">
      <c r="A5" s="140" t="s">
        <v>146</v>
      </c>
      <c r="B5" s="358" t="s">
        <v>178</v>
      </c>
      <c r="C5" s="358"/>
      <c r="D5" s="359"/>
      <c r="E5" s="358" t="s">
        <v>205</v>
      </c>
      <c r="F5" s="26"/>
      <c r="G5" s="112" t="s">
        <v>102</v>
      </c>
      <c r="H5" s="112" t="s">
        <v>103</v>
      </c>
      <c r="I5" s="112" t="s">
        <v>33</v>
      </c>
      <c r="J5" s="25" t="s">
        <v>104</v>
      </c>
      <c r="K5" s="26"/>
    </row>
    <row r="6" spans="1:14" s="34" customFormat="1" ht="24" customHeight="1">
      <c r="A6" s="10"/>
      <c r="B6" s="186"/>
      <c r="C6" s="187"/>
      <c r="D6" s="186"/>
      <c r="E6" s="473"/>
      <c r="F6" s="186"/>
      <c r="G6" s="10" t="s">
        <v>48</v>
      </c>
      <c r="H6" s="10" t="s">
        <v>10</v>
      </c>
      <c r="I6" s="188"/>
      <c r="J6" s="8"/>
      <c r="K6" s="9"/>
      <c r="L6" s="141" t="s">
        <v>239</v>
      </c>
      <c r="M6" s="141" t="s">
        <v>240</v>
      </c>
      <c r="N6" s="141" t="s">
        <v>241</v>
      </c>
    </row>
    <row r="7" spans="1:14" ht="24" customHeight="1">
      <c r="A7" s="16"/>
      <c r="B7" s="115" t="str">
        <f>인집!B6</f>
        <v>박물관 보조교사</v>
      </c>
      <c r="C7" s="178"/>
      <c r="D7" s="164"/>
      <c r="E7" s="180" t="str">
        <f>인집!E6</f>
        <v>단순노무종사원</v>
      </c>
      <c r="F7" s="15"/>
      <c r="G7" s="142">
        <f>SUM(L7:N7)</f>
        <v>27</v>
      </c>
      <c r="H7" s="1"/>
      <c r="I7" s="1">
        <f>TRUNC(G7*H7,0)</f>
        <v>0</v>
      </c>
      <c r="J7" s="78"/>
      <c r="K7" s="143" t="str">
        <f>""&amp;L7&amp;"(월근무일수) + "&amp;M7&amp;"(휴일근무일수)"</f>
        <v>26(월근무일수) + 1(휴일근무일수)</v>
      </c>
      <c r="L7" s="33">
        <f>월기본급!I9</f>
        <v>26</v>
      </c>
      <c r="M7" s="144">
        <f>휴일근로!$E$8</f>
        <v>1</v>
      </c>
      <c r="N7" s="144"/>
    </row>
    <row r="8" spans="1:14" s="34" customFormat="1" ht="21.95" hidden="1" customHeight="1">
      <c r="A8" s="16"/>
      <c r="B8" s="115" t="str">
        <f>인집!B7</f>
        <v>테크니션</v>
      </c>
      <c r="C8" s="178"/>
      <c r="D8" s="164"/>
      <c r="E8" s="180" t="str">
        <f>인집!E7</f>
        <v>전기산업기사</v>
      </c>
      <c r="F8" s="15"/>
      <c r="G8" s="189">
        <f>SUM(L8:N8)</f>
        <v>27</v>
      </c>
      <c r="H8" s="1"/>
      <c r="I8" s="1">
        <f>TRUNC(G8*H8,0)</f>
        <v>0</v>
      </c>
      <c r="J8" s="78"/>
      <c r="K8" s="143" t="str">
        <f>""&amp;L8&amp;"(월근무일수) + "&amp;M8&amp;"(휴일근무일수)"</f>
        <v>26(월근무일수) + 1(휴일근무일수)</v>
      </c>
      <c r="L8" s="34">
        <v>26</v>
      </c>
      <c r="M8" s="190">
        <f>휴일근로!$E$8</f>
        <v>1</v>
      </c>
      <c r="N8" s="190"/>
    </row>
    <row r="9" spans="1:14" s="34" customFormat="1" ht="24" customHeight="1">
      <c r="A9" s="24"/>
      <c r="B9" s="181"/>
      <c r="C9" s="183"/>
      <c r="D9" s="182"/>
      <c r="E9" s="374"/>
      <c r="F9" s="23"/>
      <c r="G9" s="145"/>
      <c r="H9" s="125"/>
      <c r="I9" s="125"/>
      <c r="J9" s="123"/>
      <c r="K9" s="146"/>
      <c r="M9" s="190"/>
      <c r="N9" s="190"/>
    </row>
    <row r="10" spans="1:14" ht="24" customHeight="1">
      <c r="A10" s="18" t="str">
        <f>"주 1) 수량 : "&amp;월기본급!A1&amp;월기본급!A2&amp;" 참조"</f>
        <v>주 1) 수량 : &lt; 표 : 5 &gt; M/M당기본급산출표 참조</v>
      </c>
    </row>
    <row r="11" spans="1:14" ht="24" customHeight="1">
      <c r="A11" s="18" t="s">
        <v>147</v>
      </c>
    </row>
  </sheetData>
  <phoneticPr fontId="5" type="noConversion"/>
  <pageMargins left="0.33" right="0.39" top="0.78740157480314965" bottom="0.78740157480314965" header="0.51181102362204722" footer="0.51181102362204722"/>
  <pageSetup paperSize="9" orientation="portrait" blackAndWhite="1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L13"/>
  <sheetViews>
    <sheetView showGridLines="0" showZeros="0" view="pageBreakPreview" zoomScaleNormal="100" workbookViewId="0">
      <selection activeCell="L16" sqref="L16"/>
    </sheetView>
  </sheetViews>
  <sheetFormatPr defaultRowHeight="27" customHeight="1"/>
  <cols>
    <col min="1" max="1" width="1.7109375" style="163" customWidth="1"/>
    <col min="2" max="2" width="14.7109375" style="163" customWidth="1"/>
    <col min="3" max="3" width="1.7109375" style="163" customWidth="1"/>
    <col min="4" max="4" width="1.7109375" style="164" customWidth="1"/>
    <col min="5" max="5" width="18.85546875" style="164" customWidth="1"/>
    <col min="6" max="6" width="1.7109375" style="164" customWidth="1"/>
    <col min="7" max="7" width="14.7109375" style="163" customWidth="1"/>
    <col min="8" max="8" width="2.7109375" style="163" customWidth="1"/>
    <col min="9" max="9" width="9.7109375" style="163" customWidth="1"/>
    <col min="10" max="10" width="13.7109375" style="165" customWidth="1"/>
    <col min="11" max="11" width="3.7109375" style="355" customWidth="1"/>
    <col min="12" max="12" width="10" style="165" customWidth="1"/>
    <col min="13" max="16384" width="9.140625" style="163"/>
  </cols>
  <sheetData>
    <row r="1" spans="1:12" ht="20.100000000000001" customHeight="1">
      <c r="A1" s="580" t="s">
        <v>510</v>
      </c>
      <c r="B1" s="162"/>
      <c r="I1" s="164"/>
    </row>
    <row r="2" spans="1:12" s="134" customFormat="1" ht="39.950000000000003" customHeight="1">
      <c r="A2" s="132" t="s">
        <v>207</v>
      </c>
      <c r="B2" s="132"/>
      <c r="C2" s="132"/>
      <c r="D2" s="133"/>
      <c r="E2" s="133"/>
      <c r="F2" s="133"/>
      <c r="G2" s="132"/>
      <c r="H2" s="132"/>
      <c r="I2" s="132"/>
      <c r="J2" s="132"/>
      <c r="K2" s="133"/>
      <c r="L2" s="132"/>
    </row>
    <row r="3" spans="1:12" s="134" customFormat="1" ht="20.100000000000001" customHeight="1">
      <c r="A3" s="132"/>
      <c r="B3" s="132"/>
      <c r="C3" s="132"/>
      <c r="D3" s="133"/>
      <c r="E3" s="133"/>
      <c r="F3" s="133"/>
      <c r="G3" s="132"/>
      <c r="H3" s="132"/>
      <c r="I3" s="132"/>
      <c r="J3" s="132"/>
      <c r="K3" s="133"/>
      <c r="L3" s="132"/>
    </row>
    <row r="4" spans="1:12" ht="20.100000000000001" customHeight="1">
      <c r="A4" s="167"/>
      <c r="B4" s="164"/>
      <c r="C4" s="164"/>
      <c r="G4" s="168"/>
      <c r="H4" s="168"/>
      <c r="I4" s="106"/>
      <c r="J4" s="356"/>
      <c r="K4" s="356"/>
      <c r="L4" s="135" t="s">
        <v>229</v>
      </c>
    </row>
    <row r="5" spans="1:12" s="164" customFormat="1" ht="50.1" customHeight="1">
      <c r="A5" s="357"/>
      <c r="B5" s="358" t="s">
        <v>178</v>
      </c>
      <c r="C5" s="358"/>
      <c r="D5" s="359"/>
      <c r="E5" s="358" t="s">
        <v>205</v>
      </c>
      <c r="F5" s="360"/>
      <c r="G5" s="361" t="s">
        <v>210</v>
      </c>
      <c r="H5" s="362"/>
      <c r="I5" s="363" t="s">
        <v>177</v>
      </c>
      <c r="J5" s="364" t="s">
        <v>206</v>
      </c>
      <c r="K5" s="365"/>
      <c r="L5" s="366" t="s">
        <v>353</v>
      </c>
    </row>
    <row r="6" spans="1:12" ht="30" customHeight="1">
      <c r="A6" s="177"/>
      <c r="B6" s="164"/>
      <c r="C6" s="164"/>
      <c r="D6" s="177"/>
      <c r="F6" s="178"/>
      <c r="G6" s="367" t="s">
        <v>179</v>
      </c>
      <c r="H6" s="368"/>
      <c r="I6" s="369" t="s">
        <v>211</v>
      </c>
      <c r="J6" s="370"/>
      <c r="K6" s="371"/>
      <c r="L6" s="179"/>
    </row>
    <row r="7" spans="1:12" ht="30" customHeight="1">
      <c r="A7" s="177"/>
      <c r="B7" s="115" t="str">
        <f>인집!B6</f>
        <v>박물관 보조교사</v>
      </c>
      <c r="C7" s="164"/>
      <c r="D7" s="177"/>
      <c r="E7" s="180" t="str">
        <f>인집!E6</f>
        <v>단순노무종사원</v>
      </c>
      <c r="F7" s="178"/>
      <c r="G7" s="78">
        <f>인집!K6-인집!J6</f>
        <v>1974204</v>
      </c>
      <c r="H7" s="119"/>
      <c r="I7" s="472">
        <v>0.5</v>
      </c>
      <c r="J7" s="78">
        <f>TRUNC(G7*I7%,0)</f>
        <v>9871</v>
      </c>
      <c r="K7" s="119"/>
      <c r="L7" s="1"/>
    </row>
    <row r="8" spans="1:12" ht="30" hidden="1" customHeight="1">
      <c r="A8" s="177"/>
      <c r="B8" s="115" t="str">
        <f>인집!B7</f>
        <v>테크니션</v>
      </c>
      <c r="C8" s="164"/>
      <c r="D8" s="177"/>
      <c r="E8" s="180" t="str">
        <f>인집!E7</f>
        <v>전기산업기사</v>
      </c>
      <c r="F8" s="178"/>
      <c r="G8" s="78">
        <f>인집!K7-인집!J7</f>
        <v>0</v>
      </c>
      <c r="H8" s="119"/>
      <c r="I8" s="472">
        <v>0.5</v>
      </c>
      <c r="J8" s="78">
        <f>TRUNC(G8*I8%,0)</f>
        <v>0</v>
      </c>
      <c r="K8" s="119"/>
      <c r="L8" s="1"/>
    </row>
    <row r="9" spans="1:12" ht="30" customHeight="1">
      <c r="A9" s="173"/>
      <c r="B9" s="181"/>
      <c r="C9" s="182"/>
      <c r="D9" s="173"/>
      <c r="E9" s="182"/>
      <c r="F9" s="183"/>
      <c r="G9" s="126"/>
      <c r="H9" s="124"/>
      <c r="I9" s="184"/>
      <c r="J9" s="372"/>
      <c r="K9" s="373"/>
      <c r="L9" s="185"/>
    </row>
    <row r="10" spans="1:12" ht="24" customHeight="1">
      <c r="A10" s="2" t="str">
        <f>"주 1) 적용대상액(급여액) : "&amp;인집!A1&amp;인집!A2&amp;" 참조"</f>
        <v>주 1) 적용대상액(급여액) : &lt; 표 : 3 &gt; 단위당인건비집계표 참조</v>
      </c>
      <c r="B10" s="2"/>
      <c r="I10" s="164"/>
    </row>
    <row r="11" spans="1:12" ht="24" customHeight="1">
      <c r="A11" s="2" t="s">
        <v>354</v>
      </c>
      <c r="B11" s="162"/>
      <c r="I11" s="164"/>
    </row>
    <row r="12" spans="1:12" ht="27" customHeight="1">
      <c r="A12" s="162"/>
      <c r="B12" s="2"/>
      <c r="I12" s="164"/>
    </row>
    <row r="13" spans="1:12" ht="27" customHeight="1">
      <c r="B13" s="2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showGridLines="0" showZeros="0" view="pageBreakPreview" zoomScale="70" zoomScaleNormal="60" zoomScaleSheetLayoutView="70" workbookViewId="0">
      <selection activeCell="D11" sqref="D11"/>
    </sheetView>
  </sheetViews>
  <sheetFormatPr defaultColWidth="8.140625"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328</v>
      </c>
      <c r="D5" s="631"/>
    </row>
    <row r="6" spans="1:4" ht="48.75" customHeight="1">
      <c r="A6" s="153"/>
      <c r="B6" s="154"/>
      <c r="C6" s="155"/>
      <c r="D6" s="156"/>
    </row>
    <row r="7" spans="1:4" ht="48.75" customHeight="1">
      <c r="A7" s="153"/>
      <c r="B7" s="154"/>
      <c r="C7" s="157" t="s">
        <v>509</v>
      </c>
      <c r="D7" s="158" t="str">
        <f>일반!A2</f>
        <v>일반관리비산출표</v>
      </c>
    </row>
    <row r="8" spans="1:4" ht="48.75" customHeight="1">
      <c r="A8" s="153"/>
      <c r="B8" s="154"/>
      <c r="C8" s="157" t="s">
        <v>413</v>
      </c>
      <c r="D8" s="158" t="str">
        <f>일반비율!A2</f>
        <v>일반관리비율산출표</v>
      </c>
    </row>
    <row r="9" spans="1:4" ht="48.75" customHeight="1">
      <c r="A9" s="153"/>
      <c r="B9" s="154"/>
      <c r="C9" s="157"/>
      <c r="D9" s="158"/>
    </row>
    <row r="10" spans="1:4" ht="48.75" customHeight="1">
      <c r="A10" s="153"/>
      <c r="B10" s="154"/>
      <c r="C10" s="157"/>
      <c r="D10" s="158"/>
    </row>
    <row r="11" spans="1:4" ht="48.75" customHeight="1">
      <c r="A11" s="153"/>
      <c r="B11" s="154"/>
      <c r="C11" s="157"/>
      <c r="D11" s="158"/>
    </row>
    <row r="12" spans="1:4" ht="42" customHeight="1">
      <c r="A12" s="153"/>
      <c r="B12" s="154"/>
      <c r="C12" s="157"/>
      <c r="D12" s="158"/>
    </row>
    <row r="13" spans="1:4" ht="48.75" customHeight="1">
      <c r="A13" s="153"/>
      <c r="B13" s="154"/>
      <c r="C13" s="157"/>
      <c r="D13" s="158"/>
    </row>
    <row r="14" spans="1:4" ht="48.75" customHeight="1">
      <c r="A14" s="153"/>
      <c r="B14" s="154"/>
      <c r="C14" s="157"/>
      <c r="D14" s="158"/>
    </row>
    <row r="15" spans="1:4" ht="48.75" customHeight="1">
      <c r="A15" s="153"/>
      <c r="B15" s="154"/>
      <c r="C15" s="159"/>
      <c r="D15" s="160"/>
    </row>
    <row r="16" spans="1:4" ht="39.950000000000003" customHeight="1">
      <c r="A16" s="161"/>
      <c r="B16" s="161"/>
      <c r="C16" s="161"/>
      <c r="D16" s="161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8" orientation="portrait" useFirstPageNumber="1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/>
  <dimension ref="A1:K14"/>
  <sheetViews>
    <sheetView showGridLines="0" showZeros="0" view="pageBreakPreview" zoomScaleNormal="100" workbookViewId="0">
      <selection activeCell="A9" sqref="A9:XFD9"/>
    </sheetView>
  </sheetViews>
  <sheetFormatPr defaultRowHeight="27" customHeight="1"/>
  <cols>
    <col min="1" max="1" width="1.7109375" style="163" customWidth="1"/>
    <col min="2" max="2" width="12.7109375" style="163" customWidth="1"/>
    <col min="3" max="3" width="1.7109375" style="163" customWidth="1"/>
    <col min="4" max="4" width="1.7109375" style="164" customWidth="1"/>
    <col min="5" max="5" width="19" style="164" customWidth="1"/>
    <col min="6" max="6" width="1.7109375" style="164" customWidth="1"/>
    <col min="7" max="9" width="12.42578125" style="163" customWidth="1"/>
    <col min="10" max="10" width="7" style="163" customWidth="1"/>
    <col min="11" max="11" width="12.42578125" style="165" customWidth="1"/>
    <col min="12" max="16384" width="9.140625" style="163"/>
  </cols>
  <sheetData>
    <row r="1" spans="1:11" ht="20.100000000000001" customHeight="1">
      <c r="A1" s="580" t="s">
        <v>511</v>
      </c>
      <c r="B1" s="162"/>
      <c r="J1" s="164"/>
    </row>
    <row r="2" spans="1:11" s="134" customFormat="1" ht="39.950000000000003" customHeight="1">
      <c r="A2" s="132" t="s">
        <v>105</v>
      </c>
      <c r="B2" s="132"/>
      <c r="C2" s="132"/>
      <c r="D2" s="133"/>
      <c r="E2" s="133"/>
      <c r="F2" s="133"/>
      <c r="G2" s="132"/>
      <c r="H2" s="132"/>
      <c r="I2" s="132"/>
      <c r="J2" s="132"/>
      <c r="K2" s="132"/>
    </row>
    <row r="3" spans="1:11" s="134" customFormat="1" ht="20.100000000000001" customHeight="1">
      <c r="A3" s="132"/>
      <c r="B3" s="132"/>
      <c r="C3" s="132"/>
      <c r="D3" s="133"/>
      <c r="E3" s="133"/>
      <c r="F3" s="133"/>
      <c r="G3" s="132"/>
      <c r="H3" s="132"/>
      <c r="I3" s="132"/>
      <c r="J3" s="132"/>
      <c r="K3" s="132"/>
    </row>
    <row r="4" spans="1:11" ht="20.100000000000001" customHeight="1">
      <c r="A4" s="167"/>
      <c r="B4" s="164"/>
      <c r="C4" s="164"/>
      <c r="G4" s="168"/>
      <c r="H4" s="168"/>
      <c r="I4" s="168"/>
      <c r="J4" s="106"/>
      <c r="K4" s="135" t="s">
        <v>229</v>
      </c>
    </row>
    <row r="5" spans="1:11" s="164" customFormat="1" ht="24.95" customHeight="1">
      <c r="A5" s="169"/>
      <c r="B5" s="705" t="s">
        <v>106</v>
      </c>
      <c r="C5" s="170"/>
      <c r="D5" s="707"/>
      <c r="E5" s="705" t="s">
        <v>107</v>
      </c>
      <c r="F5" s="709"/>
      <c r="G5" s="172" t="s">
        <v>108</v>
      </c>
      <c r="H5" s="172"/>
      <c r="I5" s="172"/>
      <c r="J5" s="695" t="s">
        <v>177</v>
      </c>
      <c r="K5" s="703" t="s">
        <v>109</v>
      </c>
    </row>
    <row r="6" spans="1:11" s="164" customFormat="1" ht="24.95" customHeight="1">
      <c r="A6" s="173"/>
      <c r="B6" s="706"/>
      <c r="C6" s="174"/>
      <c r="D6" s="708"/>
      <c r="E6" s="706"/>
      <c r="F6" s="710"/>
      <c r="G6" s="176" t="s">
        <v>110</v>
      </c>
      <c r="H6" s="176" t="s">
        <v>111</v>
      </c>
      <c r="I6" s="176" t="s">
        <v>14</v>
      </c>
      <c r="J6" s="702"/>
      <c r="K6" s="704"/>
    </row>
    <row r="7" spans="1:11" ht="30" customHeight="1">
      <c r="A7" s="357"/>
      <c r="B7" s="525"/>
      <c r="C7" s="525"/>
      <c r="D7" s="357"/>
      <c r="E7" s="525"/>
      <c r="F7" s="524"/>
      <c r="G7" s="523" t="s">
        <v>208</v>
      </c>
      <c r="H7" s="523" t="s">
        <v>1</v>
      </c>
      <c r="I7" s="523"/>
      <c r="J7" s="176" t="s">
        <v>209</v>
      </c>
      <c r="K7" s="366"/>
    </row>
    <row r="8" spans="1:11" ht="30" customHeight="1">
      <c r="A8" s="177"/>
      <c r="B8" s="115" t="str">
        <f>인집!B6</f>
        <v>박물관 보조교사</v>
      </c>
      <c r="C8" s="164"/>
      <c r="D8" s="177"/>
      <c r="E8" s="180" t="str">
        <f>인집!E6</f>
        <v>단순노무종사원</v>
      </c>
      <c r="F8" s="178"/>
      <c r="G8" s="1">
        <f>인집!K6</f>
        <v>2138721</v>
      </c>
      <c r="H8" s="1">
        <f>경비집계표!E15</f>
        <v>215458</v>
      </c>
      <c r="I8" s="1">
        <f>SUM(G8:H8)</f>
        <v>2354179</v>
      </c>
      <c r="J8" s="38">
        <v>4</v>
      </c>
      <c r="K8" s="1">
        <f>TRUNC(I8*J8%,0)</f>
        <v>94167</v>
      </c>
    </row>
    <row r="9" spans="1:11" ht="30" hidden="1" customHeight="1">
      <c r="A9" s="357"/>
      <c r="B9" s="46" t="str">
        <f>인집!B7</f>
        <v>테크니션</v>
      </c>
      <c r="C9" s="525"/>
      <c r="D9" s="357"/>
      <c r="E9" s="576" t="str">
        <f>인집!E7</f>
        <v>전기산업기사</v>
      </c>
      <c r="F9" s="524"/>
      <c r="G9" s="128">
        <f>인집!K7</f>
        <v>0</v>
      </c>
      <c r="H9" s="128">
        <f>경비집계표!K15</f>
        <v>0</v>
      </c>
      <c r="I9" s="128">
        <f>SUM(G9:H9)</f>
        <v>0</v>
      </c>
      <c r="J9" s="575">
        <v>4</v>
      </c>
      <c r="K9" s="128">
        <f>TRUNC(I9*J9%,0)</f>
        <v>0</v>
      </c>
    </row>
    <row r="10" spans="1:11" ht="30" customHeight="1">
      <c r="A10" s="2" t="str">
        <f>"주 1) 인건비 : "&amp;인집!A1&amp;""&amp;인집!A2&amp;" 참조"</f>
        <v>주 1) 인건비 : &lt; 표 : 3 &gt; 단위당인건비집계표 참조</v>
      </c>
      <c r="B10" s="2"/>
      <c r="J10" s="164"/>
    </row>
    <row r="11" spans="1:11" ht="30" customHeight="1">
      <c r="A11" s="581" t="s">
        <v>527</v>
      </c>
      <c r="B11" s="2"/>
      <c r="C11"/>
      <c r="D11"/>
      <c r="E11"/>
      <c r="F11"/>
      <c r="G11"/>
      <c r="H11"/>
      <c r="I11"/>
      <c r="J11" s="164"/>
      <c r="K11"/>
    </row>
    <row r="12" spans="1:11" ht="30" customHeight="1">
      <c r="A12" s="2" t="str">
        <f>"   3) 비율(%) : "&amp;일반비율!A1&amp;""&amp;일반비율!A2&amp;" 참조"</f>
        <v xml:space="preserve">   3) 비율(%) : &lt; 표 : 19 &gt; 일반관리비율산출표 참조</v>
      </c>
      <c r="B12" s="162"/>
      <c r="J12" s="164"/>
    </row>
    <row r="13" spans="1:11" ht="27" customHeight="1">
      <c r="A13" s="162"/>
      <c r="B13" s="2"/>
      <c r="J13" s="164"/>
    </row>
    <row r="14" spans="1:11" ht="27" customHeight="1">
      <c r="B14" s="2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67" right="0.28000000000000003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D22"/>
  <sheetViews>
    <sheetView showGridLines="0" showZeros="0" view="pageBreakPreview" zoomScale="85" zoomScaleNormal="100" zoomScaleSheetLayoutView="85" workbookViewId="0">
      <selection activeCell="C14" sqref="C14"/>
    </sheetView>
  </sheetViews>
  <sheetFormatPr defaultColWidth="8.140625" defaultRowHeight="30" customHeight="1"/>
  <cols>
    <col min="1" max="1" width="11.5703125" style="147" customWidth="1"/>
    <col min="2" max="2" width="24.42578125" style="147" customWidth="1"/>
    <col min="3" max="3" width="9.85546875" style="147" customWidth="1"/>
    <col min="4" max="4" width="48.710937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0"/>
      <c r="C4" s="150"/>
      <c r="D4" s="150"/>
    </row>
    <row r="5" spans="1:4" s="151" customFormat="1" ht="30" customHeight="1">
      <c r="A5" s="150"/>
      <c r="B5" s="150"/>
      <c r="C5" s="150"/>
      <c r="D5" s="150"/>
    </row>
    <row r="6" spans="1:4" ht="30" customHeight="1">
      <c r="A6" s="150"/>
      <c r="B6" s="150"/>
      <c r="C6" s="150"/>
      <c r="D6" s="150"/>
    </row>
    <row r="7" spans="1:4" ht="30" customHeight="1">
      <c r="A7" s="150"/>
      <c r="B7" s="152"/>
      <c r="C7" s="152"/>
      <c r="D7" s="152"/>
    </row>
    <row r="8" spans="1:4" ht="39.950000000000003" customHeight="1">
      <c r="A8" s="153"/>
      <c r="B8" s="154"/>
      <c r="C8" s="631" t="s">
        <v>294</v>
      </c>
      <c r="D8" s="631"/>
    </row>
    <row r="9" spans="1:4" ht="30" customHeight="1">
      <c r="A9" s="153"/>
      <c r="B9" s="154"/>
      <c r="C9" s="155"/>
      <c r="D9" s="342"/>
    </row>
    <row r="10" spans="1:4" ht="30" customHeight="1">
      <c r="A10" s="153"/>
      <c r="B10" s="154"/>
      <c r="C10" s="155"/>
      <c r="D10" s="342"/>
    </row>
    <row r="11" spans="1:4" ht="30" customHeight="1">
      <c r="A11" s="153"/>
      <c r="B11" s="154"/>
      <c r="C11" s="155"/>
      <c r="D11" s="342"/>
    </row>
    <row r="12" spans="1:4" ht="30" customHeight="1">
      <c r="A12" s="153"/>
      <c r="B12" s="154"/>
      <c r="C12" s="155"/>
      <c r="D12" s="342"/>
    </row>
    <row r="13" spans="1:4" ht="30" customHeight="1">
      <c r="A13" s="153"/>
      <c r="B13" s="154"/>
      <c r="C13" s="155"/>
      <c r="D13" s="342"/>
    </row>
    <row r="14" spans="1:4" ht="30" customHeight="1">
      <c r="A14" s="153"/>
      <c r="B14" s="154"/>
      <c r="C14" s="155"/>
      <c r="D14" s="342"/>
    </row>
    <row r="15" spans="1:4" ht="30" customHeight="1">
      <c r="A15" s="153"/>
      <c r="B15" s="154"/>
      <c r="C15" s="155"/>
      <c r="D15" s="342"/>
    </row>
    <row r="16" spans="1:4" ht="30" customHeight="1">
      <c r="A16" s="153"/>
      <c r="B16" s="154"/>
      <c r="C16" s="155"/>
      <c r="D16" s="342"/>
    </row>
    <row r="17" spans="1:4" ht="30" customHeight="1">
      <c r="A17" s="153"/>
      <c r="B17" s="154"/>
      <c r="C17" s="155"/>
      <c r="D17" s="342"/>
    </row>
    <row r="18" spans="1:4" ht="30" customHeight="1">
      <c r="A18" s="153"/>
      <c r="B18" s="154"/>
      <c r="C18" s="155"/>
      <c r="D18" s="342"/>
    </row>
    <row r="19" spans="1:4" ht="30" customHeight="1">
      <c r="A19" s="153"/>
      <c r="B19" s="154"/>
      <c r="C19" s="155"/>
      <c r="D19" s="342"/>
    </row>
    <row r="20" spans="1:4" ht="30" customHeight="1">
      <c r="A20" s="153"/>
      <c r="B20" s="154"/>
      <c r="C20" s="155"/>
      <c r="D20" s="342"/>
    </row>
    <row r="21" spans="1:4" ht="30" customHeight="1">
      <c r="A21" s="153"/>
      <c r="B21" s="154"/>
      <c r="C21" s="155"/>
      <c r="D21" s="342"/>
    </row>
    <row r="22" spans="1:4" ht="39.950000000000003" customHeight="1">
      <c r="A22" s="161"/>
      <c r="B22" s="161"/>
      <c r="C22" s="161"/>
      <c r="D22" s="161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3" orientation="portrait" useFirstPageNumber="1" r:id="rId1"/>
  <headerFooter alignWithMargins="0">
    <oddFooter>&amp;C&amp;"바탕체,보통"&amp;10-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/>
  <dimension ref="A1:K23"/>
  <sheetViews>
    <sheetView showGridLines="0" showZeros="0" view="pageBreakPreview" zoomScaleNormal="100" workbookViewId="0">
      <selection activeCell="N20" sqref="N20"/>
    </sheetView>
  </sheetViews>
  <sheetFormatPr defaultRowHeight="23.25" customHeight="1"/>
  <cols>
    <col min="1" max="1" width="1.7109375" style="74" customWidth="1"/>
    <col min="2" max="2" width="3.7109375" style="74" customWidth="1"/>
    <col min="3" max="3" width="29.7109375" style="60" customWidth="1"/>
    <col min="4" max="4" width="1.7109375" style="74" customWidth="1"/>
    <col min="5" max="5" width="13.5703125" style="35" customWidth="1"/>
    <col min="6" max="6" width="2.7109375" style="35" customWidth="1"/>
    <col min="7" max="7" width="13.5703125" style="74" customWidth="1"/>
    <col min="8" max="8" width="2.7109375" style="74" customWidth="1"/>
    <col min="9" max="9" width="13.5703125" style="74" customWidth="1"/>
    <col min="10" max="10" width="2.7109375" style="74" customWidth="1"/>
    <col min="11" max="11" width="9.7109375" style="74" customWidth="1"/>
    <col min="12" max="16384" width="9.140625" style="74"/>
  </cols>
  <sheetData>
    <row r="1" spans="1:11" ht="20.100000000000001" customHeight="1">
      <c r="A1" s="556" t="s">
        <v>512</v>
      </c>
      <c r="B1" s="95"/>
      <c r="C1" s="74"/>
      <c r="D1" s="95"/>
      <c r="E1" s="58"/>
      <c r="F1" s="58"/>
    </row>
    <row r="2" spans="1:11" ht="39.950000000000003" customHeight="1">
      <c r="A2" s="455" t="s">
        <v>138</v>
      </c>
      <c r="B2" s="75"/>
      <c r="C2" s="75"/>
      <c r="D2" s="75"/>
      <c r="E2" s="83"/>
      <c r="F2" s="83"/>
      <c r="G2" s="75"/>
      <c r="H2" s="75"/>
      <c r="I2" s="75"/>
      <c r="J2" s="75"/>
      <c r="K2" s="75"/>
    </row>
    <row r="3" spans="1:11" ht="20.100000000000001" customHeight="1">
      <c r="A3" s="456"/>
      <c r="B3" s="75"/>
      <c r="C3" s="75"/>
      <c r="D3" s="75"/>
      <c r="E3" s="83"/>
      <c r="F3" s="83"/>
      <c r="G3" s="75"/>
      <c r="H3" s="75"/>
      <c r="I3" s="75"/>
      <c r="J3" s="75"/>
      <c r="K3" s="75"/>
    </row>
    <row r="4" spans="1:11" ht="20.100000000000001" customHeight="1">
      <c r="A4" s="627" t="s">
        <v>598</v>
      </c>
      <c r="B4" s="457"/>
      <c r="C4" s="75"/>
      <c r="D4" s="457"/>
      <c r="E4" s="84"/>
      <c r="F4" s="84"/>
      <c r="G4" s="75"/>
      <c r="H4" s="75"/>
      <c r="I4" s="75"/>
      <c r="J4" s="75"/>
      <c r="K4" s="75"/>
    </row>
    <row r="5" spans="1:11" ht="50.1" customHeight="1">
      <c r="A5" s="458"/>
      <c r="B5" s="711" t="s">
        <v>139</v>
      </c>
      <c r="C5" s="711"/>
      <c r="D5" s="459"/>
      <c r="E5" s="628" t="s">
        <v>599</v>
      </c>
      <c r="F5" s="27"/>
      <c r="G5" s="712" t="s">
        <v>417</v>
      </c>
      <c r="H5" s="713"/>
      <c r="I5" s="712" t="s">
        <v>415</v>
      </c>
      <c r="J5" s="713"/>
      <c r="K5" s="90" t="s">
        <v>416</v>
      </c>
    </row>
    <row r="6" spans="1:11" ht="24.95" customHeight="1">
      <c r="A6" s="460"/>
      <c r="B6" s="461"/>
      <c r="C6" s="456"/>
      <c r="D6" s="462"/>
      <c r="E6" s="83"/>
      <c r="F6" s="83"/>
      <c r="G6" s="76"/>
      <c r="H6" s="77"/>
      <c r="I6" s="76"/>
      <c r="J6" s="77"/>
      <c r="K6" s="91"/>
    </row>
    <row r="7" spans="1:11" ht="24.95" customHeight="1">
      <c r="A7" s="463"/>
      <c r="B7" s="464" t="s">
        <v>140</v>
      </c>
      <c r="C7" s="465" t="s">
        <v>123</v>
      </c>
      <c r="D7" s="88"/>
      <c r="E7" s="86"/>
      <c r="F7" s="86"/>
      <c r="G7" s="78">
        <f>기업!F7</f>
        <v>6704260</v>
      </c>
      <c r="H7" s="79"/>
      <c r="I7" s="78"/>
      <c r="J7" s="79"/>
      <c r="K7" s="92" t="s">
        <v>418</v>
      </c>
    </row>
    <row r="8" spans="1:11" ht="24.95" customHeight="1">
      <c r="A8" s="463"/>
      <c r="B8" s="464" t="s">
        <v>141</v>
      </c>
      <c r="C8" s="465" t="s">
        <v>142</v>
      </c>
      <c r="D8" s="88"/>
      <c r="E8" s="78"/>
      <c r="F8" s="86"/>
      <c r="G8" s="78">
        <f>G9-G10</f>
        <v>9858027</v>
      </c>
      <c r="H8" s="79"/>
      <c r="I8" s="78"/>
      <c r="J8" s="79"/>
      <c r="K8" s="92"/>
    </row>
    <row r="9" spans="1:11" ht="24.95" customHeight="1">
      <c r="A9" s="463"/>
      <c r="B9" s="466" t="s">
        <v>112</v>
      </c>
      <c r="C9" s="465" t="s">
        <v>124</v>
      </c>
      <c r="D9" s="88"/>
      <c r="E9" s="86"/>
      <c r="F9" s="86"/>
      <c r="G9" s="78">
        <f>기업!F9</f>
        <v>13418659</v>
      </c>
      <c r="H9" s="79"/>
      <c r="I9" s="78"/>
      <c r="J9" s="79"/>
      <c r="K9" s="92"/>
    </row>
    <row r="10" spans="1:11" ht="24.95" customHeight="1">
      <c r="A10" s="463"/>
      <c r="B10" s="466" t="s">
        <v>112</v>
      </c>
      <c r="C10" s="465" t="s">
        <v>143</v>
      </c>
      <c r="D10" s="88"/>
      <c r="E10" s="86"/>
      <c r="F10" s="86"/>
      <c r="G10" s="78">
        <f>SUM(G11:G15)</f>
        <v>3560632</v>
      </c>
      <c r="H10" s="79"/>
      <c r="I10" s="78"/>
      <c r="J10" s="79"/>
      <c r="K10" s="92"/>
    </row>
    <row r="11" spans="1:11" ht="24.95" customHeight="1">
      <c r="A11" s="463"/>
      <c r="B11" s="466"/>
      <c r="C11" s="60" t="s">
        <v>394</v>
      </c>
      <c r="D11" s="88"/>
      <c r="E11" s="86"/>
      <c r="F11" s="86"/>
      <c r="G11" s="78">
        <f>기업!F16</f>
        <v>111989</v>
      </c>
      <c r="H11" s="79"/>
      <c r="I11" s="78"/>
      <c r="J11" s="79"/>
      <c r="K11" s="92"/>
    </row>
    <row r="12" spans="1:11" ht="24.95" customHeight="1">
      <c r="A12" s="463"/>
      <c r="B12" s="466"/>
      <c r="C12" s="60" t="s">
        <v>395</v>
      </c>
      <c r="D12" s="88"/>
      <c r="E12" s="86"/>
      <c r="F12" s="86"/>
      <c r="G12" s="78">
        <f>기업!F17</f>
        <v>115439</v>
      </c>
      <c r="H12" s="79"/>
      <c r="I12" s="78"/>
      <c r="J12" s="79"/>
      <c r="K12" s="92"/>
    </row>
    <row r="13" spans="1:11" ht="24.95" customHeight="1">
      <c r="A13" s="463"/>
      <c r="B13" s="466"/>
      <c r="C13" s="60" t="s">
        <v>396</v>
      </c>
      <c r="D13" s="88"/>
      <c r="E13" s="86"/>
      <c r="F13" s="86"/>
      <c r="G13" s="78">
        <f>기업!F20</f>
        <v>17489</v>
      </c>
      <c r="H13" s="79"/>
      <c r="I13" s="78"/>
      <c r="J13" s="79"/>
      <c r="K13" s="92"/>
    </row>
    <row r="14" spans="1:11" ht="24.95" customHeight="1">
      <c r="A14" s="463"/>
      <c r="B14" s="466"/>
      <c r="C14" s="60" t="s">
        <v>397</v>
      </c>
      <c r="D14" s="88"/>
      <c r="E14" s="86"/>
      <c r="F14" s="86"/>
      <c r="G14" s="78">
        <f>기업!F21</f>
        <v>15762</v>
      </c>
      <c r="H14" s="79"/>
      <c r="I14" s="78"/>
      <c r="J14" s="79"/>
      <c r="K14" s="92"/>
    </row>
    <row r="15" spans="1:11" ht="24.95" customHeight="1">
      <c r="A15" s="463"/>
      <c r="B15" s="466"/>
      <c r="C15" s="60" t="s">
        <v>398</v>
      </c>
      <c r="D15" s="88"/>
      <c r="E15" s="86"/>
      <c r="F15" s="86"/>
      <c r="G15" s="78">
        <f>기업!F22</f>
        <v>3299953</v>
      </c>
      <c r="H15" s="79"/>
      <c r="I15" s="78"/>
      <c r="J15" s="79"/>
      <c r="K15" s="92"/>
    </row>
    <row r="16" spans="1:11" ht="24.95" customHeight="1">
      <c r="A16" s="463"/>
      <c r="B16" s="466"/>
      <c r="D16" s="88"/>
      <c r="E16" s="86"/>
      <c r="F16" s="86"/>
      <c r="G16" s="87"/>
      <c r="H16" s="88"/>
      <c r="I16" s="78"/>
      <c r="J16" s="79"/>
      <c r="K16" s="92"/>
    </row>
    <row r="17" spans="1:11" ht="45" customHeight="1">
      <c r="A17" s="467"/>
      <c r="B17" s="468" t="s">
        <v>144</v>
      </c>
      <c r="C17" s="469" t="s">
        <v>145</v>
      </c>
      <c r="D17" s="470"/>
      <c r="E17" s="80">
        <v>5</v>
      </c>
      <c r="F17" s="89"/>
      <c r="G17" s="80">
        <f>TRUNC(G8/G7*100,2)</f>
        <v>147.04</v>
      </c>
      <c r="H17" s="63"/>
      <c r="I17" s="80">
        <v>4</v>
      </c>
      <c r="J17" s="63"/>
      <c r="K17" s="93" t="s">
        <v>419</v>
      </c>
    </row>
    <row r="18" spans="1:11" ht="24.95" customHeight="1">
      <c r="A18" s="57" t="str">
        <f>"주 1) 금액 : "&amp;기업!A1&amp;기업!A2&amp;" 참조"</f>
        <v>주 1) 금액 : &lt; 표 : 22 &gt; 기업경영분석자료 참조</v>
      </c>
      <c r="B18" s="57"/>
      <c r="C18" s="59"/>
      <c r="D18" s="95"/>
      <c r="E18" s="58"/>
      <c r="F18" s="58"/>
      <c r="I18" s="81"/>
      <c r="J18" s="82"/>
    </row>
    <row r="19" spans="1:11" ht="24.95" customHeight="1">
      <c r="A19" s="59" t="s">
        <v>199</v>
      </c>
      <c r="B19" s="57"/>
    </row>
    <row r="20" spans="1:11" ht="24.95" customHeight="1">
      <c r="A20" s="96" t="s">
        <v>200</v>
      </c>
      <c r="B20" s="96"/>
      <c r="C20" s="471"/>
    </row>
    <row r="21" spans="1:11" ht="24.95" customHeight="1">
      <c r="A21" s="94" t="str">
        <f>"   행정자치부예규에 의한 '용역 및 서비스업'의 일반관리비율 적용 한도율은 "&amp;E17&amp;"%이며, 기업경영"</f>
        <v xml:space="preserve">   행정자치부예규에 의한 '용역 및 서비스업'의 일반관리비율 적용 한도율은 5%이며, 기업경영</v>
      </c>
      <c r="B21" s="95"/>
      <c r="C21" s="95"/>
      <c r="E21" s="74"/>
      <c r="F21" s="74"/>
    </row>
    <row r="22" spans="1:11" ht="24.95" customHeight="1">
      <c r="A22" s="94" t="str">
        <f>"   분석자료 비율 "&amp;G17&amp;"% 및 제시된 일반관리비율 "&amp;I17&amp;"%로 각각  발생되어, 본 원가산출시 적용"</f>
        <v xml:space="preserve">   분석자료 비율 147.04% 및 제시된 일반관리비율 4%로 각각  발생되어, 본 원가산출시 적용</v>
      </c>
      <c r="B22" s="94"/>
      <c r="C22" s="94"/>
      <c r="E22" s="74"/>
      <c r="F22" s="74"/>
    </row>
    <row r="23" spans="1:11" ht="23.25" customHeight="1">
      <c r="A23" s="96" t="str">
        <f>"   일반관리비율은 "&amp;MIN(E17:I17)&amp;"%를 적용하였다."</f>
        <v xml:space="preserve">   일반관리비율은 4%를 적용하였다.</v>
      </c>
      <c r="B23" s="97"/>
      <c r="C23" s="96"/>
    </row>
  </sheetData>
  <mergeCells count="3">
    <mergeCell ref="B5:C5"/>
    <mergeCell ref="G5:H5"/>
    <mergeCell ref="I5:J5"/>
  </mergeCells>
  <phoneticPr fontId="5" type="noConversion"/>
  <pageMargins left="0.78740157480314965" right="0.39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activeCell="D11" sqref="D11"/>
    </sheetView>
  </sheetViews>
  <sheetFormatPr defaultColWidth="8.140625"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329</v>
      </c>
      <c r="D5" s="631"/>
    </row>
    <row r="6" spans="1:4" ht="41.25" customHeight="1">
      <c r="A6" s="153"/>
      <c r="B6" s="154"/>
      <c r="C6" s="155"/>
      <c r="D6" s="156"/>
    </row>
    <row r="7" spans="1:4" ht="41.25" customHeight="1">
      <c r="A7" s="153"/>
      <c r="B7" s="154"/>
      <c r="C7" s="157" t="s">
        <v>513</v>
      </c>
      <c r="D7" s="158" t="str">
        <f>이윤!A2</f>
        <v>이윤산출표</v>
      </c>
    </row>
    <row r="8" spans="1:4" ht="41.25" customHeight="1">
      <c r="A8" s="153"/>
      <c r="B8" s="154"/>
      <c r="C8" s="157" t="s">
        <v>414</v>
      </c>
      <c r="D8" s="158" t="str">
        <f>이윤율!A2</f>
        <v>이윤비율표</v>
      </c>
    </row>
    <row r="9" spans="1:4" ht="41.25" customHeight="1">
      <c r="A9" s="153"/>
      <c r="B9" s="154"/>
      <c r="C9" s="157"/>
      <c r="D9" s="158"/>
    </row>
    <row r="10" spans="1:4" ht="41.25" customHeight="1">
      <c r="A10" s="153"/>
      <c r="B10" s="154"/>
      <c r="C10" s="157"/>
      <c r="D10" s="158"/>
    </row>
    <row r="11" spans="1:4" ht="41.25" customHeight="1">
      <c r="A11" s="153"/>
      <c r="B11" s="154"/>
      <c r="C11" s="157"/>
      <c r="D11" s="158"/>
    </row>
    <row r="12" spans="1:4" ht="59.25" customHeight="1">
      <c r="A12" s="153"/>
      <c r="B12" s="154"/>
      <c r="C12" s="157"/>
      <c r="D12" s="158"/>
    </row>
    <row r="13" spans="1:4" ht="41.25" customHeight="1">
      <c r="A13" s="153"/>
      <c r="B13" s="154"/>
      <c r="C13" s="157"/>
      <c r="D13" s="158"/>
    </row>
    <row r="14" spans="1:4" ht="41.25" customHeight="1">
      <c r="A14" s="153"/>
      <c r="B14" s="154"/>
      <c r="C14" s="157"/>
      <c r="D14" s="158"/>
    </row>
    <row r="15" spans="1:4" ht="41.25" customHeight="1">
      <c r="A15" s="153"/>
      <c r="B15" s="154"/>
      <c r="C15" s="157"/>
      <c r="D15" s="158"/>
    </row>
    <row r="16" spans="1:4" ht="41.25" customHeight="1">
      <c r="A16" s="153"/>
      <c r="B16" s="154"/>
      <c r="C16" s="159"/>
      <c r="D16" s="160"/>
    </row>
    <row r="17" spans="1:4" ht="39.950000000000003" customHeight="1">
      <c r="A17" s="161"/>
      <c r="B17" s="161"/>
      <c r="C17" s="161"/>
      <c r="D17" s="161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1" orientation="portrait" useFirstPageNumber="1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L15"/>
  <sheetViews>
    <sheetView showGridLines="0" showZeros="0" view="pageBreakPreview" zoomScaleNormal="100" workbookViewId="0">
      <selection activeCell="A9" sqref="A9:XFD9"/>
    </sheetView>
  </sheetViews>
  <sheetFormatPr defaultRowHeight="27" customHeight="1"/>
  <cols>
    <col min="1" max="1" width="1.7109375" style="163" customWidth="1"/>
    <col min="2" max="2" width="12.140625" style="163" customWidth="1"/>
    <col min="3" max="3" width="1.7109375" style="163" customWidth="1"/>
    <col min="4" max="4" width="0.85546875" style="163" customWidth="1"/>
    <col min="5" max="5" width="14.7109375" style="163" customWidth="1"/>
    <col min="6" max="6" width="0.85546875" style="163" customWidth="1"/>
    <col min="7" max="7" width="11.7109375" style="163" customWidth="1"/>
    <col min="8" max="9" width="10.7109375" style="163" customWidth="1"/>
    <col min="10" max="10" width="11.7109375" style="163" customWidth="1"/>
    <col min="11" max="11" width="7.7109375" style="163" customWidth="1"/>
    <col min="12" max="12" width="10.7109375" style="165" customWidth="1"/>
    <col min="13" max="16384" width="9.140625" style="163"/>
  </cols>
  <sheetData>
    <row r="1" spans="1:12" ht="20.100000000000001" customHeight="1">
      <c r="A1" s="580" t="s">
        <v>514</v>
      </c>
      <c r="B1" s="162"/>
      <c r="K1" s="164"/>
    </row>
    <row r="2" spans="1:12" ht="39.950000000000003" customHeight="1">
      <c r="A2" s="132" t="s">
        <v>125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20.100000000000001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20.100000000000001" customHeight="1">
      <c r="A4" s="167"/>
      <c r="B4" s="164"/>
      <c r="C4" s="164"/>
      <c r="D4" s="164"/>
      <c r="E4" s="164"/>
      <c r="F4" s="164"/>
      <c r="G4" s="168"/>
      <c r="H4" s="168"/>
      <c r="I4" s="168"/>
      <c r="J4" s="168"/>
      <c r="K4" s="106"/>
      <c r="L4" s="135" t="s">
        <v>229</v>
      </c>
    </row>
    <row r="5" spans="1:12" s="164" customFormat="1" ht="24.95" customHeight="1">
      <c r="A5" s="169"/>
      <c r="B5" s="705" t="s">
        <v>126</v>
      </c>
      <c r="C5" s="170"/>
      <c r="D5" s="707"/>
      <c r="E5" s="705" t="s">
        <v>127</v>
      </c>
      <c r="F5" s="171"/>
      <c r="G5" s="172" t="s">
        <v>128</v>
      </c>
      <c r="H5" s="172"/>
      <c r="I5" s="172"/>
      <c r="J5" s="172"/>
      <c r="K5" s="695" t="s">
        <v>177</v>
      </c>
      <c r="L5" s="703" t="s">
        <v>129</v>
      </c>
    </row>
    <row r="6" spans="1:12" s="164" customFormat="1" ht="24.95" customHeight="1">
      <c r="A6" s="173"/>
      <c r="B6" s="706"/>
      <c r="C6" s="174"/>
      <c r="D6" s="708"/>
      <c r="E6" s="706"/>
      <c r="F6" s="175"/>
      <c r="G6" s="176" t="s">
        <v>130</v>
      </c>
      <c r="H6" s="176" t="s">
        <v>131</v>
      </c>
      <c r="I6" s="176" t="s">
        <v>132</v>
      </c>
      <c r="J6" s="176" t="s">
        <v>133</v>
      </c>
      <c r="K6" s="702"/>
      <c r="L6" s="704"/>
    </row>
    <row r="7" spans="1:12" ht="30" customHeight="1">
      <c r="A7" s="357"/>
      <c r="B7" s="525"/>
      <c r="C7" s="525"/>
      <c r="D7" s="357"/>
      <c r="E7" s="525"/>
      <c r="F7" s="524"/>
      <c r="G7" s="523" t="s">
        <v>134</v>
      </c>
      <c r="H7" s="523" t="s">
        <v>135</v>
      </c>
      <c r="I7" s="523" t="s">
        <v>136</v>
      </c>
      <c r="J7" s="523"/>
      <c r="K7" s="176" t="s">
        <v>137</v>
      </c>
      <c r="L7" s="366"/>
    </row>
    <row r="8" spans="1:12" ht="30" customHeight="1">
      <c r="A8" s="173"/>
      <c r="B8" s="181" t="str">
        <f>일반!B8</f>
        <v>박물관 보조교사</v>
      </c>
      <c r="C8" s="182"/>
      <c r="D8" s="173"/>
      <c r="E8" s="374" t="str">
        <f>일반!E8</f>
        <v>단순노무종사원</v>
      </c>
      <c r="F8" s="183"/>
      <c r="G8" s="125">
        <f>일반!G8</f>
        <v>2138721</v>
      </c>
      <c r="H8" s="125">
        <f>일반!H8</f>
        <v>215458</v>
      </c>
      <c r="I8" s="125">
        <f>일반!K8</f>
        <v>94167</v>
      </c>
      <c r="J8" s="125">
        <f>SUM(G8:I8)</f>
        <v>2448346</v>
      </c>
      <c r="K8" s="184">
        <f>MIN(이윤율!D9:F9)</f>
        <v>6</v>
      </c>
      <c r="L8" s="125">
        <f>TRUNC(J8*K8%,0)</f>
        <v>146900</v>
      </c>
    </row>
    <row r="9" spans="1:12" ht="30" hidden="1" customHeight="1">
      <c r="A9" s="173"/>
      <c r="B9" s="181" t="str">
        <f>일반!B9</f>
        <v>테크니션</v>
      </c>
      <c r="C9" s="182"/>
      <c r="D9" s="173"/>
      <c r="E9" s="526" t="str">
        <f>일반!E9</f>
        <v>전기산업기사</v>
      </c>
      <c r="F9" s="183"/>
      <c r="G9" s="125">
        <f>일반!G9</f>
        <v>0</v>
      </c>
      <c r="H9" s="125">
        <f>일반!H9</f>
        <v>0</v>
      </c>
      <c r="I9" s="125">
        <f>일반!K9</f>
        <v>0</v>
      </c>
      <c r="J9" s="125">
        <f>SUM(G9:I9)</f>
        <v>0</v>
      </c>
      <c r="K9" s="184">
        <v>6</v>
      </c>
      <c r="L9" s="125">
        <f>TRUNC(J9*K9%,0)</f>
        <v>0</v>
      </c>
    </row>
    <row r="10" spans="1:12" ht="30" customHeight="1">
      <c r="A10" s="2" t="str">
        <f>"주 1) 인건비 : "&amp;인집!A1&amp;인집!A2&amp;" 참조"</f>
        <v>주 1) 인건비 : &lt; 표 : 3 &gt; 단위당인건비집계표 참조</v>
      </c>
      <c r="B10" s="2"/>
      <c r="K10" s="164"/>
    </row>
    <row r="11" spans="1:12" ht="30" customHeight="1">
      <c r="A11" s="581" t="s">
        <v>517</v>
      </c>
      <c r="B11" s="2"/>
      <c r="K11" s="164"/>
    </row>
    <row r="12" spans="1:12" ht="30" customHeight="1">
      <c r="A12" s="2" t="str">
        <f>"   3) 일반관리비 : "&amp;일반!A1&amp;일반!A2&amp;" 참조"</f>
        <v xml:space="preserve">   3) 일반관리비 : &lt; 표 : 18 &gt; 일반관리비산출표 참조</v>
      </c>
      <c r="B12" s="2"/>
      <c r="K12" s="164"/>
    </row>
    <row r="13" spans="1:12" ht="30" customHeight="1">
      <c r="A13" s="2" t="str">
        <f>"   4) 비율(%) : "&amp;이윤율!A1&amp;이윤율!A2&amp;" 참조"</f>
        <v xml:space="preserve">   4) 비율(%) : &lt; 표 : 21 &gt; 이윤비율표 참조</v>
      </c>
      <c r="B13" s="162"/>
      <c r="K13" s="164"/>
    </row>
    <row r="14" spans="1:12" ht="27" customHeight="1">
      <c r="A14" s="162"/>
      <c r="B14" s="2"/>
      <c r="K14" s="164"/>
    </row>
    <row r="15" spans="1:12" ht="27" customHeight="1">
      <c r="B15" s="2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H13"/>
  <sheetViews>
    <sheetView showGridLines="0" showZeros="0" view="pageBreakPreview" zoomScaleNormal="100" workbookViewId="0"/>
  </sheetViews>
  <sheetFormatPr defaultColWidth="11.42578125" defaultRowHeight="12"/>
  <cols>
    <col min="1" max="1" width="5.7109375" style="98" customWidth="1"/>
    <col min="2" max="2" width="25.7109375" style="98" customWidth="1"/>
    <col min="3" max="3" width="5.7109375" style="98" customWidth="1"/>
    <col min="4" max="4" width="17.7109375" style="98" customWidth="1"/>
    <col min="5" max="6" width="15" style="98" customWidth="1"/>
    <col min="7" max="7" width="9.42578125" style="98" customWidth="1"/>
    <col min="8" max="16384" width="11.42578125" style="98"/>
  </cols>
  <sheetData>
    <row r="1" spans="1:8" ht="20.100000000000001" customHeight="1">
      <c r="A1" s="580" t="s">
        <v>515</v>
      </c>
    </row>
    <row r="2" spans="1:8" s="442" customFormat="1" ht="39.950000000000003" customHeight="1">
      <c r="A2" s="132" t="s">
        <v>113</v>
      </c>
      <c r="B2" s="99"/>
      <c r="C2" s="99"/>
      <c r="D2" s="99"/>
      <c r="E2" s="99"/>
      <c r="F2" s="99"/>
      <c r="G2" s="99"/>
      <c r="H2" s="441"/>
    </row>
    <row r="3" spans="1:8" s="442" customFormat="1" ht="20.100000000000001" customHeight="1">
      <c r="A3" s="132"/>
      <c r="B3" s="99"/>
      <c r="C3" s="99"/>
      <c r="D3" s="99"/>
      <c r="E3" s="99"/>
      <c r="F3" s="99"/>
      <c r="G3" s="99"/>
    </row>
    <row r="4" spans="1:8" ht="20.100000000000001" customHeight="1"/>
    <row r="5" spans="1:8" ht="50.1" customHeight="1">
      <c r="A5" s="443"/>
      <c r="B5" s="444" t="s">
        <v>114</v>
      </c>
      <c r="C5" s="445"/>
      <c r="D5" s="100" t="s">
        <v>346</v>
      </c>
      <c r="E5" s="100" t="s">
        <v>420</v>
      </c>
      <c r="F5" s="100" t="s">
        <v>421</v>
      </c>
      <c r="G5" s="104" t="s">
        <v>422</v>
      </c>
    </row>
    <row r="6" spans="1:8" ht="20.100000000000001" customHeight="1">
      <c r="A6" s="446"/>
      <c r="B6" s="447"/>
      <c r="C6" s="448"/>
      <c r="D6" s="101"/>
      <c r="E6" s="101"/>
      <c r="F6" s="101"/>
      <c r="G6" s="101"/>
    </row>
    <row r="7" spans="1:8" ht="60" customHeight="1">
      <c r="A7" s="449"/>
      <c r="B7" s="450" t="s">
        <v>115</v>
      </c>
      <c r="C7" s="101"/>
      <c r="D7" s="102">
        <v>15</v>
      </c>
      <c r="E7" s="102"/>
      <c r="F7" s="102"/>
      <c r="G7" s="101"/>
    </row>
    <row r="8" spans="1:8" ht="60" customHeight="1">
      <c r="A8" s="449"/>
      <c r="B8" s="450" t="s">
        <v>116</v>
      </c>
      <c r="C8" s="101"/>
      <c r="D8" s="102">
        <v>25</v>
      </c>
      <c r="E8" s="102"/>
      <c r="F8" s="102"/>
      <c r="G8" s="105"/>
    </row>
    <row r="9" spans="1:8" ht="60" customHeight="1">
      <c r="A9" s="449"/>
      <c r="B9" s="450" t="s">
        <v>117</v>
      </c>
      <c r="C9" s="101"/>
      <c r="D9" s="102">
        <v>10</v>
      </c>
      <c r="E9" s="102">
        <v>6</v>
      </c>
      <c r="F9" s="102">
        <f>MIN(D9:E9)</f>
        <v>6</v>
      </c>
      <c r="G9" s="105"/>
    </row>
    <row r="10" spans="1:8" ht="60" customHeight="1">
      <c r="A10" s="449"/>
      <c r="B10" s="450" t="s">
        <v>118</v>
      </c>
      <c r="C10" s="101"/>
      <c r="D10" s="102">
        <v>10</v>
      </c>
      <c r="E10" s="102"/>
      <c r="F10" s="102"/>
      <c r="G10" s="105"/>
    </row>
    <row r="11" spans="1:8" ht="20.100000000000001" customHeight="1">
      <c r="A11" s="451"/>
      <c r="B11" s="452"/>
      <c r="C11" s="453"/>
      <c r="D11" s="103"/>
      <c r="E11" s="103"/>
      <c r="F11" s="103"/>
      <c r="G11" s="103"/>
    </row>
    <row r="12" spans="1:8" ht="24.95" customHeight="1">
      <c r="A12" s="454" t="s">
        <v>355</v>
      </c>
    </row>
    <row r="13" spans="1:8" ht="24.95" customHeight="1">
      <c r="A13" s="98" t="s">
        <v>119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activeCell="C8" sqref="C8"/>
    </sheetView>
  </sheetViews>
  <sheetFormatPr defaultColWidth="8.140625"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330</v>
      </c>
      <c r="D5" s="631"/>
    </row>
    <row r="6" spans="1:4" ht="45.75" customHeight="1">
      <c r="A6" s="153"/>
      <c r="B6" s="154"/>
      <c r="C6" s="155"/>
      <c r="D6" s="156"/>
    </row>
    <row r="7" spans="1:4" ht="45.75" customHeight="1">
      <c r="A7" s="153"/>
      <c r="B7" s="154"/>
      <c r="C7" s="157" t="s">
        <v>528</v>
      </c>
      <c r="D7" s="158" t="str">
        <f>기업!A2</f>
        <v>기업경영분석자료</v>
      </c>
    </row>
    <row r="8" spans="1:4" ht="45.75" customHeight="1">
      <c r="A8" s="153"/>
      <c r="B8" s="154"/>
      <c r="C8" s="157"/>
      <c r="D8" s="158"/>
    </row>
    <row r="9" spans="1:4" ht="18" customHeight="1">
      <c r="A9" s="153"/>
      <c r="B9" s="154"/>
      <c r="C9" s="157"/>
      <c r="D9" s="158"/>
    </row>
    <row r="10" spans="1:4" ht="45.75" customHeight="1">
      <c r="A10" s="153"/>
      <c r="B10" s="154"/>
      <c r="C10" s="157"/>
      <c r="D10" s="158"/>
    </row>
    <row r="11" spans="1:4" ht="45.75" customHeight="1">
      <c r="A11" s="153"/>
      <c r="B11" s="154"/>
      <c r="C11" s="157"/>
      <c r="D11" s="158"/>
    </row>
    <row r="12" spans="1:4" ht="45.75" customHeight="1">
      <c r="A12" s="153"/>
      <c r="B12" s="154"/>
      <c r="C12" s="157"/>
      <c r="D12" s="158"/>
    </row>
    <row r="13" spans="1:4" ht="45.75" customHeight="1">
      <c r="A13" s="153"/>
      <c r="B13" s="154"/>
      <c r="C13" s="157"/>
      <c r="D13" s="158"/>
    </row>
    <row r="14" spans="1:4" ht="45.75" customHeight="1">
      <c r="A14" s="153"/>
      <c r="B14" s="154"/>
      <c r="C14" s="157"/>
      <c r="D14" s="158"/>
    </row>
    <row r="15" spans="1:4" ht="45.75" customHeight="1">
      <c r="A15" s="153"/>
      <c r="B15" s="154"/>
      <c r="C15" s="157"/>
      <c r="D15" s="158"/>
    </row>
    <row r="16" spans="1:4" ht="45.75" customHeight="1">
      <c r="A16" s="153"/>
      <c r="B16" s="154"/>
      <c r="C16" s="159"/>
      <c r="D16" s="160"/>
    </row>
    <row r="17" spans="1:4" ht="39.950000000000003" customHeight="1">
      <c r="A17" s="161"/>
      <c r="B17" s="161"/>
      <c r="C17" s="161"/>
      <c r="D17" s="161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4" orientation="portrait" useFirstPageNumber="1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9"/>
  <dimension ref="A1:M42"/>
  <sheetViews>
    <sheetView showGridLines="0" showZeros="0" view="pageBreakPreview" zoomScaleNormal="100" zoomScaleSheetLayoutView="100" workbookViewId="0">
      <selection activeCell="K34" sqref="K34"/>
    </sheetView>
  </sheetViews>
  <sheetFormatPr defaultRowHeight="17.25" customHeight="1"/>
  <cols>
    <col min="1" max="1" width="3.140625" style="376" customWidth="1"/>
    <col min="2" max="2" width="10.5703125" style="376" customWidth="1"/>
    <col min="3" max="3" width="1.85546875" style="376" customWidth="1"/>
    <col min="4" max="4" width="27.5703125" style="376" customWidth="1"/>
    <col min="5" max="5" width="1.85546875" style="376" customWidth="1"/>
    <col min="6" max="6" width="16.5703125" style="376" customWidth="1"/>
    <col min="7" max="7" width="14.85546875" style="376" customWidth="1"/>
    <col min="8" max="8" width="18.7109375" style="376" customWidth="1"/>
    <col min="9" max="9" width="9.140625" style="376"/>
    <col min="10" max="10" width="14.42578125" style="376" bestFit="1" customWidth="1"/>
    <col min="11" max="16384" width="9.140625" style="376"/>
  </cols>
  <sheetData>
    <row r="1" spans="1:13" ht="20.100000000000001" customHeight="1">
      <c r="A1" s="577" t="s">
        <v>516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s="382" customFormat="1" ht="39.950000000000003" customHeight="1">
      <c r="A2" s="377" t="s">
        <v>252</v>
      </c>
      <c r="B2" s="378"/>
      <c r="C2" s="379"/>
      <c r="D2" s="379"/>
      <c r="E2" s="379"/>
      <c r="F2" s="380"/>
      <c r="G2" s="380"/>
      <c r="H2" s="381"/>
    </row>
    <row r="3" spans="1:13" ht="20.100000000000001" customHeight="1"/>
    <row r="4" spans="1:13" s="384" customFormat="1" ht="20.100000000000001" customHeight="1">
      <c r="A4" s="383" t="s">
        <v>393</v>
      </c>
      <c r="C4" s="385"/>
      <c r="D4" s="386"/>
      <c r="F4" s="387"/>
      <c r="G4" s="388"/>
      <c r="H4" s="389" t="s">
        <v>253</v>
      </c>
    </row>
    <row r="5" spans="1:13" ht="30" customHeight="1">
      <c r="A5" s="390" t="s">
        <v>120</v>
      </c>
      <c r="B5" s="391"/>
      <c r="C5" s="392"/>
      <c r="D5" s="393" t="s">
        <v>254</v>
      </c>
      <c r="E5" s="394"/>
      <c r="F5" s="395" t="s">
        <v>121</v>
      </c>
      <c r="G5" s="396" t="s">
        <v>255</v>
      </c>
      <c r="H5" s="397" t="s">
        <v>104</v>
      </c>
    </row>
    <row r="6" spans="1:13" s="405" customFormat="1" ht="15" customHeight="1">
      <c r="A6" s="398"/>
      <c r="B6" s="399">
        <v>21</v>
      </c>
      <c r="C6" s="398"/>
      <c r="D6" s="400" t="s">
        <v>356</v>
      </c>
      <c r="E6" s="401"/>
      <c r="F6" s="402">
        <v>20447484</v>
      </c>
      <c r="G6" s="403">
        <f>SUM(F6/$F$6%)</f>
        <v>100</v>
      </c>
      <c r="H6" s="404"/>
    </row>
    <row r="7" spans="1:13" s="405" customFormat="1" ht="15" customHeight="1">
      <c r="A7" s="398"/>
      <c r="B7" s="399">
        <v>22</v>
      </c>
      <c r="C7" s="398"/>
      <c r="D7" s="400" t="s">
        <v>357</v>
      </c>
      <c r="E7" s="401"/>
      <c r="F7" s="402">
        <v>6704260</v>
      </c>
      <c r="G7" s="403">
        <f t="shared" ref="G7:G41" si="0">SUM(F7/$F$6%)</f>
        <v>32.787701411088037</v>
      </c>
      <c r="H7" s="404"/>
    </row>
    <row r="8" spans="1:13" s="405" customFormat="1" ht="15" customHeight="1">
      <c r="A8" s="398"/>
      <c r="B8" s="399">
        <v>23</v>
      </c>
      <c r="C8" s="398"/>
      <c r="D8" s="400" t="s">
        <v>256</v>
      </c>
      <c r="E8" s="401"/>
      <c r="F8" s="402">
        <v>13743224</v>
      </c>
      <c r="G8" s="403">
        <f t="shared" si="0"/>
        <v>67.212298588911963</v>
      </c>
      <c r="H8" s="404"/>
    </row>
    <row r="9" spans="1:13" s="405" customFormat="1" ht="15" customHeight="1">
      <c r="A9" s="398"/>
      <c r="B9" s="399">
        <v>241</v>
      </c>
      <c r="C9" s="398"/>
      <c r="D9" s="400" t="s">
        <v>358</v>
      </c>
      <c r="E9" s="401"/>
      <c r="F9" s="402">
        <v>13418659</v>
      </c>
      <c r="G9" s="403">
        <f t="shared" si="0"/>
        <v>65.624988384879046</v>
      </c>
      <c r="H9" s="404"/>
    </row>
    <row r="10" spans="1:13" s="405" customFormat="1" ht="15" customHeight="1">
      <c r="A10" s="406"/>
      <c r="B10" s="407">
        <v>24101</v>
      </c>
      <c r="C10" s="406"/>
      <c r="D10" s="408" t="s">
        <v>359</v>
      </c>
      <c r="E10" s="409"/>
      <c r="F10" s="410">
        <v>8112863</v>
      </c>
      <c r="G10" s="411">
        <f t="shared" si="0"/>
        <v>39.676583192337993</v>
      </c>
      <c r="H10" s="412"/>
    </row>
    <row r="11" spans="1:13" s="405" customFormat="1" ht="15" customHeight="1">
      <c r="A11" s="413"/>
      <c r="B11" s="414">
        <v>24102</v>
      </c>
      <c r="C11" s="413"/>
      <c r="D11" s="415" t="s">
        <v>360</v>
      </c>
      <c r="E11" s="416"/>
      <c r="F11" s="417">
        <v>399977</v>
      </c>
      <c r="G11" s="418">
        <f t="shared" si="0"/>
        <v>1.9561184153512481</v>
      </c>
      <c r="H11" s="419"/>
    </row>
    <row r="12" spans="1:13" s="405" customFormat="1" ht="15" customHeight="1">
      <c r="A12" s="413"/>
      <c r="B12" s="414">
        <v>24103</v>
      </c>
      <c r="C12" s="413"/>
      <c r="D12" s="415" t="s">
        <v>361</v>
      </c>
      <c r="E12" s="416"/>
      <c r="F12" s="417">
        <v>551884</v>
      </c>
      <c r="G12" s="418">
        <f t="shared" si="0"/>
        <v>2.6990313331459266</v>
      </c>
      <c r="H12" s="419"/>
    </row>
    <row r="13" spans="1:13" s="405" customFormat="1" ht="15" customHeight="1">
      <c r="A13" s="413"/>
      <c r="B13" s="414">
        <v>24105</v>
      </c>
      <c r="C13" s="413"/>
      <c r="D13" s="415" t="s">
        <v>362</v>
      </c>
      <c r="E13" s="416"/>
      <c r="F13" s="417">
        <v>212196</v>
      </c>
      <c r="G13" s="418">
        <f t="shared" si="0"/>
        <v>1.0377609294131249</v>
      </c>
      <c r="H13" s="420"/>
    </row>
    <row r="14" spans="1:13" s="405" customFormat="1" ht="15" customHeight="1">
      <c r="A14" s="413"/>
      <c r="B14" s="414">
        <v>24106</v>
      </c>
      <c r="C14" s="413"/>
      <c r="D14" s="415" t="s">
        <v>363</v>
      </c>
      <c r="E14" s="416"/>
      <c r="F14" s="417">
        <v>239579</v>
      </c>
      <c r="G14" s="418">
        <f t="shared" si="0"/>
        <v>1.1716796061559456</v>
      </c>
      <c r="H14" s="420"/>
    </row>
    <row r="15" spans="1:13" s="405" customFormat="1" ht="15" customHeight="1">
      <c r="A15" s="413"/>
      <c r="B15" s="414">
        <v>24107</v>
      </c>
      <c r="C15" s="413"/>
      <c r="D15" s="415" t="s">
        <v>364</v>
      </c>
      <c r="E15" s="416"/>
      <c r="F15" s="417">
        <v>128472</v>
      </c>
      <c r="G15" s="418">
        <f t="shared" si="0"/>
        <v>0.62830224002131507</v>
      </c>
      <c r="H15" s="420"/>
    </row>
    <row r="16" spans="1:13" s="405" customFormat="1" ht="15" customHeight="1">
      <c r="A16" s="413"/>
      <c r="B16" s="414">
        <v>24108</v>
      </c>
      <c r="C16" s="413"/>
      <c r="D16" s="415" t="s">
        <v>365</v>
      </c>
      <c r="E16" s="416"/>
      <c r="F16" s="417">
        <v>111989</v>
      </c>
      <c r="G16" s="418">
        <f t="shared" si="0"/>
        <v>0.54769085526610517</v>
      </c>
      <c r="H16" s="420" t="s">
        <v>391</v>
      </c>
    </row>
    <row r="17" spans="1:8" s="405" customFormat="1" ht="15" customHeight="1">
      <c r="A17" s="413"/>
      <c r="B17" s="414">
        <v>24109</v>
      </c>
      <c r="C17" s="413"/>
      <c r="D17" s="415" t="s">
        <v>366</v>
      </c>
      <c r="E17" s="416"/>
      <c r="F17" s="417">
        <v>115439</v>
      </c>
      <c r="G17" s="418">
        <f t="shared" si="0"/>
        <v>0.56456334676677089</v>
      </c>
      <c r="H17" s="420" t="s">
        <v>122</v>
      </c>
    </row>
    <row r="18" spans="1:8" s="405" customFormat="1" ht="15" customHeight="1">
      <c r="A18" s="413"/>
      <c r="B18" s="414">
        <v>24110</v>
      </c>
      <c r="C18" s="413"/>
      <c r="D18" s="415" t="s">
        <v>367</v>
      </c>
      <c r="E18" s="416"/>
      <c r="F18" s="417">
        <v>29854</v>
      </c>
      <c r="G18" s="418">
        <f t="shared" si="0"/>
        <v>0.14600329311909474</v>
      </c>
      <c r="H18" s="420"/>
    </row>
    <row r="19" spans="1:8" s="405" customFormat="1" ht="15" customHeight="1">
      <c r="A19" s="413"/>
      <c r="B19" s="414">
        <v>24111</v>
      </c>
      <c r="C19" s="413"/>
      <c r="D19" s="415" t="s">
        <v>368</v>
      </c>
      <c r="E19" s="416"/>
      <c r="F19" s="417">
        <v>183202</v>
      </c>
      <c r="G19" s="418">
        <f t="shared" si="0"/>
        <v>0.8959635327260802</v>
      </c>
      <c r="H19" s="420"/>
    </row>
    <row r="20" spans="1:8" s="405" customFormat="1" ht="15" customHeight="1">
      <c r="A20" s="413"/>
      <c r="B20" s="414">
        <v>24113</v>
      </c>
      <c r="C20" s="413"/>
      <c r="D20" s="415" t="s">
        <v>369</v>
      </c>
      <c r="E20" s="416"/>
      <c r="F20" s="417">
        <v>17489</v>
      </c>
      <c r="G20" s="418">
        <f t="shared" si="0"/>
        <v>8.5531305465259194E-2</v>
      </c>
      <c r="H20" s="420" t="s">
        <v>391</v>
      </c>
    </row>
    <row r="21" spans="1:8" s="405" customFormat="1" ht="15" customHeight="1">
      <c r="A21" s="413"/>
      <c r="B21" s="414">
        <v>24114</v>
      </c>
      <c r="C21" s="413"/>
      <c r="D21" s="415" t="s">
        <v>370</v>
      </c>
      <c r="E21" s="416"/>
      <c r="F21" s="417">
        <v>15762</v>
      </c>
      <c r="G21" s="418">
        <f t="shared" si="0"/>
        <v>7.7085278560433151E-2</v>
      </c>
      <c r="H21" s="420" t="s">
        <v>122</v>
      </c>
    </row>
    <row r="22" spans="1:8" s="405" customFormat="1" ht="15" customHeight="1">
      <c r="A22" s="413"/>
      <c r="B22" s="414">
        <v>24116</v>
      </c>
      <c r="C22" s="413"/>
      <c r="D22" s="415" t="s">
        <v>371</v>
      </c>
      <c r="E22" s="416"/>
      <c r="F22" s="417">
        <v>3299953</v>
      </c>
      <c r="G22" s="418">
        <f t="shared" si="0"/>
        <v>16.138675056549744</v>
      </c>
      <c r="H22" s="420" t="s">
        <v>122</v>
      </c>
    </row>
    <row r="23" spans="1:8" s="405" customFormat="1" ht="15" customHeight="1">
      <c r="A23" s="413"/>
      <c r="B23" s="414">
        <v>24</v>
      </c>
      <c r="C23" s="413"/>
      <c r="D23" s="415" t="s">
        <v>372</v>
      </c>
      <c r="E23" s="416"/>
      <c r="F23" s="417">
        <v>324564</v>
      </c>
      <c r="G23" s="418">
        <f t="shared" si="0"/>
        <v>1.58730531345568</v>
      </c>
      <c r="H23" s="420"/>
    </row>
    <row r="24" spans="1:8" s="405" customFormat="1" ht="15" customHeight="1">
      <c r="A24" s="413"/>
      <c r="B24" s="414">
        <v>251</v>
      </c>
      <c r="C24" s="413"/>
      <c r="D24" s="415" t="s">
        <v>373</v>
      </c>
      <c r="E24" s="416"/>
      <c r="F24" s="417">
        <v>368692</v>
      </c>
      <c r="G24" s="418">
        <f t="shared" si="0"/>
        <v>1.8031167061923119</v>
      </c>
      <c r="H24" s="420"/>
    </row>
    <row r="25" spans="1:8" s="405" customFormat="1" ht="15" customHeight="1">
      <c r="A25" s="413"/>
      <c r="B25" s="414">
        <v>25101</v>
      </c>
      <c r="C25" s="413"/>
      <c r="D25" s="415" t="s">
        <v>374</v>
      </c>
      <c r="E25" s="416"/>
      <c r="F25" s="417">
        <v>116462</v>
      </c>
      <c r="G25" s="418">
        <f t="shared" si="0"/>
        <v>0.56956640729001184</v>
      </c>
      <c r="H25" s="420"/>
    </row>
    <row r="26" spans="1:8" s="405" customFormat="1" ht="15" customHeight="1">
      <c r="A26" s="421"/>
      <c r="B26" s="422">
        <v>25102</v>
      </c>
      <c r="C26" s="421"/>
      <c r="D26" s="423" t="s">
        <v>375</v>
      </c>
      <c r="E26" s="424"/>
      <c r="F26" s="425">
        <v>10464</v>
      </c>
      <c r="G26" s="426">
        <f t="shared" si="0"/>
        <v>5.1175000308106365E-2</v>
      </c>
      <c r="H26" s="420"/>
    </row>
    <row r="27" spans="1:8" s="405" customFormat="1" ht="15" customHeight="1">
      <c r="A27" s="398"/>
      <c r="B27" s="399">
        <v>25103</v>
      </c>
      <c r="C27" s="398"/>
      <c r="D27" s="400" t="s">
        <v>376</v>
      </c>
      <c r="E27" s="401"/>
      <c r="F27" s="402">
        <v>25982</v>
      </c>
      <c r="G27" s="403">
        <f t="shared" si="0"/>
        <v>0.1270669780203765</v>
      </c>
      <c r="H27" s="404"/>
    </row>
    <row r="28" spans="1:8" s="405" customFormat="1" ht="15" customHeight="1">
      <c r="A28" s="398"/>
      <c r="B28" s="399">
        <v>25104</v>
      </c>
      <c r="C28" s="398"/>
      <c r="D28" s="400" t="s">
        <v>377</v>
      </c>
      <c r="E28" s="401"/>
      <c r="F28" s="402">
        <v>3398</v>
      </c>
      <c r="G28" s="403">
        <f t="shared" si="0"/>
        <v>1.6618181483844172E-2</v>
      </c>
      <c r="H28" s="404"/>
    </row>
    <row r="29" spans="1:8" s="405" customFormat="1" ht="15" customHeight="1">
      <c r="A29" s="406"/>
      <c r="B29" s="407">
        <v>25107</v>
      </c>
      <c r="C29" s="406"/>
      <c r="D29" s="408" t="s">
        <v>378</v>
      </c>
      <c r="E29" s="409"/>
      <c r="F29" s="410">
        <v>21859</v>
      </c>
      <c r="G29" s="411">
        <f t="shared" si="0"/>
        <v>0.10690312803276922</v>
      </c>
      <c r="H29" s="412"/>
    </row>
    <row r="30" spans="1:8" s="405" customFormat="1" ht="15" customHeight="1">
      <c r="A30" s="413"/>
      <c r="B30" s="414">
        <v>25108</v>
      </c>
      <c r="C30" s="413"/>
      <c r="D30" s="415" t="s">
        <v>379</v>
      </c>
      <c r="E30" s="416"/>
      <c r="F30" s="417">
        <v>6552</v>
      </c>
      <c r="G30" s="418">
        <f t="shared" si="0"/>
        <v>3.2043062119525317E-2</v>
      </c>
      <c r="H30" s="419"/>
    </row>
    <row r="31" spans="1:8" s="405" customFormat="1" ht="15" customHeight="1">
      <c r="A31" s="413"/>
      <c r="B31" s="414">
        <v>25109</v>
      </c>
      <c r="C31" s="413"/>
      <c r="D31" s="415" t="s">
        <v>380</v>
      </c>
      <c r="E31" s="416"/>
      <c r="F31" s="417">
        <v>183975</v>
      </c>
      <c r="G31" s="418">
        <f t="shared" si="0"/>
        <v>0.89974394893767862</v>
      </c>
      <c r="H31" s="419"/>
    </row>
    <row r="32" spans="1:8" s="405" customFormat="1" ht="15" customHeight="1">
      <c r="A32" s="413"/>
      <c r="B32" s="414">
        <v>252</v>
      </c>
      <c r="C32" s="413"/>
      <c r="D32" s="415" t="s">
        <v>381</v>
      </c>
      <c r="E32" s="416"/>
      <c r="F32" s="417">
        <v>368964</v>
      </c>
      <c r="G32" s="418">
        <f t="shared" si="0"/>
        <v>1.804446943203379</v>
      </c>
      <c r="H32" s="419"/>
    </row>
    <row r="33" spans="1:8" s="405" customFormat="1" ht="15" customHeight="1">
      <c r="A33" s="413"/>
      <c r="B33" s="414">
        <v>25201</v>
      </c>
      <c r="C33" s="413"/>
      <c r="D33" s="415" t="s">
        <v>382</v>
      </c>
      <c r="E33" s="416"/>
      <c r="F33" s="417">
        <v>136779</v>
      </c>
      <c r="G33" s="418">
        <f t="shared" si="0"/>
        <v>0.66892826520857041</v>
      </c>
      <c r="H33" s="419"/>
    </row>
    <row r="34" spans="1:8" s="405" customFormat="1" ht="15" customHeight="1">
      <c r="A34" s="413"/>
      <c r="B34" s="414">
        <v>25202</v>
      </c>
      <c r="C34" s="413"/>
      <c r="D34" s="415" t="s">
        <v>383</v>
      </c>
      <c r="E34" s="416"/>
      <c r="F34" s="417">
        <v>17444</v>
      </c>
      <c r="G34" s="418">
        <f t="shared" si="0"/>
        <v>8.5311229489163559E-2</v>
      </c>
      <c r="H34" s="419"/>
    </row>
    <row r="35" spans="1:8" s="427" customFormat="1" ht="15" customHeight="1">
      <c r="A35" s="413"/>
      <c r="B35" s="414">
        <v>25203</v>
      </c>
      <c r="C35" s="413"/>
      <c r="D35" s="415" t="s">
        <v>384</v>
      </c>
      <c r="E35" s="416"/>
      <c r="F35" s="417">
        <v>4175</v>
      </c>
      <c r="G35" s="418">
        <f t="shared" si="0"/>
        <v>2.0418160004428906E-2</v>
      </c>
      <c r="H35" s="419"/>
    </row>
    <row r="36" spans="1:8" s="427" customFormat="1" ht="15" customHeight="1">
      <c r="A36" s="413"/>
      <c r="B36" s="414">
        <v>25206</v>
      </c>
      <c r="C36" s="413"/>
      <c r="D36" s="415" t="s">
        <v>385</v>
      </c>
      <c r="E36" s="416"/>
      <c r="F36" s="417">
        <v>31227</v>
      </c>
      <c r="G36" s="418">
        <f t="shared" si="0"/>
        <v>0.15271805567863508</v>
      </c>
      <c r="H36" s="419"/>
    </row>
    <row r="37" spans="1:8" s="427" customFormat="1" ht="15" customHeight="1">
      <c r="A37" s="421"/>
      <c r="B37" s="414">
        <v>25207</v>
      </c>
      <c r="C37" s="421"/>
      <c r="D37" s="423" t="s">
        <v>386</v>
      </c>
      <c r="E37" s="424"/>
      <c r="F37" s="417">
        <v>9114</v>
      </c>
      <c r="G37" s="426">
        <f t="shared" si="0"/>
        <v>4.4572721025237141E-2</v>
      </c>
      <c r="H37" s="428"/>
    </row>
    <row r="38" spans="1:8" s="405" customFormat="1" ht="15" customHeight="1">
      <c r="A38" s="398"/>
      <c r="B38" s="399">
        <v>25209</v>
      </c>
      <c r="C38" s="398"/>
      <c r="D38" s="400" t="s">
        <v>387</v>
      </c>
      <c r="E38" s="401"/>
      <c r="F38" s="402">
        <v>170226</v>
      </c>
      <c r="G38" s="403">
        <f t="shared" si="0"/>
        <v>0.83250340237459042</v>
      </c>
      <c r="H38" s="404"/>
    </row>
    <row r="39" spans="1:8" s="405" customFormat="1" ht="15" customHeight="1">
      <c r="A39" s="429"/>
      <c r="B39" s="430">
        <v>25</v>
      </c>
      <c r="C39" s="429"/>
      <c r="D39" s="431" t="s">
        <v>388</v>
      </c>
      <c r="E39" s="432"/>
      <c r="F39" s="433">
        <v>324293</v>
      </c>
      <c r="G39" s="411">
        <f t="shared" si="0"/>
        <v>1.5859799670218595</v>
      </c>
      <c r="H39" s="434"/>
    </row>
    <row r="40" spans="1:8" s="405" customFormat="1" ht="15" customHeight="1">
      <c r="A40" s="413"/>
      <c r="B40" s="414">
        <v>261</v>
      </c>
      <c r="C40" s="413"/>
      <c r="D40" s="415" t="s">
        <v>389</v>
      </c>
      <c r="E40" s="416"/>
      <c r="F40" s="417">
        <v>86403</v>
      </c>
      <c r="G40" s="418">
        <f t="shared" si="0"/>
        <v>0.42256054583537028</v>
      </c>
      <c r="H40" s="419"/>
    </row>
    <row r="41" spans="1:8" s="405" customFormat="1" ht="15" customHeight="1">
      <c r="A41" s="435"/>
      <c r="B41" s="436">
        <v>28</v>
      </c>
      <c r="C41" s="435"/>
      <c r="D41" s="437" t="s">
        <v>390</v>
      </c>
      <c r="E41" s="438"/>
      <c r="F41" s="439">
        <v>237890</v>
      </c>
      <c r="G41" s="426">
        <f t="shared" si="0"/>
        <v>1.1634194211864892</v>
      </c>
      <c r="H41" s="440"/>
    </row>
    <row r="42" spans="1:8" ht="15" customHeight="1">
      <c r="A42" s="383" t="s">
        <v>392</v>
      </c>
      <c r="C42" s="385"/>
      <c r="D42" s="386"/>
      <c r="E42" s="384"/>
      <c r="F42" s="387"/>
      <c r="G42" s="388"/>
      <c r="H42" s="384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D22"/>
  <sheetViews>
    <sheetView showGridLines="0" showZeros="0" view="pageBreakPreview" zoomScale="85" zoomScaleNormal="100" zoomScaleSheetLayoutView="85" workbookViewId="0">
      <selection activeCell="C18" sqref="C18"/>
    </sheetView>
  </sheetViews>
  <sheetFormatPr defaultColWidth="8.140625" defaultRowHeight="30" customHeight="1"/>
  <cols>
    <col min="1" max="1" width="11.5703125" style="147" customWidth="1"/>
    <col min="2" max="2" width="24.42578125" style="147" customWidth="1"/>
    <col min="3" max="3" width="9.85546875" style="147" customWidth="1"/>
    <col min="4" max="4" width="48.710937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0"/>
      <c r="C4" s="150"/>
      <c r="D4" s="150"/>
    </row>
    <row r="5" spans="1:4" s="151" customFormat="1" ht="30" customHeight="1">
      <c r="A5" s="150"/>
      <c r="B5" s="150"/>
      <c r="C5" s="150"/>
      <c r="D5" s="150"/>
    </row>
    <row r="6" spans="1:4" ht="30" customHeight="1">
      <c r="A6" s="150"/>
      <c r="B6" s="150"/>
      <c r="C6" s="150"/>
      <c r="D6" s="150"/>
    </row>
    <row r="7" spans="1:4" ht="30" customHeight="1">
      <c r="A7" s="150"/>
      <c r="B7" s="152"/>
      <c r="C7" s="152"/>
      <c r="D7" s="152"/>
    </row>
    <row r="8" spans="1:4" ht="39.950000000000003" customHeight="1">
      <c r="A8" s="153"/>
      <c r="B8" s="154"/>
      <c r="C8" s="631" t="s">
        <v>295</v>
      </c>
      <c r="D8" s="631"/>
    </row>
    <row r="9" spans="1:4" ht="30" customHeight="1">
      <c r="A9" s="153"/>
      <c r="B9" s="154"/>
      <c r="C9" s="155"/>
      <c r="D9" s="342"/>
    </row>
    <row r="10" spans="1:4" ht="30" customHeight="1">
      <c r="A10" s="153"/>
      <c r="B10" s="154"/>
      <c r="C10" s="155"/>
      <c r="D10" s="342"/>
    </row>
    <row r="11" spans="1:4" ht="30" customHeight="1">
      <c r="A11" s="153"/>
      <c r="B11" s="154"/>
      <c r="C11" s="155"/>
      <c r="D11" s="342"/>
    </row>
    <row r="12" spans="1:4" ht="30" customHeight="1">
      <c r="A12" s="153"/>
      <c r="B12" s="154"/>
      <c r="C12" s="155"/>
      <c r="D12" s="342"/>
    </row>
    <row r="13" spans="1:4" ht="30" customHeight="1">
      <c r="A13" s="153"/>
      <c r="B13" s="154"/>
      <c r="C13" s="155"/>
      <c r="D13" s="342"/>
    </row>
    <row r="14" spans="1:4" ht="30" customHeight="1">
      <c r="A14" s="153"/>
      <c r="B14" s="154"/>
      <c r="C14" s="155"/>
      <c r="D14" s="342"/>
    </row>
    <row r="15" spans="1:4" ht="30" customHeight="1">
      <c r="A15" s="153"/>
      <c r="B15" s="154"/>
      <c r="C15" s="155"/>
      <c r="D15" s="342"/>
    </row>
    <row r="16" spans="1:4" ht="30" customHeight="1">
      <c r="A16" s="153"/>
      <c r="B16" s="154"/>
      <c r="C16" s="155"/>
      <c r="D16" s="342"/>
    </row>
    <row r="17" spans="1:4" ht="30" customHeight="1">
      <c r="A17" s="153"/>
      <c r="B17" s="154"/>
      <c r="C17" s="155"/>
      <c r="D17" s="342"/>
    </row>
    <row r="18" spans="1:4" ht="30" customHeight="1">
      <c r="A18" s="153"/>
      <c r="B18" s="154"/>
      <c r="C18" s="155"/>
      <c r="D18" s="342"/>
    </row>
    <row r="19" spans="1:4" ht="30" customHeight="1">
      <c r="A19" s="153"/>
      <c r="B19" s="154"/>
      <c r="C19" s="155"/>
      <c r="D19" s="342"/>
    </row>
    <row r="20" spans="1:4" ht="30" customHeight="1">
      <c r="A20" s="153"/>
      <c r="B20" s="154"/>
      <c r="C20" s="155"/>
      <c r="D20" s="342"/>
    </row>
    <row r="21" spans="1:4" ht="30" customHeight="1">
      <c r="A21" s="153"/>
      <c r="B21" s="154"/>
      <c r="C21" s="155"/>
      <c r="D21" s="342"/>
    </row>
    <row r="22" spans="1:4" ht="39.950000000000003" customHeight="1">
      <c r="A22" s="161"/>
      <c r="B22" s="161"/>
      <c r="C22" s="161"/>
      <c r="D22" s="161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6" orientation="portrait" useFirstPageNumber="1" r:id="rId1"/>
  <headerFooter alignWithMargins="0">
    <oddFooter>&amp;C&amp;"바탕체,보통"&amp;10-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showZeros="0" view="pageBreakPreview" zoomScale="85" zoomScaleNormal="100" zoomScaleSheetLayoutView="85" workbookViewId="0">
      <selection sqref="A1:D1"/>
    </sheetView>
  </sheetViews>
  <sheetFormatPr defaultColWidth="8.140625" defaultRowHeight="30" customHeight="1"/>
  <cols>
    <col min="1" max="1" width="11.5703125" style="147" customWidth="1"/>
    <col min="2" max="2" width="24.42578125" style="147" customWidth="1"/>
    <col min="3" max="3" width="9.85546875" style="147" customWidth="1"/>
    <col min="4" max="4" width="48.710937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0"/>
      <c r="C4" s="150"/>
      <c r="D4" s="150"/>
    </row>
    <row r="5" spans="1:4" s="151" customFormat="1" ht="30" customHeight="1">
      <c r="A5" s="150"/>
      <c r="B5" s="150"/>
      <c r="C5" s="150"/>
      <c r="D5" s="150"/>
    </row>
    <row r="6" spans="1:4" ht="30" customHeight="1">
      <c r="A6" s="150"/>
      <c r="B6" s="150"/>
      <c r="C6" s="150"/>
      <c r="D6" s="150"/>
    </row>
    <row r="7" spans="1:4" ht="30" customHeight="1">
      <c r="A7" s="150"/>
      <c r="B7" s="152"/>
      <c r="C7" s="152"/>
      <c r="D7" s="152"/>
    </row>
    <row r="8" spans="1:4" ht="39.950000000000003" customHeight="1">
      <c r="A8" s="153"/>
      <c r="B8" s="154"/>
      <c r="C8" s="631" t="s">
        <v>310</v>
      </c>
      <c r="D8" s="631"/>
    </row>
    <row r="9" spans="1:4" ht="30" customHeight="1">
      <c r="A9" s="153"/>
      <c r="B9" s="154"/>
      <c r="C9" s="155"/>
      <c r="D9" s="342"/>
    </row>
    <row r="10" spans="1:4" ht="30" customHeight="1">
      <c r="A10" s="153"/>
      <c r="B10" s="154"/>
      <c r="C10" s="155"/>
      <c r="D10" s="342"/>
    </row>
    <row r="11" spans="1:4" ht="30" customHeight="1">
      <c r="A11" s="153"/>
      <c r="B11" s="154"/>
      <c r="C11" s="155"/>
      <c r="D11" s="342"/>
    </row>
    <row r="12" spans="1:4" ht="30" customHeight="1">
      <c r="A12" s="153"/>
      <c r="B12" s="154"/>
      <c r="C12" s="155"/>
      <c r="D12" s="342"/>
    </row>
    <row r="13" spans="1:4" ht="30" customHeight="1">
      <c r="A13" s="153"/>
      <c r="B13" s="154"/>
      <c r="C13" s="155"/>
      <c r="D13" s="342"/>
    </row>
    <row r="14" spans="1:4" ht="30" customHeight="1">
      <c r="A14" s="153"/>
      <c r="B14" s="154"/>
      <c r="C14" s="155"/>
      <c r="D14" s="342"/>
    </row>
    <row r="15" spans="1:4" ht="30" customHeight="1">
      <c r="A15" s="153"/>
      <c r="B15" s="154"/>
      <c r="C15" s="155"/>
      <c r="D15" s="342"/>
    </row>
    <row r="16" spans="1:4" ht="30" customHeight="1">
      <c r="A16" s="153"/>
      <c r="B16" s="154"/>
      <c r="C16" s="155"/>
      <c r="D16" s="342"/>
    </row>
    <row r="17" spans="1:4" ht="30" customHeight="1">
      <c r="A17" s="153"/>
      <c r="B17" s="154"/>
      <c r="C17" s="155"/>
      <c r="D17" s="342"/>
    </row>
    <row r="18" spans="1:4" ht="30" customHeight="1">
      <c r="A18" s="153"/>
      <c r="B18" s="154"/>
      <c r="C18" s="155"/>
      <c r="D18" s="342"/>
    </row>
    <row r="19" spans="1:4" ht="30" customHeight="1">
      <c r="A19" s="153"/>
      <c r="B19" s="154"/>
      <c r="C19" s="155"/>
      <c r="D19" s="342"/>
    </row>
    <row r="20" spans="1:4" ht="30" customHeight="1">
      <c r="A20" s="153"/>
      <c r="B20" s="154"/>
      <c r="C20" s="155"/>
      <c r="D20" s="342"/>
    </row>
    <row r="21" spans="1:4" ht="30" customHeight="1">
      <c r="A21" s="153"/>
      <c r="B21" s="154"/>
      <c r="C21" s="155"/>
      <c r="D21" s="342"/>
    </row>
    <row r="22" spans="1:4" ht="39.950000000000003" customHeight="1">
      <c r="A22" s="161"/>
      <c r="B22" s="161"/>
      <c r="C22" s="161"/>
      <c r="D22" s="161"/>
    </row>
  </sheetData>
  <mergeCells count="2">
    <mergeCell ref="A1:D1"/>
    <mergeCell ref="C8:D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0" orientation="portrait" r:id="rId1"/>
  <headerFooter alignWithMargins="0">
    <oddFooter>&amp;C&amp;"바탕체,보통"&amp;10-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Y15"/>
  <sheetViews>
    <sheetView showGridLines="0" showZeros="0" view="pageBreakPreview" zoomScaleNormal="100" zoomScaleSheetLayoutView="100" workbookViewId="0">
      <selection activeCell="O11" sqref="O11"/>
    </sheetView>
  </sheetViews>
  <sheetFormatPr defaultRowHeight="12"/>
  <cols>
    <col min="1" max="1" width="5.7109375" style="33" customWidth="1"/>
    <col min="2" max="2" width="1.7109375" style="33" customWidth="1"/>
    <col min="3" max="3" width="12.7109375" style="34" customWidth="1"/>
    <col min="4" max="5" width="1.7109375" style="34" customWidth="1"/>
    <col min="6" max="6" width="14.7109375" style="34" customWidth="1"/>
    <col min="7" max="7" width="1.7109375" style="34" customWidth="1"/>
    <col min="8" max="8" width="5.7109375" style="33" customWidth="1"/>
    <col min="9" max="9" width="1.140625" style="34" customWidth="1"/>
    <col min="10" max="10" width="12.7109375" style="34" customWidth="1"/>
    <col min="11" max="11" width="12.7109375" style="35" customWidth="1"/>
    <col min="12" max="12" width="6.7109375" style="35" customWidth="1"/>
    <col min="13" max="13" width="1.7109375" style="36" customWidth="1"/>
    <col min="14" max="14" width="17.7109375" style="36" customWidth="1"/>
    <col min="15" max="16" width="16.5703125" style="33" customWidth="1"/>
    <col min="17" max="17" width="14.140625" style="33" bestFit="1" customWidth="1"/>
    <col min="18" max="18" width="14.140625" style="34" customWidth="1"/>
    <col min="19" max="19" width="9.140625" style="33"/>
    <col min="20" max="21" width="15.28515625" style="33" bestFit="1" customWidth="1"/>
    <col min="22" max="22" width="10.7109375" style="33" bestFit="1" customWidth="1"/>
    <col min="23" max="23" width="9.140625" style="33"/>
    <col min="24" max="25" width="15.28515625" style="33" bestFit="1" customWidth="1"/>
    <col min="26" max="16384" width="9.140625" style="33"/>
  </cols>
  <sheetData>
    <row r="1" spans="1:25" ht="20.100000000000001" customHeight="1">
      <c r="A1" s="106"/>
    </row>
    <row r="2" spans="1:25" ht="39.950000000000003" customHeight="1">
      <c r="A2" s="5" t="s">
        <v>311</v>
      </c>
      <c r="B2" s="5"/>
      <c r="C2" s="6"/>
      <c r="D2" s="6"/>
      <c r="E2" s="6"/>
      <c r="F2" s="6"/>
      <c r="G2" s="6"/>
      <c r="H2" s="5"/>
      <c r="I2" s="6"/>
      <c r="J2" s="6"/>
      <c r="K2" s="6"/>
      <c r="L2" s="6"/>
      <c r="M2" s="5"/>
      <c r="N2" s="5"/>
    </row>
    <row r="3" spans="1:25" ht="20.100000000000001" customHeight="1">
      <c r="A3" s="7"/>
      <c r="B3" s="7"/>
      <c r="C3" s="107"/>
      <c r="D3" s="107"/>
      <c r="E3" s="107"/>
      <c r="F3" s="107"/>
      <c r="G3" s="107"/>
      <c r="H3" s="7"/>
      <c r="I3" s="107"/>
      <c r="J3" s="107"/>
      <c r="K3" s="107"/>
      <c r="L3" s="107"/>
      <c r="M3" s="7"/>
      <c r="N3" s="7"/>
      <c r="R3" s="33"/>
    </row>
    <row r="4" spans="1:25" ht="20.100000000000001" customHeight="1">
      <c r="A4" s="502" t="s">
        <v>601</v>
      </c>
      <c r="N4" s="37" t="s">
        <v>156</v>
      </c>
      <c r="R4" s="33"/>
    </row>
    <row r="5" spans="1:25" ht="39.950000000000003" customHeight="1">
      <c r="A5" s="108" t="s">
        <v>217</v>
      </c>
      <c r="B5" s="109" t="s">
        <v>219</v>
      </c>
      <c r="C5" s="109"/>
      <c r="D5" s="109"/>
      <c r="E5" s="28"/>
      <c r="F5" s="30" t="s">
        <v>218</v>
      </c>
      <c r="G5" s="29"/>
      <c r="H5" s="85" t="s">
        <v>270</v>
      </c>
      <c r="I5" s="110"/>
      <c r="J5" s="111" t="s">
        <v>269</v>
      </c>
      <c r="K5" s="112" t="s">
        <v>6</v>
      </c>
      <c r="L5" s="113" t="s">
        <v>7</v>
      </c>
      <c r="M5" s="110"/>
      <c r="N5" s="112" t="s">
        <v>8</v>
      </c>
      <c r="R5" s="33"/>
    </row>
    <row r="6" spans="1:25" ht="39.950000000000003" customHeight="1">
      <c r="A6" s="114"/>
      <c r="B6" s="34"/>
      <c r="C6" s="115"/>
      <c r="D6" s="115"/>
      <c r="E6" s="116"/>
      <c r="F6" s="115"/>
      <c r="G6" s="65"/>
      <c r="H6" s="117" t="s">
        <v>9</v>
      </c>
      <c r="I6" s="118"/>
      <c r="J6" s="118" t="s">
        <v>10</v>
      </c>
      <c r="K6" s="118" t="s">
        <v>11</v>
      </c>
      <c r="L6" s="117" t="s">
        <v>12</v>
      </c>
      <c r="M6" s="118"/>
      <c r="N6" s="118" t="s">
        <v>13</v>
      </c>
      <c r="R6" s="33"/>
    </row>
    <row r="7" spans="1:25" s="34" customFormat="1" ht="39.950000000000003" customHeight="1">
      <c r="A7" s="314">
        <v>1</v>
      </c>
      <c r="B7" s="507"/>
      <c r="C7" s="509" t="s">
        <v>424</v>
      </c>
      <c r="D7" s="127"/>
      <c r="E7" s="508"/>
      <c r="F7" s="510" t="s">
        <v>423</v>
      </c>
      <c r="G7" s="63"/>
      <c r="H7" s="51">
        <v>12</v>
      </c>
      <c r="I7" s="50"/>
      <c r="J7" s="50">
        <f>원가!G30</f>
        <v>2854770</v>
      </c>
      <c r="K7" s="128">
        <f>TRUNC(J7*H7,0)</f>
        <v>34257240</v>
      </c>
      <c r="L7" s="49">
        <v>12</v>
      </c>
      <c r="M7" s="50"/>
      <c r="N7" s="128">
        <f>TRUNC(K7*L7,0)</f>
        <v>411086880</v>
      </c>
    </row>
    <row r="8" spans="1:25" ht="39.950000000000003" hidden="1" customHeight="1">
      <c r="A8" s="506">
        <v>2</v>
      </c>
      <c r="B8" s="503"/>
      <c r="C8" s="504" t="s">
        <v>426</v>
      </c>
      <c r="D8" s="22"/>
      <c r="E8" s="121"/>
      <c r="F8" s="504" t="s">
        <v>428</v>
      </c>
      <c r="G8" s="122"/>
      <c r="H8" s="123"/>
      <c r="I8" s="124"/>
      <c r="J8" s="124">
        <f>원가!G60</f>
        <v>0</v>
      </c>
      <c r="K8" s="125">
        <f>TRUNC(J8*H8,0)</f>
        <v>0</v>
      </c>
      <c r="L8" s="126">
        <v>12</v>
      </c>
      <c r="M8" s="124"/>
      <c r="N8" s="125">
        <f>TRUNC(K8*L8,0)</f>
        <v>0</v>
      </c>
      <c r="R8" s="33"/>
    </row>
    <row r="9" spans="1:25" ht="39.950000000000003" customHeight="1">
      <c r="A9" s="112" t="s">
        <v>14</v>
      </c>
      <c r="B9" s="27"/>
      <c r="C9" s="27"/>
      <c r="D9" s="27"/>
      <c r="E9" s="55"/>
      <c r="F9" s="127"/>
      <c r="G9" s="56"/>
      <c r="H9" s="51">
        <f>SUM(H7:H8)</f>
        <v>12</v>
      </c>
      <c r="I9" s="50"/>
      <c r="J9" s="50"/>
      <c r="K9" s="128"/>
      <c r="L9" s="49"/>
      <c r="M9" s="50"/>
      <c r="N9" s="128">
        <f>SUM(N7:N8)</f>
        <v>411086880</v>
      </c>
      <c r="R9" s="33"/>
    </row>
    <row r="10" spans="1:25" ht="24.95" customHeight="1">
      <c r="A10" s="57" t="s">
        <v>518</v>
      </c>
      <c r="B10" s="57"/>
      <c r="C10" s="57"/>
      <c r="D10" s="57"/>
      <c r="E10" s="40"/>
      <c r="F10" s="20"/>
      <c r="G10" s="40"/>
      <c r="H10" s="40"/>
      <c r="I10" s="40"/>
      <c r="J10" s="40"/>
      <c r="M10" s="35"/>
      <c r="N10" s="35"/>
      <c r="Y10" s="130" t="e">
        <f>N9/#REF!*100</f>
        <v>#REF!</v>
      </c>
    </row>
    <row r="11" spans="1:25" ht="24.95" customHeight="1">
      <c r="A11" s="57" t="str">
        <f>"   2) 단위(1인)당월간용역비 : "&amp;원가집계!A1&amp;원가집계!A2&amp;" 참조"</f>
        <v xml:space="preserve">   2) 단위(1인)당월간용역비 : &lt; 표 : 1 &gt; 용역원가계산서 참조</v>
      </c>
      <c r="B11" s="57"/>
      <c r="C11" s="57"/>
      <c r="D11" s="57"/>
      <c r="E11" s="40"/>
      <c r="F11" s="20"/>
      <c r="G11" s="40"/>
      <c r="H11" s="40"/>
      <c r="I11" s="40"/>
      <c r="J11" s="40"/>
      <c r="M11" s="35"/>
      <c r="N11" s="131"/>
      <c r="O11" s="35"/>
      <c r="P11" s="35"/>
    </row>
    <row r="12" spans="1:25" ht="24.95" customHeight="1">
      <c r="A12" s="59" t="s">
        <v>272</v>
      </c>
      <c r="B12" s="59"/>
      <c r="C12" s="57"/>
      <c r="D12" s="57"/>
      <c r="E12" s="40"/>
      <c r="F12" s="20"/>
      <c r="G12" s="40"/>
      <c r="H12" s="40"/>
      <c r="I12" s="40"/>
      <c r="J12" s="40"/>
      <c r="M12" s="35"/>
      <c r="N12" s="131"/>
    </row>
    <row r="13" spans="1:25" ht="24.95" customHeight="1">
      <c r="A13" s="556" t="s">
        <v>605</v>
      </c>
      <c r="B13" s="59"/>
      <c r="C13" s="57"/>
      <c r="D13" s="57"/>
      <c r="E13" s="40"/>
      <c r="F13" s="20"/>
      <c r="G13" s="40"/>
      <c r="H13" s="40"/>
      <c r="I13" s="40"/>
      <c r="J13" s="40"/>
      <c r="M13" s="35"/>
      <c r="N13" s="131"/>
    </row>
    <row r="14" spans="1:25" ht="24.95" customHeight="1">
      <c r="A14" s="59" t="s">
        <v>157</v>
      </c>
      <c r="B14" s="59"/>
      <c r="C14" s="57"/>
      <c r="D14" s="57"/>
      <c r="E14" s="40"/>
      <c r="F14" s="20"/>
      <c r="G14" s="40"/>
      <c r="H14" s="40"/>
      <c r="I14" s="40"/>
      <c r="J14" s="40"/>
      <c r="M14" s="35"/>
      <c r="N14" s="35"/>
    </row>
    <row r="15" spans="1:25" ht="24.95" customHeight="1">
      <c r="A15" s="59" t="s">
        <v>271</v>
      </c>
      <c r="B15" s="59"/>
      <c r="C15" s="57"/>
      <c r="D15" s="57"/>
      <c r="E15" s="40"/>
      <c r="F15" s="20"/>
      <c r="G15" s="40"/>
      <c r="H15" s="40"/>
      <c r="I15" s="40"/>
      <c r="J15" s="40"/>
      <c r="M15" s="35"/>
      <c r="N15" s="35"/>
    </row>
  </sheetData>
  <phoneticPr fontId="7" type="noConversion"/>
  <pageMargins left="0.68" right="0.36" top="0.83" bottom="0.98425196850393704" header="0.51181102362204722" footer="0.51181102362204722"/>
  <pageSetup paperSize="9" firstPageNumber="11" orientation="portrait" useFirstPageNumber="1" r:id="rId1"/>
  <headerFooter alignWithMargins="0">
    <oddFooter>&amp;C-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D21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304</v>
      </c>
      <c r="D5" s="631"/>
    </row>
    <row r="6" spans="1:4" ht="32.25" customHeight="1">
      <c r="A6" s="153"/>
      <c r="B6" s="154"/>
      <c r="C6" s="155"/>
      <c r="D6" s="156"/>
    </row>
    <row r="7" spans="1:4" ht="32.25" customHeight="1">
      <c r="A7" s="153"/>
      <c r="B7" s="154"/>
      <c r="C7" s="341" t="s">
        <v>312</v>
      </c>
      <c r="D7" s="158" t="s">
        <v>313</v>
      </c>
    </row>
    <row r="8" spans="1:4" ht="32.25" customHeight="1">
      <c r="A8" s="153"/>
      <c r="B8" s="154"/>
      <c r="C8" s="341" t="s">
        <v>305</v>
      </c>
      <c r="D8" s="158" t="s">
        <v>315</v>
      </c>
    </row>
    <row r="9" spans="1:4" ht="32.25" customHeight="1">
      <c r="A9" s="153"/>
      <c r="B9" s="154"/>
      <c r="C9" s="341" t="s">
        <v>306</v>
      </c>
      <c r="D9" s="158" t="s">
        <v>316</v>
      </c>
    </row>
    <row r="10" spans="1:4" ht="32.25" customHeight="1">
      <c r="A10" s="153"/>
      <c r="B10" s="154"/>
      <c r="C10" s="341" t="s">
        <v>307</v>
      </c>
      <c r="D10" s="158" t="s">
        <v>317</v>
      </c>
    </row>
    <row r="11" spans="1:4" ht="32.25" customHeight="1">
      <c r="A11" s="153"/>
      <c r="B11" s="154"/>
      <c r="C11" s="341" t="s">
        <v>308</v>
      </c>
      <c r="D11" s="158" t="s">
        <v>318</v>
      </c>
    </row>
    <row r="12" spans="1:4" ht="32.25" customHeight="1">
      <c r="A12" s="153"/>
      <c r="B12" s="154"/>
      <c r="C12" s="341" t="s">
        <v>309</v>
      </c>
      <c r="D12" s="158" t="s">
        <v>319</v>
      </c>
    </row>
    <row r="13" spans="1:4" ht="32.25" customHeight="1">
      <c r="A13" s="153"/>
      <c r="B13" s="154"/>
      <c r="C13" s="341"/>
      <c r="D13" s="158"/>
    </row>
    <row r="14" spans="1:4" ht="32.25" customHeight="1">
      <c r="A14" s="153"/>
      <c r="B14" s="154"/>
      <c r="C14" s="341"/>
      <c r="D14" s="158"/>
    </row>
    <row r="15" spans="1:4" ht="32.25" customHeight="1">
      <c r="A15" s="153"/>
      <c r="B15" s="154"/>
      <c r="C15" s="341"/>
      <c r="D15" s="158"/>
    </row>
    <row r="16" spans="1:4" ht="32.25" customHeight="1">
      <c r="A16" s="153"/>
      <c r="B16" s="154"/>
      <c r="C16" s="341"/>
      <c r="D16" s="158"/>
    </row>
    <row r="17" spans="1:4" ht="32.25" customHeight="1">
      <c r="A17" s="153"/>
      <c r="B17" s="154"/>
      <c r="C17" s="341"/>
      <c r="D17" s="158"/>
    </row>
    <row r="18" spans="1:4" ht="32.25" customHeight="1">
      <c r="A18" s="153"/>
      <c r="B18" s="154"/>
      <c r="C18" s="341"/>
      <c r="D18" s="158"/>
    </row>
    <row r="19" spans="1:4" ht="32.25" customHeight="1">
      <c r="A19" s="153"/>
      <c r="B19" s="154"/>
      <c r="C19" s="341"/>
      <c r="D19" s="158"/>
    </row>
    <row r="20" spans="1:4" ht="32.25" customHeight="1">
      <c r="A20" s="153"/>
      <c r="B20" s="154"/>
      <c r="C20" s="159"/>
      <c r="D20" s="160"/>
    </row>
    <row r="21" spans="1:4" ht="39.950000000000003" customHeight="1">
      <c r="A21" s="161"/>
      <c r="B21" s="161"/>
      <c r="C21" s="161"/>
      <c r="D21" s="161"/>
    </row>
  </sheetData>
  <mergeCells count="2">
    <mergeCell ref="A1:D1"/>
    <mergeCell ref="C5:D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12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147" customWidth="1"/>
    <col min="2" max="2" width="24.5703125" style="147" customWidth="1"/>
    <col min="3" max="3" width="15.85546875" style="147" bestFit="1" customWidth="1"/>
    <col min="4" max="4" width="42.5703125" style="147" customWidth="1"/>
    <col min="5" max="16384" width="8.140625" style="147"/>
  </cols>
  <sheetData>
    <row r="1" spans="1:4" ht="39.950000000000003" customHeight="1">
      <c r="A1" s="630" t="str">
        <f>간지!$A$1</f>
        <v>[2016년 경기도어린이박물관 전시장 인력(박물관 보조교사) 도급용역]</v>
      </c>
      <c r="B1" s="630"/>
      <c r="C1" s="630"/>
      <c r="D1" s="630"/>
    </row>
    <row r="2" spans="1:4" s="151" customFormat="1" ht="30" customHeight="1">
      <c r="A2" s="148"/>
      <c r="B2" s="149"/>
      <c r="C2" s="149"/>
      <c r="D2" s="149"/>
    </row>
    <row r="3" spans="1:4" s="151" customFormat="1" ht="30" customHeight="1">
      <c r="A3" s="150"/>
      <c r="B3" s="150"/>
      <c r="C3" s="150"/>
      <c r="D3" s="150"/>
    </row>
    <row r="4" spans="1:4" ht="30" customHeight="1">
      <c r="A4" s="150"/>
      <c r="B4" s="152"/>
      <c r="C4" s="152"/>
      <c r="D4" s="152"/>
    </row>
    <row r="5" spans="1:4" ht="39.950000000000003" customHeight="1">
      <c r="A5" s="153"/>
      <c r="B5" s="154"/>
      <c r="C5" s="631" t="s">
        <v>324</v>
      </c>
      <c r="D5" s="631"/>
    </row>
    <row r="6" spans="1:4" ht="42.75" customHeight="1">
      <c r="A6" s="153"/>
      <c r="B6" s="154"/>
      <c r="C6" s="155"/>
      <c r="D6" s="156"/>
    </row>
    <row r="7" spans="1:4" ht="42.75" customHeight="1">
      <c r="A7" s="153"/>
      <c r="B7" s="154"/>
      <c r="C7" s="157" t="s">
        <v>325</v>
      </c>
      <c r="D7" s="158" t="str">
        <f>원가집계!A2</f>
        <v>용역원가계산서</v>
      </c>
    </row>
    <row r="8" spans="1:4" ht="42.75" customHeight="1">
      <c r="A8" s="153"/>
      <c r="B8" s="154"/>
      <c r="C8" s="157" t="s">
        <v>296</v>
      </c>
      <c r="D8" s="158" t="str">
        <f>원가!A2</f>
        <v>직종별용역원가계산서</v>
      </c>
    </row>
    <row r="9" spans="1:4" ht="42.75" customHeight="1">
      <c r="A9" s="153"/>
      <c r="B9" s="154"/>
      <c r="C9" s="157"/>
      <c r="D9" s="158"/>
    </row>
    <row r="10" spans="1:4" ht="42.75" customHeight="1">
      <c r="A10" s="153"/>
      <c r="B10" s="154"/>
      <c r="C10" s="157"/>
      <c r="D10" s="158"/>
    </row>
    <row r="11" spans="1:4" ht="42.75" customHeight="1">
      <c r="A11" s="153"/>
      <c r="B11" s="154"/>
      <c r="C11" s="157"/>
      <c r="D11" s="158"/>
    </row>
    <row r="12" spans="1:4" ht="42.75" customHeight="1">
      <c r="A12" s="153"/>
      <c r="B12" s="154"/>
      <c r="C12" s="157"/>
      <c r="D12" s="158"/>
    </row>
    <row r="13" spans="1:4" ht="42.75" customHeight="1">
      <c r="A13" s="153"/>
      <c r="B13" s="154"/>
      <c r="C13" s="157"/>
      <c r="D13" s="158"/>
    </row>
    <row r="14" spans="1:4" ht="42.75" customHeight="1">
      <c r="A14" s="153"/>
      <c r="B14" s="154"/>
      <c r="C14" s="157"/>
      <c r="D14" s="158"/>
    </row>
    <row r="15" spans="1:4" ht="42.75" customHeight="1">
      <c r="A15" s="153"/>
      <c r="B15" s="154"/>
      <c r="C15" s="157"/>
      <c r="D15" s="158"/>
    </row>
    <row r="16" spans="1:4" ht="42.75" customHeight="1">
      <c r="A16" s="153"/>
      <c r="B16" s="154"/>
      <c r="C16" s="159"/>
      <c r="D16" s="160"/>
    </row>
    <row r="17" spans="1:4" ht="39.950000000000003" customHeight="1">
      <c r="A17" s="161"/>
      <c r="B17" s="161"/>
      <c r="C17" s="161"/>
      <c r="D17" s="161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29"/>
  <sheetViews>
    <sheetView showGridLines="0" showZeros="0" view="pageBreakPreview" zoomScaleNormal="100" zoomScaleSheetLayoutView="100" workbookViewId="0">
      <selection activeCell="G4" sqref="G4"/>
    </sheetView>
  </sheetViews>
  <sheetFormatPr defaultRowHeight="12"/>
  <cols>
    <col min="1" max="1" width="1.7109375" style="4" customWidth="1"/>
    <col min="2" max="2" width="3.7109375" style="3" customWidth="1"/>
    <col min="3" max="3" width="8" style="4" customWidth="1"/>
    <col min="4" max="4" width="1.7109375" style="4" customWidth="1"/>
    <col min="5" max="5" width="21" style="3" customWidth="1"/>
    <col min="6" max="6" width="1.7109375" style="3" customWidth="1"/>
    <col min="7" max="7" width="43.28515625" style="40" customWidth="1"/>
    <col min="8" max="8" width="27" style="4" hidden="1" customWidth="1"/>
    <col min="9" max="9" width="9.140625" style="4" hidden="1" customWidth="1"/>
    <col min="10" max="16384" width="9.140625" style="4"/>
  </cols>
  <sheetData>
    <row r="1" spans="1:9" ht="10.5" customHeight="1">
      <c r="A1" s="106" t="s">
        <v>228</v>
      </c>
      <c r="B1" s="106"/>
      <c r="C1" s="106"/>
      <c r="D1" s="106"/>
      <c r="E1" s="4"/>
      <c r="F1" s="4"/>
      <c r="G1" s="4"/>
      <c r="H1" s="62"/>
      <c r="I1" s="62"/>
    </row>
    <row r="2" spans="1:9" s="7" customFormat="1" ht="41.25" customHeight="1">
      <c r="A2" s="633" t="s">
        <v>248</v>
      </c>
      <c r="B2" s="633"/>
      <c r="C2" s="633"/>
      <c r="D2" s="633"/>
      <c r="E2" s="633"/>
      <c r="F2" s="633"/>
      <c r="G2" s="633"/>
      <c r="H2" s="633"/>
    </row>
    <row r="3" spans="1:9" ht="19.5" customHeight="1">
      <c r="A3" s="33" t="str">
        <f>집계!A4</f>
        <v>건 명 : 2016년 경기도어린이박물관 전시장 인력(박물관 보조교사) 도급용역</v>
      </c>
      <c r="B3" s="18"/>
      <c r="C3" s="32"/>
      <c r="D3" s="32"/>
      <c r="G3" s="61"/>
      <c r="I3" s="7"/>
    </row>
    <row r="4" spans="1:9" ht="18.75" customHeight="1">
      <c r="A4" s="323"/>
      <c r="B4" s="324"/>
      <c r="C4" s="324"/>
      <c r="D4" s="324"/>
      <c r="E4" s="325" t="s">
        <v>186</v>
      </c>
      <c r="F4" s="325"/>
      <c r="G4" s="339" t="str">
        <f>인집!$B$6</f>
        <v>박물관 보조교사</v>
      </c>
      <c r="H4" s="339" t="str">
        <f>인집!$B$7</f>
        <v>테크니션</v>
      </c>
      <c r="I4" s="7"/>
    </row>
    <row r="5" spans="1:9" ht="18.75" customHeight="1">
      <c r="A5" s="326" t="s">
        <v>187</v>
      </c>
      <c r="B5" s="327"/>
      <c r="C5" s="328"/>
      <c r="D5" s="328"/>
      <c r="E5" s="328"/>
      <c r="F5" s="328"/>
      <c r="G5" s="340" t="str">
        <f>"("&amp;인집!$E$6&amp;")"</f>
        <v>(단순노무종사원)</v>
      </c>
      <c r="H5" s="340" t="str">
        <f>"("&amp;인집!$E$7&amp;")"</f>
        <v>(전기산업기사)</v>
      </c>
    </row>
    <row r="6" spans="1:9" ht="24.95" customHeight="1">
      <c r="A6" s="640" t="s">
        <v>176</v>
      </c>
      <c r="B6" s="641"/>
      <c r="C6" s="637" t="s">
        <v>188</v>
      </c>
      <c r="D6" s="638"/>
      <c r="E6" s="638"/>
      <c r="F6" s="639"/>
      <c r="G6" s="128">
        <f>원가!G7</f>
        <v>1707524</v>
      </c>
      <c r="H6" s="505">
        <f>원가!G37</f>
        <v>0</v>
      </c>
    </row>
    <row r="7" spans="1:9" ht="24.95" customHeight="1">
      <c r="A7" s="642"/>
      <c r="B7" s="643"/>
      <c r="C7" s="646" t="s">
        <v>230</v>
      </c>
      <c r="D7" s="30"/>
      <c r="E7" s="46" t="s">
        <v>0</v>
      </c>
      <c r="F7" s="330"/>
      <c r="G7" s="128">
        <f>원가!G8</f>
        <v>0</v>
      </c>
      <c r="H7" s="505">
        <f>원가!G38</f>
        <v>0</v>
      </c>
    </row>
    <row r="8" spans="1:9" ht="24.95" customHeight="1">
      <c r="A8" s="642"/>
      <c r="B8" s="643"/>
      <c r="C8" s="647"/>
      <c r="D8" s="30"/>
      <c r="E8" s="46" t="s">
        <v>198</v>
      </c>
      <c r="F8" s="330"/>
      <c r="G8" s="128">
        <f>원가!G9</f>
        <v>0</v>
      </c>
      <c r="H8" s="505">
        <f>원가!G39</f>
        <v>0</v>
      </c>
    </row>
    <row r="9" spans="1:9" ht="24.95" customHeight="1">
      <c r="A9" s="642"/>
      <c r="B9" s="643"/>
      <c r="C9" s="647"/>
      <c r="D9" s="30"/>
      <c r="E9" s="46" t="s">
        <v>4</v>
      </c>
      <c r="F9" s="330"/>
      <c r="G9" s="128">
        <f>원가!G10</f>
        <v>81699</v>
      </c>
      <c r="H9" s="505">
        <f>원가!G40</f>
        <v>0</v>
      </c>
    </row>
    <row r="10" spans="1:9" ht="24.95" customHeight="1">
      <c r="A10" s="642"/>
      <c r="B10" s="643"/>
      <c r="C10" s="648"/>
      <c r="D10" s="30"/>
      <c r="E10" s="30" t="s">
        <v>5</v>
      </c>
      <c r="F10" s="331"/>
      <c r="G10" s="128">
        <f>원가!G11</f>
        <v>81699</v>
      </c>
      <c r="H10" s="505">
        <f>원가!G41</f>
        <v>0</v>
      </c>
    </row>
    <row r="11" spans="1:9" ht="24.95" customHeight="1">
      <c r="A11" s="642"/>
      <c r="B11" s="643"/>
      <c r="C11" s="637" t="s">
        <v>189</v>
      </c>
      <c r="D11" s="638"/>
      <c r="E11" s="638"/>
      <c r="F11" s="639"/>
      <c r="G11" s="128">
        <f>원가!G12</f>
        <v>184981</v>
      </c>
      <c r="H11" s="505">
        <f>원가!G42</f>
        <v>0</v>
      </c>
    </row>
    <row r="12" spans="1:9" ht="24.95" customHeight="1">
      <c r="A12" s="642"/>
      <c r="B12" s="643"/>
      <c r="C12" s="637" t="s">
        <v>190</v>
      </c>
      <c r="D12" s="638"/>
      <c r="E12" s="638"/>
      <c r="F12" s="639"/>
      <c r="G12" s="128">
        <f>원가!G13</f>
        <v>164517</v>
      </c>
      <c r="H12" s="505">
        <f>원가!G43</f>
        <v>0</v>
      </c>
    </row>
    <row r="13" spans="1:9" ht="24.95" customHeight="1">
      <c r="A13" s="644"/>
      <c r="B13" s="645"/>
      <c r="C13" s="637" t="s">
        <v>191</v>
      </c>
      <c r="D13" s="638"/>
      <c r="E13" s="638"/>
      <c r="F13" s="639"/>
      <c r="G13" s="128">
        <f>원가!G14</f>
        <v>2138721</v>
      </c>
      <c r="H13" s="505">
        <f>원가!G44</f>
        <v>0</v>
      </c>
    </row>
    <row r="14" spans="1:9" ht="24.95" customHeight="1">
      <c r="A14" s="640" t="s">
        <v>201</v>
      </c>
      <c r="B14" s="641"/>
      <c r="C14" s="646" t="s">
        <v>3</v>
      </c>
      <c r="D14" s="30"/>
      <c r="E14" s="46" t="s">
        <v>27</v>
      </c>
      <c r="F14" s="46"/>
      <c r="G14" s="128">
        <f>원가!G15</f>
        <v>33561</v>
      </c>
      <c r="H14" s="505">
        <f>원가!G45</f>
        <v>0</v>
      </c>
    </row>
    <row r="15" spans="1:9" ht="24.95" customHeight="1">
      <c r="A15" s="642"/>
      <c r="B15" s="643"/>
      <c r="C15" s="647"/>
      <c r="D15" s="30"/>
      <c r="E15" s="46" t="s">
        <v>192</v>
      </c>
      <c r="F15" s="46"/>
      <c r="G15" s="128">
        <f>원가!G16</f>
        <v>88839</v>
      </c>
      <c r="H15" s="505">
        <f>원가!G46</f>
        <v>0</v>
      </c>
    </row>
    <row r="16" spans="1:9" ht="24.95" customHeight="1">
      <c r="A16" s="642"/>
      <c r="B16" s="643"/>
      <c r="C16" s="647"/>
      <c r="D16" s="30"/>
      <c r="E16" s="46" t="s">
        <v>193</v>
      </c>
      <c r="F16" s="46"/>
      <c r="G16" s="128">
        <f>원가!G17</f>
        <v>17767</v>
      </c>
      <c r="H16" s="505">
        <f>원가!G47</f>
        <v>0</v>
      </c>
    </row>
    <row r="17" spans="1:8" ht="24.95" customHeight="1">
      <c r="A17" s="642"/>
      <c r="B17" s="643"/>
      <c r="C17" s="647"/>
      <c r="D17" s="30"/>
      <c r="E17" s="46" t="s">
        <v>194</v>
      </c>
      <c r="F17" s="46"/>
      <c r="G17" s="128">
        <f>원가!G18</f>
        <v>59917</v>
      </c>
      <c r="H17" s="505">
        <f>원가!G48</f>
        <v>0</v>
      </c>
    </row>
    <row r="18" spans="1:8" ht="24.95" customHeight="1">
      <c r="A18" s="642"/>
      <c r="B18" s="643"/>
      <c r="C18" s="647"/>
      <c r="D18" s="30"/>
      <c r="E18" s="272" t="s">
        <v>220</v>
      </c>
      <c r="F18" s="46"/>
      <c r="G18" s="128">
        <f>원가!G19</f>
        <v>3924</v>
      </c>
      <c r="H18" s="505">
        <f>원가!G49</f>
        <v>0</v>
      </c>
    </row>
    <row r="19" spans="1:8" ht="24.95" customHeight="1">
      <c r="A19" s="642"/>
      <c r="B19" s="643"/>
      <c r="C19" s="647"/>
      <c r="D19" s="30"/>
      <c r="E19" s="46" t="s">
        <v>195</v>
      </c>
      <c r="F19" s="46"/>
      <c r="G19" s="128">
        <f>원가!G20</f>
        <v>1579</v>
      </c>
      <c r="H19" s="505">
        <f>원가!G50</f>
        <v>0</v>
      </c>
    </row>
    <row r="20" spans="1:8" ht="24.95" customHeight="1">
      <c r="A20" s="642"/>
      <c r="B20" s="643"/>
      <c r="C20" s="648"/>
      <c r="D20" s="30"/>
      <c r="E20" s="331" t="s">
        <v>5</v>
      </c>
      <c r="F20" s="46"/>
      <c r="G20" s="128">
        <f>원가!G21</f>
        <v>205587</v>
      </c>
      <c r="H20" s="505">
        <f>원가!G51</f>
        <v>0</v>
      </c>
    </row>
    <row r="21" spans="1:8" ht="24.95" customHeight="1">
      <c r="A21" s="642"/>
      <c r="B21" s="643"/>
      <c r="C21" s="634" t="s">
        <v>408</v>
      </c>
      <c r="D21" s="635"/>
      <c r="E21" s="635"/>
      <c r="F21" s="636"/>
      <c r="G21" s="128">
        <f>원가!G22</f>
        <v>0</v>
      </c>
      <c r="H21" s="505">
        <f>원가!G52</f>
        <v>0</v>
      </c>
    </row>
    <row r="22" spans="1:8" ht="24.95" customHeight="1">
      <c r="A22" s="642"/>
      <c r="B22" s="643"/>
      <c r="C22" s="634" t="s">
        <v>409</v>
      </c>
      <c r="D22" s="635"/>
      <c r="E22" s="635"/>
      <c r="F22" s="636"/>
      <c r="G22" s="128">
        <f>원가!G23</f>
        <v>9871</v>
      </c>
      <c r="H22" s="505">
        <f>원가!G53</f>
        <v>0</v>
      </c>
    </row>
    <row r="23" spans="1:8" ht="24.95" customHeight="1">
      <c r="A23" s="644"/>
      <c r="B23" s="645"/>
      <c r="C23" s="637" t="s">
        <v>191</v>
      </c>
      <c r="D23" s="638"/>
      <c r="E23" s="638"/>
      <c r="F23" s="639"/>
      <c r="G23" s="128">
        <f>원가!G24</f>
        <v>215458</v>
      </c>
      <c r="H23" s="505">
        <f>원가!G54</f>
        <v>0</v>
      </c>
    </row>
    <row r="24" spans="1:8" ht="24.95" customHeight="1">
      <c r="A24" s="140"/>
      <c r="B24" s="632" t="s">
        <v>155</v>
      </c>
      <c r="C24" s="632"/>
      <c r="D24" s="632"/>
      <c r="E24" s="632"/>
      <c r="F24" s="334"/>
      <c r="G24" s="128">
        <f>원가!G25</f>
        <v>2354179</v>
      </c>
      <c r="H24" s="505">
        <f>원가!G55</f>
        <v>0</v>
      </c>
    </row>
    <row r="25" spans="1:8" ht="24.95" customHeight="1">
      <c r="A25" s="335"/>
      <c r="B25" s="632" t="str">
        <f>원가!B26</f>
        <v>일반관리비(4%)</v>
      </c>
      <c r="C25" s="632"/>
      <c r="D25" s="632"/>
      <c r="E25" s="632"/>
      <c r="F25" s="336"/>
      <c r="G25" s="128">
        <f>원가!G26</f>
        <v>94167</v>
      </c>
      <c r="H25" s="505">
        <f>원가!G56</f>
        <v>0</v>
      </c>
    </row>
    <row r="26" spans="1:8" ht="24.95" customHeight="1">
      <c r="A26" s="335"/>
      <c r="B26" s="632" t="str">
        <f>원가!B27</f>
        <v>이                 윤(6%)</v>
      </c>
      <c r="C26" s="632"/>
      <c r="D26" s="632"/>
      <c r="E26" s="632"/>
      <c r="F26" s="336"/>
      <c r="G26" s="128">
        <f>원가!G27</f>
        <v>146900</v>
      </c>
      <c r="H26" s="505">
        <f>원가!G57</f>
        <v>0</v>
      </c>
    </row>
    <row r="27" spans="1:8" ht="24.95" customHeight="1">
      <c r="A27" s="335"/>
      <c r="B27" s="632" t="s">
        <v>410</v>
      </c>
      <c r="C27" s="632"/>
      <c r="D27" s="632"/>
      <c r="E27" s="632"/>
      <c r="F27" s="336"/>
      <c r="G27" s="128">
        <f>원가!G28</f>
        <v>2595246</v>
      </c>
      <c r="H27" s="505">
        <f>원가!G58</f>
        <v>0</v>
      </c>
    </row>
    <row r="28" spans="1:8" ht="24.95" customHeight="1">
      <c r="A28" s="335"/>
      <c r="B28" s="632" t="s">
        <v>243</v>
      </c>
      <c r="C28" s="632"/>
      <c r="D28" s="632"/>
      <c r="E28" s="632"/>
      <c r="F28" s="336"/>
      <c r="G28" s="128">
        <f>원가!G29</f>
        <v>259524</v>
      </c>
      <c r="H28" s="505">
        <f>원가!G59</f>
        <v>0</v>
      </c>
    </row>
    <row r="29" spans="1:8" ht="24.95" customHeight="1">
      <c r="A29" s="335"/>
      <c r="B29" s="632" t="s">
        <v>244</v>
      </c>
      <c r="C29" s="632"/>
      <c r="D29" s="632"/>
      <c r="E29" s="632"/>
      <c r="F29" s="336"/>
      <c r="G29" s="128">
        <f>원가!G30</f>
        <v>2854770</v>
      </c>
      <c r="H29" s="505">
        <f>원가!G60</f>
        <v>0</v>
      </c>
    </row>
  </sheetData>
  <mergeCells count="18">
    <mergeCell ref="A2:H2"/>
    <mergeCell ref="C21:F21"/>
    <mergeCell ref="C22:F22"/>
    <mergeCell ref="C6:F6"/>
    <mergeCell ref="A6:B13"/>
    <mergeCell ref="C14:C20"/>
    <mergeCell ref="C7:C10"/>
    <mergeCell ref="C11:F11"/>
    <mergeCell ref="C12:F12"/>
    <mergeCell ref="C13:F13"/>
    <mergeCell ref="A14:B23"/>
    <mergeCell ref="C23:F23"/>
    <mergeCell ref="B28:E28"/>
    <mergeCell ref="B29:E29"/>
    <mergeCell ref="B26:E26"/>
    <mergeCell ref="B27:E27"/>
    <mergeCell ref="B24:E24"/>
    <mergeCell ref="B25:E25"/>
  </mergeCells>
  <phoneticPr fontId="7" type="noConversion"/>
  <pageMargins left="0.92" right="0.56000000000000005" top="0.63" bottom="0.48" header="0.51181102362204722" footer="0.51181102362204722"/>
  <pageSetup paperSize="9" firstPageNumber="17" orientation="portrait" blackAndWhite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35</vt:i4>
      </vt:variant>
      <vt:variant>
        <vt:lpstr>이름이 지정된 범위</vt:lpstr>
      </vt:variant>
      <vt:variant>
        <vt:i4>32</vt:i4>
      </vt:variant>
    </vt:vector>
  </HeadingPairs>
  <TitlesOfParts>
    <vt:vector size="67" baseType="lpstr">
      <vt:lpstr>목차</vt:lpstr>
      <vt:lpstr>간지</vt:lpstr>
      <vt:lpstr>간지2</vt:lpstr>
      <vt:lpstr>간지3</vt:lpstr>
      <vt:lpstr>간지3 (2)</vt:lpstr>
      <vt:lpstr>집계</vt:lpstr>
      <vt:lpstr>간지6</vt:lpstr>
      <vt:lpstr>간지6 (7)</vt:lpstr>
      <vt:lpstr>원가집계</vt:lpstr>
      <vt:lpstr>원가</vt:lpstr>
      <vt:lpstr>간지6 (6)</vt:lpstr>
      <vt:lpstr>인집</vt:lpstr>
      <vt:lpstr>단위당인건비</vt:lpstr>
      <vt:lpstr>월기본급</vt:lpstr>
      <vt:lpstr>연장근로</vt:lpstr>
      <vt:lpstr>휴일근로</vt:lpstr>
      <vt:lpstr>산정기준</vt:lpstr>
      <vt:lpstr>근무일수</vt:lpstr>
      <vt:lpstr>투입인원</vt:lpstr>
      <vt:lpstr>간지6 (5)</vt:lpstr>
      <vt:lpstr>경비집계표</vt:lpstr>
      <vt:lpstr>보험료</vt:lpstr>
      <vt:lpstr>보험료산출기준</vt:lpstr>
      <vt:lpstr>산재비율</vt:lpstr>
      <vt:lpstr>복리후생비</vt:lpstr>
      <vt:lpstr>식대</vt:lpstr>
      <vt:lpstr>사업소세</vt:lpstr>
      <vt:lpstr>간지6 (4)</vt:lpstr>
      <vt:lpstr>일반</vt:lpstr>
      <vt:lpstr>일반비율</vt:lpstr>
      <vt:lpstr>간지6 (3)</vt:lpstr>
      <vt:lpstr>이윤</vt:lpstr>
      <vt:lpstr>이윤율</vt:lpstr>
      <vt:lpstr>간지6 (2)</vt:lpstr>
      <vt:lpstr>기업</vt:lpstr>
      <vt:lpstr>간지6!Print_Area</vt:lpstr>
      <vt:lpstr>'간지6 (2)'!Print_Area</vt:lpstr>
      <vt:lpstr>'간지6 (3)'!Print_Area</vt:lpstr>
      <vt:lpstr>'간지6 (4)'!Print_Area</vt:lpstr>
      <vt:lpstr>'간지6 (5)'!Print_Area</vt:lpstr>
      <vt:lpstr>'간지6 (6)'!Print_Area</vt:lpstr>
      <vt:lpstr>'간지6 (7)'!Print_Area</vt:lpstr>
      <vt:lpstr>경비집계표!Print_Area</vt:lpstr>
      <vt:lpstr>근무일수!Print_Area</vt:lpstr>
      <vt:lpstr>기업!Print_Area</vt:lpstr>
      <vt:lpstr>단위당인건비!Print_Area</vt:lpstr>
      <vt:lpstr>보험료!Print_Area</vt:lpstr>
      <vt:lpstr>보험료산출기준!Print_Area</vt:lpstr>
      <vt:lpstr>복리후생비!Print_Area</vt:lpstr>
      <vt:lpstr>사업소세!Print_Area</vt:lpstr>
      <vt:lpstr>산재비율!Print_Area</vt:lpstr>
      <vt:lpstr>산정기준!Print_Area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이윤!Print_Area</vt:lpstr>
      <vt:lpstr>이윤율!Print_Area</vt:lpstr>
      <vt:lpstr>인집!Print_Area</vt:lpstr>
      <vt:lpstr>일반!Print_Area</vt:lpstr>
      <vt:lpstr>일반비율!Print_Area</vt:lpstr>
      <vt:lpstr>집계!Print_Area</vt:lpstr>
      <vt:lpstr>투입인원!Print_Area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2014-11-18T10:34:11Z</cp:lastPrinted>
  <dcterms:created xsi:type="dcterms:W3CDTF">2008-01-03T00:35:12Z</dcterms:created>
  <dcterms:modified xsi:type="dcterms:W3CDTF">2015-11-26T08:55:16Z</dcterms:modified>
</cp:coreProperties>
</file>