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jooyon\Documents\2017년 계약서 작성(실학)\물품\전시실 진열장 개폐장치 제작 설치(입찰)\"/>
    </mc:Choice>
  </mc:AlternateContent>
  <bookViews>
    <workbookView xWindow="0" yWindow="180" windowWidth="28800" windowHeight="11550"/>
  </bookViews>
  <sheets>
    <sheet name="계약심사조정내역" sheetId="10" r:id="rId1"/>
    <sheet name="원가계산서" sheetId="9" r:id="rId2"/>
    <sheet name="집계표" sheetId="5" r:id="rId3"/>
    <sheet name="일위대가목록" sheetId="4" r:id="rId4"/>
    <sheet name="일위대가표" sheetId="3" r:id="rId5"/>
    <sheet name="자재단가대비표" sheetId="2" r:id="rId6"/>
  </sheets>
  <definedNames>
    <definedName name="_xlnm.Consolidate_Area" localSheetId="1">원가계산서!$A$1:$M$34</definedName>
    <definedName name="_xlnm.Consolidate_Area">#REF!</definedName>
    <definedName name="_xlnm.Print_Area" localSheetId="1">원가계산서!$A$1:$M$34</definedName>
    <definedName name="_xlnm.Print_Area" localSheetId="3">일위대가목록!$A$1:$M$55</definedName>
    <definedName name="_xlnm.Print_Area" localSheetId="4">일위대가표!$A$1:$L$151</definedName>
    <definedName name="_xlnm.Print_Area" localSheetId="5">자재단가대비표!$A$1:$P$63</definedName>
    <definedName name="_xlnm.Print_Area" localSheetId="2">집계표!$A$1:$L$648</definedName>
    <definedName name="_xlnm.Print_Titles" localSheetId="3">일위대가목록!$1:$4</definedName>
    <definedName name="_xlnm.Print_Titles" localSheetId="4">일위대가표!$1:$4</definedName>
    <definedName name="_xlnm.Print_Titles" localSheetId="5">자재단가대비표!$1:$4</definedName>
    <definedName name="_xlnm.Print_Titles" localSheetId="2">집계표!$1:$4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0" i="10" l="1"/>
  <c r="E10" i="10" l="1"/>
  <c r="C8" i="10"/>
  <c r="C21" i="10" s="1"/>
  <c r="O32" i="2" l="1"/>
  <c r="E33" i="3"/>
  <c r="E38" i="3"/>
  <c r="E30" i="3"/>
  <c r="O11" i="2" l="1"/>
  <c r="O33" i="2"/>
  <c r="A2" i="2" l="1"/>
  <c r="A2" i="3" l="1"/>
  <c r="A2" i="4"/>
  <c r="A455" i="5" l="1"/>
  <c r="J455" i="5"/>
  <c r="H455" i="5"/>
  <c r="A231" i="5"/>
  <c r="J231" i="5"/>
  <c r="H231" i="5"/>
  <c r="E129" i="3"/>
  <c r="E111" i="3"/>
  <c r="E64" i="3"/>
  <c r="O34" i="2"/>
  <c r="O35" i="2"/>
  <c r="O36" i="2"/>
  <c r="J62" i="3" l="1"/>
  <c r="K15" i="4"/>
  <c r="G61" i="3"/>
  <c r="H61" i="3" s="1"/>
  <c r="H62" i="3" s="1"/>
  <c r="H15" i="4" s="1"/>
  <c r="I15" i="4" s="1"/>
  <c r="E60" i="3"/>
  <c r="F60" i="3" s="1"/>
  <c r="K60" i="3" s="1"/>
  <c r="A175" i="5"/>
  <c r="J175" i="5"/>
  <c r="H175" i="5"/>
  <c r="A147" i="5"/>
  <c r="J147" i="5"/>
  <c r="H147" i="5"/>
  <c r="A91" i="5"/>
  <c r="J91" i="5"/>
  <c r="H91" i="5"/>
  <c r="A14" i="4"/>
  <c r="A15" i="4" s="1"/>
  <c r="A16" i="4" s="1"/>
  <c r="A13" i="4"/>
  <c r="G126" i="5" l="1"/>
  <c r="G595" i="5"/>
  <c r="G294" i="5"/>
  <c r="G567" i="5"/>
  <c r="G210" i="5"/>
  <c r="G483" i="5"/>
  <c r="G371" i="5"/>
  <c r="G518" i="5"/>
  <c r="G406" i="5"/>
  <c r="G343" i="5"/>
  <c r="G315" i="5"/>
  <c r="K61" i="3"/>
  <c r="A17" i="4"/>
  <c r="A18" i="4" s="1"/>
  <c r="A19" i="4" s="1"/>
  <c r="A20" i="4" s="1"/>
  <c r="A21" i="4" s="1"/>
  <c r="A22" i="4" s="1"/>
  <c r="A23" i="4" s="1"/>
  <c r="A24" i="4" s="1"/>
  <c r="A25" i="4" s="1"/>
  <c r="A26" i="4" s="1"/>
  <c r="A27" i="4" s="1"/>
  <c r="A28" i="4" s="1"/>
  <c r="A29" i="4" s="1"/>
  <c r="A30" i="4" s="1"/>
  <c r="J41" i="3" l="1"/>
  <c r="H41" i="3"/>
  <c r="F38" i="3"/>
  <c r="J36" i="3"/>
  <c r="H36" i="3"/>
  <c r="F33" i="3"/>
  <c r="F30" i="3"/>
  <c r="F31" i="3" s="1"/>
  <c r="O28" i="2"/>
  <c r="K38" i="3" l="1"/>
  <c r="F41" i="3"/>
  <c r="K41" i="3" s="1"/>
  <c r="F11" i="4" s="1"/>
  <c r="K33" i="3"/>
  <c r="F36" i="3"/>
  <c r="E513" i="5" l="1"/>
  <c r="F513" i="5" s="1"/>
  <c r="K513" i="5" s="1"/>
  <c r="H513" i="5"/>
  <c r="J513" i="5"/>
  <c r="Q513" i="5"/>
  <c r="R513" i="5"/>
  <c r="S513" i="5"/>
  <c r="T513" i="5"/>
  <c r="U513" i="5"/>
  <c r="V513" i="5"/>
  <c r="W513" i="5"/>
  <c r="X513" i="5"/>
  <c r="Y513" i="5"/>
  <c r="Z513" i="5"/>
  <c r="AA513" i="5"/>
  <c r="AB513" i="5"/>
  <c r="AC513" i="5"/>
  <c r="AD513" i="5"/>
  <c r="AE513" i="5"/>
  <c r="AF513" i="5"/>
  <c r="AG513" i="5"/>
  <c r="AH513" i="5"/>
  <c r="AI513" i="5"/>
  <c r="AJ513" i="5"/>
  <c r="J514" i="5"/>
  <c r="Q514" i="5" s="1"/>
  <c r="R514" i="5"/>
  <c r="S514" i="5"/>
  <c r="T514" i="5"/>
  <c r="U514" i="5"/>
  <c r="V514" i="5"/>
  <c r="W514" i="5"/>
  <c r="X514" i="5"/>
  <c r="Y514" i="5"/>
  <c r="Z514" i="5"/>
  <c r="AA514" i="5"/>
  <c r="AB514" i="5"/>
  <c r="AC514" i="5"/>
  <c r="AD514" i="5"/>
  <c r="AE514" i="5"/>
  <c r="AF514" i="5"/>
  <c r="AG514" i="5"/>
  <c r="AH514" i="5"/>
  <c r="AI514" i="5"/>
  <c r="AJ514" i="5"/>
  <c r="J515" i="5"/>
  <c r="Q515" i="5" s="1"/>
  <c r="R515" i="5"/>
  <c r="S515" i="5"/>
  <c r="T515" i="5"/>
  <c r="U515" i="5"/>
  <c r="V515" i="5"/>
  <c r="W515" i="5"/>
  <c r="X515" i="5"/>
  <c r="Y515" i="5"/>
  <c r="Z515" i="5"/>
  <c r="AA515" i="5"/>
  <c r="AB515" i="5"/>
  <c r="AC515" i="5"/>
  <c r="AD515" i="5"/>
  <c r="AE515" i="5"/>
  <c r="AF515" i="5"/>
  <c r="AG515" i="5"/>
  <c r="AH515" i="5"/>
  <c r="AI515" i="5"/>
  <c r="AJ515" i="5"/>
  <c r="G19" i="9"/>
  <c r="F19" i="9"/>
  <c r="G17" i="9"/>
  <c r="F17" i="9"/>
  <c r="G16" i="9"/>
  <c r="F16" i="9"/>
  <c r="D13" i="9"/>
  <c r="D12" i="9"/>
  <c r="G10" i="9"/>
  <c r="G11" i="9" s="1"/>
  <c r="F10" i="9"/>
  <c r="F11" i="9" s="1"/>
  <c r="G8" i="9"/>
  <c r="G23" i="9" s="1"/>
  <c r="F8" i="9"/>
  <c r="F22" i="9" s="1"/>
  <c r="D7" i="9"/>
  <c r="D6" i="9"/>
  <c r="F23" i="9" l="1"/>
  <c r="G20" i="9"/>
  <c r="F14" i="9"/>
  <c r="F15" i="9"/>
  <c r="F21" i="9"/>
  <c r="G21" i="9"/>
  <c r="G14" i="9"/>
  <c r="G15" i="9"/>
  <c r="G22" i="9"/>
  <c r="F20" i="9"/>
  <c r="G25" i="9" l="1"/>
  <c r="F25" i="9"/>
  <c r="G26" i="9" l="1"/>
  <c r="F26" i="9"/>
  <c r="F27" i="9" l="1"/>
  <c r="F28" i="9" s="1"/>
  <c r="G27" i="9"/>
  <c r="G28" i="9" s="1"/>
  <c r="G30" i="9" l="1"/>
  <c r="G31" i="9" s="1"/>
  <c r="F30" i="9"/>
  <c r="G32" i="9" l="1"/>
  <c r="G34" i="9" s="1"/>
  <c r="F31" i="9"/>
  <c r="F32" i="9" s="1"/>
  <c r="F34" i="9" s="1"/>
  <c r="AK648" i="5" l="1"/>
  <c r="AK10" i="5" s="1"/>
  <c r="F624" i="5"/>
  <c r="H624" i="5"/>
  <c r="Q624" i="5"/>
  <c r="R624" i="5"/>
  <c r="S624" i="5"/>
  <c r="T624" i="5"/>
  <c r="U624" i="5"/>
  <c r="V624" i="5"/>
  <c r="X624" i="5"/>
  <c r="Y624" i="5"/>
  <c r="Z624" i="5"/>
  <c r="AA624" i="5"/>
  <c r="AB624" i="5"/>
  <c r="AC624" i="5"/>
  <c r="AD624" i="5"/>
  <c r="AE624" i="5"/>
  <c r="AF624" i="5"/>
  <c r="AG624" i="5"/>
  <c r="AH624" i="5"/>
  <c r="AI624" i="5"/>
  <c r="AJ624" i="5"/>
  <c r="F623" i="5"/>
  <c r="H623" i="5"/>
  <c r="Q623" i="5"/>
  <c r="R623" i="5"/>
  <c r="S623" i="5"/>
  <c r="T623" i="5"/>
  <c r="U623" i="5"/>
  <c r="V623" i="5"/>
  <c r="X623" i="5"/>
  <c r="Y623" i="5"/>
  <c r="Z623" i="5"/>
  <c r="AA623" i="5"/>
  <c r="AB623" i="5"/>
  <c r="AC623" i="5"/>
  <c r="AD623" i="5"/>
  <c r="AE623" i="5"/>
  <c r="AF623" i="5"/>
  <c r="AG623" i="5"/>
  <c r="AH623" i="5"/>
  <c r="AI623" i="5"/>
  <c r="AJ623" i="5"/>
  <c r="F622" i="5"/>
  <c r="F648" i="5" s="1"/>
  <c r="E10" i="5" s="1"/>
  <c r="F10" i="5" s="1"/>
  <c r="H622" i="5"/>
  <c r="H648" i="5" s="1"/>
  <c r="G10" i="5" s="1"/>
  <c r="H10" i="5" s="1"/>
  <c r="Q622" i="5"/>
  <c r="R622" i="5"/>
  <c r="S622" i="5"/>
  <c r="S648" i="5" s="1"/>
  <c r="S10" i="5" s="1"/>
  <c r="T622" i="5"/>
  <c r="T648" i="5" s="1"/>
  <c r="T10" i="5" s="1"/>
  <c r="U622" i="5"/>
  <c r="U648" i="5" s="1"/>
  <c r="U10" i="5" s="1"/>
  <c r="V622" i="5"/>
  <c r="X622" i="5"/>
  <c r="Y622" i="5"/>
  <c r="Y648" i="5" s="1"/>
  <c r="Y10" i="5" s="1"/>
  <c r="Z622" i="5"/>
  <c r="Z648" i="5" s="1"/>
  <c r="Z10" i="5" s="1"/>
  <c r="AA622" i="5"/>
  <c r="AB622" i="5"/>
  <c r="AB648" i="5" s="1"/>
  <c r="AB10" i="5" s="1"/>
  <c r="AC622" i="5"/>
  <c r="AC648" i="5" s="1"/>
  <c r="AC10" i="5" s="1"/>
  <c r="AD622" i="5"/>
  <c r="AD648" i="5" s="1"/>
  <c r="AD10" i="5" s="1"/>
  <c r="AE622" i="5"/>
  <c r="AF622" i="5"/>
  <c r="AG622" i="5"/>
  <c r="AG648" i="5" s="1"/>
  <c r="AG10" i="5" s="1"/>
  <c r="AH622" i="5"/>
  <c r="AH648" i="5" s="1"/>
  <c r="AH10" i="5" s="1"/>
  <c r="AI622" i="5"/>
  <c r="AJ622" i="5"/>
  <c r="AJ648" i="5" s="1"/>
  <c r="AJ10" i="5" s="1"/>
  <c r="AK620" i="5"/>
  <c r="AK539" i="5" s="1"/>
  <c r="Q601" i="5"/>
  <c r="R601" i="5"/>
  <c r="S601" i="5"/>
  <c r="T601" i="5"/>
  <c r="U601" i="5"/>
  <c r="V601" i="5"/>
  <c r="W601" i="5"/>
  <c r="X601" i="5"/>
  <c r="Y601" i="5"/>
  <c r="Z601" i="5"/>
  <c r="AA601" i="5"/>
  <c r="AB601" i="5"/>
  <c r="AC601" i="5"/>
  <c r="AD601" i="5"/>
  <c r="AE601" i="5"/>
  <c r="AF601" i="5"/>
  <c r="AG601" i="5"/>
  <c r="AH601" i="5"/>
  <c r="AI601" i="5"/>
  <c r="AJ601" i="5"/>
  <c r="J600" i="5"/>
  <c r="Q600" i="5" s="1"/>
  <c r="R600" i="5"/>
  <c r="S600" i="5"/>
  <c r="T600" i="5"/>
  <c r="U600" i="5"/>
  <c r="V600" i="5"/>
  <c r="W600" i="5"/>
  <c r="X600" i="5"/>
  <c r="Y600" i="5"/>
  <c r="Z600" i="5"/>
  <c r="AA600" i="5"/>
  <c r="AB600" i="5"/>
  <c r="AC600" i="5"/>
  <c r="AD600" i="5"/>
  <c r="AE600" i="5"/>
  <c r="AF600" i="5"/>
  <c r="AG600" i="5"/>
  <c r="AH600" i="5"/>
  <c r="AI600" i="5"/>
  <c r="AJ600" i="5"/>
  <c r="J599" i="5"/>
  <c r="Q599" i="5"/>
  <c r="R599" i="5"/>
  <c r="S599" i="5"/>
  <c r="T599" i="5"/>
  <c r="U599" i="5"/>
  <c r="V599" i="5"/>
  <c r="W599" i="5"/>
  <c r="X599" i="5"/>
  <c r="Y599" i="5"/>
  <c r="Z599" i="5"/>
  <c r="AA599" i="5"/>
  <c r="AB599" i="5"/>
  <c r="AC599" i="5"/>
  <c r="AD599" i="5"/>
  <c r="AE599" i="5"/>
  <c r="AF599" i="5"/>
  <c r="AG599" i="5"/>
  <c r="AH599" i="5"/>
  <c r="AI599" i="5"/>
  <c r="AJ599" i="5"/>
  <c r="J598" i="5"/>
  <c r="Q598" i="5"/>
  <c r="R598" i="5"/>
  <c r="S598" i="5"/>
  <c r="T598" i="5"/>
  <c r="U598" i="5"/>
  <c r="V598" i="5"/>
  <c r="W598" i="5"/>
  <c r="X598" i="5"/>
  <c r="Y598" i="5"/>
  <c r="Z598" i="5"/>
  <c r="AA598" i="5"/>
  <c r="AB598" i="5"/>
  <c r="AC598" i="5"/>
  <c r="AD598" i="5"/>
  <c r="AE598" i="5"/>
  <c r="AF598" i="5"/>
  <c r="AG598" i="5"/>
  <c r="AH598" i="5"/>
  <c r="AI598" i="5"/>
  <c r="AJ598" i="5"/>
  <c r="J597" i="5"/>
  <c r="J620" i="5" s="1"/>
  <c r="I539" i="5" s="1"/>
  <c r="J539" i="5" s="1"/>
  <c r="R597" i="5"/>
  <c r="S597" i="5"/>
  <c r="T597" i="5"/>
  <c r="U597" i="5"/>
  <c r="V597" i="5"/>
  <c r="W597" i="5"/>
  <c r="X597" i="5"/>
  <c r="X620" i="5" s="1"/>
  <c r="X539" i="5" s="1"/>
  <c r="Y597" i="5"/>
  <c r="Z597" i="5"/>
  <c r="AA597" i="5"/>
  <c r="AB597" i="5"/>
  <c r="AC597" i="5"/>
  <c r="AD597" i="5"/>
  <c r="AE597" i="5"/>
  <c r="AF597" i="5"/>
  <c r="AG597" i="5"/>
  <c r="AH597" i="5"/>
  <c r="AI597" i="5"/>
  <c r="AJ597" i="5"/>
  <c r="F596" i="5"/>
  <c r="J596" i="5"/>
  <c r="Q596" i="5"/>
  <c r="R596" i="5"/>
  <c r="S596" i="5"/>
  <c r="T596" i="5"/>
  <c r="U596" i="5"/>
  <c r="V596" i="5"/>
  <c r="W596" i="5"/>
  <c r="X596" i="5"/>
  <c r="Y596" i="5"/>
  <c r="Z596" i="5"/>
  <c r="AA596" i="5"/>
  <c r="AB596" i="5"/>
  <c r="AC596" i="5"/>
  <c r="AD596" i="5"/>
  <c r="AE596" i="5"/>
  <c r="AF596" i="5"/>
  <c r="AG596" i="5"/>
  <c r="AH596" i="5"/>
  <c r="AI596" i="5"/>
  <c r="AJ596" i="5"/>
  <c r="J595" i="5"/>
  <c r="Q595" i="5"/>
  <c r="R595" i="5"/>
  <c r="S595" i="5"/>
  <c r="T595" i="5"/>
  <c r="U595" i="5"/>
  <c r="V595" i="5"/>
  <c r="W595" i="5"/>
  <c r="X595" i="5"/>
  <c r="Y595" i="5"/>
  <c r="Z595" i="5"/>
  <c r="AA595" i="5"/>
  <c r="AB595" i="5"/>
  <c r="AC595" i="5"/>
  <c r="AD595" i="5"/>
  <c r="AE595" i="5"/>
  <c r="AF595" i="5"/>
  <c r="AG595" i="5"/>
  <c r="AH595" i="5"/>
  <c r="AI595" i="5"/>
  <c r="AJ595" i="5"/>
  <c r="F594" i="5"/>
  <c r="H594" i="5"/>
  <c r="J594" i="5"/>
  <c r="AK592" i="5"/>
  <c r="AK538" i="5" s="1"/>
  <c r="Q573" i="5"/>
  <c r="R573" i="5"/>
  <c r="S573" i="5"/>
  <c r="T573" i="5"/>
  <c r="U573" i="5"/>
  <c r="V573" i="5"/>
  <c r="W573" i="5"/>
  <c r="X573" i="5"/>
  <c r="Y573" i="5"/>
  <c r="Z573" i="5"/>
  <c r="AA573" i="5"/>
  <c r="AB573" i="5"/>
  <c r="AC573" i="5"/>
  <c r="AD573" i="5"/>
  <c r="AE573" i="5"/>
  <c r="AF573" i="5"/>
  <c r="AG573" i="5"/>
  <c r="AH573" i="5"/>
  <c r="AI573" i="5"/>
  <c r="AJ573" i="5"/>
  <c r="J572" i="5"/>
  <c r="Q572" i="5" s="1"/>
  <c r="R572" i="5"/>
  <c r="S572" i="5"/>
  <c r="T572" i="5"/>
  <c r="U572" i="5"/>
  <c r="V572" i="5"/>
  <c r="W572" i="5"/>
  <c r="X572" i="5"/>
  <c r="Y572" i="5"/>
  <c r="Z572" i="5"/>
  <c r="AA572" i="5"/>
  <c r="AB572" i="5"/>
  <c r="AC572" i="5"/>
  <c r="AD572" i="5"/>
  <c r="AE572" i="5"/>
  <c r="AF572" i="5"/>
  <c r="AG572" i="5"/>
  <c r="AH572" i="5"/>
  <c r="AI572" i="5"/>
  <c r="AJ572" i="5"/>
  <c r="J571" i="5"/>
  <c r="Q571" i="5" s="1"/>
  <c r="R571" i="5"/>
  <c r="S571" i="5"/>
  <c r="T571" i="5"/>
  <c r="U571" i="5"/>
  <c r="V571" i="5"/>
  <c r="W571" i="5"/>
  <c r="X571" i="5"/>
  <c r="Y571" i="5"/>
  <c r="Z571" i="5"/>
  <c r="AA571" i="5"/>
  <c r="AB571" i="5"/>
  <c r="AC571" i="5"/>
  <c r="AD571" i="5"/>
  <c r="AE571" i="5"/>
  <c r="AF571" i="5"/>
  <c r="AG571" i="5"/>
  <c r="AH571" i="5"/>
  <c r="AI571" i="5"/>
  <c r="AJ571" i="5"/>
  <c r="J570" i="5"/>
  <c r="Q570" i="5" s="1"/>
  <c r="R570" i="5"/>
  <c r="S570" i="5"/>
  <c r="T570" i="5"/>
  <c r="U570" i="5"/>
  <c r="V570" i="5"/>
  <c r="W570" i="5"/>
  <c r="X570" i="5"/>
  <c r="Y570" i="5"/>
  <c r="Z570" i="5"/>
  <c r="AA570" i="5"/>
  <c r="AB570" i="5"/>
  <c r="AC570" i="5"/>
  <c r="AD570" i="5"/>
  <c r="AE570" i="5"/>
  <c r="AF570" i="5"/>
  <c r="AG570" i="5"/>
  <c r="AH570" i="5"/>
  <c r="AI570" i="5"/>
  <c r="AJ570" i="5"/>
  <c r="J569" i="5"/>
  <c r="Q569" i="5" s="1"/>
  <c r="R569" i="5"/>
  <c r="S569" i="5"/>
  <c r="T569" i="5"/>
  <c r="U569" i="5"/>
  <c r="V569" i="5"/>
  <c r="W569" i="5"/>
  <c r="X569" i="5"/>
  <c r="Y569" i="5"/>
  <c r="Z569" i="5"/>
  <c r="AA569" i="5"/>
  <c r="AB569" i="5"/>
  <c r="AC569" i="5"/>
  <c r="AD569" i="5"/>
  <c r="AE569" i="5"/>
  <c r="AF569" i="5"/>
  <c r="AG569" i="5"/>
  <c r="AH569" i="5"/>
  <c r="AI569" i="5"/>
  <c r="AJ569" i="5"/>
  <c r="F568" i="5"/>
  <c r="J568" i="5"/>
  <c r="Q568" i="5"/>
  <c r="R568" i="5"/>
  <c r="S568" i="5"/>
  <c r="T568" i="5"/>
  <c r="U568" i="5"/>
  <c r="V568" i="5"/>
  <c r="W568" i="5"/>
  <c r="X568" i="5"/>
  <c r="Y568" i="5"/>
  <c r="Z568" i="5"/>
  <c r="AA568" i="5"/>
  <c r="AB568" i="5"/>
  <c r="AC568" i="5"/>
  <c r="AD568" i="5"/>
  <c r="AE568" i="5"/>
  <c r="AF568" i="5"/>
  <c r="AG568" i="5"/>
  <c r="AH568" i="5"/>
  <c r="AI568" i="5"/>
  <c r="AJ568" i="5"/>
  <c r="J567" i="5"/>
  <c r="Q567" i="5" s="1"/>
  <c r="Q592" i="5" s="1"/>
  <c r="Q538" i="5" s="1"/>
  <c r="R567" i="5"/>
  <c r="S567" i="5"/>
  <c r="T567" i="5"/>
  <c r="U567" i="5"/>
  <c r="V567" i="5"/>
  <c r="W567" i="5"/>
  <c r="X567" i="5"/>
  <c r="Y567" i="5"/>
  <c r="Z567" i="5"/>
  <c r="AA567" i="5"/>
  <c r="AB567" i="5"/>
  <c r="AC567" i="5"/>
  <c r="AD567" i="5"/>
  <c r="AE567" i="5"/>
  <c r="AF567" i="5"/>
  <c r="AG567" i="5"/>
  <c r="AH567" i="5"/>
  <c r="AI567" i="5"/>
  <c r="AJ567" i="5"/>
  <c r="F566" i="5"/>
  <c r="K566" i="5" s="1"/>
  <c r="H566" i="5"/>
  <c r="J566" i="5"/>
  <c r="AK536" i="5"/>
  <c r="AK428" i="5" s="1"/>
  <c r="J523" i="5"/>
  <c r="Q523" i="5" s="1"/>
  <c r="R523" i="5"/>
  <c r="S523" i="5"/>
  <c r="T523" i="5"/>
  <c r="U523" i="5"/>
  <c r="V523" i="5"/>
  <c r="W523" i="5"/>
  <c r="X523" i="5"/>
  <c r="Y523" i="5"/>
  <c r="Z523" i="5"/>
  <c r="AA523" i="5"/>
  <c r="AB523" i="5"/>
  <c r="AC523" i="5"/>
  <c r="AD523" i="5"/>
  <c r="AE523" i="5"/>
  <c r="AF523" i="5"/>
  <c r="AG523" i="5"/>
  <c r="AH523" i="5"/>
  <c r="AI523" i="5"/>
  <c r="AJ523" i="5"/>
  <c r="J522" i="5"/>
  <c r="Q522" i="5" s="1"/>
  <c r="R522" i="5"/>
  <c r="S522" i="5"/>
  <c r="T522" i="5"/>
  <c r="U522" i="5"/>
  <c r="V522" i="5"/>
  <c r="W522" i="5"/>
  <c r="X522" i="5"/>
  <c r="Y522" i="5"/>
  <c r="Z522" i="5"/>
  <c r="AA522" i="5"/>
  <c r="AB522" i="5"/>
  <c r="AC522" i="5"/>
  <c r="AD522" i="5"/>
  <c r="AE522" i="5"/>
  <c r="AF522" i="5"/>
  <c r="AG522" i="5"/>
  <c r="AH522" i="5"/>
  <c r="AI522" i="5"/>
  <c r="AJ522" i="5"/>
  <c r="J521" i="5"/>
  <c r="Q521" i="5" s="1"/>
  <c r="R521" i="5"/>
  <c r="S521" i="5"/>
  <c r="T521" i="5"/>
  <c r="U521" i="5"/>
  <c r="V521" i="5"/>
  <c r="W521" i="5"/>
  <c r="X521" i="5"/>
  <c r="Y521" i="5"/>
  <c r="Z521" i="5"/>
  <c r="AA521" i="5"/>
  <c r="AB521" i="5"/>
  <c r="AC521" i="5"/>
  <c r="AD521" i="5"/>
  <c r="AE521" i="5"/>
  <c r="AF521" i="5"/>
  <c r="AG521" i="5"/>
  <c r="AH521" i="5"/>
  <c r="AI521" i="5"/>
  <c r="AJ521" i="5"/>
  <c r="J520" i="5"/>
  <c r="Q520" i="5" s="1"/>
  <c r="R520" i="5"/>
  <c r="S520" i="5"/>
  <c r="T520" i="5"/>
  <c r="U520" i="5"/>
  <c r="V520" i="5"/>
  <c r="W520" i="5"/>
  <c r="X520" i="5"/>
  <c r="Y520" i="5"/>
  <c r="Z520" i="5"/>
  <c r="AA520" i="5"/>
  <c r="AB520" i="5"/>
  <c r="AC520" i="5"/>
  <c r="AD520" i="5"/>
  <c r="AE520" i="5"/>
  <c r="AF520" i="5"/>
  <c r="AG520" i="5"/>
  <c r="AH520" i="5"/>
  <c r="AI520" i="5"/>
  <c r="AJ520" i="5"/>
  <c r="F519" i="5"/>
  <c r="J519" i="5"/>
  <c r="Q519" i="5"/>
  <c r="R519" i="5"/>
  <c r="S519" i="5"/>
  <c r="T519" i="5"/>
  <c r="U519" i="5"/>
  <c r="V519" i="5"/>
  <c r="W519" i="5"/>
  <c r="X519" i="5"/>
  <c r="Y519" i="5"/>
  <c r="Z519" i="5"/>
  <c r="AA519" i="5"/>
  <c r="AB519" i="5"/>
  <c r="AC519" i="5"/>
  <c r="AD519" i="5"/>
  <c r="AE519" i="5"/>
  <c r="AF519" i="5"/>
  <c r="AG519" i="5"/>
  <c r="AH519" i="5"/>
  <c r="AI519" i="5"/>
  <c r="AJ519" i="5"/>
  <c r="J518" i="5"/>
  <c r="Q518" i="5" s="1"/>
  <c r="R518" i="5"/>
  <c r="S518" i="5"/>
  <c r="T518" i="5"/>
  <c r="U518" i="5"/>
  <c r="V518" i="5"/>
  <c r="W518" i="5"/>
  <c r="X518" i="5"/>
  <c r="Y518" i="5"/>
  <c r="Z518" i="5"/>
  <c r="AA518" i="5"/>
  <c r="AB518" i="5"/>
  <c r="AC518" i="5"/>
  <c r="AD518" i="5"/>
  <c r="AE518" i="5"/>
  <c r="AF518" i="5"/>
  <c r="AG518" i="5"/>
  <c r="AH518" i="5"/>
  <c r="AI518" i="5"/>
  <c r="AJ518" i="5"/>
  <c r="J517" i="5"/>
  <c r="Q517" i="5" s="1"/>
  <c r="R517" i="5"/>
  <c r="S517" i="5"/>
  <c r="T517" i="5"/>
  <c r="U517" i="5"/>
  <c r="V517" i="5"/>
  <c r="W517" i="5"/>
  <c r="X517" i="5"/>
  <c r="Y517" i="5"/>
  <c r="Z517" i="5"/>
  <c r="AA517" i="5"/>
  <c r="AB517" i="5"/>
  <c r="AC517" i="5"/>
  <c r="AD517" i="5"/>
  <c r="AE517" i="5"/>
  <c r="AF517" i="5"/>
  <c r="AG517" i="5"/>
  <c r="AH517" i="5"/>
  <c r="AI517" i="5"/>
  <c r="AJ517" i="5"/>
  <c r="J516" i="5"/>
  <c r="Q516" i="5"/>
  <c r="R516" i="5"/>
  <c r="S516" i="5"/>
  <c r="T516" i="5"/>
  <c r="U516" i="5"/>
  <c r="V516" i="5"/>
  <c r="W516" i="5"/>
  <c r="X516" i="5"/>
  <c r="Y516" i="5"/>
  <c r="Z516" i="5"/>
  <c r="AA516" i="5"/>
  <c r="AB516" i="5"/>
  <c r="AC516" i="5"/>
  <c r="AD516" i="5"/>
  <c r="AE516" i="5"/>
  <c r="AF516" i="5"/>
  <c r="AG516" i="5"/>
  <c r="AH516" i="5"/>
  <c r="AI516" i="5"/>
  <c r="AJ516" i="5"/>
  <c r="J512" i="5"/>
  <c r="Q512" i="5" s="1"/>
  <c r="R512" i="5"/>
  <c r="S512" i="5"/>
  <c r="T512" i="5"/>
  <c r="U512" i="5"/>
  <c r="V512" i="5"/>
  <c r="W512" i="5"/>
  <c r="X512" i="5"/>
  <c r="X536" i="5" s="1"/>
  <c r="X428" i="5" s="1"/>
  <c r="Y512" i="5"/>
  <c r="Z512" i="5"/>
  <c r="AA512" i="5"/>
  <c r="AB512" i="5"/>
  <c r="AC512" i="5"/>
  <c r="AD512" i="5"/>
  <c r="AE512" i="5"/>
  <c r="AF512" i="5"/>
  <c r="AG512" i="5"/>
  <c r="AH512" i="5"/>
  <c r="AI512" i="5"/>
  <c r="AJ512" i="5"/>
  <c r="F511" i="5"/>
  <c r="J511" i="5"/>
  <c r="J536" i="5" s="1"/>
  <c r="I428" i="5" s="1"/>
  <c r="J428" i="5" s="1"/>
  <c r="R511" i="5"/>
  <c r="R536" i="5" s="1"/>
  <c r="R428" i="5" s="1"/>
  <c r="S511" i="5"/>
  <c r="T511" i="5"/>
  <c r="U511" i="5"/>
  <c r="V511" i="5"/>
  <c r="W511" i="5"/>
  <c r="W536" i="5" s="1"/>
  <c r="W428" i="5" s="1"/>
  <c r="X511" i="5"/>
  <c r="Y511" i="5"/>
  <c r="Z511" i="5"/>
  <c r="AA511" i="5"/>
  <c r="AB511" i="5"/>
  <c r="AC511" i="5"/>
  <c r="AD511" i="5"/>
  <c r="AE511" i="5"/>
  <c r="AF511" i="5"/>
  <c r="AG511" i="5"/>
  <c r="AH511" i="5"/>
  <c r="AI511" i="5"/>
  <c r="AJ511" i="5"/>
  <c r="F510" i="5"/>
  <c r="H510" i="5"/>
  <c r="J510" i="5"/>
  <c r="AK508" i="5"/>
  <c r="J488" i="5"/>
  <c r="Q488" i="5" s="1"/>
  <c r="R488" i="5"/>
  <c r="S488" i="5"/>
  <c r="T488" i="5"/>
  <c r="U488" i="5"/>
  <c r="V488" i="5"/>
  <c r="W488" i="5"/>
  <c r="X488" i="5"/>
  <c r="Y488" i="5"/>
  <c r="Z488" i="5"/>
  <c r="AA488" i="5"/>
  <c r="AB488" i="5"/>
  <c r="AC488" i="5"/>
  <c r="AD488" i="5"/>
  <c r="AE488" i="5"/>
  <c r="AF488" i="5"/>
  <c r="AG488" i="5"/>
  <c r="AH488" i="5"/>
  <c r="AI488" i="5"/>
  <c r="AJ488" i="5"/>
  <c r="J487" i="5"/>
  <c r="Q487" i="5"/>
  <c r="R487" i="5"/>
  <c r="S487" i="5"/>
  <c r="T487" i="5"/>
  <c r="U487" i="5"/>
  <c r="V487" i="5"/>
  <c r="W487" i="5"/>
  <c r="X487" i="5"/>
  <c r="Y487" i="5"/>
  <c r="Z487" i="5"/>
  <c r="AA487" i="5"/>
  <c r="AB487" i="5"/>
  <c r="AC487" i="5"/>
  <c r="AD487" i="5"/>
  <c r="AE487" i="5"/>
  <c r="AF487" i="5"/>
  <c r="AG487" i="5"/>
  <c r="AH487" i="5"/>
  <c r="AI487" i="5"/>
  <c r="AJ487" i="5"/>
  <c r="J486" i="5"/>
  <c r="Q486" i="5" s="1"/>
  <c r="R486" i="5"/>
  <c r="S486" i="5"/>
  <c r="T486" i="5"/>
  <c r="U486" i="5"/>
  <c r="V486" i="5"/>
  <c r="W486" i="5"/>
  <c r="X486" i="5"/>
  <c r="Y486" i="5"/>
  <c r="Z486" i="5"/>
  <c r="AA486" i="5"/>
  <c r="AB486" i="5"/>
  <c r="AC486" i="5"/>
  <c r="AD486" i="5"/>
  <c r="AE486" i="5"/>
  <c r="AF486" i="5"/>
  <c r="AG486" i="5"/>
  <c r="AH486" i="5"/>
  <c r="AI486" i="5"/>
  <c r="AJ486" i="5"/>
  <c r="J485" i="5"/>
  <c r="Q485" i="5"/>
  <c r="R485" i="5"/>
  <c r="S485" i="5"/>
  <c r="T485" i="5"/>
  <c r="U485" i="5"/>
  <c r="V485" i="5"/>
  <c r="W485" i="5"/>
  <c r="X485" i="5"/>
  <c r="Y485" i="5"/>
  <c r="Z485" i="5"/>
  <c r="AA485" i="5"/>
  <c r="AB485" i="5"/>
  <c r="AC485" i="5"/>
  <c r="AD485" i="5"/>
  <c r="AE485" i="5"/>
  <c r="AF485" i="5"/>
  <c r="AG485" i="5"/>
  <c r="AH485" i="5"/>
  <c r="AI485" i="5"/>
  <c r="AJ485" i="5"/>
  <c r="F484" i="5"/>
  <c r="J484" i="5"/>
  <c r="Q484" i="5"/>
  <c r="R484" i="5"/>
  <c r="S484" i="5"/>
  <c r="T484" i="5"/>
  <c r="U484" i="5"/>
  <c r="V484" i="5"/>
  <c r="W484" i="5"/>
  <c r="X484" i="5"/>
  <c r="Y484" i="5"/>
  <c r="Z484" i="5"/>
  <c r="AA484" i="5"/>
  <c r="AB484" i="5"/>
  <c r="AC484" i="5"/>
  <c r="AD484" i="5"/>
  <c r="AE484" i="5"/>
  <c r="AF484" i="5"/>
  <c r="AG484" i="5"/>
  <c r="AH484" i="5"/>
  <c r="AI484" i="5"/>
  <c r="AJ484" i="5"/>
  <c r="J483" i="5"/>
  <c r="J508" i="5" s="1"/>
  <c r="I427" i="5" s="1"/>
  <c r="J427" i="5" s="1"/>
  <c r="R483" i="5"/>
  <c r="R508" i="5" s="1"/>
  <c r="R427" i="5" s="1"/>
  <c r="S483" i="5"/>
  <c r="T483" i="5"/>
  <c r="U483" i="5"/>
  <c r="V483" i="5"/>
  <c r="W483" i="5"/>
  <c r="W508" i="5" s="1"/>
  <c r="W427" i="5" s="1"/>
  <c r="X483" i="5"/>
  <c r="X508" i="5" s="1"/>
  <c r="X427" i="5" s="1"/>
  <c r="Y483" i="5"/>
  <c r="Z483" i="5"/>
  <c r="AA483" i="5"/>
  <c r="AB483" i="5"/>
  <c r="AC483" i="5"/>
  <c r="AD483" i="5"/>
  <c r="AE483" i="5"/>
  <c r="AF483" i="5"/>
  <c r="AG483" i="5"/>
  <c r="AH483" i="5"/>
  <c r="AI483" i="5"/>
  <c r="AJ483" i="5"/>
  <c r="F482" i="5"/>
  <c r="H482" i="5"/>
  <c r="J482" i="5"/>
  <c r="J480" i="5"/>
  <c r="I426" i="5" s="1"/>
  <c r="J426" i="5" s="1"/>
  <c r="AK480" i="5"/>
  <c r="AK426" i="5" s="1"/>
  <c r="Q464" i="5"/>
  <c r="R464" i="5"/>
  <c r="S464" i="5"/>
  <c r="T464" i="5"/>
  <c r="U464" i="5"/>
  <c r="V464" i="5"/>
  <c r="W464" i="5"/>
  <c r="X464" i="5"/>
  <c r="Y464" i="5"/>
  <c r="Z464" i="5"/>
  <c r="AA464" i="5"/>
  <c r="AB464" i="5"/>
  <c r="AC464" i="5"/>
  <c r="AD464" i="5"/>
  <c r="AE464" i="5"/>
  <c r="AF464" i="5"/>
  <c r="AG464" i="5"/>
  <c r="AH464" i="5"/>
  <c r="AI464" i="5"/>
  <c r="AJ464" i="5"/>
  <c r="Q463" i="5"/>
  <c r="R463" i="5"/>
  <c r="S463" i="5"/>
  <c r="T463" i="5"/>
  <c r="U463" i="5"/>
  <c r="V463" i="5"/>
  <c r="W463" i="5"/>
  <c r="X463" i="5"/>
  <c r="Y463" i="5"/>
  <c r="Z463" i="5"/>
  <c r="AA463" i="5"/>
  <c r="AB463" i="5"/>
  <c r="AC463" i="5"/>
  <c r="AD463" i="5"/>
  <c r="AE463" i="5"/>
  <c r="AF463" i="5"/>
  <c r="AG463" i="5"/>
  <c r="AH463" i="5"/>
  <c r="AI463" i="5"/>
  <c r="AJ463" i="5"/>
  <c r="Q462" i="5"/>
  <c r="R462" i="5"/>
  <c r="S462" i="5"/>
  <c r="T462" i="5"/>
  <c r="U462" i="5"/>
  <c r="V462" i="5"/>
  <c r="W462" i="5"/>
  <c r="X462" i="5"/>
  <c r="Y462" i="5"/>
  <c r="Z462" i="5"/>
  <c r="AA462" i="5"/>
  <c r="AB462" i="5"/>
  <c r="AC462" i="5"/>
  <c r="AD462" i="5"/>
  <c r="AE462" i="5"/>
  <c r="AF462" i="5"/>
  <c r="AG462" i="5"/>
  <c r="AH462" i="5"/>
  <c r="AI462" i="5"/>
  <c r="AJ462" i="5"/>
  <c r="Q461" i="5"/>
  <c r="R461" i="5"/>
  <c r="S461" i="5"/>
  <c r="T461" i="5"/>
  <c r="U461" i="5"/>
  <c r="V461" i="5"/>
  <c r="W461" i="5"/>
  <c r="X461" i="5"/>
  <c r="Y461" i="5"/>
  <c r="Z461" i="5"/>
  <c r="AA461" i="5"/>
  <c r="AB461" i="5"/>
  <c r="AC461" i="5"/>
  <c r="AD461" i="5"/>
  <c r="AE461" i="5"/>
  <c r="AF461" i="5"/>
  <c r="AG461" i="5"/>
  <c r="AH461" i="5"/>
  <c r="AI461" i="5"/>
  <c r="AJ461" i="5"/>
  <c r="Q460" i="5"/>
  <c r="R460" i="5"/>
  <c r="S460" i="5"/>
  <c r="T460" i="5"/>
  <c r="U460" i="5"/>
  <c r="V460" i="5"/>
  <c r="W460" i="5"/>
  <c r="X460" i="5"/>
  <c r="Y460" i="5"/>
  <c r="Z460" i="5"/>
  <c r="AA460" i="5"/>
  <c r="AB460" i="5"/>
  <c r="AC460" i="5"/>
  <c r="AD460" i="5"/>
  <c r="AE460" i="5"/>
  <c r="AF460" i="5"/>
  <c r="AG460" i="5"/>
  <c r="AH460" i="5"/>
  <c r="AI460" i="5"/>
  <c r="AJ460" i="5"/>
  <c r="Q459" i="5"/>
  <c r="R459" i="5"/>
  <c r="S459" i="5"/>
  <c r="T459" i="5"/>
  <c r="U459" i="5"/>
  <c r="V459" i="5"/>
  <c r="W459" i="5"/>
  <c r="X459" i="5"/>
  <c r="Y459" i="5"/>
  <c r="Z459" i="5"/>
  <c r="AA459" i="5"/>
  <c r="AB459" i="5"/>
  <c r="AC459" i="5"/>
  <c r="AD459" i="5"/>
  <c r="AE459" i="5"/>
  <c r="AF459" i="5"/>
  <c r="AG459" i="5"/>
  <c r="AH459" i="5"/>
  <c r="AI459" i="5"/>
  <c r="AJ459" i="5"/>
  <c r="Q458" i="5"/>
  <c r="R458" i="5"/>
  <c r="S458" i="5"/>
  <c r="T458" i="5"/>
  <c r="U458" i="5"/>
  <c r="V458" i="5"/>
  <c r="W458" i="5"/>
  <c r="X458" i="5"/>
  <c r="Y458" i="5"/>
  <c r="Z458" i="5"/>
  <c r="AA458" i="5"/>
  <c r="AB458" i="5"/>
  <c r="AC458" i="5"/>
  <c r="AD458" i="5"/>
  <c r="AE458" i="5"/>
  <c r="AF458" i="5"/>
  <c r="AG458" i="5"/>
  <c r="AH458" i="5"/>
  <c r="AI458" i="5"/>
  <c r="AJ458" i="5"/>
  <c r="Q457" i="5"/>
  <c r="R457" i="5"/>
  <c r="S457" i="5"/>
  <c r="T457" i="5"/>
  <c r="U457" i="5"/>
  <c r="V457" i="5"/>
  <c r="W457" i="5"/>
  <c r="X457" i="5"/>
  <c r="Y457" i="5"/>
  <c r="Z457" i="5"/>
  <c r="AA457" i="5"/>
  <c r="AB457" i="5"/>
  <c r="AC457" i="5"/>
  <c r="AD457" i="5"/>
  <c r="AE457" i="5"/>
  <c r="AF457" i="5"/>
  <c r="AG457" i="5"/>
  <c r="AH457" i="5"/>
  <c r="AI457" i="5"/>
  <c r="AJ457" i="5"/>
  <c r="Q456" i="5"/>
  <c r="R456" i="5"/>
  <c r="S456" i="5"/>
  <c r="T456" i="5"/>
  <c r="U456" i="5"/>
  <c r="V456" i="5"/>
  <c r="W456" i="5"/>
  <c r="X456" i="5"/>
  <c r="Y456" i="5"/>
  <c r="Z456" i="5"/>
  <c r="AA456" i="5"/>
  <c r="AB456" i="5"/>
  <c r="AC456" i="5"/>
  <c r="AD456" i="5"/>
  <c r="AE456" i="5"/>
  <c r="AF456" i="5"/>
  <c r="AG456" i="5"/>
  <c r="AH456" i="5"/>
  <c r="AI456" i="5"/>
  <c r="AJ456" i="5"/>
  <c r="Q455" i="5"/>
  <c r="Q480" i="5" s="1"/>
  <c r="Q426" i="5" s="1"/>
  <c r="R455" i="5"/>
  <c r="R480" i="5" s="1"/>
  <c r="R426" i="5" s="1"/>
  <c r="S455" i="5"/>
  <c r="T455" i="5"/>
  <c r="U455" i="5"/>
  <c r="V455" i="5"/>
  <c r="W455" i="5"/>
  <c r="W480" i="5" s="1"/>
  <c r="W426" i="5" s="1"/>
  <c r="X455" i="5"/>
  <c r="X480" i="5" s="1"/>
  <c r="X426" i="5" s="1"/>
  <c r="Y455" i="5"/>
  <c r="Z455" i="5"/>
  <c r="AA455" i="5"/>
  <c r="AB455" i="5"/>
  <c r="AC455" i="5"/>
  <c r="AD455" i="5"/>
  <c r="AE455" i="5"/>
  <c r="AF455" i="5"/>
  <c r="AG455" i="5"/>
  <c r="AH455" i="5"/>
  <c r="AI455" i="5"/>
  <c r="AJ455" i="5"/>
  <c r="F454" i="5"/>
  <c r="H454" i="5"/>
  <c r="K454" i="5" s="1"/>
  <c r="J454" i="5"/>
  <c r="AK427" i="5"/>
  <c r="AK424" i="5"/>
  <c r="AK262" i="5" s="1"/>
  <c r="J411" i="5"/>
  <c r="Q411" i="5"/>
  <c r="R411" i="5"/>
  <c r="S411" i="5"/>
  <c r="T411" i="5"/>
  <c r="U411" i="5"/>
  <c r="V411" i="5"/>
  <c r="W411" i="5"/>
  <c r="X411" i="5"/>
  <c r="Y411" i="5"/>
  <c r="Z411" i="5"/>
  <c r="AA411" i="5"/>
  <c r="AB411" i="5"/>
  <c r="AC411" i="5"/>
  <c r="AD411" i="5"/>
  <c r="AE411" i="5"/>
  <c r="AF411" i="5"/>
  <c r="AG411" i="5"/>
  <c r="AH411" i="5"/>
  <c r="AI411" i="5"/>
  <c r="AJ411" i="5"/>
  <c r="J410" i="5"/>
  <c r="Q410" i="5" s="1"/>
  <c r="R410" i="5"/>
  <c r="S410" i="5"/>
  <c r="T410" i="5"/>
  <c r="U410" i="5"/>
  <c r="V410" i="5"/>
  <c r="W410" i="5"/>
  <c r="X410" i="5"/>
  <c r="Y410" i="5"/>
  <c r="Z410" i="5"/>
  <c r="AA410" i="5"/>
  <c r="AB410" i="5"/>
  <c r="AC410" i="5"/>
  <c r="AD410" i="5"/>
  <c r="AE410" i="5"/>
  <c r="AF410" i="5"/>
  <c r="AG410" i="5"/>
  <c r="AH410" i="5"/>
  <c r="AI410" i="5"/>
  <c r="AJ410" i="5"/>
  <c r="J409" i="5"/>
  <c r="Q409" i="5"/>
  <c r="R409" i="5"/>
  <c r="S409" i="5"/>
  <c r="T409" i="5"/>
  <c r="U409" i="5"/>
  <c r="V409" i="5"/>
  <c r="W409" i="5"/>
  <c r="X409" i="5"/>
  <c r="Y409" i="5"/>
  <c r="Z409" i="5"/>
  <c r="AA409" i="5"/>
  <c r="AB409" i="5"/>
  <c r="AC409" i="5"/>
  <c r="AD409" i="5"/>
  <c r="AE409" i="5"/>
  <c r="AF409" i="5"/>
  <c r="AG409" i="5"/>
  <c r="AH409" i="5"/>
  <c r="AI409" i="5"/>
  <c r="AJ409" i="5"/>
  <c r="J408" i="5"/>
  <c r="Q408" i="5" s="1"/>
  <c r="R408" i="5"/>
  <c r="S408" i="5"/>
  <c r="T408" i="5"/>
  <c r="U408" i="5"/>
  <c r="V408" i="5"/>
  <c r="W408" i="5"/>
  <c r="X408" i="5"/>
  <c r="Y408" i="5"/>
  <c r="Z408" i="5"/>
  <c r="AA408" i="5"/>
  <c r="AB408" i="5"/>
  <c r="AC408" i="5"/>
  <c r="AD408" i="5"/>
  <c r="AE408" i="5"/>
  <c r="AF408" i="5"/>
  <c r="AG408" i="5"/>
  <c r="AH408" i="5"/>
  <c r="AI408" i="5"/>
  <c r="AJ408" i="5"/>
  <c r="F407" i="5"/>
  <c r="J407" i="5"/>
  <c r="Q407" i="5" s="1"/>
  <c r="R407" i="5"/>
  <c r="S407" i="5"/>
  <c r="T407" i="5"/>
  <c r="U407" i="5"/>
  <c r="V407" i="5"/>
  <c r="W407" i="5"/>
  <c r="X407" i="5"/>
  <c r="Y407" i="5"/>
  <c r="Z407" i="5"/>
  <c r="AA407" i="5"/>
  <c r="AB407" i="5"/>
  <c r="AC407" i="5"/>
  <c r="AD407" i="5"/>
  <c r="AE407" i="5"/>
  <c r="AF407" i="5"/>
  <c r="AG407" i="5"/>
  <c r="AH407" i="5"/>
  <c r="AI407" i="5"/>
  <c r="AJ407" i="5"/>
  <c r="J406" i="5"/>
  <c r="Q406" i="5"/>
  <c r="R406" i="5"/>
  <c r="S406" i="5"/>
  <c r="T406" i="5"/>
  <c r="U406" i="5"/>
  <c r="V406" i="5"/>
  <c r="W406" i="5"/>
  <c r="X406" i="5"/>
  <c r="Y406" i="5"/>
  <c r="Z406" i="5"/>
  <c r="AA406" i="5"/>
  <c r="AB406" i="5"/>
  <c r="AC406" i="5"/>
  <c r="AD406" i="5"/>
  <c r="AE406" i="5"/>
  <c r="AF406" i="5"/>
  <c r="AG406" i="5"/>
  <c r="AH406" i="5"/>
  <c r="AI406" i="5"/>
  <c r="AJ406" i="5"/>
  <c r="J405" i="5"/>
  <c r="Q405" i="5" s="1"/>
  <c r="R405" i="5"/>
  <c r="S405" i="5"/>
  <c r="T405" i="5"/>
  <c r="U405" i="5"/>
  <c r="V405" i="5"/>
  <c r="W405" i="5"/>
  <c r="X405" i="5"/>
  <c r="Y405" i="5"/>
  <c r="Z405" i="5"/>
  <c r="AA405" i="5"/>
  <c r="AB405" i="5"/>
  <c r="AC405" i="5"/>
  <c r="AD405" i="5"/>
  <c r="AE405" i="5"/>
  <c r="AF405" i="5"/>
  <c r="AG405" i="5"/>
  <c r="AH405" i="5"/>
  <c r="AI405" i="5"/>
  <c r="AJ405" i="5"/>
  <c r="J404" i="5"/>
  <c r="Q404" i="5"/>
  <c r="R404" i="5"/>
  <c r="S404" i="5"/>
  <c r="T404" i="5"/>
  <c r="U404" i="5"/>
  <c r="V404" i="5"/>
  <c r="W404" i="5"/>
  <c r="X404" i="5"/>
  <c r="Y404" i="5"/>
  <c r="Z404" i="5"/>
  <c r="AA404" i="5"/>
  <c r="AB404" i="5"/>
  <c r="AC404" i="5"/>
  <c r="AD404" i="5"/>
  <c r="AE404" i="5"/>
  <c r="AF404" i="5"/>
  <c r="AG404" i="5"/>
  <c r="AH404" i="5"/>
  <c r="AI404" i="5"/>
  <c r="AJ404" i="5"/>
  <c r="J403" i="5"/>
  <c r="Q403" i="5" s="1"/>
  <c r="R403" i="5"/>
  <c r="S403" i="5"/>
  <c r="T403" i="5"/>
  <c r="U403" i="5"/>
  <c r="V403" i="5"/>
  <c r="W403" i="5"/>
  <c r="X403" i="5"/>
  <c r="Y403" i="5"/>
  <c r="Z403" i="5"/>
  <c r="AA403" i="5"/>
  <c r="AB403" i="5"/>
  <c r="AC403" i="5"/>
  <c r="AD403" i="5"/>
  <c r="AE403" i="5"/>
  <c r="AF403" i="5"/>
  <c r="AG403" i="5"/>
  <c r="AH403" i="5"/>
  <c r="AI403" i="5"/>
  <c r="AJ403" i="5"/>
  <c r="J402" i="5"/>
  <c r="Q402" i="5"/>
  <c r="R402" i="5"/>
  <c r="S402" i="5"/>
  <c r="T402" i="5"/>
  <c r="U402" i="5"/>
  <c r="V402" i="5"/>
  <c r="W402" i="5"/>
  <c r="X402" i="5"/>
  <c r="Y402" i="5"/>
  <c r="Z402" i="5"/>
  <c r="AA402" i="5"/>
  <c r="AB402" i="5"/>
  <c r="AC402" i="5"/>
  <c r="AD402" i="5"/>
  <c r="AE402" i="5"/>
  <c r="AF402" i="5"/>
  <c r="AG402" i="5"/>
  <c r="AH402" i="5"/>
  <c r="AI402" i="5"/>
  <c r="AJ402" i="5"/>
  <c r="E401" i="5"/>
  <c r="F401" i="5" s="1"/>
  <c r="K401" i="5" s="1"/>
  <c r="H401" i="5"/>
  <c r="J401" i="5"/>
  <c r="Q401" i="5"/>
  <c r="R401" i="5"/>
  <c r="S401" i="5"/>
  <c r="T401" i="5"/>
  <c r="U401" i="5"/>
  <c r="V401" i="5"/>
  <c r="W401" i="5"/>
  <c r="X401" i="5"/>
  <c r="Y401" i="5"/>
  <c r="Z401" i="5"/>
  <c r="AA401" i="5"/>
  <c r="AB401" i="5"/>
  <c r="AC401" i="5"/>
  <c r="AD401" i="5"/>
  <c r="AE401" i="5"/>
  <c r="AF401" i="5"/>
  <c r="AG401" i="5"/>
  <c r="AH401" i="5"/>
  <c r="AI401" i="5"/>
  <c r="AJ401" i="5"/>
  <c r="J400" i="5"/>
  <c r="Q400" i="5" s="1"/>
  <c r="R400" i="5"/>
  <c r="S400" i="5"/>
  <c r="T400" i="5"/>
  <c r="U400" i="5"/>
  <c r="V400" i="5"/>
  <c r="W400" i="5"/>
  <c r="X400" i="5"/>
  <c r="Y400" i="5"/>
  <c r="Z400" i="5"/>
  <c r="AA400" i="5"/>
  <c r="AB400" i="5"/>
  <c r="AC400" i="5"/>
  <c r="AD400" i="5"/>
  <c r="AE400" i="5"/>
  <c r="AF400" i="5"/>
  <c r="AG400" i="5"/>
  <c r="AH400" i="5"/>
  <c r="AI400" i="5"/>
  <c r="AJ400" i="5"/>
  <c r="F399" i="5"/>
  <c r="J399" i="5"/>
  <c r="Q399" i="5" s="1"/>
  <c r="R399" i="5"/>
  <c r="S399" i="5"/>
  <c r="T399" i="5"/>
  <c r="U399" i="5"/>
  <c r="V399" i="5"/>
  <c r="W399" i="5"/>
  <c r="X399" i="5"/>
  <c r="Y399" i="5"/>
  <c r="Z399" i="5"/>
  <c r="AA399" i="5"/>
  <c r="AB399" i="5"/>
  <c r="AC399" i="5"/>
  <c r="AD399" i="5"/>
  <c r="AE399" i="5"/>
  <c r="AF399" i="5"/>
  <c r="AG399" i="5"/>
  <c r="AH399" i="5"/>
  <c r="AI399" i="5"/>
  <c r="AJ399" i="5"/>
  <c r="F398" i="5"/>
  <c r="H398" i="5"/>
  <c r="J398" i="5"/>
  <c r="AK396" i="5"/>
  <c r="J376" i="5"/>
  <c r="Q376" i="5" s="1"/>
  <c r="R376" i="5"/>
  <c r="S376" i="5"/>
  <c r="T376" i="5"/>
  <c r="U376" i="5"/>
  <c r="V376" i="5"/>
  <c r="W376" i="5"/>
  <c r="X376" i="5"/>
  <c r="Y376" i="5"/>
  <c r="Z376" i="5"/>
  <c r="AA376" i="5"/>
  <c r="AB376" i="5"/>
  <c r="AC376" i="5"/>
  <c r="AD376" i="5"/>
  <c r="AE376" i="5"/>
  <c r="AF376" i="5"/>
  <c r="AG376" i="5"/>
  <c r="AH376" i="5"/>
  <c r="AI376" i="5"/>
  <c r="AJ376" i="5"/>
  <c r="J375" i="5"/>
  <c r="Q375" i="5"/>
  <c r="R375" i="5"/>
  <c r="S375" i="5"/>
  <c r="T375" i="5"/>
  <c r="U375" i="5"/>
  <c r="V375" i="5"/>
  <c r="W375" i="5"/>
  <c r="X375" i="5"/>
  <c r="Y375" i="5"/>
  <c r="Z375" i="5"/>
  <c r="AA375" i="5"/>
  <c r="AB375" i="5"/>
  <c r="AC375" i="5"/>
  <c r="AD375" i="5"/>
  <c r="AE375" i="5"/>
  <c r="AF375" i="5"/>
  <c r="AG375" i="5"/>
  <c r="AH375" i="5"/>
  <c r="AI375" i="5"/>
  <c r="AJ375" i="5"/>
  <c r="J374" i="5"/>
  <c r="Q374" i="5" s="1"/>
  <c r="R374" i="5"/>
  <c r="S374" i="5"/>
  <c r="T374" i="5"/>
  <c r="U374" i="5"/>
  <c r="V374" i="5"/>
  <c r="W374" i="5"/>
  <c r="X374" i="5"/>
  <c r="Y374" i="5"/>
  <c r="Z374" i="5"/>
  <c r="AA374" i="5"/>
  <c r="AB374" i="5"/>
  <c r="AC374" i="5"/>
  <c r="AD374" i="5"/>
  <c r="AE374" i="5"/>
  <c r="AF374" i="5"/>
  <c r="AG374" i="5"/>
  <c r="AH374" i="5"/>
  <c r="AI374" i="5"/>
  <c r="AJ374" i="5"/>
  <c r="J373" i="5"/>
  <c r="Q373" i="5"/>
  <c r="R373" i="5"/>
  <c r="S373" i="5"/>
  <c r="T373" i="5"/>
  <c r="U373" i="5"/>
  <c r="V373" i="5"/>
  <c r="W373" i="5"/>
  <c r="X373" i="5"/>
  <c r="Y373" i="5"/>
  <c r="Z373" i="5"/>
  <c r="AA373" i="5"/>
  <c r="AB373" i="5"/>
  <c r="AC373" i="5"/>
  <c r="AD373" i="5"/>
  <c r="AE373" i="5"/>
  <c r="AF373" i="5"/>
  <c r="AG373" i="5"/>
  <c r="AH373" i="5"/>
  <c r="AI373" i="5"/>
  <c r="AJ373" i="5"/>
  <c r="F372" i="5"/>
  <c r="J372" i="5"/>
  <c r="Q372" i="5"/>
  <c r="R372" i="5"/>
  <c r="S372" i="5"/>
  <c r="T372" i="5"/>
  <c r="U372" i="5"/>
  <c r="V372" i="5"/>
  <c r="W372" i="5"/>
  <c r="X372" i="5"/>
  <c r="Y372" i="5"/>
  <c r="Z372" i="5"/>
  <c r="AA372" i="5"/>
  <c r="AB372" i="5"/>
  <c r="AC372" i="5"/>
  <c r="AD372" i="5"/>
  <c r="AE372" i="5"/>
  <c r="AF372" i="5"/>
  <c r="AG372" i="5"/>
  <c r="AH372" i="5"/>
  <c r="AI372" i="5"/>
  <c r="AJ372" i="5"/>
  <c r="J371" i="5"/>
  <c r="J396" i="5" s="1"/>
  <c r="I261" i="5" s="1"/>
  <c r="J261" i="5" s="1"/>
  <c r="R371" i="5"/>
  <c r="R396" i="5" s="1"/>
  <c r="R261" i="5" s="1"/>
  <c r="S371" i="5"/>
  <c r="T371" i="5"/>
  <c r="U371" i="5"/>
  <c r="V371" i="5"/>
  <c r="W371" i="5"/>
  <c r="W396" i="5" s="1"/>
  <c r="W261" i="5" s="1"/>
  <c r="X371" i="5"/>
  <c r="X396" i="5" s="1"/>
  <c r="X261" i="5" s="1"/>
  <c r="Y371" i="5"/>
  <c r="Z371" i="5"/>
  <c r="AA371" i="5"/>
  <c r="AB371" i="5"/>
  <c r="AC371" i="5"/>
  <c r="AD371" i="5"/>
  <c r="AE371" i="5"/>
  <c r="AF371" i="5"/>
  <c r="AG371" i="5"/>
  <c r="AH371" i="5"/>
  <c r="AI371" i="5"/>
  <c r="AJ371" i="5"/>
  <c r="F370" i="5"/>
  <c r="H370" i="5"/>
  <c r="J370" i="5"/>
  <c r="AK368" i="5"/>
  <c r="AK260" i="5" s="1"/>
  <c r="J348" i="5"/>
  <c r="Q348" i="5"/>
  <c r="R348" i="5"/>
  <c r="S348" i="5"/>
  <c r="T348" i="5"/>
  <c r="U348" i="5"/>
  <c r="V348" i="5"/>
  <c r="W348" i="5"/>
  <c r="X348" i="5"/>
  <c r="Y348" i="5"/>
  <c r="Z348" i="5"/>
  <c r="AA348" i="5"/>
  <c r="AB348" i="5"/>
  <c r="AC348" i="5"/>
  <c r="AD348" i="5"/>
  <c r="AE348" i="5"/>
  <c r="AF348" i="5"/>
  <c r="AG348" i="5"/>
  <c r="AH348" i="5"/>
  <c r="AI348" i="5"/>
  <c r="AJ348" i="5"/>
  <c r="J347" i="5"/>
  <c r="Q347" i="5" s="1"/>
  <c r="R347" i="5"/>
  <c r="S347" i="5"/>
  <c r="T347" i="5"/>
  <c r="U347" i="5"/>
  <c r="V347" i="5"/>
  <c r="W347" i="5"/>
  <c r="X347" i="5"/>
  <c r="Y347" i="5"/>
  <c r="Z347" i="5"/>
  <c r="AA347" i="5"/>
  <c r="AB347" i="5"/>
  <c r="AC347" i="5"/>
  <c r="AD347" i="5"/>
  <c r="AE347" i="5"/>
  <c r="AF347" i="5"/>
  <c r="AG347" i="5"/>
  <c r="AH347" i="5"/>
  <c r="AI347" i="5"/>
  <c r="AJ347" i="5"/>
  <c r="J346" i="5"/>
  <c r="Q346" i="5" s="1"/>
  <c r="R346" i="5"/>
  <c r="S346" i="5"/>
  <c r="T346" i="5"/>
  <c r="U346" i="5"/>
  <c r="V346" i="5"/>
  <c r="W346" i="5"/>
  <c r="X346" i="5"/>
  <c r="Y346" i="5"/>
  <c r="Z346" i="5"/>
  <c r="AA346" i="5"/>
  <c r="AB346" i="5"/>
  <c r="AC346" i="5"/>
  <c r="AD346" i="5"/>
  <c r="AE346" i="5"/>
  <c r="AF346" i="5"/>
  <c r="AG346" i="5"/>
  <c r="AH346" i="5"/>
  <c r="AI346" i="5"/>
  <c r="AJ346" i="5"/>
  <c r="J345" i="5"/>
  <c r="Q345" i="5" s="1"/>
  <c r="R345" i="5"/>
  <c r="S345" i="5"/>
  <c r="T345" i="5"/>
  <c r="U345" i="5"/>
  <c r="V345" i="5"/>
  <c r="W345" i="5"/>
  <c r="X345" i="5"/>
  <c r="Y345" i="5"/>
  <c r="Z345" i="5"/>
  <c r="AA345" i="5"/>
  <c r="AB345" i="5"/>
  <c r="AC345" i="5"/>
  <c r="AD345" i="5"/>
  <c r="AE345" i="5"/>
  <c r="AF345" i="5"/>
  <c r="AG345" i="5"/>
  <c r="AH345" i="5"/>
  <c r="AI345" i="5"/>
  <c r="AJ345" i="5"/>
  <c r="F344" i="5"/>
  <c r="J344" i="5"/>
  <c r="Q344" i="5"/>
  <c r="R344" i="5"/>
  <c r="S344" i="5"/>
  <c r="T344" i="5"/>
  <c r="U344" i="5"/>
  <c r="V344" i="5"/>
  <c r="W344" i="5"/>
  <c r="X344" i="5"/>
  <c r="Y344" i="5"/>
  <c r="Z344" i="5"/>
  <c r="AA344" i="5"/>
  <c r="AB344" i="5"/>
  <c r="AC344" i="5"/>
  <c r="AD344" i="5"/>
  <c r="AE344" i="5"/>
  <c r="AF344" i="5"/>
  <c r="AG344" i="5"/>
  <c r="AH344" i="5"/>
  <c r="AI344" i="5"/>
  <c r="AJ344" i="5"/>
  <c r="J343" i="5"/>
  <c r="Q343" i="5" s="1"/>
  <c r="Q368" i="5" s="1"/>
  <c r="Q260" i="5" s="1"/>
  <c r="R343" i="5"/>
  <c r="R368" i="5" s="1"/>
  <c r="R260" i="5" s="1"/>
  <c r="S343" i="5"/>
  <c r="T343" i="5"/>
  <c r="U343" i="5"/>
  <c r="V343" i="5"/>
  <c r="W343" i="5"/>
  <c r="X343" i="5"/>
  <c r="Y343" i="5"/>
  <c r="Z343" i="5"/>
  <c r="AA343" i="5"/>
  <c r="AB343" i="5"/>
  <c r="AC343" i="5"/>
  <c r="AD343" i="5"/>
  <c r="AE343" i="5"/>
  <c r="AF343" i="5"/>
  <c r="AG343" i="5"/>
  <c r="AH343" i="5"/>
  <c r="AI343" i="5"/>
  <c r="AJ343" i="5"/>
  <c r="F342" i="5"/>
  <c r="H342" i="5"/>
  <c r="J342" i="5"/>
  <c r="AK340" i="5"/>
  <c r="J320" i="5"/>
  <c r="Q320" i="5" s="1"/>
  <c r="R320" i="5"/>
  <c r="S320" i="5"/>
  <c r="T320" i="5"/>
  <c r="U320" i="5"/>
  <c r="V320" i="5"/>
  <c r="W320" i="5"/>
  <c r="X320" i="5"/>
  <c r="Y320" i="5"/>
  <c r="Z320" i="5"/>
  <c r="AA320" i="5"/>
  <c r="AB320" i="5"/>
  <c r="AC320" i="5"/>
  <c r="AD320" i="5"/>
  <c r="AE320" i="5"/>
  <c r="AF320" i="5"/>
  <c r="AG320" i="5"/>
  <c r="AH320" i="5"/>
  <c r="AI320" i="5"/>
  <c r="AJ320" i="5"/>
  <c r="J319" i="5"/>
  <c r="Q319" i="5" s="1"/>
  <c r="R319" i="5"/>
  <c r="S319" i="5"/>
  <c r="T319" i="5"/>
  <c r="U319" i="5"/>
  <c r="V319" i="5"/>
  <c r="W319" i="5"/>
  <c r="X319" i="5"/>
  <c r="Y319" i="5"/>
  <c r="Z319" i="5"/>
  <c r="AA319" i="5"/>
  <c r="AB319" i="5"/>
  <c r="AC319" i="5"/>
  <c r="AD319" i="5"/>
  <c r="AE319" i="5"/>
  <c r="AF319" i="5"/>
  <c r="AG319" i="5"/>
  <c r="AH319" i="5"/>
  <c r="AI319" i="5"/>
  <c r="AJ319" i="5"/>
  <c r="J318" i="5"/>
  <c r="Q318" i="5" s="1"/>
  <c r="R318" i="5"/>
  <c r="S318" i="5"/>
  <c r="T318" i="5"/>
  <c r="U318" i="5"/>
  <c r="V318" i="5"/>
  <c r="W318" i="5"/>
  <c r="X318" i="5"/>
  <c r="Y318" i="5"/>
  <c r="Z318" i="5"/>
  <c r="AA318" i="5"/>
  <c r="AB318" i="5"/>
  <c r="AC318" i="5"/>
  <c r="AD318" i="5"/>
  <c r="AE318" i="5"/>
  <c r="AF318" i="5"/>
  <c r="AG318" i="5"/>
  <c r="AH318" i="5"/>
  <c r="AI318" i="5"/>
  <c r="AJ318" i="5"/>
  <c r="J317" i="5"/>
  <c r="Q317" i="5" s="1"/>
  <c r="R317" i="5"/>
  <c r="S317" i="5"/>
  <c r="T317" i="5"/>
  <c r="U317" i="5"/>
  <c r="V317" i="5"/>
  <c r="W317" i="5"/>
  <c r="X317" i="5"/>
  <c r="Y317" i="5"/>
  <c r="Z317" i="5"/>
  <c r="AA317" i="5"/>
  <c r="AB317" i="5"/>
  <c r="AC317" i="5"/>
  <c r="AD317" i="5"/>
  <c r="AE317" i="5"/>
  <c r="AF317" i="5"/>
  <c r="AG317" i="5"/>
  <c r="AH317" i="5"/>
  <c r="AI317" i="5"/>
  <c r="AJ317" i="5"/>
  <c r="F316" i="5"/>
  <c r="J316" i="5"/>
  <c r="Q316" i="5"/>
  <c r="R316" i="5"/>
  <c r="S316" i="5"/>
  <c r="T316" i="5"/>
  <c r="U316" i="5"/>
  <c r="V316" i="5"/>
  <c r="W316" i="5"/>
  <c r="X316" i="5"/>
  <c r="Y316" i="5"/>
  <c r="Z316" i="5"/>
  <c r="AA316" i="5"/>
  <c r="AB316" i="5"/>
  <c r="AC316" i="5"/>
  <c r="AD316" i="5"/>
  <c r="AE316" i="5"/>
  <c r="AF316" i="5"/>
  <c r="AG316" i="5"/>
  <c r="AH316" i="5"/>
  <c r="AI316" i="5"/>
  <c r="AJ316" i="5"/>
  <c r="J315" i="5"/>
  <c r="J340" i="5" s="1"/>
  <c r="I259" i="5" s="1"/>
  <c r="J259" i="5" s="1"/>
  <c r="R315" i="5"/>
  <c r="R340" i="5" s="1"/>
  <c r="R259" i="5" s="1"/>
  <c r="S315" i="5"/>
  <c r="T315" i="5"/>
  <c r="U315" i="5"/>
  <c r="V315" i="5"/>
  <c r="W315" i="5"/>
  <c r="W340" i="5" s="1"/>
  <c r="W259" i="5" s="1"/>
  <c r="X315" i="5"/>
  <c r="X340" i="5" s="1"/>
  <c r="X259" i="5" s="1"/>
  <c r="Y315" i="5"/>
  <c r="Z315" i="5"/>
  <c r="AA315" i="5"/>
  <c r="AB315" i="5"/>
  <c r="AC315" i="5"/>
  <c r="AD315" i="5"/>
  <c r="AE315" i="5"/>
  <c r="AF315" i="5"/>
  <c r="AG315" i="5"/>
  <c r="AH315" i="5"/>
  <c r="AI315" i="5"/>
  <c r="AJ315" i="5"/>
  <c r="F314" i="5"/>
  <c r="H314" i="5"/>
  <c r="J314" i="5"/>
  <c r="AK312" i="5"/>
  <c r="J299" i="5"/>
  <c r="Q299" i="5"/>
  <c r="R299" i="5"/>
  <c r="S299" i="5"/>
  <c r="T299" i="5"/>
  <c r="U299" i="5"/>
  <c r="V299" i="5"/>
  <c r="W299" i="5"/>
  <c r="X299" i="5"/>
  <c r="Y299" i="5"/>
  <c r="Z299" i="5"/>
  <c r="AA299" i="5"/>
  <c r="AB299" i="5"/>
  <c r="AC299" i="5"/>
  <c r="AD299" i="5"/>
  <c r="AE299" i="5"/>
  <c r="AF299" i="5"/>
  <c r="AG299" i="5"/>
  <c r="AH299" i="5"/>
  <c r="AI299" i="5"/>
  <c r="AJ299" i="5"/>
  <c r="J298" i="5"/>
  <c r="Q298" i="5" s="1"/>
  <c r="R298" i="5"/>
  <c r="S298" i="5"/>
  <c r="T298" i="5"/>
  <c r="U298" i="5"/>
  <c r="V298" i="5"/>
  <c r="W298" i="5"/>
  <c r="X298" i="5"/>
  <c r="Y298" i="5"/>
  <c r="Z298" i="5"/>
  <c r="AA298" i="5"/>
  <c r="AB298" i="5"/>
  <c r="AC298" i="5"/>
  <c r="AD298" i="5"/>
  <c r="AE298" i="5"/>
  <c r="AF298" i="5"/>
  <c r="AG298" i="5"/>
  <c r="AH298" i="5"/>
  <c r="AI298" i="5"/>
  <c r="AJ298" i="5"/>
  <c r="J297" i="5"/>
  <c r="Q297" i="5"/>
  <c r="R297" i="5"/>
  <c r="S297" i="5"/>
  <c r="T297" i="5"/>
  <c r="U297" i="5"/>
  <c r="V297" i="5"/>
  <c r="W297" i="5"/>
  <c r="X297" i="5"/>
  <c r="Y297" i="5"/>
  <c r="Z297" i="5"/>
  <c r="AA297" i="5"/>
  <c r="AB297" i="5"/>
  <c r="AC297" i="5"/>
  <c r="AD297" i="5"/>
  <c r="AE297" i="5"/>
  <c r="AF297" i="5"/>
  <c r="AG297" i="5"/>
  <c r="AH297" i="5"/>
  <c r="AI297" i="5"/>
  <c r="AJ297" i="5"/>
  <c r="J296" i="5"/>
  <c r="Q296" i="5" s="1"/>
  <c r="R296" i="5"/>
  <c r="S296" i="5"/>
  <c r="T296" i="5"/>
  <c r="U296" i="5"/>
  <c r="V296" i="5"/>
  <c r="W296" i="5"/>
  <c r="X296" i="5"/>
  <c r="Y296" i="5"/>
  <c r="Z296" i="5"/>
  <c r="AA296" i="5"/>
  <c r="AB296" i="5"/>
  <c r="AC296" i="5"/>
  <c r="AD296" i="5"/>
  <c r="AE296" i="5"/>
  <c r="AF296" i="5"/>
  <c r="AG296" i="5"/>
  <c r="AH296" i="5"/>
  <c r="AI296" i="5"/>
  <c r="AJ296" i="5"/>
  <c r="F295" i="5"/>
  <c r="J295" i="5"/>
  <c r="Q295" i="5" s="1"/>
  <c r="R295" i="5"/>
  <c r="S295" i="5"/>
  <c r="T295" i="5"/>
  <c r="U295" i="5"/>
  <c r="V295" i="5"/>
  <c r="W295" i="5"/>
  <c r="X295" i="5"/>
  <c r="Y295" i="5"/>
  <c r="Z295" i="5"/>
  <c r="AA295" i="5"/>
  <c r="AB295" i="5"/>
  <c r="AC295" i="5"/>
  <c r="AD295" i="5"/>
  <c r="AE295" i="5"/>
  <c r="AF295" i="5"/>
  <c r="AG295" i="5"/>
  <c r="AH295" i="5"/>
  <c r="AI295" i="5"/>
  <c r="AJ295" i="5"/>
  <c r="J294" i="5"/>
  <c r="Q294" i="5"/>
  <c r="R294" i="5"/>
  <c r="S294" i="5"/>
  <c r="T294" i="5"/>
  <c r="U294" i="5"/>
  <c r="V294" i="5"/>
  <c r="W294" i="5"/>
  <c r="X294" i="5"/>
  <c r="Y294" i="5"/>
  <c r="Z294" i="5"/>
  <c r="AA294" i="5"/>
  <c r="AB294" i="5"/>
  <c r="AC294" i="5"/>
  <c r="AD294" i="5"/>
  <c r="AE294" i="5"/>
  <c r="AF294" i="5"/>
  <c r="AG294" i="5"/>
  <c r="AH294" i="5"/>
  <c r="AI294" i="5"/>
  <c r="AJ294" i="5"/>
  <c r="J293" i="5"/>
  <c r="Q293" i="5" s="1"/>
  <c r="R293" i="5"/>
  <c r="S293" i="5"/>
  <c r="T293" i="5"/>
  <c r="U293" i="5"/>
  <c r="V293" i="5"/>
  <c r="W293" i="5"/>
  <c r="X293" i="5"/>
  <c r="Y293" i="5"/>
  <c r="Z293" i="5"/>
  <c r="AA293" i="5"/>
  <c r="AB293" i="5"/>
  <c r="AC293" i="5"/>
  <c r="AD293" i="5"/>
  <c r="AE293" i="5"/>
  <c r="AF293" i="5"/>
  <c r="AG293" i="5"/>
  <c r="AH293" i="5"/>
  <c r="AI293" i="5"/>
  <c r="AJ293" i="5"/>
  <c r="J292" i="5"/>
  <c r="Q292" i="5"/>
  <c r="R292" i="5"/>
  <c r="S292" i="5"/>
  <c r="T292" i="5"/>
  <c r="U292" i="5"/>
  <c r="V292" i="5"/>
  <c r="W292" i="5"/>
  <c r="X292" i="5"/>
  <c r="Y292" i="5"/>
  <c r="Z292" i="5"/>
  <c r="AA292" i="5"/>
  <c r="AB292" i="5"/>
  <c r="AC292" i="5"/>
  <c r="AD292" i="5"/>
  <c r="AE292" i="5"/>
  <c r="AF292" i="5"/>
  <c r="AG292" i="5"/>
  <c r="AH292" i="5"/>
  <c r="AI292" i="5"/>
  <c r="AJ292" i="5"/>
  <c r="J291" i="5"/>
  <c r="Q291" i="5" s="1"/>
  <c r="R291" i="5"/>
  <c r="S291" i="5"/>
  <c r="T291" i="5"/>
  <c r="U291" i="5"/>
  <c r="V291" i="5"/>
  <c r="W291" i="5"/>
  <c r="X291" i="5"/>
  <c r="Y291" i="5"/>
  <c r="Z291" i="5"/>
  <c r="AA291" i="5"/>
  <c r="AB291" i="5"/>
  <c r="AC291" i="5"/>
  <c r="AD291" i="5"/>
  <c r="AE291" i="5"/>
  <c r="AF291" i="5"/>
  <c r="AG291" i="5"/>
  <c r="AH291" i="5"/>
  <c r="AI291" i="5"/>
  <c r="AJ291" i="5"/>
  <c r="J290" i="5"/>
  <c r="Q290" i="5" s="1"/>
  <c r="R290" i="5"/>
  <c r="S290" i="5"/>
  <c r="T290" i="5"/>
  <c r="U290" i="5"/>
  <c r="V290" i="5"/>
  <c r="W290" i="5"/>
  <c r="X290" i="5"/>
  <c r="Y290" i="5"/>
  <c r="Z290" i="5"/>
  <c r="AA290" i="5"/>
  <c r="AB290" i="5"/>
  <c r="AC290" i="5"/>
  <c r="AD290" i="5"/>
  <c r="AE290" i="5"/>
  <c r="AF290" i="5"/>
  <c r="AG290" i="5"/>
  <c r="AH290" i="5"/>
  <c r="AI290" i="5"/>
  <c r="AJ290" i="5"/>
  <c r="E289" i="5"/>
  <c r="F289" i="5" s="1"/>
  <c r="H289" i="5"/>
  <c r="J289" i="5"/>
  <c r="Q289" i="5"/>
  <c r="R289" i="5"/>
  <c r="S289" i="5"/>
  <c r="T289" i="5"/>
  <c r="U289" i="5"/>
  <c r="V289" i="5"/>
  <c r="W289" i="5"/>
  <c r="X289" i="5"/>
  <c r="Y289" i="5"/>
  <c r="Z289" i="5"/>
  <c r="AA289" i="5"/>
  <c r="AB289" i="5"/>
  <c r="AC289" i="5"/>
  <c r="AD289" i="5"/>
  <c r="AE289" i="5"/>
  <c r="AF289" i="5"/>
  <c r="AG289" i="5"/>
  <c r="AH289" i="5"/>
  <c r="AI289" i="5"/>
  <c r="AJ289" i="5"/>
  <c r="J288" i="5"/>
  <c r="Q288" i="5" s="1"/>
  <c r="R288" i="5"/>
  <c r="S288" i="5"/>
  <c r="T288" i="5"/>
  <c r="U288" i="5"/>
  <c r="V288" i="5"/>
  <c r="W288" i="5"/>
  <c r="X288" i="5"/>
  <c r="Y288" i="5"/>
  <c r="Z288" i="5"/>
  <c r="AA288" i="5"/>
  <c r="AB288" i="5"/>
  <c r="AC288" i="5"/>
  <c r="AD288" i="5"/>
  <c r="AE288" i="5"/>
  <c r="AF288" i="5"/>
  <c r="AG288" i="5"/>
  <c r="AH288" i="5"/>
  <c r="AI288" i="5"/>
  <c r="AJ288" i="5"/>
  <c r="F287" i="5"/>
  <c r="J287" i="5"/>
  <c r="Q287" i="5" s="1"/>
  <c r="R287" i="5"/>
  <c r="S287" i="5"/>
  <c r="T287" i="5"/>
  <c r="U287" i="5"/>
  <c r="V287" i="5"/>
  <c r="W287" i="5"/>
  <c r="X287" i="5"/>
  <c r="Y287" i="5"/>
  <c r="Z287" i="5"/>
  <c r="AA287" i="5"/>
  <c r="AB287" i="5"/>
  <c r="AC287" i="5"/>
  <c r="AD287" i="5"/>
  <c r="AE287" i="5"/>
  <c r="AF287" i="5"/>
  <c r="AG287" i="5"/>
  <c r="AH287" i="5"/>
  <c r="AI287" i="5"/>
  <c r="AJ287" i="5"/>
  <c r="F286" i="5"/>
  <c r="H286" i="5"/>
  <c r="J286" i="5"/>
  <c r="AK261" i="5"/>
  <c r="AK259" i="5"/>
  <c r="AK258" i="5"/>
  <c r="J256" i="5"/>
  <c r="AK256" i="5"/>
  <c r="Q240" i="5"/>
  <c r="R240" i="5"/>
  <c r="S240" i="5"/>
  <c r="T240" i="5"/>
  <c r="U240" i="5"/>
  <c r="V240" i="5"/>
  <c r="W240" i="5"/>
  <c r="X240" i="5"/>
  <c r="Y240" i="5"/>
  <c r="Z240" i="5"/>
  <c r="AA240" i="5"/>
  <c r="AB240" i="5"/>
  <c r="AC240" i="5"/>
  <c r="AD240" i="5"/>
  <c r="AE240" i="5"/>
  <c r="AF240" i="5"/>
  <c r="AG240" i="5"/>
  <c r="AH240" i="5"/>
  <c r="AI240" i="5"/>
  <c r="AJ240" i="5"/>
  <c r="Q239" i="5"/>
  <c r="R239" i="5"/>
  <c r="S239" i="5"/>
  <c r="T239" i="5"/>
  <c r="U239" i="5"/>
  <c r="V239" i="5"/>
  <c r="W239" i="5"/>
  <c r="X239" i="5"/>
  <c r="Y239" i="5"/>
  <c r="Z239" i="5"/>
  <c r="AA239" i="5"/>
  <c r="AB239" i="5"/>
  <c r="AC239" i="5"/>
  <c r="AD239" i="5"/>
  <c r="AE239" i="5"/>
  <c r="AF239" i="5"/>
  <c r="AG239" i="5"/>
  <c r="AH239" i="5"/>
  <c r="AI239" i="5"/>
  <c r="AJ239" i="5"/>
  <c r="Q238" i="5"/>
  <c r="R238" i="5"/>
  <c r="S238" i="5"/>
  <c r="T238" i="5"/>
  <c r="U238" i="5"/>
  <c r="V238" i="5"/>
  <c r="W238" i="5"/>
  <c r="X238" i="5"/>
  <c r="Y238" i="5"/>
  <c r="Z238" i="5"/>
  <c r="AA238" i="5"/>
  <c r="AB238" i="5"/>
  <c r="AC238" i="5"/>
  <c r="AD238" i="5"/>
  <c r="AE238" i="5"/>
  <c r="AF238" i="5"/>
  <c r="AG238" i="5"/>
  <c r="AH238" i="5"/>
  <c r="AI238" i="5"/>
  <c r="AJ238" i="5"/>
  <c r="Q237" i="5"/>
  <c r="R237" i="5"/>
  <c r="S237" i="5"/>
  <c r="T237" i="5"/>
  <c r="U237" i="5"/>
  <c r="V237" i="5"/>
  <c r="W237" i="5"/>
  <c r="X237" i="5"/>
  <c r="Y237" i="5"/>
  <c r="Z237" i="5"/>
  <c r="AA237" i="5"/>
  <c r="AB237" i="5"/>
  <c r="AC237" i="5"/>
  <c r="AD237" i="5"/>
  <c r="AE237" i="5"/>
  <c r="AF237" i="5"/>
  <c r="AG237" i="5"/>
  <c r="AH237" i="5"/>
  <c r="AI237" i="5"/>
  <c r="AJ237" i="5"/>
  <c r="Q236" i="5"/>
  <c r="R236" i="5"/>
  <c r="S236" i="5"/>
  <c r="T236" i="5"/>
  <c r="U236" i="5"/>
  <c r="V236" i="5"/>
  <c r="W236" i="5"/>
  <c r="X236" i="5"/>
  <c r="Y236" i="5"/>
  <c r="Z236" i="5"/>
  <c r="AA236" i="5"/>
  <c r="AB236" i="5"/>
  <c r="AC236" i="5"/>
  <c r="AD236" i="5"/>
  <c r="AE236" i="5"/>
  <c r="AF236" i="5"/>
  <c r="AG236" i="5"/>
  <c r="AH236" i="5"/>
  <c r="AI236" i="5"/>
  <c r="AJ236" i="5"/>
  <c r="Q235" i="5"/>
  <c r="R235" i="5"/>
  <c r="S235" i="5"/>
  <c r="T235" i="5"/>
  <c r="U235" i="5"/>
  <c r="V235" i="5"/>
  <c r="W235" i="5"/>
  <c r="X235" i="5"/>
  <c r="Y235" i="5"/>
  <c r="Z235" i="5"/>
  <c r="AA235" i="5"/>
  <c r="AB235" i="5"/>
  <c r="AC235" i="5"/>
  <c r="AD235" i="5"/>
  <c r="AE235" i="5"/>
  <c r="AF235" i="5"/>
  <c r="AG235" i="5"/>
  <c r="AH235" i="5"/>
  <c r="AI235" i="5"/>
  <c r="AJ235" i="5"/>
  <c r="Q234" i="5"/>
  <c r="R234" i="5"/>
  <c r="S234" i="5"/>
  <c r="T234" i="5"/>
  <c r="U234" i="5"/>
  <c r="V234" i="5"/>
  <c r="W234" i="5"/>
  <c r="X234" i="5"/>
  <c r="Y234" i="5"/>
  <c r="Z234" i="5"/>
  <c r="AA234" i="5"/>
  <c r="AB234" i="5"/>
  <c r="AC234" i="5"/>
  <c r="AD234" i="5"/>
  <c r="AE234" i="5"/>
  <c r="AF234" i="5"/>
  <c r="AG234" i="5"/>
  <c r="AH234" i="5"/>
  <c r="AI234" i="5"/>
  <c r="AJ234" i="5"/>
  <c r="Q233" i="5"/>
  <c r="R233" i="5"/>
  <c r="S233" i="5"/>
  <c r="T233" i="5"/>
  <c r="U233" i="5"/>
  <c r="V233" i="5"/>
  <c r="W233" i="5"/>
  <c r="X233" i="5"/>
  <c r="Y233" i="5"/>
  <c r="Z233" i="5"/>
  <c r="AA233" i="5"/>
  <c r="AB233" i="5"/>
  <c r="AC233" i="5"/>
  <c r="AD233" i="5"/>
  <c r="AE233" i="5"/>
  <c r="AF233" i="5"/>
  <c r="AG233" i="5"/>
  <c r="AH233" i="5"/>
  <c r="AI233" i="5"/>
  <c r="AJ233" i="5"/>
  <c r="Q232" i="5"/>
  <c r="R232" i="5"/>
  <c r="S232" i="5"/>
  <c r="T232" i="5"/>
  <c r="U232" i="5"/>
  <c r="V232" i="5"/>
  <c r="W232" i="5"/>
  <c r="X232" i="5"/>
  <c r="Y232" i="5"/>
  <c r="Z232" i="5"/>
  <c r="AA232" i="5"/>
  <c r="AB232" i="5"/>
  <c r="AC232" i="5"/>
  <c r="AD232" i="5"/>
  <c r="AE232" i="5"/>
  <c r="AF232" i="5"/>
  <c r="AG232" i="5"/>
  <c r="AH232" i="5"/>
  <c r="AI232" i="5"/>
  <c r="AJ232" i="5"/>
  <c r="Q231" i="5"/>
  <c r="Q256" i="5" s="1"/>
  <c r="Q67" i="5" s="1"/>
  <c r="R231" i="5"/>
  <c r="R256" i="5" s="1"/>
  <c r="R67" i="5" s="1"/>
  <c r="S231" i="5"/>
  <c r="T231" i="5"/>
  <c r="U231" i="5"/>
  <c r="V231" i="5"/>
  <c r="W231" i="5"/>
  <c r="W256" i="5" s="1"/>
  <c r="W67" i="5" s="1"/>
  <c r="X231" i="5"/>
  <c r="X256" i="5" s="1"/>
  <c r="X67" i="5" s="1"/>
  <c r="Y231" i="5"/>
  <c r="Z231" i="5"/>
  <c r="AA231" i="5"/>
  <c r="AB231" i="5"/>
  <c r="AC231" i="5"/>
  <c r="AD231" i="5"/>
  <c r="AE231" i="5"/>
  <c r="AF231" i="5"/>
  <c r="AG231" i="5"/>
  <c r="AH231" i="5"/>
  <c r="AI231" i="5"/>
  <c r="AJ231" i="5"/>
  <c r="F230" i="5"/>
  <c r="H230" i="5"/>
  <c r="J230" i="5"/>
  <c r="AK228" i="5"/>
  <c r="J215" i="5"/>
  <c r="Q215" i="5" s="1"/>
  <c r="R215" i="5"/>
  <c r="S215" i="5"/>
  <c r="T215" i="5"/>
  <c r="U215" i="5"/>
  <c r="V215" i="5"/>
  <c r="W215" i="5"/>
  <c r="X215" i="5"/>
  <c r="Y215" i="5"/>
  <c r="Z215" i="5"/>
  <c r="AA215" i="5"/>
  <c r="AB215" i="5"/>
  <c r="AC215" i="5"/>
  <c r="AD215" i="5"/>
  <c r="AE215" i="5"/>
  <c r="AF215" i="5"/>
  <c r="AG215" i="5"/>
  <c r="AH215" i="5"/>
  <c r="AI215" i="5"/>
  <c r="AJ215" i="5"/>
  <c r="J214" i="5"/>
  <c r="Q214" i="5"/>
  <c r="R214" i="5"/>
  <c r="S214" i="5"/>
  <c r="T214" i="5"/>
  <c r="U214" i="5"/>
  <c r="V214" i="5"/>
  <c r="W214" i="5"/>
  <c r="X214" i="5"/>
  <c r="Y214" i="5"/>
  <c r="Z214" i="5"/>
  <c r="AA214" i="5"/>
  <c r="AB214" i="5"/>
  <c r="AC214" i="5"/>
  <c r="AD214" i="5"/>
  <c r="AE214" i="5"/>
  <c r="AF214" i="5"/>
  <c r="AG214" i="5"/>
  <c r="AH214" i="5"/>
  <c r="AI214" i="5"/>
  <c r="AJ214" i="5"/>
  <c r="J213" i="5"/>
  <c r="Q213" i="5" s="1"/>
  <c r="R213" i="5"/>
  <c r="S213" i="5"/>
  <c r="T213" i="5"/>
  <c r="U213" i="5"/>
  <c r="V213" i="5"/>
  <c r="W213" i="5"/>
  <c r="X213" i="5"/>
  <c r="Y213" i="5"/>
  <c r="Z213" i="5"/>
  <c r="AA213" i="5"/>
  <c r="AB213" i="5"/>
  <c r="AC213" i="5"/>
  <c r="AD213" i="5"/>
  <c r="AE213" i="5"/>
  <c r="AF213" i="5"/>
  <c r="AG213" i="5"/>
  <c r="AH213" i="5"/>
  <c r="AI213" i="5"/>
  <c r="AJ213" i="5"/>
  <c r="J212" i="5"/>
  <c r="Q212" i="5"/>
  <c r="R212" i="5"/>
  <c r="S212" i="5"/>
  <c r="T212" i="5"/>
  <c r="U212" i="5"/>
  <c r="V212" i="5"/>
  <c r="W212" i="5"/>
  <c r="X212" i="5"/>
  <c r="Y212" i="5"/>
  <c r="Z212" i="5"/>
  <c r="AA212" i="5"/>
  <c r="AB212" i="5"/>
  <c r="AC212" i="5"/>
  <c r="AD212" i="5"/>
  <c r="AE212" i="5"/>
  <c r="AF212" i="5"/>
  <c r="AG212" i="5"/>
  <c r="AH212" i="5"/>
  <c r="AI212" i="5"/>
  <c r="AJ212" i="5"/>
  <c r="F211" i="5"/>
  <c r="J211" i="5"/>
  <c r="Q211" i="5"/>
  <c r="R211" i="5"/>
  <c r="S211" i="5"/>
  <c r="T211" i="5"/>
  <c r="U211" i="5"/>
  <c r="V211" i="5"/>
  <c r="W211" i="5"/>
  <c r="X211" i="5"/>
  <c r="Y211" i="5"/>
  <c r="Z211" i="5"/>
  <c r="AA211" i="5"/>
  <c r="AB211" i="5"/>
  <c r="AC211" i="5"/>
  <c r="AD211" i="5"/>
  <c r="AE211" i="5"/>
  <c r="AF211" i="5"/>
  <c r="AG211" i="5"/>
  <c r="AH211" i="5"/>
  <c r="AI211" i="5"/>
  <c r="AJ211" i="5"/>
  <c r="J210" i="5"/>
  <c r="Q210" i="5" s="1"/>
  <c r="R210" i="5"/>
  <c r="S210" i="5"/>
  <c r="T210" i="5"/>
  <c r="U210" i="5"/>
  <c r="V210" i="5"/>
  <c r="W210" i="5"/>
  <c r="X210" i="5"/>
  <c r="Y210" i="5"/>
  <c r="Z210" i="5"/>
  <c r="AA210" i="5"/>
  <c r="AB210" i="5"/>
  <c r="AC210" i="5"/>
  <c r="AD210" i="5"/>
  <c r="AE210" i="5"/>
  <c r="AF210" i="5"/>
  <c r="AG210" i="5"/>
  <c r="AH210" i="5"/>
  <c r="AI210" i="5"/>
  <c r="AJ210" i="5"/>
  <c r="J209" i="5"/>
  <c r="Q209" i="5"/>
  <c r="R209" i="5"/>
  <c r="S209" i="5"/>
  <c r="T209" i="5"/>
  <c r="U209" i="5"/>
  <c r="V209" i="5"/>
  <c r="W209" i="5"/>
  <c r="X209" i="5"/>
  <c r="Y209" i="5"/>
  <c r="Z209" i="5"/>
  <c r="AA209" i="5"/>
  <c r="AB209" i="5"/>
  <c r="AC209" i="5"/>
  <c r="AD209" i="5"/>
  <c r="AE209" i="5"/>
  <c r="AF209" i="5"/>
  <c r="AG209" i="5"/>
  <c r="AH209" i="5"/>
  <c r="AI209" i="5"/>
  <c r="AJ209" i="5"/>
  <c r="J208" i="5"/>
  <c r="Q208" i="5" s="1"/>
  <c r="R208" i="5"/>
  <c r="S208" i="5"/>
  <c r="T208" i="5"/>
  <c r="U208" i="5"/>
  <c r="V208" i="5"/>
  <c r="W208" i="5"/>
  <c r="X208" i="5"/>
  <c r="Y208" i="5"/>
  <c r="Z208" i="5"/>
  <c r="AA208" i="5"/>
  <c r="AB208" i="5"/>
  <c r="AC208" i="5"/>
  <c r="AD208" i="5"/>
  <c r="AE208" i="5"/>
  <c r="AF208" i="5"/>
  <c r="AG208" i="5"/>
  <c r="AH208" i="5"/>
  <c r="AI208" i="5"/>
  <c r="AJ208" i="5"/>
  <c r="J207" i="5"/>
  <c r="Q207" i="5" s="1"/>
  <c r="R207" i="5"/>
  <c r="S207" i="5"/>
  <c r="T207" i="5"/>
  <c r="U207" i="5"/>
  <c r="V207" i="5"/>
  <c r="W207" i="5"/>
  <c r="X207" i="5"/>
  <c r="Y207" i="5"/>
  <c r="Z207" i="5"/>
  <c r="AA207" i="5"/>
  <c r="AB207" i="5"/>
  <c r="AC207" i="5"/>
  <c r="AD207" i="5"/>
  <c r="AE207" i="5"/>
  <c r="AF207" i="5"/>
  <c r="AG207" i="5"/>
  <c r="AH207" i="5"/>
  <c r="AI207" i="5"/>
  <c r="AJ207" i="5"/>
  <c r="J206" i="5"/>
  <c r="Q206" i="5" s="1"/>
  <c r="R206" i="5"/>
  <c r="S206" i="5"/>
  <c r="T206" i="5"/>
  <c r="U206" i="5"/>
  <c r="V206" i="5"/>
  <c r="W206" i="5"/>
  <c r="X206" i="5"/>
  <c r="Y206" i="5"/>
  <c r="Z206" i="5"/>
  <c r="AA206" i="5"/>
  <c r="AB206" i="5"/>
  <c r="AC206" i="5"/>
  <c r="AD206" i="5"/>
  <c r="AE206" i="5"/>
  <c r="AF206" i="5"/>
  <c r="AG206" i="5"/>
  <c r="AH206" i="5"/>
  <c r="AI206" i="5"/>
  <c r="AJ206" i="5"/>
  <c r="E205" i="5"/>
  <c r="F205" i="5"/>
  <c r="H205" i="5"/>
  <c r="J205" i="5"/>
  <c r="Q205" i="5" s="1"/>
  <c r="R205" i="5"/>
  <c r="S205" i="5"/>
  <c r="T205" i="5"/>
  <c r="U205" i="5"/>
  <c r="V205" i="5"/>
  <c r="W205" i="5"/>
  <c r="X205" i="5"/>
  <c r="Y205" i="5"/>
  <c r="Z205" i="5"/>
  <c r="AA205" i="5"/>
  <c r="AB205" i="5"/>
  <c r="AC205" i="5"/>
  <c r="AD205" i="5"/>
  <c r="AE205" i="5"/>
  <c r="AF205" i="5"/>
  <c r="AG205" i="5"/>
  <c r="AH205" i="5"/>
  <c r="AI205" i="5"/>
  <c r="AJ205" i="5"/>
  <c r="J204" i="5"/>
  <c r="Q204" i="5" s="1"/>
  <c r="R204" i="5"/>
  <c r="S204" i="5"/>
  <c r="T204" i="5"/>
  <c r="U204" i="5"/>
  <c r="V204" i="5"/>
  <c r="W204" i="5"/>
  <c r="X204" i="5"/>
  <c r="Y204" i="5"/>
  <c r="Z204" i="5"/>
  <c r="AA204" i="5"/>
  <c r="AB204" i="5"/>
  <c r="AC204" i="5"/>
  <c r="AD204" i="5"/>
  <c r="AE204" i="5"/>
  <c r="AF204" i="5"/>
  <c r="AG204" i="5"/>
  <c r="AH204" i="5"/>
  <c r="AI204" i="5"/>
  <c r="AJ204" i="5"/>
  <c r="F203" i="5"/>
  <c r="J203" i="5"/>
  <c r="Q203" i="5" s="1"/>
  <c r="R203" i="5"/>
  <c r="S203" i="5"/>
  <c r="T203" i="5"/>
  <c r="U203" i="5"/>
  <c r="V203" i="5"/>
  <c r="W203" i="5"/>
  <c r="X203" i="5"/>
  <c r="Y203" i="5"/>
  <c r="Z203" i="5"/>
  <c r="AA203" i="5"/>
  <c r="AB203" i="5"/>
  <c r="AC203" i="5"/>
  <c r="AD203" i="5"/>
  <c r="AE203" i="5"/>
  <c r="AF203" i="5"/>
  <c r="AG203" i="5"/>
  <c r="AH203" i="5"/>
  <c r="AI203" i="5"/>
  <c r="AJ203" i="5"/>
  <c r="F202" i="5"/>
  <c r="H202" i="5"/>
  <c r="J202" i="5"/>
  <c r="J200" i="5"/>
  <c r="I65" i="5" s="1"/>
  <c r="J65" i="5" s="1"/>
  <c r="AK200" i="5"/>
  <c r="AK65" i="5" s="1"/>
  <c r="Q184" i="5"/>
  <c r="R184" i="5"/>
  <c r="S184" i="5"/>
  <c r="T184" i="5"/>
  <c r="U184" i="5"/>
  <c r="V184" i="5"/>
  <c r="W184" i="5"/>
  <c r="X184" i="5"/>
  <c r="Y184" i="5"/>
  <c r="Z184" i="5"/>
  <c r="AA184" i="5"/>
  <c r="AB184" i="5"/>
  <c r="AC184" i="5"/>
  <c r="AD184" i="5"/>
  <c r="AE184" i="5"/>
  <c r="AF184" i="5"/>
  <c r="AG184" i="5"/>
  <c r="AH184" i="5"/>
  <c r="AI184" i="5"/>
  <c r="AJ184" i="5"/>
  <c r="Q183" i="5"/>
  <c r="R183" i="5"/>
  <c r="S183" i="5"/>
  <c r="T183" i="5"/>
  <c r="U183" i="5"/>
  <c r="V183" i="5"/>
  <c r="W183" i="5"/>
  <c r="X183" i="5"/>
  <c r="Y183" i="5"/>
  <c r="Z183" i="5"/>
  <c r="AA183" i="5"/>
  <c r="AB183" i="5"/>
  <c r="AC183" i="5"/>
  <c r="AD183" i="5"/>
  <c r="AE183" i="5"/>
  <c r="AF183" i="5"/>
  <c r="AG183" i="5"/>
  <c r="AH183" i="5"/>
  <c r="AI183" i="5"/>
  <c r="AJ183" i="5"/>
  <c r="Q182" i="5"/>
  <c r="R182" i="5"/>
  <c r="S182" i="5"/>
  <c r="T182" i="5"/>
  <c r="U182" i="5"/>
  <c r="V182" i="5"/>
  <c r="W182" i="5"/>
  <c r="X182" i="5"/>
  <c r="Y182" i="5"/>
  <c r="Z182" i="5"/>
  <c r="AA182" i="5"/>
  <c r="AB182" i="5"/>
  <c r="AC182" i="5"/>
  <c r="AD182" i="5"/>
  <c r="AE182" i="5"/>
  <c r="AF182" i="5"/>
  <c r="AG182" i="5"/>
  <c r="AH182" i="5"/>
  <c r="AI182" i="5"/>
  <c r="AJ182" i="5"/>
  <c r="Q181" i="5"/>
  <c r="R181" i="5"/>
  <c r="S181" i="5"/>
  <c r="T181" i="5"/>
  <c r="U181" i="5"/>
  <c r="V181" i="5"/>
  <c r="W181" i="5"/>
  <c r="X181" i="5"/>
  <c r="Y181" i="5"/>
  <c r="Z181" i="5"/>
  <c r="AA181" i="5"/>
  <c r="AB181" i="5"/>
  <c r="AC181" i="5"/>
  <c r="AD181" i="5"/>
  <c r="AE181" i="5"/>
  <c r="AF181" i="5"/>
  <c r="AG181" i="5"/>
  <c r="AH181" i="5"/>
  <c r="AI181" i="5"/>
  <c r="AJ181" i="5"/>
  <c r="Q180" i="5"/>
  <c r="R180" i="5"/>
  <c r="S180" i="5"/>
  <c r="T180" i="5"/>
  <c r="U180" i="5"/>
  <c r="V180" i="5"/>
  <c r="W180" i="5"/>
  <c r="X180" i="5"/>
  <c r="Y180" i="5"/>
  <c r="Z180" i="5"/>
  <c r="AA180" i="5"/>
  <c r="AB180" i="5"/>
  <c r="AC180" i="5"/>
  <c r="AD180" i="5"/>
  <c r="AE180" i="5"/>
  <c r="AF180" i="5"/>
  <c r="AG180" i="5"/>
  <c r="AH180" i="5"/>
  <c r="AI180" i="5"/>
  <c r="AJ180" i="5"/>
  <c r="Q179" i="5"/>
  <c r="R179" i="5"/>
  <c r="S179" i="5"/>
  <c r="T179" i="5"/>
  <c r="U179" i="5"/>
  <c r="V179" i="5"/>
  <c r="W179" i="5"/>
  <c r="X179" i="5"/>
  <c r="Y179" i="5"/>
  <c r="Z179" i="5"/>
  <c r="AA179" i="5"/>
  <c r="AB179" i="5"/>
  <c r="AC179" i="5"/>
  <c r="AD179" i="5"/>
  <c r="AE179" i="5"/>
  <c r="AF179" i="5"/>
  <c r="AG179" i="5"/>
  <c r="AH179" i="5"/>
  <c r="AI179" i="5"/>
  <c r="AJ179" i="5"/>
  <c r="Q178" i="5"/>
  <c r="R178" i="5"/>
  <c r="S178" i="5"/>
  <c r="T178" i="5"/>
  <c r="U178" i="5"/>
  <c r="V178" i="5"/>
  <c r="W178" i="5"/>
  <c r="X178" i="5"/>
  <c r="Y178" i="5"/>
  <c r="Z178" i="5"/>
  <c r="AA178" i="5"/>
  <c r="AB178" i="5"/>
  <c r="AC178" i="5"/>
  <c r="AD178" i="5"/>
  <c r="AE178" i="5"/>
  <c r="AF178" i="5"/>
  <c r="AG178" i="5"/>
  <c r="AH178" i="5"/>
  <c r="AI178" i="5"/>
  <c r="AJ178" i="5"/>
  <c r="Q177" i="5"/>
  <c r="R177" i="5"/>
  <c r="S177" i="5"/>
  <c r="T177" i="5"/>
  <c r="U177" i="5"/>
  <c r="V177" i="5"/>
  <c r="W177" i="5"/>
  <c r="X177" i="5"/>
  <c r="Y177" i="5"/>
  <c r="Z177" i="5"/>
  <c r="AA177" i="5"/>
  <c r="AB177" i="5"/>
  <c r="AC177" i="5"/>
  <c r="AD177" i="5"/>
  <c r="AE177" i="5"/>
  <c r="AF177" i="5"/>
  <c r="AG177" i="5"/>
  <c r="AH177" i="5"/>
  <c r="AI177" i="5"/>
  <c r="AJ177" i="5"/>
  <c r="Q176" i="5"/>
  <c r="R176" i="5"/>
  <c r="S176" i="5"/>
  <c r="T176" i="5"/>
  <c r="U176" i="5"/>
  <c r="V176" i="5"/>
  <c r="W176" i="5"/>
  <c r="X176" i="5"/>
  <c r="Y176" i="5"/>
  <c r="Z176" i="5"/>
  <c r="AA176" i="5"/>
  <c r="AB176" i="5"/>
  <c r="AC176" i="5"/>
  <c r="AD176" i="5"/>
  <c r="AE176" i="5"/>
  <c r="AF176" i="5"/>
  <c r="AG176" i="5"/>
  <c r="AH176" i="5"/>
  <c r="AI176" i="5"/>
  <c r="AJ176" i="5"/>
  <c r="Q175" i="5"/>
  <c r="R175" i="5"/>
  <c r="S175" i="5"/>
  <c r="T175" i="5"/>
  <c r="U175" i="5"/>
  <c r="V175" i="5"/>
  <c r="W175" i="5"/>
  <c r="W200" i="5" s="1"/>
  <c r="W65" i="5" s="1"/>
  <c r="X175" i="5"/>
  <c r="X200" i="5" s="1"/>
  <c r="X65" i="5" s="1"/>
  <c r="Y175" i="5"/>
  <c r="Z175" i="5"/>
  <c r="AA175" i="5"/>
  <c r="AB175" i="5"/>
  <c r="AC175" i="5"/>
  <c r="AD175" i="5"/>
  <c r="AE175" i="5"/>
  <c r="AF175" i="5"/>
  <c r="AG175" i="5"/>
  <c r="AH175" i="5"/>
  <c r="AI175" i="5"/>
  <c r="AJ175" i="5"/>
  <c r="F174" i="5"/>
  <c r="H174" i="5"/>
  <c r="J174" i="5"/>
  <c r="J172" i="5"/>
  <c r="AK172" i="5"/>
  <c r="Q156" i="5"/>
  <c r="R156" i="5"/>
  <c r="S156" i="5"/>
  <c r="T156" i="5"/>
  <c r="U156" i="5"/>
  <c r="V156" i="5"/>
  <c r="W156" i="5"/>
  <c r="X156" i="5"/>
  <c r="Y156" i="5"/>
  <c r="Z156" i="5"/>
  <c r="AA156" i="5"/>
  <c r="AB156" i="5"/>
  <c r="AC156" i="5"/>
  <c r="AD156" i="5"/>
  <c r="AE156" i="5"/>
  <c r="AF156" i="5"/>
  <c r="AG156" i="5"/>
  <c r="AH156" i="5"/>
  <c r="AI156" i="5"/>
  <c r="AJ156" i="5"/>
  <c r="Q155" i="5"/>
  <c r="R155" i="5"/>
  <c r="S155" i="5"/>
  <c r="T155" i="5"/>
  <c r="U155" i="5"/>
  <c r="V155" i="5"/>
  <c r="W155" i="5"/>
  <c r="X155" i="5"/>
  <c r="Y155" i="5"/>
  <c r="Z155" i="5"/>
  <c r="AA155" i="5"/>
  <c r="AB155" i="5"/>
  <c r="AC155" i="5"/>
  <c r="AD155" i="5"/>
  <c r="AE155" i="5"/>
  <c r="AF155" i="5"/>
  <c r="AG155" i="5"/>
  <c r="AH155" i="5"/>
  <c r="AI155" i="5"/>
  <c r="AJ155" i="5"/>
  <c r="Q154" i="5"/>
  <c r="R154" i="5"/>
  <c r="S154" i="5"/>
  <c r="T154" i="5"/>
  <c r="U154" i="5"/>
  <c r="V154" i="5"/>
  <c r="W154" i="5"/>
  <c r="X154" i="5"/>
  <c r="Y154" i="5"/>
  <c r="Z154" i="5"/>
  <c r="AA154" i="5"/>
  <c r="AB154" i="5"/>
  <c r="AC154" i="5"/>
  <c r="AD154" i="5"/>
  <c r="AE154" i="5"/>
  <c r="AF154" i="5"/>
  <c r="AG154" i="5"/>
  <c r="AH154" i="5"/>
  <c r="AI154" i="5"/>
  <c r="AJ154" i="5"/>
  <c r="Q153" i="5"/>
  <c r="R153" i="5"/>
  <c r="S153" i="5"/>
  <c r="T153" i="5"/>
  <c r="U153" i="5"/>
  <c r="V153" i="5"/>
  <c r="W153" i="5"/>
  <c r="X153" i="5"/>
  <c r="Y153" i="5"/>
  <c r="Z153" i="5"/>
  <c r="AA153" i="5"/>
  <c r="AB153" i="5"/>
  <c r="AC153" i="5"/>
  <c r="AD153" i="5"/>
  <c r="AE153" i="5"/>
  <c r="AF153" i="5"/>
  <c r="AG153" i="5"/>
  <c r="AH153" i="5"/>
  <c r="AI153" i="5"/>
  <c r="AJ153" i="5"/>
  <c r="Q152" i="5"/>
  <c r="R152" i="5"/>
  <c r="S152" i="5"/>
  <c r="T152" i="5"/>
  <c r="U152" i="5"/>
  <c r="V152" i="5"/>
  <c r="W152" i="5"/>
  <c r="X152" i="5"/>
  <c r="Y152" i="5"/>
  <c r="Z152" i="5"/>
  <c r="AA152" i="5"/>
  <c r="AB152" i="5"/>
  <c r="AC152" i="5"/>
  <c r="AD152" i="5"/>
  <c r="AE152" i="5"/>
  <c r="AF152" i="5"/>
  <c r="AG152" i="5"/>
  <c r="AH152" i="5"/>
  <c r="AI152" i="5"/>
  <c r="AJ152" i="5"/>
  <c r="Q151" i="5"/>
  <c r="R151" i="5"/>
  <c r="S151" i="5"/>
  <c r="T151" i="5"/>
  <c r="U151" i="5"/>
  <c r="V151" i="5"/>
  <c r="W151" i="5"/>
  <c r="X151" i="5"/>
  <c r="Y151" i="5"/>
  <c r="Z151" i="5"/>
  <c r="AA151" i="5"/>
  <c r="AB151" i="5"/>
  <c r="AC151" i="5"/>
  <c r="AD151" i="5"/>
  <c r="AE151" i="5"/>
  <c r="AF151" i="5"/>
  <c r="AG151" i="5"/>
  <c r="AH151" i="5"/>
  <c r="AI151" i="5"/>
  <c r="AJ151" i="5"/>
  <c r="Q150" i="5"/>
  <c r="R150" i="5"/>
  <c r="S150" i="5"/>
  <c r="T150" i="5"/>
  <c r="U150" i="5"/>
  <c r="V150" i="5"/>
  <c r="W150" i="5"/>
  <c r="X150" i="5"/>
  <c r="Y150" i="5"/>
  <c r="Z150" i="5"/>
  <c r="AA150" i="5"/>
  <c r="AB150" i="5"/>
  <c r="AC150" i="5"/>
  <c r="AD150" i="5"/>
  <c r="AE150" i="5"/>
  <c r="AF150" i="5"/>
  <c r="AG150" i="5"/>
  <c r="AH150" i="5"/>
  <c r="AI150" i="5"/>
  <c r="AJ150" i="5"/>
  <c r="Q149" i="5"/>
  <c r="R149" i="5"/>
  <c r="S149" i="5"/>
  <c r="T149" i="5"/>
  <c r="U149" i="5"/>
  <c r="V149" i="5"/>
  <c r="W149" i="5"/>
  <c r="X149" i="5"/>
  <c r="Y149" i="5"/>
  <c r="Z149" i="5"/>
  <c r="AA149" i="5"/>
  <c r="AB149" i="5"/>
  <c r="AC149" i="5"/>
  <c r="AD149" i="5"/>
  <c r="AE149" i="5"/>
  <c r="AF149" i="5"/>
  <c r="AG149" i="5"/>
  <c r="AH149" i="5"/>
  <c r="AI149" i="5"/>
  <c r="AJ149" i="5"/>
  <c r="Q148" i="5"/>
  <c r="R148" i="5"/>
  <c r="S148" i="5"/>
  <c r="T148" i="5"/>
  <c r="U148" i="5"/>
  <c r="V148" i="5"/>
  <c r="W148" i="5"/>
  <c r="X148" i="5"/>
  <c r="Y148" i="5"/>
  <c r="Z148" i="5"/>
  <c r="AA148" i="5"/>
  <c r="AB148" i="5"/>
  <c r="AC148" i="5"/>
  <c r="AD148" i="5"/>
  <c r="AE148" i="5"/>
  <c r="AF148" i="5"/>
  <c r="AG148" i="5"/>
  <c r="AH148" i="5"/>
  <c r="AI148" i="5"/>
  <c r="AJ148" i="5"/>
  <c r="Q147" i="5"/>
  <c r="Q172" i="5" s="1"/>
  <c r="Q64" i="5" s="1"/>
  <c r="R147" i="5"/>
  <c r="S147" i="5"/>
  <c r="T147" i="5"/>
  <c r="U147" i="5"/>
  <c r="V147" i="5"/>
  <c r="W147" i="5"/>
  <c r="W172" i="5" s="1"/>
  <c r="W64" i="5" s="1"/>
  <c r="X147" i="5"/>
  <c r="X172" i="5" s="1"/>
  <c r="X64" i="5" s="1"/>
  <c r="Y147" i="5"/>
  <c r="Z147" i="5"/>
  <c r="AA147" i="5"/>
  <c r="AB147" i="5"/>
  <c r="AC147" i="5"/>
  <c r="AD147" i="5"/>
  <c r="AE147" i="5"/>
  <c r="AF147" i="5"/>
  <c r="AG147" i="5"/>
  <c r="AH147" i="5"/>
  <c r="AI147" i="5"/>
  <c r="AJ147" i="5"/>
  <c r="F146" i="5"/>
  <c r="H146" i="5"/>
  <c r="J146" i="5"/>
  <c r="AK144" i="5"/>
  <c r="AK63" i="5" s="1"/>
  <c r="J131" i="5"/>
  <c r="Q131" i="5" s="1"/>
  <c r="R131" i="5"/>
  <c r="S131" i="5"/>
  <c r="T131" i="5"/>
  <c r="U131" i="5"/>
  <c r="V131" i="5"/>
  <c r="W131" i="5"/>
  <c r="X131" i="5"/>
  <c r="Y131" i="5"/>
  <c r="Z131" i="5"/>
  <c r="AA131" i="5"/>
  <c r="AB131" i="5"/>
  <c r="AC131" i="5"/>
  <c r="AD131" i="5"/>
  <c r="AE131" i="5"/>
  <c r="AF131" i="5"/>
  <c r="AG131" i="5"/>
  <c r="AH131" i="5"/>
  <c r="AI131" i="5"/>
  <c r="AJ131" i="5"/>
  <c r="J130" i="5"/>
  <c r="Q130" i="5"/>
  <c r="R130" i="5"/>
  <c r="S130" i="5"/>
  <c r="T130" i="5"/>
  <c r="U130" i="5"/>
  <c r="V130" i="5"/>
  <c r="W130" i="5"/>
  <c r="X130" i="5"/>
  <c r="Y130" i="5"/>
  <c r="Z130" i="5"/>
  <c r="AA130" i="5"/>
  <c r="AB130" i="5"/>
  <c r="AC130" i="5"/>
  <c r="AD130" i="5"/>
  <c r="AE130" i="5"/>
  <c r="AF130" i="5"/>
  <c r="AG130" i="5"/>
  <c r="AH130" i="5"/>
  <c r="AI130" i="5"/>
  <c r="AJ130" i="5"/>
  <c r="J129" i="5"/>
  <c r="Q129" i="5" s="1"/>
  <c r="R129" i="5"/>
  <c r="S129" i="5"/>
  <c r="T129" i="5"/>
  <c r="U129" i="5"/>
  <c r="V129" i="5"/>
  <c r="W129" i="5"/>
  <c r="X129" i="5"/>
  <c r="Y129" i="5"/>
  <c r="Z129" i="5"/>
  <c r="AA129" i="5"/>
  <c r="AB129" i="5"/>
  <c r="AC129" i="5"/>
  <c r="AD129" i="5"/>
  <c r="AE129" i="5"/>
  <c r="AF129" i="5"/>
  <c r="AG129" i="5"/>
  <c r="AH129" i="5"/>
  <c r="AI129" i="5"/>
  <c r="AJ129" i="5"/>
  <c r="J128" i="5"/>
  <c r="Q128" i="5"/>
  <c r="R128" i="5"/>
  <c r="S128" i="5"/>
  <c r="T128" i="5"/>
  <c r="U128" i="5"/>
  <c r="V128" i="5"/>
  <c r="W128" i="5"/>
  <c r="X128" i="5"/>
  <c r="Y128" i="5"/>
  <c r="Z128" i="5"/>
  <c r="AA128" i="5"/>
  <c r="AB128" i="5"/>
  <c r="AC128" i="5"/>
  <c r="AD128" i="5"/>
  <c r="AE128" i="5"/>
  <c r="AF128" i="5"/>
  <c r="AG128" i="5"/>
  <c r="AH128" i="5"/>
  <c r="AI128" i="5"/>
  <c r="AJ128" i="5"/>
  <c r="F127" i="5"/>
  <c r="J127" i="5"/>
  <c r="Q127" i="5" s="1"/>
  <c r="R127" i="5"/>
  <c r="S127" i="5"/>
  <c r="T127" i="5"/>
  <c r="U127" i="5"/>
  <c r="V127" i="5"/>
  <c r="W127" i="5"/>
  <c r="X127" i="5"/>
  <c r="Y127" i="5"/>
  <c r="Z127" i="5"/>
  <c r="AA127" i="5"/>
  <c r="AB127" i="5"/>
  <c r="AC127" i="5"/>
  <c r="AD127" i="5"/>
  <c r="AE127" i="5"/>
  <c r="AF127" i="5"/>
  <c r="AG127" i="5"/>
  <c r="AH127" i="5"/>
  <c r="AI127" i="5"/>
  <c r="AJ127" i="5"/>
  <c r="J126" i="5"/>
  <c r="Q126" i="5"/>
  <c r="R126" i="5"/>
  <c r="S126" i="5"/>
  <c r="T126" i="5"/>
  <c r="U126" i="5"/>
  <c r="V126" i="5"/>
  <c r="W126" i="5"/>
  <c r="X126" i="5"/>
  <c r="Y126" i="5"/>
  <c r="Z126" i="5"/>
  <c r="AA126" i="5"/>
  <c r="AB126" i="5"/>
  <c r="AC126" i="5"/>
  <c r="AD126" i="5"/>
  <c r="AE126" i="5"/>
  <c r="AF126" i="5"/>
  <c r="AG126" i="5"/>
  <c r="AH126" i="5"/>
  <c r="AI126" i="5"/>
  <c r="AJ126" i="5"/>
  <c r="J125" i="5"/>
  <c r="Q125" i="5" s="1"/>
  <c r="R125" i="5"/>
  <c r="S125" i="5"/>
  <c r="T125" i="5"/>
  <c r="U125" i="5"/>
  <c r="V125" i="5"/>
  <c r="W125" i="5"/>
  <c r="X125" i="5"/>
  <c r="Y125" i="5"/>
  <c r="Z125" i="5"/>
  <c r="AA125" i="5"/>
  <c r="AB125" i="5"/>
  <c r="AC125" i="5"/>
  <c r="AD125" i="5"/>
  <c r="AE125" i="5"/>
  <c r="AF125" i="5"/>
  <c r="AG125" i="5"/>
  <c r="AH125" i="5"/>
  <c r="AI125" i="5"/>
  <c r="AJ125" i="5"/>
  <c r="J124" i="5"/>
  <c r="Q124" i="5"/>
  <c r="R124" i="5"/>
  <c r="S124" i="5"/>
  <c r="T124" i="5"/>
  <c r="U124" i="5"/>
  <c r="V124" i="5"/>
  <c r="W124" i="5"/>
  <c r="X124" i="5"/>
  <c r="Y124" i="5"/>
  <c r="Z124" i="5"/>
  <c r="AA124" i="5"/>
  <c r="AB124" i="5"/>
  <c r="AC124" i="5"/>
  <c r="AD124" i="5"/>
  <c r="AE124" i="5"/>
  <c r="AF124" i="5"/>
  <c r="AG124" i="5"/>
  <c r="AH124" i="5"/>
  <c r="AI124" i="5"/>
  <c r="AJ124" i="5"/>
  <c r="J123" i="5"/>
  <c r="Q123" i="5" s="1"/>
  <c r="R123" i="5"/>
  <c r="S123" i="5"/>
  <c r="T123" i="5"/>
  <c r="U123" i="5"/>
  <c r="V123" i="5"/>
  <c r="W123" i="5"/>
  <c r="X123" i="5"/>
  <c r="Y123" i="5"/>
  <c r="Z123" i="5"/>
  <c r="AA123" i="5"/>
  <c r="AB123" i="5"/>
  <c r="AC123" i="5"/>
  <c r="AD123" i="5"/>
  <c r="AE123" i="5"/>
  <c r="AF123" i="5"/>
  <c r="AG123" i="5"/>
  <c r="AH123" i="5"/>
  <c r="AI123" i="5"/>
  <c r="AJ123" i="5"/>
  <c r="J122" i="5"/>
  <c r="Q122" i="5"/>
  <c r="R122" i="5"/>
  <c r="S122" i="5"/>
  <c r="T122" i="5"/>
  <c r="U122" i="5"/>
  <c r="V122" i="5"/>
  <c r="W122" i="5"/>
  <c r="X122" i="5"/>
  <c r="Y122" i="5"/>
  <c r="Z122" i="5"/>
  <c r="AA122" i="5"/>
  <c r="AB122" i="5"/>
  <c r="AC122" i="5"/>
  <c r="AD122" i="5"/>
  <c r="AE122" i="5"/>
  <c r="AF122" i="5"/>
  <c r="AG122" i="5"/>
  <c r="AH122" i="5"/>
  <c r="AI122" i="5"/>
  <c r="AJ122" i="5"/>
  <c r="E121" i="5"/>
  <c r="F121" i="5" s="1"/>
  <c r="K121" i="5" s="1"/>
  <c r="H121" i="5"/>
  <c r="J121" i="5"/>
  <c r="Q121" i="5" s="1"/>
  <c r="R121" i="5"/>
  <c r="S121" i="5"/>
  <c r="T121" i="5"/>
  <c r="U121" i="5"/>
  <c r="V121" i="5"/>
  <c r="W121" i="5"/>
  <c r="X121" i="5"/>
  <c r="Y121" i="5"/>
  <c r="Z121" i="5"/>
  <c r="AA121" i="5"/>
  <c r="AB121" i="5"/>
  <c r="AC121" i="5"/>
  <c r="AD121" i="5"/>
  <c r="AE121" i="5"/>
  <c r="AF121" i="5"/>
  <c r="AG121" i="5"/>
  <c r="AH121" i="5"/>
  <c r="AI121" i="5"/>
  <c r="AJ121" i="5"/>
  <c r="J120" i="5"/>
  <c r="Q120" i="5"/>
  <c r="R120" i="5"/>
  <c r="S120" i="5"/>
  <c r="T120" i="5"/>
  <c r="U120" i="5"/>
  <c r="V120" i="5"/>
  <c r="W120" i="5"/>
  <c r="X120" i="5"/>
  <c r="Y120" i="5"/>
  <c r="Z120" i="5"/>
  <c r="AA120" i="5"/>
  <c r="AB120" i="5"/>
  <c r="AC120" i="5"/>
  <c r="AD120" i="5"/>
  <c r="AE120" i="5"/>
  <c r="AF120" i="5"/>
  <c r="AG120" i="5"/>
  <c r="AH120" i="5"/>
  <c r="AI120" i="5"/>
  <c r="AJ120" i="5"/>
  <c r="J119" i="5"/>
  <c r="Q119" i="5" s="1"/>
  <c r="Q144" i="5" s="1"/>
  <c r="Q63" i="5" s="1"/>
  <c r="R119" i="5"/>
  <c r="R144" i="5" s="1"/>
  <c r="R63" i="5" s="1"/>
  <c r="S119" i="5"/>
  <c r="T119" i="5"/>
  <c r="U119" i="5"/>
  <c r="V119" i="5"/>
  <c r="W119" i="5"/>
  <c r="W144" i="5" s="1"/>
  <c r="W63" i="5" s="1"/>
  <c r="X119" i="5"/>
  <c r="X144" i="5" s="1"/>
  <c r="X63" i="5" s="1"/>
  <c r="Y119" i="5"/>
  <c r="Z119" i="5"/>
  <c r="AA119" i="5"/>
  <c r="AB119" i="5"/>
  <c r="AC119" i="5"/>
  <c r="AD119" i="5"/>
  <c r="AE119" i="5"/>
  <c r="AF119" i="5"/>
  <c r="AG119" i="5"/>
  <c r="AH119" i="5"/>
  <c r="AI119" i="5"/>
  <c r="AJ119" i="5"/>
  <c r="F118" i="5"/>
  <c r="H118" i="5"/>
  <c r="K118" i="5" s="1"/>
  <c r="J118" i="5"/>
  <c r="J116" i="5"/>
  <c r="AK116" i="5"/>
  <c r="Q100" i="5"/>
  <c r="R100" i="5"/>
  <c r="S100" i="5"/>
  <c r="T100" i="5"/>
  <c r="U100" i="5"/>
  <c r="V100" i="5"/>
  <c r="W100" i="5"/>
  <c r="X100" i="5"/>
  <c r="Y100" i="5"/>
  <c r="Z100" i="5"/>
  <c r="AA100" i="5"/>
  <c r="AB100" i="5"/>
  <c r="AC100" i="5"/>
  <c r="AD100" i="5"/>
  <c r="AE100" i="5"/>
  <c r="AF100" i="5"/>
  <c r="AG100" i="5"/>
  <c r="AH100" i="5"/>
  <c r="AI100" i="5"/>
  <c r="AJ100" i="5"/>
  <c r="Q99" i="5"/>
  <c r="R99" i="5"/>
  <c r="S99" i="5"/>
  <c r="T99" i="5"/>
  <c r="U99" i="5"/>
  <c r="V99" i="5"/>
  <c r="W99" i="5"/>
  <c r="X99" i="5"/>
  <c r="Y99" i="5"/>
  <c r="Z99" i="5"/>
  <c r="AA99" i="5"/>
  <c r="AB99" i="5"/>
  <c r="AC99" i="5"/>
  <c r="AD99" i="5"/>
  <c r="AE99" i="5"/>
  <c r="AF99" i="5"/>
  <c r="AG99" i="5"/>
  <c r="AH99" i="5"/>
  <c r="AI99" i="5"/>
  <c r="AJ99" i="5"/>
  <c r="Q98" i="5"/>
  <c r="R98" i="5"/>
  <c r="S98" i="5"/>
  <c r="T98" i="5"/>
  <c r="U98" i="5"/>
  <c r="V98" i="5"/>
  <c r="W98" i="5"/>
  <c r="X98" i="5"/>
  <c r="Y98" i="5"/>
  <c r="Z98" i="5"/>
  <c r="AA98" i="5"/>
  <c r="AB98" i="5"/>
  <c r="AC98" i="5"/>
  <c r="AD98" i="5"/>
  <c r="AE98" i="5"/>
  <c r="AF98" i="5"/>
  <c r="AG98" i="5"/>
  <c r="AH98" i="5"/>
  <c r="AI98" i="5"/>
  <c r="AJ98" i="5"/>
  <c r="Q97" i="5"/>
  <c r="R97" i="5"/>
  <c r="S97" i="5"/>
  <c r="T97" i="5"/>
  <c r="U97" i="5"/>
  <c r="V97" i="5"/>
  <c r="W97" i="5"/>
  <c r="X97" i="5"/>
  <c r="Y97" i="5"/>
  <c r="Z97" i="5"/>
  <c r="AA97" i="5"/>
  <c r="AB97" i="5"/>
  <c r="AC97" i="5"/>
  <c r="AD97" i="5"/>
  <c r="AE97" i="5"/>
  <c r="AF97" i="5"/>
  <c r="AG97" i="5"/>
  <c r="AH97" i="5"/>
  <c r="AI97" i="5"/>
  <c r="AJ97" i="5"/>
  <c r="Q96" i="5"/>
  <c r="R96" i="5"/>
  <c r="S96" i="5"/>
  <c r="T96" i="5"/>
  <c r="U96" i="5"/>
  <c r="V96" i="5"/>
  <c r="W96" i="5"/>
  <c r="X96" i="5"/>
  <c r="Y96" i="5"/>
  <c r="Z96" i="5"/>
  <c r="AA96" i="5"/>
  <c r="AB96" i="5"/>
  <c r="AC96" i="5"/>
  <c r="AD96" i="5"/>
  <c r="AE96" i="5"/>
  <c r="AF96" i="5"/>
  <c r="AG96" i="5"/>
  <c r="AH96" i="5"/>
  <c r="AI96" i="5"/>
  <c r="AJ96" i="5"/>
  <c r="Q95" i="5"/>
  <c r="R95" i="5"/>
  <c r="S95" i="5"/>
  <c r="T95" i="5"/>
  <c r="U95" i="5"/>
  <c r="V95" i="5"/>
  <c r="W95" i="5"/>
  <c r="X95" i="5"/>
  <c r="Y95" i="5"/>
  <c r="Z95" i="5"/>
  <c r="AA95" i="5"/>
  <c r="AB95" i="5"/>
  <c r="AC95" i="5"/>
  <c r="AD95" i="5"/>
  <c r="AE95" i="5"/>
  <c r="AF95" i="5"/>
  <c r="AG95" i="5"/>
  <c r="AH95" i="5"/>
  <c r="AI95" i="5"/>
  <c r="AJ95" i="5"/>
  <c r="Q94" i="5"/>
  <c r="R94" i="5"/>
  <c r="S94" i="5"/>
  <c r="T94" i="5"/>
  <c r="U94" i="5"/>
  <c r="V94" i="5"/>
  <c r="W94" i="5"/>
  <c r="X94" i="5"/>
  <c r="Y94" i="5"/>
  <c r="Z94" i="5"/>
  <c r="AA94" i="5"/>
  <c r="AB94" i="5"/>
  <c r="AC94" i="5"/>
  <c r="AD94" i="5"/>
  <c r="AE94" i="5"/>
  <c r="AF94" i="5"/>
  <c r="AG94" i="5"/>
  <c r="AH94" i="5"/>
  <c r="AI94" i="5"/>
  <c r="AJ94" i="5"/>
  <c r="Q93" i="5"/>
  <c r="R93" i="5"/>
  <c r="S93" i="5"/>
  <c r="T93" i="5"/>
  <c r="U93" i="5"/>
  <c r="V93" i="5"/>
  <c r="W93" i="5"/>
  <c r="X93" i="5"/>
  <c r="Y93" i="5"/>
  <c r="Z93" i="5"/>
  <c r="AA93" i="5"/>
  <c r="AB93" i="5"/>
  <c r="AC93" i="5"/>
  <c r="AD93" i="5"/>
  <c r="AE93" i="5"/>
  <c r="AF93" i="5"/>
  <c r="AG93" i="5"/>
  <c r="AH93" i="5"/>
  <c r="AI93" i="5"/>
  <c r="AJ93" i="5"/>
  <c r="Q92" i="5"/>
  <c r="R92" i="5"/>
  <c r="S92" i="5"/>
  <c r="T92" i="5"/>
  <c r="U92" i="5"/>
  <c r="V92" i="5"/>
  <c r="W92" i="5"/>
  <c r="X92" i="5"/>
  <c r="Y92" i="5"/>
  <c r="Z92" i="5"/>
  <c r="AA92" i="5"/>
  <c r="AB92" i="5"/>
  <c r="AC92" i="5"/>
  <c r="AD92" i="5"/>
  <c r="AE92" i="5"/>
  <c r="AF92" i="5"/>
  <c r="AG92" i="5"/>
  <c r="AH92" i="5"/>
  <c r="AI92" i="5"/>
  <c r="AJ92" i="5"/>
  <c r="Q91" i="5"/>
  <c r="Q116" i="5" s="1"/>
  <c r="Q62" i="5" s="1"/>
  <c r="R91" i="5"/>
  <c r="R116" i="5" s="1"/>
  <c r="R62" i="5" s="1"/>
  <c r="S91" i="5"/>
  <c r="T91" i="5"/>
  <c r="U91" i="5"/>
  <c r="V91" i="5"/>
  <c r="W91" i="5"/>
  <c r="X91" i="5"/>
  <c r="X116" i="5" s="1"/>
  <c r="X62" i="5" s="1"/>
  <c r="Y91" i="5"/>
  <c r="Z91" i="5"/>
  <c r="AA91" i="5"/>
  <c r="AB91" i="5"/>
  <c r="AC91" i="5"/>
  <c r="AD91" i="5"/>
  <c r="AE91" i="5"/>
  <c r="AF91" i="5"/>
  <c r="AG91" i="5"/>
  <c r="AH91" i="5"/>
  <c r="AI91" i="5"/>
  <c r="AJ91" i="5"/>
  <c r="F90" i="5"/>
  <c r="H90" i="5"/>
  <c r="J90" i="5"/>
  <c r="I67" i="5"/>
  <c r="J67" i="5" s="1"/>
  <c r="AK67" i="5"/>
  <c r="AK66" i="5"/>
  <c r="I64" i="5"/>
  <c r="J64" i="5" s="1"/>
  <c r="AK64" i="5"/>
  <c r="I62" i="5"/>
  <c r="J62" i="5" s="1"/>
  <c r="AK62" i="5"/>
  <c r="AK60" i="5"/>
  <c r="AK5" i="5" s="1"/>
  <c r="F37" i="5"/>
  <c r="J37" i="5"/>
  <c r="Q37" i="5"/>
  <c r="R37" i="5"/>
  <c r="S37" i="5"/>
  <c r="T37" i="5"/>
  <c r="U37" i="5"/>
  <c r="V37" i="5"/>
  <c r="W37" i="5"/>
  <c r="X37" i="5"/>
  <c r="Y37" i="5"/>
  <c r="Z37" i="5"/>
  <c r="AA37" i="5"/>
  <c r="AB37" i="5"/>
  <c r="AC37" i="5"/>
  <c r="AD37" i="5"/>
  <c r="AE37" i="5"/>
  <c r="AF37" i="5"/>
  <c r="AG37" i="5"/>
  <c r="AH37" i="5"/>
  <c r="AI37" i="5"/>
  <c r="AJ37" i="5"/>
  <c r="J36" i="5"/>
  <c r="Q36" i="5"/>
  <c r="R36" i="5"/>
  <c r="S36" i="5"/>
  <c r="T36" i="5"/>
  <c r="U36" i="5"/>
  <c r="V36" i="5"/>
  <c r="W36" i="5"/>
  <c r="X36" i="5"/>
  <c r="Y36" i="5"/>
  <c r="Z36" i="5"/>
  <c r="AA36" i="5"/>
  <c r="AB36" i="5"/>
  <c r="AC36" i="5"/>
  <c r="AD36" i="5"/>
  <c r="AE36" i="5"/>
  <c r="AF36" i="5"/>
  <c r="AG36" i="5"/>
  <c r="AH36" i="5"/>
  <c r="AI36" i="5"/>
  <c r="AJ36" i="5"/>
  <c r="J35" i="5"/>
  <c r="Q35" i="5" s="1"/>
  <c r="R35" i="5"/>
  <c r="S35" i="5"/>
  <c r="T35" i="5"/>
  <c r="U35" i="5"/>
  <c r="V35" i="5"/>
  <c r="W35" i="5"/>
  <c r="X35" i="5"/>
  <c r="Y35" i="5"/>
  <c r="Z35" i="5"/>
  <c r="AA35" i="5"/>
  <c r="AB35" i="5"/>
  <c r="AC35" i="5"/>
  <c r="AD35" i="5"/>
  <c r="AE35" i="5"/>
  <c r="AF35" i="5"/>
  <c r="AG35" i="5"/>
  <c r="AH35" i="5"/>
  <c r="AI35" i="5"/>
  <c r="AJ35" i="5"/>
  <c r="F34" i="5"/>
  <c r="J34" i="5"/>
  <c r="J60" i="5" s="1"/>
  <c r="I5" i="5" s="1"/>
  <c r="J5" i="5" s="1"/>
  <c r="R34" i="5"/>
  <c r="R60" i="5" s="1"/>
  <c r="R5" i="5" s="1"/>
  <c r="S34" i="5"/>
  <c r="T34" i="5"/>
  <c r="U34" i="5"/>
  <c r="V34" i="5"/>
  <c r="W34" i="5"/>
  <c r="W60" i="5" s="1"/>
  <c r="W5" i="5" s="1"/>
  <c r="X34" i="5"/>
  <c r="X60" i="5" s="1"/>
  <c r="X5" i="5" s="1"/>
  <c r="Y34" i="5"/>
  <c r="Z34" i="5"/>
  <c r="AA34" i="5"/>
  <c r="AB34" i="5"/>
  <c r="AC34" i="5"/>
  <c r="AD34" i="5"/>
  <c r="AE34" i="5"/>
  <c r="AF34" i="5"/>
  <c r="AG34" i="5"/>
  <c r="AH34" i="5"/>
  <c r="AI34" i="5"/>
  <c r="AJ34" i="5"/>
  <c r="J151" i="3"/>
  <c r="J30" i="4" s="1"/>
  <c r="K30" i="4" s="1"/>
  <c r="B150" i="3"/>
  <c r="G149" i="3"/>
  <c r="H149" i="3" s="1"/>
  <c r="K149" i="3" s="1"/>
  <c r="G148" i="3"/>
  <c r="H148" i="3" s="1"/>
  <c r="K148" i="3" s="1"/>
  <c r="E147" i="3"/>
  <c r="F147" i="3" s="1"/>
  <c r="K147" i="3" s="1"/>
  <c r="J145" i="3"/>
  <c r="B144" i="3"/>
  <c r="G143" i="3"/>
  <c r="H143" i="3" s="1"/>
  <c r="G142" i="3"/>
  <c r="H142" i="3" s="1"/>
  <c r="K142" i="3" s="1"/>
  <c r="E141" i="3"/>
  <c r="F141" i="3" s="1"/>
  <c r="K141" i="3" s="1"/>
  <c r="J139" i="3"/>
  <c r="J28" i="4" s="1"/>
  <c r="K28" i="4" s="1"/>
  <c r="B138" i="3"/>
  <c r="G137" i="3"/>
  <c r="H137" i="3" s="1"/>
  <c r="K137" i="3" s="1"/>
  <c r="G136" i="3"/>
  <c r="H136" i="3" s="1"/>
  <c r="K136" i="3" s="1"/>
  <c r="E135" i="3"/>
  <c r="F135" i="3" s="1"/>
  <c r="K135" i="3" s="1"/>
  <c r="J133" i="3"/>
  <c r="J27" i="4" s="1"/>
  <c r="K27" i="4" s="1"/>
  <c r="B132" i="3"/>
  <c r="G131" i="3"/>
  <c r="H131" i="3" s="1"/>
  <c r="K131" i="3" s="1"/>
  <c r="G130" i="3"/>
  <c r="H130" i="3" s="1"/>
  <c r="K130" i="3" s="1"/>
  <c r="F129" i="3"/>
  <c r="K129" i="3" s="1"/>
  <c r="J127" i="3"/>
  <c r="J26" i="4" s="1"/>
  <c r="K26" i="4" s="1"/>
  <c r="B126" i="3"/>
  <c r="G125" i="3"/>
  <c r="H125" i="3" s="1"/>
  <c r="K125" i="3" s="1"/>
  <c r="G124" i="3"/>
  <c r="H124" i="3" s="1"/>
  <c r="E123" i="3"/>
  <c r="F123" i="3" s="1"/>
  <c r="K123" i="3" s="1"/>
  <c r="J121" i="3"/>
  <c r="J25" i="4" s="1"/>
  <c r="K25" i="4" s="1"/>
  <c r="B120" i="3"/>
  <c r="G119" i="3"/>
  <c r="H119" i="3" s="1"/>
  <c r="G118" i="3"/>
  <c r="H118" i="3" s="1"/>
  <c r="K118" i="3" s="1"/>
  <c r="J115" i="3"/>
  <c r="J24" i="4" s="1"/>
  <c r="K24" i="4" s="1"/>
  <c r="B114" i="3"/>
  <c r="G113" i="3"/>
  <c r="H113" i="3" s="1"/>
  <c r="K113" i="3" s="1"/>
  <c r="G112" i="3"/>
  <c r="H112" i="3" s="1"/>
  <c r="F111" i="3"/>
  <c r="K111" i="3" s="1"/>
  <c r="F109" i="3"/>
  <c r="F23" i="4" s="1"/>
  <c r="G23" i="4" s="1"/>
  <c r="J109" i="3"/>
  <c r="J23" i="4" s="1"/>
  <c r="K23" i="4" s="1"/>
  <c r="G107" i="3"/>
  <c r="H107" i="3" s="1"/>
  <c r="K107" i="3" s="1"/>
  <c r="G106" i="3"/>
  <c r="H106" i="3" s="1"/>
  <c r="K106" i="3" s="1"/>
  <c r="J104" i="3"/>
  <c r="J22" i="4" s="1"/>
  <c r="K22" i="4" s="1"/>
  <c r="G103" i="3"/>
  <c r="H103" i="3" s="1"/>
  <c r="K103" i="3" s="1"/>
  <c r="E100" i="3"/>
  <c r="F100" i="3" s="1"/>
  <c r="K100" i="3" s="1"/>
  <c r="E99" i="3"/>
  <c r="F99" i="3" s="1"/>
  <c r="K99" i="3" s="1"/>
  <c r="J95" i="3"/>
  <c r="J21" i="4" s="1"/>
  <c r="K21" i="4" s="1"/>
  <c r="B94" i="3"/>
  <c r="E90" i="3"/>
  <c r="F90" i="3" s="1"/>
  <c r="G89" i="3"/>
  <c r="H89" i="3" s="1"/>
  <c r="K89" i="3" s="1"/>
  <c r="G88" i="3"/>
  <c r="H88" i="3" s="1"/>
  <c r="K88" i="3" s="1"/>
  <c r="F86" i="3"/>
  <c r="J86" i="3"/>
  <c r="J20" i="4" s="1"/>
  <c r="K20" i="4" s="1"/>
  <c r="G85" i="3"/>
  <c r="H85" i="3" s="1"/>
  <c r="K85" i="3" s="1"/>
  <c r="J83" i="3"/>
  <c r="J19" i="4" s="1"/>
  <c r="K19" i="4" s="1"/>
  <c r="J79" i="3"/>
  <c r="J18" i="4" s="1"/>
  <c r="K18" i="4" s="1"/>
  <c r="G78" i="3"/>
  <c r="H78" i="3" s="1"/>
  <c r="K78" i="3" s="1"/>
  <c r="J74" i="3"/>
  <c r="J17" i="4" s="1"/>
  <c r="K17" i="4" s="1"/>
  <c r="B73" i="3"/>
  <c r="G72" i="3"/>
  <c r="H72" i="3" s="1"/>
  <c r="K72" i="3" s="1"/>
  <c r="G71" i="3"/>
  <c r="H71" i="3" s="1"/>
  <c r="K71" i="3" s="1"/>
  <c r="J68" i="3"/>
  <c r="J16" i="4" s="1"/>
  <c r="K16" i="4" s="1"/>
  <c r="B67" i="3"/>
  <c r="G66" i="3"/>
  <c r="H66" i="3" s="1"/>
  <c r="K66" i="3" s="1"/>
  <c r="G65" i="3"/>
  <c r="H65" i="3" s="1"/>
  <c r="K65" i="3" s="1"/>
  <c r="F64" i="3"/>
  <c r="K64" i="3" s="1"/>
  <c r="F57" i="3"/>
  <c r="J57" i="3"/>
  <c r="J14" i="4" s="1"/>
  <c r="K14" i="4" s="1"/>
  <c r="G56" i="3"/>
  <c r="H56" i="3" s="1"/>
  <c r="K56" i="3" s="1"/>
  <c r="G55" i="3"/>
  <c r="H55" i="3" s="1"/>
  <c r="K55" i="3" s="1"/>
  <c r="F53" i="3"/>
  <c r="F13" i="4" s="1"/>
  <c r="G13" i="4" s="1"/>
  <c r="E119" i="5" s="1"/>
  <c r="F119" i="5" s="1"/>
  <c r="J53" i="3"/>
  <c r="J13" i="4" s="1"/>
  <c r="K13" i="4" s="1"/>
  <c r="G51" i="3"/>
  <c r="H51" i="3" s="1"/>
  <c r="K51" i="3" s="1"/>
  <c r="G50" i="3"/>
  <c r="H50" i="3" s="1"/>
  <c r="K50" i="3" s="1"/>
  <c r="J48" i="3"/>
  <c r="J12" i="4" s="1"/>
  <c r="K12" i="4" s="1"/>
  <c r="G47" i="3"/>
  <c r="H47" i="3" s="1"/>
  <c r="K47" i="3" s="1"/>
  <c r="G46" i="3"/>
  <c r="H46" i="3" s="1"/>
  <c r="K46" i="3" s="1"/>
  <c r="E43" i="3"/>
  <c r="F43" i="3" s="1"/>
  <c r="K43" i="3" s="1"/>
  <c r="H567" i="5"/>
  <c r="H11" i="4"/>
  <c r="I11" i="4" s="1"/>
  <c r="H10" i="4"/>
  <c r="I10" i="4" s="1"/>
  <c r="J10" i="4"/>
  <c r="K10" i="4" s="1"/>
  <c r="H31" i="3"/>
  <c r="H9" i="4" s="1"/>
  <c r="I9" i="4" s="1"/>
  <c r="J31" i="3"/>
  <c r="J9" i="4" s="1"/>
  <c r="K9" i="4" s="1"/>
  <c r="K30" i="3"/>
  <c r="F28" i="3"/>
  <c r="J28" i="3"/>
  <c r="J8" i="4" s="1"/>
  <c r="K8" i="4" s="1"/>
  <c r="G27" i="3"/>
  <c r="H27" i="3" s="1"/>
  <c r="K27" i="3" s="1"/>
  <c r="J25" i="3"/>
  <c r="J7" i="4" s="1"/>
  <c r="K7" i="4" s="1"/>
  <c r="G24" i="3"/>
  <c r="H24" i="3" s="1"/>
  <c r="K24" i="3" s="1"/>
  <c r="E22" i="3"/>
  <c r="F22" i="3" s="1"/>
  <c r="K22" i="3" s="1"/>
  <c r="J20" i="3"/>
  <c r="J6" i="4" s="1"/>
  <c r="K6" i="4" s="1"/>
  <c r="G19" i="3"/>
  <c r="H19" i="3" s="1"/>
  <c r="K19" i="3" s="1"/>
  <c r="G18" i="3"/>
  <c r="H18" i="3" s="1"/>
  <c r="K18" i="3" s="1"/>
  <c r="E16" i="3"/>
  <c r="F16" i="3" s="1"/>
  <c r="K16" i="3" s="1"/>
  <c r="E14" i="3"/>
  <c r="F14" i="3" s="1"/>
  <c r="K14" i="3" s="1"/>
  <c r="E13" i="3"/>
  <c r="F13" i="3" s="1"/>
  <c r="K13" i="3" s="1"/>
  <c r="E12" i="3"/>
  <c r="F12" i="3" s="1"/>
  <c r="K12" i="3" s="1"/>
  <c r="E10" i="3"/>
  <c r="F10" i="3" s="1"/>
  <c r="K10" i="3" s="1"/>
  <c r="F7" i="3"/>
  <c r="J7" i="3"/>
  <c r="J5" i="4" s="1"/>
  <c r="K5" i="4" s="1"/>
  <c r="G6" i="3"/>
  <c r="H6" i="3" s="1"/>
  <c r="K6" i="3" s="1"/>
  <c r="J29" i="4"/>
  <c r="K29" i="4" s="1"/>
  <c r="G11" i="4"/>
  <c r="J11" i="4"/>
  <c r="K11" i="4" s="1"/>
  <c r="O61" i="2"/>
  <c r="I622" i="5" s="1"/>
  <c r="J622" i="5" s="1"/>
  <c r="K622" i="5" s="1"/>
  <c r="W622" i="5" s="1"/>
  <c r="O60" i="2"/>
  <c r="I624" i="5" s="1"/>
  <c r="J624" i="5" s="1"/>
  <c r="K624" i="5" s="1"/>
  <c r="W624" i="5" s="1"/>
  <c r="O59" i="2"/>
  <c r="I623" i="5" s="1"/>
  <c r="J623" i="5" s="1"/>
  <c r="K623" i="5" s="1"/>
  <c r="W623" i="5" s="1"/>
  <c r="O44" i="2"/>
  <c r="E91" i="3" s="1"/>
  <c r="F91" i="3" s="1"/>
  <c r="K91" i="3" s="1"/>
  <c r="O43" i="2"/>
  <c r="E23" i="3" s="1"/>
  <c r="F23" i="3" s="1"/>
  <c r="K23" i="3" s="1"/>
  <c r="O42" i="2"/>
  <c r="O41" i="2"/>
  <c r="E98" i="3" s="1"/>
  <c r="F98" i="3" s="1"/>
  <c r="K98" i="3" s="1"/>
  <c r="O40" i="2"/>
  <c r="E92" i="3" s="1"/>
  <c r="F92" i="3" s="1"/>
  <c r="K92" i="3" s="1"/>
  <c r="O38" i="2"/>
  <c r="E77" i="3" s="1"/>
  <c r="F77" i="3" s="1"/>
  <c r="K77" i="3" s="1"/>
  <c r="O26" i="2"/>
  <c r="E102" i="3" s="1"/>
  <c r="F102" i="3" s="1"/>
  <c r="K102" i="3" s="1"/>
  <c r="O25" i="2"/>
  <c r="E101" i="3" s="1"/>
  <c r="F101" i="3" s="1"/>
  <c r="K101" i="3" s="1"/>
  <c r="O24" i="2"/>
  <c r="O23" i="2"/>
  <c r="E11" i="3" s="1"/>
  <c r="F11" i="3" s="1"/>
  <c r="K11" i="3" s="1"/>
  <c r="O19" i="2"/>
  <c r="E76" i="3" s="1"/>
  <c r="F76" i="3" s="1"/>
  <c r="O18" i="2"/>
  <c r="E117" i="3" s="1"/>
  <c r="F117" i="3" s="1"/>
  <c r="O15" i="2"/>
  <c r="E9" i="3" s="1"/>
  <c r="F9" i="3" s="1"/>
  <c r="O13" i="2"/>
  <c r="E44" i="3" s="1"/>
  <c r="F44" i="3" s="1"/>
  <c r="K44" i="3" s="1"/>
  <c r="O12" i="2"/>
  <c r="E15" i="3" s="1"/>
  <c r="F15" i="3" s="1"/>
  <c r="K15" i="3" s="1"/>
  <c r="O10" i="2"/>
  <c r="E97" i="3" s="1"/>
  <c r="F97" i="3" s="1"/>
  <c r="K97" i="3" s="1"/>
  <c r="O9" i="2"/>
  <c r="O8" i="2"/>
  <c r="E17" i="3" s="1"/>
  <c r="F17" i="3" s="1"/>
  <c r="K17" i="3" s="1"/>
  <c r="O7" i="2"/>
  <c r="O6" i="2"/>
  <c r="E59" i="3" s="1"/>
  <c r="F59" i="3" s="1"/>
  <c r="E45" i="3" l="1"/>
  <c r="F45" i="3" s="1"/>
  <c r="K45" i="3" s="1"/>
  <c r="J144" i="5"/>
  <c r="I63" i="5" s="1"/>
  <c r="J63" i="5" s="1"/>
  <c r="Q200" i="5"/>
  <c r="Q65" i="5" s="1"/>
  <c r="Q228" i="5"/>
  <c r="Q66" i="5" s="1"/>
  <c r="X228" i="5"/>
  <c r="X66" i="5" s="1"/>
  <c r="X312" i="5"/>
  <c r="X258" i="5" s="1"/>
  <c r="Q424" i="5"/>
  <c r="Q262" i="5" s="1"/>
  <c r="W592" i="5"/>
  <c r="W538" i="5" s="1"/>
  <c r="E70" i="3"/>
  <c r="F70" i="3" s="1"/>
  <c r="K70" i="3" s="1"/>
  <c r="Q34" i="5"/>
  <c r="Q60" i="5" s="1"/>
  <c r="Q5" i="5" s="1"/>
  <c r="J312" i="5"/>
  <c r="I258" i="5" s="1"/>
  <c r="J258" i="5" s="1"/>
  <c r="W312" i="5"/>
  <c r="W258" i="5" s="1"/>
  <c r="Q315" i="5"/>
  <c r="Q340" i="5" s="1"/>
  <c r="Q259" i="5" s="1"/>
  <c r="K342" i="5"/>
  <c r="X368" i="5"/>
  <c r="X260" i="5" s="1"/>
  <c r="Q371" i="5"/>
  <c r="Q396" i="5" s="1"/>
  <c r="Q261" i="5" s="1"/>
  <c r="K398" i="5"/>
  <c r="X424" i="5"/>
  <c r="X262" i="5" s="1"/>
  <c r="J424" i="5"/>
  <c r="I262" i="5" s="1"/>
  <c r="J262" i="5" s="1"/>
  <c r="Q483" i="5"/>
  <c r="Q508" i="5" s="1"/>
  <c r="Q427" i="5" s="1"/>
  <c r="Q511" i="5"/>
  <c r="Q536" i="5" s="1"/>
  <c r="Q428" i="5" s="1"/>
  <c r="R592" i="5"/>
  <c r="R538" i="5" s="1"/>
  <c r="J592" i="5"/>
  <c r="I538" i="5" s="1"/>
  <c r="J538" i="5" s="1"/>
  <c r="W620" i="5"/>
  <c r="W539" i="5" s="1"/>
  <c r="Q648" i="5"/>
  <c r="Q10" i="5" s="1"/>
  <c r="AF648" i="5"/>
  <c r="AF10" i="5" s="1"/>
  <c r="X648" i="5"/>
  <c r="X10" i="5" s="1"/>
  <c r="K59" i="3"/>
  <c r="F62" i="3"/>
  <c r="R172" i="5"/>
  <c r="R64" i="5" s="1"/>
  <c r="W228" i="5"/>
  <c r="W66" i="5" s="1"/>
  <c r="K205" i="5"/>
  <c r="W368" i="5"/>
  <c r="W260" i="5" s="1"/>
  <c r="W424" i="5"/>
  <c r="W262" i="5" s="1"/>
  <c r="AE648" i="5"/>
  <c r="AE10" i="5" s="1"/>
  <c r="V648" i="5"/>
  <c r="V10" i="5" s="1"/>
  <c r="R648" i="5"/>
  <c r="R10" i="5" s="1"/>
  <c r="AI648" i="5"/>
  <c r="AI10" i="5" s="1"/>
  <c r="AA648" i="5"/>
  <c r="AA10" i="5" s="1"/>
  <c r="E93" i="3"/>
  <c r="F93" i="3" s="1"/>
  <c r="K93" i="3" s="1"/>
  <c r="K90" i="5"/>
  <c r="K146" i="5"/>
  <c r="R200" i="5"/>
  <c r="R65" i="5" s="1"/>
  <c r="R228" i="5"/>
  <c r="R66" i="5" s="1"/>
  <c r="R312" i="5"/>
  <c r="R258" i="5" s="1"/>
  <c r="K289" i="5"/>
  <c r="R424" i="5"/>
  <c r="R262" i="5" s="1"/>
  <c r="X592" i="5"/>
  <c r="X538" i="5" s="1"/>
  <c r="Q597" i="5"/>
  <c r="R620" i="5"/>
  <c r="R539" i="5" s="1"/>
  <c r="Q620" i="5"/>
  <c r="Q539" i="5" s="1"/>
  <c r="W648" i="5"/>
  <c r="W10" i="5" s="1"/>
  <c r="J648" i="5"/>
  <c r="E132" i="3"/>
  <c r="F132" i="3" s="1"/>
  <c r="K132" i="3" s="1"/>
  <c r="F48" i="3"/>
  <c r="F12" i="4" s="1"/>
  <c r="G12" i="4" s="1"/>
  <c r="E215" i="5" s="1"/>
  <c r="F215" i="5" s="1"/>
  <c r="T256" i="5"/>
  <c r="T67" i="5" s="1"/>
  <c r="H48" i="3"/>
  <c r="H12" i="4" s="1"/>
  <c r="I12" i="4" s="1"/>
  <c r="AC592" i="5"/>
  <c r="AC538" i="5" s="1"/>
  <c r="AD508" i="5"/>
  <c r="AD427" i="5" s="1"/>
  <c r="V508" i="5"/>
  <c r="V427" i="5" s="1"/>
  <c r="H104" i="3"/>
  <c r="H22" i="4" s="1"/>
  <c r="I22" i="4" s="1"/>
  <c r="G405" i="5" s="1"/>
  <c r="H405" i="5" s="1"/>
  <c r="W116" i="5"/>
  <c r="W62" i="5" s="1"/>
  <c r="AE60" i="5"/>
  <c r="AE5" i="5" s="1"/>
  <c r="K286" i="5"/>
  <c r="AD60" i="5"/>
  <c r="AD5" i="5" s="1"/>
  <c r="AJ60" i="5"/>
  <c r="AJ5" i="5" s="1"/>
  <c r="T60" i="5"/>
  <c r="T5" i="5" s="1"/>
  <c r="K314" i="5"/>
  <c r="T116" i="5"/>
  <c r="T62" i="5" s="1"/>
  <c r="K202" i="5"/>
  <c r="T536" i="5"/>
  <c r="T428" i="5" s="1"/>
  <c r="T340" i="5"/>
  <c r="T259" i="5" s="1"/>
  <c r="K482" i="5"/>
  <c r="K174" i="5"/>
  <c r="K230" i="5"/>
  <c r="AD396" i="5"/>
  <c r="AD261" i="5" s="1"/>
  <c r="K594" i="5"/>
  <c r="AE396" i="5"/>
  <c r="AE261" i="5" s="1"/>
  <c r="K510" i="5"/>
  <c r="K370" i="5"/>
  <c r="K124" i="3"/>
  <c r="E126" i="3"/>
  <c r="F126" i="3" s="1"/>
  <c r="K126" i="3" s="1"/>
  <c r="K119" i="3"/>
  <c r="H121" i="3"/>
  <c r="H25" i="4" s="1"/>
  <c r="I25" i="4" s="1"/>
  <c r="G598" i="5" s="1"/>
  <c r="H598" i="5" s="1"/>
  <c r="E120" i="3"/>
  <c r="F120" i="3" s="1"/>
  <c r="K120" i="3" s="1"/>
  <c r="H28" i="3"/>
  <c r="H8" i="4" s="1"/>
  <c r="I8" i="4" s="1"/>
  <c r="G37" i="5" s="1"/>
  <c r="H37" i="5" s="1"/>
  <c r="K37" i="5" s="1"/>
  <c r="Z60" i="5"/>
  <c r="Z5" i="5" s="1"/>
  <c r="AD340" i="5"/>
  <c r="AD259" i="5" s="1"/>
  <c r="Z396" i="5"/>
  <c r="Z261" i="5" s="1"/>
  <c r="AE592" i="5"/>
  <c r="AE538" i="5" s="1"/>
  <c r="U620" i="5"/>
  <c r="U539" i="5" s="1"/>
  <c r="AC340" i="5"/>
  <c r="AC259" i="5" s="1"/>
  <c r="Y396" i="5"/>
  <c r="Y261" i="5" s="1"/>
  <c r="AE508" i="5"/>
  <c r="AE427" i="5" s="1"/>
  <c r="Y536" i="5"/>
  <c r="Y428" i="5" s="1"/>
  <c r="V592" i="5"/>
  <c r="V538" i="5" s="1"/>
  <c r="AJ620" i="5"/>
  <c r="AJ539" i="5" s="1"/>
  <c r="AB620" i="5"/>
  <c r="AB539" i="5" s="1"/>
  <c r="T620" i="5"/>
  <c r="T539" i="5" s="1"/>
  <c r="Y116" i="5"/>
  <c r="Y62" i="5" s="1"/>
  <c r="Y200" i="5"/>
  <c r="Y65" i="5" s="1"/>
  <c r="AJ508" i="5"/>
  <c r="AJ427" i="5" s="1"/>
  <c r="AB508" i="5"/>
  <c r="AB427" i="5" s="1"/>
  <c r="T508" i="5"/>
  <c r="T427" i="5" s="1"/>
  <c r="U592" i="5"/>
  <c r="U538" i="5" s="1"/>
  <c r="AG508" i="5"/>
  <c r="AG427" i="5" s="1"/>
  <c r="AJ536" i="5"/>
  <c r="AJ428" i="5" s="1"/>
  <c r="AB536" i="5"/>
  <c r="AB428" i="5" s="1"/>
  <c r="E150" i="3"/>
  <c r="F150" i="3" s="1"/>
  <c r="U536" i="5"/>
  <c r="U428" i="5" s="1"/>
  <c r="AH60" i="5"/>
  <c r="AH5" i="5" s="1"/>
  <c r="AE340" i="5"/>
  <c r="AE259" i="5" s="1"/>
  <c r="V340" i="5"/>
  <c r="V259" i="5" s="1"/>
  <c r="AH396" i="5"/>
  <c r="AH261" i="5" s="1"/>
  <c r="T480" i="5"/>
  <c r="T426" i="5" s="1"/>
  <c r="AC620" i="5"/>
  <c r="AC539" i="5" s="1"/>
  <c r="E94" i="3"/>
  <c r="F94" i="3" s="1"/>
  <c r="K94" i="3" s="1"/>
  <c r="AE144" i="5"/>
  <c r="AE63" i="5" s="1"/>
  <c r="U340" i="5"/>
  <c r="U259" i="5" s="1"/>
  <c r="V396" i="5"/>
  <c r="V261" i="5" s="1"/>
  <c r="AG480" i="5"/>
  <c r="AG426" i="5" s="1"/>
  <c r="AD592" i="5"/>
  <c r="AD538" i="5" s="1"/>
  <c r="V60" i="5"/>
  <c r="V5" i="5" s="1"/>
  <c r="Y172" i="5"/>
  <c r="Y64" i="5" s="1"/>
  <c r="T200" i="5"/>
  <c r="T65" i="5" s="1"/>
  <c r="AA508" i="5"/>
  <c r="AA427" i="5" s="1"/>
  <c r="S508" i="5"/>
  <c r="S427" i="5" s="1"/>
  <c r="K117" i="3"/>
  <c r="K143" i="3"/>
  <c r="H145" i="3"/>
  <c r="H29" i="4" s="1"/>
  <c r="I29" i="4" s="1"/>
  <c r="K76" i="3"/>
  <c r="F79" i="3"/>
  <c r="G293" i="5"/>
  <c r="H293" i="5" s="1"/>
  <c r="K90" i="3"/>
  <c r="K112" i="3"/>
  <c r="E114" i="3"/>
  <c r="F114" i="3" s="1"/>
  <c r="K114" i="3" s="1"/>
  <c r="H115" i="3"/>
  <c r="H24" i="4" s="1"/>
  <c r="I24" i="4" s="1"/>
  <c r="E73" i="3"/>
  <c r="F73" i="3" s="1"/>
  <c r="F104" i="3"/>
  <c r="AG60" i="5"/>
  <c r="AG5" i="5" s="1"/>
  <c r="Y60" i="5"/>
  <c r="Y5" i="5" s="1"/>
  <c r="AD144" i="5"/>
  <c r="AD63" i="5" s="1"/>
  <c r="V144" i="5"/>
  <c r="V63" i="5" s="1"/>
  <c r="Y256" i="5"/>
  <c r="Y67" i="5" s="1"/>
  <c r="AC368" i="5"/>
  <c r="AC260" i="5" s="1"/>
  <c r="U368" i="5"/>
  <c r="U260" i="5" s="1"/>
  <c r="AF60" i="5"/>
  <c r="AF5" i="5" s="1"/>
  <c r="H315" i="5"/>
  <c r="H406" i="5"/>
  <c r="AF480" i="5"/>
  <c r="AF426" i="5" s="1"/>
  <c r="AC508" i="5"/>
  <c r="AC427" i="5" s="1"/>
  <c r="U508" i="5"/>
  <c r="U427" i="5" s="1"/>
  <c r="H518" i="5"/>
  <c r="AI620" i="5"/>
  <c r="AI539" i="5" s="1"/>
  <c r="AA620" i="5"/>
  <c r="AA539" i="5" s="1"/>
  <c r="S620" i="5"/>
  <c r="S539" i="5" s="1"/>
  <c r="AB228" i="5"/>
  <c r="AB66" i="5" s="1"/>
  <c r="T228" i="5"/>
  <c r="T66" i="5" s="1"/>
  <c r="AH256" i="5"/>
  <c r="AH67" i="5" s="1"/>
  <c r="Z256" i="5"/>
  <c r="Z67" i="5" s="1"/>
  <c r="AC396" i="5"/>
  <c r="AC261" i="5" s="1"/>
  <c r="AG396" i="5"/>
  <c r="AG261" i="5" s="1"/>
  <c r="AE480" i="5"/>
  <c r="AE426" i="5" s="1"/>
  <c r="S480" i="5"/>
  <c r="S426" i="5" s="1"/>
  <c r="Y480" i="5"/>
  <c r="Y426" i="5" s="1"/>
  <c r="E67" i="3"/>
  <c r="F67" i="3" s="1"/>
  <c r="K67" i="3" s="1"/>
  <c r="H86" i="3"/>
  <c r="G81" i="3" s="1"/>
  <c r="H81" i="3" s="1"/>
  <c r="H483" i="5"/>
  <c r="H343" i="5"/>
  <c r="H294" i="5"/>
  <c r="H371" i="5"/>
  <c r="H7" i="3"/>
  <c r="H5" i="4" s="1"/>
  <c r="I5" i="4" s="1"/>
  <c r="G34" i="5" s="1"/>
  <c r="H34" i="5" s="1"/>
  <c r="H20" i="3"/>
  <c r="H6" i="4" s="1"/>
  <c r="I6" i="4" s="1"/>
  <c r="G35" i="5" s="1"/>
  <c r="H35" i="5" s="1"/>
  <c r="AG256" i="5"/>
  <c r="AG67" i="5" s="1"/>
  <c r="AH368" i="5"/>
  <c r="AH260" i="5" s="1"/>
  <c r="Z368" i="5"/>
  <c r="Z260" i="5" s="1"/>
  <c r="AF396" i="5"/>
  <c r="AF261" i="5" s="1"/>
  <c r="H25" i="3"/>
  <c r="H7" i="4" s="1"/>
  <c r="I7" i="4" s="1"/>
  <c r="G36" i="5" s="1"/>
  <c r="H36" i="5" s="1"/>
  <c r="F25" i="3"/>
  <c r="H57" i="3"/>
  <c r="K57" i="3" s="1"/>
  <c r="H74" i="3"/>
  <c r="H17" i="4" s="1"/>
  <c r="I17" i="4" s="1"/>
  <c r="E138" i="3"/>
  <c r="F138" i="3" s="1"/>
  <c r="K138" i="3" s="1"/>
  <c r="H68" i="3"/>
  <c r="H16" i="4" s="1"/>
  <c r="I16" i="4" s="1"/>
  <c r="H79" i="3"/>
  <c r="H18" i="4" s="1"/>
  <c r="I18" i="4" s="1"/>
  <c r="E144" i="3"/>
  <c r="F144" i="3" s="1"/>
  <c r="K144" i="3" s="1"/>
  <c r="AC60" i="5"/>
  <c r="AC5" i="5" s="1"/>
  <c r="U60" i="5"/>
  <c r="U5" i="5" s="1"/>
  <c r="AF256" i="5"/>
  <c r="AF67" i="5" s="1"/>
  <c r="AB340" i="5"/>
  <c r="AB259" i="5" s="1"/>
  <c r="AG368" i="5"/>
  <c r="AG260" i="5" s="1"/>
  <c r="Y368" i="5"/>
  <c r="Y260" i="5" s="1"/>
  <c r="AH508" i="5"/>
  <c r="AH427" i="5" s="1"/>
  <c r="Z508" i="5"/>
  <c r="Z427" i="5" s="1"/>
  <c r="AE536" i="5"/>
  <c r="AE428" i="5" s="1"/>
  <c r="F14" i="4"/>
  <c r="G14" i="4" s="1"/>
  <c r="K9" i="3"/>
  <c r="F20" i="3"/>
  <c r="H95" i="3"/>
  <c r="G82" i="3" s="1"/>
  <c r="H82" i="3" s="1"/>
  <c r="H127" i="3"/>
  <c r="H26" i="4" s="1"/>
  <c r="I26" i="4" s="1"/>
  <c r="H133" i="3"/>
  <c r="H27" i="4" s="1"/>
  <c r="I27" i="4" s="1"/>
  <c r="AB60" i="5"/>
  <c r="AB5" i="5" s="1"/>
  <c r="H210" i="5"/>
  <c r="AG340" i="5"/>
  <c r="AG259" i="5" s="1"/>
  <c r="Y340" i="5"/>
  <c r="Y259" i="5" s="1"/>
  <c r="Y508" i="5"/>
  <c r="Y427" i="5" s="1"/>
  <c r="V536" i="5"/>
  <c r="V428" i="5" s="1"/>
  <c r="AG536" i="5"/>
  <c r="AG428" i="5" s="1"/>
  <c r="AG592" i="5"/>
  <c r="AG538" i="5" s="1"/>
  <c r="Y592" i="5"/>
  <c r="Y538" i="5" s="1"/>
  <c r="AE620" i="5"/>
  <c r="AE539" i="5" s="1"/>
  <c r="H139" i="3"/>
  <c r="H28" i="4" s="1"/>
  <c r="I28" i="4" s="1"/>
  <c r="G345" i="5" s="1"/>
  <c r="H345" i="5" s="1"/>
  <c r="H151" i="3"/>
  <c r="H30" i="4" s="1"/>
  <c r="I30" i="4" s="1"/>
  <c r="AI60" i="5"/>
  <c r="AI5" i="5" s="1"/>
  <c r="AA60" i="5"/>
  <c r="AA5" i="5" s="1"/>
  <c r="S60" i="5"/>
  <c r="S5" i="5" s="1"/>
  <c r="H126" i="5"/>
  <c r="T172" i="5"/>
  <c r="T64" i="5" s="1"/>
  <c r="S312" i="5"/>
  <c r="S258" i="5" s="1"/>
  <c r="Z340" i="5"/>
  <c r="Z259" i="5" s="1"/>
  <c r="AF340" i="5"/>
  <c r="AF259" i="5" s="1"/>
  <c r="AI508" i="5"/>
  <c r="AI427" i="5" s="1"/>
  <c r="AF592" i="5"/>
  <c r="AF538" i="5" s="1"/>
  <c r="H595" i="5"/>
  <c r="AD620" i="5"/>
  <c r="AD539" i="5" s="1"/>
  <c r="V620" i="5"/>
  <c r="V539" i="5" s="1"/>
  <c r="Z144" i="5"/>
  <c r="Z63" i="5" s="1"/>
  <c r="AI172" i="5"/>
  <c r="AI64" i="5" s="1"/>
  <c r="AA172" i="5"/>
  <c r="AA64" i="5" s="1"/>
  <c r="S172" i="5"/>
  <c r="S64" i="5" s="1"/>
  <c r="AD200" i="5"/>
  <c r="AD65" i="5" s="1"/>
  <c r="V200" i="5"/>
  <c r="V65" i="5" s="1"/>
  <c r="AJ340" i="5"/>
  <c r="AJ259" i="5" s="1"/>
  <c r="U396" i="5"/>
  <c r="U261" i="5" s="1"/>
  <c r="AJ424" i="5"/>
  <c r="AJ262" i="5" s="1"/>
  <c r="AB424" i="5"/>
  <c r="AB262" i="5" s="1"/>
  <c r="T424" i="5"/>
  <c r="T262" i="5" s="1"/>
  <c r="AF508" i="5"/>
  <c r="AF427" i="5" s="1"/>
  <c r="S536" i="5"/>
  <c r="S428" i="5" s="1"/>
  <c r="AJ592" i="5"/>
  <c r="AJ538" i="5" s="1"/>
  <c r="AB592" i="5"/>
  <c r="AB538" i="5" s="1"/>
  <c r="T592" i="5"/>
  <c r="T538" i="5" s="1"/>
  <c r="AH620" i="5"/>
  <c r="AH539" i="5" s="1"/>
  <c r="Z620" i="5"/>
  <c r="Z539" i="5" s="1"/>
  <c r="AC116" i="5"/>
  <c r="AC62" i="5" s="1"/>
  <c r="U116" i="5"/>
  <c r="U62" i="5" s="1"/>
  <c r="AC200" i="5"/>
  <c r="AC65" i="5" s="1"/>
  <c r="U200" i="5"/>
  <c r="U65" i="5" s="1"/>
  <c r="AI340" i="5"/>
  <c r="AI259" i="5" s="1"/>
  <c r="AA340" i="5"/>
  <c r="AA259" i="5" s="1"/>
  <c r="S340" i="5"/>
  <c r="S259" i="5" s="1"/>
  <c r="AJ368" i="5"/>
  <c r="AJ260" i="5" s="1"/>
  <c r="AB368" i="5"/>
  <c r="AB260" i="5" s="1"/>
  <c r="T368" i="5"/>
  <c r="T260" i="5" s="1"/>
  <c r="AJ396" i="5"/>
  <c r="AJ261" i="5" s="1"/>
  <c r="AB396" i="5"/>
  <c r="AB261" i="5" s="1"/>
  <c r="T396" i="5"/>
  <c r="T261" i="5" s="1"/>
  <c r="AI592" i="5"/>
  <c r="AI538" i="5" s="1"/>
  <c r="AA592" i="5"/>
  <c r="AA538" i="5" s="1"/>
  <c r="S592" i="5"/>
  <c r="S538" i="5" s="1"/>
  <c r="AG620" i="5"/>
  <c r="AG539" i="5" s="1"/>
  <c r="Y620" i="5"/>
  <c r="Y539" i="5" s="1"/>
  <c r="AG144" i="5"/>
  <c r="AG63" i="5" s="1"/>
  <c r="Y144" i="5"/>
  <c r="Y63" i="5" s="1"/>
  <c r="AH340" i="5"/>
  <c r="AH259" i="5" s="1"/>
  <c r="AI396" i="5"/>
  <c r="AI261" i="5" s="1"/>
  <c r="AA396" i="5"/>
  <c r="AA261" i="5" s="1"/>
  <c r="S396" i="5"/>
  <c r="S261" i="5" s="1"/>
  <c r="AH592" i="5"/>
  <c r="AH538" i="5" s="1"/>
  <c r="Z592" i="5"/>
  <c r="Z538" i="5" s="1"/>
  <c r="AF620" i="5"/>
  <c r="AF539" i="5" s="1"/>
  <c r="AJ116" i="5"/>
  <c r="AJ62" i="5" s="1"/>
  <c r="AB116" i="5"/>
  <c r="AB62" i="5" s="1"/>
  <c r="Z172" i="5"/>
  <c r="Z64" i="5" s="1"/>
  <c r="AI116" i="5"/>
  <c r="AI62" i="5" s="1"/>
  <c r="AA116" i="5"/>
  <c r="AA62" i="5" s="1"/>
  <c r="S116" i="5"/>
  <c r="S62" i="5" s="1"/>
  <c r="AG172" i="5"/>
  <c r="AG64" i="5" s="1"/>
  <c r="AJ200" i="5"/>
  <c r="AJ65" i="5" s="1"/>
  <c r="AB200" i="5"/>
  <c r="AB65" i="5" s="1"/>
  <c r="AH172" i="5"/>
  <c r="AH64" i="5" s="1"/>
  <c r="Z116" i="5"/>
  <c r="Z62" i="5" s="1"/>
  <c r="AF172" i="5"/>
  <c r="AF64" i="5" s="1"/>
  <c r="AI200" i="5"/>
  <c r="AI65" i="5" s="1"/>
  <c r="S200" i="5"/>
  <c r="S65" i="5" s="1"/>
  <c r="AD480" i="5"/>
  <c r="AD426" i="5" s="1"/>
  <c r="AG116" i="5"/>
  <c r="AG62" i="5" s="1"/>
  <c r="AE172" i="5"/>
  <c r="AE64" i="5" s="1"/>
  <c r="AH200" i="5"/>
  <c r="AH65" i="5" s="1"/>
  <c r="Z200" i="5"/>
  <c r="Z65" i="5" s="1"/>
  <c r="AD256" i="5"/>
  <c r="AD67" i="5" s="1"/>
  <c r="V256" i="5"/>
  <c r="V67" i="5" s="1"/>
  <c r="AC480" i="5"/>
  <c r="AC426" i="5" s="1"/>
  <c r="U480" i="5"/>
  <c r="U426" i="5" s="1"/>
  <c r="AF116" i="5"/>
  <c r="AF62" i="5" s="1"/>
  <c r="AE116" i="5"/>
  <c r="AE62" i="5" s="1"/>
  <c r="AC172" i="5"/>
  <c r="AC64" i="5" s="1"/>
  <c r="U172" i="5"/>
  <c r="U64" i="5" s="1"/>
  <c r="AF200" i="5"/>
  <c r="AF65" i="5" s="1"/>
  <c r="AJ256" i="5"/>
  <c r="AJ67" i="5" s="1"/>
  <c r="AB256" i="5"/>
  <c r="AB67" i="5" s="1"/>
  <c r="AI480" i="5"/>
  <c r="AI426" i="5" s="1"/>
  <c r="AA480" i="5"/>
  <c r="AA426" i="5" s="1"/>
  <c r="AD172" i="5"/>
  <c r="AD64" i="5" s="1"/>
  <c r="V172" i="5"/>
  <c r="V64" i="5" s="1"/>
  <c r="AG200" i="5"/>
  <c r="AG65" i="5" s="1"/>
  <c r="AC256" i="5"/>
  <c r="AC67" i="5" s="1"/>
  <c r="U256" i="5"/>
  <c r="U67" i="5" s="1"/>
  <c r="AJ480" i="5"/>
  <c r="AJ426" i="5" s="1"/>
  <c r="AB480" i="5"/>
  <c r="AB426" i="5" s="1"/>
  <c r="AD116" i="5"/>
  <c r="AD62" i="5" s="1"/>
  <c r="V116" i="5"/>
  <c r="V62" i="5" s="1"/>
  <c r="AJ172" i="5"/>
  <c r="AJ64" i="5" s="1"/>
  <c r="AB172" i="5"/>
  <c r="AB64" i="5" s="1"/>
  <c r="AE200" i="5"/>
  <c r="AE65" i="5" s="1"/>
  <c r="AI256" i="5"/>
  <c r="AI67" i="5" s="1"/>
  <c r="AA256" i="5"/>
  <c r="AA67" i="5" s="1"/>
  <c r="S256" i="5"/>
  <c r="S67" i="5" s="1"/>
  <c r="AH480" i="5"/>
  <c r="AH426" i="5" s="1"/>
  <c r="Z480" i="5"/>
  <c r="Z426" i="5" s="1"/>
  <c r="AH116" i="5"/>
  <c r="AH62" i="5" s="1"/>
  <c r="AA200" i="5"/>
  <c r="AA65" i="5" s="1"/>
  <c r="AE256" i="5"/>
  <c r="AE67" i="5" s="1"/>
  <c r="V480" i="5"/>
  <c r="V426" i="5" s="1"/>
  <c r="AG228" i="5"/>
  <c r="AG66" i="5" s="1"/>
  <c r="Y228" i="5"/>
  <c r="Y66" i="5" s="1"/>
  <c r="AI144" i="5"/>
  <c r="AI63" i="5" s="1"/>
  <c r="AA144" i="5"/>
  <c r="AA63" i="5" s="1"/>
  <c r="S144" i="5"/>
  <c r="S63" i="5" s="1"/>
  <c r="AF144" i="5"/>
  <c r="AF63" i="5" s="1"/>
  <c r="AF228" i="5"/>
  <c r="AF66" i="5" s="1"/>
  <c r="AC144" i="5"/>
  <c r="AC63" i="5" s="1"/>
  <c r="U144" i="5"/>
  <c r="U63" i="5" s="1"/>
  <c r="AJ312" i="5"/>
  <c r="AJ258" i="5" s="1"/>
  <c r="AB312" i="5"/>
  <c r="AB258" i="5" s="1"/>
  <c r="T312" i="5"/>
  <c r="T258" i="5" s="1"/>
  <c r="AJ228" i="5"/>
  <c r="AJ66" i="5" s="1"/>
  <c r="AE424" i="5"/>
  <c r="AE262" i="5" s="1"/>
  <c r="AD424" i="5"/>
  <c r="AD262" i="5" s="1"/>
  <c r="V424" i="5"/>
  <c r="V262" i="5" s="1"/>
  <c r="AH144" i="5"/>
  <c r="AH63" i="5" s="1"/>
  <c r="AC424" i="5"/>
  <c r="AC262" i="5" s="1"/>
  <c r="U424" i="5"/>
  <c r="U262" i="5" s="1"/>
  <c r="AJ144" i="5"/>
  <c r="AJ63" i="5" s="1"/>
  <c r="AB144" i="5"/>
  <c r="AB63" i="5" s="1"/>
  <c r="T144" i="5"/>
  <c r="T63" i="5" s="1"/>
  <c r="AI228" i="5"/>
  <c r="AI66" i="5" s="1"/>
  <c r="AA228" i="5"/>
  <c r="AA66" i="5" s="1"/>
  <c r="S228" i="5"/>
  <c r="S66" i="5" s="1"/>
  <c r="AI424" i="5"/>
  <c r="AI262" i="5" s="1"/>
  <c r="AA424" i="5"/>
  <c r="AA262" i="5" s="1"/>
  <c r="S424" i="5"/>
  <c r="S262" i="5" s="1"/>
  <c r="AI312" i="5"/>
  <c r="AI258" i="5" s="1"/>
  <c r="AA312" i="5"/>
  <c r="AA258" i="5" s="1"/>
  <c r="AF312" i="5"/>
  <c r="AF258" i="5" s="1"/>
  <c r="AD312" i="5"/>
  <c r="AD258" i="5" s="1"/>
  <c r="U312" i="5"/>
  <c r="U258" i="5" s="1"/>
  <c r="AE228" i="5"/>
  <c r="AE66" i="5" s="1"/>
  <c r="V228" i="5"/>
  <c r="V66" i="5" s="1"/>
  <c r="AD536" i="5"/>
  <c r="AD428" i="5" s="1"/>
  <c r="AC228" i="5"/>
  <c r="AC66" i="5" s="1"/>
  <c r="AH312" i="5"/>
  <c r="AH258" i="5" s="1"/>
  <c r="AC536" i="5"/>
  <c r="AC428" i="5" s="1"/>
  <c r="AG312" i="5"/>
  <c r="AG258" i="5" s="1"/>
  <c r="Y312" i="5"/>
  <c r="Y258" i="5" s="1"/>
  <c r="AE312" i="5"/>
  <c r="AE258" i="5" s="1"/>
  <c r="AG424" i="5"/>
  <c r="AG262" i="5" s="1"/>
  <c r="Y424" i="5"/>
  <c r="Y262" i="5" s="1"/>
  <c r="AH424" i="5"/>
  <c r="AH262" i="5" s="1"/>
  <c r="Z424" i="5"/>
  <c r="Z262" i="5" s="1"/>
  <c r="AI536" i="5"/>
  <c r="AI428" i="5" s="1"/>
  <c r="AA536" i="5"/>
  <c r="AA428" i="5" s="1"/>
  <c r="V312" i="5"/>
  <c r="V258" i="5" s="1"/>
  <c r="AC312" i="5"/>
  <c r="AC258" i="5" s="1"/>
  <c r="AF536" i="5"/>
  <c r="AF428" i="5" s="1"/>
  <c r="AD228" i="5"/>
  <c r="AD66" i="5" s="1"/>
  <c r="U228" i="5"/>
  <c r="U66" i="5" s="1"/>
  <c r="Z312" i="5"/>
  <c r="Z258" i="5" s="1"/>
  <c r="AH228" i="5"/>
  <c r="AH66" i="5" s="1"/>
  <c r="Z228" i="5"/>
  <c r="Z66" i="5" s="1"/>
  <c r="AF424" i="5"/>
  <c r="AF262" i="5" s="1"/>
  <c r="AH536" i="5"/>
  <c r="AH428" i="5" s="1"/>
  <c r="Z536" i="5"/>
  <c r="Z428" i="5" s="1"/>
  <c r="AF368" i="5"/>
  <c r="AF260" i="5" s="1"/>
  <c r="AE368" i="5"/>
  <c r="AE260" i="5" s="1"/>
  <c r="AD368" i="5"/>
  <c r="AD260" i="5" s="1"/>
  <c r="V368" i="5"/>
  <c r="V260" i="5" s="1"/>
  <c r="AI368" i="5"/>
  <c r="AI260" i="5" s="1"/>
  <c r="AA368" i="5"/>
  <c r="AA260" i="5" s="1"/>
  <c r="S368" i="5"/>
  <c r="S260" i="5" s="1"/>
  <c r="J368" i="5"/>
  <c r="I260" i="5" s="1"/>
  <c r="J260" i="5" s="1"/>
  <c r="Q564" i="5"/>
  <c r="Q9" i="5" s="1"/>
  <c r="R452" i="5"/>
  <c r="R8" i="5" s="1"/>
  <c r="Q312" i="5"/>
  <c r="Q258" i="5" s="1"/>
  <c r="J228" i="5"/>
  <c r="I66" i="5" s="1"/>
  <c r="J66" i="5" s="1"/>
  <c r="J88" i="5" s="1"/>
  <c r="I6" i="5" s="1"/>
  <c r="J6" i="5" s="1"/>
  <c r="R88" i="5"/>
  <c r="R6" i="5" s="1"/>
  <c r="J564" i="5"/>
  <c r="I9" i="5" s="1"/>
  <c r="J9" i="5" s="1"/>
  <c r="R564" i="5"/>
  <c r="R9" i="5" s="1"/>
  <c r="X564" i="5"/>
  <c r="X9" i="5" s="1"/>
  <c r="W564" i="5"/>
  <c r="W9" i="5" s="1"/>
  <c r="AK564" i="5"/>
  <c r="AK9" i="5" s="1"/>
  <c r="W452" i="5"/>
  <c r="W8" i="5" s="1"/>
  <c r="AK452" i="5"/>
  <c r="AK8" i="5" s="1"/>
  <c r="Q452" i="5"/>
  <c r="Q8" i="5" s="1"/>
  <c r="J452" i="5"/>
  <c r="I8" i="5" s="1"/>
  <c r="J8" i="5" s="1"/>
  <c r="X452" i="5"/>
  <c r="X8" i="5" s="1"/>
  <c r="W284" i="5"/>
  <c r="W7" i="5" s="1"/>
  <c r="AK284" i="5"/>
  <c r="AK7" i="5" s="1"/>
  <c r="R284" i="5"/>
  <c r="R7" i="5" s="1"/>
  <c r="Q284" i="5"/>
  <c r="Q7" i="5" s="1"/>
  <c r="X284" i="5"/>
  <c r="X7" i="5" s="1"/>
  <c r="Q88" i="5"/>
  <c r="Q6" i="5" s="1"/>
  <c r="AK88" i="5"/>
  <c r="AK6" i="5" s="1"/>
  <c r="X88" i="5"/>
  <c r="X6" i="5" s="1"/>
  <c r="W88" i="5"/>
  <c r="W6" i="5" s="1"/>
  <c r="F20" i="4"/>
  <c r="G20" i="4" s="1"/>
  <c r="F8" i="4"/>
  <c r="G8" i="4" s="1"/>
  <c r="F5" i="4"/>
  <c r="G5" i="4" s="1"/>
  <c r="L11" i="4"/>
  <c r="E455" i="5" s="1"/>
  <c r="F455" i="5" s="1"/>
  <c r="K455" i="5" s="1"/>
  <c r="F15" i="4" l="1"/>
  <c r="G15" i="4" s="1"/>
  <c r="K62" i="3"/>
  <c r="E488" i="5"/>
  <c r="F488" i="5" s="1"/>
  <c r="E131" i="5"/>
  <c r="F131" i="5" s="1"/>
  <c r="E376" i="5"/>
  <c r="F376" i="5" s="1"/>
  <c r="E523" i="5"/>
  <c r="F523" i="5" s="1"/>
  <c r="F133" i="3"/>
  <c r="K133" i="3" s="1"/>
  <c r="E411" i="5"/>
  <c r="F411" i="5" s="1"/>
  <c r="E572" i="5"/>
  <c r="F572" i="5" s="1"/>
  <c r="E600" i="5"/>
  <c r="F600" i="5" s="1"/>
  <c r="K648" i="5"/>
  <c r="I10" i="5"/>
  <c r="J10" i="5" s="1"/>
  <c r="K10" i="5" s="1"/>
  <c r="E29" i="9" s="1"/>
  <c r="D19" i="10" s="1"/>
  <c r="E19" i="10" s="1"/>
  <c r="E348" i="5"/>
  <c r="F348" i="5" s="1"/>
  <c r="E320" i="5"/>
  <c r="F320" i="5" s="1"/>
  <c r="AC564" i="5"/>
  <c r="AC9" i="5" s="1"/>
  <c r="G411" i="5"/>
  <c r="H411" i="5" s="1"/>
  <c r="AI564" i="5"/>
  <c r="AI9" i="5" s="1"/>
  <c r="G348" i="5"/>
  <c r="H348" i="5" s="1"/>
  <c r="AB564" i="5"/>
  <c r="AB9" i="5" s="1"/>
  <c r="AD564" i="5"/>
  <c r="AD9" i="5" s="1"/>
  <c r="G215" i="5"/>
  <c r="H215" i="5" s="1"/>
  <c r="K215" i="5" s="1"/>
  <c r="AJ564" i="5"/>
  <c r="AJ9" i="5" s="1"/>
  <c r="E299" i="5"/>
  <c r="F299" i="5" s="1"/>
  <c r="K48" i="3"/>
  <c r="G213" i="5"/>
  <c r="H213" i="5" s="1"/>
  <c r="G488" i="5"/>
  <c r="H488" i="5" s="1"/>
  <c r="K488" i="5" s="1"/>
  <c r="AE564" i="5"/>
  <c r="AE9" i="5" s="1"/>
  <c r="AH564" i="5"/>
  <c r="AH9" i="5" s="1"/>
  <c r="G572" i="5"/>
  <c r="H572" i="5" s="1"/>
  <c r="G600" i="5"/>
  <c r="H600" i="5" s="1"/>
  <c r="G523" i="5"/>
  <c r="H523" i="5" s="1"/>
  <c r="G320" i="5"/>
  <c r="H320" i="5" s="1"/>
  <c r="G131" i="5"/>
  <c r="H131" i="5" s="1"/>
  <c r="K131" i="5" s="1"/>
  <c r="G376" i="5"/>
  <c r="H376" i="5" s="1"/>
  <c r="G125" i="5"/>
  <c r="H125" i="5" s="1"/>
  <c r="AI284" i="5"/>
  <c r="AI7" i="5" s="1"/>
  <c r="F95" i="3"/>
  <c r="E82" i="3" s="1"/>
  <c r="F82" i="3" s="1"/>
  <c r="F83" i="3" s="1"/>
  <c r="L12" i="4"/>
  <c r="G299" i="5"/>
  <c r="H299" i="5" s="1"/>
  <c r="G209" i="5"/>
  <c r="H209" i="5" s="1"/>
  <c r="K28" i="3"/>
  <c r="V452" i="5"/>
  <c r="V8" i="5" s="1"/>
  <c r="S564" i="5"/>
  <c r="S9" i="5" s="1"/>
  <c r="G517" i="5"/>
  <c r="H517" i="5" s="1"/>
  <c r="F121" i="3"/>
  <c r="K121" i="3" s="1"/>
  <c r="Z284" i="5"/>
  <c r="Z7" i="5" s="1"/>
  <c r="AH452" i="5"/>
  <c r="AH8" i="5" s="1"/>
  <c r="AC284" i="5"/>
  <c r="AC7" i="5" s="1"/>
  <c r="G486" i="5"/>
  <c r="H486" i="5" s="1"/>
  <c r="T452" i="5"/>
  <c r="T8" i="5" s="1"/>
  <c r="U564" i="5"/>
  <c r="U9" i="5" s="1"/>
  <c r="AG452" i="5"/>
  <c r="AG8" i="5" s="1"/>
  <c r="H256" i="5"/>
  <c r="G67" i="5" s="1"/>
  <c r="H67" i="5" s="1"/>
  <c r="G129" i="5"/>
  <c r="H129" i="5" s="1"/>
  <c r="AE452" i="5"/>
  <c r="AE8" i="5" s="1"/>
  <c r="G318" i="5"/>
  <c r="H318" i="5" s="1"/>
  <c r="AB284" i="5"/>
  <c r="AB7" i="5" s="1"/>
  <c r="T564" i="5"/>
  <c r="T9" i="5" s="1"/>
  <c r="G521" i="5"/>
  <c r="H521" i="5" s="1"/>
  <c r="G374" i="5"/>
  <c r="H374" i="5" s="1"/>
  <c r="G409" i="5"/>
  <c r="H409" i="5" s="1"/>
  <c r="G570" i="5"/>
  <c r="H570" i="5" s="1"/>
  <c r="AG564" i="5"/>
  <c r="AG9" i="5" s="1"/>
  <c r="T284" i="5"/>
  <c r="T7" i="5" s="1"/>
  <c r="AB452" i="5"/>
  <c r="AB8" i="5" s="1"/>
  <c r="G346" i="5"/>
  <c r="H346" i="5" s="1"/>
  <c r="G297" i="5"/>
  <c r="H297" i="5" s="1"/>
  <c r="H83" i="3"/>
  <c r="H19" i="4" s="1"/>
  <c r="I19" i="4" s="1"/>
  <c r="G292" i="5" s="1"/>
  <c r="H292" i="5" s="1"/>
  <c r="V564" i="5"/>
  <c r="V9" i="5" s="1"/>
  <c r="K150" i="3"/>
  <c r="F151" i="3"/>
  <c r="F30" i="4" s="1"/>
  <c r="G30" i="4" s="1"/>
  <c r="F145" i="3"/>
  <c r="K145" i="3" s="1"/>
  <c r="AA452" i="5"/>
  <c r="AA8" i="5" s="1"/>
  <c r="Y452" i="5"/>
  <c r="Y8" i="5" s="1"/>
  <c r="K81" i="3"/>
  <c r="AJ452" i="5"/>
  <c r="AJ8" i="5" s="1"/>
  <c r="U452" i="5"/>
  <c r="U8" i="5" s="1"/>
  <c r="S452" i="5"/>
  <c r="S8" i="5" s="1"/>
  <c r="AF564" i="5"/>
  <c r="AF9" i="5" s="1"/>
  <c r="AA564" i="5"/>
  <c r="AA9" i="5" s="1"/>
  <c r="L8" i="4"/>
  <c r="H21" i="4"/>
  <c r="I21" i="4" s="1"/>
  <c r="AJ284" i="5"/>
  <c r="AJ7" i="5" s="1"/>
  <c r="Y88" i="5"/>
  <c r="Y6" i="5" s="1"/>
  <c r="AC452" i="5"/>
  <c r="AC8" i="5" s="1"/>
  <c r="Z564" i="5"/>
  <c r="Z9" i="5" s="1"/>
  <c r="Y564" i="5"/>
  <c r="Y9" i="5" s="1"/>
  <c r="AI452" i="5"/>
  <c r="AI8" i="5" s="1"/>
  <c r="F127" i="3"/>
  <c r="K127" i="3" s="1"/>
  <c r="G296" i="5"/>
  <c r="H296" i="5" s="1"/>
  <c r="G408" i="5"/>
  <c r="H408" i="5" s="1"/>
  <c r="G317" i="5"/>
  <c r="H317" i="5" s="1"/>
  <c r="G373" i="5"/>
  <c r="H373" i="5" s="1"/>
  <c r="G485" i="5"/>
  <c r="H485" i="5" s="1"/>
  <c r="G520" i="5"/>
  <c r="H520" i="5" s="1"/>
  <c r="AA284" i="5"/>
  <c r="AA7" i="5" s="1"/>
  <c r="H20" i="4"/>
  <c r="I20" i="4" s="1"/>
  <c r="L20" i="4" s="1"/>
  <c r="F68" i="3"/>
  <c r="K68" i="3" s="1"/>
  <c r="AB88" i="5"/>
  <c r="AB6" i="5" s="1"/>
  <c r="G515" i="5"/>
  <c r="H515" i="5" s="1"/>
  <c r="G291" i="5"/>
  <c r="H291" i="5" s="1"/>
  <c r="G403" i="5"/>
  <c r="H403" i="5" s="1"/>
  <c r="G123" i="5"/>
  <c r="H123" i="5" s="1"/>
  <c r="G207" i="5"/>
  <c r="H207" i="5" s="1"/>
  <c r="L5" i="4"/>
  <c r="F480" i="5"/>
  <c r="E426" i="5" s="1"/>
  <c r="F426" i="5" s="1"/>
  <c r="Z88" i="5"/>
  <c r="Z6" i="5" s="1"/>
  <c r="U284" i="5"/>
  <c r="U7" i="5" s="1"/>
  <c r="G204" i="5"/>
  <c r="H204" i="5" s="1"/>
  <c r="G512" i="5"/>
  <c r="H512" i="5" s="1"/>
  <c r="G400" i="5"/>
  <c r="H400" i="5" s="1"/>
  <c r="G120" i="5"/>
  <c r="H120" i="5" s="1"/>
  <c r="G288" i="5"/>
  <c r="H288" i="5" s="1"/>
  <c r="G128" i="5"/>
  <c r="H128" i="5" s="1"/>
  <c r="G212" i="5"/>
  <c r="H212" i="5" s="1"/>
  <c r="K79" i="3"/>
  <c r="F18" i="4"/>
  <c r="G18" i="4" s="1"/>
  <c r="G569" i="5"/>
  <c r="H569" i="5" s="1"/>
  <c r="G597" i="5"/>
  <c r="H597" i="5" s="1"/>
  <c r="K104" i="3"/>
  <c r="F22" i="4"/>
  <c r="G22" i="4" s="1"/>
  <c r="G130" i="5"/>
  <c r="H130" i="5" s="1"/>
  <c r="G599" i="5"/>
  <c r="H599" i="5" s="1"/>
  <c r="G571" i="5"/>
  <c r="H571" i="5" s="1"/>
  <c r="G522" i="5"/>
  <c r="H522" i="5" s="1"/>
  <c r="G298" i="5"/>
  <c r="H298" i="5" s="1"/>
  <c r="G410" i="5"/>
  <c r="H410" i="5" s="1"/>
  <c r="G347" i="5"/>
  <c r="H347" i="5" s="1"/>
  <c r="G487" i="5"/>
  <c r="H487" i="5" s="1"/>
  <c r="G375" i="5"/>
  <c r="H375" i="5" s="1"/>
  <c r="G214" i="5"/>
  <c r="H214" i="5" s="1"/>
  <c r="G319" i="5"/>
  <c r="H319" i="5" s="1"/>
  <c r="G514" i="5"/>
  <c r="H514" i="5" s="1"/>
  <c r="G122" i="5"/>
  <c r="H122" i="5" s="1"/>
  <c r="G290" i="5"/>
  <c r="H290" i="5" s="1"/>
  <c r="G206" i="5"/>
  <c r="H206" i="5" s="1"/>
  <c r="G402" i="5"/>
  <c r="H402" i="5" s="1"/>
  <c r="K86" i="3"/>
  <c r="AF452" i="5"/>
  <c r="AF8" i="5" s="1"/>
  <c r="AG284" i="5"/>
  <c r="AG7" i="5" s="1"/>
  <c r="T88" i="5"/>
  <c r="T6" i="5" s="1"/>
  <c r="AE284" i="5"/>
  <c r="AE7" i="5" s="1"/>
  <c r="AJ88" i="5"/>
  <c r="AJ6" i="5" s="1"/>
  <c r="G52" i="3"/>
  <c r="H52" i="3" s="1"/>
  <c r="H14" i="4"/>
  <c r="I14" i="4" s="1"/>
  <c r="L14" i="4" s="1"/>
  <c r="G108" i="3"/>
  <c r="H108" i="3" s="1"/>
  <c r="K73" i="3"/>
  <c r="F74" i="3"/>
  <c r="K34" i="5"/>
  <c r="H60" i="5"/>
  <c r="G5" i="5" s="1"/>
  <c r="H5" i="5" s="1"/>
  <c r="F115" i="3"/>
  <c r="F24" i="4" s="1"/>
  <c r="G24" i="4" s="1"/>
  <c r="F139" i="3"/>
  <c r="K139" i="3" s="1"/>
  <c r="K7" i="3"/>
  <c r="K25" i="3"/>
  <c r="F7" i="4"/>
  <c r="G7" i="4" s="1"/>
  <c r="AE88" i="5"/>
  <c r="AE6" i="5" s="1"/>
  <c r="AF88" i="5"/>
  <c r="AF6" i="5" s="1"/>
  <c r="AG88" i="5"/>
  <c r="AG6" i="5" s="1"/>
  <c r="V88" i="5"/>
  <c r="V6" i="5" s="1"/>
  <c r="AH88" i="5"/>
  <c r="AH6" i="5" s="1"/>
  <c r="S88" i="5"/>
  <c r="S6" i="5" s="1"/>
  <c r="AA88" i="5"/>
  <c r="AA6" i="5" s="1"/>
  <c r="U88" i="5"/>
  <c r="U6" i="5" s="1"/>
  <c r="AI88" i="5"/>
  <c r="AI6" i="5" s="1"/>
  <c r="AD88" i="5"/>
  <c r="AD6" i="5" s="1"/>
  <c r="Z452" i="5"/>
  <c r="Z8" i="5" s="1"/>
  <c r="AD452" i="5"/>
  <c r="AD8" i="5" s="1"/>
  <c r="H480" i="5"/>
  <c r="G426" i="5" s="1"/>
  <c r="H426" i="5" s="1"/>
  <c r="H200" i="5"/>
  <c r="H116" i="5"/>
  <c r="H172" i="5"/>
  <c r="AC88" i="5"/>
  <c r="AC6" i="5" s="1"/>
  <c r="AF284" i="5"/>
  <c r="AF7" i="5" s="1"/>
  <c r="V284" i="5"/>
  <c r="V7" i="5" s="1"/>
  <c r="AD284" i="5"/>
  <c r="AD7" i="5" s="1"/>
  <c r="AH284" i="5"/>
  <c r="AH7" i="5" s="1"/>
  <c r="S284" i="5"/>
  <c r="S7" i="5" s="1"/>
  <c r="Y284" i="5"/>
  <c r="Y7" i="5" s="1"/>
  <c r="K20" i="3"/>
  <c r="F6" i="4"/>
  <c r="G6" i="4" s="1"/>
  <c r="R32" i="5"/>
  <c r="J284" i="5"/>
  <c r="I7" i="5" s="1"/>
  <c r="J7" i="5" s="1"/>
  <c r="J32" i="5" s="1"/>
  <c r="AK32" i="5"/>
  <c r="Q32" i="5"/>
  <c r="W32" i="5"/>
  <c r="X32" i="5"/>
  <c r="E595" i="5" l="1"/>
  <c r="F595" i="5" s="1"/>
  <c r="E518" i="5"/>
  <c r="F518" i="5" s="1"/>
  <c r="K518" i="5" s="1"/>
  <c r="E315" i="5"/>
  <c r="F315" i="5" s="1"/>
  <c r="K315" i="5" s="1"/>
  <c r="E567" i="5"/>
  <c r="F567" i="5" s="1"/>
  <c r="K567" i="5" s="1"/>
  <c r="E126" i="5"/>
  <c r="F126" i="5" s="1"/>
  <c r="K126" i="5" s="1"/>
  <c r="E406" i="5"/>
  <c r="F406" i="5" s="1"/>
  <c r="K406" i="5" s="1"/>
  <c r="L15" i="4"/>
  <c r="E294" i="5"/>
  <c r="F294" i="5" s="1"/>
  <c r="K294" i="5" s="1"/>
  <c r="E343" i="5"/>
  <c r="F343" i="5" s="1"/>
  <c r="K343" i="5" s="1"/>
  <c r="E210" i="5"/>
  <c r="F210" i="5" s="1"/>
  <c r="K210" i="5" s="1"/>
  <c r="E483" i="5"/>
  <c r="F483" i="5" s="1"/>
  <c r="K483" i="5" s="1"/>
  <c r="E371" i="5"/>
  <c r="F371" i="5" s="1"/>
  <c r="K371" i="5" s="1"/>
  <c r="K411" i="5"/>
  <c r="K523" i="5"/>
  <c r="K572" i="5"/>
  <c r="F27" i="4"/>
  <c r="G27" i="4" s="1"/>
  <c r="E408" i="5" s="1"/>
  <c r="F408" i="5" s="1"/>
  <c r="K408" i="5" s="1"/>
  <c r="K376" i="5"/>
  <c r="K348" i="5"/>
  <c r="K320" i="5"/>
  <c r="K600" i="5"/>
  <c r="K115" i="3"/>
  <c r="K299" i="5"/>
  <c r="K95" i="3"/>
  <c r="K82" i="3"/>
  <c r="F21" i="4"/>
  <c r="G21" i="4" s="1"/>
  <c r="L21" i="4" s="1"/>
  <c r="K151" i="3"/>
  <c r="F26" i="4"/>
  <c r="G26" i="4" s="1"/>
  <c r="E487" i="5" s="1"/>
  <c r="F487" i="5" s="1"/>
  <c r="K487" i="5" s="1"/>
  <c r="F25" i="4"/>
  <c r="G25" i="4" s="1"/>
  <c r="E486" i="5" s="1"/>
  <c r="F486" i="5" s="1"/>
  <c r="K486" i="5" s="1"/>
  <c r="G124" i="5"/>
  <c r="H124" i="5" s="1"/>
  <c r="AB32" i="5"/>
  <c r="F29" i="4"/>
  <c r="G29" i="4" s="1"/>
  <c r="E485" i="5" s="1"/>
  <c r="F485" i="5" s="1"/>
  <c r="K485" i="5" s="1"/>
  <c r="T32" i="5"/>
  <c r="V32" i="5"/>
  <c r="AF32" i="5"/>
  <c r="G516" i="5"/>
  <c r="H516" i="5" s="1"/>
  <c r="AG32" i="5"/>
  <c r="G208" i="5"/>
  <c r="H208" i="5" s="1"/>
  <c r="AI32" i="5"/>
  <c r="G404" i="5"/>
  <c r="H404" i="5" s="1"/>
  <c r="AE32" i="5"/>
  <c r="U32" i="5"/>
  <c r="E597" i="5"/>
  <c r="F597" i="5" s="1"/>
  <c r="K597" i="5" s="1"/>
  <c r="E569" i="5"/>
  <c r="F569" i="5" s="1"/>
  <c r="K569" i="5" s="1"/>
  <c r="L30" i="4"/>
  <c r="AC32" i="5"/>
  <c r="F28" i="4"/>
  <c r="G28" i="4" s="1"/>
  <c r="L28" i="4" s="1"/>
  <c r="K595" i="5"/>
  <c r="AA32" i="5"/>
  <c r="Y32" i="5"/>
  <c r="AJ32" i="5"/>
  <c r="F16" i="4"/>
  <c r="G16" i="4" s="1"/>
  <c r="E120" i="5" s="1"/>
  <c r="F120" i="5" s="1"/>
  <c r="K108" i="3"/>
  <c r="H109" i="3"/>
  <c r="K52" i="3"/>
  <c r="H53" i="3"/>
  <c r="E36" i="5"/>
  <c r="F36" i="5" s="1"/>
  <c r="K36" i="5" s="1"/>
  <c r="L7" i="4"/>
  <c r="AD32" i="5"/>
  <c r="Z32" i="5"/>
  <c r="F17" i="4"/>
  <c r="G17" i="4" s="1"/>
  <c r="K74" i="3"/>
  <c r="E515" i="5"/>
  <c r="F515" i="5" s="1"/>
  <c r="K515" i="5" s="1"/>
  <c r="E403" i="5"/>
  <c r="F403" i="5" s="1"/>
  <c r="K403" i="5" s="1"/>
  <c r="E207" i="5"/>
  <c r="F207" i="5" s="1"/>
  <c r="K207" i="5" s="1"/>
  <c r="E123" i="5"/>
  <c r="F123" i="5" s="1"/>
  <c r="K123" i="5" s="1"/>
  <c r="E291" i="5"/>
  <c r="F291" i="5" s="1"/>
  <c r="K291" i="5" s="1"/>
  <c r="L18" i="4"/>
  <c r="E517" i="5"/>
  <c r="F517" i="5" s="1"/>
  <c r="K517" i="5" s="1"/>
  <c r="E209" i="5"/>
  <c r="F209" i="5" s="1"/>
  <c r="K209" i="5" s="1"/>
  <c r="E125" i="5"/>
  <c r="F125" i="5" s="1"/>
  <c r="K125" i="5" s="1"/>
  <c r="E405" i="5"/>
  <c r="F405" i="5" s="1"/>
  <c r="K405" i="5" s="1"/>
  <c r="E293" i="5"/>
  <c r="F293" i="5" s="1"/>
  <c r="K293" i="5" s="1"/>
  <c r="L22" i="4"/>
  <c r="S32" i="5"/>
  <c r="AH32" i="5"/>
  <c r="K480" i="5"/>
  <c r="G65" i="5"/>
  <c r="H65" i="5" s="1"/>
  <c r="G64" i="5"/>
  <c r="H64" i="5" s="1"/>
  <c r="K426" i="5"/>
  <c r="G62" i="5"/>
  <c r="H62" i="5" s="1"/>
  <c r="E212" i="5"/>
  <c r="F212" i="5" s="1"/>
  <c r="K212" i="5" s="1"/>
  <c r="E128" i="5"/>
  <c r="F128" i="5" s="1"/>
  <c r="K128" i="5" s="1"/>
  <c r="L24" i="4"/>
  <c r="E373" i="5"/>
  <c r="F373" i="5" s="1"/>
  <c r="E35" i="5"/>
  <c r="F35" i="5" s="1"/>
  <c r="L6" i="4"/>
  <c r="F19" i="4"/>
  <c r="G19" i="4" s="1"/>
  <c r="K83" i="3"/>
  <c r="E317" i="5" l="1"/>
  <c r="F317" i="5" s="1"/>
  <c r="L27" i="4"/>
  <c r="E296" i="5"/>
  <c r="F296" i="5" s="1"/>
  <c r="K296" i="5" s="1"/>
  <c r="E570" i="5"/>
  <c r="F570" i="5" s="1"/>
  <c r="K570" i="5" s="1"/>
  <c r="F508" i="5"/>
  <c r="E427" i="5" s="1"/>
  <c r="F427" i="5" s="1"/>
  <c r="E598" i="5"/>
  <c r="F598" i="5" s="1"/>
  <c r="K598" i="5" s="1"/>
  <c r="E520" i="5"/>
  <c r="F520" i="5" s="1"/>
  <c r="K520" i="5" s="1"/>
  <c r="E129" i="5"/>
  <c r="F129" i="5" s="1"/>
  <c r="K129" i="5" s="1"/>
  <c r="E213" i="5"/>
  <c r="F213" i="5" s="1"/>
  <c r="K213" i="5" s="1"/>
  <c r="E374" i="5"/>
  <c r="F374" i="5" s="1"/>
  <c r="K374" i="5" s="1"/>
  <c r="E318" i="5"/>
  <c r="F318" i="5" s="1"/>
  <c r="K318" i="5" s="1"/>
  <c r="E319" i="5"/>
  <c r="F319" i="5" s="1"/>
  <c r="K319" i="5" s="1"/>
  <c r="E409" i="5"/>
  <c r="F409" i="5" s="1"/>
  <c r="K409" i="5" s="1"/>
  <c r="L25" i="4"/>
  <c r="E346" i="5"/>
  <c r="F346" i="5" s="1"/>
  <c r="K346" i="5" s="1"/>
  <c r="E297" i="5"/>
  <c r="F297" i="5" s="1"/>
  <c r="K297" i="5" s="1"/>
  <c r="E521" i="5"/>
  <c r="F521" i="5" s="1"/>
  <c r="K521" i="5" s="1"/>
  <c r="E599" i="5"/>
  <c r="F599" i="5" s="1"/>
  <c r="K599" i="5" s="1"/>
  <c r="E298" i="5"/>
  <c r="F298" i="5" s="1"/>
  <c r="K298" i="5" s="1"/>
  <c r="E214" i="5"/>
  <c r="F214" i="5" s="1"/>
  <c r="K214" i="5" s="1"/>
  <c r="E522" i="5"/>
  <c r="F522" i="5" s="1"/>
  <c r="K522" i="5" s="1"/>
  <c r="E375" i="5"/>
  <c r="F375" i="5" s="1"/>
  <c r="K375" i="5" s="1"/>
  <c r="E571" i="5"/>
  <c r="F571" i="5" s="1"/>
  <c r="K571" i="5" s="1"/>
  <c r="E130" i="5"/>
  <c r="F130" i="5" s="1"/>
  <c r="K130" i="5" s="1"/>
  <c r="E347" i="5"/>
  <c r="F347" i="5" s="1"/>
  <c r="K347" i="5" s="1"/>
  <c r="E410" i="5"/>
  <c r="F410" i="5" s="1"/>
  <c r="K410" i="5" s="1"/>
  <c r="L26" i="4"/>
  <c r="L29" i="4"/>
  <c r="E345" i="5"/>
  <c r="F345" i="5" s="1"/>
  <c r="K345" i="5" s="1"/>
  <c r="L19" i="4"/>
  <c r="E516" i="5"/>
  <c r="F516" i="5" s="1"/>
  <c r="K516" i="5" s="1"/>
  <c r="E208" i="5"/>
  <c r="F208" i="5" s="1"/>
  <c r="K208" i="5" s="1"/>
  <c r="E292" i="5"/>
  <c r="F292" i="5" s="1"/>
  <c r="K292" i="5" s="1"/>
  <c r="E404" i="5"/>
  <c r="F404" i="5" s="1"/>
  <c r="K404" i="5" s="1"/>
  <c r="E124" i="5"/>
  <c r="F124" i="5" s="1"/>
  <c r="K124" i="5" s="1"/>
  <c r="E512" i="5"/>
  <c r="F512" i="5" s="1"/>
  <c r="K512" i="5" s="1"/>
  <c r="E204" i="5"/>
  <c r="F204" i="5" s="1"/>
  <c r="E288" i="5"/>
  <c r="F288" i="5" s="1"/>
  <c r="E400" i="5"/>
  <c r="F400" i="5" s="1"/>
  <c r="K400" i="5" s="1"/>
  <c r="H13" i="4"/>
  <c r="I13" i="4" s="1"/>
  <c r="G119" i="5" s="1"/>
  <c r="K53" i="3"/>
  <c r="E514" i="5"/>
  <c r="F514" i="5" s="1"/>
  <c r="K514" i="5" s="1"/>
  <c r="E206" i="5"/>
  <c r="F206" i="5" s="1"/>
  <c r="K206" i="5" s="1"/>
  <c r="E122" i="5"/>
  <c r="F122" i="5" s="1"/>
  <c r="K122" i="5" s="1"/>
  <c r="E402" i="5"/>
  <c r="F402" i="5" s="1"/>
  <c r="K402" i="5" s="1"/>
  <c r="E290" i="5"/>
  <c r="F290" i="5" s="1"/>
  <c r="K290" i="5" s="1"/>
  <c r="L17" i="4"/>
  <c r="L16" i="4"/>
  <c r="H23" i="4"/>
  <c r="I23" i="4" s="1"/>
  <c r="K109" i="3"/>
  <c r="K317" i="5"/>
  <c r="F340" i="5"/>
  <c r="K373" i="5"/>
  <c r="K120" i="5"/>
  <c r="K35" i="5"/>
  <c r="F60" i="5"/>
  <c r="F396" i="5" l="1"/>
  <c r="F592" i="5"/>
  <c r="F620" i="5"/>
  <c r="F368" i="5"/>
  <c r="E260" i="5" s="1"/>
  <c r="F260" i="5" s="1"/>
  <c r="F312" i="5"/>
  <c r="E258" i="5" s="1"/>
  <c r="F258" i="5" s="1"/>
  <c r="K288" i="5"/>
  <c r="F536" i="5"/>
  <c r="E428" i="5" s="1"/>
  <c r="F428" i="5" s="1"/>
  <c r="F452" i="5" s="1"/>
  <c r="F228" i="5"/>
  <c r="E66" i="5" s="1"/>
  <c r="F66" i="5" s="1"/>
  <c r="F144" i="5"/>
  <c r="E63" i="5" s="1"/>
  <c r="F63" i="5" s="1"/>
  <c r="G484" i="5"/>
  <c r="H484" i="5" s="1"/>
  <c r="G344" i="5"/>
  <c r="H344" i="5" s="1"/>
  <c r="G295" i="5"/>
  <c r="H295" i="5" s="1"/>
  <c r="K295" i="5" s="1"/>
  <c r="G596" i="5"/>
  <c r="H596" i="5" s="1"/>
  <c r="G127" i="5"/>
  <c r="H127" i="5" s="1"/>
  <c r="K127" i="5" s="1"/>
  <c r="G372" i="5"/>
  <c r="H372" i="5" s="1"/>
  <c r="G211" i="5"/>
  <c r="H211" i="5" s="1"/>
  <c r="K211" i="5" s="1"/>
  <c r="G568" i="5"/>
  <c r="H568" i="5" s="1"/>
  <c r="G519" i="5"/>
  <c r="H519" i="5" s="1"/>
  <c r="K519" i="5" s="1"/>
  <c r="G316" i="5"/>
  <c r="H316" i="5" s="1"/>
  <c r="G407" i="5"/>
  <c r="H407" i="5" s="1"/>
  <c r="K407" i="5" s="1"/>
  <c r="L23" i="4"/>
  <c r="F424" i="5"/>
  <c r="E262" i="5" s="1"/>
  <c r="F262" i="5" s="1"/>
  <c r="G399" i="5"/>
  <c r="H399" i="5" s="1"/>
  <c r="G511" i="5"/>
  <c r="H511" i="5" s="1"/>
  <c r="G287" i="5"/>
  <c r="H287" i="5" s="1"/>
  <c r="G203" i="5"/>
  <c r="H203" i="5" s="1"/>
  <c r="H119" i="5"/>
  <c r="L13" i="4"/>
  <c r="K204" i="5"/>
  <c r="E261" i="5"/>
  <c r="F261" i="5" s="1"/>
  <c r="E259" i="5"/>
  <c r="F259" i="5" s="1"/>
  <c r="E5" i="5"/>
  <c r="F5" i="5" s="1"/>
  <c r="K5" i="5" s="1"/>
  <c r="K60" i="5"/>
  <c r="K596" i="5" l="1"/>
  <c r="H620" i="5"/>
  <c r="G539" i="5" s="1"/>
  <c r="H539" i="5" s="1"/>
  <c r="K372" i="5"/>
  <c r="H396" i="5"/>
  <c r="K316" i="5"/>
  <c r="H340" i="5"/>
  <c r="K484" i="5"/>
  <c r="H508" i="5"/>
  <c r="E539" i="5"/>
  <c r="F539" i="5" s="1"/>
  <c r="K344" i="5"/>
  <c r="H368" i="5"/>
  <c r="K568" i="5"/>
  <c r="H592" i="5"/>
  <c r="G538" i="5" s="1"/>
  <c r="H538" i="5" s="1"/>
  <c r="E538" i="5"/>
  <c r="F538" i="5" s="1"/>
  <c r="K399" i="5"/>
  <c r="H424" i="5"/>
  <c r="G262" i="5" s="1"/>
  <c r="H262" i="5" s="1"/>
  <c r="K262" i="5" s="1"/>
  <c r="K119" i="5"/>
  <c r="H144" i="5"/>
  <c r="K203" i="5"/>
  <c r="H228" i="5"/>
  <c r="K287" i="5"/>
  <c r="H312" i="5"/>
  <c r="H536" i="5"/>
  <c r="K511" i="5"/>
  <c r="F284" i="5"/>
  <c r="E8" i="5"/>
  <c r="F8" i="5" s="1"/>
  <c r="K539" i="5" l="1"/>
  <c r="G260" i="5"/>
  <c r="H260" i="5" s="1"/>
  <c r="K260" i="5" s="1"/>
  <c r="K368" i="5"/>
  <c r="G261" i="5"/>
  <c r="H261" i="5" s="1"/>
  <c r="K261" i="5" s="1"/>
  <c r="K396" i="5"/>
  <c r="K538" i="5"/>
  <c r="F564" i="5"/>
  <c r="G259" i="5"/>
  <c r="H259" i="5" s="1"/>
  <c r="K259" i="5" s="1"/>
  <c r="K340" i="5"/>
  <c r="K620" i="5"/>
  <c r="H564" i="5"/>
  <c r="G9" i="5" s="1"/>
  <c r="H9" i="5" s="1"/>
  <c r="K592" i="5"/>
  <c r="G427" i="5"/>
  <c r="H427" i="5" s="1"/>
  <c r="K427" i="5" s="1"/>
  <c r="K508" i="5"/>
  <c r="G63" i="5"/>
  <c r="H63" i="5" s="1"/>
  <c r="K144" i="5"/>
  <c r="G428" i="5"/>
  <c r="H428" i="5" s="1"/>
  <c r="K536" i="5"/>
  <c r="G258" i="5"/>
  <c r="H258" i="5" s="1"/>
  <c r="K312" i="5"/>
  <c r="G66" i="5"/>
  <c r="H66" i="5" s="1"/>
  <c r="K66" i="5" s="1"/>
  <c r="K228" i="5"/>
  <c r="K424" i="5"/>
  <c r="E7" i="5"/>
  <c r="F7" i="5" s="1"/>
  <c r="E9" i="5" l="1"/>
  <c r="F9" i="5" s="1"/>
  <c r="K9" i="5" s="1"/>
  <c r="K564" i="5"/>
  <c r="K428" i="5"/>
  <c r="H452" i="5"/>
  <c r="K63" i="5"/>
  <c r="H88" i="5"/>
  <c r="H284" i="5"/>
  <c r="K258" i="5"/>
  <c r="G8" i="5" l="1"/>
  <c r="H8" i="5" s="1"/>
  <c r="K8" i="5" s="1"/>
  <c r="K452" i="5"/>
  <c r="G6" i="5"/>
  <c r="H6" i="5" s="1"/>
  <c r="G7" i="5"/>
  <c r="H7" i="5" s="1"/>
  <c r="K7" i="5" s="1"/>
  <c r="K284" i="5"/>
  <c r="H32" i="5" l="1"/>
  <c r="E9" i="9" l="1"/>
  <c r="E10" i="9" l="1"/>
  <c r="E19" i="9"/>
  <c r="D19" i="9" s="1"/>
  <c r="D9" i="9"/>
  <c r="E17" i="9"/>
  <c r="D17" i="9" s="1"/>
  <c r="E16" i="9"/>
  <c r="D10" i="9" l="1"/>
  <c r="D9" i="10"/>
  <c r="E11" i="9"/>
  <c r="E18" i="9"/>
  <c r="D16" i="9"/>
  <c r="E9" i="10" l="1"/>
  <c r="E15" i="9"/>
  <c r="D11" i="9"/>
  <c r="E14" i="9"/>
  <c r="K36" i="3"/>
  <c r="F10" i="4" s="1"/>
  <c r="G10" i="4" s="1"/>
  <c r="L10" i="4" s="1"/>
  <c r="D15" i="9" l="1"/>
  <c r="D12" i="10"/>
  <c r="E12" i="10" s="1"/>
  <c r="D14" i="9"/>
  <c r="D11" i="10"/>
  <c r="E147" i="5"/>
  <c r="F147" i="5" s="1"/>
  <c r="E91" i="5"/>
  <c r="F91" i="5" s="1"/>
  <c r="E11" i="10" l="1"/>
  <c r="K91" i="5"/>
  <c r="F116" i="5"/>
  <c r="F172" i="5"/>
  <c r="K147" i="5"/>
  <c r="E62" i="5" l="1"/>
  <c r="F62" i="5" s="1"/>
  <c r="K116" i="5"/>
  <c r="E64" i="5"/>
  <c r="F64" i="5" s="1"/>
  <c r="K64" i="5" s="1"/>
  <c r="K172" i="5"/>
  <c r="K62" i="5" l="1"/>
  <c r="K31" i="3"/>
  <c r="F9" i="4"/>
  <c r="G9" i="4" s="1"/>
  <c r="L9" i="4" s="1"/>
  <c r="E231" i="5" l="1"/>
  <c r="F231" i="5" s="1"/>
  <c r="E175" i="5"/>
  <c r="F175" i="5" s="1"/>
  <c r="F200" i="5" l="1"/>
  <c r="K175" i="5"/>
  <c r="K231" i="5"/>
  <c r="F256" i="5"/>
  <c r="K256" i="5" l="1"/>
  <c r="E67" i="5"/>
  <c r="F67" i="5" s="1"/>
  <c r="K67" i="5" s="1"/>
  <c r="E65" i="5"/>
  <c r="F65" i="5" s="1"/>
  <c r="K200" i="5"/>
  <c r="K65" i="5" l="1"/>
  <c r="F88" i="5"/>
  <c r="E6" i="5" l="1"/>
  <c r="F6" i="5" s="1"/>
  <c r="K88" i="5"/>
  <c r="K6" i="5" l="1"/>
  <c r="F32" i="5"/>
  <c r="K32" i="5" l="1"/>
  <c r="E5" i="9"/>
  <c r="E8" i="9" l="1"/>
  <c r="D7" i="10" s="1"/>
  <c r="D5" i="9"/>
  <c r="E7" i="10" l="1"/>
  <c r="E20" i="9"/>
  <c r="D13" i="10" s="1"/>
  <c r="E21" i="9"/>
  <c r="E22" i="9"/>
  <c r="D8" i="9"/>
  <c r="E24" i="9"/>
  <c r="E23" i="9"/>
  <c r="D21" i="9" l="1"/>
  <c r="D14" i="10"/>
  <c r="E14" i="10" s="1"/>
  <c r="E13" i="10"/>
  <c r="D23" i="9"/>
  <c r="D16" i="10"/>
  <c r="E16" i="10" s="1"/>
  <c r="D22" i="9"/>
  <c r="D15" i="10"/>
  <c r="E15" i="10" s="1"/>
  <c r="E25" i="9"/>
  <c r="D20" i="9"/>
  <c r="D25" i="9" l="1"/>
  <c r="E26" i="9"/>
  <c r="E27" i="9" l="1"/>
  <c r="D17" i="10" s="1"/>
  <c r="D26" i="9"/>
  <c r="E17" i="10" l="1"/>
  <c r="D27" i="9"/>
  <c r="E28" i="9"/>
  <c r="D18" i="10" s="1"/>
  <c r="E18" i="10" s="1"/>
  <c r="D28" i="9" l="1"/>
  <c r="E30" i="9"/>
  <c r="E31" i="9" l="1"/>
  <c r="D30" i="9"/>
  <c r="D31" i="9" l="1"/>
  <c r="D20" i="10"/>
  <c r="E32" i="9"/>
  <c r="E20" i="10" l="1"/>
  <c r="D8" i="10"/>
  <c r="E34" i="9"/>
  <c r="D32" i="9"/>
  <c r="D34" i="9" s="1"/>
  <c r="E8" i="10" l="1"/>
  <c r="D21" i="10"/>
  <c r="E21" i="10" s="1"/>
  <c r="G21" i="10" s="1"/>
  <c r="C3" i="9"/>
</calcChain>
</file>

<file path=xl/sharedStrings.xml><?xml version="1.0" encoding="utf-8"?>
<sst xmlns="http://schemas.openxmlformats.org/spreadsheetml/2006/main" count="1981" uniqueCount="484">
  <si>
    <t>단 가 대 비 표</t>
  </si>
  <si>
    <t>품     명</t>
  </si>
  <si>
    <t>규     격</t>
  </si>
  <si>
    <t>단위</t>
  </si>
  <si>
    <t>물가자료</t>
  </si>
  <si>
    <t>물가정보</t>
  </si>
  <si>
    <t>가격정보</t>
  </si>
  <si>
    <t>거래가격</t>
  </si>
  <si>
    <t>유통물가</t>
  </si>
  <si>
    <t>적용단가</t>
  </si>
  <si>
    <t>비 고</t>
  </si>
  <si>
    <t>단   가</t>
  </si>
  <si>
    <t>Page</t>
  </si>
  <si>
    <t>F-Tape</t>
  </si>
  <si>
    <t>35~100MM</t>
  </si>
  <si>
    <t>M</t>
  </si>
  <si>
    <t/>
  </si>
  <si>
    <t>PE필름</t>
  </si>
  <si>
    <t>T=0.10</t>
  </si>
  <si>
    <t>M2</t>
  </si>
  <si>
    <t>1230</t>
  </si>
  <si>
    <t>가새</t>
  </si>
  <si>
    <t>L=1518-2개</t>
  </si>
  <si>
    <t>조</t>
  </si>
  <si>
    <t>165</t>
  </si>
  <si>
    <t>82</t>
  </si>
  <si>
    <t>건설발판</t>
  </si>
  <si>
    <t>400*1829</t>
  </si>
  <si>
    <t>EA</t>
  </si>
  <si>
    <t>146</t>
  </si>
  <si>
    <t>134</t>
  </si>
  <si>
    <t>83(1611)</t>
  </si>
  <si>
    <t>중량13㎏</t>
  </si>
  <si>
    <t>내수합판(1급)</t>
  </si>
  <si>
    <t>12T  0.91*1.82</t>
  </si>
  <si>
    <t>692</t>
  </si>
  <si>
    <t>2-353</t>
  </si>
  <si>
    <t>621</t>
  </si>
  <si>
    <t>417</t>
  </si>
  <si>
    <t>락카우드실러</t>
  </si>
  <si>
    <t>㉿5327</t>
  </si>
  <si>
    <t>L</t>
  </si>
  <si>
    <t>640</t>
  </si>
  <si>
    <t>래커</t>
  </si>
  <si>
    <t>KSM6040-5종, 목재용샌딩실러</t>
  </si>
  <si>
    <t>2-261</t>
  </si>
  <si>
    <t>480</t>
  </si>
  <si>
    <t>납품장소도</t>
  </si>
  <si>
    <t>바퀴</t>
  </si>
  <si>
    <t>6"</t>
  </si>
  <si>
    <t>1430</t>
  </si>
  <si>
    <t>1-604</t>
  </si>
  <si>
    <t>132</t>
  </si>
  <si>
    <t>벽지</t>
  </si>
  <si>
    <t>종이벽지, 초배지</t>
  </si>
  <si>
    <t>696(1607)</t>
  </si>
  <si>
    <t>512(1701)</t>
  </si>
  <si>
    <t>보강구조틀</t>
  </si>
  <si>
    <t>각파이프 및 코너비드</t>
  </si>
  <si>
    <t>비계기본틀(기둥)</t>
  </si>
  <si>
    <t>1.2*1.7  ( H=1700 * W=1219 )</t>
  </si>
  <si>
    <t>133</t>
  </si>
  <si>
    <t>비계안정장치(손잡이)</t>
  </si>
  <si>
    <t>L=1229</t>
  </si>
  <si>
    <t>적산자료P84</t>
  </si>
  <si>
    <t>L=1829</t>
  </si>
  <si>
    <t>석고보드</t>
  </si>
  <si>
    <t>평보드, 12.5×900×1800mm(㎡)</t>
  </si>
  <si>
    <t>698</t>
  </si>
  <si>
    <t>2-354</t>
  </si>
  <si>
    <t>624</t>
  </si>
  <si>
    <t>418</t>
  </si>
  <si>
    <t>평보드, 15.0×900×1800mm(㎡)</t>
  </si>
  <si>
    <t>세마직 도배지</t>
  </si>
  <si>
    <t>진열장용</t>
  </si>
  <si>
    <t>손잡이기둥</t>
  </si>
  <si>
    <t>수동구동시스템</t>
  </si>
  <si>
    <t>케이블 방식</t>
  </si>
  <si>
    <t>수평띠장</t>
  </si>
  <si>
    <t>신나</t>
  </si>
  <si>
    <t>KSM6060-2종,조합페인트용</t>
  </si>
  <si>
    <t>633</t>
  </si>
  <si>
    <t>2-255</t>
  </si>
  <si>
    <t>572</t>
  </si>
  <si>
    <t>476</t>
  </si>
  <si>
    <t>쎄루폰락카</t>
  </si>
  <si>
    <t>백색(SB-L31)</t>
  </si>
  <si>
    <t>연마지</t>
  </si>
  <si>
    <t>#120~#180</t>
  </si>
  <si>
    <t>매</t>
  </si>
  <si>
    <t>1420</t>
  </si>
  <si>
    <t>1-611</t>
  </si>
  <si>
    <t>1321</t>
  </si>
  <si>
    <t>1216</t>
  </si>
  <si>
    <t>이동식 벽체 철거</t>
  </si>
  <si>
    <t>식</t>
  </si>
  <si>
    <t>쟈키</t>
  </si>
  <si>
    <t>전시벽체 포켓도어</t>
  </si>
  <si>
    <t>W720*H1895,경첩및숨은 잠금장치 포함</t>
  </si>
  <si>
    <t>SET</t>
  </si>
  <si>
    <t>진열장 점검도어</t>
  </si>
  <si>
    <t>W500*H1200,경첩및기밀가스켓 포함</t>
  </si>
  <si>
    <t>W500*H1800,경첩및기밀가스켓 포함</t>
  </si>
  <si>
    <t>W700*H1200,경첩및기밀가스켓 포함</t>
  </si>
  <si>
    <t>W700*H1800,경첩및기밀가스켓 포함</t>
  </si>
  <si>
    <t>W800*H1400,경첩및기밀가스켓 포함</t>
  </si>
  <si>
    <t>철못</t>
  </si>
  <si>
    <t>N 50</t>
  </si>
  <si>
    <t>KG</t>
  </si>
  <si>
    <t>67</t>
  </si>
  <si>
    <t>102</t>
  </si>
  <si>
    <t>74</t>
  </si>
  <si>
    <t>43</t>
  </si>
  <si>
    <t>청면테이프</t>
  </si>
  <si>
    <t>폭5cm*10m/roll</t>
  </si>
  <si>
    <t>퍼티</t>
  </si>
  <si>
    <t>319퍼티,회색</t>
  </si>
  <si>
    <t>636</t>
  </si>
  <si>
    <t>내부전용</t>
  </si>
  <si>
    <t>577</t>
  </si>
  <si>
    <t>479</t>
  </si>
  <si>
    <t>수성퍼티</t>
  </si>
  <si>
    <t>하드롱지</t>
  </si>
  <si>
    <t>합성풀</t>
  </si>
  <si>
    <t>건설용합성풀</t>
  </si>
  <si>
    <t>휠러</t>
  </si>
  <si>
    <t>119(1405)</t>
  </si>
  <si>
    <t>건축목공</t>
  </si>
  <si>
    <t>인</t>
  </si>
  <si>
    <t>기계기술자</t>
  </si>
  <si>
    <t>기계설계사</t>
  </si>
  <si>
    <t>기계정비원</t>
  </si>
  <si>
    <t>내장공</t>
  </si>
  <si>
    <t>단순노무종사원</t>
  </si>
  <si>
    <t>도배공</t>
  </si>
  <si>
    <t>도장공</t>
  </si>
  <si>
    <t>보통인부</t>
  </si>
  <si>
    <t>비계공</t>
  </si>
  <si>
    <t>유리공</t>
  </si>
  <si>
    <t>작업반장</t>
  </si>
  <si>
    <t>창호공</t>
  </si>
  <si>
    <t>창호목공</t>
  </si>
  <si>
    <t>특별인부</t>
  </si>
  <si>
    <t>건설폐기물수집운반비(상차비)</t>
  </si>
  <si>
    <t>15TON 덤프,중간처리</t>
  </si>
  <si>
    <t>TON</t>
  </si>
  <si>
    <t>하권152</t>
  </si>
  <si>
    <t>부록130</t>
  </si>
  <si>
    <t>한국건설폐기물수집운반</t>
  </si>
  <si>
    <t>건설폐기물수집운반비(운반비)</t>
  </si>
  <si>
    <t>15TON 덤프,중간처리,30km</t>
  </si>
  <si>
    <t>폐자재처리수수료</t>
  </si>
  <si>
    <t>혼합폐기물</t>
  </si>
  <si>
    <t>톤</t>
  </si>
  <si>
    <t>하권151</t>
  </si>
  <si>
    <t>부록131</t>
  </si>
  <si>
    <t>일 위 대 가 명 세 서</t>
  </si>
  <si>
    <t>품        명</t>
  </si>
  <si>
    <t>규        격</t>
  </si>
  <si>
    <t>수  량</t>
  </si>
  <si>
    <t>재  료  비</t>
  </si>
  <si>
    <t>노  무  비</t>
  </si>
  <si>
    <t>경      비</t>
  </si>
  <si>
    <t>합      계</t>
  </si>
  <si>
    <t>비  고</t>
  </si>
  <si>
    <t>단  가</t>
  </si>
  <si>
    <t>금   액</t>
  </si>
  <si>
    <t>손료요율</t>
  </si>
  <si>
    <t>손료구분</t>
  </si>
  <si>
    <t>적용구분</t>
  </si>
  <si>
    <t>합계구분</t>
  </si>
  <si>
    <t>제  1호 먹매김(마무리용)</t>
  </si>
  <si>
    <t>학교.공장</t>
  </si>
  <si>
    <t>건축11-1</t>
  </si>
  <si>
    <t>02</t>
  </si>
  <si>
    <t>기계경비</t>
  </si>
  <si>
    <t>합  계</t>
  </si>
  <si>
    <t>제  2호 이동식강관말비계</t>
  </si>
  <si>
    <t>3개월,1단(2m)</t>
  </si>
  <si>
    <t>1대</t>
  </si>
  <si>
    <t>품셈2-6-4</t>
  </si>
  <si>
    <t>01</t>
  </si>
  <si>
    <t>유통P82</t>
  </si>
  <si>
    <t>물자P146</t>
  </si>
  <si>
    <t>물자P1430</t>
  </si>
  <si>
    <t>거래P133</t>
  </si>
  <si>
    <t>거래P134</t>
  </si>
  <si>
    <t>제  3호 기존 마감 보양</t>
  </si>
  <si>
    <t>품셈2-9</t>
  </si>
  <si>
    <t>제  4호 건축물현장정리</t>
  </si>
  <si>
    <t>철골조</t>
  </si>
  <si>
    <t>품셈2-10</t>
  </si>
  <si>
    <t>제 11호 진열장 내부 보양</t>
  </si>
  <si>
    <t>비닐</t>
  </si>
  <si>
    <t>건축18-1-1</t>
  </si>
  <si>
    <t>건축11-1-3.3</t>
  </si>
  <si>
    <t>공구손료</t>
  </si>
  <si>
    <t>1</t>
  </si>
  <si>
    <t>합판.석고보드면</t>
  </si>
  <si>
    <t>건축11-3-3</t>
  </si>
  <si>
    <t>벽철거</t>
  </si>
  <si>
    <t>텍스합판</t>
  </si>
  <si>
    <t>제 16호</t>
  </si>
  <si>
    <t>1.5㎡미만,W720*H1895,후레임및잠금장치 포함</t>
  </si>
  <si>
    <t>개소</t>
  </si>
  <si>
    <t>건축16-1-2-1</t>
  </si>
  <si>
    <t>일반12mm</t>
  </si>
  <si>
    <t>건축11-3-1.2.가</t>
  </si>
  <si>
    <t>건축18-2-2</t>
  </si>
  <si>
    <t>바탕만들기(재도장시)</t>
  </si>
  <si>
    <t>기존페인트면 긁어내기</t>
  </si>
  <si>
    <t>제 21호</t>
  </si>
  <si>
    <t>전시벽체 바탕만들기</t>
  </si>
  <si>
    <t>석고보드면</t>
  </si>
  <si>
    <t>제 22호</t>
  </si>
  <si>
    <t>건축17-1-3</t>
  </si>
  <si>
    <t>건축17-1-1.2</t>
  </si>
  <si>
    <t>물자P119(1405)</t>
  </si>
  <si>
    <t>물자P636</t>
  </si>
  <si>
    <t>락카도장</t>
  </si>
  <si>
    <t>물자P640</t>
  </si>
  <si>
    <t>물정P2-261</t>
  </si>
  <si>
    <t>거래P572</t>
  </si>
  <si>
    <t>물자P633</t>
  </si>
  <si>
    <t>1.5㎡미만,W500*H1800,후레임및잠금장치 포함</t>
  </si>
  <si>
    <t>T12.5mm*1겹</t>
  </si>
  <si>
    <t>T12mm*1겹</t>
  </si>
  <si>
    <t>1.5㎡미만,W500*H1200,후레임및잠금장치 포함</t>
  </si>
  <si>
    <t>1.5㎡미만,W700*H1200,후레임및잠금장치 포함</t>
  </si>
  <si>
    <t>1.5㎡미만,W700*H1800,후레임및잠금장치 포함</t>
  </si>
  <si>
    <t>1.5㎡미만,W800*H1400</t>
  </si>
  <si>
    <t>호 표</t>
  </si>
  <si>
    <t>수량</t>
  </si>
  <si>
    <t>재 료 비</t>
  </si>
  <si>
    <t>노 무 비</t>
  </si>
  <si>
    <t>경    비</t>
  </si>
  <si>
    <t>합    계</t>
  </si>
  <si>
    <t>금    액</t>
  </si>
  <si>
    <t>제  1호</t>
  </si>
  <si>
    <t>먹매김(마무리용)</t>
  </si>
  <si>
    <t>제  2호</t>
  </si>
  <si>
    <t>이동식강관말비계</t>
  </si>
  <si>
    <t>제  3호</t>
  </si>
  <si>
    <t>기존 마감 보양</t>
  </si>
  <si>
    <t>제  4호</t>
  </si>
  <si>
    <t>건축물현장정리</t>
  </si>
  <si>
    <t>제  5호</t>
  </si>
  <si>
    <t>제  6호</t>
  </si>
  <si>
    <t>제  7호</t>
  </si>
  <si>
    <t>제 11호</t>
  </si>
  <si>
    <t>진열장 내부 보양</t>
  </si>
  <si>
    <t>진열장 내부 합판붙이기</t>
  </si>
  <si>
    <t>진열장 도배취부</t>
  </si>
  <si>
    <t>전시벽체 철거</t>
  </si>
  <si>
    <t>전시벽체 포켓도어 조성</t>
  </si>
  <si>
    <t>석고판못붙임(바탕용,벽)</t>
  </si>
  <si>
    <t>석고판못붙임(치장용,벽)</t>
  </si>
  <si>
    <t>전시벽체 도장 바탕만들기</t>
  </si>
  <si>
    <t>전시벽체 도장마감</t>
  </si>
  <si>
    <t>진열장 벽체 철거</t>
  </si>
  <si>
    <t>진열장 점검도어 조성</t>
  </si>
  <si>
    <t>진열장 내부 석고보드 붙이기</t>
  </si>
  <si>
    <t>집      계      표</t>
  </si>
  <si>
    <t>품      명</t>
  </si>
  <si>
    <t>규      격</t>
  </si>
  <si>
    <t>수 량</t>
  </si>
  <si>
    <t>비고</t>
  </si>
  <si>
    <t>운반비</t>
  </si>
  <si>
    <t>작업부산물</t>
  </si>
  <si>
    <t>관급</t>
  </si>
  <si>
    <t>외주비</t>
  </si>
  <si>
    <t>장비비</t>
  </si>
  <si>
    <t>폐기물처리비</t>
  </si>
  <si>
    <t>가설비</t>
  </si>
  <si>
    <t>잡비제외분</t>
  </si>
  <si>
    <t>사급자재대</t>
  </si>
  <si>
    <t>관급자재대</t>
  </si>
  <si>
    <t>사용자항목1</t>
  </si>
  <si>
    <t>사용자항목2</t>
  </si>
  <si>
    <t>사용자항목3</t>
  </si>
  <si>
    <t>사용자항목4</t>
  </si>
  <si>
    <t>사용자항목5</t>
  </si>
  <si>
    <t>사용자항목6</t>
  </si>
  <si>
    <t>사용자항목7</t>
  </si>
  <si>
    <t>사용자항목8</t>
  </si>
  <si>
    <t>사용자항목9</t>
  </si>
  <si>
    <t>간접재료비</t>
  </si>
  <si>
    <t>1. 가설공사</t>
  </si>
  <si>
    <t>2. 제1전시실</t>
  </si>
  <si>
    <t>3. 제2전시실</t>
  </si>
  <si>
    <t>4. 제3전시실</t>
  </si>
  <si>
    <t>5. 기획전시실</t>
  </si>
  <si>
    <t>6. 폐기물처리비</t>
  </si>
  <si>
    <t>합계제외</t>
  </si>
  <si>
    <t>[WR3 TYPE 수동도어 조성]</t>
  </si>
  <si>
    <t>W3300*D700*H1950*FH700*GH900</t>
  </si>
  <si>
    <t>[WR1 TYPE 측면도어 조성]</t>
  </si>
  <si>
    <t>W3500*D700*H3450*FH450*GH2400</t>
  </si>
  <si>
    <t>3-1. [2-01] 중농학파, 경세치용파</t>
  </si>
  <si>
    <t>3-2. [2-02] 중상학파, 이용후생파</t>
  </si>
  <si>
    <t>3-3. [2-03] 실사구시파</t>
  </si>
  <si>
    <t>3-4. [2-04] 근대로의 가교</t>
  </si>
  <si>
    <t>3-5. [2-05] 중국의 고증학,일본의 과학</t>
  </si>
  <si>
    <t>3. 제2전시실 &gt; 3-1. [2-01] 중농학파, 경세치용파</t>
  </si>
  <si>
    <t>[WR2 TYPE 측면도어 조성]</t>
  </si>
  <si>
    <t>W5000*D900*H3100*FH700*GH1700</t>
  </si>
  <si>
    <t>3. 제2전시실 &gt; 3-2. [2-02] 중상학파, 이용후생파</t>
  </si>
  <si>
    <t>W5100*D900*H3100*FH700*GH1700</t>
  </si>
  <si>
    <t>3. 제2전시실 &gt; 3-3. [2-03] 실사구시파</t>
  </si>
  <si>
    <t>W8000*D900*H3100*FH700*GH1700</t>
  </si>
  <si>
    <t>3. 제2전시실 &gt; 3-4. [2-04] 근대로의 가교</t>
  </si>
  <si>
    <t>3. 제2전시실 &gt; 3-5. [2-05] 중국의 고증학,일본의 과학</t>
  </si>
  <si>
    <t>4-1. [3-01] 천문(수동)</t>
  </si>
  <si>
    <t>4-2. [3-02] 지리-R</t>
  </si>
  <si>
    <t>4-3. [3-03] 지리-L</t>
  </si>
  <si>
    <t>4. 제3전시실 &gt; 4-1. [3-01] 천문(수동)</t>
  </si>
  <si>
    <t>[WR1 TYPE 수동도어 조성]</t>
  </si>
  <si>
    <t>W5200*D900*H3450*FH350*GH2350</t>
  </si>
  <si>
    <t>4. 제3전시실 &gt; 4-2. [3-02] 지리-R</t>
  </si>
  <si>
    <t>W4500*D900*H3450*FH350*GH2400</t>
  </si>
  <si>
    <t>4. 제3전시실 &gt; 4-3. [3-03] 지리-L</t>
  </si>
  <si>
    <t>5-1. 기획진열장-R</t>
  </si>
  <si>
    <t>5-2. 기획진열장-L</t>
  </si>
  <si>
    <t>5. 기획전시실 &gt; 5-1. 기획진열장-R</t>
  </si>
  <si>
    <t>[기획전시실-벽1] 기획TYPE</t>
  </si>
  <si>
    <t>W6000*D1200*H3000*FH350*GH2010</t>
  </si>
  <si>
    <t>5. 기획전시실 &gt; 5-2. 기획진열장-L</t>
  </si>
  <si>
    <t>[기획전시실-벽2] 기획TYPE</t>
  </si>
  <si>
    <t>물자P하권151</t>
  </si>
  <si>
    <t>03</t>
  </si>
  <si>
    <t>물자P하권152</t>
  </si>
  <si>
    <t>퇴 직 공 제 부 금 비</t>
  </si>
  <si>
    <t>노무비</t>
  </si>
  <si>
    <t>W3300*D700*H1950*FH700*GH900</t>
    <phoneticPr fontId="2" type="noConversion"/>
  </si>
  <si>
    <t>2-1. [1-04] 조선사회로의 변화-R(수동)</t>
    <phoneticPr fontId="2" type="noConversion"/>
  </si>
  <si>
    <t>2-2. [1-05] 조선사회로의 변화-C</t>
    <phoneticPr fontId="2" type="noConversion"/>
  </si>
  <si>
    <t>2-3. [1-06] 조선사회로의 변화-L(수동)</t>
    <phoneticPr fontId="2" type="noConversion"/>
  </si>
  <si>
    <t>2-4. [1-01] 실학의 탄생-L(수동)</t>
    <phoneticPr fontId="2" type="noConversion"/>
  </si>
  <si>
    <t>2-5. [1-02] 실학의 비조, 반계 유형원</t>
    <phoneticPr fontId="2" type="noConversion"/>
  </si>
  <si>
    <t>2-6. [1-03] 실학의 탄생-R(수동)</t>
    <phoneticPr fontId="2" type="noConversion"/>
  </si>
  <si>
    <t>2. 제1전시실 &gt; 2-1. [1-04] 조선사회로의 변화-R(수동)</t>
    <phoneticPr fontId="2" type="noConversion"/>
  </si>
  <si>
    <t>2. 제1전시실 &gt; 2-2. [1-05] 조선사회로의 변화-C</t>
    <phoneticPr fontId="2" type="noConversion"/>
  </si>
  <si>
    <t>2. 제1전시실 &gt; 2-3. [1-06] 조선사회로의 변화-L(수동)</t>
    <phoneticPr fontId="2" type="noConversion"/>
  </si>
  <si>
    <t>2. 제1전시실 &gt; 2-4. [1-01] 실학의 탄생-L(수동)</t>
    <phoneticPr fontId="2" type="noConversion"/>
  </si>
  <si>
    <t>2. 제1전시실 &gt; 2-5. [1-02] 실학의 비조, 반계 유형원</t>
    <phoneticPr fontId="2" type="noConversion"/>
  </si>
  <si>
    <t>2. 제1전시실 &gt; 2-6. [1-03] 실학의 탄생-R(수동)</t>
    <phoneticPr fontId="2" type="noConversion"/>
  </si>
  <si>
    <t>W4000*D700*H1950*FH700*GH800</t>
    <phoneticPr fontId="2" type="noConversion"/>
  </si>
  <si>
    <t>견적</t>
    <phoneticPr fontId="2" type="noConversion"/>
  </si>
  <si>
    <t>공사명 :</t>
  </si>
  <si>
    <t xml:space="preserve"> </t>
  </si>
  <si>
    <t>금   액:</t>
  </si>
  <si>
    <t xml:space="preserve"> </t>
    <phoneticPr fontId="13" type="noConversion"/>
  </si>
  <si>
    <t>비             목</t>
  </si>
  <si>
    <t>합     계</t>
  </si>
  <si>
    <t>금           액</t>
  </si>
  <si>
    <t>기 계 설 비</t>
  </si>
  <si>
    <t>부대토목</t>
  </si>
  <si>
    <t>구         성        비</t>
  </si>
  <si>
    <t>재</t>
  </si>
  <si>
    <t>직   접    재   료   비</t>
  </si>
  <si>
    <t>료</t>
  </si>
  <si>
    <t>간   접    재   료   비</t>
  </si>
  <si>
    <t>비</t>
  </si>
  <si>
    <t>작업설 ,부산물등(△)</t>
  </si>
  <si>
    <t>순</t>
  </si>
  <si>
    <t>[ 소               계 ]</t>
  </si>
  <si>
    <t>노</t>
  </si>
  <si>
    <t>직   접    노   무   비</t>
  </si>
  <si>
    <t>무</t>
  </si>
  <si>
    <t>간   접    노   무   비</t>
  </si>
  <si>
    <t>직접노무비</t>
  </si>
  <si>
    <t>×</t>
  </si>
  <si>
    <t>공</t>
  </si>
  <si>
    <t>산     출     경     비</t>
    <phoneticPr fontId="13" type="noConversion"/>
  </si>
  <si>
    <t>운        반          비</t>
  </si>
  <si>
    <t>사</t>
  </si>
  <si>
    <t>산   재   보   험   료</t>
  </si>
  <si>
    <t>경</t>
  </si>
  <si>
    <t>고   용   보   험   료</t>
  </si>
  <si>
    <t>건   강   보   험   료</t>
  </si>
  <si>
    <t>연   금   보   험   료</t>
  </si>
  <si>
    <t>원</t>
  </si>
  <si>
    <t>노인장기요양 보험료</t>
  </si>
  <si>
    <t>안   전   관   리   비</t>
  </si>
  <si>
    <t>(재료+직노+도.관/1.1)</t>
    <phoneticPr fontId="18" type="noConversion"/>
  </si>
  <si>
    <t>가</t>
  </si>
  <si>
    <t>기     타     경     비</t>
  </si>
  <si>
    <t>(재료비+노무비)</t>
  </si>
  <si>
    <t>(재료+직노+산출경비)</t>
    <phoneticPr fontId="20" type="noConversion"/>
  </si>
  <si>
    <t>하도급대금지급보증서수수료</t>
  </si>
  <si>
    <t>(재료+직노+산출경비)</t>
    <phoneticPr fontId="20" type="noConversion"/>
  </si>
  <si>
    <t>건설기계대여대금지급보증서수수료</t>
  </si>
  <si>
    <t>[ 소             계 ]</t>
  </si>
  <si>
    <t>계</t>
  </si>
  <si>
    <t>일     반     관      리      비</t>
  </si>
  <si>
    <t>이                               윤</t>
  </si>
  <si>
    <t>(노무비+경비+일관)</t>
  </si>
  <si>
    <t>폐기물  처리비</t>
    <phoneticPr fontId="13" type="noConversion"/>
  </si>
  <si>
    <t>공        급         가        액</t>
  </si>
  <si>
    <t>부     가      가      치     세</t>
  </si>
  <si>
    <t>공급가액</t>
  </si>
  <si>
    <t>도              급              액</t>
  </si>
  <si>
    <t>관  급  자  재  비 / 도 급 자</t>
  </si>
  <si>
    <t>총        공        사         비</t>
  </si>
  <si>
    <t xml:space="preserve"> </t>
    <phoneticPr fontId="13" type="noConversion"/>
  </si>
  <si>
    <t>조사가격</t>
    <phoneticPr fontId="2" type="noConversion"/>
  </si>
  <si>
    <t>벽부형진열장</t>
    <phoneticPr fontId="2" type="noConversion"/>
  </si>
  <si>
    <t>4000*700*1950</t>
    <phoneticPr fontId="2" type="noConversion"/>
  </si>
  <si>
    <t>3300*700*1950</t>
    <phoneticPr fontId="2" type="noConversion"/>
  </si>
  <si>
    <t>5200*900*3450</t>
    <phoneticPr fontId="2" type="noConversion"/>
  </si>
  <si>
    <t>벽부형진열장(1-1,3)</t>
    <phoneticPr fontId="2" type="noConversion"/>
  </si>
  <si>
    <t>벽부형진열장(1-4,6)</t>
    <phoneticPr fontId="2" type="noConversion"/>
  </si>
  <si>
    <t>벽부형진열장(3-1)</t>
    <phoneticPr fontId="2" type="noConversion"/>
  </si>
  <si>
    <t>제  5호 벽부형진열장(1-1,3)</t>
    <phoneticPr fontId="2" type="noConversion"/>
  </si>
  <si>
    <t>견적</t>
    <phoneticPr fontId="2" type="noConversion"/>
  </si>
  <si>
    <t>4000*700*1950</t>
    <phoneticPr fontId="2" type="noConversion"/>
  </si>
  <si>
    <t>제  6호 벽부형진열장(1-4,6)</t>
    <phoneticPr fontId="2" type="noConversion"/>
  </si>
  <si>
    <t>3300*700*1950</t>
    <phoneticPr fontId="2" type="noConversion"/>
  </si>
  <si>
    <t>제  7호 벽부형진열장(1-1,3)</t>
    <phoneticPr fontId="2" type="noConversion"/>
  </si>
  <si>
    <t>5200*900-3450</t>
    <phoneticPr fontId="2" type="noConversion"/>
  </si>
  <si>
    <t>제 8호 진열장 도배취부</t>
    <phoneticPr fontId="2" type="noConversion"/>
  </si>
  <si>
    <t>제 23호 진열장 점검도어 조성</t>
    <phoneticPr fontId="2" type="noConversion"/>
  </si>
  <si>
    <t>제 24호 진열장 점검도어 조성</t>
    <phoneticPr fontId="2" type="noConversion"/>
  </si>
  <si>
    <t>벽부형진열장 제작 및 설치</t>
    <phoneticPr fontId="2" type="noConversion"/>
  </si>
  <si>
    <t>5200*900*3450</t>
    <phoneticPr fontId="2" type="noConversion"/>
  </si>
  <si>
    <t>제 9호 전시벽체 철거</t>
    <phoneticPr fontId="2" type="noConversion"/>
  </si>
  <si>
    <t>제 10호 벽철거</t>
    <phoneticPr fontId="2" type="noConversion"/>
  </si>
  <si>
    <t>제 25호 진열장 점검도어 조성</t>
    <phoneticPr fontId="2" type="noConversion"/>
  </si>
  <si>
    <t>철거 및 제작설치 포함</t>
    <phoneticPr fontId="2" type="noConversion"/>
  </si>
  <si>
    <t>제 12호 전시벽체 포켓도어 조성</t>
    <phoneticPr fontId="2" type="noConversion"/>
  </si>
  <si>
    <t>제 13호 석고판못붙임(바탕용,벽)</t>
    <phoneticPr fontId="2" type="noConversion"/>
  </si>
  <si>
    <t>제 14호 석고판못붙임(치장용,벽)</t>
    <phoneticPr fontId="2" type="noConversion"/>
  </si>
  <si>
    <t>제 15호 전시벽체 도장 바탕만들기</t>
    <phoneticPr fontId="2" type="noConversion"/>
  </si>
  <si>
    <t>제 16호 바탕만들기(재도장시)</t>
    <phoneticPr fontId="2" type="noConversion"/>
  </si>
  <si>
    <t>제 17호 전시벽체 바탕만들기</t>
    <phoneticPr fontId="2" type="noConversion"/>
  </si>
  <si>
    <t>제 18호 전시벽체 도장마감</t>
    <phoneticPr fontId="2" type="noConversion"/>
  </si>
  <si>
    <t>제 19호 진열장 벽체 철거</t>
    <phoneticPr fontId="2" type="noConversion"/>
  </si>
  <si>
    <t>제 20호 진열장 점검도어 조성</t>
    <phoneticPr fontId="2" type="noConversion"/>
  </si>
  <si>
    <t>제 21호 진열장 내부 석고보드 붙이기</t>
    <phoneticPr fontId="2" type="noConversion"/>
  </si>
  <si>
    <t>제 22호 진열장 내부 합판붙이기</t>
    <phoneticPr fontId="2" type="noConversion"/>
  </si>
  <si>
    <t>제 26호 진열장 점검도어 조성</t>
    <phoneticPr fontId="2" type="noConversion"/>
  </si>
  <si>
    <t>전시벽체 포켓도어(SD)</t>
    <phoneticPr fontId="2" type="noConversion"/>
  </si>
  <si>
    <t>견적</t>
    <phoneticPr fontId="2" type="noConversion"/>
  </si>
  <si>
    <t>진열장 점검도어(PD-03)</t>
    <phoneticPr fontId="2" type="noConversion"/>
  </si>
  <si>
    <t>진열장 점검도어(PD-02)</t>
    <phoneticPr fontId="2" type="noConversion"/>
  </si>
  <si>
    <t>진열장 점검도어(PD-04)</t>
    <phoneticPr fontId="2" type="noConversion"/>
  </si>
  <si>
    <t>진열장 점검도어(PD-05)</t>
    <phoneticPr fontId="2" type="noConversion"/>
  </si>
  <si>
    <t>진열장 점검도어(PD-01)</t>
    <phoneticPr fontId="2" type="noConversion"/>
  </si>
  <si>
    <t>전시실 진열장 수동개폐장치 제작설치 및 부대공사</t>
    <phoneticPr fontId="13" type="noConversion"/>
  </si>
  <si>
    <t>공사기간 1개월 미만으로 제외</t>
    <phoneticPr fontId="2" type="noConversion"/>
  </si>
  <si>
    <t>공사명 : 전시실 진열장 수동개폐장치 제작설치 및 부대공사</t>
    <phoneticPr fontId="2" type="noConversion"/>
  </si>
  <si>
    <t xml:space="preserve">원   가   계   산   서 </t>
    <phoneticPr fontId="2" type="noConversion"/>
  </si>
  <si>
    <t>일 위 대 가 표 목 록</t>
    <phoneticPr fontId="2" type="noConversion"/>
  </si>
  <si>
    <t>계약심사 조정내역</t>
    <phoneticPr fontId="25" type="noConversion"/>
  </si>
  <si>
    <t>(단위 : 원)</t>
    <phoneticPr fontId="25" type="noConversion"/>
  </si>
  <si>
    <t>구      분</t>
    <phoneticPr fontId="25" type="noConversion"/>
  </si>
  <si>
    <t>설계금액</t>
    <phoneticPr fontId="13" type="noConversion"/>
  </si>
  <si>
    <t>조정금액</t>
    <phoneticPr fontId="25" type="noConversion"/>
  </si>
  <si>
    <t>설계(%)</t>
    <phoneticPr fontId="2" type="noConversion"/>
  </si>
  <si>
    <t>심사(%)</t>
    <phoneticPr fontId="2" type="noConversion"/>
  </si>
  <si>
    <t>비고</t>
    <phoneticPr fontId="2" type="noConversion"/>
  </si>
  <si>
    <t xml:space="preserve">  직접공사비</t>
    <phoneticPr fontId="13" type="noConversion"/>
  </si>
  <si>
    <t xml:space="preserve">  제경비</t>
    <phoneticPr fontId="13" type="noConversion"/>
  </si>
  <si>
    <t xml:space="preserve"> 간접노무비</t>
    <phoneticPr fontId="13" type="noConversion"/>
  </si>
  <si>
    <t xml:space="preserve"> 기계경비</t>
    <phoneticPr fontId="13" type="noConversion"/>
  </si>
  <si>
    <t xml:space="preserve"> 산재보험료</t>
    <phoneticPr fontId="13" type="noConversion"/>
  </si>
  <si>
    <t xml:space="preserve"> 고용보험료</t>
    <phoneticPr fontId="13" type="noConversion"/>
  </si>
  <si>
    <t>조정률</t>
    <phoneticPr fontId="25" type="noConversion"/>
  </si>
  <si>
    <t>천단위
절사</t>
    <phoneticPr fontId="25" type="noConversion"/>
  </si>
  <si>
    <t xml:space="preserve">  조정내용</t>
    <phoneticPr fontId="25" type="noConversion"/>
  </si>
  <si>
    <t xml:space="preserve"> 일반관리비</t>
    <phoneticPr fontId="13" type="noConversion"/>
  </si>
  <si>
    <t xml:space="preserve"> 기타경비</t>
    <phoneticPr fontId="13" type="noConversion"/>
  </si>
  <si>
    <t xml:space="preserve"> 환경보전비</t>
    <phoneticPr fontId="29" type="noConversion"/>
  </si>
  <si>
    <r>
      <t xml:space="preserve">환  </t>
    </r>
    <r>
      <rPr>
        <sz val="9"/>
        <color rgb="FF000000"/>
        <rFont val="Arial"/>
        <family val="2"/>
      </rPr>
      <t xml:space="preserve"> </t>
    </r>
    <r>
      <rPr>
        <sz val="9"/>
        <color rgb="FF000000"/>
        <rFont val="굴림"/>
        <family val="3"/>
        <charset val="129"/>
      </rPr>
      <t>경   보</t>
    </r>
    <r>
      <rPr>
        <sz val="9"/>
        <color rgb="FF000000"/>
        <rFont val="Arial"/>
        <family val="2"/>
      </rPr>
      <t xml:space="preserve">    </t>
    </r>
    <r>
      <rPr>
        <sz val="9"/>
        <color rgb="FF000000"/>
        <rFont val="굴림"/>
        <family val="3"/>
        <charset val="129"/>
      </rPr>
      <t>전</t>
    </r>
    <r>
      <rPr>
        <sz val="9"/>
        <color rgb="FF000000"/>
        <rFont val="Arial"/>
        <family val="2"/>
      </rPr>
      <t xml:space="preserve">    </t>
    </r>
    <r>
      <rPr>
        <sz val="9"/>
        <color rgb="FF000000"/>
        <rFont val="굴림"/>
        <family val="3"/>
        <charset val="129"/>
      </rPr>
      <t>비</t>
    </r>
    <phoneticPr fontId="2" type="noConversion"/>
  </si>
  <si>
    <t xml:space="preserve"> 하도급지급보증수수료</t>
    <phoneticPr fontId="29" type="noConversion"/>
  </si>
  <si>
    <t xml:space="preserve"> 이윤</t>
    <phoneticPr fontId="29" type="noConversion"/>
  </si>
  <si>
    <t xml:space="preserve">  총         계</t>
    <phoneticPr fontId="13" type="noConversion"/>
  </si>
  <si>
    <t xml:space="preserve">   ○ 거래실례가격 등을 통한 자재단가 조정(4종)</t>
    <phoneticPr fontId="25" type="noConversion"/>
  </si>
  <si>
    <t>○ 사업명 : 전시실 진열장 수동개폐장치 제작설치(경기문화재단)</t>
    <phoneticPr fontId="13" type="noConversion"/>
  </si>
  <si>
    <t xml:space="preserve"> 안전관리비</t>
    <phoneticPr fontId="13" type="noConversion"/>
  </si>
  <si>
    <t xml:space="preserve"> 부가가치세</t>
    <phoneticPr fontId="29" type="noConversion"/>
  </si>
  <si>
    <t xml:space="preserve"> 폐기물처리비</t>
    <phoneticPr fontId="29" type="noConversion"/>
  </si>
  <si>
    <t xml:space="preserve">           -</t>
    <phoneticPr fontId="2" type="noConversion"/>
  </si>
  <si>
    <t>심사금액</t>
    <phoneticPr fontId="2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</si>
</sst>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-* #,##0_-;\-* #,##0_-;_-* &quot;-&quot;_-;_-@_-"/>
    <numFmt numFmtId="43" formatCode="_-* #,##0.00_-;\-* #,##0.00_-;_-* &quot;-&quot;??_-;_-@_-"/>
    <numFmt numFmtId="176" formatCode="#,###,###,##0"/>
    <numFmt numFmtId="177" formatCode="###,###,##0.0#####"/>
    <numFmt numFmtId="178" formatCode="###,###,###,###"/>
    <numFmt numFmtId="179" formatCode="###,###,###,###,###"/>
    <numFmt numFmtId="180" formatCode="###,###,###,##0.0###"/>
    <numFmt numFmtId="181" formatCode="#,##0_ "/>
    <numFmt numFmtId="182" formatCode="_-* #,##0.00_-;\-* #,##0.00_-;_-* &quot;-&quot;_-;_-@_-"/>
    <numFmt numFmtId="183" formatCode="0.000%"/>
    <numFmt numFmtId="184" formatCode="&quot;제&quot;\ #&quot;호&quot;"/>
    <numFmt numFmtId="185" formatCode="_ &quot;₩&quot;* #,##0_ ;_ &quot;₩&quot;* \-#,##0_ ;_ &quot;₩&quot;* &quot;-&quot;_ ;_ @_ "/>
    <numFmt numFmtId="186" formatCode="#,###,"/>
    <numFmt numFmtId="187" formatCode="_-* #,##0.000_-;\-* #,##0.000_-;_-* &quot;-&quot;???_-;_-@_-"/>
  </numFmts>
  <fonts count="33">
    <font>
      <sz val="11"/>
      <color theme="1"/>
      <name val="맑은 고딕"/>
      <family val="2"/>
      <charset val="129"/>
      <scheme val="minor"/>
    </font>
    <font>
      <sz val="7"/>
      <color theme="1"/>
      <name val="굴림체"/>
      <family val="3"/>
      <charset val="129"/>
    </font>
    <font>
      <sz val="8"/>
      <name val="맑은 고딕"/>
      <family val="2"/>
      <charset val="129"/>
      <scheme val="minor"/>
    </font>
    <font>
      <b/>
      <u/>
      <sz val="20"/>
      <color theme="1"/>
      <name val="굴림체"/>
      <family val="3"/>
      <charset val="129"/>
    </font>
    <font>
      <sz val="8"/>
      <color theme="1"/>
      <name val="굴림체"/>
      <family val="3"/>
      <charset val="129"/>
    </font>
    <font>
      <sz val="7"/>
      <color rgb="FFFF0000"/>
      <name val="굴림체"/>
      <family val="3"/>
      <charset val="129"/>
    </font>
    <font>
      <sz val="8"/>
      <color rgb="FFFF0000"/>
      <name val="굴림체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rgb="FF000000"/>
      <name val="맑은 고딕"/>
      <family val="3"/>
      <charset val="129"/>
    </font>
    <font>
      <b/>
      <sz val="16"/>
      <color rgb="FF000000"/>
      <name val="굴림"/>
      <family val="3"/>
      <charset val="129"/>
    </font>
    <font>
      <sz val="9"/>
      <color rgb="FF000000"/>
      <name val="굴림"/>
      <family val="3"/>
      <charset val="129"/>
    </font>
    <font>
      <sz val="11"/>
      <color rgb="FF000000"/>
      <name val="굴림"/>
      <family val="3"/>
      <charset val="129"/>
    </font>
    <font>
      <b/>
      <sz val="11"/>
      <color rgb="FF000000"/>
      <name val="굴림"/>
      <family val="3"/>
      <charset val="129"/>
    </font>
    <font>
      <sz val="8"/>
      <name val="맑은 고딕"/>
      <family val="3"/>
      <charset val="129"/>
    </font>
    <font>
      <sz val="8"/>
      <color rgb="FF000000"/>
      <name val="굴림"/>
      <family val="3"/>
      <charset val="129"/>
    </font>
    <font>
      <sz val="8"/>
      <color rgb="FF000000"/>
      <name val="한컴바탕"/>
      <family val="1"/>
      <charset val="129"/>
    </font>
    <font>
      <sz val="10"/>
      <color rgb="FF000000"/>
      <name val="굴림"/>
      <family val="3"/>
      <charset val="129"/>
    </font>
    <font>
      <sz val="8"/>
      <name val="굴림"/>
      <family val="3"/>
      <charset val="129"/>
    </font>
    <font>
      <sz val="11"/>
      <name val="바탕"/>
      <family val="1"/>
      <charset val="129"/>
    </font>
    <font>
      <sz val="9"/>
      <color rgb="FF000000"/>
      <name val="Arial"/>
      <family val="2"/>
    </font>
    <font>
      <sz val="11"/>
      <name val="옛체"/>
      <family val="1"/>
      <charset val="129"/>
    </font>
    <font>
      <sz val="6"/>
      <color rgb="FF000000"/>
      <name val="굴림"/>
      <family val="3"/>
      <charset val="129"/>
    </font>
    <font>
      <sz val="11"/>
      <name val="돋움"/>
      <family val="3"/>
      <charset val="129"/>
    </font>
    <font>
      <sz val="11"/>
      <color theme="1"/>
      <name val="맑은 고딕"/>
      <family val="3"/>
      <charset val="129"/>
      <scheme val="minor"/>
    </font>
    <font>
      <sz val="11"/>
      <name val="맑은 고딕"/>
      <family val="3"/>
      <charset val="129"/>
      <scheme val="minor"/>
    </font>
    <font>
      <sz val="8"/>
      <name val="돋움"/>
      <family val="3"/>
      <charset val="129"/>
    </font>
    <font>
      <b/>
      <sz val="13"/>
      <name val="맑은 고딕"/>
      <family val="3"/>
      <charset val="129"/>
      <scheme val="minor"/>
    </font>
    <font>
      <sz val="11"/>
      <name val="맑은 고딕"/>
      <family val="3"/>
      <charset val="129"/>
      <scheme val="major"/>
    </font>
    <font>
      <b/>
      <sz val="11"/>
      <name val="맑은 고딕"/>
      <family val="3"/>
      <charset val="129"/>
      <scheme val="minor"/>
    </font>
    <font>
      <sz val="8"/>
      <name val="맑은 고딕"/>
      <family val="3"/>
      <charset val="129"/>
      <scheme val="minor"/>
    </font>
    <font>
      <b/>
      <sz val="11"/>
      <color rgb="FFFF0000"/>
      <name val="맑은 고딕"/>
      <family val="3"/>
      <charset val="129"/>
      <scheme val="minor"/>
    </font>
    <font>
      <b/>
      <sz val="22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5" tint="0.79998168889431442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 style="thin">
        <color indexed="64"/>
      </top>
      <bottom style="medium">
        <color rgb="FFFF0000"/>
      </bottom>
      <diagonal/>
    </border>
  </borders>
  <cellStyleXfs count="8">
    <xf numFmtId="0" fontId="0" fillId="0" borderId="0">
      <alignment vertical="center"/>
    </xf>
    <xf numFmtId="41" fontId="7" fillId="0" borderId="0" applyFont="0" applyFill="0" applyBorder="0" applyAlignment="0" applyProtection="0">
      <alignment vertical="center"/>
    </xf>
    <xf numFmtId="0" fontId="8" fillId="0" borderId="0">
      <alignment vertical="center"/>
    </xf>
    <xf numFmtId="41" fontId="8" fillId="0" borderId="0">
      <alignment vertical="center"/>
    </xf>
    <xf numFmtId="9" fontId="8" fillId="0" borderId="0">
      <alignment vertical="center"/>
    </xf>
    <xf numFmtId="0" fontId="22" fillId="0" borderId="0"/>
    <xf numFmtId="185" fontId="22" fillId="0" borderId="0" applyFont="0" applyFill="0" applyBorder="0" applyAlignment="0" applyProtection="0"/>
    <xf numFmtId="0" fontId="23" fillId="0" borderId="0">
      <alignment vertical="center"/>
    </xf>
  </cellStyleXfs>
  <cellXfs count="226">
    <xf numFmtId="0" fontId="0" fillId="0" borderId="0" xfId="0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2" xfId="0" quotePrefix="1" applyFont="1" applyBorder="1" applyAlignment="1">
      <alignment vertical="center" shrinkToFit="1"/>
    </xf>
    <xf numFmtId="0" fontId="1" fillId="0" borderId="2" xfId="0" quotePrefix="1" applyFont="1" applyBorder="1" applyAlignment="1">
      <alignment horizontal="center" vertical="center" shrinkToFit="1"/>
    </xf>
    <xf numFmtId="176" fontId="1" fillId="0" borderId="2" xfId="0" applyNumberFormat="1" applyFont="1" applyBorder="1" applyAlignment="1">
      <alignment horizontal="right" vertical="center" shrinkToFit="1"/>
    </xf>
    <xf numFmtId="0" fontId="1" fillId="0" borderId="2" xfId="0" applyFont="1" applyBorder="1" applyAlignment="1">
      <alignment horizontal="right" vertical="center" shrinkToFit="1"/>
    </xf>
    <xf numFmtId="0" fontId="1" fillId="0" borderId="2" xfId="0" quotePrefix="1" applyFont="1" applyBorder="1" applyAlignment="1">
      <alignment horizontal="left" vertical="center" shrinkToFit="1"/>
    </xf>
    <xf numFmtId="0" fontId="1" fillId="0" borderId="2" xfId="0" quotePrefix="1" applyFont="1" applyBorder="1" applyAlignment="1">
      <alignment horizontal="right" vertical="center" shrinkToFit="1"/>
    </xf>
    <xf numFmtId="0" fontId="1" fillId="0" borderId="2" xfId="0" applyFont="1" applyBorder="1" applyAlignment="1">
      <alignment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2" xfId="0" applyFont="1" applyBorder="1" applyAlignment="1">
      <alignment horizontal="left" vertical="center" shrinkToFi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quotePrefix="1" applyFont="1" applyAlignment="1">
      <alignment vertical="center"/>
    </xf>
    <xf numFmtId="10" fontId="4" fillId="0" borderId="0" xfId="0" applyNumberFormat="1" applyFont="1" applyAlignment="1">
      <alignment vertical="center"/>
    </xf>
    <xf numFmtId="0" fontId="4" fillId="0" borderId="1" xfId="0" quotePrefix="1" applyFont="1" applyBorder="1" applyAlignment="1">
      <alignment vertical="center" shrinkToFit="1"/>
    </xf>
    <xf numFmtId="0" fontId="4" fillId="0" borderId="1" xfId="0" quotePrefix="1" applyFont="1" applyBorder="1" applyAlignment="1">
      <alignment horizontal="center" vertical="center" shrinkToFit="1"/>
    </xf>
    <xf numFmtId="177" fontId="4" fillId="0" borderId="1" xfId="0" applyNumberFormat="1" applyFont="1" applyBorder="1" applyAlignment="1">
      <alignment horizontal="right" vertical="center" shrinkToFit="1"/>
    </xf>
    <xf numFmtId="0" fontId="4" fillId="0" borderId="1" xfId="0" quotePrefix="1" applyFont="1" applyBorder="1" applyAlignment="1">
      <alignment horizontal="left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applyFont="1" applyBorder="1" applyAlignment="1">
      <alignment horizontal="center" vertical="center" shrinkToFit="1"/>
    </xf>
    <xf numFmtId="0" fontId="4" fillId="0" borderId="1" xfId="0" applyFont="1" applyBorder="1" applyAlignment="1">
      <alignment horizontal="right" vertical="center" shrinkToFit="1"/>
    </xf>
    <xf numFmtId="178" fontId="4" fillId="0" borderId="1" xfId="0" applyNumberFormat="1" applyFont="1" applyBorder="1" applyAlignment="1">
      <alignment horizontal="right" vertical="center" shrinkToFit="1"/>
    </xf>
    <xf numFmtId="0" fontId="4" fillId="0" borderId="1" xfId="0" applyFont="1" applyBorder="1" applyAlignment="1">
      <alignment horizontal="left" vertical="center" shrinkToFit="1"/>
    </xf>
    <xf numFmtId="177" fontId="4" fillId="0" borderId="1" xfId="0" quotePrefix="1" applyNumberFormat="1" applyFont="1" applyBorder="1" applyAlignment="1">
      <alignment horizontal="right" vertical="center" shrinkToFit="1"/>
    </xf>
    <xf numFmtId="0" fontId="4" fillId="0" borderId="2" xfId="0" quotePrefix="1" applyFont="1" applyBorder="1" applyAlignment="1">
      <alignment horizontal="center" vertical="center" shrinkToFit="1"/>
    </xf>
    <xf numFmtId="0" fontId="4" fillId="0" borderId="2" xfId="0" quotePrefix="1" applyFont="1" applyBorder="1" applyAlignment="1">
      <alignment vertical="center" shrinkToFit="1"/>
    </xf>
    <xf numFmtId="0" fontId="4" fillId="0" borderId="2" xfId="0" applyFont="1" applyBorder="1" applyAlignment="1">
      <alignment horizontal="right" vertical="center" shrinkToFit="1"/>
    </xf>
    <xf numFmtId="178" fontId="4" fillId="0" borderId="2" xfId="0" applyNumberFormat="1" applyFont="1" applyBorder="1" applyAlignment="1">
      <alignment horizontal="right" vertical="center" shrinkToFit="1"/>
    </xf>
    <xf numFmtId="0" fontId="4" fillId="0" borderId="2" xfId="0" applyFont="1" applyBorder="1" applyAlignment="1">
      <alignment horizontal="center" vertical="center" shrinkToFit="1"/>
    </xf>
    <xf numFmtId="0" fontId="4" fillId="0" borderId="2" xfId="0" applyFont="1" applyBorder="1" applyAlignment="1">
      <alignment vertical="center" shrinkToFit="1"/>
    </xf>
    <xf numFmtId="179" fontId="4" fillId="0" borderId="1" xfId="0" applyNumberFormat="1" applyFont="1" applyBorder="1" applyAlignment="1">
      <alignment horizontal="right" vertical="center" shrinkToFit="1"/>
    </xf>
    <xf numFmtId="180" fontId="4" fillId="0" borderId="1" xfId="0" applyNumberFormat="1" applyFont="1" applyBorder="1" applyAlignment="1">
      <alignment horizontal="right" vertical="center" shrinkToFit="1"/>
    </xf>
    <xf numFmtId="0" fontId="4" fillId="0" borderId="7" xfId="0" applyFont="1" applyBorder="1" applyAlignment="1">
      <alignment vertical="center" shrinkToFit="1"/>
    </xf>
    <xf numFmtId="0" fontId="4" fillId="0" borderId="7" xfId="0" applyFont="1" applyBorder="1" applyAlignment="1">
      <alignment horizontal="center" vertical="center" shrinkToFit="1"/>
    </xf>
    <xf numFmtId="180" fontId="4" fillId="0" borderId="7" xfId="0" applyNumberFormat="1" applyFont="1" applyBorder="1" applyAlignment="1">
      <alignment horizontal="right" vertical="center" shrinkToFit="1"/>
    </xf>
    <xf numFmtId="179" fontId="4" fillId="0" borderId="7" xfId="0" applyNumberFormat="1" applyFont="1" applyBorder="1" applyAlignment="1">
      <alignment horizontal="right" vertical="center" shrinkToFit="1"/>
    </xf>
    <xf numFmtId="0" fontId="4" fillId="0" borderId="7" xfId="0" quotePrefix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right" vertical="center" shrinkToFit="1"/>
    </xf>
    <xf numFmtId="0" fontId="4" fillId="0" borderId="7" xfId="0" quotePrefix="1" applyFont="1" applyBorder="1" applyAlignment="1">
      <alignment vertical="center" shrinkToFit="1"/>
    </xf>
    <xf numFmtId="0" fontId="4" fillId="0" borderId="7" xfId="0" quotePrefix="1" applyFont="1" applyBorder="1" applyAlignment="1">
      <alignment horizontal="left" vertical="center" shrinkToFit="1"/>
    </xf>
    <xf numFmtId="178" fontId="4" fillId="0" borderId="7" xfId="0" applyNumberFormat="1" applyFont="1" applyBorder="1" applyAlignment="1">
      <alignment horizontal="right" vertical="center" shrinkToFit="1"/>
    </xf>
    <xf numFmtId="0" fontId="4" fillId="0" borderId="3" xfId="0" applyFont="1" applyBorder="1" applyAlignment="1">
      <alignment vertical="center" shrinkToFit="1"/>
    </xf>
    <xf numFmtId="0" fontId="4" fillId="0" borderId="3" xfId="0" applyFont="1" applyBorder="1" applyAlignment="1">
      <alignment horizontal="center" vertical="center" shrinkToFit="1"/>
    </xf>
    <xf numFmtId="0" fontId="4" fillId="0" borderId="3" xfId="0" applyFont="1" applyBorder="1" applyAlignment="1">
      <alignment horizontal="right" vertical="center" shrinkToFit="1"/>
    </xf>
    <xf numFmtId="0" fontId="4" fillId="0" borderId="1" xfId="0" quotePrefix="1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7" xfId="0" quotePrefix="1" applyFont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7" xfId="0" applyFont="1" applyBorder="1" applyAlignment="1">
      <alignment vertical="center" shrinkToFit="1"/>
    </xf>
    <xf numFmtId="0" fontId="4" fillId="0" borderId="7" xfId="0" quotePrefix="1" applyFont="1" applyBorder="1" applyAlignment="1">
      <alignment vertical="center" shrinkToFit="1"/>
    </xf>
    <xf numFmtId="0" fontId="4" fillId="0" borderId="1" xfId="0" quotePrefix="1" applyFont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9" fillId="0" borderId="0" xfId="2" applyNumberFormat="1" applyFont="1" applyFill="1" applyAlignment="1">
      <alignment horizontal="center" vertical="center"/>
    </xf>
    <xf numFmtId="181" fontId="9" fillId="0" borderId="0" xfId="2" applyNumberFormat="1" applyFont="1" applyFill="1" applyAlignment="1">
      <alignment horizontal="center" vertical="center"/>
    </xf>
    <xf numFmtId="0" fontId="10" fillId="0" borderId="0" xfId="2" applyNumberFormat="1" applyFont="1" applyFill="1" applyAlignment="1">
      <alignment vertical="center"/>
    </xf>
    <xf numFmtId="181" fontId="10" fillId="0" borderId="0" xfId="2" applyNumberFormat="1" applyFont="1" applyFill="1" applyAlignment="1">
      <alignment vertical="center"/>
    </xf>
    <xf numFmtId="0" fontId="11" fillId="0" borderId="0" xfId="2" applyNumberFormat="1" applyFont="1" applyFill="1" applyAlignment="1">
      <alignment vertical="center"/>
    </xf>
    <xf numFmtId="0" fontId="12" fillId="0" borderId="0" xfId="2" applyNumberFormat="1" applyFont="1" applyFill="1" applyAlignment="1">
      <alignment vertical="center"/>
    </xf>
    <xf numFmtId="181" fontId="10" fillId="0" borderId="0" xfId="2" applyNumberFormat="1" applyFont="1" applyFill="1" applyAlignment="1">
      <alignment horizontal="center" vertical="center"/>
    </xf>
    <xf numFmtId="41" fontId="10" fillId="0" borderId="0" xfId="2" applyNumberFormat="1" applyFont="1" applyFill="1" applyAlignment="1">
      <alignment vertical="center"/>
    </xf>
    <xf numFmtId="0" fontId="10" fillId="0" borderId="7" xfId="2" applyNumberFormat="1" applyFont="1" applyFill="1" applyBorder="1" applyAlignment="1">
      <alignment horizontal="center" vertical="center"/>
    </xf>
    <xf numFmtId="0" fontId="10" fillId="0" borderId="4" xfId="2" applyNumberFormat="1" applyFont="1" applyFill="1" applyBorder="1" applyAlignment="1">
      <alignment horizontal="center" vertical="center"/>
    </xf>
    <xf numFmtId="0" fontId="10" fillId="0" borderId="0" xfId="2" applyNumberFormat="1" applyFont="1" applyFill="1" applyBorder="1" applyAlignment="1">
      <alignment horizontal="center" vertical="center"/>
    </xf>
    <xf numFmtId="181" fontId="10" fillId="0" borderId="0" xfId="2" applyNumberFormat="1" applyFont="1" applyFill="1" applyBorder="1" applyAlignment="1">
      <alignment horizontal="center" vertical="center"/>
    </xf>
    <xf numFmtId="0" fontId="10" fillId="0" borderId="8" xfId="2" applyNumberFormat="1" applyFont="1" applyFill="1" applyBorder="1" applyAlignment="1">
      <alignment horizontal="center" vertical="center"/>
    </xf>
    <xf numFmtId="0" fontId="10" fillId="0" borderId="11" xfId="2" applyNumberFormat="1" applyFont="1" applyFill="1" applyBorder="1" applyAlignment="1">
      <alignment horizontal="center" vertical="center"/>
    </xf>
    <xf numFmtId="41" fontId="10" fillId="0" borderId="8" xfId="3" applyNumberFormat="1" applyFont="1" applyFill="1" applyBorder="1" applyAlignment="1">
      <alignment horizontal="center" vertical="center"/>
    </xf>
    <xf numFmtId="41" fontId="10" fillId="0" borderId="11" xfId="3" applyNumberFormat="1" applyFont="1" applyFill="1" applyBorder="1" applyAlignment="1">
      <alignment horizontal="center" vertical="center"/>
    </xf>
    <xf numFmtId="41" fontId="14" fillId="0" borderId="12" xfId="3" applyNumberFormat="1" applyFont="1" applyFill="1" applyBorder="1" applyAlignment="1">
      <alignment horizontal="right" vertical="center"/>
    </xf>
    <xf numFmtId="41" fontId="14" fillId="0" borderId="13" xfId="3" applyNumberFormat="1" applyFont="1" applyFill="1" applyBorder="1" applyAlignment="1">
      <alignment horizontal="center" vertical="center"/>
    </xf>
    <xf numFmtId="0" fontId="14" fillId="0" borderId="14" xfId="2" applyNumberFormat="1" applyFont="1" applyFill="1" applyBorder="1" applyAlignment="1">
      <alignment horizontal="center" vertical="center"/>
    </xf>
    <xf numFmtId="41" fontId="10" fillId="0" borderId="8" xfId="3" applyNumberFormat="1" applyFont="1" applyFill="1" applyBorder="1" applyAlignment="1">
      <alignment vertical="center"/>
    </xf>
    <xf numFmtId="41" fontId="10" fillId="0" borderId="0" xfId="3" applyNumberFormat="1" applyFont="1" applyFill="1" applyBorder="1" applyAlignment="1">
      <alignment vertical="center"/>
    </xf>
    <xf numFmtId="181" fontId="10" fillId="0" borderId="0" xfId="3" applyNumberFormat="1" applyFont="1" applyFill="1" applyBorder="1" applyAlignment="1">
      <alignment vertical="center"/>
    </xf>
    <xf numFmtId="0" fontId="10" fillId="0" borderId="10" xfId="2" applyNumberFormat="1" applyFont="1" applyFill="1" applyBorder="1" applyAlignment="1">
      <alignment horizontal="center" vertical="center"/>
    </xf>
    <xf numFmtId="0" fontId="10" fillId="0" borderId="15" xfId="2" applyNumberFormat="1" applyFont="1" applyFill="1" applyBorder="1" applyAlignment="1">
      <alignment horizontal="center" vertical="center"/>
    </xf>
    <xf numFmtId="41" fontId="10" fillId="0" borderId="15" xfId="3" applyNumberFormat="1" applyFont="1" applyFill="1" applyBorder="1" applyAlignment="1">
      <alignment horizontal="center" vertical="center"/>
    </xf>
    <xf numFmtId="41" fontId="14" fillId="0" borderId="16" xfId="3" applyNumberFormat="1" applyFont="1" applyFill="1" applyBorder="1" applyAlignment="1">
      <alignment horizontal="right" vertical="center"/>
    </xf>
    <xf numFmtId="41" fontId="14" fillId="0" borderId="17" xfId="3" applyNumberFormat="1" applyFont="1" applyFill="1" applyBorder="1" applyAlignment="1">
      <alignment horizontal="center" vertical="center"/>
    </xf>
    <xf numFmtId="0" fontId="14" fillId="0" borderId="18" xfId="2" applyNumberFormat="1" applyFont="1" applyFill="1" applyBorder="1" applyAlignment="1">
      <alignment vertical="center"/>
    </xf>
    <xf numFmtId="41" fontId="10" fillId="0" borderId="15" xfId="3" applyNumberFormat="1" applyFont="1" applyFill="1" applyBorder="1" applyAlignment="1">
      <alignment vertical="center"/>
    </xf>
    <xf numFmtId="0" fontId="10" fillId="0" borderId="9" xfId="2" applyNumberFormat="1" applyFont="1" applyFill="1" applyBorder="1" applyAlignment="1">
      <alignment horizontal="center" vertical="center"/>
    </xf>
    <xf numFmtId="0" fontId="10" fillId="0" borderId="19" xfId="2" applyNumberFormat="1" applyFont="1" applyFill="1" applyBorder="1" applyAlignment="1">
      <alignment horizontal="center" vertical="center"/>
    </xf>
    <xf numFmtId="41" fontId="10" fillId="0" borderId="10" xfId="3" applyNumberFormat="1" applyFont="1" applyFill="1" applyBorder="1" applyAlignment="1">
      <alignment horizontal="center" vertical="center"/>
    </xf>
    <xf numFmtId="41" fontId="10" fillId="0" borderId="19" xfId="3" applyNumberFormat="1" applyFont="1" applyFill="1" applyBorder="1" applyAlignment="1">
      <alignment horizontal="center" vertical="center"/>
    </xf>
    <xf numFmtId="41" fontId="14" fillId="0" borderId="20" xfId="3" applyNumberFormat="1" applyFont="1" applyFill="1" applyBorder="1" applyAlignment="1">
      <alignment horizontal="right" vertical="center"/>
    </xf>
    <xf numFmtId="41" fontId="14" fillId="0" borderId="21" xfId="3" applyNumberFormat="1" applyFont="1" applyFill="1" applyBorder="1" applyAlignment="1">
      <alignment horizontal="center" vertical="center"/>
    </xf>
    <xf numFmtId="0" fontId="14" fillId="0" borderId="22" xfId="2" applyNumberFormat="1" applyFont="1" applyFill="1" applyBorder="1" applyAlignment="1">
      <alignment vertical="center"/>
    </xf>
    <xf numFmtId="41" fontId="10" fillId="0" borderId="23" xfId="3" applyNumberFormat="1" applyFont="1" applyFill="1" applyBorder="1" applyAlignment="1">
      <alignment vertical="center"/>
    </xf>
    <xf numFmtId="0" fontId="14" fillId="0" borderId="14" xfId="2" applyNumberFormat="1" applyFont="1" applyFill="1" applyBorder="1" applyAlignment="1">
      <alignment vertical="center"/>
    </xf>
    <xf numFmtId="41" fontId="15" fillId="0" borderId="17" xfId="3" applyNumberFormat="1" applyFont="1" applyFill="1" applyBorder="1" applyAlignment="1">
      <alignment horizontal="center" vertical="center"/>
    </xf>
    <xf numFmtId="10" fontId="14" fillId="0" borderId="17" xfId="3" applyNumberFormat="1" applyFont="1" applyFill="1" applyBorder="1" applyAlignment="1">
      <alignment horizontal="center" vertical="center"/>
    </xf>
    <xf numFmtId="41" fontId="14" fillId="0" borderId="17" xfId="3" applyNumberFormat="1" applyFont="1" applyFill="1" applyBorder="1" applyAlignment="1">
      <alignment horizontal="left" vertical="center"/>
    </xf>
    <xf numFmtId="182" fontId="10" fillId="0" borderId="15" xfId="3" applyNumberFormat="1" applyFont="1" applyFill="1" applyBorder="1" applyAlignment="1">
      <alignment vertical="center"/>
    </xf>
    <xf numFmtId="182" fontId="10" fillId="0" borderId="0" xfId="3" applyNumberFormat="1" applyFont="1" applyFill="1" applyBorder="1" applyAlignment="1">
      <alignment vertical="center"/>
    </xf>
    <xf numFmtId="41" fontId="10" fillId="0" borderId="24" xfId="3" applyNumberFormat="1" applyFont="1" applyFill="1" applyBorder="1" applyAlignment="1">
      <alignment horizontal="center" vertical="center"/>
    </xf>
    <xf numFmtId="0" fontId="10" fillId="0" borderId="23" xfId="2" applyNumberFormat="1" applyFont="1" applyFill="1" applyBorder="1" applyAlignment="1">
      <alignment horizontal="center" vertical="center"/>
    </xf>
    <xf numFmtId="0" fontId="16" fillId="0" borderId="0" xfId="2" applyNumberFormat="1" applyFont="1" applyFill="1" applyAlignment="1">
      <alignment vertical="center"/>
    </xf>
    <xf numFmtId="0" fontId="10" fillId="2" borderId="0" xfId="2" applyNumberFormat="1" applyFont="1" applyFill="1" applyAlignment="1">
      <alignment vertical="center"/>
    </xf>
    <xf numFmtId="41" fontId="17" fillId="0" borderId="16" xfId="1" applyFont="1" applyFill="1" applyBorder="1" applyAlignment="1">
      <alignment horizontal="right" vertical="center"/>
    </xf>
    <xf numFmtId="41" fontId="14" fillId="0" borderId="18" xfId="3" applyNumberFormat="1" applyFont="1" applyFill="1" applyBorder="1" applyAlignment="1">
      <alignment vertical="center"/>
    </xf>
    <xf numFmtId="181" fontId="10" fillId="0" borderId="0" xfId="2" applyNumberFormat="1" applyFont="1" applyFill="1" applyAlignment="1">
      <alignment horizontal="right" vertical="center"/>
    </xf>
    <xf numFmtId="181" fontId="10" fillId="2" borderId="0" xfId="2" applyNumberFormat="1" applyFont="1" applyFill="1" applyAlignment="1">
      <alignment vertical="center"/>
    </xf>
    <xf numFmtId="41" fontId="10" fillId="0" borderId="15" xfId="3" quotePrefix="1" applyNumberFormat="1" applyFont="1" applyFill="1" applyBorder="1" applyAlignment="1">
      <alignment horizontal="center" vertical="center"/>
    </xf>
    <xf numFmtId="183" fontId="14" fillId="0" borderId="17" xfId="3" applyNumberFormat="1" applyFont="1" applyFill="1" applyBorder="1" applyAlignment="1">
      <alignment horizontal="center" vertical="center"/>
    </xf>
    <xf numFmtId="0" fontId="14" fillId="0" borderId="24" xfId="2" applyNumberFormat="1" applyFont="1" applyFill="1" applyBorder="1" applyAlignment="1">
      <alignment horizontal="center" vertical="center"/>
    </xf>
    <xf numFmtId="41" fontId="14" fillId="0" borderId="25" xfId="3" applyNumberFormat="1" applyFont="1" applyFill="1" applyBorder="1" applyAlignment="1">
      <alignment horizontal="center" vertical="center"/>
    </xf>
    <xf numFmtId="41" fontId="14" fillId="0" borderId="26" xfId="3" applyNumberFormat="1" applyFont="1" applyFill="1" applyBorder="1" applyAlignment="1">
      <alignment vertical="center"/>
    </xf>
    <xf numFmtId="41" fontId="10" fillId="0" borderId="7" xfId="3" applyNumberFormat="1" applyFont="1" applyFill="1" applyBorder="1" applyAlignment="1">
      <alignment horizontal="center" vertical="center"/>
    </xf>
    <xf numFmtId="41" fontId="14" fillId="0" borderId="4" xfId="3" applyNumberFormat="1" applyFont="1" applyFill="1" applyBorder="1" applyAlignment="1">
      <alignment horizontal="right" vertical="center"/>
    </xf>
    <xf numFmtId="41" fontId="14" fillId="0" borderId="5" xfId="3" applyNumberFormat="1" applyFont="1" applyFill="1" applyBorder="1" applyAlignment="1">
      <alignment horizontal="center" vertical="center"/>
    </xf>
    <xf numFmtId="0" fontId="14" fillId="0" borderId="6" xfId="2" applyNumberFormat="1" applyFont="1" applyFill="1" applyBorder="1" applyAlignment="1">
      <alignment vertical="center"/>
    </xf>
    <xf numFmtId="41" fontId="10" fillId="0" borderId="11" xfId="3" applyNumberFormat="1" applyFont="1" applyFill="1" applyBorder="1" applyAlignment="1">
      <alignment vertical="center"/>
    </xf>
    <xf numFmtId="41" fontId="15" fillId="0" borderId="5" xfId="3" applyNumberFormat="1" applyFont="1" applyFill="1" applyBorder="1" applyAlignment="1">
      <alignment horizontal="center" vertical="center"/>
    </xf>
    <xf numFmtId="10" fontId="14" fillId="0" borderId="5" xfId="3" applyNumberFormat="1" applyFont="1" applyFill="1" applyBorder="1" applyAlignment="1">
      <alignment horizontal="center" vertical="center"/>
    </xf>
    <xf numFmtId="41" fontId="14" fillId="0" borderId="5" xfId="3" applyNumberFormat="1" applyFont="1" applyFill="1" applyBorder="1" applyAlignment="1">
      <alignment horizontal="left" vertical="center"/>
    </xf>
    <xf numFmtId="41" fontId="10" fillId="0" borderId="7" xfId="3" applyNumberFormat="1" applyFont="1" applyFill="1" applyBorder="1" applyAlignment="1">
      <alignment vertical="center"/>
    </xf>
    <xf numFmtId="181" fontId="11" fillId="0" borderId="0" xfId="2" applyNumberFormat="1" applyFont="1" applyFill="1" applyAlignment="1">
      <alignment vertical="center"/>
    </xf>
    <xf numFmtId="0" fontId="19" fillId="0" borderId="0" xfId="2" applyNumberFormat="1" applyFont="1" applyFill="1" applyBorder="1" applyAlignment="1">
      <alignment horizontal="center" vertical="center"/>
    </xf>
    <xf numFmtId="41" fontId="10" fillId="0" borderId="0" xfId="3" applyNumberFormat="1" applyFont="1" applyFill="1" applyBorder="1" applyAlignment="1">
      <alignment horizontal="center" vertical="center"/>
    </xf>
    <xf numFmtId="41" fontId="14" fillId="0" borderId="0" xfId="3" applyNumberFormat="1" applyFont="1" applyFill="1" applyBorder="1" applyAlignment="1">
      <alignment horizontal="right" vertical="center"/>
    </xf>
    <xf numFmtId="41" fontId="14" fillId="0" borderId="0" xfId="3" applyNumberFormat="1" applyFont="1" applyFill="1" applyBorder="1" applyAlignment="1">
      <alignment horizontal="center" vertical="center"/>
    </xf>
    <xf numFmtId="0" fontId="14" fillId="0" borderId="0" xfId="2" applyNumberFormat="1" applyFont="1" applyFill="1" applyBorder="1" applyAlignment="1">
      <alignment vertical="center"/>
    </xf>
    <xf numFmtId="41" fontId="14" fillId="0" borderId="0" xfId="3" applyNumberFormat="1" applyFont="1" applyFill="1" applyAlignment="1">
      <alignment vertical="center"/>
    </xf>
    <xf numFmtId="0" fontId="10" fillId="0" borderId="0" xfId="2" applyNumberFormat="1" applyFont="1" applyFill="1" applyBorder="1" applyAlignment="1">
      <alignment vertical="center"/>
    </xf>
    <xf numFmtId="181" fontId="10" fillId="0" borderId="0" xfId="2" applyNumberFormat="1" applyFont="1" applyFill="1" applyBorder="1" applyAlignment="1">
      <alignment vertical="center"/>
    </xf>
    <xf numFmtId="181" fontId="16" fillId="0" borderId="0" xfId="2" applyNumberFormat="1" applyFont="1" applyFill="1" applyAlignment="1">
      <alignment vertical="center"/>
    </xf>
    <xf numFmtId="41" fontId="10" fillId="0" borderId="0" xfId="4" applyNumberFormat="1" applyFont="1" applyFill="1" applyAlignment="1">
      <alignment vertical="center"/>
    </xf>
    <xf numFmtId="0" fontId="4" fillId="0" borderId="7" xfId="0" applyFont="1" applyFill="1" applyBorder="1" applyAlignment="1">
      <alignment vertical="center" shrinkToFit="1"/>
    </xf>
    <xf numFmtId="0" fontId="4" fillId="0" borderId="7" xfId="0" applyFont="1" applyFill="1" applyBorder="1" applyAlignment="1">
      <alignment horizontal="center" vertical="center" shrinkToFit="1"/>
    </xf>
    <xf numFmtId="180" fontId="4" fillId="0" borderId="7" xfId="0" applyNumberFormat="1" applyFont="1" applyFill="1" applyBorder="1" applyAlignment="1">
      <alignment horizontal="right" vertical="center" shrinkToFit="1"/>
    </xf>
    <xf numFmtId="179" fontId="4" fillId="0" borderId="7" xfId="0" applyNumberFormat="1" applyFont="1" applyFill="1" applyBorder="1" applyAlignment="1">
      <alignment horizontal="right" vertical="center" shrinkToFit="1"/>
    </xf>
    <xf numFmtId="0" fontId="4" fillId="0" borderId="0" xfId="0" applyFont="1" applyFill="1" applyAlignment="1">
      <alignment vertical="center"/>
    </xf>
    <xf numFmtId="0" fontId="4" fillId="0" borderId="0" xfId="0" quotePrefix="1" applyFont="1" applyFill="1" applyAlignment="1">
      <alignment vertical="center"/>
    </xf>
    <xf numFmtId="0" fontId="4" fillId="0" borderId="1" xfId="0" applyFont="1" applyFill="1" applyBorder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180" fontId="4" fillId="0" borderId="1" xfId="0" applyNumberFormat="1" applyFont="1" applyFill="1" applyBorder="1" applyAlignment="1">
      <alignment horizontal="right" vertical="center" shrinkToFit="1"/>
    </xf>
    <xf numFmtId="179" fontId="4" fillId="0" borderId="1" xfId="0" applyNumberFormat="1" applyFont="1" applyFill="1" applyBorder="1" applyAlignment="1">
      <alignment horizontal="right" vertical="center" shrinkToFit="1"/>
    </xf>
    <xf numFmtId="0" fontId="6" fillId="0" borderId="0" xfId="0" applyFont="1" applyFill="1" applyAlignment="1">
      <alignment vertical="center"/>
    </xf>
    <xf numFmtId="184" fontId="4" fillId="0" borderId="2" xfId="0" quotePrefix="1" applyNumberFormat="1" applyFont="1" applyBorder="1" applyAlignment="1">
      <alignment horizontal="center" vertical="center" shrinkToFit="1"/>
    </xf>
    <xf numFmtId="0" fontId="4" fillId="0" borderId="7" xfId="0" applyFont="1" applyBorder="1" applyAlignment="1">
      <alignment horizontal="left" vertical="center" shrinkToFit="1"/>
    </xf>
    <xf numFmtId="177" fontId="4" fillId="0" borderId="7" xfId="0" applyNumberFormat="1" applyFont="1" applyBorder="1" applyAlignment="1">
      <alignment horizontal="right" vertical="center" shrinkToFit="1"/>
    </xf>
    <xf numFmtId="184" fontId="4" fillId="0" borderId="7" xfId="0" quotePrefix="1" applyNumberFormat="1" applyFont="1" applyBorder="1" applyAlignment="1">
      <alignment horizontal="center" vertical="center" shrinkToFit="1"/>
    </xf>
    <xf numFmtId="184" fontId="4" fillId="0" borderId="7" xfId="0" quotePrefix="1" applyNumberFormat="1" applyFont="1" applyFill="1" applyBorder="1" applyAlignment="1">
      <alignment horizontal="center" vertical="center" shrinkToFit="1"/>
    </xf>
    <xf numFmtId="182" fontId="21" fillId="0" borderId="15" xfId="3" applyNumberFormat="1" applyFont="1" applyFill="1" applyBorder="1" applyAlignment="1">
      <alignment vertical="center"/>
    </xf>
    <xf numFmtId="0" fontId="1" fillId="0" borderId="7" xfId="0" quotePrefix="1" applyFont="1" applyBorder="1" applyAlignment="1">
      <alignment vertical="center" shrinkToFit="1"/>
    </xf>
    <xf numFmtId="0" fontId="1" fillId="0" borderId="7" xfId="0" quotePrefix="1" applyFont="1" applyBorder="1" applyAlignment="1">
      <alignment horizontal="center" vertical="center" shrinkToFit="1"/>
    </xf>
    <xf numFmtId="176" fontId="1" fillId="0" borderId="7" xfId="0" applyNumberFormat="1" applyFont="1" applyBorder="1" applyAlignment="1">
      <alignment horizontal="right" vertical="center" shrinkToFit="1"/>
    </xf>
    <xf numFmtId="0" fontId="1" fillId="0" borderId="7" xfId="0" applyFont="1" applyBorder="1" applyAlignment="1">
      <alignment horizontal="right" vertical="center" shrinkToFit="1"/>
    </xf>
    <xf numFmtId="0" fontId="1" fillId="0" borderId="7" xfId="0" quotePrefix="1" applyFont="1" applyBorder="1" applyAlignment="1">
      <alignment horizontal="left" vertical="center" shrinkToFit="1"/>
    </xf>
    <xf numFmtId="176" fontId="5" fillId="3" borderId="2" xfId="0" applyNumberFormat="1" applyFont="1" applyFill="1" applyBorder="1" applyAlignment="1">
      <alignment horizontal="right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23" fillId="0" borderId="0" xfId="5" applyFont="1" applyAlignment="1">
      <alignment vertical="center"/>
    </xf>
    <xf numFmtId="0" fontId="24" fillId="0" borderId="0" xfId="5" applyFont="1" applyAlignment="1">
      <alignment vertical="center"/>
    </xf>
    <xf numFmtId="0" fontId="0" fillId="0" borderId="0" xfId="0" applyAlignment="1"/>
    <xf numFmtId="0" fontId="24" fillId="0" borderId="0" xfId="5" applyFont="1" applyBorder="1" applyAlignment="1">
      <alignment horizontal="right" vertical="center"/>
    </xf>
    <xf numFmtId="0" fontId="0" fillId="0" borderId="0" xfId="0" applyBorder="1" applyAlignment="1">
      <alignment horizontal="right" vertical="center"/>
    </xf>
    <xf numFmtId="0" fontId="27" fillId="0" borderId="0" xfId="0" applyFont="1" applyAlignment="1">
      <alignment horizontal="center" vertical="center"/>
    </xf>
    <xf numFmtId="181" fontId="28" fillId="4" borderId="7" xfId="6" applyNumberFormat="1" applyFont="1" applyFill="1" applyBorder="1" applyAlignment="1">
      <alignment vertical="center" shrinkToFit="1"/>
    </xf>
    <xf numFmtId="181" fontId="28" fillId="4" borderId="4" xfId="6" applyNumberFormat="1" applyFont="1" applyFill="1" applyBorder="1" applyAlignment="1">
      <alignment vertical="center" shrinkToFit="1"/>
    </xf>
    <xf numFmtId="181" fontId="28" fillId="4" borderId="30" xfId="6" applyNumberFormat="1" applyFont="1" applyFill="1" applyBorder="1" applyAlignment="1">
      <alignment vertical="center" shrinkToFit="1"/>
    </xf>
    <xf numFmtId="186" fontId="28" fillId="4" borderId="6" xfId="6" applyNumberFormat="1" applyFont="1" applyFill="1" applyBorder="1" applyAlignment="1">
      <alignment vertical="center" shrinkToFit="1"/>
    </xf>
    <xf numFmtId="186" fontId="28" fillId="4" borderId="7" xfId="6" applyNumberFormat="1" applyFont="1" applyFill="1" applyBorder="1" applyAlignment="1">
      <alignment vertical="center" shrinkToFit="1"/>
    </xf>
    <xf numFmtId="0" fontId="0" fillId="4" borderId="7" xfId="0" applyFill="1" applyBorder="1" applyAlignment="1"/>
    <xf numFmtId="0" fontId="24" fillId="0" borderId="27" xfId="7" applyFont="1" applyBorder="1" applyAlignment="1">
      <alignment vertical="center"/>
    </xf>
    <xf numFmtId="0" fontId="24" fillId="0" borderId="8" xfId="5" applyFont="1" applyBorder="1" applyAlignment="1">
      <alignment horizontal="left" vertical="center" shrinkToFit="1"/>
    </xf>
    <xf numFmtId="181" fontId="23" fillId="0" borderId="8" xfId="6" applyNumberFormat="1" applyFont="1" applyBorder="1" applyAlignment="1">
      <alignment vertical="center" shrinkToFit="1"/>
    </xf>
    <xf numFmtId="181" fontId="23" fillId="0" borderId="31" xfId="6" applyNumberFormat="1" applyFont="1" applyBorder="1" applyAlignment="1">
      <alignment vertical="center" shrinkToFit="1"/>
    </xf>
    <xf numFmtId="43" fontId="23" fillId="0" borderId="32" xfId="6" applyNumberFormat="1" applyFont="1" applyBorder="1" applyAlignment="1">
      <alignment horizontal="right" vertical="center" shrinkToFit="1"/>
    </xf>
    <xf numFmtId="0" fontId="0" fillId="0" borderId="10" xfId="0" applyBorder="1" applyAlignment="1"/>
    <xf numFmtId="0" fontId="24" fillId="0" borderId="33" xfId="7" applyFont="1" applyBorder="1" applyAlignment="1">
      <alignment vertical="center"/>
    </xf>
    <xf numFmtId="0" fontId="24" fillId="0" borderId="10" xfId="5" applyFont="1" applyBorder="1" applyAlignment="1">
      <alignment horizontal="left" vertical="center" shrinkToFit="1"/>
    </xf>
    <xf numFmtId="181" fontId="23" fillId="0" borderId="10" xfId="6" applyNumberFormat="1" applyFont="1" applyBorder="1" applyAlignment="1">
      <alignment vertical="center" shrinkToFit="1"/>
    </xf>
    <xf numFmtId="181" fontId="23" fillId="0" borderId="34" xfId="6" applyNumberFormat="1" applyFont="1" applyBorder="1" applyAlignment="1">
      <alignment vertical="center" shrinkToFit="1"/>
    </xf>
    <xf numFmtId="187" fontId="23" fillId="0" borderId="32" xfId="6" applyNumberFormat="1" applyFont="1" applyBorder="1" applyAlignment="1">
      <alignment horizontal="right" vertical="center" shrinkToFit="1"/>
    </xf>
    <xf numFmtId="181" fontId="28" fillId="3" borderId="7" xfId="6" applyNumberFormat="1" applyFont="1" applyFill="1" applyBorder="1" applyAlignment="1">
      <alignment vertical="center" shrinkToFit="1"/>
    </xf>
    <xf numFmtId="181" fontId="28" fillId="3" borderId="4" xfId="6" applyNumberFormat="1" applyFont="1" applyFill="1" applyBorder="1" applyAlignment="1">
      <alignment vertical="center" shrinkToFit="1"/>
    </xf>
    <xf numFmtId="181" fontId="28" fillId="3" borderId="35" xfId="6" applyNumberFormat="1" applyFont="1" applyFill="1" applyBorder="1" applyAlignment="1">
      <alignment vertical="center" shrinkToFit="1"/>
    </xf>
    <xf numFmtId="49" fontId="30" fillId="3" borderId="6" xfId="6" applyNumberFormat="1" applyFont="1" applyFill="1" applyBorder="1" applyAlignment="1">
      <alignment horizontal="center" vertical="center" shrinkToFit="1"/>
    </xf>
    <xf numFmtId="10" fontId="30" fillId="3" borderId="7" xfId="6" applyNumberFormat="1" applyFont="1" applyFill="1" applyBorder="1" applyAlignment="1">
      <alignment horizontal="center" vertical="center" shrinkToFit="1"/>
    </xf>
    <xf numFmtId="0" fontId="0" fillId="3" borderId="7" xfId="0" applyFill="1" applyBorder="1" applyAlignment="1">
      <alignment horizontal="center" vertical="center" wrapText="1"/>
    </xf>
    <xf numFmtId="0" fontId="28" fillId="0" borderId="0" xfId="5" applyFont="1" applyFill="1" applyBorder="1" applyAlignment="1">
      <alignment horizontal="left" vertical="center" shrinkToFit="1"/>
    </xf>
    <xf numFmtId="186" fontId="28" fillId="0" borderId="0" xfId="6" applyNumberFormat="1" applyFont="1" applyFill="1" applyBorder="1" applyAlignment="1">
      <alignment vertical="center" shrinkToFit="1"/>
    </xf>
    <xf numFmtId="186" fontId="28" fillId="0" borderId="0" xfId="5" applyNumberFormat="1" applyFont="1" applyFill="1" applyBorder="1" applyAlignment="1">
      <alignment vertical="center" shrinkToFit="1"/>
    </xf>
    <xf numFmtId="0" fontId="28" fillId="5" borderId="8" xfId="5" applyFont="1" applyFill="1" applyBorder="1" applyAlignment="1">
      <alignment horizontal="center" vertical="center"/>
    </xf>
    <xf numFmtId="0" fontId="28" fillId="5" borderId="27" xfId="5" applyFont="1" applyFill="1" applyBorder="1" applyAlignment="1">
      <alignment horizontal="center" vertical="center"/>
    </xf>
    <xf numFmtId="0" fontId="28" fillId="5" borderId="28" xfId="5" applyFont="1" applyFill="1" applyBorder="1" applyAlignment="1">
      <alignment horizontal="center" vertical="center"/>
    </xf>
    <xf numFmtId="0" fontId="28" fillId="5" borderId="29" xfId="5" applyFont="1" applyFill="1" applyBorder="1" applyAlignment="1">
      <alignment horizontal="center" vertical="center"/>
    </xf>
    <xf numFmtId="0" fontId="28" fillId="5" borderId="7" xfId="5" applyFont="1" applyFill="1" applyBorder="1" applyAlignment="1">
      <alignment horizontal="center" vertical="center"/>
    </xf>
    <xf numFmtId="49" fontId="23" fillId="0" borderId="32" xfId="6" applyNumberFormat="1" applyFont="1" applyBorder="1" applyAlignment="1">
      <alignment horizontal="left" vertical="center" shrinkToFit="1"/>
    </xf>
    <xf numFmtId="0" fontId="28" fillId="5" borderId="4" xfId="5" applyFont="1" applyFill="1" applyBorder="1" applyAlignment="1">
      <alignment horizontal="left" vertical="center"/>
    </xf>
    <xf numFmtId="0" fontId="28" fillId="5" borderId="5" xfId="5" applyFont="1" applyFill="1" applyBorder="1" applyAlignment="1">
      <alignment horizontal="left" vertical="center"/>
    </xf>
    <xf numFmtId="0" fontId="0" fillId="5" borderId="6" xfId="0" applyFill="1" applyBorder="1" applyAlignment="1"/>
    <xf numFmtId="0" fontId="24" fillId="0" borderId="4" xfId="5" applyFont="1" applyBorder="1" applyAlignment="1">
      <alignment vertical="center"/>
    </xf>
    <xf numFmtId="0" fontId="24" fillId="0" borderId="5" xfId="0" applyFont="1" applyBorder="1" applyAlignment="1">
      <alignment vertical="center"/>
    </xf>
    <xf numFmtId="0" fontId="0" fillId="0" borderId="6" xfId="0" applyBorder="1" applyAlignment="1"/>
    <xf numFmtId="0" fontId="31" fillId="0" borderId="0" xfId="5" applyFont="1" applyAlignment="1">
      <alignment horizontal="center" vertical="center"/>
    </xf>
    <xf numFmtId="0" fontId="23" fillId="0" borderId="0" xfId="0" applyFont="1" applyAlignment="1"/>
    <xf numFmtId="0" fontId="26" fillId="0" borderId="0" xfId="5" applyFont="1" applyAlignment="1">
      <alignment horizontal="left" vertical="center"/>
    </xf>
    <xf numFmtId="0" fontId="0" fillId="0" borderId="0" xfId="0" applyAlignment="1"/>
    <xf numFmtId="0" fontId="28" fillId="5" borderId="8" xfId="5" applyFont="1" applyFill="1" applyBorder="1" applyAlignment="1">
      <alignment horizontal="center" vertical="center"/>
    </xf>
    <xf numFmtId="0" fontId="28" fillId="4" borderId="7" xfId="5" applyFont="1" applyFill="1" applyBorder="1" applyAlignment="1">
      <alignment horizontal="left" vertical="center" shrinkToFit="1"/>
    </xf>
    <xf numFmtId="0" fontId="28" fillId="3" borderId="4" xfId="5" applyFont="1" applyFill="1" applyBorder="1" applyAlignment="1">
      <alignment horizontal="left" vertical="center" shrinkToFit="1"/>
    </xf>
    <xf numFmtId="0" fontId="28" fillId="3" borderId="5" xfId="5" applyFont="1" applyFill="1" applyBorder="1" applyAlignment="1">
      <alignment horizontal="left" vertical="center" shrinkToFit="1"/>
    </xf>
    <xf numFmtId="0" fontId="10" fillId="0" borderId="4" xfId="2" applyNumberFormat="1" applyFont="1" applyFill="1" applyBorder="1" applyAlignment="1">
      <alignment horizontal="center" vertical="center"/>
    </xf>
    <xf numFmtId="0" fontId="10" fillId="0" borderId="5" xfId="2" applyNumberFormat="1" applyFont="1" applyFill="1" applyBorder="1" applyAlignment="1">
      <alignment horizontal="center" vertical="center"/>
    </xf>
    <xf numFmtId="0" fontId="10" fillId="0" borderId="6" xfId="2" applyNumberFormat="1" applyFont="1" applyFill="1" applyBorder="1" applyAlignment="1">
      <alignment horizontal="center" vertical="center"/>
    </xf>
    <xf numFmtId="0" fontId="9" fillId="0" borderId="0" xfId="2" applyNumberFormat="1" applyFont="1" applyFill="1" applyAlignment="1">
      <alignment horizontal="center" vertical="center"/>
    </xf>
    <xf numFmtId="0" fontId="12" fillId="0" borderId="0" xfId="2" applyNumberFormat="1" applyFont="1" applyFill="1" applyAlignment="1">
      <alignment horizontal="left" vertical="center"/>
    </xf>
    <xf numFmtId="0" fontId="4" fillId="0" borderId="7" xfId="0" quotePrefix="1" applyFont="1" applyBorder="1" applyAlignment="1">
      <alignment vertical="center" shrinkToFit="1"/>
    </xf>
    <xf numFmtId="0" fontId="3" fillId="0" borderId="0" xfId="0" applyFont="1" applyAlignment="1">
      <alignment horizontal="center" vertical="center" shrinkToFit="1"/>
    </xf>
    <xf numFmtId="0" fontId="4" fillId="0" borderId="0" xfId="0" applyFont="1" applyAlignment="1">
      <alignment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4" fillId="0" borderId="1" xfId="0" applyFont="1" applyBorder="1" applyAlignment="1">
      <alignment vertical="center" shrinkToFit="1"/>
    </xf>
    <xf numFmtId="0" fontId="4" fillId="0" borderId="1" xfId="0" quotePrefix="1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0" xfId="0" applyFont="1" applyAlignment="1">
      <alignment vertical="center" shrinkToFit="1"/>
    </xf>
    <xf numFmtId="181" fontId="32" fillId="0" borderId="27" xfId="6" applyNumberFormat="1" applyFont="1" applyBorder="1" applyAlignment="1">
      <alignment vertical="center" shrinkToFit="1"/>
    </xf>
    <xf numFmtId="181" fontId="32" fillId="0" borderId="33" xfId="6" applyNumberFormat="1" applyFont="1" applyBorder="1" applyAlignment="1">
      <alignment vertical="center" shrinkToFit="1"/>
    </xf>
  </cellXfs>
  <cellStyles count="8">
    <cellStyle name="백분율 2" xfId="4"/>
    <cellStyle name="쉼표 [0]" xfId="1" builtinId="6"/>
    <cellStyle name="쉼표 [0] 2" xfId="3"/>
    <cellStyle name="쉼표 [0]_조사금액작성보고서(동읍-한림)" xfId="6"/>
    <cellStyle name="표준" xfId="0" builtinId="0"/>
    <cellStyle name="표준 2" xfId="2"/>
    <cellStyle name="표준 7" xfId="7"/>
    <cellStyle name="표준_조사금액작성보고서(동읍-한림)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H24"/>
  <sheetViews>
    <sheetView tabSelected="1" topLeftCell="A4" zoomScale="80" zoomScaleNormal="80" workbookViewId="0">
      <selection activeCell="K13" sqref="K13"/>
    </sheetView>
  </sheetViews>
  <sheetFormatPr defaultRowHeight="16.5"/>
  <cols>
    <col min="1" max="1" width="2.375" customWidth="1"/>
    <col min="2" max="2" width="20.375" customWidth="1"/>
    <col min="3" max="5" width="12.625" customWidth="1"/>
    <col min="6" max="8" width="9.625" customWidth="1"/>
  </cols>
  <sheetData>
    <row r="1" spans="1:8">
      <c r="A1" s="158"/>
      <c r="B1" s="159"/>
      <c r="C1" s="159"/>
      <c r="D1" s="159"/>
      <c r="E1" s="159"/>
      <c r="F1" s="159"/>
      <c r="G1" s="159"/>
      <c r="H1" s="160"/>
    </row>
    <row r="2" spans="1:8" ht="38.25" customHeight="1">
      <c r="A2" s="202" t="s">
        <v>453</v>
      </c>
      <c r="B2" s="202"/>
      <c r="C2" s="202"/>
      <c r="D2" s="202"/>
      <c r="E2" s="202"/>
      <c r="F2" s="202"/>
      <c r="G2" s="202"/>
      <c r="H2" s="203"/>
    </row>
    <row r="3" spans="1:8" ht="13.5" customHeight="1">
      <c r="A3" s="159"/>
      <c r="B3" s="159"/>
      <c r="C3" s="159"/>
      <c r="D3" s="159"/>
      <c r="E3" s="159"/>
      <c r="F3" s="159"/>
      <c r="G3" s="159"/>
      <c r="H3" s="160"/>
    </row>
    <row r="4" spans="1:8" ht="24" customHeight="1">
      <c r="A4" s="204" t="s">
        <v>478</v>
      </c>
      <c r="B4" s="204"/>
      <c r="C4" s="204"/>
      <c r="D4" s="204"/>
      <c r="E4" s="204"/>
      <c r="F4" s="204"/>
      <c r="G4" s="204"/>
      <c r="H4" s="205"/>
    </row>
    <row r="5" spans="1:8" ht="21.75" customHeight="1" thickBot="1">
      <c r="A5" s="159"/>
      <c r="B5" s="159"/>
      <c r="C5" s="159"/>
      <c r="D5" s="159"/>
      <c r="E5" s="159"/>
      <c r="F5" s="161"/>
      <c r="G5" s="162"/>
      <c r="H5" s="163" t="s">
        <v>454</v>
      </c>
    </row>
    <row r="6" spans="1:8" ht="35.1" customHeight="1">
      <c r="A6" s="206" t="s">
        <v>455</v>
      </c>
      <c r="B6" s="206"/>
      <c r="C6" s="190" t="s">
        <v>456</v>
      </c>
      <c r="D6" s="191" t="s">
        <v>483</v>
      </c>
      <c r="E6" s="192" t="s">
        <v>457</v>
      </c>
      <c r="F6" s="193" t="s">
        <v>458</v>
      </c>
      <c r="G6" s="194" t="s">
        <v>459</v>
      </c>
      <c r="H6" s="194" t="s">
        <v>460</v>
      </c>
    </row>
    <row r="7" spans="1:8" ht="35.1" customHeight="1">
      <c r="A7" s="207" t="s">
        <v>461</v>
      </c>
      <c r="B7" s="207"/>
      <c r="C7" s="164">
        <v>66565000</v>
      </c>
      <c r="D7" s="165">
        <f>원가계산서!E8+원가계산서!E9</f>
        <v>64365000</v>
      </c>
      <c r="E7" s="166">
        <f t="shared" ref="E7:E15" si="0">D7-C7</f>
        <v>-2200000</v>
      </c>
      <c r="F7" s="167"/>
      <c r="G7" s="168"/>
      <c r="H7" s="169"/>
    </row>
    <row r="8" spans="1:8" ht="35.1" customHeight="1">
      <c r="A8" s="207" t="s">
        <v>462</v>
      </c>
      <c r="B8" s="207"/>
      <c r="C8" s="164">
        <f>SUM(C9:C20)</f>
        <v>24681000</v>
      </c>
      <c r="D8" s="165">
        <f>SUM(D9:D20)</f>
        <v>24072410</v>
      </c>
      <c r="E8" s="166">
        <f t="shared" si="0"/>
        <v>-608590</v>
      </c>
      <c r="F8" s="167"/>
      <c r="G8" s="168"/>
      <c r="H8" s="169"/>
    </row>
    <row r="9" spans="1:8" ht="35.1" customHeight="1">
      <c r="A9" s="170"/>
      <c r="B9" s="171" t="s">
        <v>463</v>
      </c>
      <c r="C9" s="172">
        <v>1100831</v>
      </c>
      <c r="D9" s="224">
        <f>원가계산서!E10</f>
        <v>1100831</v>
      </c>
      <c r="E9" s="173">
        <f t="shared" si="0"/>
        <v>0</v>
      </c>
      <c r="F9" s="174">
        <v>9.6999999999999993</v>
      </c>
      <c r="G9" s="174">
        <v>9.6999999999999993</v>
      </c>
      <c r="H9" s="175"/>
    </row>
    <row r="10" spans="1:8" ht="35.1" customHeight="1">
      <c r="A10" s="176"/>
      <c r="B10" s="177" t="s">
        <v>464</v>
      </c>
      <c r="C10" s="178">
        <v>1723250</v>
      </c>
      <c r="D10" s="225">
        <f>원가계산서!E12</f>
        <v>1723250</v>
      </c>
      <c r="E10" s="179">
        <f t="shared" si="0"/>
        <v>0</v>
      </c>
      <c r="F10" s="195" t="s">
        <v>482</v>
      </c>
      <c r="G10" s="195" t="s">
        <v>482</v>
      </c>
      <c r="H10" s="175"/>
    </row>
    <row r="11" spans="1:8" ht="35.1" customHeight="1">
      <c r="A11" s="176"/>
      <c r="B11" s="177" t="s">
        <v>465</v>
      </c>
      <c r="C11" s="178">
        <v>485534</v>
      </c>
      <c r="D11" s="225">
        <f>원가계산서!E14</f>
        <v>485534</v>
      </c>
      <c r="E11" s="179">
        <f t="shared" si="0"/>
        <v>0</v>
      </c>
      <c r="F11" s="174">
        <v>3.9</v>
      </c>
      <c r="G11" s="174">
        <v>3.9</v>
      </c>
      <c r="H11" s="175"/>
    </row>
    <row r="12" spans="1:8" ht="35.1" customHeight="1">
      <c r="A12" s="176"/>
      <c r="B12" s="177" t="s">
        <v>466</v>
      </c>
      <c r="C12" s="178">
        <v>108311</v>
      </c>
      <c r="D12" s="225">
        <f>원가계산서!E15</f>
        <v>108311</v>
      </c>
      <c r="E12" s="179">
        <f t="shared" si="0"/>
        <v>0</v>
      </c>
      <c r="F12" s="174">
        <v>0.87</v>
      </c>
      <c r="G12" s="174">
        <v>0.87</v>
      </c>
      <c r="H12" s="175"/>
    </row>
    <row r="13" spans="1:8" ht="35.1" customHeight="1">
      <c r="A13" s="176"/>
      <c r="B13" s="177" t="s">
        <v>479</v>
      </c>
      <c r="C13" s="178">
        <v>1950354</v>
      </c>
      <c r="D13" s="225">
        <f>원가계산서!E20</f>
        <v>1885894</v>
      </c>
      <c r="E13" s="179">
        <f t="shared" si="0"/>
        <v>-64460</v>
      </c>
      <c r="F13" s="174">
        <v>2.93</v>
      </c>
      <c r="G13" s="174">
        <v>2.93</v>
      </c>
      <c r="H13" s="175"/>
    </row>
    <row r="14" spans="1:8" ht="35.1" customHeight="1">
      <c r="A14" s="176"/>
      <c r="B14" s="177" t="s">
        <v>471</v>
      </c>
      <c r="C14" s="178">
        <v>3247959</v>
      </c>
      <c r="D14" s="225">
        <f>원가계산서!E21</f>
        <v>3142359</v>
      </c>
      <c r="E14" s="179">
        <f t="shared" si="0"/>
        <v>-105600</v>
      </c>
      <c r="F14" s="174">
        <v>4.8</v>
      </c>
      <c r="G14" s="174">
        <v>4.8</v>
      </c>
      <c r="H14" s="175"/>
    </row>
    <row r="15" spans="1:8" ht="35.1" customHeight="1">
      <c r="A15" s="176"/>
      <c r="B15" s="177" t="s">
        <v>472</v>
      </c>
      <c r="C15" s="178">
        <v>204864</v>
      </c>
      <c r="D15" s="225">
        <f>원가계산서!E22</f>
        <v>198264</v>
      </c>
      <c r="E15" s="179">
        <f t="shared" si="0"/>
        <v>-6600</v>
      </c>
      <c r="F15" s="174">
        <v>0.3</v>
      </c>
      <c r="G15" s="174">
        <v>0.3</v>
      </c>
      <c r="H15" s="175"/>
    </row>
    <row r="16" spans="1:8" ht="35.1" customHeight="1">
      <c r="A16" s="176"/>
      <c r="B16" s="177" t="s">
        <v>474</v>
      </c>
      <c r="C16" s="178">
        <v>55313</v>
      </c>
      <c r="D16" s="225">
        <f>원가계산서!E23</f>
        <v>53531</v>
      </c>
      <c r="E16" s="179">
        <f t="shared" ref="E16:E20" si="1">D16-C16</f>
        <v>-1782</v>
      </c>
      <c r="F16" s="180">
        <v>8.1000000000000003E-2</v>
      </c>
      <c r="G16" s="180">
        <v>8.1000000000000003E-2</v>
      </c>
      <c r="H16" s="175"/>
    </row>
    <row r="17" spans="1:8" ht="35.1" customHeight="1">
      <c r="A17" s="176"/>
      <c r="B17" s="177" t="s">
        <v>470</v>
      </c>
      <c r="C17" s="178">
        <v>4526484</v>
      </c>
      <c r="D17" s="225">
        <f>원가계산서!E27</f>
        <v>4383778</v>
      </c>
      <c r="E17" s="179">
        <f t="shared" si="1"/>
        <v>-142706</v>
      </c>
      <c r="F17" s="174">
        <v>6</v>
      </c>
      <c r="G17" s="174">
        <v>6</v>
      </c>
      <c r="H17" s="175"/>
    </row>
    <row r="18" spans="1:8" ht="35.1" customHeight="1">
      <c r="A18" s="176"/>
      <c r="B18" s="177" t="s">
        <v>475</v>
      </c>
      <c r="C18" s="178">
        <v>2474814</v>
      </c>
      <c r="D18" s="225">
        <f>원가계산서!E28</f>
        <v>2442699</v>
      </c>
      <c r="E18" s="179">
        <f t="shared" ref="E18" si="2">D18-C18</f>
        <v>-32115</v>
      </c>
      <c r="F18" s="174">
        <v>10</v>
      </c>
      <c r="G18" s="174">
        <v>10</v>
      </c>
      <c r="H18" s="175"/>
    </row>
    <row r="19" spans="1:8" ht="35.1" customHeight="1">
      <c r="A19" s="176"/>
      <c r="B19" s="177" t="s">
        <v>481</v>
      </c>
      <c r="C19" s="178">
        <v>508196</v>
      </c>
      <c r="D19" s="225">
        <f>원가계산서!E29</f>
        <v>508196</v>
      </c>
      <c r="E19" s="179">
        <f t="shared" ref="E19" si="3">D19-C19</f>
        <v>0</v>
      </c>
      <c r="F19" s="195" t="s">
        <v>482</v>
      </c>
      <c r="G19" s="195" t="s">
        <v>482</v>
      </c>
      <c r="H19" s="175"/>
    </row>
    <row r="20" spans="1:8" ht="35.1" customHeight="1">
      <c r="A20" s="176"/>
      <c r="B20" s="177" t="s">
        <v>480</v>
      </c>
      <c r="C20" s="178">
        <v>8295090</v>
      </c>
      <c r="D20" s="225">
        <f>원가계산서!E31</f>
        <v>8039763</v>
      </c>
      <c r="E20" s="179">
        <f t="shared" si="1"/>
        <v>-255327</v>
      </c>
      <c r="F20" s="174">
        <v>10</v>
      </c>
      <c r="G20" s="174">
        <v>10</v>
      </c>
      <c r="H20" s="175"/>
    </row>
    <row r="21" spans="1:8" ht="35.1" customHeight="1" thickBot="1">
      <c r="A21" s="208" t="s">
        <v>476</v>
      </c>
      <c r="B21" s="209"/>
      <c r="C21" s="181">
        <f>ROUNDDOWN((C7+C8),-3)</f>
        <v>91246000</v>
      </c>
      <c r="D21" s="182">
        <f>ROUNDDOWN((D7+D8),-3)</f>
        <v>88437000</v>
      </c>
      <c r="E21" s="183">
        <f>D21-C21</f>
        <v>-2809000</v>
      </c>
      <c r="F21" s="184" t="s">
        <v>467</v>
      </c>
      <c r="G21" s="185">
        <f>-E21/C21</f>
        <v>3.0784911119391536E-2</v>
      </c>
      <c r="H21" s="186" t="s">
        <v>468</v>
      </c>
    </row>
    <row r="22" spans="1:8" ht="22.5" customHeight="1">
      <c r="A22" s="187"/>
      <c r="B22" s="187"/>
      <c r="C22" s="188"/>
      <c r="D22" s="188"/>
      <c r="E22" s="189"/>
      <c r="F22" s="189"/>
      <c r="G22" s="189"/>
      <c r="H22" s="160"/>
    </row>
    <row r="23" spans="1:8" ht="35.1" customHeight="1">
      <c r="A23" s="196" t="s">
        <v>469</v>
      </c>
      <c r="B23" s="197"/>
      <c r="C23" s="197"/>
      <c r="D23" s="197"/>
      <c r="E23" s="197"/>
      <c r="F23" s="197"/>
      <c r="G23" s="197"/>
      <c r="H23" s="198"/>
    </row>
    <row r="24" spans="1:8" ht="35.1" customHeight="1">
      <c r="A24" s="199" t="s">
        <v>477</v>
      </c>
      <c r="B24" s="200"/>
      <c r="C24" s="200"/>
      <c r="D24" s="200"/>
      <c r="E24" s="200"/>
      <c r="F24" s="200"/>
      <c r="G24" s="200"/>
      <c r="H24" s="201"/>
    </row>
  </sheetData>
  <mergeCells count="8">
    <mergeCell ref="A23:H23"/>
    <mergeCell ref="A24:H24"/>
    <mergeCell ref="A2:H2"/>
    <mergeCell ref="A4:H4"/>
    <mergeCell ref="A6:B6"/>
    <mergeCell ref="A7:B7"/>
    <mergeCell ref="A8:B8"/>
    <mergeCell ref="A21:B21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scale="89" fitToHeight="0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53"/>
  <sheetViews>
    <sheetView view="pageBreakPreview" topLeftCell="B1" zoomScale="110" zoomScaleSheetLayoutView="110" workbookViewId="0">
      <selection sqref="A1:M1"/>
    </sheetView>
  </sheetViews>
  <sheetFormatPr defaultRowHeight="13.5"/>
  <cols>
    <col min="1" max="2" width="4" style="62" customWidth="1"/>
    <col min="3" max="3" width="25" style="62" bestFit="1" customWidth="1"/>
    <col min="4" max="4" width="4.5" style="62" hidden="1" customWidth="1"/>
    <col min="5" max="5" width="30.625" style="62" customWidth="1"/>
    <col min="6" max="6" width="13.5" style="62" hidden="1" customWidth="1"/>
    <col min="7" max="7" width="1.625" style="62" hidden="1" customWidth="1"/>
    <col min="8" max="8" width="22.125" style="62" customWidth="1"/>
    <col min="9" max="9" width="1.75" style="62" customWidth="1"/>
    <col min="10" max="10" width="8.5" style="62" customWidth="1"/>
    <col min="11" max="11" width="2.625" style="62" customWidth="1"/>
    <col min="12" max="12" width="10.375" style="62" customWidth="1"/>
    <col min="13" max="13" width="16.625" style="62" customWidth="1"/>
    <col min="14" max="14" width="6.625" style="62" customWidth="1"/>
    <col min="15" max="15" width="11.125" style="123" customWidth="1"/>
    <col min="16" max="16" width="5.125" style="123" customWidth="1"/>
    <col min="17" max="17" width="6.125" style="60" customWidth="1"/>
    <col min="18" max="18" width="26.625" style="61" bestFit="1" customWidth="1"/>
    <col min="19" max="19" width="17.375" style="61" bestFit="1" customWidth="1"/>
    <col min="20" max="20" width="9" style="60"/>
    <col min="21" max="21" width="9" style="103"/>
    <col min="22" max="258" width="9" style="62"/>
    <col min="259" max="260" width="4" style="62" customWidth="1"/>
    <col min="261" max="261" width="23.875" style="62" customWidth="1"/>
    <col min="262" max="262" width="0" style="62" hidden="1" customWidth="1"/>
    <col min="263" max="263" width="26.875" style="62" customWidth="1"/>
    <col min="264" max="265" width="0" style="62" hidden="1" customWidth="1"/>
    <col min="266" max="266" width="25" style="62" customWidth="1"/>
    <col min="267" max="267" width="1.75" style="62" customWidth="1"/>
    <col min="268" max="268" width="8.5" style="62" customWidth="1"/>
    <col min="269" max="269" width="2.625" style="62" customWidth="1"/>
    <col min="270" max="270" width="10.375" style="62" customWidth="1"/>
    <col min="271" max="272" width="19.375" style="62" customWidth="1"/>
    <col min="273" max="273" width="6.125" style="62" customWidth="1"/>
    <col min="274" max="275" width="17.375" style="62" bestFit="1" customWidth="1"/>
    <col min="276" max="514" width="9" style="62"/>
    <col min="515" max="516" width="4" style="62" customWidth="1"/>
    <col min="517" max="517" width="23.875" style="62" customWidth="1"/>
    <col min="518" max="518" width="0" style="62" hidden="1" customWidth="1"/>
    <col min="519" max="519" width="26.875" style="62" customWidth="1"/>
    <col min="520" max="521" width="0" style="62" hidden="1" customWidth="1"/>
    <col min="522" max="522" width="25" style="62" customWidth="1"/>
    <col min="523" max="523" width="1.75" style="62" customWidth="1"/>
    <col min="524" max="524" width="8.5" style="62" customWidth="1"/>
    <col min="525" max="525" width="2.625" style="62" customWidth="1"/>
    <col min="526" max="526" width="10.375" style="62" customWidth="1"/>
    <col min="527" max="528" width="19.375" style="62" customWidth="1"/>
    <col min="529" max="529" width="6.125" style="62" customWidth="1"/>
    <col min="530" max="531" width="17.375" style="62" bestFit="1" customWidth="1"/>
    <col min="532" max="770" width="9" style="62"/>
    <col min="771" max="772" width="4" style="62" customWidth="1"/>
    <col min="773" max="773" width="23.875" style="62" customWidth="1"/>
    <col min="774" max="774" width="0" style="62" hidden="1" customWidth="1"/>
    <col min="775" max="775" width="26.875" style="62" customWidth="1"/>
    <col min="776" max="777" width="0" style="62" hidden="1" customWidth="1"/>
    <col min="778" max="778" width="25" style="62" customWidth="1"/>
    <col min="779" max="779" width="1.75" style="62" customWidth="1"/>
    <col min="780" max="780" width="8.5" style="62" customWidth="1"/>
    <col min="781" max="781" width="2.625" style="62" customWidth="1"/>
    <col min="782" max="782" width="10.375" style="62" customWidth="1"/>
    <col min="783" max="784" width="19.375" style="62" customWidth="1"/>
    <col min="785" max="785" width="6.125" style="62" customWidth="1"/>
    <col min="786" max="787" width="17.375" style="62" bestFit="1" customWidth="1"/>
    <col min="788" max="1026" width="9" style="62"/>
    <col min="1027" max="1028" width="4" style="62" customWidth="1"/>
    <col min="1029" max="1029" width="23.875" style="62" customWidth="1"/>
    <col min="1030" max="1030" width="0" style="62" hidden="1" customWidth="1"/>
    <col min="1031" max="1031" width="26.875" style="62" customWidth="1"/>
    <col min="1032" max="1033" width="0" style="62" hidden="1" customWidth="1"/>
    <col min="1034" max="1034" width="25" style="62" customWidth="1"/>
    <col min="1035" max="1035" width="1.75" style="62" customWidth="1"/>
    <col min="1036" max="1036" width="8.5" style="62" customWidth="1"/>
    <col min="1037" max="1037" width="2.625" style="62" customWidth="1"/>
    <col min="1038" max="1038" width="10.375" style="62" customWidth="1"/>
    <col min="1039" max="1040" width="19.375" style="62" customWidth="1"/>
    <col min="1041" max="1041" width="6.125" style="62" customWidth="1"/>
    <col min="1042" max="1043" width="17.375" style="62" bestFit="1" customWidth="1"/>
    <col min="1044" max="1282" width="9" style="62"/>
    <col min="1283" max="1284" width="4" style="62" customWidth="1"/>
    <col min="1285" max="1285" width="23.875" style="62" customWidth="1"/>
    <col min="1286" max="1286" width="0" style="62" hidden="1" customWidth="1"/>
    <col min="1287" max="1287" width="26.875" style="62" customWidth="1"/>
    <col min="1288" max="1289" width="0" style="62" hidden="1" customWidth="1"/>
    <col min="1290" max="1290" width="25" style="62" customWidth="1"/>
    <col min="1291" max="1291" width="1.75" style="62" customWidth="1"/>
    <col min="1292" max="1292" width="8.5" style="62" customWidth="1"/>
    <col min="1293" max="1293" width="2.625" style="62" customWidth="1"/>
    <col min="1294" max="1294" width="10.375" style="62" customWidth="1"/>
    <col min="1295" max="1296" width="19.375" style="62" customWidth="1"/>
    <col min="1297" max="1297" width="6.125" style="62" customWidth="1"/>
    <col min="1298" max="1299" width="17.375" style="62" bestFit="1" customWidth="1"/>
    <col min="1300" max="1538" width="9" style="62"/>
    <col min="1539" max="1540" width="4" style="62" customWidth="1"/>
    <col min="1541" max="1541" width="23.875" style="62" customWidth="1"/>
    <col min="1542" max="1542" width="0" style="62" hidden="1" customWidth="1"/>
    <col min="1543" max="1543" width="26.875" style="62" customWidth="1"/>
    <col min="1544" max="1545" width="0" style="62" hidden="1" customWidth="1"/>
    <col min="1546" max="1546" width="25" style="62" customWidth="1"/>
    <col min="1547" max="1547" width="1.75" style="62" customWidth="1"/>
    <col min="1548" max="1548" width="8.5" style="62" customWidth="1"/>
    <col min="1549" max="1549" width="2.625" style="62" customWidth="1"/>
    <col min="1550" max="1550" width="10.375" style="62" customWidth="1"/>
    <col min="1551" max="1552" width="19.375" style="62" customWidth="1"/>
    <col min="1553" max="1553" width="6.125" style="62" customWidth="1"/>
    <col min="1554" max="1555" width="17.375" style="62" bestFit="1" customWidth="1"/>
    <col min="1556" max="1794" width="9" style="62"/>
    <col min="1795" max="1796" width="4" style="62" customWidth="1"/>
    <col min="1797" max="1797" width="23.875" style="62" customWidth="1"/>
    <col min="1798" max="1798" width="0" style="62" hidden="1" customWidth="1"/>
    <col min="1799" max="1799" width="26.875" style="62" customWidth="1"/>
    <col min="1800" max="1801" width="0" style="62" hidden="1" customWidth="1"/>
    <col min="1802" max="1802" width="25" style="62" customWidth="1"/>
    <col min="1803" max="1803" width="1.75" style="62" customWidth="1"/>
    <col min="1804" max="1804" width="8.5" style="62" customWidth="1"/>
    <col min="1805" max="1805" width="2.625" style="62" customWidth="1"/>
    <col min="1806" max="1806" width="10.375" style="62" customWidth="1"/>
    <col min="1807" max="1808" width="19.375" style="62" customWidth="1"/>
    <col min="1809" max="1809" width="6.125" style="62" customWidth="1"/>
    <col min="1810" max="1811" width="17.375" style="62" bestFit="1" customWidth="1"/>
    <col min="1812" max="2050" width="9" style="62"/>
    <col min="2051" max="2052" width="4" style="62" customWidth="1"/>
    <col min="2053" max="2053" width="23.875" style="62" customWidth="1"/>
    <col min="2054" max="2054" width="0" style="62" hidden="1" customWidth="1"/>
    <col min="2055" max="2055" width="26.875" style="62" customWidth="1"/>
    <col min="2056" max="2057" width="0" style="62" hidden="1" customWidth="1"/>
    <col min="2058" max="2058" width="25" style="62" customWidth="1"/>
    <col min="2059" max="2059" width="1.75" style="62" customWidth="1"/>
    <col min="2060" max="2060" width="8.5" style="62" customWidth="1"/>
    <col min="2061" max="2061" width="2.625" style="62" customWidth="1"/>
    <col min="2062" max="2062" width="10.375" style="62" customWidth="1"/>
    <col min="2063" max="2064" width="19.375" style="62" customWidth="1"/>
    <col min="2065" max="2065" width="6.125" style="62" customWidth="1"/>
    <col min="2066" max="2067" width="17.375" style="62" bestFit="1" customWidth="1"/>
    <col min="2068" max="2306" width="9" style="62"/>
    <col min="2307" max="2308" width="4" style="62" customWidth="1"/>
    <col min="2309" max="2309" width="23.875" style="62" customWidth="1"/>
    <col min="2310" max="2310" width="0" style="62" hidden="1" customWidth="1"/>
    <col min="2311" max="2311" width="26.875" style="62" customWidth="1"/>
    <col min="2312" max="2313" width="0" style="62" hidden="1" customWidth="1"/>
    <col min="2314" max="2314" width="25" style="62" customWidth="1"/>
    <col min="2315" max="2315" width="1.75" style="62" customWidth="1"/>
    <col min="2316" max="2316" width="8.5" style="62" customWidth="1"/>
    <col min="2317" max="2317" width="2.625" style="62" customWidth="1"/>
    <col min="2318" max="2318" width="10.375" style="62" customWidth="1"/>
    <col min="2319" max="2320" width="19.375" style="62" customWidth="1"/>
    <col min="2321" max="2321" width="6.125" style="62" customWidth="1"/>
    <col min="2322" max="2323" width="17.375" style="62" bestFit="1" customWidth="1"/>
    <col min="2324" max="2562" width="9" style="62"/>
    <col min="2563" max="2564" width="4" style="62" customWidth="1"/>
    <col min="2565" max="2565" width="23.875" style="62" customWidth="1"/>
    <col min="2566" max="2566" width="0" style="62" hidden="1" customWidth="1"/>
    <col min="2567" max="2567" width="26.875" style="62" customWidth="1"/>
    <col min="2568" max="2569" width="0" style="62" hidden="1" customWidth="1"/>
    <col min="2570" max="2570" width="25" style="62" customWidth="1"/>
    <col min="2571" max="2571" width="1.75" style="62" customWidth="1"/>
    <col min="2572" max="2572" width="8.5" style="62" customWidth="1"/>
    <col min="2573" max="2573" width="2.625" style="62" customWidth="1"/>
    <col min="2574" max="2574" width="10.375" style="62" customWidth="1"/>
    <col min="2575" max="2576" width="19.375" style="62" customWidth="1"/>
    <col min="2577" max="2577" width="6.125" style="62" customWidth="1"/>
    <col min="2578" max="2579" width="17.375" style="62" bestFit="1" customWidth="1"/>
    <col min="2580" max="2818" width="9" style="62"/>
    <col min="2819" max="2820" width="4" style="62" customWidth="1"/>
    <col min="2821" max="2821" width="23.875" style="62" customWidth="1"/>
    <col min="2822" max="2822" width="0" style="62" hidden="1" customWidth="1"/>
    <col min="2823" max="2823" width="26.875" style="62" customWidth="1"/>
    <col min="2824" max="2825" width="0" style="62" hidden="1" customWidth="1"/>
    <col min="2826" max="2826" width="25" style="62" customWidth="1"/>
    <col min="2827" max="2827" width="1.75" style="62" customWidth="1"/>
    <col min="2828" max="2828" width="8.5" style="62" customWidth="1"/>
    <col min="2829" max="2829" width="2.625" style="62" customWidth="1"/>
    <col min="2830" max="2830" width="10.375" style="62" customWidth="1"/>
    <col min="2831" max="2832" width="19.375" style="62" customWidth="1"/>
    <col min="2833" max="2833" width="6.125" style="62" customWidth="1"/>
    <col min="2834" max="2835" width="17.375" style="62" bestFit="1" customWidth="1"/>
    <col min="2836" max="3074" width="9" style="62"/>
    <col min="3075" max="3076" width="4" style="62" customWidth="1"/>
    <col min="3077" max="3077" width="23.875" style="62" customWidth="1"/>
    <col min="3078" max="3078" width="0" style="62" hidden="1" customWidth="1"/>
    <col min="3079" max="3079" width="26.875" style="62" customWidth="1"/>
    <col min="3080" max="3081" width="0" style="62" hidden="1" customWidth="1"/>
    <col min="3082" max="3082" width="25" style="62" customWidth="1"/>
    <col min="3083" max="3083" width="1.75" style="62" customWidth="1"/>
    <col min="3084" max="3084" width="8.5" style="62" customWidth="1"/>
    <col min="3085" max="3085" width="2.625" style="62" customWidth="1"/>
    <col min="3086" max="3086" width="10.375" style="62" customWidth="1"/>
    <col min="3087" max="3088" width="19.375" style="62" customWidth="1"/>
    <col min="3089" max="3089" width="6.125" style="62" customWidth="1"/>
    <col min="3090" max="3091" width="17.375" style="62" bestFit="1" customWidth="1"/>
    <col min="3092" max="3330" width="9" style="62"/>
    <col min="3331" max="3332" width="4" style="62" customWidth="1"/>
    <col min="3333" max="3333" width="23.875" style="62" customWidth="1"/>
    <col min="3334" max="3334" width="0" style="62" hidden="1" customWidth="1"/>
    <col min="3335" max="3335" width="26.875" style="62" customWidth="1"/>
    <col min="3336" max="3337" width="0" style="62" hidden="1" customWidth="1"/>
    <col min="3338" max="3338" width="25" style="62" customWidth="1"/>
    <col min="3339" max="3339" width="1.75" style="62" customWidth="1"/>
    <col min="3340" max="3340" width="8.5" style="62" customWidth="1"/>
    <col min="3341" max="3341" width="2.625" style="62" customWidth="1"/>
    <col min="3342" max="3342" width="10.375" style="62" customWidth="1"/>
    <col min="3343" max="3344" width="19.375" style="62" customWidth="1"/>
    <col min="3345" max="3345" width="6.125" style="62" customWidth="1"/>
    <col min="3346" max="3347" width="17.375" style="62" bestFit="1" customWidth="1"/>
    <col min="3348" max="3586" width="9" style="62"/>
    <col min="3587" max="3588" width="4" style="62" customWidth="1"/>
    <col min="3589" max="3589" width="23.875" style="62" customWidth="1"/>
    <col min="3590" max="3590" width="0" style="62" hidden="1" customWidth="1"/>
    <col min="3591" max="3591" width="26.875" style="62" customWidth="1"/>
    <col min="3592" max="3593" width="0" style="62" hidden="1" customWidth="1"/>
    <col min="3594" max="3594" width="25" style="62" customWidth="1"/>
    <col min="3595" max="3595" width="1.75" style="62" customWidth="1"/>
    <col min="3596" max="3596" width="8.5" style="62" customWidth="1"/>
    <col min="3597" max="3597" width="2.625" style="62" customWidth="1"/>
    <col min="3598" max="3598" width="10.375" style="62" customWidth="1"/>
    <col min="3599" max="3600" width="19.375" style="62" customWidth="1"/>
    <col min="3601" max="3601" width="6.125" style="62" customWidth="1"/>
    <col min="3602" max="3603" width="17.375" style="62" bestFit="1" customWidth="1"/>
    <col min="3604" max="3842" width="9" style="62"/>
    <col min="3843" max="3844" width="4" style="62" customWidth="1"/>
    <col min="3845" max="3845" width="23.875" style="62" customWidth="1"/>
    <col min="3846" max="3846" width="0" style="62" hidden="1" customWidth="1"/>
    <col min="3847" max="3847" width="26.875" style="62" customWidth="1"/>
    <col min="3848" max="3849" width="0" style="62" hidden="1" customWidth="1"/>
    <col min="3850" max="3850" width="25" style="62" customWidth="1"/>
    <col min="3851" max="3851" width="1.75" style="62" customWidth="1"/>
    <col min="3852" max="3852" width="8.5" style="62" customWidth="1"/>
    <col min="3853" max="3853" width="2.625" style="62" customWidth="1"/>
    <col min="3854" max="3854" width="10.375" style="62" customWidth="1"/>
    <col min="3855" max="3856" width="19.375" style="62" customWidth="1"/>
    <col min="3857" max="3857" width="6.125" style="62" customWidth="1"/>
    <col min="3858" max="3859" width="17.375" style="62" bestFit="1" customWidth="1"/>
    <col min="3860" max="4098" width="9" style="62"/>
    <col min="4099" max="4100" width="4" style="62" customWidth="1"/>
    <col min="4101" max="4101" width="23.875" style="62" customWidth="1"/>
    <col min="4102" max="4102" width="0" style="62" hidden="1" customWidth="1"/>
    <col min="4103" max="4103" width="26.875" style="62" customWidth="1"/>
    <col min="4104" max="4105" width="0" style="62" hidden="1" customWidth="1"/>
    <col min="4106" max="4106" width="25" style="62" customWidth="1"/>
    <col min="4107" max="4107" width="1.75" style="62" customWidth="1"/>
    <col min="4108" max="4108" width="8.5" style="62" customWidth="1"/>
    <col min="4109" max="4109" width="2.625" style="62" customWidth="1"/>
    <col min="4110" max="4110" width="10.375" style="62" customWidth="1"/>
    <col min="4111" max="4112" width="19.375" style="62" customWidth="1"/>
    <col min="4113" max="4113" width="6.125" style="62" customWidth="1"/>
    <col min="4114" max="4115" width="17.375" style="62" bestFit="1" customWidth="1"/>
    <col min="4116" max="4354" width="9" style="62"/>
    <col min="4355" max="4356" width="4" style="62" customWidth="1"/>
    <col min="4357" max="4357" width="23.875" style="62" customWidth="1"/>
    <col min="4358" max="4358" width="0" style="62" hidden="1" customWidth="1"/>
    <col min="4359" max="4359" width="26.875" style="62" customWidth="1"/>
    <col min="4360" max="4361" width="0" style="62" hidden="1" customWidth="1"/>
    <col min="4362" max="4362" width="25" style="62" customWidth="1"/>
    <col min="4363" max="4363" width="1.75" style="62" customWidth="1"/>
    <col min="4364" max="4364" width="8.5" style="62" customWidth="1"/>
    <col min="4365" max="4365" width="2.625" style="62" customWidth="1"/>
    <col min="4366" max="4366" width="10.375" style="62" customWidth="1"/>
    <col min="4367" max="4368" width="19.375" style="62" customWidth="1"/>
    <col min="4369" max="4369" width="6.125" style="62" customWidth="1"/>
    <col min="4370" max="4371" width="17.375" style="62" bestFit="1" customWidth="1"/>
    <col min="4372" max="4610" width="9" style="62"/>
    <col min="4611" max="4612" width="4" style="62" customWidth="1"/>
    <col min="4613" max="4613" width="23.875" style="62" customWidth="1"/>
    <col min="4614" max="4614" width="0" style="62" hidden="1" customWidth="1"/>
    <col min="4615" max="4615" width="26.875" style="62" customWidth="1"/>
    <col min="4616" max="4617" width="0" style="62" hidden="1" customWidth="1"/>
    <col min="4618" max="4618" width="25" style="62" customWidth="1"/>
    <col min="4619" max="4619" width="1.75" style="62" customWidth="1"/>
    <col min="4620" max="4620" width="8.5" style="62" customWidth="1"/>
    <col min="4621" max="4621" width="2.625" style="62" customWidth="1"/>
    <col min="4622" max="4622" width="10.375" style="62" customWidth="1"/>
    <col min="4623" max="4624" width="19.375" style="62" customWidth="1"/>
    <col min="4625" max="4625" width="6.125" style="62" customWidth="1"/>
    <col min="4626" max="4627" width="17.375" style="62" bestFit="1" customWidth="1"/>
    <col min="4628" max="4866" width="9" style="62"/>
    <col min="4867" max="4868" width="4" style="62" customWidth="1"/>
    <col min="4869" max="4869" width="23.875" style="62" customWidth="1"/>
    <col min="4870" max="4870" width="0" style="62" hidden="1" customWidth="1"/>
    <col min="4871" max="4871" width="26.875" style="62" customWidth="1"/>
    <col min="4872" max="4873" width="0" style="62" hidden="1" customWidth="1"/>
    <col min="4874" max="4874" width="25" style="62" customWidth="1"/>
    <col min="4875" max="4875" width="1.75" style="62" customWidth="1"/>
    <col min="4876" max="4876" width="8.5" style="62" customWidth="1"/>
    <col min="4877" max="4877" width="2.625" style="62" customWidth="1"/>
    <col min="4878" max="4878" width="10.375" style="62" customWidth="1"/>
    <col min="4879" max="4880" width="19.375" style="62" customWidth="1"/>
    <col min="4881" max="4881" width="6.125" style="62" customWidth="1"/>
    <col min="4882" max="4883" width="17.375" style="62" bestFit="1" customWidth="1"/>
    <col min="4884" max="5122" width="9" style="62"/>
    <col min="5123" max="5124" width="4" style="62" customWidth="1"/>
    <col min="5125" max="5125" width="23.875" style="62" customWidth="1"/>
    <col min="5126" max="5126" width="0" style="62" hidden="1" customWidth="1"/>
    <col min="5127" max="5127" width="26.875" style="62" customWidth="1"/>
    <col min="5128" max="5129" width="0" style="62" hidden="1" customWidth="1"/>
    <col min="5130" max="5130" width="25" style="62" customWidth="1"/>
    <col min="5131" max="5131" width="1.75" style="62" customWidth="1"/>
    <col min="5132" max="5132" width="8.5" style="62" customWidth="1"/>
    <col min="5133" max="5133" width="2.625" style="62" customWidth="1"/>
    <col min="5134" max="5134" width="10.375" style="62" customWidth="1"/>
    <col min="5135" max="5136" width="19.375" style="62" customWidth="1"/>
    <col min="5137" max="5137" width="6.125" style="62" customWidth="1"/>
    <col min="5138" max="5139" width="17.375" style="62" bestFit="1" customWidth="1"/>
    <col min="5140" max="5378" width="9" style="62"/>
    <col min="5379" max="5380" width="4" style="62" customWidth="1"/>
    <col min="5381" max="5381" width="23.875" style="62" customWidth="1"/>
    <col min="5382" max="5382" width="0" style="62" hidden="1" customWidth="1"/>
    <col min="5383" max="5383" width="26.875" style="62" customWidth="1"/>
    <col min="5384" max="5385" width="0" style="62" hidden="1" customWidth="1"/>
    <col min="5386" max="5386" width="25" style="62" customWidth="1"/>
    <col min="5387" max="5387" width="1.75" style="62" customWidth="1"/>
    <col min="5388" max="5388" width="8.5" style="62" customWidth="1"/>
    <col min="5389" max="5389" width="2.625" style="62" customWidth="1"/>
    <col min="5390" max="5390" width="10.375" style="62" customWidth="1"/>
    <col min="5391" max="5392" width="19.375" style="62" customWidth="1"/>
    <col min="5393" max="5393" width="6.125" style="62" customWidth="1"/>
    <col min="5394" max="5395" width="17.375" style="62" bestFit="1" customWidth="1"/>
    <col min="5396" max="5634" width="9" style="62"/>
    <col min="5635" max="5636" width="4" style="62" customWidth="1"/>
    <col min="5637" max="5637" width="23.875" style="62" customWidth="1"/>
    <col min="5638" max="5638" width="0" style="62" hidden="1" customWidth="1"/>
    <col min="5639" max="5639" width="26.875" style="62" customWidth="1"/>
    <col min="5640" max="5641" width="0" style="62" hidden="1" customWidth="1"/>
    <col min="5642" max="5642" width="25" style="62" customWidth="1"/>
    <col min="5643" max="5643" width="1.75" style="62" customWidth="1"/>
    <col min="5644" max="5644" width="8.5" style="62" customWidth="1"/>
    <col min="5645" max="5645" width="2.625" style="62" customWidth="1"/>
    <col min="5646" max="5646" width="10.375" style="62" customWidth="1"/>
    <col min="5647" max="5648" width="19.375" style="62" customWidth="1"/>
    <col min="5649" max="5649" width="6.125" style="62" customWidth="1"/>
    <col min="5650" max="5651" width="17.375" style="62" bestFit="1" customWidth="1"/>
    <col min="5652" max="5890" width="9" style="62"/>
    <col min="5891" max="5892" width="4" style="62" customWidth="1"/>
    <col min="5893" max="5893" width="23.875" style="62" customWidth="1"/>
    <col min="5894" max="5894" width="0" style="62" hidden="1" customWidth="1"/>
    <col min="5895" max="5895" width="26.875" style="62" customWidth="1"/>
    <col min="5896" max="5897" width="0" style="62" hidden="1" customWidth="1"/>
    <col min="5898" max="5898" width="25" style="62" customWidth="1"/>
    <col min="5899" max="5899" width="1.75" style="62" customWidth="1"/>
    <col min="5900" max="5900" width="8.5" style="62" customWidth="1"/>
    <col min="5901" max="5901" width="2.625" style="62" customWidth="1"/>
    <col min="5902" max="5902" width="10.375" style="62" customWidth="1"/>
    <col min="5903" max="5904" width="19.375" style="62" customWidth="1"/>
    <col min="5905" max="5905" width="6.125" style="62" customWidth="1"/>
    <col min="5906" max="5907" width="17.375" style="62" bestFit="1" customWidth="1"/>
    <col min="5908" max="6146" width="9" style="62"/>
    <col min="6147" max="6148" width="4" style="62" customWidth="1"/>
    <col min="6149" max="6149" width="23.875" style="62" customWidth="1"/>
    <col min="6150" max="6150" width="0" style="62" hidden="1" customWidth="1"/>
    <col min="6151" max="6151" width="26.875" style="62" customWidth="1"/>
    <col min="6152" max="6153" width="0" style="62" hidden="1" customWidth="1"/>
    <col min="6154" max="6154" width="25" style="62" customWidth="1"/>
    <col min="6155" max="6155" width="1.75" style="62" customWidth="1"/>
    <col min="6156" max="6156" width="8.5" style="62" customWidth="1"/>
    <col min="6157" max="6157" width="2.625" style="62" customWidth="1"/>
    <col min="6158" max="6158" width="10.375" style="62" customWidth="1"/>
    <col min="6159" max="6160" width="19.375" style="62" customWidth="1"/>
    <col min="6161" max="6161" width="6.125" style="62" customWidth="1"/>
    <col min="6162" max="6163" width="17.375" style="62" bestFit="1" customWidth="1"/>
    <col min="6164" max="6402" width="9" style="62"/>
    <col min="6403" max="6404" width="4" style="62" customWidth="1"/>
    <col min="6405" max="6405" width="23.875" style="62" customWidth="1"/>
    <col min="6406" max="6406" width="0" style="62" hidden="1" customWidth="1"/>
    <col min="6407" max="6407" width="26.875" style="62" customWidth="1"/>
    <col min="6408" max="6409" width="0" style="62" hidden="1" customWidth="1"/>
    <col min="6410" max="6410" width="25" style="62" customWidth="1"/>
    <col min="6411" max="6411" width="1.75" style="62" customWidth="1"/>
    <col min="6412" max="6412" width="8.5" style="62" customWidth="1"/>
    <col min="6413" max="6413" width="2.625" style="62" customWidth="1"/>
    <col min="6414" max="6414" width="10.375" style="62" customWidth="1"/>
    <col min="6415" max="6416" width="19.375" style="62" customWidth="1"/>
    <col min="6417" max="6417" width="6.125" style="62" customWidth="1"/>
    <col min="6418" max="6419" width="17.375" style="62" bestFit="1" customWidth="1"/>
    <col min="6420" max="6658" width="9" style="62"/>
    <col min="6659" max="6660" width="4" style="62" customWidth="1"/>
    <col min="6661" max="6661" width="23.875" style="62" customWidth="1"/>
    <col min="6662" max="6662" width="0" style="62" hidden="1" customWidth="1"/>
    <col min="6663" max="6663" width="26.875" style="62" customWidth="1"/>
    <col min="6664" max="6665" width="0" style="62" hidden="1" customWidth="1"/>
    <col min="6666" max="6666" width="25" style="62" customWidth="1"/>
    <col min="6667" max="6667" width="1.75" style="62" customWidth="1"/>
    <col min="6668" max="6668" width="8.5" style="62" customWidth="1"/>
    <col min="6669" max="6669" width="2.625" style="62" customWidth="1"/>
    <col min="6670" max="6670" width="10.375" style="62" customWidth="1"/>
    <col min="6671" max="6672" width="19.375" style="62" customWidth="1"/>
    <col min="6673" max="6673" width="6.125" style="62" customWidth="1"/>
    <col min="6674" max="6675" width="17.375" style="62" bestFit="1" customWidth="1"/>
    <col min="6676" max="6914" width="9" style="62"/>
    <col min="6915" max="6916" width="4" style="62" customWidth="1"/>
    <col min="6917" max="6917" width="23.875" style="62" customWidth="1"/>
    <col min="6918" max="6918" width="0" style="62" hidden="1" customWidth="1"/>
    <col min="6919" max="6919" width="26.875" style="62" customWidth="1"/>
    <col min="6920" max="6921" width="0" style="62" hidden="1" customWidth="1"/>
    <col min="6922" max="6922" width="25" style="62" customWidth="1"/>
    <col min="6923" max="6923" width="1.75" style="62" customWidth="1"/>
    <col min="6924" max="6924" width="8.5" style="62" customWidth="1"/>
    <col min="6925" max="6925" width="2.625" style="62" customWidth="1"/>
    <col min="6926" max="6926" width="10.375" style="62" customWidth="1"/>
    <col min="6927" max="6928" width="19.375" style="62" customWidth="1"/>
    <col min="6929" max="6929" width="6.125" style="62" customWidth="1"/>
    <col min="6930" max="6931" width="17.375" style="62" bestFit="1" customWidth="1"/>
    <col min="6932" max="7170" width="9" style="62"/>
    <col min="7171" max="7172" width="4" style="62" customWidth="1"/>
    <col min="7173" max="7173" width="23.875" style="62" customWidth="1"/>
    <col min="7174" max="7174" width="0" style="62" hidden="1" customWidth="1"/>
    <col min="7175" max="7175" width="26.875" style="62" customWidth="1"/>
    <col min="7176" max="7177" width="0" style="62" hidden="1" customWidth="1"/>
    <col min="7178" max="7178" width="25" style="62" customWidth="1"/>
    <col min="7179" max="7179" width="1.75" style="62" customWidth="1"/>
    <col min="7180" max="7180" width="8.5" style="62" customWidth="1"/>
    <col min="7181" max="7181" width="2.625" style="62" customWidth="1"/>
    <col min="7182" max="7182" width="10.375" style="62" customWidth="1"/>
    <col min="7183" max="7184" width="19.375" style="62" customWidth="1"/>
    <col min="7185" max="7185" width="6.125" style="62" customWidth="1"/>
    <col min="7186" max="7187" width="17.375" style="62" bestFit="1" customWidth="1"/>
    <col min="7188" max="7426" width="9" style="62"/>
    <col min="7427" max="7428" width="4" style="62" customWidth="1"/>
    <col min="7429" max="7429" width="23.875" style="62" customWidth="1"/>
    <col min="7430" max="7430" width="0" style="62" hidden="1" customWidth="1"/>
    <col min="7431" max="7431" width="26.875" style="62" customWidth="1"/>
    <col min="7432" max="7433" width="0" style="62" hidden="1" customWidth="1"/>
    <col min="7434" max="7434" width="25" style="62" customWidth="1"/>
    <col min="7435" max="7435" width="1.75" style="62" customWidth="1"/>
    <col min="7436" max="7436" width="8.5" style="62" customWidth="1"/>
    <col min="7437" max="7437" width="2.625" style="62" customWidth="1"/>
    <col min="7438" max="7438" width="10.375" style="62" customWidth="1"/>
    <col min="7439" max="7440" width="19.375" style="62" customWidth="1"/>
    <col min="7441" max="7441" width="6.125" style="62" customWidth="1"/>
    <col min="7442" max="7443" width="17.375" style="62" bestFit="1" customWidth="1"/>
    <col min="7444" max="7682" width="9" style="62"/>
    <col min="7683" max="7684" width="4" style="62" customWidth="1"/>
    <col min="7685" max="7685" width="23.875" style="62" customWidth="1"/>
    <col min="7686" max="7686" width="0" style="62" hidden="1" customWidth="1"/>
    <col min="7687" max="7687" width="26.875" style="62" customWidth="1"/>
    <col min="7688" max="7689" width="0" style="62" hidden="1" customWidth="1"/>
    <col min="7690" max="7690" width="25" style="62" customWidth="1"/>
    <col min="7691" max="7691" width="1.75" style="62" customWidth="1"/>
    <col min="7692" max="7692" width="8.5" style="62" customWidth="1"/>
    <col min="7693" max="7693" width="2.625" style="62" customWidth="1"/>
    <col min="7694" max="7694" width="10.375" style="62" customWidth="1"/>
    <col min="7695" max="7696" width="19.375" style="62" customWidth="1"/>
    <col min="7697" max="7697" width="6.125" style="62" customWidth="1"/>
    <col min="7698" max="7699" width="17.375" style="62" bestFit="1" customWidth="1"/>
    <col min="7700" max="7938" width="9" style="62"/>
    <col min="7939" max="7940" width="4" style="62" customWidth="1"/>
    <col min="7941" max="7941" width="23.875" style="62" customWidth="1"/>
    <col min="7942" max="7942" width="0" style="62" hidden="1" customWidth="1"/>
    <col min="7943" max="7943" width="26.875" style="62" customWidth="1"/>
    <col min="7944" max="7945" width="0" style="62" hidden="1" customWidth="1"/>
    <col min="7946" max="7946" width="25" style="62" customWidth="1"/>
    <col min="7947" max="7947" width="1.75" style="62" customWidth="1"/>
    <col min="7948" max="7948" width="8.5" style="62" customWidth="1"/>
    <col min="7949" max="7949" width="2.625" style="62" customWidth="1"/>
    <col min="7950" max="7950" width="10.375" style="62" customWidth="1"/>
    <col min="7951" max="7952" width="19.375" style="62" customWidth="1"/>
    <col min="7953" max="7953" width="6.125" style="62" customWidth="1"/>
    <col min="7954" max="7955" width="17.375" style="62" bestFit="1" customWidth="1"/>
    <col min="7956" max="8194" width="9" style="62"/>
    <col min="8195" max="8196" width="4" style="62" customWidth="1"/>
    <col min="8197" max="8197" width="23.875" style="62" customWidth="1"/>
    <col min="8198" max="8198" width="0" style="62" hidden="1" customWidth="1"/>
    <col min="8199" max="8199" width="26.875" style="62" customWidth="1"/>
    <col min="8200" max="8201" width="0" style="62" hidden="1" customWidth="1"/>
    <col min="8202" max="8202" width="25" style="62" customWidth="1"/>
    <col min="8203" max="8203" width="1.75" style="62" customWidth="1"/>
    <col min="8204" max="8204" width="8.5" style="62" customWidth="1"/>
    <col min="8205" max="8205" width="2.625" style="62" customWidth="1"/>
    <col min="8206" max="8206" width="10.375" style="62" customWidth="1"/>
    <col min="8207" max="8208" width="19.375" style="62" customWidth="1"/>
    <col min="8209" max="8209" width="6.125" style="62" customWidth="1"/>
    <col min="8210" max="8211" width="17.375" style="62" bestFit="1" customWidth="1"/>
    <col min="8212" max="8450" width="9" style="62"/>
    <col min="8451" max="8452" width="4" style="62" customWidth="1"/>
    <col min="8453" max="8453" width="23.875" style="62" customWidth="1"/>
    <col min="8454" max="8454" width="0" style="62" hidden="1" customWidth="1"/>
    <col min="8455" max="8455" width="26.875" style="62" customWidth="1"/>
    <col min="8456" max="8457" width="0" style="62" hidden="1" customWidth="1"/>
    <col min="8458" max="8458" width="25" style="62" customWidth="1"/>
    <col min="8459" max="8459" width="1.75" style="62" customWidth="1"/>
    <col min="8460" max="8460" width="8.5" style="62" customWidth="1"/>
    <col min="8461" max="8461" width="2.625" style="62" customWidth="1"/>
    <col min="8462" max="8462" width="10.375" style="62" customWidth="1"/>
    <col min="8463" max="8464" width="19.375" style="62" customWidth="1"/>
    <col min="8465" max="8465" width="6.125" style="62" customWidth="1"/>
    <col min="8466" max="8467" width="17.375" style="62" bestFit="1" customWidth="1"/>
    <col min="8468" max="8706" width="9" style="62"/>
    <col min="8707" max="8708" width="4" style="62" customWidth="1"/>
    <col min="8709" max="8709" width="23.875" style="62" customWidth="1"/>
    <col min="8710" max="8710" width="0" style="62" hidden="1" customWidth="1"/>
    <col min="8711" max="8711" width="26.875" style="62" customWidth="1"/>
    <col min="8712" max="8713" width="0" style="62" hidden="1" customWidth="1"/>
    <col min="8714" max="8714" width="25" style="62" customWidth="1"/>
    <col min="8715" max="8715" width="1.75" style="62" customWidth="1"/>
    <col min="8716" max="8716" width="8.5" style="62" customWidth="1"/>
    <col min="8717" max="8717" width="2.625" style="62" customWidth="1"/>
    <col min="8718" max="8718" width="10.375" style="62" customWidth="1"/>
    <col min="8719" max="8720" width="19.375" style="62" customWidth="1"/>
    <col min="8721" max="8721" width="6.125" style="62" customWidth="1"/>
    <col min="8722" max="8723" width="17.375" style="62" bestFit="1" customWidth="1"/>
    <col min="8724" max="8962" width="9" style="62"/>
    <col min="8963" max="8964" width="4" style="62" customWidth="1"/>
    <col min="8965" max="8965" width="23.875" style="62" customWidth="1"/>
    <col min="8966" max="8966" width="0" style="62" hidden="1" customWidth="1"/>
    <col min="8967" max="8967" width="26.875" style="62" customWidth="1"/>
    <col min="8968" max="8969" width="0" style="62" hidden="1" customWidth="1"/>
    <col min="8970" max="8970" width="25" style="62" customWidth="1"/>
    <col min="8971" max="8971" width="1.75" style="62" customWidth="1"/>
    <col min="8972" max="8972" width="8.5" style="62" customWidth="1"/>
    <col min="8973" max="8973" width="2.625" style="62" customWidth="1"/>
    <col min="8974" max="8974" width="10.375" style="62" customWidth="1"/>
    <col min="8975" max="8976" width="19.375" style="62" customWidth="1"/>
    <col min="8977" max="8977" width="6.125" style="62" customWidth="1"/>
    <col min="8978" max="8979" width="17.375" style="62" bestFit="1" customWidth="1"/>
    <col min="8980" max="9218" width="9" style="62"/>
    <col min="9219" max="9220" width="4" style="62" customWidth="1"/>
    <col min="9221" max="9221" width="23.875" style="62" customWidth="1"/>
    <col min="9222" max="9222" width="0" style="62" hidden="1" customWidth="1"/>
    <col min="9223" max="9223" width="26.875" style="62" customWidth="1"/>
    <col min="9224" max="9225" width="0" style="62" hidden="1" customWidth="1"/>
    <col min="9226" max="9226" width="25" style="62" customWidth="1"/>
    <col min="9227" max="9227" width="1.75" style="62" customWidth="1"/>
    <col min="9228" max="9228" width="8.5" style="62" customWidth="1"/>
    <col min="9229" max="9229" width="2.625" style="62" customWidth="1"/>
    <col min="9230" max="9230" width="10.375" style="62" customWidth="1"/>
    <col min="9231" max="9232" width="19.375" style="62" customWidth="1"/>
    <col min="9233" max="9233" width="6.125" style="62" customWidth="1"/>
    <col min="9234" max="9235" width="17.375" style="62" bestFit="1" customWidth="1"/>
    <col min="9236" max="9474" width="9" style="62"/>
    <col min="9475" max="9476" width="4" style="62" customWidth="1"/>
    <col min="9477" max="9477" width="23.875" style="62" customWidth="1"/>
    <col min="9478" max="9478" width="0" style="62" hidden="1" customWidth="1"/>
    <col min="9479" max="9479" width="26.875" style="62" customWidth="1"/>
    <col min="9480" max="9481" width="0" style="62" hidden="1" customWidth="1"/>
    <col min="9482" max="9482" width="25" style="62" customWidth="1"/>
    <col min="9483" max="9483" width="1.75" style="62" customWidth="1"/>
    <col min="9484" max="9484" width="8.5" style="62" customWidth="1"/>
    <col min="9485" max="9485" width="2.625" style="62" customWidth="1"/>
    <col min="9486" max="9486" width="10.375" style="62" customWidth="1"/>
    <col min="9487" max="9488" width="19.375" style="62" customWidth="1"/>
    <col min="9489" max="9489" width="6.125" style="62" customWidth="1"/>
    <col min="9490" max="9491" width="17.375" style="62" bestFit="1" customWidth="1"/>
    <col min="9492" max="9730" width="9" style="62"/>
    <col min="9731" max="9732" width="4" style="62" customWidth="1"/>
    <col min="9733" max="9733" width="23.875" style="62" customWidth="1"/>
    <col min="9734" max="9734" width="0" style="62" hidden="1" customWidth="1"/>
    <col min="9735" max="9735" width="26.875" style="62" customWidth="1"/>
    <col min="9736" max="9737" width="0" style="62" hidden="1" customWidth="1"/>
    <col min="9738" max="9738" width="25" style="62" customWidth="1"/>
    <col min="9739" max="9739" width="1.75" style="62" customWidth="1"/>
    <col min="9740" max="9740" width="8.5" style="62" customWidth="1"/>
    <col min="9741" max="9741" width="2.625" style="62" customWidth="1"/>
    <col min="9742" max="9742" width="10.375" style="62" customWidth="1"/>
    <col min="9743" max="9744" width="19.375" style="62" customWidth="1"/>
    <col min="9745" max="9745" width="6.125" style="62" customWidth="1"/>
    <col min="9746" max="9747" width="17.375" style="62" bestFit="1" customWidth="1"/>
    <col min="9748" max="9986" width="9" style="62"/>
    <col min="9987" max="9988" width="4" style="62" customWidth="1"/>
    <col min="9989" max="9989" width="23.875" style="62" customWidth="1"/>
    <col min="9990" max="9990" width="0" style="62" hidden="1" customWidth="1"/>
    <col min="9991" max="9991" width="26.875" style="62" customWidth="1"/>
    <col min="9992" max="9993" width="0" style="62" hidden="1" customWidth="1"/>
    <col min="9994" max="9994" width="25" style="62" customWidth="1"/>
    <col min="9995" max="9995" width="1.75" style="62" customWidth="1"/>
    <col min="9996" max="9996" width="8.5" style="62" customWidth="1"/>
    <col min="9997" max="9997" width="2.625" style="62" customWidth="1"/>
    <col min="9998" max="9998" width="10.375" style="62" customWidth="1"/>
    <col min="9999" max="10000" width="19.375" style="62" customWidth="1"/>
    <col min="10001" max="10001" width="6.125" style="62" customWidth="1"/>
    <col min="10002" max="10003" width="17.375" style="62" bestFit="1" customWidth="1"/>
    <col min="10004" max="10242" width="9" style="62"/>
    <col min="10243" max="10244" width="4" style="62" customWidth="1"/>
    <col min="10245" max="10245" width="23.875" style="62" customWidth="1"/>
    <col min="10246" max="10246" width="0" style="62" hidden="1" customWidth="1"/>
    <col min="10247" max="10247" width="26.875" style="62" customWidth="1"/>
    <col min="10248" max="10249" width="0" style="62" hidden="1" customWidth="1"/>
    <col min="10250" max="10250" width="25" style="62" customWidth="1"/>
    <col min="10251" max="10251" width="1.75" style="62" customWidth="1"/>
    <col min="10252" max="10252" width="8.5" style="62" customWidth="1"/>
    <col min="10253" max="10253" width="2.625" style="62" customWidth="1"/>
    <col min="10254" max="10254" width="10.375" style="62" customWidth="1"/>
    <col min="10255" max="10256" width="19.375" style="62" customWidth="1"/>
    <col min="10257" max="10257" width="6.125" style="62" customWidth="1"/>
    <col min="10258" max="10259" width="17.375" style="62" bestFit="1" customWidth="1"/>
    <col min="10260" max="10498" width="9" style="62"/>
    <col min="10499" max="10500" width="4" style="62" customWidth="1"/>
    <col min="10501" max="10501" width="23.875" style="62" customWidth="1"/>
    <col min="10502" max="10502" width="0" style="62" hidden="1" customWidth="1"/>
    <col min="10503" max="10503" width="26.875" style="62" customWidth="1"/>
    <col min="10504" max="10505" width="0" style="62" hidden="1" customWidth="1"/>
    <col min="10506" max="10506" width="25" style="62" customWidth="1"/>
    <col min="10507" max="10507" width="1.75" style="62" customWidth="1"/>
    <col min="10508" max="10508" width="8.5" style="62" customWidth="1"/>
    <col min="10509" max="10509" width="2.625" style="62" customWidth="1"/>
    <col min="10510" max="10510" width="10.375" style="62" customWidth="1"/>
    <col min="10511" max="10512" width="19.375" style="62" customWidth="1"/>
    <col min="10513" max="10513" width="6.125" style="62" customWidth="1"/>
    <col min="10514" max="10515" width="17.375" style="62" bestFit="1" customWidth="1"/>
    <col min="10516" max="10754" width="9" style="62"/>
    <col min="10755" max="10756" width="4" style="62" customWidth="1"/>
    <col min="10757" max="10757" width="23.875" style="62" customWidth="1"/>
    <col min="10758" max="10758" width="0" style="62" hidden="1" customWidth="1"/>
    <col min="10759" max="10759" width="26.875" style="62" customWidth="1"/>
    <col min="10760" max="10761" width="0" style="62" hidden="1" customWidth="1"/>
    <col min="10762" max="10762" width="25" style="62" customWidth="1"/>
    <col min="10763" max="10763" width="1.75" style="62" customWidth="1"/>
    <col min="10764" max="10764" width="8.5" style="62" customWidth="1"/>
    <col min="10765" max="10765" width="2.625" style="62" customWidth="1"/>
    <col min="10766" max="10766" width="10.375" style="62" customWidth="1"/>
    <col min="10767" max="10768" width="19.375" style="62" customWidth="1"/>
    <col min="10769" max="10769" width="6.125" style="62" customWidth="1"/>
    <col min="10770" max="10771" width="17.375" style="62" bestFit="1" customWidth="1"/>
    <col min="10772" max="11010" width="9" style="62"/>
    <col min="11011" max="11012" width="4" style="62" customWidth="1"/>
    <col min="11013" max="11013" width="23.875" style="62" customWidth="1"/>
    <col min="11014" max="11014" width="0" style="62" hidden="1" customWidth="1"/>
    <col min="11015" max="11015" width="26.875" style="62" customWidth="1"/>
    <col min="11016" max="11017" width="0" style="62" hidden="1" customWidth="1"/>
    <col min="11018" max="11018" width="25" style="62" customWidth="1"/>
    <col min="11019" max="11019" width="1.75" style="62" customWidth="1"/>
    <col min="11020" max="11020" width="8.5" style="62" customWidth="1"/>
    <col min="11021" max="11021" width="2.625" style="62" customWidth="1"/>
    <col min="11022" max="11022" width="10.375" style="62" customWidth="1"/>
    <col min="11023" max="11024" width="19.375" style="62" customWidth="1"/>
    <col min="11025" max="11025" width="6.125" style="62" customWidth="1"/>
    <col min="11026" max="11027" width="17.375" style="62" bestFit="1" customWidth="1"/>
    <col min="11028" max="11266" width="9" style="62"/>
    <col min="11267" max="11268" width="4" style="62" customWidth="1"/>
    <col min="11269" max="11269" width="23.875" style="62" customWidth="1"/>
    <col min="11270" max="11270" width="0" style="62" hidden="1" customWidth="1"/>
    <col min="11271" max="11271" width="26.875" style="62" customWidth="1"/>
    <col min="11272" max="11273" width="0" style="62" hidden="1" customWidth="1"/>
    <col min="11274" max="11274" width="25" style="62" customWidth="1"/>
    <col min="11275" max="11275" width="1.75" style="62" customWidth="1"/>
    <col min="11276" max="11276" width="8.5" style="62" customWidth="1"/>
    <col min="11277" max="11277" width="2.625" style="62" customWidth="1"/>
    <col min="11278" max="11278" width="10.375" style="62" customWidth="1"/>
    <col min="11279" max="11280" width="19.375" style="62" customWidth="1"/>
    <col min="11281" max="11281" width="6.125" style="62" customWidth="1"/>
    <col min="11282" max="11283" width="17.375" style="62" bestFit="1" customWidth="1"/>
    <col min="11284" max="11522" width="9" style="62"/>
    <col min="11523" max="11524" width="4" style="62" customWidth="1"/>
    <col min="11525" max="11525" width="23.875" style="62" customWidth="1"/>
    <col min="11526" max="11526" width="0" style="62" hidden="1" customWidth="1"/>
    <col min="11527" max="11527" width="26.875" style="62" customWidth="1"/>
    <col min="11528" max="11529" width="0" style="62" hidden="1" customWidth="1"/>
    <col min="11530" max="11530" width="25" style="62" customWidth="1"/>
    <col min="11531" max="11531" width="1.75" style="62" customWidth="1"/>
    <col min="11532" max="11532" width="8.5" style="62" customWidth="1"/>
    <col min="11533" max="11533" width="2.625" style="62" customWidth="1"/>
    <col min="11534" max="11534" width="10.375" style="62" customWidth="1"/>
    <col min="11535" max="11536" width="19.375" style="62" customWidth="1"/>
    <col min="11537" max="11537" width="6.125" style="62" customWidth="1"/>
    <col min="11538" max="11539" width="17.375" style="62" bestFit="1" customWidth="1"/>
    <col min="11540" max="11778" width="9" style="62"/>
    <col min="11779" max="11780" width="4" style="62" customWidth="1"/>
    <col min="11781" max="11781" width="23.875" style="62" customWidth="1"/>
    <col min="11782" max="11782" width="0" style="62" hidden="1" customWidth="1"/>
    <col min="11783" max="11783" width="26.875" style="62" customWidth="1"/>
    <col min="11784" max="11785" width="0" style="62" hidden="1" customWidth="1"/>
    <col min="11786" max="11786" width="25" style="62" customWidth="1"/>
    <col min="11787" max="11787" width="1.75" style="62" customWidth="1"/>
    <col min="11788" max="11788" width="8.5" style="62" customWidth="1"/>
    <col min="11789" max="11789" width="2.625" style="62" customWidth="1"/>
    <col min="11790" max="11790" width="10.375" style="62" customWidth="1"/>
    <col min="11791" max="11792" width="19.375" style="62" customWidth="1"/>
    <col min="11793" max="11793" width="6.125" style="62" customWidth="1"/>
    <col min="11794" max="11795" width="17.375" style="62" bestFit="1" customWidth="1"/>
    <col min="11796" max="12034" width="9" style="62"/>
    <col min="12035" max="12036" width="4" style="62" customWidth="1"/>
    <col min="12037" max="12037" width="23.875" style="62" customWidth="1"/>
    <col min="12038" max="12038" width="0" style="62" hidden="1" customWidth="1"/>
    <col min="12039" max="12039" width="26.875" style="62" customWidth="1"/>
    <col min="12040" max="12041" width="0" style="62" hidden="1" customWidth="1"/>
    <col min="12042" max="12042" width="25" style="62" customWidth="1"/>
    <col min="12043" max="12043" width="1.75" style="62" customWidth="1"/>
    <col min="12044" max="12044" width="8.5" style="62" customWidth="1"/>
    <col min="12045" max="12045" width="2.625" style="62" customWidth="1"/>
    <col min="12046" max="12046" width="10.375" style="62" customWidth="1"/>
    <col min="12047" max="12048" width="19.375" style="62" customWidth="1"/>
    <col min="12049" max="12049" width="6.125" style="62" customWidth="1"/>
    <col min="12050" max="12051" width="17.375" style="62" bestFit="1" customWidth="1"/>
    <col min="12052" max="12290" width="9" style="62"/>
    <col min="12291" max="12292" width="4" style="62" customWidth="1"/>
    <col min="12293" max="12293" width="23.875" style="62" customWidth="1"/>
    <col min="12294" max="12294" width="0" style="62" hidden="1" customWidth="1"/>
    <col min="12295" max="12295" width="26.875" style="62" customWidth="1"/>
    <col min="12296" max="12297" width="0" style="62" hidden="1" customWidth="1"/>
    <col min="12298" max="12298" width="25" style="62" customWidth="1"/>
    <col min="12299" max="12299" width="1.75" style="62" customWidth="1"/>
    <col min="12300" max="12300" width="8.5" style="62" customWidth="1"/>
    <col min="12301" max="12301" width="2.625" style="62" customWidth="1"/>
    <col min="12302" max="12302" width="10.375" style="62" customWidth="1"/>
    <col min="12303" max="12304" width="19.375" style="62" customWidth="1"/>
    <col min="12305" max="12305" width="6.125" style="62" customWidth="1"/>
    <col min="12306" max="12307" width="17.375" style="62" bestFit="1" customWidth="1"/>
    <col min="12308" max="12546" width="9" style="62"/>
    <col min="12547" max="12548" width="4" style="62" customWidth="1"/>
    <col min="12549" max="12549" width="23.875" style="62" customWidth="1"/>
    <col min="12550" max="12550" width="0" style="62" hidden="1" customWidth="1"/>
    <col min="12551" max="12551" width="26.875" style="62" customWidth="1"/>
    <col min="12552" max="12553" width="0" style="62" hidden="1" customWidth="1"/>
    <col min="12554" max="12554" width="25" style="62" customWidth="1"/>
    <col min="12555" max="12555" width="1.75" style="62" customWidth="1"/>
    <col min="12556" max="12556" width="8.5" style="62" customWidth="1"/>
    <col min="12557" max="12557" width="2.625" style="62" customWidth="1"/>
    <col min="12558" max="12558" width="10.375" style="62" customWidth="1"/>
    <col min="12559" max="12560" width="19.375" style="62" customWidth="1"/>
    <col min="12561" max="12561" width="6.125" style="62" customWidth="1"/>
    <col min="12562" max="12563" width="17.375" style="62" bestFit="1" customWidth="1"/>
    <col min="12564" max="12802" width="9" style="62"/>
    <col min="12803" max="12804" width="4" style="62" customWidth="1"/>
    <col min="12805" max="12805" width="23.875" style="62" customWidth="1"/>
    <col min="12806" max="12806" width="0" style="62" hidden="1" customWidth="1"/>
    <col min="12807" max="12807" width="26.875" style="62" customWidth="1"/>
    <col min="12808" max="12809" width="0" style="62" hidden="1" customWidth="1"/>
    <col min="12810" max="12810" width="25" style="62" customWidth="1"/>
    <col min="12811" max="12811" width="1.75" style="62" customWidth="1"/>
    <col min="12812" max="12812" width="8.5" style="62" customWidth="1"/>
    <col min="12813" max="12813" width="2.625" style="62" customWidth="1"/>
    <col min="12814" max="12814" width="10.375" style="62" customWidth="1"/>
    <col min="12815" max="12816" width="19.375" style="62" customWidth="1"/>
    <col min="12817" max="12817" width="6.125" style="62" customWidth="1"/>
    <col min="12818" max="12819" width="17.375" style="62" bestFit="1" customWidth="1"/>
    <col min="12820" max="13058" width="9" style="62"/>
    <col min="13059" max="13060" width="4" style="62" customWidth="1"/>
    <col min="13061" max="13061" width="23.875" style="62" customWidth="1"/>
    <col min="13062" max="13062" width="0" style="62" hidden="1" customWidth="1"/>
    <col min="13063" max="13063" width="26.875" style="62" customWidth="1"/>
    <col min="13064" max="13065" width="0" style="62" hidden="1" customWidth="1"/>
    <col min="13066" max="13066" width="25" style="62" customWidth="1"/>
    <col min="13067" max="13067" width="1.75" style="62" customWidth="1"/>
    <col min="13068" max="13068" width="8.5" style="62" customWidth="1"/>
    <col min="13069" max="13069" width="2.625" style="62" customWidth="1"/>
    <col min="13070" max="13070" width="10.375" style="62" customWidth="1"/>
    <col min="13071" max="13072" width="19.375" style="62" customWidth="1"/>
    <col min="13073" max="13073" width="6.125" style="62" customWidth="1"/>
    <col min="13074" max="13075" width="17.375" style="62" bestFit="1" customWidth="1"/>
    <col min="13076" max="13314" width="9" style="62"/>
    <col min="13315" max="13316" width="4" style="62" customWidth="1"/>
    <col min="13317" max="13317" width="23.875" style="62" customWidth="1"/>
    <col min="13318" max="13318" width="0" style="62" hidden="1" customWidth="1"/>
    <col min="13319" max="13319" width="26.875" style="62" customWidth="1"/>
    <col min="13320" max="13321" width="0" style="62" hidden="1" customWidth="1"/>
    <col min="13322" max="13322" width="25" style="62" customWidth="1"/>
    <col min="13323" max="13323" width="1.75" style="62" customWidth="1"/>
    <col min="13324" max="13324" width="8.5" style="62" customWidth="1"/>
    <col min="13325" max="13325" width="2.625" style="62" customWidth="1"/>
    <col min="13326" max="13326" width="10.375" style="62" customWidth="1"/>
    <col min="13327" max="13328" width="19.375" style="62" customWidth="1"/>
    <col min="13329" max="13329" width="6.125" style="62" customWidth="1"/>
    <col min="13330" max="13331" width="17.375" style="62" bestFit="1" customWidth="1"/>
    <col min="13332" max="13570" width="9" style="62"/>
    <col min="13571" max="13572" width="4" style="62" customWidth="1"/>
    <col min="13573" max="13573" width="23.875" style="62" customWidth="1"/>
    <col min="13574" max="13574" width="0" style="62" hidden="1" customWidth="1"/>
    <col min="13575" max="13575" width="26.875" style="62" customWidth="1"/>
    <col min="13576" max="13577" width="0" style="62" hidden="1" customWidth="1"/>
    <col min="13578" max="13578" width="25" style="62" customWidth="1"/>
    <col min="13579" max="13579" width="1.75" style="62" customWidth="1"/>
    <col min="13580" max="13580" width="8.5" style="62" customWidth="1"/>
    <col min="13581" max="13581" width="2.625" style="62" customWidth="1"/>
    <col min="13582" max="13582" width="10.375" style="62" customWidth="1"/>
    <col min="13583" max="13584" width="19.375" style="62" customWidth="1"/>
    <col min="13585" max="13585" width="6.125" style="62" customWidth="1"/>
    <col min="13586" max="13587" width="17.375" style="62" bestFit="1" customWidth="1"/>
    <col min="13588" max="13826" width="9" style="62"/>
    <col min="13827" max="13828" width="4" style="62" customWidth="1"/>
    <col min="13829" max="13829" width="23.875" style="62" customWidth="1"/>
    <col min="13830" max="13830" width="0" style="62" hidden="1" customWidth="1"/>
    <col min="13831" max="13831" width="26.875" style="62" customWidth="1"/>
    <col min="13832" max="13833" width="0" style="62" hidden="1" customWidth="1"/>
    <col min="13834" max="13834" width="25" style="62" customWidth="1"/>
    <col min="13835" max="13835" width="1.75" style="62" customWidth="1"/>
    <col min="13836" max="13836" width="8.5" style="62" customWidth="1"/>
    <col min="13837" max="13837" width="2.625" style="62" customWidth="1"/>
    <col min="13838" max="13838" width="10.375" style="62" customWidth="1"/>
    <col min="13839" max="13840" width="19.375" style="62" customWidth="1"/>
    <col min="13841" max="13841" width="6.125" style="62" customWidth="1"/>
    <col min="13842" max="13843" width="17.375" style="62" bestFit="1" customWidth="1"/>
    <col min="13844" max="14082" width="9" style="62"/>
    <col min="14083" max="14084" width="4" style="62" customWidth="1"/>
    <col min="14085" max="14085" width="23.875" style="62" customWidth="1"/>
    <col min="14086" max="14086" width="0" style="62" hidden="1" customWidth="1"/>
    <col min="14087" max="14087" width="26.875" style="62" customWidth="1"/>
    <col min="14088" max="14089" width="0" style="62" hidden="1" customWidth="1"/>
    <col min="14090" max="14090" width="25" style="62" customWidth="1"/>
    <col min="14091" max="14091" width="1.75" style="62" customWidth="1"/>
    <col min="14092" max="14092" width="8.5" style="62" customWidth="1"/>
    <col min="14093" max="14093" width="2.625" style="62" customWidth="1"/>
    <col min="14094" max="14094" width="10.375" style="62" customWidth="1"/>
    <col min="14095" max="14096" width="19.375" style="62" customWidth="1"/>
    <col min="14097" max="14097" width="6.125" style="62" customWidth="1"/>
    <col min="14098" max="14099" width="17.375" style="62" bestFit="1" customWidth="1"/>
    <col min="14100" max="14338" width="9" style="62"/>
    <col min="14339" max="14340" width="4" style="62" customWidth="1"/>
    <col min="14341" max="14341" width="23.875" style="62" customWidth="1"/>
    <col min="14342" max="14342" width="0" style="62" hidden="1" customWidth="1"/>
    <col min="14343" max="14343" width="26.875" style="62" customWidth="1"/>
    <col min="14344" max="14345" width="0" style="62" hidden="1" customWidth="1"/>
    <col min="14346" max="14346" width="25" style="62" customWidth="1"/>
    <col min="14347" max="14347" width="1.75" style="62" customWidth="1"/>
    <col min="14348" max="14348" width="8.5" style="62" customWidth="1"/>
    <col min="14349" max="14349" width="2.625" style="62" customWidth="1"/>
    <col min="14350" max="14350" width="10.375" style="62" customWidth="1"/>
    <col min="14351" max="14352" width="19.375" style="62" customWidth="1"/>
    <col min="14353" max="14353" width="6.125" style="62" customWidth="1"/>
    <col min="14354" max="14355" width="17.375" style="62" bestFit="1" customWidth="1"/>
    <col min="14356" max="14594" width="9" style="62"/>
    <col min="14595" max="14596" width="4" style="62" customWidth="1"/>
    <col min="14597" max="14597" width="23.875" style="62" customWidth="1"/>
    <col min="14598" max="14598" width="0" style="62" hidden="1" customWidth="1"/>
    <col min="14599" max="14599" width="26.875" style="62" customWidth="1"/>
    <col min="14600" max="14601" width="0" style="62" hidden="1" customWidth="1"/>
    <col min="14602" max="14602" width="25" style="62" customWidth="1"/>
    <col min="14603" max="14603" width="1.75" style="62" customWidth="1"/>
    <col min="14604" max="14604" width="8.5" style="62" customWidth="1"/>
    <col min="14605" max="14605" width="2.625" style="62" customWidth="1"/>
    <col min="14606" max="14606" width="10.375" style="62" customWidth="1"/>
    <col min="14607" max="14608" width="19.375" style="62" customWidth="1"/>
    <col min="14609" max="14609" width="6.125" style="62" customWidth="1"/>
    <col min="14610" max="14611" width="17.375" style="62" bestFit="1" customWidth="1"/>
    <col min="14612" max="14850" width="9" style="62"/>
    <col min="14851" max="14852" width="4" style="62" customWidth="1"/>
    <col min="14853" max="14853" width="23.875" style="62" customWidth="1"/>
    <col min="14854" max="14854" width="0" style="62" hidden="1" customWidth="1"/>
    <col min="14855" max="14855" width="26.875" style="62" customWidth="1"/>
    <col min="14856" max="14857" width="0" style="62" hidden="1" customWidth="1"/>
    <col min="14858" max="14858" width="25" style="62" customWidth="1"/>
    <col min="14859" max="14859" width="1.75" style="62" customWidth="1"/>
    <col min="14860" max="14860" width="8.5" style="62" customWidth="1"/>
    <col min="14861" max="14861" width="2.625" style="62" customWidth="1"/>
    <col min="14862" max="14862" width="10.375" style="62" customWidth="1"/>
    <col min="14863" max="14864" width="19.375" style="62" customWidth="1"/>
    <col min="14865" max="14865" width="6.125" style="62" customWidth="1"/>
    <col min="14866" max="14867" width="17.375" style="62" bestFit="1" customWidth="1"/>
    <col min="14868" max="15106" width="9" style="62"/>
    <col min="15107" max="15108" width="4" style="62" customWidth="1"/>
    <col min="15109" max="15109" width="23.875" style="62" customWidth="1"/>
    <col min="15110" max="15110" width="0" style="62" hidden="1" customWidth="1"/>
    <col min="15111" max="15111" width="26.875" style="62" customWidth="1"/>
    <col min="15112" max="15113" width="0" style="62" hidden="1" customWidth="1"/>
    <col min="15114" max="15114" width="25" style="62" customWidth="1"/>
    <col min="15115" max="15115" width="1.75" style="62" customWidth="1"/>
    <col min="15116" max="15116" width="8.5" style="62" customWidth="1"/>
    <col min="15117" max="15117" width="2.625" style="62" customWidth="1"/>
    <col min="15118" max="15118" width="10.375" style="62" customWidth="1"/>
    <col min="15119" max="15120" width="19.375" style="62" customWidth="1"/>
    <col min="15121" max="15121" width="6.125" style="62" customWidth="1"/>
    <col min="15122" max="15123" width="17.375" style="62" bestFit="1" customWidth="1"/>
    <col min="15124" max="15362" width="9" style="62"/>
    <col min="15363" max="15364" width="4" style="62" customWidth="1"/>
    <col min="15365" max="15365" width="23.875" style="62" customWidth="1"/>
    <col min="15366" max="15366" width="0" style="62" hidden="1" customWidth="1"/>
    <col min="15367" max="15367" width="26.875" style="62" customWidth="1"/>
    <col min="15368" max="15369" width="0" style="62" hidden="1" customWidth="1"/>
    <col min="15370" max="15370" width="25" style="62" customWidth="1"/>
    <col min="15371" max="15371" width="1.75" style="62" customWidth="1"/>
    <col min="15372" max="15372" width="8.5" style="62" customWidth="1"/>
    <col min="15373" max="15373" width="2.625" style="62" customWidth="1"/>
    <col min="15374" max="15374" width="10.375" style="62" customWidth="1"/>
    <col min="15375" max="15376" width="19.375" style="62" customWidth="1"/>
    <col min="15377" max="15377" width="6.125" style="62" customWidth="1"/>
    <col min="15378" max="15379" width="17.375" style="62" bestFit="1" customWidth="1"/>
    <col min="15380" max="15618" width="9" style="62"/>
    <col min="15619" max="15620" width="4" style="62" customWidth="1"/>
    <col min="15621" max="15621" width="23.875" style="62" customWidth="1"/>
    <col min="15622" max="15622" width="0" style="62" hidden="1" customWidth="1"/>
    <col min="15623" max="15623" width="26.875" style="62" customWidth="1"/>
    <col min="15624" max="15625" width="0" style="62" hidden="1" customWidth="1"/>
    <col min="15626" max="15626" width="25" style="62" customWidth="1"/>
    <col min="15627" max="15627" width="1.75" style="62" customWidth="1"/>
    <col min="15628" max="15628" width="8.5" style="62" customWidth="1"/>
    <col min="15629" max="15629" width="2.625" style="62" customWidth="1"/>
    <col min="15630" max="15630" width="10.375" style="62" customWidth="1"/>
    <col min="15631" max="15632" width="19.375" style="62" customWidth="1"/>
    <col min="15633" max="15633" width="6.125" style="62" customWidth="1"/>
    <col min="15634" max="15635" width="17.375" style="62" bestFit="1" customWidth="1"/>
    <col min="15636" max="15874" width="9" style="62"/>
    <col min="15875" max="15876" width="4" style="62" customWidth="1"/>
    <col min="15877" max="15877" width="23.875" style="62" customWidth="1"/>
    <col min="15878" max="15878" width="0" style="62" hidden="1" customWidth="1"/>
    <col min="15879" max="15879" width="26.875" style="62" customWidth="1"/>
    <col min="15880" max="15881" width="0" style="62" hidden="1" customWidth="1"/>
    <col min="15882" max="15882" width="25" style="62" customWidth="1"/>
    <col min="15883" max="15883" width="1.75" style="62" customWidth="1"/>
    <col min="15884" max="15884" width="8.5" style="62" customWidth="1"/>
    <col min="15885" max="15885" width="2.625" style="62" customWidth="1"/>
    <col min="15886" max="15886" width="10.375" style="62" customWidth="1"/>
    <col min="15887" max="15888" width="19.375" style="62" customWidth="1"/>
    <col min="15889" max="15889" width="6.125" style="62" customWidth="1"/>
    <col min="15890" max="15891" width="17.375" style="62" bestFit="1" customWidth="1"/>
    <col min="15892" max="16130" width="9" style="62"/>
    <col min="16131" max="16132" width="4" style="62" customWidth="1"/>
    <col min="16133" max="16133" width="23.875" style="62" customWidth="1"/>
    <col min="16134" max="16134" width="0" style="62" hidden="1" customWidth="1"/>
    <col min="16135" max="16135" width="26.875" style="62" customWidth="1"/>
    <col min="16136" max="16137" width="0" style="62" hidden="1" customWidth="1"/>
    <col min="16138" max="16138" width="25" style="62" customWidth="1"/>
    <col min="16139" max="16139" width="1.75" style="62" customWidth="1"/>
    <col min="16140" max="16140" width="8.5" style="62" customWidth="1"/>
    <col min="16141" max="16141" width="2.625" style="62" customWidth="1"/>
    <col min="16142" max="16142" width="10.375" style="62" customWidth="1"/>
    <col min="16143" max="16144" width="19.375" style="62" customWidth="1"/>
    <col min="16145" max="16145" width="6.125" style="62" customWidth="1"/>
    <col min="16146" max="16147" width="17.375" style="62" bestFit="1" customWidth="1"/>
    <col min="16148" max="16384" width="9" style="62"/>
  </cols>
  <sheetData>
    <row r="1" spans="1:21" ht="28.5" customHeight="1">
      <c r="A1" s="213" t="s">
        <v>451</v>
      </c>
      <c r="B1" s="213"/>
      <c r="C1" s="213"/>
      <c r="D1" s="213"/>
      <c r="E1" s="213"/>
      <c r="F1" s="213"/>
      <c r="G1" s="213"/>
      <c r="H1" s="213"/>
      <c r="I1" s="213"/>
      <c r="J1" s="213"/>
      <c r="K1" s="213"/>
      <c r="L1" s="213"/>
      <c r="M1" s="213"/>
      <c r="N1" s="58"/>
      <c r="O1" s="59"/>
      <c r="P1" s="59"/>
      <c r="T1" s="62"/>
      <c r="U1" s="62"/>
    </row>
    <row r="2" spans="1:21" ht="18.75" customHeight="1">
      <c r="A2" s="63" t="s">
        <v>348</v>
      </c>
      <c r="C2" s="214" t="s">
        <v>448</v>
      </c>
      <c r="D2" s="214"/>
      <c r="E2" s="214"/>
      <c r="F2" s="214"/>
      <c r="G2" s="214"/>
      <c r="H2" s="214"/>
      <c r="I2" s="60"/>
      <c r="J2" s="60"/>
      <c r="K2" s="60" t="s">
        <v>349</v>
      </c>
      <c r="L2" s="60" t="s">
        <v>349</v>
      </c>
      <c r="M2" s="60" t="s">
        <v>349</v>
      </c>
      <c r="N2" s="60"/>
      <c r="O2" s="64"/>
      <c r="P2" s="64"/>
      <c r="Q2" s="65"/>
      <c r="T2" s="62"/>
      <c r="U2" s="62"/>
    </row>
    <row r="3" spans="1:21" ht="18.75" customHeight="1">
      <c r="A3" s="63" t="s">
        <v>350</v>
      </c>
      <c r="C3" s="63" t="str">
        <f>"일금 "&amp;NUMBERSTRING(E34,1)&amp;"원整"&amp;"("&amp;DOLLAR(E34)&amp;"원)"</f>
        <v>일금 팔천팔백사십삼만칠천사백일십원整(₩88,437,410원)</v>
      </c>
      <c r="D3" s="60"/>
      <c r="E3" s="63"/>
      <c r="F3" s="60"/>
      <c r="H3" s="60" t="s">
        <v>351</v>
      </c>
      <c r="I3" s="60"/>
      <c r="J3" s="60"/>
      <c r="K3" s="60"/>
      <c r="L3" s="60"/>
      <c r="M3" s="60"/>
      <c r="N3" s="60"/>
      <c r="O3" s="64"/>
      <c r="P3" s="64"/>
      <c r="Q3" s="65"/>
      <c r="T3" s="62"/>
      <c r="U3" s="62"/>
    </row>
    <row r="4" spans="1:21" ht="15.75" customHeight="1">
      <c r="A4" s="210" t="s">
        <v>352</v>
      </c>
      <c r="B4" s="211"/>
      <c r="C4" s="212"/>
      <c r="D4" s="66" t="s">
        <v>353</v>
      </c>
      <c r="E4" s="66" t="s">
        <v>354</v>
      </c>
      <c r="F4" s="66" t="s">
        <v>355</v>
      </c>
      <c r="G4" s="67" t="s">
        <v>356</v>
      </c>
      <c r="H4" s="210" t="s">
        <v>357</v>
      </c>
      <c r="I4" s="211"/>
      <c r="J4" s="211"/>
      <c r="K4" s="211"/>
      <c r="L4" s="212"/>
      <c r="M4" s="66" t="s">
        <v>164</v>
      </c>
      <c r="N4" s="68"/>
      <c r="O4" s="69"/>
      <c r="P4" s="69"/>
      <c r="T4" s="62"/>
      <c r="U4" s="62"/>
    </row>
    <row r="5" spans="1:21" ht="15" customHeight="1">
      <c r="A5" s="70"/>
      <c r="B5" s="70" t="s">
        <v>358</v>
      </c>
      <c r="C5" s="71" t="s">
        <v>359</v>
      </c>
      <c r="D5" s="72">
        <f t="shared" ref="D5:D17" si="0">SUM(E5:G5)</f>
        <v>1583244205</v>
      </c>
      <c r="E5" s="73">
        <f>집계표!F32</f>
        <v>53016221</v>
      </c>
      <c r="F5" s="73">
        <v>1359095070</v>
      </c>
      <c r="G5" s="73">
        <v>171132914</v>
      </c>
      <c r="H5" s="74"/>
      <c r="I5" s="75"/>
      <c r="J5" s="75"/>
      <c r="K5" s="75"/>
      <c r="L5" s="76"/>
      <c r="M5" s="77"/>
      <c r="N5" s="78"/>
      <c r="O5" s="79"/>
      <c r="P5" s="79"/>
      <c r="T5" s="62"/>
      <c r="U5" s="62"/>
    </row>
    <row r="6" spans="1:21" ht="15" customHeight="1">
      <c r="A6" s="80"/>
      <c r="B6" s="80" t="s">
        <v>360</v>
      </c>
      <c r="C6" s="81" t="s">
        <v>361</v>
      </c>
      <c r="D6" s="82">
        <f t="shared" si="0"/>
        <v>0</v>
      </c>
      <c r="E6" s="82">
        <v>0</v>
      </c>
      <c r="F6" s="82">
        <v>0</v>
      </c>
      <c r="G6" s="82">
        <v>0</v>
      </c>
      <c r="H6" s="83"/>
      <c r="I6" s="84"/>
      <c r="J6" s="84"/>
      <c r="K6" s="84"/>
      <c r="L6" s="85"/>
      <c r="M6" s="86"/>
      <c r="N6" s="78"/>
      <c r="O6" s="79"/>
      <c r="P6" s="79"/>
      <c r="T6" s="62"/>
      <c r="U6" s="62"/>
    </row>
    <row r="7" spans="1:21" ht="15" customHeight="1">
      <c r="A7" s="80" t="s">
        <v>349</v>
      </c>
      <c r="B7" s="80" t="s">
        <v>362</v>
      </c>
      <c r="C7" s="81" t="s">
        <v>363</v>
      </c>
      <c r="D7" s="82">
        <f t="shared" si="0"/>
        <v>0</v>
      </c>
      <c r="E7" s="82"/>
      <c r="F7" s="82">
        <v>0</v>
      </c>
      <c r="G7" s="82">
        <v>0</v>
      </c>
      <c r="H7" s="83"/>
      <c r="I7" s="84"/>
      <c r="J7" s="84"/>
      <c r="K7" s="84"/>
      <c r="L7" s="85"/>
      <c r="M7" s="86"/>
      <c r="N7" s="78"/>
      <c r="O7" s="79"/>
      <c r="P7" s="79"/>
      <c r="T7" s="62"/>
      <c r="U7" s="62"/>
    </row>
    <row r="8" spans="1:21" ht="15" customHeight="1">
      <c r="A8" s="80" t="s">
        <v>364</v>
      </c>
      <c r="B8" s="87"/>
      <c r="C8" s="88" t="s">
        <v>365</v>
      </c>
      <c r="D8" s="89">
        <f t="shared" si="0"/>
        <v>1583244205</v>
      </c>
      <c r="E8" s="90">
        <f>E5+E6-E7</f>
        <v>53016221</v>
      </c>
      <c r="F8" s="90">
        <f>F5+F6-F7</f>
        <v>1359095070</v>
      </c>
      <c r="G8" s="90">
        <f>G5+G6-G7</f>
        <v>171132914</v>
      </c>
      <c r="H8" s="91"/>
      <c r="I8" s="92"/>
      <c r="J8" s="92"/>
      <c r="K8" s="92"/>
      <c r="L8" s="93"/>
      <c r="M8" s="94"/>
      <c r="N8" s="78"/>
      <c r="O8" s="79"/>
      <c r="P8" s="79"/>
      <c r="T8" s="62"/>
      <c r="U8" s="62"/>
    </row>
    <row r="9" spans="1:21" ht="15" customHeight="1">
      <c r="A9" s="80"/>
      <c r="B9" s="70" t="s">
        <v>366</v>
      </c>
      <c r="C9" s="71" t="s">
        <v>367</v>
      </c>
      <c r="D9" s="72">
        <f t="shared" si="0"/>
        <v>810458291</v>
      </c>
      <c r="E9" s="73">
        <f>집계표!H32</f>
        <v>11348779</v>
      </c>
      <c r="F9" s="73">
        <v>662762469</v>
      </c>
      <c r="G9" s="73">
        <v>136347043</v>
      </c>
      <c r="H9" s="74"/>
      <c r="I9" s="75"/>
      <c r="J9" s="75"/>
      <c r="K9" s="75"/>
      <c r="L9" s="95"/>
      <c r="M9" s="77"/>
      <c r="N9" s="78"/>
      <c r="O9" s="79"/>
      <c r="P9" s="79"/>
      <c r="T9" s="62"/>
      <c r="U9" s="62"/>
    </row>
    <row r="10" spans="1:21" ht="15" customHeight="1">
      <c r="A10" s="80" t="s">
        <v>349</v>
      </c>
      <c r="B10" s="80" t="s">
        <v>368</v>
      </c>
      <c r="C10" s="81" t="s">
        <v>369</v>
      </c>
      <c r="D10" s="82">
        <f t="shared" si="0"/>
        <v>78614453</v>
      </c>
      <c r="E10" s="82">
        <f>TRUNC(E9*J10)</f>
        <v>1100831</v>
      </c>
      <c r="F10" s="82">
        <f>TRUNC(F9*J10)</f>
        <v>64287959</v>
      </c>
      <c r="G10" s="82">
        <f>TRUNC(G9*J10)</f>
        <v>13225663</v>
      </c>
      <c r="H10" s="83" t="s">
        <v>370</v>
      </c>
      <c r="I10" s="96" t="s">
        <v>371</v>
      </c>
      <c r="J10" s="97">
        <v>9.7000000000000003E-2</v>
      </c>
      <c r="K10" s="98"/>
      <c r="L10" s="85"/>
      <c r="M10" s="99"/>
      <c r="N10" s="100"/>
      <c r="O10" s="79"/>
      <c r="P10" s="79"/>
      <c r="T10" s="62"/>
      <c r="U10" s="62"/>
    </row>
    <row r="11" spans="1:21" ht="15" customHeight="1">
      <c r="A11" s="80" t="s">
        <v>372</v>
      </c>
      <c r="B11" s="87" t="s">
        <v>362</v>
      </c>
      <c r="C11" s="88" t="s">
        <v>365</v>
      </c>
      <c r="D11" s="101">
        <f t="shared" si="0"/>
        <v>889072744</v>
      </c>
      <c r="E11" s="90">
        <f>SUM(E9:E10)</f>
        <v>12449610</v>
      </c>
      <c r="F11" s="90">
        <f>SUM(F9:F10)</f>
        <v>727050428</v>
      </c>
      <c r="G11" s="90">
        <f>SUM(G9:G10)</f>
        <v>149572706</v>
      </c>
      <c r="H11" s="91"/>
      <c r="I11" s="92"/>
      <c r="J11" s="92"/>
      <c r="K11" s="92"/>
      <c r="L11" s="93"/>
      <c r="M11" s="94"/>
      <c r="N11" s="78"/>
      <c r="O11" s="79"/>
      <c r="P11" s="79"/>
      <c r="T11" s="62"/>
      <c r="U11" s="62"/>
    </row>
    <row r="12" spans="1:21" ht="15" customHeight="1">
      <c r="A12" s="80"/>
      <c r="B12" s="70"/>
      <c r="C12" s="81" t="s">
        <v>373</v>
      </c>
      <c r="D12" s="73">
        <f t="shared" si="0"/>
        <v>8939153</v>
      </c>
      <c r="E12" s="73">
        <v>1723250</v>
      </c>
      <c r="F12" s="73">
        <v>4771179</v>
      </c>
      <c r="G12" s="73">
        <v>2444724</v>
      </c>
      <c r="H12" s="74"/>
      <c r="I12" s="75"/>
      <c r="J12" s="75"/>
      <c r="K12" s="75"/>
      <c r="L12" s="95"/>
      <c r="M12" s="77"/>
      <c r="N12" s="78"/>
      <c r="O12" s="79"/>
      <c r="P12" s="79"/>
      <c r="T12" s="62"/>
      <c r="U12" s="62"/>
    </row>
    <row r="13" spans="1:21" ht="15" customHeight="1">
      <c r="A13" s="80" t="s">
        <v>349</v>
      </c>
      <c r="B13" s="80" t="s">
        <v>349</v>
      </c>
      <c r="C13" s="102" t="s">
        <v>374</v>
      </c>
      <c r="D13" s="82">
        <f t="shared" si="0"/>
        <v>0</v>
      </c>
      <c r="E13" s="82"/>
      <c r="F13" s="82">
        <v>0</v>
      </c>
      <c r="G13" s="82">
        <v>0</v>
      </c>
      <c r="H13" s="83"/>
      <c r="I13" s="84"/>
      <c r="J13" s="84"/>
      <c r="K13" s="84"/>
      <c r="L13" s="85"/>
      <c r="M13" s="99"/>
      <c r="N13" s="78"/>
      <c r="O13" s="79"/>
      <c r="P13" s="79"/>
      <c r="T13" s="62"/>
      <c r="U13" s="62"/>
    </row>
    <row r="14" spans="1:21" ht="15" customHeight="1">
      <c r="A14" s="80" t="s">
        <v>375</v>
      </c>
      <c r="B14" s="80"/>
      <c r="C14" s="81" t="s">
        <v>376</v>
      </c>
      <c r="D14" s="82">
        <f t="shared" si="0"/>
        <v>34673835</v>
      </c>
      <c r="E14" s="82">
        <f>TRUNC(E11*J14)</f>
        <v>485534</v>
      </c>
      <c r="F14" s="82">
        <f>TRUNC(F11*J14)</f>
        <v>28354966</v>
      </c>
      <c r="G14" s="82">
        <f>TRUNC(G11*J14)</f>
        <v>5833335</v>
      </c>
      <c r="H14" s="83" t="s">
        <v>332</v>
      </c>
      <c r="I14" s="96" t="s">
        <v>371</v>
      </c>
      <c r="J14" s="97">
        <v>3.9E-2</v>
      </c>
      <c r="K14" s="98"/>
      <c r="L14" s="85"/>
      <c r="M14" s="99"/>
      <c r="N14" s="100"/>
      <c r="O14" s="79"/>
      <c r="P14" s="79"/>
      <c r="T14" s="62"/>
      <c r="U14" s="62"/>
    </row>
    <row r="15" spans="1:21" ht="15" customHeight="1">
      <c r="A15" s="80"/>
      <c r="B15" s="80" t="s">
        <v>377</v>
      </c>
      <c r="C15" s="81" t="s">
        <v>378</v>
      </c>
      <c r="D15" s="82">
        <f t="shared" si="0"/>
        <v>7734931</v>
      </c>
      <c r="E15" s="82">
        <f>TRUNC(E11*J15)</f>
        <v>108311</v>
      </c>
      <c r="F15" s="82">
        <f>TRUNC(F11*J15)</f>
        <v>6325338</v>
      </c>
      <c r="G15" s="82">
        <f>TRUNC(G11*J15)</f>
        <v>1301282</v>
      </c>
      <c r="H15" s="83" t="s">
        <v>332</v>
      </c>
      <c r="I15" s="96" t="s">
        <v>371</v>
      </c>
      <c r="J15" s="97">
        <v>8.6999999999999994E-3</v>
      </c>
      <c r="K15" s="98"/>
      <c r="L15" s="85"/>
      <c r="M15" s="99"/>
      <c r="N15" s="78"/>
      <c r="O15" s="79"/>
      <c r="P15" s="79"/>
      <c r="T15" s="62"/>
      <c r="U15" s="62"/>
    </row>
    <row r="16" spans="1:21" ht="15" customHeight="1">
      <c r="A16" s="80" t="s">
        <v>349</v>
      </c>
      <c r="B16" s="80"/>
      <c r="C16" s="81" t="s">
        <v>379</v>
      </c>
      <c r="D16" s="82">
        <f t="shared" si="0"/>
        <v>0</v>
      </c>
      <c r="E16" s="82">
        <f>TRUNC(E9*J16)</f>
        <v>0</v>
      </c>
      <c r="F16" s="82">
        <f>TRUNC(F9*J16)</f>
        <v>0</v>
      </c>
      <c r="G16" s="82">
        <f>TRUNC(G9*J16)</f>
        <v>0</v>
      </c>
      <c r="H16" s="83"/>
      <c r="I16" s="96"/>
      <c r="J16" s="97"/>
      <c r="K16" s="98"/>
      <c r="L16" s="85"/>
      <c r="M16" s="150" t="s">
        <v>449</v>
      </c>
      <c r="N16" s="78"/>
      <c r="O16" s="79"/>
      <c r="P16" s="79"/>
      <c r="T16" s="62"/>
      <c r="U16" s="62"/>
    </row>
    <row r="17" spans="1:21" ht="15" customHeight="1">
      <c r="A17" s="80" t="s">
        <v>349</v>
      </c>
      <c r="B17" s="80"/>
      <c r="C17" s="81" t="s">
        <v>380</v>
      </c>
      <c r="D17" s="82">
        <f t="shared" si="0"/>
        <v>0</v>
      </c>
      <c r="E17" s="82">
        <f>TRUNC(E9*J17)</f>
        <v>0</v>
      </c>
      <c r="F17" s="82">
        <f>TRUNC(F9*J17)</f>
        <v>0</v>
      </c>
      <c r="G17" s="82">
        <f>TRUNC(G9*J17)</f>
        <v>0</v>
      </c>
      <c r="H17" s="83"/>
      <c r="I17" s="96"/>
      <c r="J17" s="97"/>
      <c r="K17" s="98"/>
      <c r="L17" s="85"/>
      <c r="M17" s="150" t="s">
        <v>449</v>
      </c>
      <c r="N17" s="78"/>
      <c r="O17" s="79"/>
      <c r="P17" s="79"/>
      <c r="S17" s="64"/>
      <c r="T17" s="62"/>
      <c r="U17" s="62"/>
    </row>
    <row r="18" spans="1:21" ht="15" customHeight="1">
      <c r="A18" s="80" t="s">
        <v>381</v>
      </c>
      <c r="B18" s="80"/>
      <c r="C18" s="81" t="s">
        <v>382</v>
      </c>
      <c r="D18" s="82"/>
      <c r="E18" s="82">
        <f>TRUNC(E16*J18)</f>
        <v>0</v>
      </c>
      <c r="F18" s="82"/>
      <c r="G18" s="82"/>
      <c r="H18" s="83"/>
      <c r="I18" s="96"/>
      <c r="J18" s="97"/>
      <c r="K18" s="98"/>
      <c r="L18" s="85"/>
      <c r="M18" s="150" t="s">
        <v>449</v>
      </c>
      <c r="N18" s="78"/>
      <c r="O18" s="79"/>
      <c r="P18" s="79"/>
    </row>
    <row r="19" spans="1:21" ht="15" customHeight="1">
      <c r="A19" s="80" t="s">
        <v>349</v>
      </c>
      <c r="B19" s="80"/>
      <c r="C19" s="81" t="s">
        <v>331</v>
      </c>
      <c r="D19" s="82">
        <f>SUM(E19:G19)</f>
        <v>0</v>
      </c>
      <c r="E19" s="82">
        <f>TRUNC(E9*J19)</f>
        <v>0</v>
      </c>
      <c r="F19" s="82">
        <f>TRUNC(F9*J19)</f>
        <v>0</v>
      </c>
      <c r="G19" s="82">
        <f>TRUNC(G9*J19)</f>
        <v>0</v>
      </c>
      <c r="H19" s="83"/>
      <c r="I19" s="96"/>
      <c r="J19" s="97"/>
      <c r="K19" s="98"/>
      <c r="L19" s="85"/>
      <c r="M19" s="86"/>
      <c r="N19" s="78"/>
      <c r="O19" s="79"/>
      <c r="P19" s="79"/>
      <c r="Q19" s="104"/>
      <c r="R19" s="64"/>
      <c r="S19" s="64"/>
    </row>
    <row r="20" spans="1:21" ht="15" customHeight="1">
      <c r="A20" s="80" t="s">
        <v>349</v>
      </c>
      <c r="B20" s="80"/>
      <c r="C20" s="81" t="s">
        <v>383</v>
      </c>
      <c r="D20" s="82">
        <f>SUM(E20:G20)</f>
        <v>70135481</v>
      </c>
      <c r="E20" s="82">
        <f>TRUNC((E8+E9)*J20)+L20</f>
        <v>1885894</v>
      </c>
      <c r="F20" s="82">
        <f>TRUNC((F8+F9)*J20)+L20</f>
        <v>59240425</v>
      </c>
      <c r="G20" s="82">
        <f>TRUNC((G8+G9)*J20)+L20</f>
        <v>9009162</v>
      </c>
      <c r="H20" s="105" t="s">
        <v>384</v>
      </c>
      <c r="I20" s="96" t="s">
        <v>371</v>
      </c>
      <c r="J20" s="97">
        <v>2.93E-2</v>
      </c>
      <c r="K20" s="84"/>
      <c r="L20" s="106"/>
      <c r="M20" s="99"/>
      <c r="N20" s="78"/>
      <c r="O20" s="79"/>
      <c r="P20" s="79"/>
      <c r="R20" s="107"/>
      <c r="S20" s="108"/>
    </row>
    <row r="21" spans="1:21" ht="15" customHeight="1">
      <c r="A21" s="80" t="s">
        <v>385</v>
      </c>
      <c r="B21" s="80" t="s">
        <v>362</v>
      </c>
      <c r="C21" s="81" t="s">
        <v>386</v>
      </c>
      <c r="D21" s="82">
        <f>SUM(E21:G21)</f>
        <v>118671211</v>
      </c>
      <c r="E21" s="82">
        <f>TRUNC((E8+E11)*J21)</f>
        <v>3142359</v>
      </c>
      <c r="F21" s="82">
        <f>TRUNC((F8+F11)*J21)</f>
        <v>100134983</v>
      </c>
      <c r="G21" s="82">
        <f>TRUNC((G8+G11)*J21)</f>
        <v>15393869</v>
      </c>
      <c r="H21" s="105" t="s">
        <v>387</v>
      </c>
      <c r="I21" s="96" t="s">
        <v>371</v>
      </c>
      <c r="J21" s="97">
        <v>4.8000000000000001E-2</v>
      </c>
      <c r="K21" s="98"/>
      <c r="L21" s="85"/>
      <c r="M21" s="86"/>
      <c r="N21" s="78"/>
      <c r="O21" s="79"/>
      <c r="P21" s="79"/>
      <c r="R21" s="107"/>
      <c r="S21" s="108"/>
    </row>
    <row r="22" spans="1:21" ht="15" customHeight="1">
      <c r="A22" s="80" t="s">
        <v>349</v>
      </c>
      <c r="B22" s="80"/>
      <c r="C22" s="81" t="s">
        <v>473</v>
      </c>
      <c r="D22" s="82">
        <f>SUM(E22:G22)</f>
        <v>7207924</v>
      </c>
      <c r="E22" s="82">
        <f>TRUNC((E8+E9+E12)*J22)</f>
        <v>198264</v>
      </c>
      <c r="F22" s="82">
        <f>TRUNC((F8+F9+F12+F13)*J22)</f>
        <v>6079886</v>
      </c>
      <c r="G22" s="82">
        <f>TRUNC((G8+G9+G12+G13)*J22)</f>
        <v>929774</v>
      </c>
      <c r="H22" s="105" t="s">
        <v>388</v>
      </c>
      <c r="I22" s="96" t="s">
        <v>371</v>
      </c>
      <c r="J22" s="97">
        <v>3.0000000000000001E-3</v>
      </c>
      <c r="K22" s="84"/>
      <c r="L22" s="85"/>
      <c r="M22" s="86"/>
      <c r="N22" s="78"/>
      <c r="O22" s="79"/>
      <c r="P22" s="79"/>
    </row>
    <row r="23" spans="1:21" ht="15" customHeight="1">
      <c r="A23" s="80" t="s">
        <v>349</v>
      </c>
      <c r="B23" s="80"/>
      <c r="C23" s="81" t="s">
        <v>389</v>
      </c>
      <c r="D23" s="82">
        <f>SUM(E23:G23)</f>
        <v>1946138</v>
      </c>
      <c r="E23" s="109">
        <f>TRUNC((E8+E9+E12)*J23)</f>
        <v>53531</v>
      </c>
      <c r="F23" s="82">
        <f>TRUNC((F8+F9+F12+F13)*J23)</f>
        <v>1641569</v>
      </c>
      <c r="G23" s="82">
        <f>TRUNC((G8+G9+G12+G13)*J23)</f>
        <v>251038</v>
      </c>
      <c r="H23" s="105" t="s">
        <v>390</v>
      </c>
      <c r="I23" s="96" t="s">
        <v>371</v>
      </c>
      <c r="J23" s="110">
        <v>8.0999999999999996E-4</v>
      </c>
      <c r="K23" s="84"/>
      <c r="L23" s="106"/>
      <c r="M23" s="86"/>
      <c r="N23" s="78"/>
      <c r="O23" s="79"/>
      <c r="P23" s="79"/>
      <c r="R23" s="64"/>
    </row>
    <row r="24" spans="1:21" ht="15" customHeight="1">
      <c r="A24" s="80"/>
      <c r="B24" s="80"/>
      <c r="C24" s="111" t="s">
        <v>391</v>
      </c>
      <c r="D24" s="89"/>
      <c r="E24" s="109">
        <f>TRUNC((E8+E9+E12)*J24)</f>
        <v>0</v>
      </c>
      <c r="F24" s="101"/>
      <c r="G24" s="101"/>
      <c r="H24" s="105" t="s">
        <v>388</v>
      </c>
      <c r="I24" s="96" t="s">
        <v>371</v>
      </c>
      <c r="J24" s="110"/>
      <c r="K24" s="112"/>
      <c r="L24" s="113"/>
      <c r="M24" s="94"/>
      <c r="N24" s="78"/>
      <c r="O24" s="79"/>
      <c r="P24" s="79"/>
    </row>
    <row r="25" spans="1:21" ht="15" customHeight="1">
      <c r="A25" s="87"/>
      <c r="B25" s="87"/>
      <c r="C25" s="88" t="s">
        <v>392</v>
      </c>
      <c r="D25" s="89">
        <f>SUM(E25:G25)</f>
        <v>249308673</v>
      </c>
      <c r="E25" s="90">
        <f>SUM(E12:E24)</f>
        <v>7597143</v>
      </c>
      <c r="F25" s="90">
        <f>SUM(F12:F23)</f>
        <v>206548346</v>
      </c>
      <c r="G25" s="90">
        <f>SUM(G12:G23)</f>
        <v>35163184</v>
      </c>
      <c r="H25" s="91"/>
      <c r="I25" s="92"/>
      <c r="J25" s="92"/>
      <c r="K25" s="92"/>
      <c r="L25" s="93"/>
      <c r="M25" s="94"/>
      <c r="N25" s="78"/>
      <c r="O25" s="79"/>
      <c r="P25" s="79"/>
    </row>
    <row r="26" spans="1:21" ht="15" customHeight="1">
      <c r="A26" s="210" t="s">
        <v>393</v>
      </c>
      <c r="B26" s="211"/>
      <c r="C26" s="212"/>
      <c r="D26" s="72">
        <f>SUM(E26:G26)</f>
        <v>2721625622</v>
      </c>
      <c r="E26" s="114">
        <f>E8+E11+E25</f>
        <v>73062974</v>
      </c>
      <c r="F26" s="114">
        <f>F8+F11+F25</f>
        <v>2292693844</v>
      </c>
      <c r="G26" s="114">
        <f>G8+G11+G25</f>
        <v>355868804</v>
      </c>
      <c r="H26" s="115"/>
      <c r="I26" s="116"/>
      <c r="J26" s="116"/>
      <c r="K26" s="116"/>
      <c r="L26" s="117"/>
      <c r="M26" s="118"/>
      <c r="N26" s="78"/>
      <c r="O26" s="79"/>
      <c r="P26" s="79"/>
      <c r="R26" s="64"/>
    </row>
    <row r="27" spans="1:21" ht="15" customHeight="1">
      <c r="A27" s="210" t="s">
        <v>394</v>
      </c>
      <c r="B27" s="211"/>
      <c r="C27" s="212"/>
      <c r="D27" s="72">
        <f>SUM(E27:G27)</f>
        <v>163297536</v>
      </c>
      <c r="E27" s="89">
        <f>TRUNC(E26*J27)</f>
        <v>4383778</v>
      </c>
      <c r="F27" s="89">
        <f>TRUNC(F26*J27)</f>
        <v>137561630</v>
      </c>
      <c r="G27" s="89">
        <f>TRUNC(G26*J27)</f>
        <v>21352128</v>
      </c>
      <c r="H27" s="115" t="s">
        <v>393</v>
      </c>
      <c r="I27" s="119" t="s">
        <v>371</v>
      </c>
      <c r="J27" s="120">
        <v>0.06</v>
      </c>
      <c r="K27" s="121"/>
      <c r="L27" s="117"/>
      <c r="M27" s="118"/>
      <c r="N27" s="78"/>
      <c r="O27" s="79"/>
      <c r="P27" s="79"/>
    </row>
    <row r="28" spans="1:21" ht="15" customHeight="1">
      <c r="A28" s="210" t="s">
        <v>395</v>
      </c>
      <c r="B28" s="211"/>
      <c r="C28" s="212"/>
      <c r="D28" s="72">
        <f>SUM(E28:G28)</f>
        <v>130167540</v>
      </c>
      <c r="E28" s="114">
        <f>TRUNC((E11+E25+E27)*J28-389/1.1)</f>
        <v>2442699</v>
      </c>
      <c r="F28" s="114">
        <f>TRUNC((F11+F25+F27)*J28)</f>
        <v>107116040</v>
      </c>
      <c r="G28" s="114">
        <f>TRUNC((G11+G25+G27)*J28)</f>
        <v>20608801</v>
      </c>
      <c r="H28" s="115" t="s">
        <v>396</v>
      </c>
      <c r="I28" s="119" t="s">
        <v>371</v>
      </c>
      <c r="J28" s="120">
        <v>0.1</v>
      </c>
      <c r="K28" s="121"/>
      <c r="L28" s="117"/>
      <c r="M28" s="118"/>
      <c r="N28" s="78"/>
      <c r="O28" s="79"/>
      <c r="P28" s="79"/>
    </row>
    <row r="29" spans="1:21" ht="15" customHeight="1">
      <c r="A29" s="210" t="s">
        <v>397</v>
      </c>
      <c r="B29" s="211"/>
      <c r="C29" s="212"/>
      <c r="D29" s="72"/>
      <c r="E29" s="114">
        <f>집계표!K10</f>
        <v>508196</v>
      </c>
      <c r="F29" s="72"/>
      <c r="G29" s="114"/>
      <c r="H29" s="115"/>
      <c r="I29" s="119"/>
      <c r="J29" s="120"/>
      <c r="K29" s="121"/>
      <c r="L29" s="117"/>
      <c r="M29" s="118"/>
      <c r="N29" s="78"/>
      <c r="O29" s="79"/>
      <c r="P29" s="79"/>
    </row>
    <row r="30" spans="1:21" ht="15" customHeight="1">
      <c r="A30" s="210" t="s">
        <v>398</v>
      </c>
      <c r="B30" s="211"/>
      <c r="C30" s="212"/>
      <c r="D30" s="72">
        <f>SUM(E30:G30)</f>
        <v>3015598894</v>
      </c>
      <c r="E30" s="114">
        <f>SUM(E26:E29)</f>
        <v>80397647</v>
      </c>
      <c r="F30" s="73">
        <f>SUM(F26:F28)</f>
        <v>2537371514</v>
      </c>
      <c r="G30" s="114">
        <f>SUM(G26:G28)</f>
        <v>397829733</v>
      </c>
      <c r="H30" s="115"/>
      <c r="I30" s="116"/>
      <c r="J30" s="116"/>
      <c r="K30" s="116"/>
      <c r="L30" s="117"/>
      <c r="M30" s="118"/>
      <c r="N30" s="78"/>
      <c r="O30" s="79"/>
      <c r="P30" s="79"/>
    </row>
    <row r="31" spans="1:21" ht="15" customHeight="1">
      <c r="A31" s="210" t="s">
        <v>399</v>
      </c>
      <c r="B31" s="211"/>
      <c r="C31" s="212"/>
      <c r="D31" s="72" t="e">
        <f>SUM(E31:G31)</f>
        <v>#REF!</v>
      </c>
      <c r="E31" s="114">
        <f>TRUNC(E30*J31)-1</f>
        <v>8039763</v>
      </c>
      <c r="F31" s="114" t="e">
        <f>TRUNC((F30+#REF!)*J31)</f>
        <v>#REF!</v>
      </c>
      <c r="G31" s="114" t="e">
        <f>TRUNC((G30+#REF!)*J31)</f>
        <v>#REF!</v>
      </c>
      <c r="H31" s="115" t="s">
        <v>400</v>
      </c>
      <c r="I31" s="119" t="s">
        <v>371</v>
      </c>
      <c r="J31" s="120">
        <v>0.1</v>
      </c>
      <c r="K31" s="121"/>
      <c r="L31" s="117"/>
      <c r="M31" s="118"/>
      <c r="N31" s="78"/>
      <c r="O31" s="79"/>
      <c r="P31" s="79"/>
    </row>
    <row r="32" spans="1:21" ht="15" customHeight="1">
      <c r="A32" s="210" t="s">
        <v>401</v>
      </c>
      <c r="B32" s="211"/>
      <c r="C32" s="212"/>
      <c r="D32" s="72" t="e">
        <f>SUM(E32:G32)</f>
        <v>#REF!</v>
      </c>
      <c r="E32" s="114">
        <f>SUM(E30:E31)</f>
        <v>88437410</v>
      </c>
      <c r="F32" s="114" t="e">
        <f>SUM(F30:F31)</f>
        <v>#REF!</v>
      </c>
      <c r="G32" s="114" t="e">
        <f>SUM(G30:G31)</f>
        <v>#REF!</v>
      </c>
      <c r="H32" s="115"/>
      <c r="I32" s="116"/>
      <c r="J32" s="116"/>
      <c r="K32" s="116"/>
      <c r="L32" s="117"/>
      <c r="M32" s="118"/>
      <c r="N32" s="78"/>
      <c r="O32" s="79"/>
      <c r="P32" s="79"/>
    </row>
    <row r="33" spans="1:21" ht="15" customHeight="1">
      <c r="A33" s="210" t="s">
        <v>402</v>
      </c>
      <c r="B33" s="211"/>
      <c r="C33" s="212"/>
      <c r="D33" s="72"/>
      <c r="E33" s="114"/>
      <c r="F33" s="114"/>
      <c r="G33" s="114"/>
      <c r="H33" s="115"/>
      <c r="I33" s="116"/>
      <c r="J33" s="116"/>
      <c r="K33" s="116"/>
      <c r="L33" s="117"/>
      <c r="M33" s="77"/>
      <c r="N33" s="78"/>
      <c r="O33" s="79"/>
      <c r="P33" s="79"/>
    </row>
    <row r="34" spans="1:21" ht="15" customHeight="1">
      <c r="A34" s="210" t="s">
        <v>403</v>
      </c>
      <c r="B34" s="211"/>
      <c r="C34" s="212"/>
      <c r="D34" s="114" t="e">
        <f>SUM(D32:D32)-10786</f>
        <v>#REF!</v>
      </c>
      <c r="E34" s="114">
        <f>SUM(E32:E33)</f>
        <v>88437410</v>
      </c>
      <c r="F34" s="114" t="e">
        <f>SUM(F32:F32)-1910</f>
        <v>#REF!</v>
      </c>
      <c r="G34" s="114" t="e">
        <f>SUM(G32:G32)-1815</f>
        <v>#REF!</v>
      </c>
      <c r="H34" s="115"/>
      <c r="I34" s="116"/>
      <c r="J34" s="116"/>
      <c r="K34" s="116"/>
      <c r="L34" s="117"/>
      <c r="M34" s="122" t="s">
        <v>404</v>
      </c>
      <c r="N34" s="78"/>
      <c r="O34" s="79"/>
      <c r="P34" s="79"/>
    </row>
    <row r="35" spans="1:21" ht="15.75" customHeight="1"/>
    <row r="36" spans="1:21" ht="15.75" customHeight="1"/>
    <row r="37" spans="1:21" ht="15.75" customHeight="1">
      <c r="A37" s="68"/>
      <c r="B37" s="124"/>
      <c r="C37" s="124"/>
      <c r="D37" s="125"/>
      <c r="E37" s="125"/>
      <c r="F37" s="125"/>
      <c r="G37" s="125"/>
      <c r="H37" s="126"/>
      <c r="I37" s="127"/>
      <c r="J37" s="127"/>
      <c r="K37" s="127"/>
      <c r="L37" s="128"/>
      <c r="M37" s="78"/>
      <c r="N37" s="78"/>
      <c r="O37" s="79"/>
      <c r="P37" s="79"/>
    </row>
    <row r="38" spans="1:21">
      <c r="E38" s="65"/>
      <c r="G38" s="129"/>
      <c r="H38" s="130"/>
      <c r="I38" s="130"/>
      <c r="J38" s="130"/>
      <c r="K38" s="130"/>
      <c r="L38" s="130"/>
    </row>
    <row r="39" spans="1:21" s="61" customFormat="1" ht="12">
      <c r="C39" s="107"/>
      <c r="E39" s="131"/>
      <c r="U39" s="132"/>
    </row>
    <row r="40" spans="1:21" s="61" customFormat="1" ht="12">
      <c r="C40" s="107"/>
      <c r="E40" s="131"/>
      <c r="U40" s="132"/>
    </row>
    <row r="41" spans="1:21" s="61" customFormat="1" ht="11.25">
      <c r="C41" s="107"/>
      <c r="E41" s="133"/>
    </row>
    <row r="42" spans="1:21" s="61" customFormat="1" ht="11.25">
      <c r="C42" s="107"/>
      <c r="E42" s="61" t="s">
        <v>404</v>
      </c>
    </row>
    <row r="43" spans="1:21">
      <c r="C43" s="60"/>
      <c r="D43" s="60"/>
      <c r="E43" s="61"/>
      <c r="F43" s="60"/>
      <c r="G43" s="60"/>
      <c r="H43" s="60"/>
      <c r="I43" s="60"/>
      <c r="J43" s="60"/>
    </row>
    <row r="44" spans="1:21">
      <c r="C44" s="60"/>
      <c r="D44" s="60"/>
      <c r="E44" s="60"/>
      <c r="F44" s="60"/>
      <c r="G44" s="60"/>
      <c r="H44" s="60"/>
      <c r="I44" s="60"/>
      <c r="J44" s="60"/>
    </row>
    <row r="45" spans="1:21">
      <c r="C45" s="60"/>
      <c r="D45" s="60"/>
      <c r="E45" s="60"/>
      <c r="F45" s="60"/>
      <c r="G45" s="60"/>
      <c r="H45" s="60"/>
      <c r="I45" s="60"/>
      <c r="J45" s="60"/>
    </row>
    <row r="46" spans="1:21">
      <c r="C46" s="60"/>
      <c r="D46" s="60"/>
      <c r="E46" s="60"/>
      <c r="F46" s="60"/>
      <c r="G46" s="60"/>
      <c r="H46" s="60"/>
      <c r="I46" s="60"/>
      <c r="J46" s="60"/>
    </row>
    <row r="47" spans="1:21">
      <c r="C47" s="60"/>
      <c r="D47" s="60"/>
      <c r="E47" s="60"/>
      <c r="F47" s="60"/>
      <c r="G47" s="60"/>
      <c r="H47" s="60"/>
      <c r="I47" s="60"/>
      <c r="J47" s="60"/>
    </row>
    <row r="48" spans="1:21">
      <c r="C48" s="60"/>
      <c r="D48" s="60"/>
      <c r="E48" s="60"/>
      <c r="F48" s="60"/>
      <c r="G48" s="60"/>
      <c r="H48" s="60"/>
      <c r="I48" s="60"/>
      <c r="J48" s="60"/>
    </row>
    <row r="49" spans="3:10">
      <c r="C49" s="60"/>
      <c r="D49" s="60"/>
      <c r="E49" s="60"/>
      <c r="F49" s="60"/>
      <c r="G49" s="60"/>
      <c r="H49" s="60"/>
      <c r="I49" s="60"/>
      <c r="J49" s="60"/>
    </row>
    <row r="50" spans="3:10">
      <c r="C50" s="60"/>
      <c r="D50" s="60"/>
      <c r="E50" s="60"/>
      <c r="F50" s="60"/>
      <c r="G50" s="60"/>
      <c r="H50" s="60"/>
      <c r="I50" s="60"/>
      <c r="J50" s="60"/>
    </row>
    <row r="51" spans="3:10">
      <c r="C51" s="60"/>
      <c r="D51" s="60"/>
      <c r="E51" s="60"/>
      <c r="F51" s="60"/>
      <c r="G51" s="60"/>
      <c r="H51" s="60"/>
      <c r="I51" s="60"/>
      <c r="J51" s="60"/>
    </row>
    <row r="52" spans="3:10">
      <c r="C52" s="60"/>
      <c r="D52" s="60"/>
      <c r="E52" s="60"/>
      <c r="F52" s="60"/>
      <c r="G52" s="60"/>
      <c r="H52" s="60"/>
      <c r="I52" s="60"/>
      <c r="J52" s="60"/>
    </row>
    <row r="53" spans="3:10">
      <c r="C53" s="60"/>
      <c r="D53" s="60"/>
      <c r="E53" s="60"/>
      <c r="F53" s="60"/>
      <c r="G53" s="60"/>
      <c r="H53" s="60"/>
      <c r="I53" s="60"/>
      <c r="J53" s="60"/>
    </row>
  </sheetData>
  <mergeCells count="13">
    <mergeCell ref="A27:C27"/>
    <mergeCell ref="A1:M1"/>
    <mergeCell ref="C2:H2"/>
    <mergeCell ref="A4:C4"/>
    <mergeCell ref="H4:L4"/>
    <mergeCell ref="A26:C26"/>
    <mergeCell ref="A34:C34"/>
    <mergeCell ref="A28:C28"/>
    <mergeCell ref="A29:C29"/>
    <mergeCell ref="A30:C30"/>
    <mergeCell ref="A31:C31"/>
    <mergeCell ref="A32:C32"/>
    <mergeCell ref="A33:C33"/>
  </mergeCells>
  <phoneticPr fontId="2" type="noConversion"/>
  <pageMargins left="0.78694399999999998" right="0" top="0.39319399999999999" bottom="0.39319399999999999" header="0" footer="0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649"/>
  <sheetViews>
    <sheetView zoomScale="110" zoomScaleNormal="110" workbookViewId="0">
      <pane ySplit="4" topLeftCell="A5" activePane="bottomLeft" state="frozen"/>
      <selection pane="bottomLeft" sqref="A1:L1"/>
    </sheetView>
  </sheetViews>
  <sheetFormatPr defaultRowHeight="10.5"/>
  <cols>
    <col min="1" max="2" width="19.625" style="14" customWidth="1"/>
    <col min="3" max="3" width="4.625" style="15" customWidth="1"/>
    <col min="4" max="4" width="6.625" style="16" customWidth="1"/>
    <col min="5" max="5" width="9.625" style="16" customWidth="1"/>
    <col min="6" max="6" width="10.625" style="16" customWidth="1"/>
    <col min="7" max="7" width="9.625" style="16" customWidth="1"/>
    <col min="8" max="8" width="10.625" style="16" customWidth="1"/>
    <col min="9" max="9" width="8.625" style="16" customWidth="1"/>
    <col min="10" max="10" width="9.625" style="16" customWidth="1"/>
    <col min="11" max="11" width="10.625" style="16" customWidth="1"/>
    <col min="12" max="12" width="8.625" style="15" customWidth="1"/>
    <col min="13" max="37" width="0" style="14" hidden="1" customWidth="1"/>
    <col min="38" max="16384" width="9" style="14"/>
  </cols>
  <sheetData>
    <row r="1" spans="1:37" ht="30" customHeight="1">
      <c r="A1" s="216" t="s">
        <v>262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37" ht="15" customHeight="1">
      <c r="A2" s="217" t="s">
        <v>450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37" ht="15" customHeight="1">
      <c r="A3" s="218" t="s">
        <v>263</v>
      </c>
      <c r="B3" s="218" t="s">
        <v>264</v>
      </c>
      <c r="C3" s="218" t="s">
        <v>3</v>
      </c>
      <c r="D3" s="218" t="s">
        <v>265</v>
      </c>
      <c r="E3" s="218" t="s">
        <v>160</v>
      </c>
      <c r="F3" s="218"/>
      <c r="G3" s="218" t="s">
        <v>161</v>
      </c>
      <c r="H3" s="218"/>
      <c r="I3" s="218" t="s">
        <v>162</v>
      </c>
      <c r="J3" s="218"/>
      <c r="K3" s="141" t="s">
        <v>163</v>
      </c>
      <c r="L3" s="218" t="s">
        <v>266</v>
      </c>
    </row>
    <row r="4" spans="1:37" ht="15" customHeight="1">
      <c r="A4" s="218"/>
      <c r="B4" s="218"/>
      <c r="C4" s="218"/>
      <c r="D4" s="218"/>
      <c r="E4" s="141" t="s">
        <v>165</v>
      </c>
      <c r="F4" s="141" t="s">
        <v>237</v>
      </c>
      <c r="G4" s="141" t="s">
        <v>165</v>
      </c>
      <c r="H4" s="141" t="s">
        <v>237</v>
      </c>
      <c r="I4" s="141" t="s">
        <v>165</v>
      </c>
      <c r="J4" s="141" t="s">
        <v>237</v>
      </c>
      <c r="K4" s="141" t="s">
        <v>237</v>
      </c>
      <c r="L4" s="218"/>
      <c r="M4" s="14" t="s">
        <v>167</v>
      </c>
      <c r="N4" s="14" t="s">
        <v>168</v>
      </c>
      <c r="O4" s="14" t="s">
        <v>169</v>
      </c>
      <c r="P4" s="14" t="s">
        <v>170</v>
      </c>
      <c r="Q4" s="14" t="s">
        <v>175</v>
      </c>
      <c r="R4" s="14" t="s">
        <v>267</v>
      </c>
      <c r="S4" s="14" t="s">
        <v>268</v>
      </c>
      <c r="T4" s="14" t="s">
        <v>269</v>
      </c>
      <c r="U4" s="14" t="s">
        <v>270</v>
      </c>
      <c r="V4" s="14" t="s">
        <v>271</v>
      </c>
      <c r="W4" s="14" t="s">
        <v>272</v>
      </c>
      <c r="X4" s="14" t="s">
        <v>273</v>
      </c>
      <c r="Y4" s="14" t="s">
        <v>274</v>
      </c>
      <c r="Z4" s="14" t="s">
        <v>275</v>
      </c>
      <c r="AA4" s="14" t="s">
        <v>276</v>
      </c>
      <c r="AB4" s="14" t="s">
        <v>277</v>
      </c>
      <c r="AC4" s="14" t="s">
        <v>278</v>
      </c>
      <c r="AD4" s="14" t="s">
        <v>279</v>
      </c>
      <c r="AE4" s="14" t="s">
        <v>280</v>
      </c>
      <c r="AF4" s="14" t="s">
        <v>281</v>
      </c>
      <c r="AG4" s="14" t="s">
        <v>282</v>
      </c>
      <c r="AH4" s="14" t="s">
        <v>283</v>
      </c>
      <c r="AI4" s="14" t="s">
        <v>284</v>
      </c>
      <c r="AJ4" s="14" t="s">
        <v>285</v>
      </c>
      <c r="AK4" s="14" t="s">
        <v>286</v>
      </c>
    </row>
    <row r="5" spans="1:37" ht="15" customHeight="1">
      <c r="A5" s="23" t="s">
        <v>287</v>
      </c>
      <c r="B5" s="23" t="s">
        <v>16</v>
      </c>
      <c r="C5" s="21" t="s">
        <v>95</v>
      </c>
      <c r="D5" s="27">
        <v>1</v>
      </c>
      <c r="E5" s="36">
        <f>집계표!F60</f>
        <v>595960</v>
      </c>
      <c r="F5" s="36">
        <f t="shared" ref="F5:F10" si="0">D5*E5</f>
        <v>595960</v>
      </c>
      <c r="G5" s="36">
        <f>집계표!H60</f>
        <v>5198440</v>
      </c>
      <c r="H5" s="36">
        <f t="shared" ref="H5:H10" si="1">D5*G5</f>
        <v>5198440</v>
      </c>
      <c r="I5" s="36">
        <f>집계표!J60</f>
        <v>0</v>
      </c>
      <c r="J5" s="36">
        <f t="shared" ref="J5:J10" si="2">D5*I5</f>
        <v>0</v>
      </c>
      <c r="K5" s="36">
        <f t="shared" ref="K5:K10" si="3">F5+H5+J5</f>
        <v>5794400</v>
      </c>
      <c r="L5" s="21" t="s">
        <v>16</v>
      </c>
      <c r="P5" s="14">
        <v>1</v>
      </c>
      <c r="Q5" s="14">
        <f>집계표!Q60*D5</f>
        <v>0</v>
      </c>
      <c r="R5" s="14">
        <f>집계표!R60*D5</f>
        <v>0</v>
      </c>
      <c r="S5" s="14">
        <f>집계표!S60*D5</f>
        <v>0</v>
      </c>
      <c r="T5" s="14">
        <f>집계표!T60*D5</f>
        <v>0</v>
      </c>
      <c r="U5" s="14">
        <f>집계표!U60*D5</f>
        <v>0</v>
      </c>
      <c r="V5" s="14">
        <f>집계표!V60*D5</f>
        <v>0</v>
      </c>
      <c r="W5" s="14">
        <f>집계표!W60*D5</f>
        <v>0</v>
      </c>
      <c r="X5" s="14">
        <f>집계표!X60*D5</f>
        <v>0</v>
      </c>
      <c r="Y5" s="14">
        <f>집계표!Y60*D5</f>
        <v>0</v>
      </c>
      <c r="Z5" s="14">
        <f>집계표!Z60*D5</f>
        <v>0</v>
      </c>
      <c r="AA5" s="14">
        <f>집계표!AA60*D5</f>
        <v>0</v>
      </c>
      <c r="AB5" s="14">
        <f>집계표!AB60*D5</f>
        <v>0</v>
      </c>
      <c r="AC5" s="14">
        <f>집계표!AC60*D5</f>
        <v>0</v>
      </c>
      <c r="AD5" s="14">
        <f>집계표!AD60*D5</f>
        <v>0</v>
      </c>
      <c r="AE5" s="14">
        <f>집계표!AE60*D5</f>
        <v>0</v>
      </c>
      <c r="AF5" s="14">
        <f>집계표!AF60*D5</f>
        <v>0</v>
      </c>
      <c r="AG5" s="14">
        <f>집계표!AG60*D5</f>
        <v>0</v>
      </c>
      <c r="AH5" s="14">
        <f>집계표!AH60*D5</f>
        <v>0</v>
      </c>
      <c r="AI5" s="14">
        <f>집계표!AI60*D5</f>
        <v>0</v>
      </c>
      <c r="AJ5" s="14">
        <f>집계표!AJ60*D5</f>
        <v>0</v>
      </c>
      <c r="AK5" s="14">
        <f>집계표!AK60*D5</f>
        <v>0</v>
      </c>
    </row>
    <row r="6" spans="1:37" ht="15" customHeight="1">
      <c r="A6" s="23" t="s">
        <v>288</v>
      </c>
      <c r="B6" s="23" t="s">
        <v>16</v>
      </c>
      <c r="C6" s="21" t="s">
        <v>95</v>
      </c>
      <c r="D6" s="27">
        <v>1</v>
      </c>
      <c r="E6" s="36">
        <f>F88</f>
        <v>29165858</v>
      </c>
      <c r="F6" s="36">
        <f t="shared" si="0"/>
        <v>29165858</v>
      </c>
      <c r="G6" s="36">
        <f>H88</f>
        <v>1800580</v>
      </c>
      <c r="H6" s="36">
        <f t="shared" si="1"/>
        <v>1800580</v>
      </c>
      <c r="I6" s="36">
        <f>J88</f>
        <v>0</v>
      </c>
      <c r="J6" s="36">
        <f t="shared" si="2"/>
        <v>0</v>
      </c>
      <c r="K6" s="36">
        <f t="shared" si="3"/>
        <v>30966438</v>
      </c>
      <c r="L6" s="21" t="s">
        <v>16</v>
      </c>
      <c r="P6" s="14">
        <v>1</v>
      </c>
      <c r="Q6" s="14">
        <f>Q88*D6</f>
        <v>0</v>
      </c>
      <c r="R6" s="14">
        <f>R88*D6</f>
        <v>0</v>
      </c>
      <c r="S6" s="14">
        <f>S88*D6</f>
        <v>0</v>
      </c>
      <c r="T6" s="14">
        <f>T88*D6</f>
        <v>0</v>
      </c>
      <c r="U6" s="14">
        <f>U88*D6</f>
        <v>0</v>
      </c>
      <c r="V6" s="14">
        <f>V88*D6</f>
        <v>0</v>
      </c>
      <c r="W6" s="14">
        <f>W88*D6</f>
        <v>0</v>
      </c>
      <c r="X6" s="14">
        <f>X88*D6</f>
        <v>0</v>
      </c>
      <c r="Y6" s="14">
        <f>Y88*D6</f>
        <v>0</v>
      </c>
      <c r="Z6" s="14">
        <f>Z88*D6</f>
        <v>0</v>
      </c>
      <c r="AA6" s="14">
        <f>AA88*D6</f>
        <v>0</v>
      </c>
      <c r="AB6" s="14">
        <f>AB88*D6</f>
        <v>0</v>
      </c>
      <c r="AC6" s="14">
        <f>AC88*D6</f>
        <v>0</v>
      </c>
      <c r="AD6" s="14">
        <f>AD88*D6</f>
        <v>0</v>
      </c>
      <c r="AE6" s="14">
        <f>AE88*D6</f>
        <v>0</v>
      </c>
      <c r="AF6" s="14">
        <f>AF88*D6</f>
        <v>0</v>
      </c>
      <c r="AG6" s="14">
        <f>AG88*D6</f>
        <v>0</v>
      </c>
      <c r="AH6" s="14">
        <f>AH88*D6</f>
        <v>0</v>
      </c>
      <c r="AI6" s="14">
        <f>AI88*D6</f>
        <v>0</v>
      </c>
      <c r="AJ6" s="14">
        <f>AJ88*D6</f>
        <v>0</v>
      </c>
      <c r="AK6" s="14">
        <f>AK88*D6</f>
        <v>0</v>
      </c>
    </row>
    <row r="7" spans="1:37" ht="15" customHeight="1">
      <c r="A7" s="23" t="s">
        <v>289</v>
      </c>
      <c r="B7" s="23" t="s">
        <v>16</v>
      </c>
      <c r="C7" s="21" t="s">
        <v>95</v>
      </c>
      <c r="D7" s="27">
        <v>1</v>
      </c>
      <c r="E7" s="36">
        <f>F284</f>
        <v>6505606</v>
      </c>
      <c r="F7" s="36">
        <f t="shared" si="0"/>
        <v>6505606</v>
      </c>
      <c r="G7" s="36">
        <f>H284</f>
        <v>2478678</v>
      </c>
      <c r="H7" s="36">
        <f t="shared" si="1"/>
        <v>2478678</v>
      </c>
      <c r="I7" s="36">
        <f>J284</f>
        <v>0</v>
      </c>
      <c r="J7" s="36">
        <f t="shared" si="2"/>
        <v>0</v>
      </c>
      <c r="K7" s="36">
        <f t="shared" si="3"/>
        <v>8984284</v>
      </c>
      <c r="L7" s="21" t="s">
        <v>16</v>
      </c>
      <c r="P7" s="14">
        <v>1</v>
      </c>
      <c r="Q7" s="14">
        <f>Q284*D7</f>
        <v>0</v>
      </c>
      <c r="R7" s="14">
        <f>R284*D7</f>
        <v>0</v>
      </c>
      <c r="S7" s="14">
        <f>S284*D7</f>
        <v>0</v>
      </c>
      <c r="T7" s="14">
        <f>T284*D7</f>
        <v>0</v>
      </c>
      <c r="U7" s="14">
        <f>U284*D7</f>
        <v>0</v>
      </c>
      <c r="V7" s="14">
        <f>V284*D7</f>
        <v>0</v>
      </c>
      <c r="W7" s="14">
        <f>W284*D7</f>
        <v>0</v>
      </c>
      <c r="X7" s="14">
        <f>X284*D7</f>
        <v>0</v>
      </c>
      <c r="Y7" s="14">
        <f>Y284*D7</f>
        <v>0</v>
      </c>
      <c r="Z7" s="14">
        <f>Z284*D7</f>
        <v>0</v>
      </c>
      <c r="AA7" s="14">
        <f>AA284*D7</f>
        <v>0</v>
      </c>
      <c r="AB7" s="14">
        <f>AB284*D7</f>
        <v>0</v>
      </c>
      <c r="AC7" s="14">
        <f>AC284*D7</f>
        <v>0</v>
      </c>
      <c r="AD7" s="14">
        <f>AD284*D7</f>
        <v>0</v>
      </c>
      <c r="AE7" s="14">
        <f>AE284*D7</f>
        <v>0</v>
      </c>
      <c r="AF7" s="14">
        <f>AF284*D7</f>
        <v>0</v>
      </c>
      <c r="AG7" s="14">
        <f>AG284*D7</f>
        <v>0</v>
      </c>
      <c r="AH7" s="14">
        <f>AH284*D7</f>
        <v>0</v>
      </c>
      <c r="AI7" s="14">
        <f>AI284*D7</f>
        <v>0</v>
      </c>
      <c r="AJ7" s="14">
        <f>AJ284*D7</f>
        <v>0</v>
      </c>
      <c r="AK7" s="14">
        <f>AK284*D7</f>
        <v>0</v>
      </c>
    </row>
    <row r="8" spans="1:37" ht="15" customHeight="1">
      <c r="A8" s="23" t="s">
        <v>290</v>
      </c>
      <c r="B8" s="23" t="s">
        <v>16</v>
      </c>
      <c r="C8" s="21" t="s">
        <v>95</v>
      </c>
      <c r="D8" s="27">
        <v>1</v>
      </c>
      <c r="E8" s="36">
        <f>F452</f>
        <v>10455244</v>
      </c>
      <c r="F8" s="36">
        <f t="shared" si="0"/>
        <v>10455244</v>
      </c>
      <c r="G8" s="36">
        <f>H452</f>
        <v>1184909</v>
      </c>
      <c r="H8" s="36">
        <f t="shared" si="1"/>
        <v>1184909</v>
      </c>
      <c r="I8" s="36">
        <f>J452</f>
        <v>0</v>
      </c>
      <c r="J8" s="36">
        <f t="shared" si="2"/>
        <v>0</v>
      </c>
      <c r="K8" s="36">
        <f t="shared" si="3"/>
        <v>11640153</v>
      </c>
      <c r="L8" s="21" t="s">
        <v>16</v>
      </c>
      <c r="P8" s="14">
        <v>1</v>
      </c>
      <c r="Q8" s="14">
        <f>Q452*D8</f>
        <v>0</v>
      </c>
      <c r="R8" s="14">
        <f>R452*D8</f>
        <v>0</v>
      </c>
      <c r="S8" s="14">
        <f>S452*D8</f>
        <v>0</v>
      </c>
      <c r="T8" s="14">
        <f>T452*D8</f>
        <v>0</v>
      </c>
      <c r="U8" s="14">
        <f>U452*D8</f>
        <v>0</v>
      </c>
      <c r="V8" s="14">
        <f>V452*D8</f>
        <v>0</v>
      </c>
      <c r="W8" s="14">
        <f>W452*D8</f>
        <v>0</v>
      </c>
      <c r="X8" s="14">
        <f>X452*D8</f>
        <v>0</v>
      </c>
      <c r="Y8" s="14">
        <f>Y452*D8</f>
        <v>0</v>
      </c>
      <c r="Z8" s="14">
        <f>Z452*D8</f>
        <v>0</v>
      </c>
      <c r="AA8" s="14">
        <f>AA452*D8</f>
        <v>0</v>
      </c>
      <c r="AB8" s="14">
        <f>AB452*D8</f>
        <v>0</v>
      </c>
      <c r="AC8" s="14">
        <f>AC452*D8</f>
        <v>0</v>
      </c>
      <c r="AD8" s="14">
        <f>AD452*D8</f>
        <v>0</v>
      </c>
      <c r="AE8" s="14">
        <f>AE452*D8</f>
        <v>0</v>
      </c>
      <c r="AF8" s="14">
        <f>AF452*D8</f>
        <v>0</v>
      </c>
      <c r="AG8" s="14">
        <f>AG452*D8</f>
        <v>0</v>
      </c>
      <c r="AH8" s="14">
        <f>AH452*D8</f>
        <v>0</v>
      </c>
      <c r="AI8" s="14">
        <f>AI452*D8</f>
        <v>0</v>
      </c>
      <c r="AJ8" s="14">
        <f>AJ452*D8</f>
        <v>0</v>
      </c>
      <c r="AK8" s="14">
        <f>AK452*D8</f>
        <v>0</v>
      </c>
    </row>
    <row r="9" spans="1:37" ht="15" customHeight="1">
      <c r="A9" s="23" t="s">
        <v>291</v>
      </c>
      <c r="B9" s="23" t="s">
        <v>16</v>
      </c>
      <c r="C9" s="21" t="s">
        <v>95</v>
      </c>
      <c r="D9" s="27">
        <v>1</v>
      </c>
      <c r="E9" s="36">
        <f>F564</f>
        <v>6293553</v>
      </c>
      <c r="F9" s="36">
        <f t="shared" si="0"/>
        <v>6293553</v>
      </c>
      <c r="G9" s="36">
        <f>H564</f>
        <v>686172</v>
      </c>
      <c r="H9" s="36">
        <f t="shared" si="1"/>
        <v>686172</v>
      </c>
      <c r="I9" s="36">
        <f>J564</f>
        <v>0</v>
      </c>
      <c r="J9" s="36">
        <f t="shared" si="2"/>
        <v>0</v>
      </c>
      <c r="K9" s="36">
        <f t="shared" si="3"/>
        <v>6979725</v>
      </c>
      <c r="L9" s="21" t="s">
        <v>16</v>
      </c>
      <c r="P9" s="14">
        <v>1</v>
      </c>
      <c r="Q9" s="14">
        <f>Q564*D9</f>
        <v>0</v>
      </c>
      <c r="R9" s="14">
        <f>R564*D9</f>
        <v>0</v>
      </c>
      <c r="S9" s="14">
        <f>S564*D9</f>
        <v>0</v>
      </c>
      <c r="T9" s="14">
        <f>T564*D9</f>
        <v>0</v>
      </c>
      <c r="U9" s="14">
        <f>U564*D9</f>
        <v>0</v>
      </c>
      <c r="V9" s="14">
        <f>V564*D9</f>
        <v>0</v>
      </c>
      <c r="W9" s="14">
        <f>W564*D9</f>
        <v>0</v>
      </c>
      <c r="X9" s="14">
        <f>X564*D9</f>
        <v>0</v>
      </c>
      <c r="Y9" s="14">
        <f>Y564*D9</f>
        <v>0</v>
      </c>
      <c r="Z9" s="14">
        <f>Z564*D9</f>
        <v>0</v>
      </c>
      <c r="AA9" s="14">
        <f>AA564*D9</f>
        <v>0</v>
      </c>
      <c r="AB9" s="14">
        <f>AB564*D9</f>
        <v>0</v>
      </c>
      <c r="AC9" s="14">
        <f>AC564*D9</f>
        <v>0</v>
      </c>
      <c r="AD9" s="14">
        <f>AD564*D9</f>
        <v>0</v>
      </c>
      <c r="AE9" s="14">
        <f>AE564*D9</f>
        <v>0</v>
      </c>
      <c r="AF9" s="14">
        <f>AF564*D9</f>
        <v>0</v>
      </c>
      <c r="AG9" s="14">
        <f>AG564*D9</f>
        <v>0</v>
      </c>
      <c r="AH9" s="14">
        <f>AH564*D9</f>
        <v>0</v>
      </c>
      <c r="AI9" s="14">
        <f>AI564*D9</f>
        <v>0</v>
      </c>
      <c r="AJ9" s="14">
        <f>AJ564*D9</f>
        <v>0</v>
      </c>
      <c r="AK9" s="14">
        <f>AK564*D9</f>
        <v>0</v>
      </c>
    </row>
    <row r="10" spans="1:37" ht="15" customHeight="1">
      <c r="A10" s="23" t="s">
        <v>292</v>
      </c>
      <c r="B10" s="23" t="s">
        <v>16</v>
      </c>
      <c r="C10" s="21" t="s">
        <v>95</v>
      </c>
      <c r="D10" s="27">
        <v>1</v>
      </c>
      <c r="E10" s="36">
        <f>집계표!F648</f>
        <v>0</v>
      </c>
      <c r="F10" s="36">
        <f t="shared" si="0"/>
        <v>0</v>
      </c>
      <c r="G10" s="36">
        <f>집계표!H648</f>
        <v>0</v>
      </c>
      <c r="H10" s="36">
        <f t="shared" si="1"/>
        <v>0</v>
      </c>
      <c r="I10" s="36">
        <f>집계표!J648</f>
        <v>508196</v>
      </c>
      <c r="J10" s="36">
        <f t="shared" si="2"/>
        <v>508196</v>
      </c>
      <c r="K10" s="36">
        <f t="shared" si="3"/>
        <v>508196</v>
      </c>
      <c r="L10" s="21" t="s">
        <v>293</v>
      </c>
      <c r="P10" s="14">
        <v>0</v>
      </c>
      <c r="Q10" s="14">
        <f>집계표!Q648*D10</f>
        <v>0</v>
      </c>
      <c r="R10" s="14">
        <f>집계표!R648*D10</f>
        <v>0</v>
      </c>
      <c r="S10" s="14">
        <f>집계표!S648*D10</f>
        <v>0</v>
      </c>
      <c r="T10" s="14">
        <f>집계표!T648*D10</f>
        <v>0</v>
      </c>
      <c r="U10" s="14">
        <f>집계표!U648*D10</f>
        <v>0</v>
      </c>
      <c r="V10" s="14">
        <f>집계표!V648*D10</f>
        <v>0</v>
      </c>
      <c r="W10" s="14">
        <f>집계표!W648*D10</f>
        <v>508196</v>
      </c>
      <c r="X10" s="14">
        <f>집계표!X648*D10</f>
        <v>0</v>
      </c>
      <c r="Y10" s="14">
        <f>집계표!Y648*D10</f>
        <v>0</v>
      </c>
      <c r="Z10" s="14">
        <f>집계표!Z648*D10</f>
        <v>0</v>
      </c>
      <c r="AA10" s="14">
        <f>집계표!AA648*D10</f>
        <v>0</v>
      </c>
      <c r="AB10" s="14">
        <f>집계표!AB648*D10</f>
        <v>0</v>
      </c>
      <c r="AC10" s="14">
        <f>집계표!AC648*D10</f>
        <v>0</v>
      </c>
      <c r="AD10" s="14">
        <f>집계표!AD648*D10</f>
        <v>0</v>
      </c>
      <c r="AE10" s="14">
        <f>집계표!AE648*D10</f>
        <v>0</v>
      </c>
      <c r="AF10" s="14">
        <f>집계표!AF648*D10</f>
        <v>0</v>
      </c>
      <c r="AG10" s="14">
        <f>집계표!AG648*D10</f>
        <v>0</v>
      </c>
      <c r="AH10" s="14">
        <f>집계표!AH648*D10</f>
        <v>0</v>
      </c>
      <c r="AI10" s="14">
        <f>집계표!AI648*D10</f>
        <v>0</v>
      </c>
      <c r="AJ10" s="14">
        <f>집계표!AJ648*D10</f>
        <v>0</v>
      </c>
      <c r="AK10" s="14">
        <f>집계표!AK648*D10</f>
        <v>0</v>
      </c>
    </row>
    <row r="11" spans="1:37" ht="15" customHeight="1">
      <c r="A11" s="24"/>
      <c r="B11" s="24"/>
      <c r="C11" s="25"/>
      <c r="D11" s="26"/>
      <c r="E11" s="36"/>
      <c r="F11" s="36"/>
      <c r="G11" s="36"/>
      <c r="H11" s="36"/>
      <c r="I11" s="36"/>
      <c r="J11" s="36"/>
      <c r="K11" s="36"/>
      <c r="L11" s="25"/>
    </row>
    <row r="12" spans="1:37" ht="15" customHeight="1">
      <c r="A12" s="24"/>
      <c r="B12" s="24"/>
      <c r="C12" s="25"/>
      <c r="D12" s="26"/>
      <c r="E12" s="36"/>
      <c r="F12" s="36"/>
      <c r="G12" s="36"/>
      <c r="H12" s="36"/>
      <c r="I12" s="36"/>
      <c r="J12" s="36"/>
      <c r="K12" s="36"/>
      <c r="L12" s="25"/>
    </row>
    <row r="13" spans="1:37" ht="15" customHeight="1">
      <c r="A13" s="24"/>
      <c r="B13" s="24"/>
      <c r="C13" s="25"/>
      <c r="D13" s="26"/>
      <c r="E13" s="36"/>
      <c r="F13" s="36"/>
      <c r="G13" s="36"/>
      <c r="H13" s="36"/>
      <c r="I13" s="36"/>
      <c r="J13" s="36"/>
      <c r="K13" s="36"/>
      <c r="L13" s="25"/>
    </row>
    <row r="14" spans="1:37" ht="15" customHeight="1">
      <c r="A14" s="24"/>
      <c r="B14" s="24"/>
      <c r="C14" s="25"/>
      <c r="D14" s="26"/>
      <c r="E14" s="36"/>
      <c r="F14" s="36"/>
      <c r="G14" s="36"/>
      <c r="H14" s="36"/>
      <c r="I14" s="36"/>
      <c r="J14" s="36"/>
      <c r="K14" s="36"/>
      <c r="L14" s="25"/>
    </row>
    <row r="15" spans="1:37" ht="15" customHeight="1">
      <c r="A15" s="24"/>
      <c r="B15" s="24"/>
      <c r="C15" s="25"/>
      <c r="D15" s="26"/>
      <c r="E15" s="36"/>
      <c r="F15" s="36"/>
      <c r="G15" s="36"/>
      <c r="H15" s="36"/>
      <c r="I15" s="36"/>
      <c r="J15" s="36"/>
      <c r="K15" s="36"/>
      <c r="L15" s="25"/>
    </row>
    <row r="16" spans="1:37" ht="15" customHeight="1">
      <c r="A16" s="24"/>
      <c r="B16" s="24"/>
      <c r="C16" s="25"/>
      <c r="D16" s="26"/>
      <c r="E16" s="36"/>
      <c r="F16" s="36"/>
      <c r="G16" s="36"/>
      <c r="H16" s="36"/>
      <c r="I16" s="36"/>
      <c r="J16" s="36"/>
      <c r="K16" s="36"/>
      <c r="L16" s="25"/>
    </row>
    <row r="17" spans="1:37" ht="15" customHeight="1">
      <c r="A17" s="24"/>
      <c r="B17" s="24"/>
      <c r="C17" s="25"/>
      <c r="D17" s="26"/>
      <c r="E17" s="36"/>
      <c r="F17" s="36"/>
      <c r="G17" s="36"/>
      <c r="H17" s="36"/>
      <c r="I17" s="36"/>
      <c r="J17" s="36"/>
      <c r="K17" s="36"/>
      <c r="L17" s="25"/>
    </row>
    <row r="18" spans="1:37" ht="15" customHeight="1">
      <c r="A18" s="24"/>
      <c r="B18" s="24"/>
      <c r="C18" s="25"/>
      <c r="D18" s="26"/>
      <c r="E18" s="36"/>
      <c r="F18" s="36"/>
      <c r="G18" s="36"/>
      <c r="H18" s="36"/>
      <c r="I18" s="36"/>
      <c r="J18" s="36"/>
      <c r="K18" s="36"/>
      <c r="L18" s="25"/>
    </row>
    <row r="19" spans="1:37" ht="15" customHeight="1">
      <c r="A19" s="24"/>
      <c r="B19" s="24"/>
      <c r="C19" s="25"/>
      <c r="D19" s="26"/>
      <c r="E19" s="36"/>
      <c r="F19" s="36"/>
      <c r="G19" s="36"/>
      <c r="H19" s="36"/>
      <c r="I19" s="36"/>
      <c r="J19" s="36"/>
      <c r="K19" s="36"/>
      <c r="L19" s="25"/>
    </row>
    <row r="20" spans="1:37" ht="15" customHeight="1">
      <c r="A20" s="24"/>
      <c r="B20" s="24"/>
      <c r="C20" s="25"/>
      <c r="D20" s="26"/>
      <c r="E20" s="36"/>
      <c r="F20" s="36"/>
      <c r="G20" s="36"/>
      <c r="H20" s="36"/>
      <c r="I20" s="36"/>
      <c r="J20" s="36"/>
      <c r="K20" s="36"/>
      <c r="L20" s="25"/>
    </row>
    <row r="21" spans="1:37" ht="15" customHeight="1">
      <c r="A21" s="24"/>
      <c r="B21" s="24"/>
      <c r="C21" s="25"/>
      <c r="D21" s="26"/>
      <c r="E21" s="36"/>
      <c r="F21" s="36"/>
      <c r="G21" s="36"/>
      <c r="H21" s="36"/>
      <c r="I21" s="36"/>
      <c r="J21" s="36"/>
      <c r="K21" s="36"/>
      <c r="L21" s="25"/>
    </row>
    <row r="22" spans="1:37" ht="15" customHeight="1">
      <c r="A22" s="24"/>
      <c r="B22" s="24"/>
      <c r="C22" s="25"/>
      <c r="D22" s="26"/>
      <c r="E22" s="36"/>
      <c r="F22" s="36"/>
      <c r="G22" s="36"/>
      <c r="H22" s="36"/>
      <c r="I22" s="36"/>
      <c r="J22" s="36"/>
      <c r="K22" s="36"/>
      <c r="L22" s="25"/>
    </row>
    <row r="23" spans="1:37" ht="15" customHeight="1">
      <c r="A23" s="24"/>
      <c r="B23" s="24"/>
      <c r="C23" s="25"/>
      <c r="D23" s="26"/>
      <c r="E23" s="36"/>
      <c r="F23" s="36"/>
      <c r="G23" s="36"/>
      <c r="H23" s="36"/>
      <c r="I23" s="36"/>
      <c r="J23" s="36"/>
      <c r="K23" s="36"/>
      <c r="L23" s="25"/>
    </row>
    <row r="24" spans="1:37" ht="15" customHeight="1">
      <c r="A24" s="24"/>
      <c r="B24" s="24"/>
      <c r="C24" s="25"/>
      <c r="D24" s="26"/>
      <c r="E24" s="36"/>
      <c r="F24" s="36"/>
      <c r="G24" s="36"/>
      <c r="H24" s="36"/>
      <c r="I24" s="36"/>
      <c r="J24" s="36"/>
      <c r="K24" s="36"/>
      <c r="L24" s="25"/>
    </row>
    <row r="25" spans="1:37" ht="15" customHeight="1">
      <c r="A25" s="24"/>
      <c r="B25" s="24"/>
      <c r="C25" s="25"/>
      <c r="D25" s="26"/>
      <c r="E25" s="36"/>
      <c r="F25" s="36"/>
      <c r="G25" s="36"/>
      <c r="H25" s="36"/>
      <c r="I25" s="36"/>
      <c r="J25" s="36"/>
      <c r="K25" s="36"/>
      <c r="L25" s="25"/>
    </row>
    <row r="26" spans="1:37" ht="15" customHeight="1">
      <c r="A26" s="24"/>
      <c r="B26" s="24"/>
      <c r="C26" s="25"/>
      <c r="D26" s="26"/>
      <c r="E26" s="36"/>
      <c r="F26" s="36"/>
      <c r="G26" s="36"/>
      <c r="H26" s="36"/>
      <c r="I26" s="36"/>
      <c r="J26" s="36"/>
      <c r="K26" s="36"/>
      <c r="L26" s="25"/>
    </row>
    <row r="27" spans="1:37" ht="15" customHeight="1">
      <c r="A27" s="24"/>
      <c r="B27" s="24"/>
      <c r="C27" s="25"/>
      <c r="D27" s="26"/>
      <c r="E27" s="36"/>
      <c r="F27" s="36"/>
      <c r="G27" s="36"/>
      <c r="H27" s="36"/>
      <c r="I27" s="36"/>
      <c r="J27" s="36"/>
      <c r="K27" s="36"/>
      <c r="L27" s="25"/>
    </row>
    <row r="28" spans="1:37" ht="15" customHeight="1">
      <c r="A28" s="24"/>
      <c r="B28" s="24"/>
      <c r="C28" s="25"/>
      <c r="D28" s="26"/>
      <c r="E28" s="36"/>
      <c r="F28" s="36"/>
      <c r="G28" s="36"/>
      <c r="H28" s="36"/>
      <c r="I28" s="36"/>
      <c r="J28" s="36"/>
      <c r="K28" s="36"/>
      <c r="L28" s="25"/>
    </row>
    <row r="29" spans="1:37" ht="15" customHeight="1">
      <c r="A29" s="24"/>
      <c r="B29" s="24"/>
      <c r="C29" s="25"/>
      <c r="D29" s="26"/>
      <c r="E29" s="26"/>
      <c r="F29" s="26"/>
      <c r="G29" s="26"/>
      <c r="H29" s="26"/>
      <c r="I29" s="26"/>
      <c r="J29" s="26"/>
      <c r="K29" s="26"/>
      <c r="L29" s="25"/>
    </row>
    <row r="30" spans="1:37" ht="15" customHeight="1">
      <c r="A30" s="24"/>
      <c r="B30" s="24"/>
      <c r="C30" s="25"/>
      <c r="D30" s="26"/>
      <c r="E30" s="26"/>
      <c r="F30" s="26"/>
      <c r="G30" s="26"/>
      <c r="H30" s="26"/>
      <c r="I30" s="26"/>
      <c r="J30" s="26"/>
      <c r="K30" s="26"/>
      <c r="L30" s="25"/>
    </row>
    <row r="31" spans="1:37" ht="15" customHeight="1">
      <c r="A31" s="24"/>
      <c r="B31" s="24"/>
      <c r="C31" s="25"/>
      <c r="D31" s="26"/>
      <c r="E31" s="26"/>
      <c r="F31" s="26"/>
      <c r="G31" s="26"/>
      <c r="H31" s="26"/>
      <c r="I31" s="26"/>
      <c r="J31" s="26"/>
      <c r="K31" s="26"/>
      <c r="L31" s="25"/>
    </row>
    <row r="32" spans="1:37" ht="15" customHeight="1">
      <c r="A32" s="21" t="s">
        <v>176</v>
      </c>
      <c r="B32" s="24"/>
      <c r="C32" s="25"/>
      <c r="D32" s="26"/>
      <c r="E32" s="26"/>
      <c r="F32" s="36">
        <f>SUMIF($P$5:$P$31,1,F5:F31)</f>
        <v>53016221</v>
      </c>
      <c r="G32" s="26"/>
      <c r="H32" s="36">
        <f>SUMIF($P$5:$P$31,1,H5:H31)</f>
        <v>11348779</v>
      </c>
      <c r="I32" s="26"/>
      <c r="J32" s="36">
        <f>SUMIF($P$5:$P$31,1,J5:J31)</f>
        <v>0</v>
      </c>
      <c r="K32" s="36">
        <f>F32+H32+J32</f>
        <v>64365000</v>
      </c>
      <c r="L32" s="25"/>
      <c r="Q32" s="14">
        <f>SUM($Q$5:$Q$31)</f>
        <v>0</v>
      </c>
      <c r="R32" s="14">
        <f>SUM($R$5:$R$31)</f>
        <v>0</v>
      </c>
      <c r="S32" s="14">
        <f>SUM($S$5:$S$31)</f>
        <v>0</v>
      </c>
      <c r="T32" s="14">
        <f>SUM($T$5:$T$31)</f>
        <v>0</v>
      </c>
      <c r="U32" s="14">
        <f>SUM($U$5:$U$31)</f>
        <v>0</v>
      </c>
      <c r="V32" s="14">
        <f>SUM($V$5:$V$31)</f>
        <v>0</v>
      </c>
      <c r="W32" s="14">
        <f>SUM($W$5:$W$31)</f>
        <v>508196</v>
      </c>
      <c r="X32" s="14">
        <f>SUM($X$5:$X$31)</f>
        <v>0</v>
      </c>
      <c r="Y32" s="14">
        <f>SUM($Y$5:$Y$31)</f>
        <v>0</v>
      </c>
      <c r="Z32" s="14">
        <f>SUM($Z$5:$Z$31)</f>
        <v>0</v>
      </c>
      <c r="AA32" s="14">
        <f>SUM($AA$5:$AA$31)</f>
        <v>0</v>
      </c>
      <c r="AB32" s="14">
        <f>SUM($AB$5:$AB$31)</f>
        <v>0</v>
      </c>
      <c r="AC32" s="14">
        <f>SUM($AC$5:$AC$31)</f>
        <v>0</v>
      </c>
      <c r="AD32" s="14">
        <f>SUM($AD$5:$AD$31)</f>
        <v>0</v>
      </c>
      <c r="AE32" s="14">
        <f>SUM($AE$5:$AE$31)</f>
        <v>0</v>
      </c>
      <c r="AF32" s="14">
        <f>SUM($AF$5:$AF$31)</f>
        <v>0</v>
      </c>
      <c r="AG32" s="14">
        <f>SUM($AG$5:$AG$31)</f>
        <v>0</v>
      </c>
      <c r="AH32" s="14">
        <f>SUM($AH$5:$AH$31)</f>
        <v>0</v>
      </c>
      <c r="AI32" s="14">
        <f>SUM($AI$5:$AI$31)</f>
        <v>0</v>
      </c>
      <c r="AJ32" s="14">
        <f>SUM($AJ$5:$AJ$31)</f>
        <v>0</v>
      </c>
      <c r="AK32" s="14">
        <f>SUM($AK$5:$AK$31)</f>
        <v>0</v>
      </c>
    </row>
    <row r="33" spans="1:36" ht="15" customHeight="1">
      <c r="A33" s="219" t="s">
        <v>287</v>
      </c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</row>
    <row r="34" spans="1:36" ht="15" customHeight="1">
      <c r="A34" s="24" t="s">
        <v>239</v>
      </c>
      <c r="B34" s="24" t="s">
        <v>172</v>
      </c>
      <c r="C34" s="25" t="s">
        <v>19</v>
      </c>
      <c r="D34" s="37">
        <v>1025</v>
      </c>
      <c r="E34" s="36"/>
      <c r="F34" s="36">
        <f>ROUNDDOWN(D34*E34,0)</f>
        <v>0</v>
      </c>
      <c r="G34" s="36">
        <f>ROUNDDOWN(일위대가목록!I5,0)</f>
        <v>2695</v>
      </c>
      <c r="H34" s="36">
        <f>ROUNDDOWN(D34*G34,0)</f>
        <v>2762375</v>
      </c>
      <c r="I34" s="36"/>
      <c r="J34" s="36">
        <f>ROUNDDOWN(D34*I34,0)</f>
        <v>0</v>
      </c>
      <c r="K34" s="36">
        <f>F34+H34+J34</f>
        <v>2762375</v>
      </c>
      <c r="L34" s="21" t="s">
        <v>238</v>
      </c>
      <c r="O34" s="18" t="s">
        <v>175</v>
      </c>
      <c r="P34" s="14">
        <v>1</v>
      </c>
      <c r="Q34" s="14">
        <f>IF(O34="기계경비",J34,0)</f>
        <v>0</v>
      </c>
      <c r="R34" s="14">
        <f>IF(O34="운반비",J34,0)</f>
        <v>0</v>
      </c>
      <c r="S34" s="14">
        <f>IF(O34="작업부산물",K34,0)</f>
        <v>0</v>
      </c>
      <c r="T34" s="14">
        <f>IF(O34="관급",ROUNDDOWN(D34*E34,0),0)+IF(O34="지급",ROUNDDOWN(D34*E34,0),0)</f>
        <v>0</v>
      </c>
      <c r="U34" s="14">
        <f>IF(O34="외주비",F34+H34+J34,0)</f>
        <v>0</v>
      </c>
      <c r="V34" s="14">
        <f>IF(O34="장비비",F34+H34+J34,0)</f>
        <v>0</v>
      </c>
      <c r="W34" s="14">
        <f>IF(O34="폐기물처리비",J34,0)</f>
        <v>0</v>
      </c>
      <c r="X34" s="14">
        <f>IF(O34="가설비",J34,0)</f>
        <v>0</v>
      </c>
      <c r="Y34" s="14">
        <f>IF(O34="잡비제외분",F34,0)</f>
        <v>0</v>
      </c>
      <c r="Z34" s="14">
        <f>IF(O34="사급자재대",K34,0)</f>
        <v>0</v>
      </c>
      <c r="AA34" s="14">
        <f>IF(O34="관급자재대",K34,0)</f>
        <v>0</v>
      </c>
      <c r="AB34" s="14">
        <f>IF(O34="사용자항목1",K34,0)</f>
        <v>0</v>
      </c>
      <c r="AC34" s="14">
        <f>IF(O34="사용자항목2",K34,0)</f>
        <v>0</v>
      </c>
      <c r="AD34" s="14">
        <f>IF(O34="사용자항목3",K34,0)</f>
        <v>0</v>
      </c>
      <c r="AE34" s="14">
        <f>IF(O34="사용자항목4",K34,0)</f>
        <v>0</v>
      </c>
      <c r="AF34" s="14">
        <f>IF(O34="사용자항목5",K34,0)</f>
        <v>0</v>
      </c>
      <c r="AG34" s="14">
        <f>IF(O34="사용자항목6",K34,0)</f>
        <v>0</v>
      </c>
      <c r="AH34" s="14">
        <f>IF(O34="사용자항목7",K34,0)</f>
        <v>0</v>
      </c>
      <c r="AI34" s="14">
        <f>IF(O34="사용자항목8",K34,0)</f>
        <v>0</v>
      </c>
      <c r="AJ34" s="14">
        <f>IF(O34="사용자항목9",K34,0)</f>
        <v>0</v>
      </c>
    </row>
    <row r="35" spans="1:36" ht="15" customHeight="1">
      <c r="A35" s="24" t="s">
        <v>241</v>
      </c>
      <c r="B35" s="24" t="s">
        <v>178</v>
      </c>
      <c r="C35" s="25" t="s">
        <v>179</v>
      </c>
      <c r="D35" s="37">
        <v>2</v>
      </c>
      <c r="E35" s="36">
        <f>ROUNDDOWN(일위대가목록!G6,0)</f>
        <v>25330</v>
      </c>
      <c r="F35" s="36">
        <f>ROUNDDOWN(D35*E35,0)</f>
        <v>50660</v>
      </c>
      <c r="G35" s="36">
        <f>ROUNDDOWN(일위대가목록!I6,0)</f>
        <v>58245</v>
      </c>
      <c r="H35" s="36">
        <f>ROUNDDOWN(D35*G35,0)</f>
        <v>116490</v>
      </c>
      <c r="I35" s="36"/>
      <c r="J35" s="36">
        <f>ROUNDDOWN(D35*I35,0)</f>
        <v>0</v>
      </c>
      <c r="K35" s="36">
        <f>F35+H35+J35</f>
        <v>167150</v>
      </c>
      <c r="L35" s="21" t="s">
        <v>240</v>
      </c>
      <c r="O35" s="18" t="s">
        <v>175</v>
      </c>
      <c r="P35" s="14">
        <v>1</v>
      </c>
      <c r="Q35" s="14">
        <f>IF(O35="기계경비",J35,0)</f>
        <v>0</v>
      </c>
      <c r="R35" s="14">
        <f>IF(O35="운반비",J35,0)</f>
        <v>0</v>
      </c>
      <c r="S35" s="14">
        <f>IF(O35="작업부산물",K35,0)</f>
        <v>0</v>
      </c>
      <c r="T35" s="14">
        <f>IF(O35="관급",ROUNDDOWN(D35*E35,0),0)+IF(O35="지급",ROUNDDOWN(D35*E35,0),0)</f>
        <v>0</v>
      </c>
      <c r="U35" s="14">
        <f>IF(O35="외주비",F35+H35+J35,0)</f>
        <v>0</v>
      </c>
      <c r="V35" s="14">
        <f>IF(O35="장비비",F35+H35+J35,0)</f>
        <v>0</v>
      </c>
      <c r="W35" s="14">
        <f>IF(O35="폐기물처리비",J35,0)</f>
        <v>0</v>
      </c>
      <c r="X35" s="14">
        <f>IF(O35="가설비",J35,0)</f>
        <v>0</v>
      </c>
      <c r="Y35" s="14">
        <f>IF(O35="잡비제외분",F35,0)</f>
        <v>0</v>
      </c>
      <c r="Z35" s="14">
        <f>IF(O35="사급자재대",K35,0)</f>
        <v>0</v>
      </c>
      <c r="AA35" s="14">
        <f>IF(O35="관급자재대",K35,0)</f>
        <v>0</v>
      </c>
      <c r="AB35" s="14">
        <f>IF(O35="사용자항목1",K35,0)</f>
        <v>0</v>
      </c>
      <c r="AC35" s="14">
        <f>IF(O35="사용자항목2",K35,0)</f>
        <v>0</v>
      </c>
      <c r="AD35" s="14">
        <f>IF(O35="사용자항목3",K35,0)</f>
        <v>0</v>
      </c>
      <c r="AE35" s="14">
        <f>IF(O35="사용자항목4",K35,0)</f>
        <v>0</v>
      </c>
      <c r="AF35" s="14">
        <f>IF(O35="사용자항목5",K35,0)</f>
        <v>0</v>
      </c>
      <c r="AG35" s="14">
        <f>IF(O35="사용자항목6",K35,0)</f>
        <v>0</v>
      </c>
      <c r="AH35" s="14">
        <f>IF(O35="사용자항목7",K35,0)</f>
        <v>0</v>
      </c>
      <c r="AI35" s="14">
        <f>IF(O35="사용자항목8",K35,0)</f>
        <v>0</v>
      </c>
      <c r="AJ35" s="14">
        <f>IF(O35="사용자항목9",K35,0)</f>
        <v>0</v>
      </c>
    </row>
    <row r="36" spans="1:36" ht="15" customHeight="1">
      <c r="A36" s="24" t="s">
        <v>243</v>
      </c>
      <c r="B36" s="24" t="s">
        <v>122</v>
      </c>
      <c r="C36" s="25" t="s">
        <v>19</v>
      </c>
      <c r="D36" s="37">
        <v>1025</v>
      </c>
      <c r="E36" s="36">
        <f>ROUNDDOWN(일위대가목록!G7,0)</f>
        <v>532</v>
      </c>
      <c r="F36" s="36">
        <f>ROUNDDOWN(D36*E36,0)</f>
        <v>545300</v>
      </c>
      <c r="G36" s="36">
        <f>ROUNDDOWN(일위대가목록!I7,0)</f>
        <v>943</v>
      </c>
      <c r="H36" s="36">
        <f>ROUNDDOWN(D36*G36,0)</f>
        <v>966575</v>
      </c>
      <c r="I36" s="36"/>
      <c r="J36" s="36">
        <f>ROUNDDOWN(D36*I36,0)</f>
        <v>0</v>
      </c>
      <c r="K36" s="36">
        <f>F36+H36+J36</f>
        <v>1511875</v>
      </c>
      <c r="L36" s="21" t="s">
        <v>242</v>
      </c>
      <c r="O36" s="18" t="s">
        <v>175</v>
      </c>
      <c r="P36" s="14">
        <v>1</v>
      </c>
      <c r="Q36" s="14">
        <f>IF(O36="기계경비",J36,0)</f>
        <v>0</v>
      </c>
      <c r="R36" s="14">
        <f>IF(O36="운반비",J36,0)</f>
        <v>0</v>
      </c>
      <c r="S36" s="14">
        <f>IF(O36="작업부산물",K36,0)</f>
        <v>0</v>
      </c>
      <c r="T36" s="14">
        <f>IF(O36="관급",ROUNDDOWN(D36*E36,0),0)+IF(O36="지급",ROUNDDOWN(D36*E36,0),0)</f>
        <v>0</v>
      </c>
      <c r="U36" s="14">
        <f>IF(O36="외주비",F36+H36+J36,0)</f>
        <v>0</v>
      </c>
      <c r="V36" s="14">
        <f>IF(O36="장비비",F36+H36+J36,0)</f>
        <v>0</v>
      </c>
      <c r="W36" s="14">
        <f>IF(O36="폐기물처리비",J36,0)</f>
        <v>0</v>
      </c>
      <c r="X36" s="14">
        <f>IF(O36="가설비",J36,0)</f>
        <v>0</v>
      </c>
      <c r="Y36" s="14">
        <f>IF(O36="잡비제외분",F36,0)</f>
        <v>0</v>
      </c>
      <c r="Z36" s="14">
        <f>IF(O36="사급자재대",K36,0)</f>
        <v>0</v>
      </c>
      <c r="AA36" s="14">
        <f>IF(O36="관급자재대",K36,0)</f>
        <v>0</v>
      </c>
      <c r="AB36" s="14">
        <f>IF(O36="사용자항목1",K36,0)</f>
        <v>0</v>
      </c>
      <c r="AC36" s="14">
        <f>IF(O36="사용자항목2",K36,0)</f>
        <v>0</v>
      </c>
      <c r="AD36" s="14">
        <f>IF(O36="사용자항목3",K36,0)</f>
        <v>0</v>
      </c>
      <c r="AE36" s="14">
        <f>IF(O36="사용자항목4",K36,0)</f>
        <v>0</v>
      </c>
      <c r="AF36" s="14">
        <f>IF(O36="사용자항목5",K36,0)</f>
        <v>0</v>
      </c>
      <c r="AG36" s="14">
        <f>IF(O36="사용자항목6",K36,0)</f>
        <v>0</v>
      </c>
      <c r="AH36" s="14">
        <f>IF(O36="사용자항목7",K36,0)</f>
        <v>0</v>
      </c>
      <c r="AI36" s="14">
        <f>IF(O36="사용자항목8",K36,0)</f>
        <v>0</v>
      </c>
      <c r="AJ36" s="14">
        <f>IF(O36="사용자항목9",K36,0)</f>
        <v>0</v>
      </c>
    </row>
    <row r="37" spans="1:36" ht="15" customHeight="1">
      <c r="A37" s="24" t="s">
        <v>245</v>
      </c>
      <c r="B37" s="24" t="s">
        <v>190</v>
      </c>
      <c r="C37" s="25" t="s">
        <v>19</v>
      </c>
      <c r="D37" s="37">
        <v>1025</v>
      </c>
      <c r="E37" s="36"/>
      <c r="F37" s="36">
        <f>ROUNDDOWN(D37*E37,0)</f>
        <v>0</v>
      </c>
      <c r="G37" s="36">
        <f>ROUNDDOWN(일위대가목록!I8,0)</f>
        <v>1320</v>
      </c>
      <c r="H37" s="36">
        <f>ROUNDDOWN(D37*G37,0)</f>
        <v>1353000</v>
      </c>
      <c r="I37" s="36"/>
      <c r="J37" s="36">
        <f>ROUNDDOWN(D37*I37,0)</f>
        <v>0</v>
      </c>
      <c r="K37" s="36">
        <f>F37+H37+J37</f>
        <v>1353000</v>
      </c>
      <c r="L37" s="21" t="s">
        <v>244</v>
      </c>
      <c r="O37" s="18" t="s">
        <v>175</v>
      </c>
      <c r="P37" s="14">
        <v>1</v>
      </c>
      <c r="Q37" s="14">
        <f>IF(O37="기계경비",J37,0)</f>
        <v>0</v>
      </c>
      <c r="R37" s="14">
        <f>IF(O37="운반비",J37,0)</f>
        <v>0</v>
      </c>
      <c r="S37" s="14">
        <f>IF(O37="작업부산물",K37,0)</f>
        <v>0</v>
      </c>
      <c r="T37" s="14">
        <f>IF(O37="관급",ROUNDDOWN(D37*E37,0),0)+IF(O37="지급",ROUNDDOWN(D37*E37,0),0)</f>
        <v>0</v>
      </c>
      <c r="U37" s="14">
        <f>IF(O37="외주비",F37+H37+J37,0)</f>
        <v>0</v>
      </c>
      <c r="V37" s="14">
        <f>IF(O37="장비비",F37+H37+J37,0)</f>
        <v>0</v>
      </c>
      <c r="W37" s="14">
        <f>IF(O37="폐기물처리비",J37,0)</f>
        <v>0</v>
      </c>
      <c r="X37" s="14">
        <f>IF(O37="가설비",J37,0)</f>
        <v>0</v>
      </c>
      <c r="Y37" s="14">
        <f>IF(O37="잡비제외분",F37,0)</f>
        <v>0</v>
      </c>
      <c r="Z37" s="14">
        <f>IF(O37="사급자재대",K37,0)</f>
        <v>0</v>
      </c>
      <c r="AA37" s="14">
        <f>IF(O37="관급자재대",K37,0)</f>
        <v>0</v>
      </c>
      <c r="AB37" s="14">
        <f>IF(O37="사용자항목1",K37,0)</f>
        <v>0</v>
      </c>
      <c r="AC37" s="14">
        <f>IF(O37="사용자항목2",K37,0)</f>
        <v>0</v>
      </c>
      <c r="AD37" s="14">
        <f>IF(O37="사용자항목3",K37,0)</f>
        <v>0</v>
      </c>
      <c r="AE37" s="14">
        <f>IF(O37="사용자항목4",K37,0)</f>
        <v>0</v>
      </c>
      <c r="AF37" s="14">
        <f>IF(O37="사용자항목5",K37,0)</f>
        <v>0</v>
      </c>
      <c r="AG37" s="14">
        <f>IF(O37="사용자항목6",K37,0)</f>
        <v>0</v>
      </c>
      <c r="AH37" s="14">
        <f>IF(O37="사용자항목7",K37,0)</f>
        <v>0</v>
      </c>
      <c r="AI37" s="14">
        <f>IF(O37="사용자항목8",K37,0)</f>
        <v>0</v>
      </c>
      <c r="AJ37" s="14">
        <f>IF(O37="사용자항목9",K37,0)</f>
        <v>0</v>
      </c>
    </row>
    <row r="38" spans="1:36" ht="15" customHeight="1">
      <c r="A38" s="24"/>
      <c r="B38" s="24"/>
      <c r="C38" s="25"/>
      <c r="D38" s="26"/>
      <c r="E38" s="26"/>
      <c r="F38" s="26"/>
      <c r="G38" s="26"/>
      <c r="H38" s="26"/>
      <c r="I38" s="26"/>
      <c r="J38" s="26"/>
      <c r="K38" s="26"/>
      <c r="L38" s="25"/>
    </row>
    <row r="39" spans="1:36" ht="15" customHeight="1">
      <c r="A39" s="24"/>
      <c r="B39" s="24"/>
      <c r="C39" s="25"/>
      <c r="D39" s="26"/>
      <c r="E39" s="26"/>
      <c r="F39" s="26"/>
      <c r="G39" s="26"/>
      <c r="H39" s="26"/>
      <c r="I39" s="26"/>
      <c r="J39" s="26"/>
      <c r="K39" s="26"/>
      <c r="L39" s="25"/>
    </row>
    <row r="40" spans="1:36" ht="15" customHeight="1">
      <c r="A40" s="24"/>
      <c r="B40" s="24"/>
      <c r="C40" s="25"/>
      <c r="D40" s="26"/>
      <c r="E40" s="26"/>
      <c r="F40" s="26"/>
      <c r="G40" s="26"/>
      <c r="H40" s="26"/>
      <c r="I40" s="26"/>
      <c r="J40" s="26"/>
      <c r="K40" s="26"/>
      <c r="L40" s="25"/>
    </row>
    <row r="41" spans="1:36" ht="15" customHeight="1">
      <c r="A41" s="24"/>
      <c r="B41" s="24"/>
      <c r="C41" s="25"/>
      <c r="D41" s="26"/>
      <c r="E41" s="26"/>
      <c r="F41" s="26"/>
      <c r="G41" s="26"/>
      <c r="H41" s="26"/>
      <c r="I41" s="26"/>
      <c r="J41" s="26"/>
      <c r="K41" s="26"/>
      <c r="L41" s="25"/>
    </row>
    <row r="42" spans="1:36" ht="15" customHeight="1">
      <c r="A42" s="24"/>
      <c r="B42" s="24"/>
      <c r="C42" s="25"/>
      <c r="D42" s="26"/>
      <c r="E42" s="26"/>
      <c r="F42" s="26"/>
      <c r="G42" s="26"/>
      <c r="H42" s="26"/>
      <c r="I42" s="26"/>
      <c r="J42" s="26"/>
      <c r="K42" s="26"/>
      <c r="L42" s="25"/>
    </row>
    <row r="43" spans="1:36" ht="15" customHeight="1">
      <c r="A43" s="24"/>
      <c r="B43" s="24"/>
      <c r="C43" s="25"/>
      <c r="D43" s="26"/>
      <c r="E43" s="26"/>
      <c r="F43" s="26"/>
      <c r="G43" s="26"/>
      <c r="H43" s="26"/>
      <c r="I43" s="26"/>
      <c r="J43" s="26"/>
      <c r="K43" s="26"/>
      <c r="L43" s="25"/>
    </row>
    <row r="44" spans="1:36" ht="15" customHeight="1">
      <c r="A44" s="24"/>
      <c r="B44" s="24"/>
      <c r="C44" s="25"/>
      <c r="D44" s="26"/>
      <c r="E44" s="26"/>
      <c r="F44" s="26"/>
      <c r="G44" s="26"/>
      <c r="H44" s="26"/>
      <c r="I44" s="26"/>
      <c r="J44" s="26"/>
      <c r="K44" s="26"/>
      <c r="L44" s="25"/>
    </row>
    <row r="45" spans="1:36" ht="15" customHeight="1">
      <c r="A45" s="24"/>
      <c r="B45" s="24"/>
      <c r="C45" s="25"/>
      <c r="D45" s="26"/>
      <c r="E45" s="26"/>
      <c r="F45" s="26"/>
      <c r="G45" s="26"/>
      <c r="H45" s="26"/>
      <c r="I45" s="26"/>
      <c r="J45" s="26"/>
      <c r="K45" s="26"/>
      <c r="L45" s="25"/>
    </row>
    <row r="46" spans="1:36" ht="15" customHeight="1">
      <c r="A46" s="24"/>
      <c r="B46" s="24"/>
      <c r="C46" s="25"/>
      <c r="D46" s="26"/>
      <c r="E46" s="26"/>
      <c r="F46" s="26"/>
      <c r="G46" s="26"/>
      <c r="H46" s="26"/>
      <c r="I46" s="26"/>
      <c r="J46" s="26"/>
      <c r="K46" s="26"/>
      <c r="L46" s="25"/>
    </row>
    <row r="47" spans="1:36" ht="15" customHeight="1">
      <c r="A47" s="24"/>
      <c r="B47" s="24"/>
      <c r="C47" s="25"/>
      <c r="D47" s="26"/>
      <c r="E47" s="26"/>
      <c r="F47" s="26"/>
      <c r="G47" s="26"/>
      <c r="H47" s="26"/>
      <c r="I47" s="26"/>
      <c r="J47" s="26"/>
      <c r="K47" s="26"/>
      <c r="L47" s="25"/>
    </row>
    <row r="48" spans="1:36" ht="15" customHeight="1">
      <c r="A48" s="24"/>
      <c r="B48" s="24"/>
      <c r="C48" s="25"/>
      <c r="D48" s="26"/>
      <c r="E48" s="26"/>
      <c r="F48" s="26"/>
      <c r="G48" s="26"/>
      <c r="H48" s="26"/>
      <c r="I48" s="26"/>
      <c r="J48" s="26"/>
      <c r="K48" s="26"/>
      <c r="L48" s="25"/>
    </row>
    <row r="49" spans="1:37" ht="15" customHeight="1">
      <c r="A49" s="24"/>
      <c r="B49" s="24"/>
      <c r="C49" s="25"/>
      <c r="D49" s="26"/>
      <c r="E49" s="26"/>
      <c r="F49" s="26"/>
      <c r="G49" s="26"/>
      <c r="H49" s="26"/>
      <c r="I49" s="26"/>
      <c r="J49" s="26"/>
      <c r="K49" s="26"/>
      <c r="L49" s="25"/>
    </row>
    <row r="50" spans="1:37" ht="15" customHeight="1">
      <c r="A50" s="24"/>
      <c r="B50" s="24"/>
      <c r="C50" s="25"/>
      <c r="D50" s="26"/>
      <c r="E50" s="26"/>
      <c r="F50" s="26"/>
      <c r="G50" s="26"/>
      <c r="H50" s="26"/>
      <c r="I50" s="26"/>
      <c r="J50" s="26"/>
      <c r="K50" s="26"/>
      <c r="L50" s="25"/>
    </row>
    <row r="51" spans="1:37" ht="15" customHeight="1">
      <c r="A51" s="24"/>
      <c r="B51" s="24"/>
      <c r="C51" s="25"/>
      <c r="D51" s="26"/>
      <c r="E51" s="26"/>
      <c r="F51" s="26"/>
      <c r="G51" s="26"/>
      <c r="H51" s="26"/>
      <c r="I51" s="26"/>
      <c r="J51" s="26"/>
      <c r="K51" s="26"/>
      <c r="L51" s="25"/>
    </row>
    <row r="52" spans="1:37" ht="15" customHeight="1">
      <c r="A52" s="24"/>
      <c r="B52" s="24"/>
      <c r="C52" s="25"/>
      <c r="D52" s="26"/>
      <c r="E52" s="26"/>
      <c r="F52" s="26"/>
      <c r="G52" s="26"/>
      <c r="H52" s="26"/>
      <c r="I52" s="26"/>
      <c r="J52" s="26"/>
      <c r="K52" s="26"/>
      <c r="L52" s="25"/>
    </row>
    <row r="53" spans="1:37" ht="15" customHeight="1">
      <c r="A53" s="24"/>
      <c r="B53" s="24"/>
      <c r="C53" s="25"/>
      <c r="D53" s="26"/>
      <c r="E53" s="26"/>
      <c r="F53" s="26"/>
      <c r="G53" s="26"/>
      <c r="H53" s="26"/>
      <c r="I53" s="26"/>
      <c r="J53" s="26"/>
      <c r="K53" s="26"/>
      <c r="L53" s="25"/>
    </row>
    <row r="54" spans="1:37" ht="15" customHeight="1">
      <c r="A54" s="24"/>
      <c r="B54" s="24"/>
      <c r="C54" s="25"/>
      <c r="D54" s="26"/>
      <c r="E54" s="26"/>
      <c r="F54" s="26"/>
      <c r="G54" s="26"/>
      <c r="H54" s="26"/>
      <c r="I54" s="26"/>
      <c r="J54" s="26"/>
      <c r="K54" s="26"/>
      <c r="L54" s="25"/>
    </row>
    <row r="55" spans="1:37" ht="15" customHeight="1">
      <c r="A55" s="24"/>
      <c r="B55" s="24"/>
      <c r="C55" s="25"/>
      <c r="D55" s="26"/>
      <c r="E55" s="26"/>
      <c r="F55" s="26"/>
      <c r="G55" s="26"/>
      <c r="H55" s="26"/>
      <c r="I55" s="26"/>
      <c r="J55" s="26"/>
      <c r="K55" s="26"/>
      <c r="L55" s="25"/>
    </row>
    <row r="56" spans="1:37" ht="15" customHeight="1">
      <c r="A56" s="24"/>
      <c r="B56" s="24"/>
      <c r="C56" s="25"/>
      <c r="D56" s="26"/>
      <c r="E56" s="26"/>
      <c r="F56" s="26"/>
      <c r="G56" s="26"/>
      <c r="H56" s="26"/>
      <c r="I56" s="26"/>
      <c r="J56" s="26"/>
      <c r="K56" s="26"/>
      <c r="L56" s="25"/>
    </row>
    <row r="57" spans="1:37" ht="15" customHeight="1">
      <c r="A57" s="24"/>
      <c r="B57" s="24"/>
      <c r="C57" s="25"/>
      <c r="D57" s="26"/>
      <c r="E57" s="26"/>
      <c r="F57" s="26"/>
      <c r="G57" s="26"/>
      <c r="H57" s="26"/>
      <c r="I57" s="26"/>
      <c r="J57" s="26"/>
      <c r="K57" s="26"/>
      <c r="L57" s="25"/>
    </row>
    <row r="58" spans="1:37" ht="15" customHeight="1">
      <c r="A58" s="24"/>
      <c r="B58" s="24"/>
      <c r="C58" s="25"/>
      <c r="D58" s="26"/>
      <c r="E58" s="26"/>
      <c r="F58" s="26"/>
      <c r="G58" s="26"/>
      <c r="H58" s="26"/>
      <c r="I58" s="26"/>
      <c r="J58" s="26"/>
      <c r="K58" s="26"/>
      <c r="L58" s="25"/>
    </row>
    <row r="59" spans="1:37" ht="15" customHeight="1">
      <c r="A59" s="24"/>
      <c r="B59" s="24"/>
      <c r="C59" s="25"/>
      <c r="D59" s="26"/>
      <c r="E59" s="26"/>
      <c r="F59" s="26"/>
      <c r="G59" s="26"/>
      <c r="H59" s="26"/>
      <c r="I59" s="26"/>
      <c r="J59" s="26"/>
      <c r="K59" s="26"/>
      <c r="L59" s="25"/>
    </row>
    <row r="60" spans="1:37" ht="15" customHeight="1">
      <c r="A60" s="21" t="s">
        <v>176</v>
      </c>
      <c r="B60" s="24"/>
      <c r="C60" s="25"/>
      <c r="D60" s="26"/>
      <c r="E60" s="36"/>
      <c r="F60" s="36">
        <f>SUMIF($P$33:$P$59, 1,$F$33:$F$59)</f>
        <v>595960</v>
      </c>
      <c r="G60" s="36"/>
      <c r="H60" s="36">
        <f>SUMIF($P$33:$P$59, 1,$H$33:$H$59)</f>
        <v>5198440</v>
      </c>
      <c r="I60" s="36"/>
      <c r="J60" s="36">
        <f>SUMIF($P$33:$P$59, 1,$J$33:$J$59)</f>
        <v>0</v>
      </c>
      <c r="K60" s="36">
        <f>F60+H60+J60</f>
        <v>5794400</v>
      </c>
      <c r="L60" s="25"/>
      <c r="Q60" s="14">
        <f>SUM($Q$33:$Q$59)</f>
        <v>0</v>
      </c>
      <c r="R60" s="14">
        <f>SUM($R$33:$R$59)</f>
        <v>0</v>
      </c>
      <c r="S60" s="14">
        <f>SUM($S$33:$S$59)</f>
        <v>0</v>
      </c>
      <c r="T60" s="14">
        <f>SUM($T$33:$T$59)</f>
        <v>0</v>
      </c>
      <c r="U60" s="14">
        <f>SUM($U$33:$U$59)</f>
        <v>0</v>
      </c>
      <c r="V60" s="14">
        <f>SUM($V$33:$V$59)</f>
        <v>0</v>
      </c>
      <c r="W60" s="14">
        <f>SUM($W$33:$W$59)</f>
        <v>0</v>
      </c>
      <c r="X60" s="14">
        <f>SUM($X$33:$X$59)</f>
        <v>0</v>
      </c>
      <c r="Y60" s="14">
        <f>SUM($Y$33:$Y$59)</f>
        <v>0</v>
      </c>
      <c r="Z60" s="14">
        <f>SUM($Z$33:$Z$59)</f>
        <v>0</v>
      </c>
      <c r="AA60" s="14">
        <f>SUM($AA$33:$AA$59)</f>
        <v>0</v>
      </c>
      <c r="AB60" s="14">
        <f>SUM($AB$33:$AB$59)</f>
        <v>0</v>
      </c>
      <c r="AC60" s="14">
        <f>SUM($AC$33:$AC$59)</f>
        <v>0</v>
      </c>
      <c r="AD60" s="14">
        <f>SUM($AD$33:$AD$59)</f>
        <v>0</v>
      </c>
      <c r="AE60" s="14">
        <f>SUM($AE$33:$AE$59)</f>
        <v>0</v>
      </c>
      <c r="AF60" s="14">
        <f>SUM($AF$33:$AF$59)</f>
        <v>0</v>
      </c>
      <c r="AG60" s="14">
        <f>SUM($AG$33:$AG$59)</f>
        <v>0</v>
      </c>
      <c r="AH60" s="14">
        <f>SUM($AH$33:$AH$59)</f>
        <v>0</v>
      </c>
      <c r="AI60" s="14">
        <f>SUM($AI$33:$AI$59)</f>
        <v>0</v>
      </c>
      <c r="AJ60" s="14">
        <f>SUM($AJ$33:$AJ$59)</f>
        <v>0</v>
      </c>
      <c r="AK60" s="14">
        <f>SUM($AK$33:$AK$59)</f>
        <v>0</v>
      </c>
    </row>
    <row r="61" spans="1:37" ht="15" customHeight="1">
      <c r="A61" s="20" t="s">
        <v>288</v>
      </c>
      <c r="B61" s="24"/>
      <c r="C61" s="25"/>
      <c r="D61" s="26"/>
      <c r="E61" s="36"/>
      <c r="F61" s="36"/>
      <c r="G61" s="36"/>
      <c r="H61" s="36"/>
      <c r="I61" s="36"/>
      <c r="J61" s="36"/>
      <c r="K61" s="36"/>
      <c r="L61" s="25"/>
    </row>
    <row r="62" spans="1:37" ht="15" customHeight="1">
      <c r="A62" s="50" t="s">
        <v>334</v>
      </c>
      <c r="B62" s="23"/>
      <c r="C62" s="21" t="s">
        <v>95</v>
      </c>
      <c r="D62" s="27">
        <v>1</v>
      </c>
      <c r="E62" s="36">
        <f>집계표!F116</f>
        <v>6350000</v>
      </c>
      <c r="F62" s="36">
        <f t="shared" ref="F62:F67" si="4">D62*E62</f>
        <v>6350000</v>
      </c>
      <c r="G62" s="36">
        <f>집계표!H116</f>
        <v>0</v>
      </c>
      <c r="H62" s="36">
        <f t="shared" ref="H62:H67" si="5">D62*G62</f>
        <v>0</v>
      </c>
      <c r="I62" s="36">
        <f>집계표!J116</f>
        <v>0</v>
      </c>
      <c r="J62" s="36">
        <f t="shared" ref="J62:J67" si="6">D62*I62</f>
        <v>0</v>
      </c>
      <c r="K62" s="36">
        <f t="shared" ref="K62:K67" si="7">F62+H62+J62</f>
        <v>6350000</v>
      </c>
      <c r="L62" s="21" t="s">
        <v>16</v>
      </c>
      <c r="P62" s="14">
        <v>1</v>
      </c>
      <c r="Q62" s="14">
        <f>집계표!Q116*D62</f>
        <v>0</v>
      </c>
      <c r="R62" s="14">
        <f>집계표!R116*D62</f>
        <v>0</v>
      </c>
      <c r="S62" s="14">
        <f>집계표!S116*D62</f>
        <v>0</v>
      </c>
      <c r="T62" s="14">
        <f>집계표!T116*D62</f>
        <v>0</v>
      </c>
      <c r="U62" s="14">
        <f>집계표!U116*D62</f>
        <v>0</v>
      </c>
      <c r="V62" s="14">
        <f>집계표!V116*D62</f>
        <v>0</v>
      </c>
      <c r="W62" s="14">
        <f>집계표!W116*D62</f>
        <v>0</v>
      </c>
      <c r="X62" s="14">
        <f>집계표!X116*D62</f>
        <v>0</v>
      </c>
      <c r="Y62" s="14">
        <f>집계표!Y116*D62</f>
        <v>0</v>
      </c>
      <c r="Z62" s="14">
        <f>집계표!Z116*D62</f>
        <v>0</v>
      </c>
      <c r="AA62" s="14">
        <f>집계표!AA116*D62</f>
        <v>0</v>
      </c>
      <c r="AB62" s="14">
        <f>집계표!AB116*D62</f>
        <v>0</v>
      </c>
      <c r="AC62" s="14">
        <f>집계표!AC116*D62</f>
        <v>0</v>
      </c>
      <c r="AD62" s="14">
        <f>집계표!AD116*D62</f>
        <v>0</v>
      </c>
      <c r="AE62" s="14">
        <f>집계표!AE116*D62</f>
        <v>0</v>
      </c>
      <c r="AF62" s="14">
        <f>집계표!AF116*D62</f>
        <v>0</v>
      </c>
      <c r="AG62" s="14">
        <f>집계표!AG116*D62</f>
        <v>0</v>
      </c>
      <c r="AH62" s="14">
        <f>집계표!AH116*D62</f>
        <v>0</v>
      </c>
      <c r="AI62" s="14">
        <f>집계표!AI116*D62</f>
        <v>0</v>
      </c>
      <c r="AJ62" s="14">
        <f>집계표!AJ116*D62</f>
        <v>0</v>
      </c>
      <c r="AK62" s="14">
        <f>집계표!AK116*D62</f>
        <v>0</v>
      </c>
    </row>
    <row r="63" spans="1:37" ht="15" customHeight="1">
      <c r="A63" s="50" t="s">
        <v>335</v>
      </c>
      <c r="B63" s="23"/>
      <c r="C63" s="21" t="s">
        <v>95</v>
      </c>
      <c r="D63" s="27">
        <v>1</v>
      </c>
      <c r="E63" s="36">
        <f>집계표!F144</f>
        <v>1882929</v>
      </c>
      <c r="F63" s="36">
        <f t="shared" si="4"/>
        <v>1882929</v>
      </c>
      <c r="G63" s="36">
        <f>집계표!H144</f>
        <v>900290</v>
      </c>
      <c r="H63" s="36">
        <f t="shared" si="5"/>
        <v>900290</v>
      </c>
      <c r="I63" s="36">
        <f>집계표!J144</f>
        <v>0</v>
      </c>
      <c r="J63" s="36">
        <f t="shared" si="6"/>
        <v>0</v>
      </c>
      <c r="K63" s="36">
        <f t="shared" si="7"/>
        <v>2783219</v>
      </c>
      <c r="L63" s="21" t="s">
        <v>16</v>
      </c>
      <c r="P63" s="14">
        <v>1</v>
      </c>
      <c r="Q63" s="14">
        <f>집계표!Q144*D63</f>
        <v>0</v>
      </c>
      <c r="R63" s="14">
        <f>집계표!R144*D63</f>
        <v>0</v>
      </c>
      <c r="S63" s="14">
        <f>집계표!S144*D63</f>
        <v>0</v>
      </c>
      <c r="T63" s="14">
        <f>집계표!T144*D63</f>
        <v>0</v>
      </c>
      <c r="U63" s="14">
        <f>집계표!U144*D63</f>
        <v>0</v>
      </c>
      <c r="V63" s="14">
        <f>집계표!V144*D63</f>
        <v>0</v>
      </c>
      <c r="W63" s="14">
        <f>집계표!W144*D63</f>
        <v>0</v>
      </c>
      <c r="X63" s="14">
        <f>집계표!X144*D63</f>
        <v>0</v>
      </c>
      <c r="Y63" s="14">
        <f>집계표!Y144*D63</f>
        <v>0</v>
      </c>
      <c r="Z63" s="14">
        <f>집계표!Z144*D63</f>
        <v>0</v>
      </c>
      <c r="AA63" s="14">
        <f>집계표!AA144*D63</f>
        <v>0</v>
      </c>
      <c r="AB63" s="14">
        <f>집계표!AB144*D63</f>
        <v>0</v>
      </c>
      <c r="AC63" s="14">
        <f>집계표!AC144*D63</f>
        <v>0</v>
      </c>
      <c r="AD63" s="14">
        <f>집계표!AD144*D63</f>
        <v>0</v>
      </c>
      <c r="AE63" s="14">
        <f>집계표!AE144*D63</f>
        <v>0</v>
      </c>
      <c r="AF63" s="14">
        <f>집계표!AF144*D63</f>
        <v>0</v>
      </c>
      <c r="AG63" s="14">
        <f>집계표!AG144*D63</f>
        <v>0</v>
      </c>
      <c r="AH63" s="14">
        <f>집계표!AH144*D63</f>
        <v>0</v>
      </c>
      <c r="AI63" s="14">
        <f>집계표!AI144*D63</f>
        <v>0</v>
      </c>
      <c r="AJ63" s="14">
        <f>집계표!AJ144*D63</f>
        <v>0</v>
      </c>
      <c r="AK63" s="14">
        <f>집계표!AK144*D63</f>
        <v>0</v>
      </c>
    </row>
    <row r="64" spans="1:37" ht="15" customHeight="1">
      <c r="A64" s="50" t="s">
        <v>336</v>
      </c>
      <c r="B64" s="23"/>
      <c r="C64" s="21" t="s">
        <v>95</v>
      </c>
      <c r="D64" s="27">
        <v>1</v>
      </c>
      <c r="E64" s="36">
        <f>집계표!F172</f>
        <v>6350000</v>
      </c>
      <c r="F64" s="36">
        <f t="shared" si="4"/>
        <v>6350000</v>
      </c>
      <c r="G64" s="36">
        <f>집계표!H172</f>
        <v>0</v>
      </c>
      <c r="H64" s="36">
        <f t="shared" si="5"/>
        <v>0</v>
      </c>
      <c r="I64" s="36">
        <f>집계표!J172</f>
        <v>0</v>
      </c>
      <c r="J64" s="36">
        <f t="shared" si="6"/>
        <v>0</v>
      </c>
      <c r="K64" s="36">
        <f t="shared" si="7"/>
        <v>6350000</v>
      </c>
      <c r="L64" s="21" t="s">
        <v>16</v>
      </c>
      <c r="P64" s="14">
        <v>1</v>
      </c>
      <c r="Q64" s="14">
        <f>집계표!Q172*D64</f>
        <v>0</v>
      </c>
      <c r="R64" s="14">
        <f>집계표!R172*D64</f>
        <v>0</v>
      </c>
      <c r="S64" s="14">
        <f>집계표!S172*D64</f>
        <v>0</v>
      </c>
      <c r="T64" s="14">
        <f>집계표!T172*D64</f>
        <v>0</v>
      </c>
      <c r="U64" s="14">
        <f>집계표!U172*D64</f>
        <v>0</v>
      </c>
      <c r="V64" s="14">
        <f>집계표!V172*D64</f>
        <v>0</v>
      </c>
      <c r="W64" s="14">
        <f>집계표!W172*D64</f>
        <v>0</v>
      </c>
      <c r="X64" s="14">
        <f>집계표!X172*D64</f>
        <v>0</v>
      </c>
      <c r="Y64" s="14">
        <f>집계표!Y172*D64</f>
        <v>0</v>
      </c>
      <c r="Z64" s="14">
        <f>집계표!Z172*D64</f>
        <v>0</v>
      </c>
      <c r="AA64" s="14">
        <f>집계표!AA172*D64</f>
        <v>0</v>
      </c>
      <c r="AB64" s="14">
        <f>집계표!AB172*D64</f>
        <v>0</v>
      </c>
      <c r="AC64" s="14">
        <f>집계표!AC172*D64</f>
        <v>0</v>
      </c>
      <c r="AD64" s="14">
        <f>집계표!AD172*D64</f>
        <v>0</v>
      </c>
      <c r="AE64" s="14">
        <f>집계표!AE172*D64</f>
        <v>0</v>
      </c>
      <c r="AF64" s="14">
        <f>집계표!AF172*D64</f>
        <v>0</v>
      </c>
      <c r="AG64" s="14">
        <f>집계표!AG172*D64</f>
        <v>0</v>
      </c>
      <c r="AH64" s="14">
        <f>집계표!AH172*D64</f>
        <v>0</v>
      </c>
      <c r="AI64" s="14">
        <f>집계표!AI172*D64</f>
        <v>0</v>
      </c>
      <c r="AJ64" s="14">
        <f>집계표!AJ172*D64</f>
        <v>0</v>
      </c>
      <c r="AK64" s="14">
        <f>집계표!AK172*D64</f>
        <v>0</v>
      </c>
    </row>
    <row r="65" spans="1:37" ht="15" customHeight="1">
      <c r="A65" s="50" t="s">
        <v>337</v>
      </c>
      <c r="B65" s="23"/>
      <c r="C65" s="21" t="s">
        <v>95</v>
      </c>
      <c r="D65" s="27">
        <v>1</v>
      </c>
      <c r="E65" s="36">
        <f>집계표!F200</f>
        <v>6350000</v>
      </c>
      <c r="F65" s="36">
        <f t="shared" si="4"/>
        <v>6350000</v>
      </c>
      <c r="G65" s="36">
        <f>집계표!H200</f>
        <v>0</v>
      </c>
      <c r="H65" s="36">
        <f t="shared" si="5"/>
        <v>0</v>
      </c>
      <c r="I65" s="36">
        <f>집계표!J200</f>
        <v>0</v>
      </c>
      <c r="J65" s="36">
        <f t="shared" si="6"/>
        <v>0</v>
      </c>
      <c r="K65" s="36">
        <f t="shared" si="7"/>
        <v>6350000</v>
      </c>
      <c r="L65" s="21" t="s">
        <v>16</v>
      </c>
      <c r="P65" s="14">
        <v>1</v>
      </c>
      <c r="Q65" s="14">
        <f>집계표!Q200*D65</f>
        <v>0</v>
      </c>
      <c r="R65" s="14">
        <f>집계표!R200*D65</f>
        <v>0</v>
      </c>
      <c r="S65" s="14">
        <f>집계표!S200*D65</f>
        <v>0</v>
      </c>
      <c r="T65" s="14">
        <f>집계표!T200*D65</f>
        <v>0</v>
      </c>
      <c r="U65" s="14">
        <f>집계표!U200*D65</f>
        <v>0</v>
      </c>
      <c r="V65" s="14">
        <f>집계표!V200*D65</f>
        <v>0</v>
      </c>
      <c r="W65" s="14">
        <f>집계표!W200*D65</f>
        <v>0</v>
      </c>
      <c r="X65" s="14">
        <f>집계표!X200*D65</f>
        <v>0</v>
      </c>
      <c r="Y65" s="14">
        <f>집계표!Y200*D65</f>
        <v>0</v>
      </c>
      <c r="Z65" s="14">
        <f>집계표!Z200*D65</f>
        <v>0</v>
      </c>
      <c r="AA65" s="14">
        <f>집계표!AA200*D65</f>
        <v>0</v>
      </c>
      <c r="AB65" s="14">
        <f>집계표!AB200*D65</f>
        <v>0</v>
      </c>
      <c r="AC65" s="14">
        <f>집계표!AC200*D65</f>
        <v>0</v>
      </c>
      <c r="AD65" s="14">
        <f>집계표!AD200*D65</f>
        <v>0</v>
      </c>
      <c r="AE65" s="14">
        <f>집계표!AE200*D65</f>
        <v>0</v>
      </c>
      <c r="AF65" s="14">
        <f>집계표!AF200*D65</f>
        <v>0</v>
      </c>
      <c r="AG65" s="14">
        <f>집계표!AG200*D65</f>
        <v>0</v>
      </c>
      <c r="AH65" s="14">
        <f>집계표!AH200*D65</f>
        <v>0</v>
      </c>
      <c r="AI65" s="14">
        <f>집계표!AI200*D65</f>
        <v>0</v>
      </c>
      <c r="AJ65" s="14">
        <f>집계표!AJ200*D65</f>
        <v>0</v>
      </c>
      <c r="AK65" s="14">
        <f>집계표!AK200*D65</f>
        <v>0</v>
      </c>
    </row>
    <row r="66" spans="1:37" ht="15" customHeight="1">
      <c r="A66" s="50" t="s">
        <v>338</v>
      </c>
      <c r="B66" s="23"/>
      <c r="C66" s="21" t="s">
        <v>95</v>
      </c>
      <c r="D66" s="27">
        <v>1</v>
      </c>
      <c r="E66" s="36">
        <f>집계표!F228</f>
        <v>1882929</v>
      </c>
      <c r="F66" s="36">
        <f t="shared" si="4"/>
        <v>1882929</v>
      </c>
      <c r="G66" s="36">
        <f>집계표!H228</f>
        <v>900290</v>
      </c>
      <c r="H66" s="36">
        <f t="shared" si="5"/>
        <v>900290</v>
      </c>
      <c r="I66" s="36">
        <f>집계표!J228</f>
        <v>0</v>
      </c>
      <c r="J66" s="36">
        <f t="shared" si="6"/>
        <v>0</v>
      </c>
      <c r="K66" s="36">
        <f t="shared" si="7"/>
        <v>2783219</v>
      </c>
      <c r="L66" s="21" t="s">
        <v>16</v>
      </c>
      <c r="P66" s="14">
        <v>1</v>
      </c>
      <c r="Q66" s="14">
        <f>집계표!Q228*D66</f>
        <v>0</v>
      </c>
      <c r="R66" s="14">
        <f>집계표!R228*D66</f>
        <v>0</v>
      </c>
      <c r="S66" s="14">
        <f>집계표!S228*D66</f>
        <v>0</v>
      </c>
      <c r="T66" s="14">
        <f>집계표!T228*D66</f>
        <v>0</v>
      </c>
      <c r="U66" s="14">
        <f>집계표!U228*D66</f>
        <v>0</v>
      </c>
      <c r="V66" s="14">
        <f>집계표!V228*D66</f>
        <v>0</v>
      </c>
      <c r="W66" s="14">
        <f>집계표!W228*D66</f>
        <v>0</v>
      </c>
      <c r="X66" s="14">
        <f>집계표!X228*D66</f>
        <v>0</v>
      </c>
      <c r="Y66" s="14">
        <f>집계표!Y228*D66</f>
        <v>0</v>
      </c>
      <c r="Z66" s="14">
        <f>집계표!Z228*D66</f>
        <v>0</v>
      </c>
      <c r="AA66" s="14">
        <f>집계표!AA228*D66</f>
        <v>0</v>
      </c>
      <c r="AB66" s="14">
        <f>집계표!AB228*D66</f>
        <v>0</v>
      </c>
      <c r="AC66" s="14">
        <f>집계표!AC228*D66</f>
        <v>0</v>
      </c>
      <c r="AD66" s="14">
        <f>집계표!AD228*D66</f>
        <v>0</v>
      </c>
      <c r="AE66" s="14">
        <f>집계표!AE228*D66</f>
        <v>0</v>
      </c>
      <c r="AF66" s="14">
        <f>집계표!AF228*D66</f>
        <v>0</v>
      </c>
      <c r="AG66" s="14">
        <f>집계표!AG228*D66</f>
        <v>0</v>
      </c>
      <c r="AH66" s="14">
        <f>집계표!AH228*D66</f>
        <v>0</v>
      </c>
      <c r="AI66" s="14">
        <f>집계표!AI228*D66</f>
        <v>0</v>
      </c>
      <c r="AJ66" s="14">
        <f>집계표!AJ228*D66</f>
        <v>0</v>
      </c>
      <c r="AK66" s="14">
        <f>집계표!AK228*D66</f>
        <v>0</v>
      </c>
    </row>
    <row r="67" spans="1:37" ht="15" customHeight="1">
      <c r="A67" s="50" t="s">
        <v>339</v>
      </c>
      <c r="B67" s="23"/>
      <c r="C67" s="21" t="s">
        <v>95</v>
      </c>
      <c r="D67" s="27">
        <v>1</v>
      </c>
      <c r="E67" s="36">
        <f>집계표!F256</f>
        <v>6350000</v>
      </c>
      <c r="F67" s="36">
        <f t="shared" si="4"/>
        <v>6350000</v>
      </c>
      <c r="G67" s="36">
        <f>집계표!H256</f>
        <v>0</v>
      </c>
      <c r="H67" s="36">
        <f t="shared" si="5"/>
        <v>0</v>
      </c>
      <c r="I67" s="36">
        <f>집계표!J256</f>
        <v>0</v>
      </c>
      <c r="J67" s="36">
        <f t="shared" si="6"/>
        <v>0</v>
      </c>
      <c r="K67" s="36">
        <f t="shared" si="7"/>
        <v>6350000</v>
      </c>
      <c r="L67" s="21" t="s">
        <v>16</v>
      </c>
      <c r="P67" s="14">
        <v>1</v>
      </c>
      <c r="Q67" s="14">
        <f>집계표!Q256*D67</f>
        <v>0</v>
      </c>
      <c r="R67" s="14">
        <f>집계표!R256*D67</f>
        <v>0</v>
      </c>
      <c r="S67" s="14">
        <f>집계표!S256*D67</f>
        <v>0</v>
      </c>
      <c r="T67" s="14">
        <f>집계표!T256*D67</f>
        <v>0</v>
      </c>
      <c r="U67" s="14">
        <f>집계표!U256*D67</f>
        <v>0</v>
      </c>
      <c r="V67" s="14">
        <f>집계표!V256*D67</f>
        <v>0</v>
      </c>
      <c r="W67" s="14">
        <f>집계표!W256*D67</f>
        <v>0</v>
      </c>
      <c r="X67" s="14">
        <f>집계표!X256*D67</f>
        <v>0</v>
      </c>
      <c r="Y67" s="14">
        <f>집계표!Y256*D67</f>
        <v>0</v>
      </c>
      <c r="Z67" s="14">
        <f>집계표!Z256*D67</f>
        <v>0</v>
      </c>
      <c r="AA67" s="14">
        <f>집계표!AA256*D67</f>
        <v>0</v>
      </c>
      <c r="AB67" s="14">
        <f>집계표!AB256*D67</f>
        <v>0</v>
      </c>
      <c r="AC67" s="14">
        <f>집계표!AC256*D67</f>
        <v>0</v>
      </c>
      <c r="AD67" s="14">
        <f>집계표!AD256*D67</f>
        <v>0</v>
      </c>
      <c r="AE67" s="14">
        <f>집계표!AE256*D67</f>
        <v>0</v>
      </c>
      <c r="AF67" s="14">
        <f>집계표!AF256*D67</f>
        <v>0</v>
      </c>
      <c r="AG67" s="14">
        <f>집계표!AG256*D67</f>
        <v>0</v>
      </c>
      <c r="AH67" s="14">
        <f>집계표!AH256*D67</f>
        <v>0</v>
      </c>
      <c r="AI67" s="14">
        <f>집계표!AI256*D67</f>
        <v>0</v>
      </c>
      <c r="AJ67" s="14">
        <f>집계표!AJ256*D67</f>
        <v>0</v>
      </c>
      <c r="AK67" s="14">
        <f>집계표!AK256*D67</f>
        <v>0</v>
      </c>
    </row>
    <row r="68" spans="1:37" ht="15" customHeight="1">
      <c r="A68" s="24"/>
      <c r="B68" s="24"/>
      <c r="C68" s="25"/>
      <c r="D68" s="26"/>
      <c r="E68" s="36"/>
      <c r="F68" s="36"/>
      <c r="G68" s="36"/>
      <c r="H68" s="36"/>
      <c r="I68" s="36"/>
      <c r="J68" s="36"/>
      <c r="K68" s="36"/>
      <c r="L68" s="25"/>
    </row>
    <row r="69" spans="1:37" ht="15" customHeight="1">
      <c r="A69" s="24"/>
      <c r="B69" s="24"/>
      <c r="C69" s="25"/>
      <c r="D69" s="26"/>
      <c r="E69" s="26"/>
      <c r="F69" s="26"/>
      <c r="G69" s="26"/>
      <c r="H69" s="26"/>
      <c r="I69" s="26"/>
      <c r="J69" s="26"/>
      <c r="K69" s="26"/>
      <c r="L69" s="25"/>
    </row>
    <row r="70" spans="1:37" ht="15" customHeight="1">
      <c r="A70" s="24"/>
      <c r="B70" s="24"/>
      <c r="C70" s="25"/>
      <c r="D70" s="26"/>
      <c r="E70" s="26"/>
      <c r="F70" s="26"/>
      <c r="G70" s="26"/>
      <c r="H70" s="26"/>
      <c r="I70" s="26"/>
      <c r="J70" s="26"/>
      <c r="K70" s="26"/>
      <c r="L70" s="25"/>
    </row>
    <row r="71" spans="1:37" ht="15" customHeight="1">
      <c r="A71" s="24"/>
      <c r="B71" s="24"/>
      <c r="C71" s="25"/>
      <c r="D71" s="26"/>
      <c r="E71" s="26"/>
      <c r="F71" s="26"/>
      <c r="G71" s="26"/>
      <c r="H71" s="26"/>
      <c r="I71" s="26"/>
      <c r="J71" s="26"/>
      <c r="K71" s="26"/>
      <c r="L71" s="25"/>
    </row>
    <row r="72" spans="1:37" ht="15" customHeight="1">
      <c r="A72" s="24"/>
      <c r="B72" s="24"/>
      <c r="C72" s="25"/>
      <c r="D72" s="26"/>
      <c r="E72" s="26"/>
      <c r="F72" s="26"/>
      <c r="G72" s="26"/>
      <c r="H72" s="26"/>
      <c r="I72" s="26"/>
      <c r="J72" s="26"/>
      <c r="K72" s="26"/>
      <c r="L72" s="25"/>
    </row>
    <row r="73" spans="1:37" ht="15" customHeight="1">
      <c r="A73" s="24"/>
      <c r="B73" s="24"/>
      <c r="C73" s="25"/>
      <c r="D73" s="26"/>
      <c r="E73" s="26"/>
      <c r="F73" s="26"/>
      <c r="G73" s="26"/>
      <c r="H73" s="26"/>
      <c r="I73" s="26"/>
      <c r="J73" s="26"/>
      <c r="K73" s="26"/>
      <c r="L73" s="25"/>
    </row>
    <row r="74" spans="1:37" ht="15" customHeight="1">
      <c r="A74" s="24"/>
      <c r="B74" s="24"/>
      <c r="C74" s="25"/>
      <c r="D74" s="26"/>
      <c r="E74" s="26"/>
      <c r="F74" s="26"/>
      <c r="G74" s="26"/>
      <c r="H74" s="26"/>
      <c r="I74" s="26"/>
      <c r="J74" s="26"/>
      <c r="K74" s="26"/>
      <c r="L74" s="25"/>
    </row>
    <row r="75" spans="1:37" ht="15" customHeight="1">
      <c r="A75" s="24"/>
      <c r="B75" s="24"/>
      <c r="C75" s="25"/>
      <c r="D75" s="26"/>
      <c r="E75" s="26"/>
      <c r="F75" s="26"/>
      <c r="G75" s="26"/>
      <c r="H75" s="26"/>
      <c r="I75" s="26"/>
      <c r="J75" s="26"/>
      <c r="K75" s="26"/>
      <c r="L75" s="25"/>
    </row>
    <row r="76" spans="1:37" ht="15" customHeight="1">
      <c r="A76" s="24"/>
      <c r="B76" s="24"/>
      <c r="C76" s="25"/>
      <c r="D76" s="26"/>
      <c r="E76" s="26"/>
      <c r="F76" s="26"/>
      <c r="G76" s="26"/>
      <c r="H76" s="26"/>
      <c r="I76" s="26"/>
      <c r="J76" s="26"/>
      <c r="K76" s="26"/>
      <c r="L76" s="25"/>
    </row>
    <row r="77" spans="1:37" ht="15" customHeight="1">
      <c r="A77" s="24"/>
      <c r="B77" s="24"/>
      <c r="C77" s="25"/>
      <c r="D77" s="26"/>
      <c r="E77" s="26"/>
      <c r="F77" s="26"/>
      <c r="G77" s="26"/>
      <c r="H77" s="26"/>
      <c r="I77" s="26"/>
      <c r="J77" s="26"/>
      <c r="K77" s="26"/>
      <c r="L77" s="25"/>
    </row>
    <row r="78" spans="1:37" ht="15" customHeight="1">
      <c r="A78" s="24"/>
      <c r="B78" s="24"/>
      <c r="C78" s="25"/>
      <c r="D78" s="26"/>
      <c r="E78" s="26"/>
      <c r="F78" s="26"/>
      <c r="G78" s="26"/>
      <c r="H78" s="26"/>
      <c r="I78" s="26"/>
      <c r="J78" s="26"/>
      <c r="K78" s="26"/>
      <c r="L78" s="25"/>
    </row>
    <row r="79" spans="1:37" ht="15" customHeight="1">
      <c r="A79" s="24"/>
      <c r="B79" s="24"/>
      <c r="C79" s="25"/>
      <c r="D79" s="26"/>
      <c r="E79" s="26"/>
      <c r="F79" s="26"/>
      <c r="G79" s="26"/>
      <c r="H79" s="26"/>
      <c r="I79" s="26"/>
      <c r="J79" s="26"/>
      <c r="K79" s="26"/>
      <c r="L79" s="25"/>
    </row>
    <row r="80" spans="1:37" ht="15" customHeight="1">
      <c r="A80" s="24"/>
      <c r="B80" s="24"/>
      <c r="C80" s="25"/>
      <c r="D80" s="26"/>
      <c r="E80" s="26"/>
      <c r="F80" s="26"/>
      <c r="G80" s="26"/>
      <c r="H80" s="26"/>
      <c r="I80" s="26"/>
      <c r="J80" s="26"/>
      <c r="K80" s="26"/>
      <c r="L80" s="25"/>
    </row>
    <row r="81" spans="1:37" ht="15" customHeight="1">
      <c r="A81" s="24"/>
      <c r="B81" s="24"/>
      <c r="C81" s="25"/>
      <c r="D81" s="26"/>
      <c r="E81" s="26"/>
      <c r="F81" s="26"/>
      <c r="G81" s="26"/>
      <c r="H81" s="26"/>
      <c r="I81" s="26"/>
      <c r="J81" s="26"/>
      <c r="K81" s="26"/>
      <c r="L81" s="25"/>
    </row>
    <row r="82" spans="1:37" ht="15" customHeight="1">
      <c r="A82" s="24"/>
      <c r="B82" s="24"/>
      <c r="C82" s="25"/>
      <c r="D82" s="26"/>
      <c r="E82" s="26"/>
      <c r="F82" s="26"/>
      <c r="G82" s="26"/>
      <c r="H82" s="26"/>
      <c r="I82" s="26"/>
      <c r="J82" s="26"/>
      <c r="K82" s="26"/>
      <c r="L82" s="25"/>
    </row>
    <row r="83" spans="1:37" ht="15" customHeight="1">
      <c r="A83" s="24"/>
      <c r="B83" s="24"/>
      <c r="C83" s="25"/>
      <c r="D83" s="26"/>
      <c r="E83" s="26"/>
      <c r="F83" s="26"/>
      <c r="G83" s="26"/>
      <c r="H83" s="26"/>
      <c r="I83" s="26"/>
      <c r="J83" s="26"/>
      <c r="K83" s="26"/>
      <c r="L83" s="25"/>
    </row>
    <row r="84" spans="1:37" ht="15" customHeight="1">
      <c r="A84" s="24"/>
      <c r="B84" s="24"/>
      <c r="C84" s="25"/>
      <c r="D84" s="26"/>
      <c r="E84" s="26"/>
      <c r="F84" s="26"/>
      <c r="G84" s="26"/>
      <c r="H84" s="26"/>
      <c r="I84" s="26"/>
      <c r="J84" s="26"/>
      <c r="K84" s="26"/>
      <c r="L84" s="25"/>
    </row>
    <row r="85" spans="1:37" ht="15" customHeight="1">
      <c r="A85" s="24"/>
      <c r="B85" s="24"/>
      <c r="C85" s="25"/>
      <c r="D85" s="26"/>
      <c r="E85" s="26"/>
      <c r="F85" s="26"/>
      <c r="G85" s="26"/>
      <c r="H85" s="26"/>
      <c r="I85" s="26"/>
      <c r="J85" s="26"/>
      <c r="K85" s="26"/>
      <c r="L85" s="25"/>
    </row>
    <row r="86" spans="1:37" ht="15" customHeight="1">
      <c r="A86" s="24"/>
      <c r="B86" s="24"/>
      <c r="C86" s="25"/>
      <c r="D86" s="26"/>
      <c r="E86" s="26"/>
      <c r="F86" s="26"/>
      <c r="G86" s="26"/>
      <c r="H86" s="26"/>
      <c r="I86" s="26"/>
      <c r="J86" s="26"/>
      <c r="K86" s="26"/>
      <c r="L86" s="25"/>
    </row>
    <row r="87" spans="1:37" ht="15" customHeight="1">
      <c r="A87" s="24"/>
      <c r="B87" s="24"/>
      <c r="C87" s="25"/>
      <c r="D87" s="26"/>
      <c r="E87" s="26"/>
      <c r="F87" s="26"/>
      <c r="G87" s="26"/>
      <c r="H87" s="26"/>
      <c r="I87" s="26"/>
      <c r="J87" s="26"/>
      <c r="K87" s="26"/>
      <c r="L87" s="25"/>
    </row>
    <row r="88" spans="1:37" ht="15" customHeight="1">
      <c r="A88" s="21" t="s">
        <v>176</v>
      </c>
      <c r="B88" s="24"/>
      <c r="C88" s="25"/>
      <c r="D88" s="26"/>
      <c r="E88" s="26"/>
      <c r="F88" s="36">
        <f>SUMIF($P$61:$P$87,1,F61:F87)</f>
        <v>29165858</v>
      </c>
      <c r="G88" s="26"/>
      <c r="H88" s="36">
        <f>SUMIF($P$61:$P$87,1,H61:H87)</f>
        <v>1800580</v>
      </c>
      <c r="I88" s="26"/>
      <c r="J88" s="36">
        <f>SUMIF($P$61:$P$87,1,J61:J87)</f>
        <v>0</v>
      </c>
      <c r="K88" s="36">
        <f>F88+H88+J88</f>
        <v>30966438</v>
      </c>
      <c r="L88" s="25"/>
      <c r="Q88" s="14">
        <f>SUM($Q$61:$Q$87)</f>
        <v>0</v>
      </c>
      <c r="R88" s="14">
        <f>SUM($R$61:$R$87)</f>
        <v>0</v>
      </c>
      <c r="S88" s="14">
        <f>SUM($S$61:$S$87)</f>
        <v>0</v>
      </c>
      <c r="T88" s="14">
        <f>SUM($T$61:$T$87)</f>
        <v>0</v>
      </c>
      <c r="U88" s="14">
        <f>SUM($U$61:$U$87)</f>
        <v>0</v>
      </c>
      <c r="V88" s="14">
        <f>SUM($V$61:$V$87)</f>
        <v>0</v>
      </c>
      <c r="W88" s="14">
        <f>SUM($W$61:$W$87)</f>
        <v>0</v>
      </c>
      <c r="X88" s="14">
        <f>SUM($X$61:$X$87)</f>
        <v>0</v>
      </c>
      <c r="Y88" s="14">
        <f>SUM($Y$61:$Y$87)</f>
        <v>0</v>
      </c>
      <c r="Z88" s="14">
        <f>SUM($Z$61:$Z$87)</f>
        <v>0</v>
      </c>
      <c r="AA88" s="14">
        <f>SUM($AA$61:$AA$87)</f>
        <v>0</v>
      </c>
      <c r="AB88" s="14">
        <f>SUM($AB$61:$AB$87)</f>
        <v>0</v>
      </c>
      <c r="AC88" s="14">
        <f>SUM($AC$61:$AC$87)</f>
        <v>0</v>
      </c>
      <c r="AD88" s="14">
        <f>SUM($AD$61:$AD$87)</f>
        <v>0</v>
      </c>
      <c r="AE88" s="14">
        <f>SUM($AE$61:$AE$87)</f>
        <v>0</v>
      </c>
      <c r="AF88" s="14">
        <f>SUM($AF$61:$AF$87)</f>
        <v>0</v>
      </c>
      <c r="AG88" s="14">
        <f>SUM($AG$61:$AG$87)</f>
        <v>0</v>
      </c>
      <c r="AH88" s="14">
        <f>SUM($AH$61:$AH$87)</f>
        <v>0</v>
      </c>
      <c r="AI88" s="14">
        <f>SUM($AI$61:$AI$87)</f>
        <v>0</v>
      </c>
      <c r="AJ88" s="14">
        <f>SUM($AJ$61:$AJ$87)</f>
        <v>0</v>
      </c>
      <c r="AK88" s="14">
        <f>SUM($AK$61:$AK$87)</f>
        <v>0</v>
      </c>
    </row>
    <row r="89" spans="1:37" ht="15" customHeight="1">
      <c r="A89" s="220" t="s">
        <v>340</v>
      </c>
      <c r="B89" s="220"/>
      <c r="C89" s="220"/>
      <c r="D89" s="220"/>
      <c r="E89" s="220"/>
      <c r="F89" s="220"/>
      <c r="G89" s="220"/>
      <c r="H89" s="220"/>
      <c r="I89" s="220"/>
      <c r="J89" s="220"/>
      <c r="K89" s="220"/>
      <c r="L89" s="220"/>
    </row>
    <row r="90" spans="1:37" ht="15" customHeight="1">
      <c r="A90" s="24" t="s">
        <v>294</v>
      </c>
      <c r="B90" s="51" t="s">
        <v>333</v>
      </c>
      <c r="C90" s="25"/>
      <c r="D90" s="37"/>
      <c r="E90" s="36"/>
      <c r="F90" s="36">
        <f t="shared" ref="F90" si="8">ROUNDDOWN(D90*E90,0)</f>
        <v>0</v>
      </c>
      <c r="G90" s="36"/>
      <c r="H90" s="36">
        <f t="shared" ref="H90" si="9">ROUNDDOWN(D90*G90,0)</f>
        <v>0</v>
      </c>
      <c r="I90" s="36"/>
      <c r="J90" s="36">
        <f t="shared" ref="J90" si="10">ROUNDDOWN(D90*I90,0)</f>
        <v>0</v>
      </c>
      <c r="K90" s="36">
        <f t="shared" ref="K90" si="11">F90+H90+J90</f>
        <v>0</v>
      </c>
      <c r="L90" s="21" t="s">
        <v>16</v>
      </c>
    </row>
    <row r="91" spans="1:37" ht="15" customHeight="1">
      <c r="A91" s="24" t="str">
        <f>일위대가목록!B10</f>
        <v>벽부형진열장 제작 및 설치</v>
      </c>
      <c r="B91" s="24" t="s">
        <v>428</v>
      </c>
      <c r="C91" s="25" t="s">
        <v>99</v>
      </c>
      <c r="D91" s="37">
        <v>1</v>
      </c>
      <c r="E91" s="36">
        <f>일위대가목록!L10</f>
        <v>6350000</v>
      </c>
      <c r="F91" s="36">
        <f t="shared" ref="F91" si="12">ROUNDDOWN(D91*E91,0)</f>
        <v>6350000</v>
      </c>
      <c r="G91" s="36"/>
      <c r="H91" s="36">
        <f t="shared" ref="H91" si="13">ROUNDDOWN(D91*G91,0)</f>
        <v>0</v>
      </c>
      <c r="I91" s="36"/>
      <c r="J91" s="36">
        <f t="shared" ref="J91" si="14">ROUNDDOWN(D91*I91,0)</f>
        <v>0</v>
      </c>
      <c r="K91" s="36">
        <f t="shared" ref="K91" si="15">F91+H91+J91</f>
        <v>6350000</v>
      </c>
      <c r="L91" s="145">
        <v>6</v>
      </c>
      <c r="O91" s="18" t="s">
        <v>175</v>
      </c>
      <c r="P91" s="14">
        <v>1</v>
      </c>
      <c r="Q91" s="14">
        <f t="shared" ref="Q91:Q100" si="16">IF(O91="기계경비",J91,0)</f>
        <v>0</v>
      </c>
      <c r="R91" s="14">
        <f t="shared" ref="R91:R100" si="17">IF(O91="운반비",J91,0)</f>
        <v>0</v>
      </c>
      <c r="S91" s="14">
        <f t="shared" ref="S91:S100" si="18">IF(O91="작업부산물",K91,0)</f>
        <v>0</v>
      </c>
      <c r="T91" s="14">
        <f t="shared" ref="T91:T100" si="19">IF(O91="관급",ROUNDDOWN(D91*E91,0),0)+IF(O91="지급",ROUNDDOWN(D91*E91,0),0)</f>
        <v>0</v>
      </c>
      <c r="U91" s="14">
        <f t="shared" ref="U91:U100" si="20">IF(O91="외주비",F91+H91+J91,0)</f>
        <v>0</v>
      </c>
      <c r="V91" s="14">
        <f t="shared" ref="V91:V100" si="21">IF(O91="장비비",F91+H91+J91,0)</f>
        <v>0</v>
      </c>
      <c r="W91" s="14">
        <f t="shared" ref="W91:W100" si="22">IF(O91="폐기물처리비",J91,0)</f>
        <v>0</v>
      </c>
      <c r="X91" s="14">
        <f t="shared" ref="X91:X100" si="23">IF(O91="가설비",J91,0)</f>
        <v>0</v>
      </c>
      <c r="Y91" s="14">
        <f t="shared" ref="Y91:Y100" si="24">IF(O91="잡비제외분",F91,0)</f>
        <v>0</v>
      </c>
      <c r="Z91" s="14">
        <f t="shared" ref="Z91:Z100" si="25">IF(O91="사급자재대",K91,0)</f>
        <v>0</v>
      </c>
      <c r="AA91" s="14">
        <f t="shared" ref="AA91:AA100" si="26">IF(O91="관급자재대",K91,0)</f>
        <v>0</v>
      </c>
      <c r="AB91" s="14">
        <f t="shared" ref="AB91:AB100" si="27">IF(O91="사용자항목1",K91,0)</f>
        <v>0</v>
      </c>
      <c r="AC91" s="14">
        <f t="shared" ref="AC91:AC100" si="28">IF(O91="사용자항목2",K91,0)</f>
        <v>0</v>
      </c>
      <c r="AD91" s="14">
        <f t="shared" ref="AD91:AD100" si="29">IF(O91="사용자항목3",K91,0)</f>
        <v>0</v>
      </c>
      <c r="AE91" s="14">
        <f t="shared" ref="AE91:AE100" si="30">IF(O91="사용자항목4",K91,0)</f>
        <v>0</v>
      </c>
      <c r="AF91" s="14">
        <f t="shared" ref="AF91:AF100" si="31">IF(O91="사용자항목5",K91,0)</f>
        <v>0</v>
      </c>
      <c r="AG91" s="14">
        <f t="shared" ref="AG91:AG100" si="32">IF(O91="사용자항목6",K91,0)</f>
        <v>0</v>
      </c>
      <c r="AH91" s="14">
        <f t="shared" ref="AH91:AH100" si="33">IF(O91="사용자항목7",K91,0)</f>
        <v>0</v>
      </c>
      <c r="AI91" s="14">
        <f t="shared" ref="AI91:AI100" si="34">IF(O91="사용자항목8",K91,0)</f>
        <v>0</v>
      </c>
      <c r="AJ91" s="14">
        <f t="shared" ref="AJ91:AJ100" si="35">IF(O91="사용자항목9",K91,0)</f>
        <v>0</v>
      </c>
    </row>
    <row r="92" spans="1:37" ht="15" customHeight="1">
      <c r="A92" s="24"/>
      <c r="B92" s="24"/>
      <c r="C92" s="25"/>
      <c r="D92" s="37"/>
      <c r="E92" s="36"/>
      <c r="F92" s="36"/>
      <c r="G92" s="36"/>
      <c r="H92" s="36"/>
      <c r="I92" s="36"/>
      <c r="J92" s="36"/>
      <c r="K92" s="36"/>
      <c r="L92" s="21"/>
      <c r="O92" s="18" t="s">
        <v>175</v>
      </c>
      <c r="P92" s="14">
        <v>1</v>
      </c>
      <c r="Q92" s="14">
        <f t="shared" si="16"/>
        <v>0</v>
      </c>
      <c r="R92" s="14">
        <f t="shared" si="17"/>
        <v>0</v>
      </c>
      <c r="S92" s="14">
        <f t="shared" si="18"/>
        <v>0</v>
      </c>
      <c r="T92" s="14">
        <f t="shared" si="19"/>
        <v>0</v>
      </c>
      <c r="U92" s="14">
        <f t="shared" si="20"/>
        <v>0</v>
      </c>
      <c r="V92" s="14">
        <f t="shared" si="21"/>
        <v>0</v>
      </c>
      <c r="W92" s="14">
        <f t="shared" si="22"/>
        <v>0</v>
      </c>
      <c r="X92" s="14">
        <f t="shared" si="23"/>
        <v>0</v>
      </c>
      <c r="Y92" s="14">
        <f t="shared" si="24"/>
        <v>0</v>
      </c>
      <c r="Z92" s="14">
        <f t="shared" si="25"/>
        <v>0</v>
      </c>
      <c r="AA92" s="14">
        <f t="shared" si="26"/>
        <v>0</v>
      </c>
      <c r="AB92" s="14">
        <f t="shared" si="27"/>
        <v>0</v>
      </c>
      <c r="AC92" s="14">
        <f t="shared" si="28"/>
        <v>0</v>
      </c>
      <c r="AD92" s="14">
        <f t="shared" si="29"/>
        <v>0</v>
      </c>
      <c r="AE92" s="14">
        <f t="shared" si="30"/>
        <v>0</v>
      </c>
      <c r="AF92" s="14">
        <f t="shared" si="31"/>
        <v>0</v>
      </c>
      <c r="AG92" s="14">
        <f t="shared" si="32"/>
        <v>0</v>
      </c>
      <c r="AH92" s="14">
        <f t="shared" si="33"/>
        <v>0</v>
      </c>
      <c r="AI92" s="14">
        <f t="shared" si="34"/>
        <v>0</v>
      </c>
      <c r="AJ92" s="14">
        <f t="shared" si="35"/>
        <v>0</v>
      </c>
    </row>
    <row r="93" spans="1:37" ht="15" customHeight="1">
      <c r="A93" s="24"/>
      <c r="B93" s="24"/>
      <c r="C93" s="25"/>
      <c r="D93" s="37"/>
      <c r="E93" s="36"/>
      <c r="F93" s="36"/>
      <c r="G93" s="36"/>
      <c r="H93" s="36"/>
      <c r="I93" s="36"/>
      <c r="J93" s="36"/>
      <c r="K93" s="36"/>
      <c r="L93" s="21"/>
      <c r="O93" s="18" t="s">
        <v>175</v>
      </c>
      <c r="P93" s="14">
        <v>1</v>
      </c>
      <c r="Q93" s="14">
        <f t="shared" si="16"/>
        <v>0</v>
      </c>
      <c r="R93" s="14">
        <f t="shared" si="17"/>
        <v>0</v>
      </c>
      <c r="S93" s="14">
        <f t="shared" si="18"/>
        <v>0</v>
      </c>
      <c r="T93" s="14">
        <f t="shared" si="19"/>
        <v>0</v>
      </c>
      <c r="U93" s="14">
        <f t="shared" si="20"/>
        <v>0</v>
      </c>
      <c r="V93" s="14">
        <f t="shared" si="21"/>
        <v>0</v>
      </c>
      <c r="W93" s="14">
        <f t="shared" si="22"/>
        <v>0</v>
      </c>
      <c r="X93" s="14">
        <f t="shared" si="23"/>
        <v>0</v>
      </c>
      <c r="Y93" s="14">
        <f t="shared" si="24"/>
        <v>0</v>
      </c>
      <c r="Z93" s="14">
        <f t="shared" si="25"/>
        <v>0</v>
      </c>
      <c r="AA93" s="14">
        <f t="shared" si="26"/>
        <v>0</v>
      </c>
      <c r="AB93" s="14">
        <f t="shared" si="27"/>
        <v>0</v>
      </c>
      <c r="AC93" s="14">
        <f t="shared" si="28"/>
        <v>0</v>
      </c>
      <c r="AD93" s="14">
        <f t="shared" si="29"/>
        <v>0</v>
      </c>
      <c r="AE93" s="14">
        <f t="shared" si="30"/>
        <v>0</v>
      </c>
      <c r="AF93" s="14">
        <f t="shared" si="31"/>
        <v>0</v>
      </c>
      <c r="AG93" s="14">
        <f t="shared" si="32"/>
        <v>0</v>
      </c>
      <c r="AH93" s="14">
        <f t="shared" si="33"/>
        <v>0</v>
      </c>
      <c r="AI93" s="14">
        <f t="shared" si="34"/>
        <v>0</v>
      </c>
      <c r="AJ93" s="14">
        <f t="shared" si="35"/>
        <v>0</v>
      </c>
    </row>
    <row r="94" spans="1:37" ht="15" customHeight="1">
      <c r="A94" s="24"/>
      <c r="B94" s="24"/>
      <c r="C94" s="25"/>
      <c r="D94" s="37"/>
      <c r="E94" s="36"/>
      <c r="F94" s="36"/>
      <c r="G94" s="36"/>
      <c r="H94" s="36"/>
      <c r="I94" s="36"/>
      <c r="J94" s="36"/>
      <c r="K94" s="36"/>
      <c r="L94" s="21"/>
      <c r="O94" s="18" t="s">
        <v>175</v>
      </c>
      <c r="P94" s="14">
        <v>1</v>
      </c>
      <c r="Q94" s="14">
        <f t="shared" si="16"/>
        <v>0</v>
      </c>
      <c r="R94" s="14">
        <f t="shared" si="17"/>
        <v>0</v>
      </c>
      <c r="S94" s="14">
        <f t="shared" si="18"/>
        <v>0</v>
      </c>
      <c r="T94" s="14">
        <f t="shared" si="19"/>
        <v>0</v>
      </c>
      <c r="U94" s="14">
        <f t="shared" si="20"/>
        <v>0</v>
      </c>
      <c r="V94" s="14">
        <f t="shared" si="21"/>
        <v>0</v>
      </c>
      <c r="W94" s="14">
        <f t="shared" si="22"/>
        <v>0</v>
      </c>
      <c r="X94" s="14">
        <f t="shared" si="23"/>
        <v>0</v>
      </c>
      <c r="Y94" s="14">
        <f t="shared" si="24"/>
        <v>0</v>
      </c>
      <c r="Z94" s="14">
        <f t="shared" si="25"/>
        <v>0</v>
      </c>
      <c r="AA94" s="14">
        <f t="shared" si="26"/>
        <v>0</v>
      </c>
      <c r="AB94" s="14">
        <f t="shared" si="27"/>
        <v>0</v>
      </c>
      <c r="AC94" s="14">
        <f t="shared" si="28"/>
        <v>0</v>
      </c>
      <c r="AD94" s="14">
        <f t="shared" si="29"/>
        <v>0</v>
      </c>
      <c r="AE94" s="14">
        <f t="shared" si="30"/>
        <v>0</v>
      </c>
      <c r="AF94" s="14">
        <f t="shared" si="31"/>
        <v>0</v>
      </c>
      <c r="AG94" s="14">
        <f t="shared" si="32"/>
        <v>0</v>
      </c>
      <c r="AH94" s="14">
        <f t="shared" si="33"/>
        <v>0</v>
      </c>
      <c r="AI94" s="14">
        <f t="shared" si="34"/>
        <v>0</v>
      </c>
      <c r="AJ94" s="14">
        <f t="shared" si="35"/>
        <v>0</v>
      </c>
    </row>
    <row r="95" spans="1:37" ht="15" customHeight="1">
      <c r="A95" s="24"/>
      <c r="B95" s="24"/>
      <c r="C95" s="25"/>
      <c r="D95" s="37"/>
      <c r="E95" s="36"/>
      <c r="F95" s="36"/>
      <c r="G95" s="36"/>
      <c r="H95" s="36"/>
      <c r="I95" s="36"/>
      <c r="J95" s="36"/>
      <c r="K95" s="36"/>
      <c r="L95" s="21"/>
      <c r="O95" s="18" t="s">
        <v>175</v>
      </c>
      <c r="P95" s="14">
        <v>1</v>
      </c>
      <c r="Q95" s="14">
        <f t="shared" si="16"/>
        <v>0</v>
      </c>
      <c r="R95" s="14">
        <f t="shared" si="17"/>
        <v>0</v>
      </c>
      <c r="S95" s="14">
        <f t="shared" si="18"/>
        <v>0</v>
      </c>
      <c r="T95" s="14">
        <f t="shared" si="19"/>
        <v>0</v>
      </c>
      <c r="U95" s="14">
        <f t="shared" si="20"/>
        <v>0</v>
      </c>
      <c r="V95" s="14">
        <f t="shared" si="21"/>
        <v>0</v>
      </c>
      <c r="W95" s="14">
        <f t="shared" si="22"/>
        <v>0</v>
      </c>
      <c r="X95" s="14">
        <f t="shared" si="23"/>
        <v>0</v>
      </c>
      <c r="Y95" s="14">
        <f t="shared" si="24"/>
        <v>0</v>
      </c>
      <c r="Z95" s="14">
        <f t="shared" si="25"/>
        <v>0</v>
      </c>
      <c r="AA95" s="14">
        <f t="shared" si="26"/>
        <v>0</v>
      </c>
      <c r="AB95" s="14">
        <f t="shared" si="27"/>
        <v>0</v>
      </c>
      <c r="AC95" s="14">
        <f t="shared" si="28"/>
        <v>0</v>
      </c>
      <c r="AD95" s="14">
        <f t="shared" si="29"/>
        <v>0</v>
      </c>
      <c r="AE95" s="14">
        <f t="shared" si="30"/>
        <v>0</v>
      </c>
      <c r="AF95" s="14">
        <f t="shared" si="31"/>
        <v>0</v>
      </c>
      <c r="AG95" s="14">
        <f t="shared" si="32"/>
        <v>0</v>
      </c>
      <c r="AH95" s="14">
        <f t="shared" si="33"/>
        <v>0</v>
      </c>
      <c r="AI95" s="14">
        <f t="shared" si="34"/>
        <v>0</v>
      </c>
      <c r="AJ95" s="14">
        <f t="shared" si="35"/>
        <v>0</v>
      </c>
    </row>
    <row r="96" spans="1:37" ht="15" customHeight="1">
      <c r="A96" s="24"/>
      <c r="B96" s="24"/>
      <c r="C96" s="25"/>
      <c r="D96" s="37"/>
      <c r="E96" s="36"/>
      <c r="F96" s="36"/>
      <c r="G96" s="36"/>
      <c r="H96" s="36"/>
      <c r="I96" s="36"/>
      <c r="J96" s="36"/>
      <c r="K96" s="36"/>
      <c r="L96" s="21"/>
      <c r="O96" s="18" t="s">
        <v>175</v>
      </c>
      <c r="P96" s="14">
        <v>1</v>
      </c>
      <c r="Q96" s="14">
        <f t="shared" si="16"/>
        <v>0</v>
      </c>
      <c r="R96" s="14">
        <f t="shared" si="17"/>
        <v>0</v>
      </c>
      <c r="S96" s="14">
        <f t="shared" si="18"/>
        <v>0</v>
      </c>
      <c r="T96" s="14">
        <f t="shared" si="19"/>
        <v>0</v>
      </c>
      <c r="U96" s="14">
        <f t="shared" si="20"/>
        <v>0</v>
      </c>
      <c r="V96" s="14">
        <f t="shared" si="21"/>
        <v>0</v>
      </c>
      <c r="W96" s="14">
        <f t="shared" si="22"/>
        <v>0</v>
      </c>
      <c r="X96" s="14">
        <f t="shared" si="23"/>
        <v>0</v>
      </c>
      <c r="Y96" s="14">
        <f t="shared" si="24"/>
        <v>0</v>
      </c>
      <c r="Z96" s="14">
        <f t="shared" si="25"/>
        <v>0</v>
      </c>
      <c r="AA96" s="14">
        <f t="shared" si="26"/>
        <v>0</v>
      </c>
      <c r="AB96" s="14">
        <f t="shared" si="27"/>
        <v>0</v>
      </c>
      <c r="AC96" s="14">
        <f t="shared" si="28"/>
        <v>0</v>
      </c>
      <c r="AD96" s="14">
        <f t="shared" si="29"/>
        <v>0</v>
      </c>
      <c r="AE96" s="14">
        <f t="shared" si="30"/>
        <v>0</v>
      </c>
      <c r="AF96" s="14">
        <f t="shared" si="31"/>
        <v>0</v>
      </c>
      <c r="AG96" s="14">
        <f t="shared" si="32"/>
        <v>0</v>
      </c>
      <c r="AH96" s="14">
        <f t="shared" si="33"/>
        <v>0</v>
      </c>
      <c r="AI96" s="14">
        <f t="shared" si="34"/>
        <v>0</v>
      </c>
      <c r="AJ96" s="14">
        <f t="shared" si="35"/>
        <v>0</v>
      </c>
    </row>
    <row r="97" spans="1:36" ht="15" customHeight="1">
      <c r="A97" s="24"/>
      <c r="B97" s="24"/>
      <c r="C97" s="25"/>
      <c r="D97" s="37"/>
      <c r="E97" s="36"/>
      <c r="F97" s="36"/>
      <c r="G97" s="36"/>
      <c r="H97" s="36"/>
      <c r="I97" s="36"/>
      <c r="J97" s="36"/>
      <c r="K97" s="36"/>
      <c r="L97" s="21"/>
      <c r="O97" s="18" t="s">
        <v>175</v>
      </c>
      <c r="P97" s="14">
        <v>1</v>
      </c>
      <c r="Q97" s="14">
        <f t="shared" si="16"/>
        <v>0</v>
      </c>
      <c r="R97" s="14">
        <f t="shared" si="17"/>
        <v>0</v>
      </c>
      <c r="S97" s="14">
        <f t="shared" si="18"/>
        <v>0</v>
      </c>
      <c r="T97" s="14">
        <f t="shared" si="19"/>
        <v>0</v>
      </c>
      <c r="U97" s="14">
        <f t="shared" si="20"/>
        <v>0</v>
      </c>
      <c r="V97" s="14">
        <f t="shared" si="21"/>
        <v>0</v>
      </c>
      <c r="W97" s="14">
        <f t="shared" si="22"/>
        <v>0</v>
      </c>
      <c r="X97" s="14">
        <f t="shared" si="23"/>
        <v>0</v>
      </c>
      <c r="Y97" s="14">
        <f t="shared" si="24"/>
        <v>0</v>
      </c>
      <c r="Z97" s="14">
        <f t="shared" si="25"/>
        <v>0</v>
      </c>
      <c r="AA97" s="14">
        <f t="shared" si="26"/>
        <v>0</v>
      </c>
      <c r="AB97" s="14">
        <f t="shared" si="27"/>
        <v>0</v>
      </c>
      <c r="AC97" s="14">
        <f t="shared" si="28"/>
        <v>0</v>
      </c>
      <c r="AD97" s="14">
        <f t="shared" si="29"/>
        <v>0</v>
      </c>
      <c r="AE97" s="14">
        <f t="shared" si="30"/>
        <v>0</v>
      </c>
      <c r="AF97" s="14">
        <f t="shared" si="31"/>
        <v>0</v>
      </c>
      <c r="AG97" s="14">
        <f t="shared" si="32"/>
        <v>0</v>
      </c>
      <c r="AH97" s="14">
        <f t="shared" si="33"/>
        <v>0</v>
      </c>
      <c r="AI97" s="14">
        <f t="shared" si="34"/>
        <v>0</v>
      </c>
      <c r="AJ97" s="14">
        <f t="shared" si="35"/>
        <v>0</v>
      </c>
    </row>
    <row r="98" spans="1:36" ht="15" customHeight="1">
      <c r="A98" s="24"/>
      <c r="B98" s="24"/>
      <c r="C98" s="25"/>
      <c r="D98" s="37"/>
      <c r="E98" s="36"/>
      <c r="F98" s="36"/>
      <c r="G98" s="36"/>
      <c r="H98" s="36"/>
      <c r="I98" s="36"/>
      <c r="J98" s="36"/>
      <c r="K98" s="36"/>
      <c r="L98" s="21"/>
      <c r="O98" s="18" t="s">
        <v>175</v>
      </c>
      <c r="P98" s="14">
        <v>1</v>
      </c>
      <c r="Q98" s="14">
        <f t="shared" si="16"/>
        <v>0</v>
      </c>
      <c r="R98" s="14">
        <f t="shared" si="17"/>
        <v>0</v>
      </c>
      <c r="S98" s="14">
        <f t="shared" si="18"/>
        <v>0</v>
      </c>
      <c r="T98" s="14">
        <f t="shared" si="19"/>
        <v>0</v>
      </c>
      <c r="U98" s="14">
        <f t="shared" si="20"/>
        <v>0</v>
      </c>
      <c r="V98" s="14">
        <f t="shared" si="21"/>
        <v>0</v>
      </c>
      <c r="W98" s="14">
        <f t="shared" si="22"/>
        <v>0</v>
      </c>
      <c r="X98" s="14">
        <f t="shared" si="23"/>
        <v>0</v>
      </c>
      <c r="Y98" s="14">
        <f t="shared" si="24"/>
        <v>0</v>
      </c>
      <c r="Z98" s="14">
        <f t="shared" si="25"/>
        <v>0</v>
      </c>
      <c r="AA98" s="14">
        <f t="shared" si="26"/>
        <v>0</v>
      </c>
      <c r="AB98" s="14">
        <f t="shared" si="27"/>
        <v>0</v>
      </c>
      <c r="AC98" s="14">
        <f t="shared" si="28"/>
        <v>0</v>
      </c>
      <c r="AD98" s="14">
        <f t="shared" si="29"/>
        <v>0</v>
      </c>
      <c r="AE98" s="14">
        <f t="shared" si="30"/>
        <v>0</v>
      </c>
      <c r="AF98" s="14">
        <f t="shared" si="31"/>
        <v>0</v>
      </c>
      <c r="AG98" s="14">
        <f t="shared" si="32"/>
        <v>0</v>
      </c>
      <c r="AH98" s="14">
        <f t="shared" si="33"/>
        <v>0</v>
      </c>
      <c r="AI98" s="14">
        <f t="shared" si="34"/>
        <v>0</v>
      </c>
      <c r="AJ98" s="14">
        <f t="shared" si="35"/>
        <v>0</v>
      </c>
    </row>
    <row r="99" spans="1:36" ht="15" customHeight="1">
      <c r="A99" s="24"/>
      <c r="B99" s="24"/>
      <c r="C99" s="25"/>
      <c r="D99" s="37"/>
      <c r="E99" s="36"/>
      <c r="F99" s="36"/>
      <c r="G99" s="36"/>
      <c r="H99" s="36"/>
      <c r="I99" s="36"/>
      <c r="J99" s="36"/>
      <c r="K99" s="36"/>
      <c r="L99" s="21"/>
      <c r="O99" s="18" t="s">
        <v>175</v>
      </c>
      <c r="P99" s="14">
        <v>1</v>
      </c>
      <c r="Q99" s="14">
        <f t="shared" si="16"/>
        <v>0</v>
      </c>
      <c r="R99" s="14">
        <f t="shared" si="17"/>
        <v>0</v>
      </c>
      <c r="S99" s="14">
        <f t="shared" si="18"/>
        <v>0</v>
      </c>
      <c r="T99" s="14">
        <f t="shared" si="19"/>
        <v>0</v>
      </c>
      <c r="U99" s="14">
        <f t="shared" si="20"/>
        <v>0</v>
      </c>
      <c r="V99" s="14">
        <f t="shared" si="21"/>
        <v>0</v>
      </c>
      <c r="W99" s="14">
        <f t="shared" si="22"/>
        <v>0</v>
      </c>
      <c r="X99" s="14">
        <f t="shared" si="23"/>
        <v>0</v>
      </c>
      <c r="Y99" s="14">
        <f t="shared" si="24"/>
        <v>0</v>
      </c>
      <c r="Z99" s="14">
        <f t="shared" si="25"/>
        <v>0</v>
      </c>
      <c r="AA99" s="14">
        <f t="shared" si="26"/>
        <v>0</v>
      </c>
      <c r="AB99" s="14">
        <f t="shared" si="27"/>
        <v>0</v>
      </c>
      <c r="AC99" s="14">
        <f t="shared" si="28"/>
        <v>0</v>
      </c>
      <c r="AD99" s="14">
        <f t="shared" si="29"/>
        <v>0</v>
      </c>
      <c r="AE99" s="14">
        <f t="shared" si="30"/>
        <v>0</v>
      </c>
      <c r="AF99" s="14">
        <f t="shared" si="31"/>
        <v>0</v>
      </c>
      <c r="AG99" s="14">
        <f t="shared" si="32"/>
        <v>0</v>
      </c>
      <c r="AH99" s="14">
        <f t="shared" si="33"/>
        <v>0</v>
      </c>
      <c r="AI99" s="14">
        <f t="shared" si="34"/>
        <v>0</v>
      </c>
      <c r="AJ99" s="14">
        <f t="shared" si="35"/>
        <v>0</v>
      </c>
    </row>
    <row r="100" spans="1:36" ht="15" customHeight="1">
      <c r="A100" s="24"/>
      <c r="B100" s="24"/>
      <c r="C100" s="25"/>
      <c r="D100" s="37"/>
      <c r="E100" s="36"/>
      <c r="F100" s="36"/>
      <c r="G100" s="36"/>
      <c r="H100" s="36"/>
      <c r="I100" s="36"/>
      <c r="J100" s="36"/>
      <c r="K100" s="36"/>
      <c r="L100" s="21"/>
      <c r="O100" s="18" t="s">
        <v>175</v>
      </c>
      <c r="P100" s="14">
        <v>1</v>
      </c>
      <c r="Q100" s="14">
        <f t="shared" si="16"/>
        <v>0</v>
      </c>
      <c r="R100" s="14">
        <f t="shared" si="17"/>
        <v>0</v>
      </c>
      <c r="S100" s="14">
        <f t="shared" si="18"/>
        <v>0</v>
      </c>
      <c r="T100" s="14">
        <f t="shared" si="19"/>
        <v>0</v>
      </c>
      <c r="U100" s="14">
        <f t="shared" si="20"/>
        <v>0</v>
      </c>
      <c r="V100" s="14">
        <f t="shared" si="21"/>
        <v>0</v>
      </c>
      <c r="W100" s="14">
        <f t="shared" si="22"/>
        <v>0</v>
      </c>
      <c r="X100" s="14">
        <f t="shared" si="23"/>
        <v>0</v>
      </c>
      <c r="Y100" s="14">
        <f t="shared" si="24"/>
        <v>0</v>
      </c>
      <c r="Z100" s="14">
        <f t="shared" si="25"/>
        <v>0</v>
      </c>
      <c r="AA100" s="14">
        <f t="shared" si="26"/>
        <v>0</v>
      </c>
      <c r="AB100" s="14">
        <f t="shared" si="27"/>
        <v>0</v>
      </c>
      <c r="AC100" s="14">
        <f t="shared" si="28"/>
        <v>0</v>
      </c>
      <c r="AD100" s="14">
        <f t="shared" si="29"/>
        <v>0</v>
      </c>
      <c r="AE100" s="14">
        <f t="shared" si="30"/>
        <v>0</v>
      </c>
      <c r="AF100" s="14">
        <f t="shared" si="31"/>
        <v>0</v>
      </c>
      <c r="AG100" s="14">
        <f t="shared" si="32"/>
        <v>0</v>
      </c>
      <c r="AH100" s="14">
        <f t="shared" si="33"/>
        <v>0</v>
      </c>
      <c r="AI100" s="14">
        <f t="shared" si="34"/>
        <v>0</v>
      </c>
      <c r="AJ100" s="14">
        <f t="shared" si="35"/>
        <v>0</v>
      </c>
    </row>
    <row r="101" spans="1:36" ht="15" customHeight="1">
      <c r="A101" s="24"/>
      <c r="B101" s="24"/>
      <c r="C101" s="25"/>
      <c r="D101" s="26"/>
      <c r="E101" s="26"/>
      <c r="F101" s="26"/>
      <c r="G101" s="26"/>
      <c r="H101" s="26"/>
      <c r="I101" s="26"/>
      <c r="J101" s="26"/>
      <c r="K101" s="26"/>
      <c r="L101" s="25"/>
    </row>
    <row r="102" spans="1:36" ht="15" customHeight="1">
      <c r="A102" s="24"/>
      <c r="B102" s="24"/>
      <c r="C102" s="25"/>
      <c r="D102" s="26"/>
      <c r="E102" s="26"/>
      <c r="F102" s="26"/>
      <c r="G102" s="26"/>
      <c r="H102" s="26"/>
      <c r="I102" s="26"/>
      <c r="J102" s="26"/>
      <c r="K102" s="26"/>
      <c r="L102" s="25"/>
    </row>
    <row r="103" spans="1:36" ht="15" customHeight="1">
      <c r="A103" s="24"/>
      <c r="B103" s="24"/>
      <c r="C103" s="25"/>
      <c r="D103" s="26"/>
      <c r="E103" s="26"/>
      <c r="F103" s="26"/>
      <c r="G103" s="26"/>
      <c r="H103" s="26"/>
      <c r="I103" s="26"/>
      <c r="J103" s="26"/>
      <c r="K103" s="26"/>
      <c r="L103" s="25"/>
    </row>
    <row r="104" spans="1:36" ht="15" customHeight="1">
      <c r="A104" s="24"/>
      <c r="B104" s="24"/>
      <c r="C104" s="25"/>
      <c r="D104" s="26"/>
      <c r="E104" s="26"/>
      <c r="F104" s="26"/>
      <c r="G104" s="26"/>
      <c r="H104" s="26"/>
      <c r="I104" s="26"/>
      <c r="J104" s="26"/>
      <c r="K104" s="26"/>
      <c r="L104" s="25"/>
    </row>
    <row r="105" spans="1:36" ht="15" customHeight="1">
      <c r="A105" s="24"/>
      <c r="B105" s="24"/>
      <c r="C105" s="25"/>
      <c r="D105" s="26"/>
      <c r="E105" s="26"/>
      <c r="F105" s="26"/>
      <c r="G105" s="26"/>
      <c r="H105" s="26"/>
      <c r="I105" s="26"/>
      <c r="J105" s="26"/>
      <c r="K105" s="26"/>
      <c r="L105" s="25"/>
    </row>
    <row r="106" spans="1:36" ht="15" customHeight="1">
      <c r="A106" s="24"/>
      <c r="B106" s="24"/>
      <c r="C106" s="25"/>
      <c r="D106" s="26"/>
      <c r="E106" s="26"/>
      <c r="F106" s="26"/>
      <c r="G106" s="26"/>
      <c r="H106" s="26"/>
      <c r="I106" s="26"/>
      <c r="J106" s="26"/>
      <c r="K106" s="26"/>
      <c r="L106" s="25"/>
    </row>
    <row r="107" spans="1:36" ht="15" customHeight="1">
      <c r="A107" s="24"/>
      <c r="B107" s="24"/>
      <c r="C107" s="25"/>
      <c r="D107" s="26"/>
      <c r="E107" s="26"/>
      <c r="F107" s="26"/>
      <c r="G107" s="26"/>
      <c r="H107" s="26"/>
      <c r="I107" s="26"/>
      <c r="J107" s="26"/>
      <c r="K107" s="26"/>
      <c r="L107" s="25"/>
    </row>
    <row r="108" spans="1:36" ht="15" customHeight="1">
      <c r="A108" s="24"/>
      <c r="B108" s="24"/>
      <c r="C108" s="25"/>
      <c r="D108" s="26"/>
      <c r="E108" s="26"/>
      <c r="F108" s="26"/>
      <c r="G108" s="26"/>
      <c r="H108" s="26"/>
      <c r="I108" s="26"/>
      <c r="J108" s="26"/>
      <c r="K108" s="26"/>
      <c r="L108" s="25"/>
    </row>
    <row r="109" spans="1:36" ht="15" customHeight="1">
      <c r="A109" s="24"/>
      <c r="B109" s="24"/>
      <c r="C109" s="25"/>
      <c r="D109" s="26"/>
      <c r="E109" s="26"/>
      <c r="F109" s="26"/>
      <c r="G109" s="26"/>
      <c r="H109" s="26"/>
      <c r="I109" s="26"/>
      <c r="J109" s="26"/>
      <c r="K109" s="26"/>
      <c r="L109" s="25"/>
    </row>
    <row r="110" spans="1:36" ht="15" customHeight="1">
      <c r="A110" s="24"/>
      <c r="B110" s="24"/>
      <c r="C110" s="25"/>
      <c r="D110" s="26"/>
      <c r="E110" s="26"/>
      <c r="F110" s="26"/>
      <c r="G110" s="26"/>
      <c r="H110" s="26"/>
      <c r="I110" s="26"/>
      <c r="J110" s="26"/>
      <c r="K110" s="26"/>
      <c r="L110" s="25"/>
    </row>
    <row r="111" spans="1:36" ht="15" customHeight="1">
      <c r="A111" s="24"/>
      <c r="B111" s="24"/>
      <c r="C111" s="25"/>
      <c r="D111" s="26"/>
      <c r="E111" s="26"/>
      <c r="F111" s="26"/>
      <c r="G111" s="26"/>
      <c r="H111" s="26"/>
      <c r="I111" s="26"/>
      <c r="J111" s="26"/>
      <c r="K111" s="26"/>
      <c r="L111" s="25"/>
    </row>
    <row r="112" spans="1:36" ht="15" customHeight="1">
      <c r="A112" s="24"/>
      <c r="B112" s="24"/>
      <c r="C112" s="25"/>
      <c r="D112" s="26"/>
      <c r="E112" s="26"/>
      <c r="F112" s="26"/>
      <c r="G112" s="26"/>
      <c r="H112" s="26"/>
      <c r="I112" s="26"/>
      <c r="J112" s="26"/>
      <c r="K112" s="26"/>
      <c r="L112" s="25"/>
    </row>
    <row r="113" spans="1:42" ht="15" customHeight="1">
      <c r="A113" s="24"/>
      <c r="B113" s="24"/>
      <c r="C113" s="25"/>
      <c r="D113" s="26"/>
      <c r="E113" s="26"/>
      <c r="F113" s="26"/>
      <c r="G113" s="26"/>
      <c r="H113" s="26"/>
      <c r="I113" s="26"/>
      <c r="J113" s="26"/>
      <c r="K113" s="26"/>
      <c r="L113" s="25"/>
    </row>
    <row r="114" spans="1:42" ht="15" customHeight="1">
      <c r="A114" s="24"/>
      <c r="B114" s="24"/>
      <c r="C114" s="25"/>
      <c r="D114" s="26"/>
      <c r="E114" s="26"/>
      <c r="F114" s="26"/>
      <c r="G114" s="26"/>
      <c r="H114" s="26"/>
      <c r="I114" s="26"/>
      <c r="J114" s="26"/>
      <c r="K114" s="26"/>
      <c r="L114" s="25"/>
    </row>
    <row r="115" spans="1:42" ht="15" customHeight="1">
      <c r="A115" s="24"/>
      <c r="B115" s="24"/>
      <c r="C115" s="25"/>
      <c r="D115" s="26"/>
      <c r="E115" s="26"/>
      <c r="F115" s="26"/>
      <c r="G115" s="26"/>
      <c r="H115" s="26"/>
      <c r="I115" s="26"/>
      <c r="J115" s="26"/>
      <c r="K115" s="26"/>
      <c r="L115" s="25"/>
    </row>
    <row r="116" spans="1:42" ht="15" customHeight="1">
      <c r="A116" s="21" t="s">
        <v>176</v>
      </c>
      <c r="B116" s="24"/>
      <c r="C116" s="25"/>
      <c r="D116" s="26"/>
      <c r="E116" s="36"/>
      <c r="F116" s="36">
        <f>SUMIF($P$89:$P$115, 1,$F$89:$F$115)</f>
        <v>6350000</v>
      </c>
      <c r="G116" s="36"/>
      <c r="H116" s="36">
        <f>SUMIF($P$89:$P$115, 1,$H$89:$H$115)</f>
        <v>0</v>
      </c>
      <c r="I116" s="36"/>
      <c r="J116" s="36">
        <f>SUMIF($P$89:$P$115, 1,$J$89:$J$115)</f>
        <v>0</v>
      </c>
      <c r="K116" s="36">
        <f>F116+H116+J116</f>
        <v>6350000</v>
      </c>
      <c r="L116" s="25"/>
      <c r="Q116" s="14">
        <f>SUM($Q$89:$Q$115)</f>
        <v>0</v>
      </c>
      <c r="R116" s="14">
        <f>SUM($R$89:$R$115)</f>
        <v>0</v>
      </c>
      <c r="S116" s="14">
        <f>SUM($S$89:$S$115)</f>
        <v>0</v>
      </c>
      <c r="T116" s="14">
        <f>SUM($T$89:$T$115)</f>
        <v>0</v>
      </c>
      <c r="U116" s="14">
        <f>SUM($U$89:$U$115)</f>
        <v>0</v>
      </c>
      <c r="V116" s="14">
        <f>SUM($V$89:$V$115)</f>
        <v>0</v>
      </c>
      <c r="W116" s="14">
        <f>SUM($W$89:$W$115)</f>
        <v>0</v>
      </c>
      <c r="X116" s="14">
        <f>SUM($X$89:$X$115)</f>
        <v>0</v>
      </c>
      <c r="Y116" s="14">
        <f>SUM($Y$89:$Y$115)</f>
        <v>0</v>
      </c>
      <c r="Z116" s="14">
        <f>SUM($Z$89:$Z$115)</f>
        <v>0</v>
      </c>
      <c r="AA116" s="14">
        <f>SUM($AA$89:$AA$115)</f>
        <v>0</v>
      </c>
      <c r="AB116" s="14">
        <f>SUM($AB$89:$AB$115)</f>
        <v>0</v>
      </c>
      <c r="AC116" s="14">
        <f>SUM($AC$89:$AC$115)</f>
        <v>0</v>
      </c>
      <c r="AD116" s="14">
        <f>SUM($AD$89:$AD$115)</f>
        <v>0</v>
      </c>
      <c r="AE116" s="14">
        <f>SUM($AE$89:$AE$115)</f>
        <v>0</v>
      </c>
      <c r="AF116" s="14">
        <f>SUM($AF$89:$AF$115)</f>
        <v>0</v>
      </c>
      <c r="AG116" s="14">
        <f>SUM($AG$89:$AG$115)</f>
        <v>0</v>
      </c>
      <c r="AH116" s="14">
        <f>SUM($AH$89:$AH$115)</f>
        <v>0</v>
      </c>
      <c r="AI116" s="14">
        <f>SUM($AI$89:$AI$115)</f>
        <v>0</v>
      </c>
      <c r="AJ116" s="14">
        <f>SUM($AJ$89:$AJ$115)</f>
        <v>0</v>
      </c>
      <c r="AK116" s="14">
        <f>SUM($AK$89:$AK$115)</f>
        <v>0</v>
      </c>
    </row>
    <row r="117" spans="1:42" ht="15" customHeight="1">
      <c r="A117" s="215" t="s">
        <v>341</v>
      </c>
      <c r="B117" s="215"/>
      <c r="C117" s="215"/>
      <c r="D117" s="215"/>
      <c r="E117" s="215"/>
      <c r="F117" s="215"/>
      <c r="G117" s="215"/>
      <c r="H117" s="215"/>
      <c r="I117" s="215"/>
      <c r="J117" s="215"/>
      <c r="K117" s="215"/>
      <c r="L117" s="215"/>
    </row>
    <row r="118" spans="1:42" ht="15" customHeight="1">
      <c r="A118" s="38" t="s">
        <v>296</v>
      </c>
      <c r="B118" s="51" t="s">
        <v>297</v>
      </c>
      <c r="C118" s="39"/>
      <c r="D118" s="40"/>
      <c r="E118" s="41"/>
      <c r="F118" s="41">
        <f t="shared" ref="F118:F131" si="36">ROUNDDOWN(D118*E118,0)</f>
        <v>0</v>
      </c>
      <c r="G118" s="41"/>
      <c r="H118" s="41">
        <f t="shared" ref="H118:H131" si="37">ROUNDDOWN(D118*G118,0)</f>
        <v>0</v>
      </c>
      <c r="I118" s="41"/>
      <c r="J118" s="41">
        <f t="shared" ref="J118:J131" si="38">ROUNDDOWN(D118*I118,0)</f>
        <v>0</v>
      </c>
      <c r="K118" s="41">
        <f t="shared" ref="K118:K131" si="39">F118+H118+J118</f>
        <v>0</v>
      </c>
      <c r="L118" s="42" t="s">
        <v>16</v>
      </c>
    </row>
    <row r="119" spans="1:42" ht="15" customHeight="1">
      <c r="A119" s="38" t="s">
        <v>253</v>
      </c>
      <c r="B119" s="38"/>
      <c r="C119" s="39" t="s">
        <v>19</v>
      </c>
      <c r="D119" s="40">
        <v>1.56</v>
      </c>
      <c r="E119" s="41">
        <f>일위대가목록!G13</f>
        <v>0</v>
      </c>
      <c r="F119" s="41">
        <f t="shared" si="36"/>
        <v>0</v>
      </c>
      <c r="G119" s="41">
        <f>일위대가목록!I13</f>
        <v>16152</v>
      </c>
      <c r="H119" s="41">
        <f t="shared" si="37"/>
        <v>25197</v>
      </c>
      <c r="I119" s="41"/>
      <c r="J119" s="41">
        <f t="shared" si="38"/>
        <v>0</v>
      </c>
      <c r="K119" s="41">
        <f t="shared" si="39"/>
        <v>25197</v>
      </c>
      <c r="L119" s="145">
        <v>9</v>
      </c>
      <c r="O119" s="18" t="s">
        <v>175</v>
      </c>
      <c r="P119" s="14">
        <v>1</v>
      </c>
      <c r="Q119" s="14">
        <f t="shared" ref="Q119:Q131" si="40">IF(O119="기계경비",J119,0)</f>
        <v>0</v>
      </c>
      <c r="R119" s="14">
        <f t="shared" ref="R119:R131" si="41">IF(O119="운반비",J119,0)</f>
        <v>0</v>
      </c>
      <c r="S119" s="14">
        <f t="shared" ref="S119:S131" si="42">IF(O119="작업부산물",K119,0)</f>
        <v>0</v>
      </c>
      <c r="T119" s="14">
        <f t="shared" ref="T119:T131" si="43">IF(O119="관급",ROUNDDOWN(D119*E119,0),0)+IF(O119="지급",ROUNDDOWN(D119*E119,0),0)</f>
        <v>0</v>
      </c>
      <c r="U119" s="14">
        <f t="shared" ref="U119:U131" si="44">IF(O119="외주비",F119+H119+J119,0)</f>
        <v>0</v>
      </c>
      <c r="V119" s="14">
        <f t="shared" ref="V119:V131" si="45">IF(O119="장비비",F119+H119+J119,0)</f>
        <v>0</v>
      </c>
      <c r="W119" s="14">
        <f t="shared" ref="W119:W131" si="46">IF(O119="폐기물처리비",J119,0)</f>
        <v>0</v>
      </c>
      <c r="X119" s="14">
        <f t="shared" ref="X119:X131" si="47">IF(O119="가설비",J119,0)</f>
        <v>0</v>
      </c>
      <c r="Y119" s="14">
        <f t="shared" ref="Y119:Y131" si="48">IF(O119="잡비제외분",F119,0)</f>
        <v>0</v>
      </c>
      <c r="Z119" s="14">
        <f t="shared" ref="Z119:Z131" si="49">IF(O119="사급자재대",K119,0)</f>
        <v>0</v>
      </c>
      <c r="AA119" s="14">
        <f t="shared" ref="AA119:AA131" si="50">IF(O119="관급자재대",K119,0)</f>
        <v>0</v>
      </c>
      <c r="AB119" s="14">
        <f t="shared" ref="AB119:AB131" si="51">IF(O119="사용자항목1",K119,0)</f>
        <v>0</v>
      </c>
      <c r="AC119" s="14">
        <f t="shared" ref="AC119:AC131" si="52">IF(O119="사용자항목2",K119,0)</f>
        <v>0</v>
      </c>
      <c r="AD119" s="14">
        <f t="shared" ref="AD119:AD131" si="53">IF(O119="사용자항목3",K119,0)</f>
        <v>0</v>
      </c>
      <c r="AE119" s="14">
        <f t="shared" ref="AE119:AE131" si="54">IF(O119="사용자항목4",K119,0)</f>
        <v>0</v>
      </c>
      <c r="AF119" s="14">
        <f t="shared" ref="AF119:AF131" si="55">IF(O119="사용자항목5",K119,0)</f>
        <v>0</v>
      </c>
      <c r="AG119" s="14">
        <f t="shared" ref="AG119:AG131" si="56">IF(O119="사용자항목6",K119,0)</f>
        <v>0</v>
      </c>
      <c r="AH119" s="14">
        <f t="shared" ref="AH119:AH131" si="57">IF(O119="사용자항목7",K119,0)</f>
        <v>0</v>
      </c>
      <c r="AI119" s="14">
        <f t="shared" ref="AI119:AI131" si="58">IF(O119="사용자항목8",K119,0)</f>
        <v>0</v>
      </c>
      <c r="AJ119" s="14">
        <f t="shared" ref="AJ119:AJ131" si="59">IF(O119="사용자항목9",K119,0)</f>
        <v>0</v>
      </c>
      <c r="AL119" s="138"/>
      <c r="AM119" s="138"/>
      <c r="AN119" s="138"/>
      <c r="AO119" s="138"/>
      <c r="AP119" s="138"/>
    </row>
    <row r="120" spans="1:42" ht="15" customHeight="1">
      <c r="A120" s="38" t="s">
        <v>254</v>
      </c>
      <c r="B120" s="38" t="s">
        <v>203</v>
      </c>
      <c r="C120" s="39" t="s">
        <v>204</v>
      </c>
      <c r="D120" s="40">
        <v>1</v>
      </c>
      <c r="E120" s="41">
        <f>ROUNDDOWN(일위대가목록!G16,0)</f>
        <v>681509</v>
      </c>
      <c r="F120" s="41">
        <f t="shared" si="36"/>
        <v>681509</v>
      </c>
      <c r="G120" s="41">
        <f>ROUNDDOWN(일위대가목록!I16,0)</f>
        <v>75494</v>
      </c>
      <c r="H120" s="41">
        <f t="shared" si="37"/>
        <v>75494</v>
      </c>
      <c r="I120" s="41"/>
      <c r="J120" s="41">
        <f t="shared" si="38"/>
        <v>0</v>
      </c>
      <c r="K120" s="41">
        <f t="shared" si="39"/>
        <v>757003</v>
      </c>
      <c r="L120" s="145">
        <v>12</v>
      </c>
      <c r="O120" s="18" t="s">
        <v>175</v>
      </c>
      <c r="P120" s="14">
        <v>1</v>
      </c>
      <c r="Q120" s="14">
        <f t="shared" si="40"/>
        <v>0</v>
      </c>
      <c r="R120" s="14">
        <f t="shared" si="41"/>
        <v>0</v>
      </c>
      <c r="S120" s="14">
        <f t="shared" si="42"/>
        <v>0</v>
      </c>
      <c r="T120" s="14">
        <f t="shared" si="43"/>
        <v>0</v>
      </c>
      <c r="U120" s="14">
        <f t="shared" si="44"/>
        <v>0</v>
      </c>
      <c r="V120" s="14">
        <f t="shared" si="45"/>
        <v>0</v>
      </c>
      <c r="W120" s="14">
        <f t="shared" si="46"/>
        <v>0</v>
      </c>
      <c r="X120" s="14">
        <f t="shared" si="47"/>
        <v>0</v>
      </c>
      <c r="Y120" s="14">
        <f t="shared" si="48"/>
        <v>0</v>
      </c>
      <c r="Z120" s="14">
        <f t="shared" si="49"/>
        <v>0</v>
      </c>
      <c r="AA120" s="14">
        <f t="shared" si="50"/>
        <v>0</v>
      </c>
      <c r="AB120" s="14">
        <f t="shared" si="51"/>
        <v>0</v>
      </c>
      <c r="AC120" s="14">
        <f t="shared" si="52"/>
        <v>0</v>
      </c>
      <c r="AD120" s="14">
        <f t="shared" si="53"/>
        <v>0</v>
      </c>
      <c r="AE120" s="14">
        <f t="shared" si="54"/>
        <v>0</v>
      </c>
      <c r="AF120" s="14">
        <f t="shared" si="55"/>
        <v>0</v>
      </c>
      <c r="AG120" s="14">
        <f t="shared" si="56"/>
        <v>0</v>
      </c>
      <c r="AH120" s="14">
        <f t="shared" si="57"/>
        <v>0</v>
      </c>
      <c r="AI120" s="14">
        <f t="shared" si="58"/>
        <v>0</v>
      </c>
      <c r="AJ120" s="14">
        <f t="shared" si="59"/>
        <v>0</v>
      </c>
      <c r="AL120" s="138"/>
      <c r="AM120" s="138"/>
      <c r="AN120" s="138"/>
      <c r="AO120" s="138"/>
      <c r="AP120" s="138"/>
    </row>
    <row r="121" spans="1:42" s="138" customFormat="1" ht="15" customHeight="1">
      <c r="A121" s="134" t="s">
        <v>57</v>
      </c>
      <c r="B121" s="134" t="s">
        <v>58</v>
      </c>
      <c r="C121" s="135" t="s">
        <v>19</v>
      </c>
      <c r="D121" s="136">
        <v>4</v>
      </c>
      <c r="E121" s="137">
        <f>ROUNDDOWN(자재단가대비표!O14,0)</f>
        <v>35000</v>
      </c>
      <c r="F121" s="137">
        <f t="shared" si="36"/>
        <v>140000</v>
      </c>
      <c r="G121" s="137"/>
      <c r="H121" s="137">
        <f t="shared" si="37"/>
        <v>0</v>
      </c>
      <c r="I121" s="137"/>
      <c r="J121" s="137">
        <f t="shared" si="38"/>
        <v>0</v>
      </c>
      <c r="K121" s="137">
        <f t="shared" si="39"/>
        <v>140000</v>
      </c>
      <c r="L121" s="149" t="s">
        <v>16</v>
      </c>
      <c r="N121" s="139" t="s">
        <v>181</v>
      </c>
      <c r="O121" s="139" t="s">
        <v>175</v>
      </c>
      <c r="P121" s="138">
        <v>1</v>
      </c>
      <c r="Q121" s="138">
        <f t="shared" si="40"/>
        <v>0</v>
      </c>
      <c r="R121" s="138">
        <f t="shared" si="41"/>
        <v>0</v>
      </c>
      <c r="S121" s="138">
        <f t="shared" si="42"/>
        <v>0</v>
      </c>
      <c r="T121" s="138">
        <f t="shared" si="43"/>
        <v>0</v>
      </c>
      <c r="U121" s="138">
        <f t="shared" si="44"/>
        <v>0</v>
      </c>
      <c r="V121" s="138">
        <f t="shared" si="45"/>
        <v>0</v>
      </c>
      <c r="W121" s="138">
        <f t="shared" si="46"/>
        <v>0</v>
      </c>
      <c r="X121" s="138">
        <f t="shared" si="47"/>
        <v>0</v>
      </c>
      <c r="Y121" s="138">
        <f t="shared" si="48"/>
        <v>0</v>
      </c>
      <c r="Z121" s="138">
        <f t="shared" si="49"/>
        <v>0</v>
      </c>
      <c r="AA121" s="138">
        <f t="shared" si="50"/>
        <v>0</v>
      </c>
      <c r="AB121" s="138">
        <f t="shared" si="51"/>
        <v>0</v>
      </c>
      <c r="AC121" s="138">
        <f t="shared" si="52"/>
        <v>0</v>
      </c>
      <c r="AD121" s="138">
        <f t="shared" si="53"/>
        <v>0</v>
      </c>
      <c r="AE121" s="138">
        <f t="shared" si="54"/>
        <v>0</v>
      </c>
      <c r="AF121" s="138">
        <f t="shared" si="55"/>
        <v>0</v>
      </c>
      <c r="AG121" s="138">
        <f t="shared" si="56"/>
        <v>0</v>
      </c>
      <c r="AH121" s="138">
        <f t="shared" si="57"/>
        <v>0</v>
      </c>
      <c r="AI121" s="138">
        <f t="shared" si="58"/>
        <v>0</v>
      </c>
      <c r="AJ121" s="138">
        <f t="shared" si="59"/>
        <v>0</v>
      </c>
    </row>
    <row r="122" spans="1:42" s="138" customFormat="1" ht="15" customHeight="1">
      <c r="A122" s="134" t="s">
        <v>255</v>
      </c>
      <c r="B122" s="134" t="s">
        <v>206</v>
      </c>
      <c r="C122" s="135" t="s">
        <v>19</v>
      </c>
      <c r="D122" s="136">
        <v>4</v>
      </c>
      <c r="E122" s="137">
        <f>ROUNDDOWN(일위대가목록!G17,0)</f>
        <v>2512</v>
      </c>
      <c r="F122" s="137">
        <f t="shared" si="36"/>
        <v>10048</v>
      </c>
      <c r="G122" s="137">
        <f>ROUNDDOWN(일위대가목록!I17,0)</f>
        <v>6609</v>
      </c>
      <c r="H122" s="137">
        <f t="shared" si="37"/>
        <v>26436</v>
      </c>
      <c r="I122" s="137"/>
      <c r="J122" s="137">
        <f t="shared" si="38"/>
        <v>0</v>
      </c>
      <c r="K122" s="137">
        <f t="shared" si="39"/>
        <v>36484</v>
      </c>
      <c r="L122" s="149">
        <v>13</v>
      </c>
      <c r="O122" s="139" t="s">
        <v>175</v>
      </c>
      <c r="P122" s="138">
        <v>1</v>
      </c>
      <c r="Q122" s="138">
        <f t="shared" si="40"/>
        <v>0</v>
      </c>
      <c r="R122" s="138">
        <f t="shared" si="41"/>
        <v>0</v>
      </c>
      <c r="S122" s="138">
        <f t="shared" si="42"/>
        <v>0</v>
      </c>
      <c r="T122" s="138">
        <f t="shared" si="43"/>
        <v>0</v>
      </c>
      <c r="U122" s="138">
        <f t="shared" si="44"/>
        <v>0</v>
      </c>
      <c r="V122" s="138">
        <f t="shared" si="45"/>
        <v>0</v>
      </c>
      <c r="W122" s="138">
        <f t="shared" si="46"/>
        <v>0</v>
      </c>
      <c r="X122" s="138">
        <f t="shared" si="47"/>
        <v>0</v>
      </c>
      <c r="Y122" s="138">
        <f t="shared" si="48"/>
        <v>0</v>
      </c>
      <c r="Z122" s="138">
        <f t="shared" si="49"/>
        <v>0</v>
      </c>
      <c r="AA122" s="138">
        <f t="shared" si="50"/>
        <v>0</v>
      </c>
      <c r="AB122" s="138">
        <f t="shared" si="51"/>
        <v>0</v>
      </c>
      <c r="AC122" s="138">
        <f t="shared" si="52"/>
        <v>0</v>
      </c>
      <c r="AD122" s="138">
        <f t="shared" si="53"/>
        <v>0</v>
      </c>
      <c r="AE122" s="138">
        <f t="shared" si="54"/>
        <v>0</v>
      </c>
      <c r="AF122" s="138">
        <f t="shared" si="55"/>
        <v>0</v>
      </c>
      <c r="AG122" s="138">
        <f t="shared" si="56"/>
        <v>0</v>
      </c>
      <c r="AH122" s="138">
        <f t="shared" si="57"/>
        <v>0</v>
      </c>
      <c r="AI122" s="138">
        <f t="shared" si="58"/>
        <v>0</v>
      </c>
      <c r="AJ122" s="138">
        <f t="shared" si="59"/>
        <v>0</v>
      </c>
    </row>
    <row r="123" spans="1:42" s="138" customFormat="1" ht="15" customHeight="1">
      <c r="A123" s="134" t="s">
        <v>256</v>
      </c>
      <c r="B123" s="134" t="s">
        <v>206</v>
      </c>
      <c r="C123" s="135" t="s">
        <v>19</v>
      </c>
      <c r="D123" s="136">
        <v>4</v>
      </c>
      <c r="E123" s="137">
        <f>ROUNDDOWN(일위대가목록!G18,0)</f>
        <v>3057</v>
      </c>
      <c r="F123" s="137">
        <f t="shared" si="36"/>
        <v>12228</v>
      </c>
      <c r="G123" s="137">
        <f>ROUNDDOWN(일위대가목록!I18,0)</f>
        <v>19605</v>
      </c>
      <c r="H123" s="137">
        <f t="shared" si="37"/>
        <v>78420</v>
      </c>
      <c r="I123" s="137"/>
      <c r="J123" s="137">
        <f t="shared" si="38"/>
        <v>0</v>
      </c>
      <c r="K123" s="137">
        <f t="shared" si="39"/>
        <v>90648</v>
      </c>
      <c r="L123" s="149">
        <v>14</v>
      </c>
      <c r="O123" s="139" t="s">
        <v>175</v>
      </c>
      <c r="P123" s="138">
        <v>1</v>
      </c>
      <c r="Q123" s="138">
        <f t="shared" si="40"/>
        <v>0</v>
      </c>
      <c r="R123" s="138">
        <f t="shared" si="41"/>
        <v>0</v>
      </c>
      <c r="S123" s="138">
        <f t="shared" si="42"/>
        <v>0</v>
      </c>
      <c r="T123" s="138">
        <f t="shared" si="43"/>
        <v>0</v>
      </c>
      <c r="U123" s="138">
        <f t="shared" si="44"/>
        <v>0</v>
      </c>
      <c r="V123" s="138">
        <f t="shared" si="45"/>
        <v>0</v>
      </c>
      <c r="W123" s="138">
        <f t="shared" si="46"/>
        <v>0</v>
      </c>
      <c r="X123" s="138">
        <f t="shared" si="47"/>
        <v>0</v>
      </c>
      <c r="Y123" s="138">
        <f t="shared" si="48"/>
        <v>0</v>
      </c>
      <c r="Z123" s="138">
        <f t="shared" si="49"/>
        <v>0</v>
      </c>
      <c r="AA123" s="138">
        <f t="shared" si="50"/>
        <v>0</v>
      </c>
      <c r="AB123" s="138">
        <f t="shared" si="51"/>
        <v>0</v>
      </c>
      <c r="AC123" s="138">
        <f t="shared" si="52"/>
        <v>0</v>
      </c>
      <c r="AD123" s="138">
        <f t="shared" si="53"/>
        <v>0</v>
      </c>
      <c r="AE123" s="138">
        <f t="shared" si="54"/>
        <v>0</v>
      </c>
      <c r="AF123" s="138">
        <f t="shared" si="55"/>
        <v>0</v>
      </c>
      <c r="AG123" s="138">
        <f t="shared" si="56"/>
        <v>0</v>
      </c>
      <c r="AH123" s="138">
        <f t="shared" si="57"/>
        <v>0</v>
      </c>
      <c r="AI123" s="138">
        <f t="shared" si="58"/>
        <v>0</v>
      </c>
      <c r="AJ123" s="138">
        <f t="shared" si="59"/>
        <v>0</v>
      </c>
    </row>
    <row r="124" spans="1:42" ht="15" customHeight="1">
      <c r="A124" s="38" t="s">
        <v>257</v>
      </c>
      <c r="B124" s="38"/>
      <c r="C124" s="39" t="s">
        <v>19</v>
      </c>
      <c r="D124" s="40">
        <v>7.12</v>
      </c>
      <c r="E124" s="41">
        <f>ROUNDDOWN(일위대가목록!G19,0)</f>
        <v>2277</v>
      </c>
      <c r="F124" s="41">
        <f t="shared" si="36"/>
        <v>16212</v>
      </c>
      <c r="G124" s="41">
        <f>ROUNDDOWN(일위대가목록!I19,0)</f>
        <v>22579</v>
      </c>
      <c r="H124" s="41">
        <f t="shared" si="37"/>
        <v>160762</v>
      </c>
      <c r="I124" s="41"/>
      <c r="J124" s="41">
        <f t="shared" si="38"/>
        <v>0</v>
      </c>
      <c r="K124" s="41">
        <f t="shared" si="39"/>
        <v>176974</v>
      </c>
      <c r="L124" s="148">
        <v>15</v>
      </c>
      <c r="O124" s="18" t="s">
        <v>175</v>
      </c>
      <c r="P124" s="14">
        <v>1</v>
      </c>
      <c r="Q124" s="14">
        <f t="shared" si="40"/>
        <v>0</v>
      </c>
      <c r="R124" s="14">
        <f t="shared" si="41"/>
        <v>0</v>
      </c>
      <c r="S124" s="14">
        <f t="shared" si="42"/>
        <v>0</v>
      </c>
      <c r="T124" s="14">
        <f t="shared" si="43"/>
        <v>0</v>
      </c>
      <c r="U124" s="14">
        <f t="shared" si="44"/>
        <v>0</v>
      </c>
      <c r="V124" s="14">
        <f t="shared" si="45"/>
        <v>0</v>
      </c>
      <c r="W124" s="14">
        <f t="shared" si="46"/>
        <v>0</v>
      </c>
      <c r="X124" s="14">
        <f t="shared" si="47"/>
        <v>0</v>
      </c>
      <c r="Y124" s="14">
        <f t="shared" si="48"/>
        <v>0</v>
      </c>
      <c r="Z124" s="14">
        <f t="shared" si="49"/>
        <v>0</v>
      </c>
      <c r="AA124" s="14">
        <f t="shared" si="50"/>
        <v>0</v>
      </c>
      <c r="AB124" s="14">
        <f t="shared" si="51"/>
        <v>0</v>
      </c>
      <c r="AC124" s="14">
        <f t="shared" si="52"/>
        <v>0</v>
      </c>
      <c r="AD124" s="14">
        <f t="shared" si="53"/>
        <v>0</v>
      </c>
      <c r="AE124" s="14">
        <f t="shared" si="54"/>
        <v>0</v>
      </c>
      <c r="AF124" s="14">
        <f t="shared" si="55"/>
        <v>0</v>
      </c>
      <c r="AG124" s="14">
        <f t="shared" si="56"/>
        <v>0</v>
      </c>
      <c r="AH124" s="14">
        <f t="shared" si="57"/>
        <v>0</v>
      </c>
      <c r="AI124" s="14">
        <f t="shared" si="58"/>
        <v>0</v>
      </c>
      <c r="AJ124" s="14">
        <f t="shared" si="59"/>
        <v>0</v>
      </c>
      <c r="AL124" s="138"/>
      <c r="AM124" s="138"/>
      <c r="AN124" s="138"/>
      <c r="AO124" s="138"/>
      <c r="AP124" s="138"/>
    </row>
    <row r="125" spans="1:42" ht="15" customHeight="1">
      <c r="A125" s="38" t="s">
        <v>258</v>
      </c>
      <c r="B125" s="38" t="s">
        <v>219</v>
      </c>
      <c r="C125" s="39" t="s">
        <v>19</v>
      </c>
      <c r="D125" s="40">
        <v>7.12</v>
      </c>
      <c r="E125" s="41">
        <f>ROUNDDOWN(일위대가목록!G22,0)</f>
        <v>6704</v>
      </c>
      <c r="F125" s="41">
        <f t="shared" si="36"/>
        <v>47732</v>
      </c>
      <c r="G125" s="41">
        <f>ROUNDDOWN(일위대가목록!I22,0)</f>
        <v>55275</v>
      </c>
      <c r="H125" s="41">
        <f t="shared" si="37"/>
        <v>393558</v>
      </c>
      <c r="I125" s="41"/>
      <c r="J125" s="41">
        <f t="shared" si="38"/>
        <v>0</v>
      </c>
      <c r="K125" s="41">
        <f t="shared" si="39"/>
        <v>441290</v>
      </c>
      <c r="L125" s="148">
        <v>18</v>
      </c>
      <c r="O125" s="18" t="s">
        <v>175</v>
      </c>
      <c r="P125" s="14">
        <v>1</v>
      </c>
      <c r="Q125" s="14">
        <f t="shared" si="40"/>
        <v>0</v>
      </c>
      <c r="R125" s="14">
        <f t="shared" si="41"/>
        <v>0</v>
      </c>
      <c r="S125" s="14">
        <f t="shared" si="42"/>
        <v>0</v>
      </c>
      <c r="T125" s="14">
        <f t="shared" si="43"/>
        <v>0</v>
      </c>
      <c r="U125" s="14">
        <f t="shared" si="44"/>
        <v>0</v>
      </c>
      <c r="V125" s="14">
        <f t="shared" si="45"/>
        <v>0</v>
      </c>
      <c r="W125" s="14">
        <f t="shared" si="46"/>
        <v>0</v>
      </c>
      <c r="X125" s="14">
        <f t="shared" si="47"/>
        <v>0</v>
      </c>
      <c r="Y125" s="14">
        <f t="shared" si="48"/>
        <v>0</v>
      </c>
      <c r="Z125" s="14">
        <f t="shared" si="49"/>
        <v>0</v>
      </c>
      <c r="AA125" s="14">
        <f t="shared" si="50"/>
        <v>0</v>
      </c>
      <c r="AB125" s="14">
        <f t="shared" si="51"/>
        <v>0</v>
      </c>
      <c r="AC125" s="14">
        <f t="shared" si="52"/>
        <v>0</v>
      </c>
      <c r="AD125" s="14">
        <f t="shared" si="53"/>
        <v>0</v>
      </c>
      <c r="AE125" s="14">
        <f t="shared" si="54"/>
        <v>0</v>
      </c>
      <c r="AF125" s="14">
        <f t="shared" si="55"/>
        <v>0</v>
      </c>
      <c r="AG125" s="14">
        <f t="shared" si="56"/>
        <v>0</v>
      </c>
      <c r="AH125" s="14">
        <f t="shared" si="57"/>
        <v>0</v>
      </c>
      <c r="AI125" s="14">
        <f t="shared" si="58"/>
        <v>0</v>
      </c>
      <c r="AJ125" s="14">
        <f t="shared" si="59"/>
        <v>0</v>
      </c>
      <c r="AL125" s="138"/>
      <c r="AM125" s="138"/>
      <c r="AN125" s="138"/>
      <c r="AO125" s="138"/>
      <c r="AP125" s="138"/>
    </row>
    <row r="126" spans="1:42" ht="15" customHeight="1">
      <c r="A126" s="38" t="s">
        <v>250</v>
      </c>
      <c r="B126" s="38" t="s">
        <v>193</v>
      </c>
      <c r="C126" s="39" t="s">
        <v>19</v>
      </c>
      <c r="D126" s="40">
        <v>27.58</v>
      </c>
      <c r="E126" s="41">
        <f>일위대가목록!G15</f>
        <v>834</v>
      </c>
      <c r="F126" s="41">
        <f t="shared" si="36"/>
        <v>23001</v>
      </c>
      <c r="G126" s="41">
        <f>일위대가목록!I15</f>
        <v>943</v>
      </c>
      <c r="H126" s="41">
        <f t="shared" si="37"/>
        <v>26007</v>
      </c>
      <c r="I126" s="41"/>
      <c r="J126" s="41">
        <f t="shared" si="38"/>
        <v>0</v>
      </c>
      <c r="K126" s="41">
        <f t="shared" si="39"/>
        <v>49008</v>
      </c>
      <c r="L126" s="148" t="s">
        <v>249</v>
      </c>
      <c r="O126" s="18" t="s">
        <v>175</v>
      </c>
      <c r="P126" s="14">
        <v>1</v>
      </c>
      <c r="Q126" s="14">
        <f t="shared" si="40"/>
        <v>0</v>
      </c>
      <c r="R126" s="14">
        <f t="shared" si="41"/>
        <v>0</v>
      </c>
      <c r="S126" s="14">
        <f t="shared" si="42"/>
        <v>0</v>
      </c>
      <c r="T126" s="14">
        <f t="shared" si="43"/>
        <v>0</v>
      </c>
      <c r="U126" s="14">
        <f t="shared" si="44"/>
        <v>0</v>
      </c>
      <c r="V126" s="14">
        <f t="shared" si="45"/>
        <v>0</v>
      </c>
      <c r="W126" s="14">
        <f t="shared" si="46"/>
        <v>0</v>
      </c>
      <c r="X126" s="14">
        <f t="shared" si="47"/>
        <v>0</v>
      </c>
      <c r="Y126" s="14">
        <f t="shared" si="48"/>
        <v>0</v>
      </c>
      <c r="Z126" s="14">
        <f t="shared" si="49"/>
        <v>0</v>
      </c>
      <c r="AA126" s="14">
        <f t="shared" si="50"/>
        <v>0</v>
      </c>
      <c r="AB126" s="14">
        <f t="shared" si="51"/>
        <v>0</v>
      </c>
      <c r="AC126" s="14">
        <f t="shared" si="52"/>
        <v>0</v>
      </c>
      <c r="AD126" s="14">
        <f t="shared" si="53"/>
        <v>0</v>
      </c>
      <c r="AE126" s="14">
        <f t="shared" si="54"/>
        <v>0</v>
      </c>
      <c r="AF126" s="14">
        <f t="shared" si="55"/>
        <v>0</v>
      </c>
      <c r="AG126" s="14">
        <f t="shared" si="56"/>
        <v>0</v>
      </c>
      <c r="AH126" s="14">
        <f t="shared" si="57"/>
        <v>0</v>
      </c>
      <c r="AI126" s="14">
        <f t="shared" si="58"/>
        <v>0</v>
      </c>
      <c r="AJ126" s="14">
        <f t="shared" si="59"/>
        <v>0</v>
      </c>
      <c r="AL126" s="138"/>
      <c r="AM126" s="138"/>
      <c r="AN126" s="138"/>
      <c r="AO126" s="138"/>
      <c r="AP126" s="138"/>
    </row>
    <row r="127" spans="1:42" ht="15" customHeight="1">
      <c r="A127" s="38" t="s">
        <v>259</v>
      </c>
      <c r="B127" s="38"/>
      <c r="C127" s="39" t="s">
        <v>19</v>
      </c>
      <c r="D127" s="40">
        <v>0.9</v>
      </c>
      <c r="E127" s="41"/>
      <c r="F127" s="41">
        <f t="shared" si="36"/>
        <v>0</v>
      </c>
      <c r="G127" s="41">
        <f>ROUNDDOWN(일위대가목록!I23,0)</f>
        <v>16152</v>
      </c>
      <c r="H127" s="41">
        <f t="shared" si="37"/>
        <v>14536</v>
      </c>
      <c r="I127" s="41"/>
      <c r="J127" s="41">
        <f t="shared" si="38"/>
        <v>0</v>
      </c>
      <c r="K127" s="41">
        <f t="shared" si="39"/>
        <v>14536</v>
      </c>
      <c r="L127" s="148">
        <v>19</v>
      </c>
      <c r="O127" s="18" t="s">
        <v>175</v>
      </c>
      <c r="P127" s="14">
        <v>1</v>
      </c>
      <c r="Q127" s="14">
        <f t="shared" si="40"/>
        <v>0</v>
      </c>
      <c r="R127" s="14">
        <f t="shared" si="41"/>
        <v>0</v>
      </c>
      <c r="S127" s="14">
        <f t="shared" si="42"/>
        <v>0</v>
      </c>
      <c r="T127" s="14">
        <f t="shared" si="43"/>
        <v>0</v>
      </c>
      <c r="U127" s="14">
        <f t="shared" si="44"/>
        <v>0</v>
      </c>
      <c r="V127" s="14">
        <f t="shared" si="45"/>
        <v>0</v>
      </c>
      <c r="W127" s="14">
        <f t="shared" si="46"/>
        <v>0</v>
      </c>
      <c r="X127" s="14">
        <f t="shared" si="47"/>
        <v>0</v>
      </c>
      <c r="Y127" s="14">
        <f t="shared" si="48"/>
        <v>0</v>
      </c>
      <c r="Z127" s="14">
        <f t="shared" si="49"/>
        <v>0</v>
      </c>
      <c r="AA127" s="14">
        <f t="shared" si="50"/>
        <v>0</v>
      </c>
      <c r="AB127" s="14">
        <f t="shared" si="51"/>
        <v>0</v>
      </c>
      <c r="AC127" s="14">
        <f t="shared" si="52"/>
        <v>0</v>
      </c>
      <c r="AD127" s="14">
        <f t="shared" si="53"/>
        <v>0</v>
      </c>
      <c r="AE127" s="14">
        <f t="shared" si="54"/>
        <v>0</v>
      </c>
      <c r="AF127" s="14">
        <f t="shared" si="55"/>
        <v>0</v>
      </c>
      <c r="AG127" s="14">
        <f t="shared" si="56"/>
        <v>0</v>
      </c>
      <c r="AH127" s="14">
        <f t="shared" si="57"/>
        <v>0</v>
      </c>
      <c r="AI127" s="14">
        <f t="shared" si="58"/>
        <v>0</v>
      </c>
      <c r="AJ127" s="14">
        <f t="shared" si="59"/>
        <v>0</v>
      </c>
      <c r="AL127" s="138"/>
      <c r="AM127" s="138"/>
      <c r="AN127" s="138"/>
      <c r="AO127" s="138"/>
      <c r="AP127" s="138"/>
    </row>
    <row r="128" spans="1:42" ht="15" customHeight="1">
      <c r="A128" s="38" t="s">
        <v>260</v>
      </c>
      <c r="B128" s="38" t="s">
        <v>224</v>
      </c>
      <c r="C128" s="39" t="s">
        <v>204</v>
      </c>
      <c r="D128" s="40">
        <v>1</v>
      </c>
      <c r="E128" s="41">
        <f>ROUNDDOWN(일위대가목록!G24,0)</f>
        <v>811509</v>
      </c>
      <c r="F128" s="41">
        <f t="shared" si="36"/>
        <v>811509</v>
      </c>
      <c r="G128" s="41">
        <f>ROUNDDOWN(일위대가목록!I24,0)</f>
        <v>75494</v>
      </c>
      <c r="H128" s="41">
        <f t="shared" si="37"/>
        <v>75494</v>
      </c>
      <c r="I128" s="41"/>
      <c r="J128" s="41">
        <f t="shared" si="38"/>
        <v>0</v>
      </c>
      <c r="K128" s="41">
        <f t="shared" si="39"/>
        <v>887003</v>
      </c>
      <c r="L128" s="148">
        <v>20</v>
      </c>
      <c r="O128" s="18" t="s">
        <v>175</v>
      </c>
      <c r="P128" s="14">
        <v>1</v>
      </c>
      <c r="Q128" s="14">
        <f t="shared" si="40"/>
        <v>0</v>
      </c>
      <c r="R128" s="14">
        <f t="shared" si="41"/>
        <v>0</v>
      </c>
      <c r="S128" s="14">
        <f t="shared" si="42"/>
        <v>0</v>
      </c>
      <c r="T128" s="14">
        <f t="shared" si="43"/>
        <v>0</v>
      </c>
      <c r="U128" s="14">
        <f t="shared" si="44"/>
        <v>0</v>
      </c>
      <c r="V128" s="14">
        <f t="shared" si="45"/>
        <v>0</v>
      </c>
      <c r="W128" s="14">
        <f t="shared" si="46"/>
        <v>0</v>
      </c>
      <c r="X128" s="14">
        <f t="shared" si="47"/>
        <v>0</v>
      </c>
      <c r="Y128" s="14">
        <f t="shared" si="48"/>
        <v>0</v>
      </c>
      <c r="Z128" s="14">
        <f t="shared" si="49"/>
        <v>0</v>
      </c>
      <c r="AA128" s="14">
        <f t="shared" si="50"/>
        <v>0</v>
      </c>
      <c r="AB128" s="14">
        <f t="shared" si="51"/>
        <v>0</v>
      </c>
      <c r="AC128" s="14">
        <f t="shared" si="52"/>
        <v>0</v>
      </c>
      <c r="AD128" s="14">
        <f t="shared" si="53"/>
        <v>0</v>
      </c>
      <c r="AE128" s="14">
        <f t="shared" si="54"/>
        <v>0</v>
      </c>
      <c r="AF128" s="14">
        <f t="shared" si="55"/>
        <v>0</v>
      </c>
      <c r="AG128" s="14">
        <f t="shared" si="56"/>
        <v>0</v>
      </c>
      <c r="AH128" s="14">
        <f t="shared" si="57"/>
        <v>0</v>
      </c>
      <c r="AI128" s="14">
        <f t="shared" si="58"/>
        <v>0</v>
      </c>
      <c r="AJ128" s="14">
        <f t="shared" si="59"/>
        <v>0</v>
      </c>
      <c r="AL128" s="138"/>
      <c r="AM128" s="138"/>
      <c r="AN128" s="138"/>
      <c r="AO128" s="138"/>
      <c r="AP128" s="138"/>
    </row>
    <row r="129" spans="1:42" ht="15" customHeight="1">
      <c r="A129" s="38" t="s">
        <v>261</v>
      </c>
      <c r="B129" s="38" t="s">
        <v>225</v>
      </c>
      <c r="C129" s="39" t="s">
        <v>19</v>
      </c>
      <c r="D129" s="40">
        <v>0.99</v>
      </c>
      <c r="E129" s="41">
        <f>ROUNDDOWN(일위대가목록!G25,0)</f>
        <v>2512</v>
      </c>
      <c r="F129" s="41">
        <f t="shared" si="36"/>
        <v>2486</v>
      </c>
      <c r="G129" s="41">
        <f>ROUNDDOWN(일위대가목록!I25,0)</f>
        <v>6609</v>
      </c>
      <c r="H129" s="41">
        <f t="shared" si="37"/>
        <v>6542</v>
      </c>
      <c r="I129" s="41"/>
      <c r="J129" s="41">
        <f t="shared" si="38"/>
        <v>0</v>
      </c>
      <c r="K129" s="41">
        <f t="shared" si="39"/>
        <v>9028</v>
      </c>
      <c r="L129" s="148">
        <v>21</v>
      </c>
      <c r="O129" s="18" t="s">
        <v>175</v>
      </c>
      <c r="P129" s="14">
        <v>1</v>
      </c>
      <c r="Q129" s="14">
        <f t="shared" si="40"/>
        <v>0</v>
      </c>
      <c r="R129" s="14">
        <f t="shared" si="41"/>
        <v>0</v>
      </c>
      <c r="S129" s="14">
        <f t="shared" si="42"/>
        <v>0</v>
      </c>
      <c r="T129" s="14">
        <f t="shared" si="43"/>
        <v>0</v>
      </c>
      <c r="U129" s="14">
        <f t="shared" si="44"/>
        <v>0</v>
      </c>
      <c r="V129" s="14">
        <f t="shared" si="45"/>
        <v>0</v>
      </c>
      <c r="W129" s="14">
        <f t="shared" si="46"/>
        <v>0</v>
      </c>
      <c r="X129" s="14">
        <f t="shared" si="47"/>
        <v>0</v>
      </c>
      <c r="Y129" s="14">
        <f t="shared" si="48"/>
        <v>0</v>
      </c>
      <c r="Z129" s="14">
        <f t="shared" si="49"/>
        <v>0</v>
      </c>
      <c r="AA129" s="14">
        <f t="shared" si="50"/>
        <v>0</v>
      </c>
      <c r="AB129" s="14">
        <f t="shared" si="51"/>
        <v>0</v>
      </c>
      <c r="AC129" s="14">
        <f t="shared" si="52"/>
        <v>0</v>
      </c>
      <c r="AD129" s="14">
        <f t="shared" si="53"/>
        <v>0</v>
      </c>
      <c r="AE129" s="14">
        <f t="shared" si="54"/>
        <v>0</v>
      </c>
      <c r="AF129" s="14">
        <f t="shared" si="55"/>
        <v>0</v>
      </c>
      <c r="AG129" s="14">
        <f t="shared" si="56"/>
        <v>0</v>
      </c>
      <c r="AH129" s="14">
        <f t="shared" si="57"/>
        <v>0</v>
      </c>
      <c r="AI129" s="14">
        <f t="shared" si="58"/>
        <v>0</v>
      </c>
      <c r="AJ129" s="14">
        <f t="shared" si="59"/>
        <v>0</v>
      </c>
      <c r="AL129" s="138"/>
      <c r="AM129" s="138"/>
      <c r="AN129" s="138"/>
      <c r="AO129" s="138"/>
      <c r="AP129" s="138"/>
    </row>
    <row r="130" spans="1:42" ht="15" customHeight="1">
      <c r="A130" s="38" t="s">
        <v>251</v>
      </c>
      <c r="B130" s="38" t="s">
        <v>226</v>
      </c>
      <c r="C130" s="39" t="s">
        <v>19</v>
      </c>
      <c r="D130" s="40">
        <v>0.99</v>
      </c>
      <c r="E130" s="41">
        <f>ROUNDDOWN(일위대가목록!G26,0)</f>
        <v>11052</v>
      </c>
      <c r="F130" s="41">
        <f t="shared" si="36"/>
        <v>10941</v>
      </c>
      <c r="G130" s="41">
        <f>ROUNDDOWN(일위대가목록!I26,0)</f>
        <v>10368</v>
      </c>
      <c r="H130" s="41">
        <f t="shared" si="37"/>
        <v>10264</v>
      </c>
      <c r="I130" s="41"/>
      <c r="J130" s="41">
        <f t="shared" si="38"/>
        <v>0</v>
      </c>
      <c r="K130" s="41">
        <f t="shared" si="39"/>
        <v>21205</v>
      </c>
      <c r="L130" s="148">
        <v>22</v>
      </c>
      <c r="O130" s="18" t="s">
        <v>175</v>
      </c>
      <c r="P130" s="14">
        <v>1</v>
      </c>
      <c r="Q130" s="14">
        <f t="shared" si="40"/>
        <v>0</v>
      </c>
      <c r="R130" s="14">
        <f t="shared" si="41"/>
        <v>0</v>
      </c>
      <c r="S130" s="14">
        <f t="shared" si="42"/>
        <v>0</v>
      </c>
      <c r="T130" s="14">
        <f t="shared" si="43"/>
        <v>0</v>
      </c>
      <c r="U130" s="14">
        <f t="shared" si="44"/>
        <v>0</v>
      </c>
      <c r="V130" s="14">
        <f t="shared" si="45"/>
        <v>0</v>
      </c>
      <c r="W130" s="14">
        <f t="shared" si="46"/>
        <v>0</v>
      </c>
      <c r="X130" s="14">
        <f t="shared" si="47"/>
        <v>0</v>
      </c>
      <c r="Y130" s="14">
        <f t="shared" si="48"/>
        <v>0</v>
      </c>
      <c r="Z130" s="14">
        <f t="shared" si="49"/>
        <v>0</v>
      </c>
      <c r="AA130" s="14">
        <f t="shared" si="50"/>
        <v>0</v>
      </c>
      <c r="AB130" s="14">
        <f t="shared" si="51"/>
        <v>0</v>
      </c>
      <c r="AC130" s="14">
        <f t="shared" si="52"/>
        <v>0</v>
      </c>
      <c r="AD130" s="14">
        <f t="shared" si="53"/>
        <v>0</v>
      </c>
      <c r="AE130" s="14">
        <f t="shared" si="54"/>
        <v>0</v>
      </c>
      <c r="AF130" s="14">
        <f t="shared" si="55"/>
        <v>0</v>
      </c>
      <c r="AG130" s="14">
        <f t="shared" si="56"/>
        <v>0</v>
      </c>
      <c r="AH130" s="14">
        <f t="shared" si="57"/>
        <v>0</v>
      </c>
      <c r="AI130" s="14">
        <f t="shared" si="58"/>
        <v>0</v>
      </c>
      <c r="AJ130" s="14">
        <f t="shared" si="59"/>
        <v>0</v>
      </c>
      <c r="AL130" s="138"/>
      <c r="AM130" s="138"/>
      <c r="AN130" s="138"/>
      <c r="AO130" s="138"/>
      <c r="AP130" s="138"/>
    </row>
    <row r="131" spans="1:42" ht="15" customHeight="1">
      <c r="A131" s="38" t="s">
        <v>252</v>
      </c>
      <c r="B131" s="38" t="s">
        <v>198</v>
      </c>
      <c r="C131" s="39" t="s">
        <v>19</v>
      </c>
      <c r="D131" s="40">
        <v>1.82</v>
      </c>
      <c r="E131" s="41">
        <f>ROUNDDOWN(일위대가목록!G12,0)</f>
        <v>69925</v>
      </c>
      <c r="F131" s="41">
        <f t="shared" si="36"/>
        <v>127263</v>
      </c>
      <c r="G131" s="41">
        <f>ROUNDDOWN(일위대가목록!I12,0)</f>
        <v>4165</v>
      </c>
      <c r="H131" s="41">
        <f t="shared" si="37"/>
        <v>7580</v>
      </c>
      <c r="I131" s="41"/>
      <c r="J131" s="41">
        <f t="shared" si="38"/>
        <v>0</v>
      </c>
      <c r="K131" s="41">
        <f t="shared" si="39"/>
        <v>134843</v>
      </c>
      <c r="L131" s="148">
        <v>8</v>
      </c>
      <c r="O131" s="18" t="s">
        <v>175</v>
      </c>
      <c r="P131" s="14">
        <v>1</v>
      </c>
      <c r="Q131" s="14">
        <f t="shared" si="40"/>
        <v>0</v>
      </c>
      <c r="R131" s="14">
        <f t="shared" si="41"/>
        <v>0</v>
      </c>
      <c r="S131" s="14">
        <f t="shared" si="42"/>
        <v>0</v>
      </c>
      <c r="T131" s="14">
        <f t="shared" si="43"/>
        <v>0</v>
      </c>
      <c r="U131" s="14">
        <f t="shared" si="44"/>
        <v>0</v>
      </c>
      <c r="V131" s="14">
        <f t="shared" si="45"/>
        <v>0</v>
      </c>
      <c r="W131" s="14">
        <f t="shared" si="46"/>
        <v>0</v>
      </c>
      <c r="X131" s="14">
        <f t="shared" si="47"/>
        <v>0</v>
      </c>
      <c r="Y131" s="14">
        <f t="shared" si="48"/>
        <v>0</v>
      </c>
      <c r="Z131" s="14">
        <f t="shared" si="49"/>
        <v>0</v>
      </c>
      <c r="AA131" s="14">
        <f t="shared" si="50"/>
        <v>0</v>
      </c>
      <c r="AB131" s="14">
        <f t="shared" si="51"/>
        <v>0</v>
      </c>
      <c r="AC131" s="14">
        <f t="shared" si="52"/>
        <v>0</v>
      </c>
      <c r="AD131" s="14">
        <f t="shared" si="53"/>
        <v>0</v>
      </c>
      <c r="AE131" s="14">
        <f t="shared" si="54"/>
        <v>0</v>
      </c>
      <c r="AF131" s="14">
        <f t="shared" si="55"/>
        <v>0</v>
      </c>
      <c r="AG131" s="14">
        <f t="shared" si="56"/>
        <v>0</v>
      </c>
      <c r="AH131" s="14">
        <f t="shared" si="57"/>
        <v>0</v>
      </c>
      <c r="AI131" s="14">
        <f t="shared" si="58"/>
        <v>0</v>
      </c>
      <c r="AJ131" s="14">
        <f t="shared" si="59"/>
        <v>0</v>
      </c>
    </row>
    <row r="132" spans="1:42" ht="15" customHeight="1">
      <c r="A132" s="38"/>
      <c r="B132" s="38"/>
      <c r="C132" s="39"/>
      <c r="D132" s="43"/>
      <c r="E132" s="43"/>
      <c r="F132" s="43"/>
      <c r="G132" s="43"/>
      <c r="H132" s="43"/>
      <c r="I132" s="43"/>
      <c r="J132" s="43"/>
      <c r="K132" s="43"/>
      <c r="L132" s="39"/>
    </row>
    <row r="133" spans="1:42" ht="15" customHeight="1">
      <c r="A133" s="38"/>
      <c r="B133" s="38"/>
      <c r="C133" s="39"/>
      <c r="D133" s="43"/>
      <c r="E133" s="43"/>
      <c r="F133" s="43"/>
      <c r="G133" s="43"/>
      <c r="H133" s="43"/>
      <c r="I133" s="43"/>
      <c r="J133" s="43"/>
      <c r="K133" s="43"/>
      <c r="L133" s="39"/>
    </row>
    <row r="134" spans="1:42" ht="15" customHeight="1">
      <c r="A134" s="38"/>
      <c r="B134" s="38"/>
      <c r="C134" s="39"/>
      <c r="D134" s="43"/>
      <c r="E134" s="43"/>
      <c r="F134" s="43"/>
      <c r="G134" s="43"/>
      <c r="H134" s="43"/>
      <c r="I134" s="43"/>
      <c r="J134" s="43"/>
      <c r="K134" s="43"/>
      <c r="L134" s="39"/>
    </row>
    <row r="135" spans="1:42" ht="15" customHeight="1">
      <c r="A135" s="38"/>
      <c r="B135" s="38"/>
      <c r="C135" s="39"/>
      <c r="D135" s="43"/>
      <c r="E135" s="43"/>
      <c r="F135" s="43"/>
      <c r="G135" s="43"/>
      <c r="H135" s="43"/>
      <c r="I135" s="43"/>
      <c r="J135" s="43"/>
      <c r="K135" s="43"/>
      <c r="L135" s="39"/>
    </row>
    <row r="136" spans="1:42" ht="15" customHeight="1">
      <c r="A136" s="38"/>
      <c r="B136" s="38"/>
      <c r="C136" s="39"/>
      <c r="D136" s="43"/>
      <c r="E136" s="43"/>
      <c r="F136" s="43"/>
      <c r="G136" s="43"/>
      <c r="H136" s="43"/>
      <c r="I136" s="43"/>
      <c r="J136" s="43"/>
      <c r="K136" s="43"/>
      <c r="L136" s="39"/>
    </row>
    <row r="137" spans="1:42" ht="15" customHeight="1">
      <c r="A137" s="38"/>
      <c r="B137" s="38"/>
      <c r="C137" s="39"/>
      <c r="D137" s="43"/>
      <c r="E137" s="43"/>
      <c r="F137" s="43"/>
      <c r="G137" s="43"/>
      <c r="H137" s="43"/>
      <c r="I137" s="43"/>
      <c r="J137" s="43"/>
      <c r="K137" s="43"/>
      <c r="L137" s="39"/>
    </row>
    <row r="138" spans="1:42" ht="15" customHeight="1">
      <c r="A138" s="38"/>
      <c r="B138" s="38"/>
      <c r="C138" s="39"/>
      <c r="D138" s="43"/>
      <c r="E138" s="43"/>
      <c r="F138" s="43"/>
      <c r="G138" s="43"/>
      <c r="H138" s="43"/>
      <c r="I138" s="43"/>
      <c r="J138" s="43"/>
      <c r="K138" s="43"/>
      <c r="L138" s="39"/>
    </row>
    <row r="139" spans="1:42" ht="15" customHeight="1">
      <c r="A139" s="38"/>
      <c r="B139" s="38"/>
      <c r="C139" s="39"/>
      <c r="D139" s="43"/>
      <c r="E139" s="43"/>
      <c r="F139" s="43"/>
      <c r="G139" s="43"/>
      <c r="H139" s="43"/>
      <c r="I139" s="43"/>
      <c r="J139" s="43"/>
      <c r="K139" s="43"/>
      <c r="L139" s="39"/>
    </row>
    <row r="140" spans="1:42" ht="15" customHeight="1">
      <c r="A140" s="38"/>
      <c r="B140" s="38"/>
      <c r="C140" s="39"/>
      <c r="D140" s="43"/>
      <c r="E140" s="43"/>
      <c r="F140" s="43"/>
      <c r="G140" s="43"/>
      <c r="H140" s="43"/>
      <c r="I140" s="43"/>
      <c r="J140" s="43"/>
      <c r="K140" s="43"/>
      <c r="L140" s="39"/>
    </row>
    <row r="141" spans="1:42" ht="15" customHeight="1">
      <c r="A141" s="38"/>
      <c r="B141" s="38"/>
      <c r="C141" s="39"/>
      <c r="D141" s="43"/>
      <c r="E141" s="43"/>
      <c r="F141" s="43"/>
      <c r="G141" s="43"/>
      <c r="H141" s="43"/>
      <c r="I141" s="43"/>
      <c r="J141" s="43"/>
      <c r="K141" s="43"/>
      <c r="L141" s="39"/>
    </row>
    <row r="142" spans="1:42" ht="15" customHeight="1">
      <c r="A142" s="38"/>
      <c r="B142" s="38"/>
      <c r="C142" s="39"/>
      <c r="D142" s="43"/>
      <c r="E142" s="43"/>
      <c r="F142" s="43"/>
      <c r="G142" s="43"/>
      <c r="H142" s="43"/>
      <c r="I142" s="43"/>
      <c r="J142" s="43"/>
      <c r="K142" s="43"/>
      <c r="L142" s="39"/>
    </row>
    <row r="143" spans="1:42" ht="15" customHeight="1">
      <c r="A143" s="38"/>
      <c r="B143" s="38"/>
      <c r="C143" s="39"/>
      <c r="D143" s="43"/>
      <c r="E143" s="43"/>
      <c r="F143" s="43"/>
      <c r="G143" s="43"/>
      <c r="H143" s="43"/>
      <c r="I143" s="43"/>
      <c r="J143" s="43"/>
      <c r="K143" s="43"/>
      <c r="L143" s="39"/>
    </row>
    <row r="144" spans="1:42" ht="15" customHeight="1">
      <c r="A144" s="42" t="s">
        <v>176</v>
      </c>
      <c r="B144" s="38"/>
      <c r="C144" s="39"/>
      <c r="D144" s="43"/>
      <c r="E144" s="41"/>
      <c r="F144" s="41">
        <f>SUMIF($P$117:$P$143, 1,$F$117:$F$143)</f>
        <v>1882929</v>
      </c>
      <c r="G144" s="41"/>
      <c r="H144" s="41">
        <f>SUMIF($P$117:$P$143, 1,$H$117:$H$143)</f>
        <v>900290</v>
      </c>
      <c r="I144" s="41"/>
      <c r="J144" s="41">
        <f>SUMIF($P$117:$P$143, 1,$J$117:$J$143)</f>
        <v>0</v>
      </c>
      <c r="K144" s="41">
        <f>F144+H144+J144</f>
        <v>2783219</v>
      </c>
      <c r="L144" s="39"/>
      <c r="Q144" s="14">
        <f>SUM($Q$117:$Q$143)</f>
        <v>0</v>
      </c>
      <c r="R144" s="14">
        <f>SUM($R$117:$R$143)</f>
        <v>0</v>
      </c>
      <c r="S144" s="14">
        <f>SUM($S$117:$S$143)</f>
        <v>0</v>
      </c>
      <c r="T144" s="14">
        <f>SUM($T$117:$T$143)</f>
        <v>0</v>
      </c>
      <c r="U144" s="14">
        <f>SUM($U$117:$U$143)</f>
        <v>0</v>
      </c>
      <c r="V144" s="14">
        <f>SUM($V$117:$V$143)</f>
        <v>0</v>
      </c>
      <c r="W144" s="14">
        <f>SUM($W$117:$W$143)</f>
        <v>0</v>
      </c>
      <c r="X144" s="14">
        <f>SUM($X$117:$X$143)</f>
        <v>0</v>
      </c>
      <c r="Y144" s="14">
        <f>SUM($Y$117:$Y$143)</f>
        <v>0</v>
      </c>
      <c r="Z144" s="14">
        <f>SUM($Z$117:$Z$143)</f>
        <v>0</v>
      </c>
      <c r="AA144" s="14">
        <f>SUM($AA$117:$AA$143)</f>
        <v>0</v>
      </c>
      <c r="AB144" s="14">
        <f>SUM($AB$117:$AB$143)</f>
        <v>0</v>
      </c>
      <c r="AC144" s="14">
        <f>SUM($AC$117:$AC$143)</f>
        <v>0</v>
      </c>
      <c r="AD144" s="14">
        <f>SUM($AD$117:$AD$143)</f>
        <v>0</v>
      </c>
      <c r="AE144" s="14">
        <f>SUM($AE$117:$AE$143)</f>
        <v>0</v>
      </c>
      <c r="AF144" s="14">
        <f>SUM($AF$117:$AF$143)</f>
        <v>0</v>
      </c>
      <c r="AG144" s="14">
        <f>SUM($AG$117:$AG$143)</f>
        <v>0</v>
      </c>
      <c r="AH144" s="14">
        <f>SUM($AH$117:$AH$143)</f>
        <v>0</v>
      </c>
      <c r="AI144" s="14">
        <f>SUM($AI$117:$AI$143)</f>
        <v>0</v>
      </c>
      <c r="AJ144" s="14">
        <f>SUM($AJ$117:$AJ$143)</f>
        <v>0</v>
      </c>
      <c r="AK144" s="14">
        <f>SUM($AK$117:$AK$143)</f>
        <v>0</v>
      </c>
    </row>
    <row r="145" spans="1:36" ht="15" customHeight="1">
      <c r="A145" s="215" t="s">
        <v>342</v>
      </c>
      <c r="B145" s="215"/>
      <c r="C145" s="215"/>
      <c r="D145" s="215"/>
      <c r="E145" s="215"/>
      <c r="F145" s="215"/>
      <c r="G145" s="215"/>
      <c r="H145" s="215"/>
      <c r="I145" s="215"/>
      <c r="J145" s="215"/>
      <c r="K145" s="215"/>
      <c r="L145" s="215"/>
    </row>
    <row r="146" spans="1:36" ht="15" customHeight="1">
      <c r="A146" s="38" t="s">
        <v>294</v>
      </c>
      <c r="B146" s="51" t="s">
        <v>295</v>
      </c>
      <c r="C146" s="39"/>
      <c r="D146" s="40"/>
      <c r="E146" s="41"/>
      <c r="F146" s="41">
        <f t="shared" ref="F146:F147" si="60">ROUNDDOWN(D146*E146,0)</f>
        <v>0</v>
      </c>
      <c r="G146" s="41"/>
      <c r="H146" s="41">
        <f t="shared" ref="H146:H147" si="61">ROUNDDOWN(D146*G146,0)</f>
        <v>0</v>
      </c>
      <c r="I146" s="41"/>
      <c r="J146" s="41">
        <f t="shared" ref="J146:J147" si="62">ROUNDDOWN(D146*I146,0)</f>
        <v>0</v>
      </c>
      <c r="K146" s="41">
        <f t="shared" ref="K146:K147" si="63">F146+H146+J146</f>
        <v>0</v>
      </c>
      <c r="L146" s="42" t="s">
        <v>16</v>
      </c>
    </row>
    <row r="147" spans="1:36" ht="15" customHeight="1">
      <c r="A147" s="57" t="str">
        <f>일위대가목록!B10</f>
        <v>벽부형진열장 제작 및 설치</v>
      </c>
      <c r="B147" s="57" t="s">
        <v>428</v>
      </c>
      <c r="C147" s="25" t="s">
        <v>99</v>
      </c>
      <c r="D147" s="37">
        <v>1</v>
      </c>
      <c r="E147" s="36">
        <f>일위대가목록!L10</f>
        <v>6350000</v>
      </c>
      <c r="F147" s="36">
        <f t="shared" si="60"/>
        <v>6350000</v>
      </c>
      <c r="G147" s="36"/>
      <c r="H147" s="36">
        <f t="shared" si="61"/>
        <v>0</v>
      </c>
      <c r="I147" s="36"/>
      <c r="J147" s="36">
        <f t="shared" si="62"/>
        <v>0</v>
      </c>
      <c r="K147" s="36">
        <f t="shared" si="63"/>
        <v>6350000</v>
      </c>
      <c r="L147" s="148">
        <v>6</v>
      </c>
      <c r="O147" s="18" t="s">
        <v>175</v>
      </c>
      <c r="P147" s="14">
        <v>1</v>
      </c>
      <c r="Q147" s="14">
        <f t="shared" ref="Q147:Q156" si="64">IF(O147="기계경비",J147,0)</f>
        <v>0</v>
      </c>
      <c r="R147" s="14">
        <f t="shared" ref="R147:R156" si="65">IF(O147="운반비",J147,0)</f>
        <v>0</v>
      </c>
      <c r="S147" s="14">
        <f t="shared" ref="S147:S156" si="66">IF(O147="작업부산물",K147,0)</f>
        <v>0</v>
      </c>
      <c r="T147" s="14">
        <f t="shared" ref="T147:T156" si="67">IF(O147="관급",ROUNDDOWN(D147*E147,0),0)+IF(O147="지급",ROUNDDOWN(D147*E147,0),0)</f>
        <v>0</v>
      </c>
      <c r="U147" s="14">
        <f t="shared" ref="U147:U156" si="68">IF(O147="외주비",F147+H147+J147,0)</f>
        <v>0</v>
      </c>
      <c r="V147" s="14">
        <f t="shared" ref="V147:V156" si="69">IF(O147="장비비",F147+H147+J147,0)</f>
        <v>0</v>
      </c>
      <c r="W147" s="14">
        <f t="shared" ref="W147:W156" si="70">IF(O147="폐기물처리비",J147,0)</f>
        <v>0</v>
      </c>
      <c r="X147" s="14">
        <f t="shared" ref="X147:X156" si="71">IF(O147="가설비",J147,0)</f>
        <v>0</v>
      </c>
      <c r="Y147" s="14">
        <f t="shared" ref="Y147:Y156" si="72">IF(O147="잡비제외분",F147,0)</f>
        <v>0</v>
      </c>
      <c r="Z147" s="14">
        <f t="shared" ref="Z147:Z156" si="73">IF(O147="사급자재대",K147,0)</f>
        <v>0</v>
      </c>
      <c r="AA147" s="14">
        <f t="shared" ref="AA147:AA156" si="74">IF(O147="관급자재대",K147,0)</f>
        <v>0</v>
      </c>
      <c r="AB147" s="14">
        <f t="shared" ref="AB147:AB156" si="75">IF(O147="사용자항목1",K147,0)</f>
        <v>0</v>
      </c>
      <c r="AC147" s="14">
        <f t="shared" ref="AC147:AC156" si="76">IF(O147="사용자항목2",K147,0)</f>
        <v>0</v>
      </c>
      <c r="AD147" s="14">
        <f t="shared" ref="AD147:AD156" si="77">IF(O147="사용자항목3",K147,0)</f>
        <v>0</v>
      </c>
      <c r="AE147" s="14">
        <f t="shared" ref="AE147:AE156" si="78">IF(O147="사용자항목4",K147,0)</f>
        <v>0</v>
      </c>
      <c r="AF147" s="14">
        <f t="shared" ref="AF147:AF156" si="79">IF(O147="사용자항목5",K147,0)</f>
        <v>0</v>
      </c>
      <c r="AG147" s="14">
        <f t="shared" ref="AG147:AG156" si="80">IF(O147="사용자항목6",K147,0)</f>
        <v>0</v>
      </c>
      <c r="AH147" s="14">
        <f t="shared" ref="AH147:AH156" si="81">IF(O147="사용자항목7",K147,0)</f>
        <v>0</v>
      </c>
      <c r="AI147" s="14">
        <f t="shared" ref="AI147:AI156" si="82">IF(O147="사용자항목8",K147,0)</f>
        <v>0</v>
      </c>
      <c r="AJ147" s="14">
        <f t="shared" ref="AJ147:AJ156" si="83">IF(O147="사용자항목9",K147,0)</f>
        <v>0</v>
      </c>
    </row>
    <row r="148" spans="1:36" ht="15" customHeight="1">
      <c r="A148" s="38"/>
      <c r="B148" s="38"/>
      <c r="C148" s="39"/>
      <c r="D148" s="40"/>
      <c r="E148" s="41"/>
      <c r="F148" s="41"/>
      <c r="G148" s="41"/>
      <c r="H148" s="41"/>
      <c r="I148" s="41"/>
      <c r="J148" s="41"/>
      <c r="K148" s="41"/>
      <c r="L148" s="42"/>
      <c r="O148" s="18" t="s">
        <v>175</v>
      </c>
      <c r="P148" s="14">
        <v>1</v>
      </c>
      <c r="Q148" s="14">
        <f t="shared" si="64"/>
        <v>0</v>
      </c>
      <c r="R148" s="14">
        <f t="shared" si="65"/>
        <v>0</v>
      </c>
      <c r="S148" s="14">
        <f t="shared" si="66"/>
        <v>0</v>
      </c>
      <c r="T148" s="14">
        <f t="shared" si="67"/>
        <v>0</v>
      </c>
      <c r="U148" s="14">
        <f t="shared" si="68"/>
        <v>0</v>
      </c>
      <c r="V148" s="14">
        <f t="shared" si="69"/>
        <v>0</v>
      </c>
      <c r="W148" s="14">
        <f t="shared" si="70"/>
        <v>0</v>
      </c>
      <c r="X148" s="14">
        <f t="shared" si="71"/>
        <v>0</v>
      </c>
      <c r="Y148" s="14">
        <f t="shared" si="72"/>
        <v>0</v>
      </c>
      <c r="Z148" s="14">
        <f t="shared" si="73"/>
        <v>0</v>
      </c>
      <c r="AA148" s="14">
        <f t="shared" si="74"/>
        <v>0</v>
      </c>
      <c r="AB148" s="14">
        <f t="shared" si="75"/>
        <v>0</v>
      </c>
      <c r="AC148" s="14">
        <f t="shared" si="76"/>
        <v>0</v>
      </c>
      <c r="AD148" s="14">
        <f t="shared" si="77"/>
        <v>0</v>
      </c>
      <c r="AE148" s="14">
        <f t="shared" si="78"/>
        <v>0</v>
      </c>
      <c r="AF148" s="14">
        <f t="shared" si="79"/>
        <v>0</v>
      </c>
      <c r="AG148" s="14">
        <f t="shared" si="80"/>
        <v>0</v>
      </c>
      <c r="AH148" s="14">
        <f t="shared" si="81"/>
        <v>0</v>
      </c>
      <c r="AI148" s="14">
        <f t="shared" si="82"/>
        <v>0</v>
      </c>
      <c r="AJ148" s="14">
        <f t="shared" si="83"/>
        <v>0</v>
      </c>
    </row>
    <row r="149" spans="1:36" ht="15" customHeight="1">
      <c r="A149" s="38"/>
      <c r="B149" s="38"/>
      <c r="C149" s="39"/>
      <c r="D149" s="40"/>
      <c r="E149" s="41"/>
      <c r="F149" s="41"/>
      <c r="G149" s="41"/>
      <c r="H149" s="41"/>
      <c r="I149" s="41"/>
      <c r="J149" s="41"/>
      <c r="K149" s="41"/>
      <c r="L149" s="42"/>
      <c r="O149" s="18" t="s">
        <v>175</v>
      </c>
      <c r="P149" s="14">
        <v>1</v>
      </c>
      <c r="Q149" s="14">
        <f t="shared" si="64"/>
        <v>0</v>
      </c>
      <c r="R149" s="14">
        <f t="shared" si="65"/>
        <v>0</v>
      </c>
      <c r="S149" s="14">
        <f t="shared" si="66"/>
        <v>0</v>
      </c>
      <c r="T149" s="14">
        <f t="shared" si="67"/>
        <v>0</v>
      </c>
      <c r="U149" s="14">
        <f t="shared" si="68"/>
        <v>0</v>
      </c>
      <c r="V149" s="14">
        <f t="shared" si="69"/>
        <v>0</v>
      </c>
      <c r="W149" s="14">
        <f t="shared" si="70"/>
        <v>0</v>
      </c>
      <c r="X149" s="14">
        <f t="shared" si="71"/>
        <v>0</v>
      </c>
      <c r="Y149" s="14">
        <f t="shared" si="72"/>
        <v>0</v>
      </c>
      <c r="Z149" s="14">
        <f t="shared" si="73"/>
        <v>0</v>
      </c>
      <c r="AA149" s="14">
        <f t="shared" si="74"/>
        <v>0</v>
      </c>
      <c r="AB149" s="14">
        <f t="shared" si="75"/>
        <v>0</v>
      </c>
      <c r="AC149" s="14">
        <f t="shared" si="76"/>
        <v>0</v>
      </c>
      <c r="AD149" s="14">
        <f t="shared" si="77"/>
        <v>0</v>
      </c>
      <c r="AE149" s="14">
        <f t="shared" si="78"/>
        <v>0</v>
      </c>
      <c r="AF149" s="14">
        <f t="shared" si="79"/>
        <v>0</v>
      </c>
      <c r="AG149" s="14">
        <f t="shared" si="80"/>
        <v>0</v>
      </c>
      <c r="AH149" s="14">
        <f t="shared" si="81"/>
        <v>0</v>
      </c>
      <c r="AI149" s="14">
        <f t="shared" si="82"/>
        <v>0</v>
      </c>
      <c r="AJ149" s="14">
        <f t="shared" si="83"/>
        <v>0</v>
      </c>
    </row>
    <row r="150" spans="1:36" ht="15" customHeight="1">
      <c r="A150" s="38"/>
      <c r="B150" s="38"/>
      <c r="C150" s="39"/>
      <c r="D150" s="40"/>
      <c r="E150" s="41"/>
      <c r="F150" s="41"/>
      <c r="G150" s="41"/>
      <c r="H150" s="41"/>
      <c r="I150" s="41"/>
      <c r="J150" s="41"/>
      <c r="K150" s="41"/>
      <c r="L150" s="42"/>
      <c r="O150" s="18" t="s">
        <v>175</v>
      </c>
      <c r="P150" s="14">
        <v>1</v>
      </c>
      <c r="Q150" s="14">
        <f t="shared" si="64"/>
        <v>0</v>
      </c>
      <c r="R150" s="14">
        <f t="shared" si="65"/>
        <v>0</v>
      </c>
      <c r="S150" s="14">
        <f t="shared" si="66"/>
        <v>0</v>
      </c>
      <c r="T150" s="14">
        <f t="shared" si="67"/>
        <v>0</v>
      </c>
      <c r="U150" s="14">
        <f t="shared" si="68"/>
        <v>0</v>
      </c>
      <c r="V150" s="14">
        <f t="shared" si="69"/>
        <v>0</v>
      </c>
      <c r="W150" s="14">
        <f t="shared" si="70"/>
        <v>0</v>
      </c>
      <c r="X150" s="14">
        <f t="shared" si="71"/>
        <v>0</v>
      </c>
      <c r="Y150" s="14">
        <f t="shared" si="72"/>
        <v>0</v>
      </c>
      <c r="Z150" s="14">
        <f t="shared" si="73"/>
        <v>0</v>
      </c>
      <c r="AA150" s="14">
        <f t="shared" si="74"/>
        <v>0</v>
      </c>
      <c r="AB150" s="14">
        <f t="shared" si="75"/>
        <v>0</v>
      </c>
      <c r="AC150" s="14">
        <f t="shared" si="76"/>
        <v>0</v>
      </c>
      <c r="AD150" s="14">
        <f t="shared" si="77"/>
        <v>0</v>
      </c>
      <c r="AE150" s="14">
        <f t="shared" si="78"/>
        <v>0</v>
      </c>
      <c r="AF150" s="14">
        <f t="shared" si="79"/>
        <v>0</v>
      </c>
      <c r="AG150" s="14">
        <f t="shared" si="80"/>
        <v>0</v>
      </c>
      <c r="AH150" s="14">
        <f t="shared" si="81"/>
        <v>0</v>
      </c>
      <c r="AI150" s="14">
        <f t="shared" si="82"/>
        <v>0</v>
      </c>
      <c r="AJ150" s="14">
        <f t="shared" si="83"/>
        <v>0</v>
      </c>
    </row>
    <row r="151" spans="1:36" ht="15" customHeight="1">
      <c r="A151" s="38"/>
      <c r="B151" s="38"/>
      <c r="C151" s="39"/>
      <c r="D151" s="40"/>
      <c r="E151" s="41"/>
      <c r="F151" s="41"/>
      <c r="G151" s="41"/>
      <c r="H151" s="41"/>
      <c r="I151" s="41"/>
      <c r="J151" s="41"/>
      <c r="K151" s="41"/>
      <c r="L151" s="42"/>
      <c r="O151" s="18" t="s">
        <v>175</v>
      </c>
      <c r="P151" s="14">
        <v>1</v>
      </c>
      <c r="Q151" s="14">
        <f t="shared" si="64"/>
        <v>0</v>
      </c>
      <c r="R151" s="14">
        <f t="shared" si="65"/>
        <v>0</v>
      </c>
      <c r="S151" s="14">
        <f t="shared" si="66"/>
        <v>0</v>
      </c>
      <c r="T151" s="14">
        <f t="shared" si="67"/>
        <v>0</v>
      </c>
      <c r="U151" s="14">
        <f t="shared" si="68"/>
        <v>0</v>
      </c>
      <c r="V151" s="14">
        <f t="shared" si="69"/>
        <v>0</v>
      </c>
      <c r="W151" s="14">
        <f t="shared" si="70"/>
        <v>0</v>
      </c>
      <c r="X151" s="14">
        <f t="shared" si="71"/>
        <v>0</v>
      </c>
      <c r="Y151" s="14">
        <f t="shared" si="72"/>
        <v>0</v>
      </c>
      <c r="Z151" s="14">
        <f t="shared" si="73"/>
        <v>0</v>
      </c>
      <c r="AA151" s="14">
        <f t="shared" si="74"/>
        <v>0</v>
      </c>
      <c r="AB151" s="14">
        <f t="shared" si="75"/>
        <v>0</v>
      </c>
      <c r="AC151" s="14">
        <f t="shared" si="76"/>
        <v>0</v>
      </c>
      <c r="AD151" s="14">
        <f t="shared" si="77"/>
        <v>0</v>
      </c>
      <c r="AE151" s="14">
        <f t="shared" si="78"/>
        <v>0</v>
      </c>
      <c r="AF151" s="14">
        <f t="shared" si="79"/>
        <v>0</v>
      </c>
      <c r="AG151" s="14">
        <f t="shared" si="80"/>
        <v>0</v>
      </c>
      <c r="AH151" s="14">
        <f t="shared" si="81"/>
        <v>0</v>
      </c>
      <c r="AI151" s="14">
        <f t="shared" si="82"/>
        <v>0</v>
      </c>
      <c r="AJ151" s="14">
        <f t="shared" si="83"/>
        <v>0</v>
      </c>
    </row>
    <row r="152" spans="1:36" ht="15" customHeight="1">
      <c r="A152" s="38"/>
      <c r="B152" s="38"/>
      <c r="C152" s="39"/>
      <c r="D152" s="40"/>
      <c r="E152" s="41"/>
      <c r="F152" s="41"/>
      <c r="G152" s="41"/>
      <c r="H152" s="41"/>
      <c r="I152" s="41"/>
      <c r="J152" s="41"/>
      <c r="K152" s="41"/>
      <c r="L152" s="42"/>
      <c r="O152" s="18" t="s">
        <v>175</v>
      </c>
      <c r="P152" s="14">
        <v>1</v>
      </c>
      <c r="Q152" s="14">
        <f t="shared" si="64"/>
        <v>0</v>
      </c>
      <c r="R152" s="14">
        <f t="shared" si="65"/>
        <v>0</v>
      </c>
      <c r="S152" s="14">
        <f t="shared" si="66"/>
        <v>0</v>
      </c>
      <c r="T152" s="14">
        <f t="shared" si="67"/>
        <v>0</v>
      </c>
      <c r="U152" s="14">
        <f t="shared" si="68"/>
        <v>0</v>
      </c>
      <c r="V152" s="14">
        <f t="shared" si="69"/>
        <v>0</v>
      </c>
      <c r="W152" s="14">
        <f t="shared" si="70"/>
        <v>0</v>
      </c>
      <c r="X152" s="14">
        <f t="shared" si="71"/>
        <v>0</v>
      </c>
      <c r="Y152" s="14">
        <f t="shared" si="72"/>
        <v>0</v>
      </c>
      <c r="Z152" s="14">
        <f t="shared" si="73"/>
        <v>0</v>
      </c>
      <c r="AA152" s="14">
        <f t="shared" si="74"/>
        <v>0</v>
      </c>
      <c r="AB152" s="14">
        <f t="shared" si="75"/>
        <v>0</v>
      </c>
      <c r="AC152" s="14">
        <f t="shared" si="76"/>
        <v>0</v>
      </c>
      <c r="AD152" s="14">
        <f t="shared" si="77"/>
        <v>0</v>
      </c>
      <c r="AE152" s="14">
        <f t="shared" si="78"/>
        <v>0</v>
      </c>
      <c r="AF152" s="14">
        <f t="shared" si="79"/>
        <v>0</v>
      </c>
      <c r="AG152" s="14">
        <f t="shared" si="80"/>
        <v>0</v>
      </c>
      <c r="AH152" s="14">
        <f t="shared" si="81"/>
        <v>0</v>
      </c>
      <c r="AI152" s="14">
        <f t="shared" si="82"/>
        <v>0</v>
      </c>
      <c r="AJ152" s="14">
        <f t="shared" si="83"/>
        <v>0</v>
      </c>
    </row>
    <row r="153" spans="1:36" ht="15" customHeight="1">
      <c r="A153" s="38"/>
      <c r="B153" s="38"/>
      <c r="C153" s="39"/>
      <c r="D153" s="40"/>
      <c r="E153" s="41"/>
      <c r="F153" s="41"/>
      <c r="G153" s="41"/>
      <c r="H153" s="41"/>
      <c r="I153" s="41"/>
      <c r="J153" s="41"/>
      <c r="K153" s="41"/>
      <c r="L153" s="42"/>
      <c r="O153" s="18" t="s">
        <v>175</v>
      </c>
      <c r="P153" s="14">
        <v>1</v>
      </c>
      <c r="Q153" s="14">
        <f t="shared" si="64"/>
        <v>0</v>
      </c>
      <c r="R153" s="14">
        <f t="shared" si="65"/>
        <v>0</v>
      </c>
      <c r="S153" s="14">
        <f t="shared" si="66"/>
        <v>0</v>
      </c>
      <c r="T153" s="14">
        <f t="shared" si="67"/>
        <v>0</v>
      </c>
      <c r="U153" s="14">
        <f t="shared" si="68"/>
        <v>0</v>
      </c>
      <c r="V153" s="14">
        <f t="shared" si="69"/>
        <v>0</v>
      </c>
      <c r="W153" s="14">
        <f t="shared" si="70"/>
        <v>0</v>
      </c>
      <c r="X153" s="14">
        <f t="shared" si="71"/>
        <v>0</v>
      </c>
      <c r="Y153" s="14">
        <f t="shared" si="72"/>
        <v>0</v>
      </c>
      <c r="Z153" s="14">
        <f t="shared" si="73"/>
        <v>0</v>
      </c>
      <c r="AA153" s="14">
        <f t="shared" si="74"/>
        <v>0</v>
      </c>
      <c r="AB153" s="14">
        <f t="shared" si="75"/>
        <v>0</v>
      </c>
      <c r="AC153" s="14">
        <f t="shared" si="76"/>
        <v>0</v>
      </c>
      <c r="AD153" s="14">
        <f t="shared" si="77"/>
        <v>0</v>
      </c>
      <c r="AE153" s="14">
        <f t="shared" si="78"/>
        <v>0</v>
      </c>
      <c r="AF153" s="14">
        <f t="shared" si="79"/>
        <v>0</v>
      </c>
      <c r="AG153" s="14">
        <f t="shared" si="80"/>
        <v>0</v>
      </c>
      <c r="AH153" s="14">
        <f t="shared" si="81"/>
        <v>0</v>
      </c>
      <c r="AI153" s="14">
        <f t="shared" si="82"/>
        <v>0</v>
      </c>
      <c r="AJ153" s="14">
        <f t="shared" si="83"/>
        <v>0</v>
      </c>
    </row>
    <row r="154" spans="1:36" ht="15" customHeight="1">
      <c r="A154" s="38"/>
      <c r="B154" s="38"/>
      <c r="C154" s="39"/>
      <c r="D154" s="40"/>
      <c r="E154" s="41"/>
      <c r="F154" s="41"/>
      <c r="G154" s="41"/>
      <c r="H154" s="41"/>
      <c r="I154" s="41"/>
      <c r="J154" s="41"/>
      <c r="K154" s="41"/>
      <c r="L154" s="42"/>
      <c r="O154" s="18" t="s">
        <v>175</v>
      </c>
      <c r="P154" s="14">
        <v>1</v>
      </c>
      <c r="Q154" s="14">
        <f t="shared" si="64"/>
        <v>0</v>
      </c>
      <c r="R154" s="14">
        <f t="shared" si="65"/>
        <v>0</v>
      </c>
      <c r="S154" s="14">
        <f t="shared" si="66"/>
        <v>0</v>
      </c>
      <c r="T154" s="14">
        <f t="shared" si="67"/>
        <v>0</v>
      </c>
      <c r="U154" s="14">
        <f t="shared" si="68"/>
        <v>0</v>
      </c>
      <c r="V154" s="14">
        <f t="shared" si="69"/>
        <v>0</v>
      </c>
      <c r="W154" s="14">
        <f t="shared" si="70"/>
        <v>0</v>
      </c>
      <c r="X154" s="14">
        <f t="shared" si="71"/>
        <v>0</v>
      </c>
      <c r="Y154" s="14">
        <f t="shared" si="72"/>
        <v>0</v>
      </c>
      <c r="Z154" s="14">
        <f t="shared" si="73"/>
        <v>0</v>
      </c>
      <c r="AA154" s="14">
        <f t="shared" si="74"/>
        <v>0</v>
      </c>
      <c r="AB154" s="14">
        <f t="shared" si="75"/>
        <v>0</v>
      </c>
      <c r="AC154" s="14">
        <f t="shared" si="76"/>
        <v>0</v>
      </c>
      <c r="AD154" s="14">
        <f t="shared" si="77"/>
        <v>0</v>
      </c>
      <c r="AE154" s="14">
        <f t="shared" si="78"/>
        <v>0</v>
      </c>
      <c r="AF154" s="14">
        <f t="shared" si="79"/>
        <v>0</v>
      </c>
      <c r="AG154" s="14">
        <f t="shared" si="80"/>
        <v>0</v>
      </c>
      <c r="AH154" s="14">
        <f t="shared" si="81"/>
        <v>0</v>
      </c>
      <c r="AI154" s="14">
        <f t="shared" si="82"/>
        <v>0</v>
      </c>
      <c r="AJ154" s="14">
        <f t="shared" si="83"/>
        <v>0</v>
      </c>
    </row>
    <row r="155" spans="1:36" ht="15" customHeight="1">
      <c r="A155" s="38"/>
      <c r="B155" s="38"/>
      <c r="C155" s="39"/>
      <c r="D155" s="40"/>
      <c r="E155" s="41"/>
      <c r="F155" s="41"/>
      <c r="G155" s="41"/>
      <c r="H155" s="41"/>
      <c r="I155" s="41"/>
      <c r="J155" s="41"/>
      <c r="K155" s="41"/>
      <c r="L155" s="42"/>
      <c r="O155" s="18" t="s">
        <v>175</v>
      </c>
      <c r="P155" s="14">
        <v>1</v>
      </c>
      <c r="Q155" s="14">
        <f t="shared" si="64"/>
        <v>0</v>
      </c>
      <c r="R155" s="14">
        <f t="shared" si="65"/>
        <v>0</v>
      </c>
      <c r="S155" s="14">
        <f t="shared" si="66"/>
        <v>0</v>
      </c>
      <c r="T155" s="14">
        <f t="shared" si="67"/>
        <v>0</v>
      </c>
      <c r="U155" s="14">
        <f t="shared" si="68"/>
        <v>0</v>
      </c>
      <c r="V155" s="14">
        <f t="shared" si="69"/>
        <v>0</v>
      </c>
      <c r="W155" s="14">
        <f t="shared" si="70"/>
        <v>0</v>
      </c>
      <c r="X155" s="14">
        <f t="shared" si="71"/>
        <v>0</v>
      </c>
      <c r="Y155" s="14">
        <f t="shared" si="72"/>
        <v>0</v>
      </c>
      <c r="Z155" s="14">
        <f t="shared" si="73"/>
        <v>0</v>
      </c>
      <c r="AA155" s="14">
        <f t="shared" si="74"/>
        <v>0</v>
      </c>
      <c r="AB155" s="14">
        <f t="shared" si="75"/>
        <v>0</v>
      </c>
      <c r="AC155" s="14">
        <f t="shared" si="76"/>
        <v>0</v>
      </c>
      <c r="AD155" s="14">
        <f t="shared" si="77"/>
        <v>0</v>
      </c>
      <c r="AE155" s="14">
        <f t="shared" si="78"/>
        <v>0</v>
      </c>
      <c r="AF155" s="14">
        <f t="shared" si="79"/>
        <v>0</v>
      </c>
      <c r="AG155" s="14">
        <f t="shared" si="80"/>
        <v>0</v>
      </c>
      <c r="AH155" s="14">
        <f t="shared" si="81"/>
        <v>0</v>
      </c>
      <c r="AI155" s="14">
        <f t="shared" si="82"/>
        <v>0</v>
      </c>
      <c r="AJ155" s="14">
        <f t="shared" si="83"/>
        <v>0</v>
      </c>
    </row>
    <row r="156" spans="1:36" ht="15" customHeight="1">
      <c r="A156" s="38"/>
      <c r="B156" s="38"/>
      <c r="C156" s="39"/>
      <c r="D156" s="40"/>
      <c r="E156" s="41"/>
      <c r="F156" s="41"/>
      <c r="G156" s="41"/>
      <c r="H156" s="41"/>
      <c r="I156" s="41"/>
      <c r="J156" s="41"/>
      <c r="K156" s="41"/>
      <c r="L156" s="42"/>
      <c r="O156" s="18" t="s">
        <v>175</v>
      </c>
      <c r="P156" s="14">
        <v>1</v>
      </c>
      <c r="Q156" s="14">
        <f t="shared" si="64"/>
        <v>0</v>
      </c>
      <c r="R156" s="14">
        <f t="shared" si="65"/>
        <v>0</v>
      </c>
      <c r="S156" s="14">
        <f t="shared" si="66"/>
        <v>0</v>
      </c>
      <c r="T156" s="14">
        <f t="shared" si="67"/>
        <v>0</v>
      </c>
      <c r="U156" s="14">
        <f t="shared" si="68"/>
        <v>0</v>
      </c>
      <c r="V156" s="14">
        <f t="shared" si="69"/>
        <v>0</v>
      </c>
      <c r="W156" s="14">
        <f t="shared" si="70"/>
        <v>0</v>
      </c>
      <c r="X156" s="14">
        <f t="shared" si="71"/>
        <v>0</v>
      </c>
      <c r="Y156" s="14">
        <f t="shared" si="72"/>
        <v>0</v>
      </c>
      <c r="Z156" s="14">
        <f t="shared" si="73"/>
        <v>0</v>
      </c>
      <c r="AA156" s="14">
        <f t="shared" si="74"/>
        <v>0</v>
      </c>
      <c r="AB156" s="14">
        <f t="shared" si="75"/>
        <v>0</v>
      </c>
      <c r="AC156" s="14">
        <f t="shared" si="76"/>
        <v>0</v>
      </c>
      <c r="AD156" s="14">
        <f t="shared" si="77"/>
        <v>0</v>
      </c>
      <c r="AE156" s="14">
        <f t="shared" si="78"/>
        <v>0</v>
      </c>
      <c r="AF156" s="14">
        <f t="shared" si="79"/>
        <v>0</v>
      </c>
      <c r="AG156" s="14">
        <f t="shared" si="80"/>
        <v>0</v>
      </c>
      <c r="AH156" s="14">
        <f t="shared" si="81"/>
        <v>0</v>
      </c>
      <c r="AI156" s="14">
        <f t="shared" si="82"/>
        <v>0</v>
      </c>
      <c r="AJ156" s="14">
        <f t="shared" si="83"/>
        <v>0</v>
      </c>
    </row>
    <row r="157" spans="1:36" ht="15" customHeight="1">
      <c r="A157" s="38"/>
      <c r="B157" s="38"/>
      <c r="C157" s="39"/>
      <c r="D157" s="43"/>
      <c r="E157" s="43"/>
      <c r="F157" s="43"/>
      <c r="G157" s="43"/>
      <c r="H157" s="43"/>
      <c r="I157" s="43"/>
      <c r="J157" s="43"/>
      <c r="K157" s="43"/>
      <c r="L157" s="39"/>
    </row>
    <row r="158" spans="1:36" ht="15" customHeight="1">
      <c r="A158" s="38"/>
      <c r="B158" s="38"/>
      <c r="C158" s="39"/>
      <c r="D158" s="43"/>
      <c r="E158" s="43"/>
      <c r="F158" s="43"/>
      <c r="G158" s="43"/>
      <c r="H158" s="43"/>
      <c r="I158" s="43"/>
      <c r="J158" s="43"/>
      <c r="K158" s="43"/>
      <c r="L158" s="39"/>
    </row>
    <row r="159" spans="1:36" ht="15" customHeight="1">
      <c r="A159" s="38"/>
      <c r="B159" s="38"/>
      <c r="C159" s="39"/>
      <c r="D159" s="43"/>
      <c r="E159" s="43"/>
      <c r="F159" s="43"/>
      <c r="G159" s="43"/>
      <c r="H159" s="43"/>
      <c r="I159" s="43"/>
      <c r="J159" s="43"/>
      <c r="K159" s="43"/>
      <c r="L159" s="39"/>
    </row>
    <row r="160" spans="1:36" ht="15" customHeight="1">
      <c r="A160" s="38"/>
      <c r="B160" s="38"/>
      <c r="C160" s="39"/>
      <c r="D160" s="43"/>
      <c r="E160" s="43"/>
      <c r="F160" s="43"/>
      <c r="G160" s="43"/>
      <c r="H160" s="43"/>
      <c r="I160" s="43"/>
      <c r="J160" s="43"/>
      <c r="K160" s="43"/>
      <c r="L160" s="39"/>
    </row>
    <row r="161" spans="1:37" ht="15" customHeight="1">
      <c r="A161" s="38"/>
      <c r="B161" s="38"/>
      <c r="C161" s="39"/>
      <c r="D161" s="43"/>
      <c r="E161" s="43"/>
      <c r="F161" s="43"/>
      <c r="G161" s="43"/>
      <c r="H161" s="43"/>
      <c r="I161" s="43"/>
      <c r="J161" s="43"/>
      <c r="K161" s="43"/>
      <c r="L161" s="39"/>
    </row>
    <row r="162" spans="1:37" ht="15" customHeight="1">
      <c r="A162" s="38"/>
      <c r="B162" s="38"/>
      <c r="C162" s="39"/>
      <c r="D162" s="43"/>
      <c r="E162" s="43"/>
      <c r="F162" s="43"/>
      <c r="G162" s="43"/>
      <c r="H162" s="43"/>
      <c r="I162" s="43"/>
      <c r="J162" s="43"/>
      <c r="K162" s="43"/>
      <c r="L162" s="39"/>
    </row>
    <row r="163" spans="1:37" ht="15" customHeight="1">
      <c r="A163" s="38"/>
      <c r="B163" s="38"/>
      <c r="C163" s="39"/>
      <c r="D163" s="43"/>
      <c r="E163" s="43"/>
      <c r="F163" s="43"/>
      <c r="G163" s="43"/>
      <c r="H163" s="43"/>
      <c r="I163" s="43"/>
      <c r="J163" s="43"/>
      <c r="K163" s="43"/>
      <c r="L163" s="39"/>
    </row>
    <row r="164" spans="1:37" ht="15" customHeight="1">
      <c r="A164" s="38"/>
      <c r="B164" s="38"/>
      <c r="C164" s="39"/>
      <c r="D164" s="43"/>
      <c r="E164" s="43"/>
      <c r="F164" s="43"/>
      <c r="G164" s="43"/>
      <c r="H164" s="43"/>
      <c r="I164" s="43"/>
      <c r="J164" s="43"/>
      <c r="K164" s="43"/>
      <c r="L164" s="39"/>
    </row>
    <row r="165" spans="1:37" ht="15" customHeight="1">
      <c r="A165" s="38"/>
      <c r="B165" s="38"/>
      <c r="C165" s="39"/>
      <c r="D165" s="43"/>
      <c r="E165" s="43"/>
      <c r="F165" s="43"/>
      <c r="G165" s="43"/>
      <c r="H165" s="43"/>
      <c r="I165" s="43"/>
      <c r="J165" s="43"/>
      <c r="K165" s="43"/>
      <c r="L165" s="39"/>
    </row>
    <row r="166" spans="1:37" ht="15" customHeight="1">
      <c r="A166" s="38"/>
      <c r="B166" s="38"/>
      <c r="C166" s="39"/>
      <c r="D166" s="43"/>
      <c r="E166" s="43"/>
      <c r="F166" s="43"/>
      <c r="G166" s="43"/>
      <c r="H166" s="43"/>
      <c r="I166" s="43"/>
      <c r="J166" s="43"/>
      <c r="K166" s="43"/>
      <c r="L166" s="39"/>
    </row>
    <row r="167" spans="1:37" ht="15" customHeight="1">
      <c r="A167" s="38"/>
      <c r="B167" s="38"/>
      <c r="C167" s="39"/>
      <c r="D167" s="43"/>
      <c r="E167" s="43"/>
      <c r="F167" s="43"/>
      <c r="G167" s="43"/>
      <c r="H167" s="43"/>
      <c r="I167" s="43"/>
      <c r="J167" s="43"/>
      <c r="K167" s="43"/>
      <c r="L167" s="39"/>
    </row>
    <row r="168" spans="1:37" ht="15" customHeight="1">
      <c r="A168" s="38"/>
      <c r="B168" s="38"/>
      <c r="C168" s="39"/>
      <c r="D168" s="43"/>
      <c r="E168" s="43"/>
      <c r="F168" s="43"/>
      <c r="G168" s="43"/>
      <c r="H168" s="43"/>
      <c r="I168" s="43"/>
      <c r="J168" s="43"/>
      <c r="K168" s="43"/>
      <c r="L168" s="39"/>
    </row>
    <row r="169" spans="1:37" ht="15" customHeight="1">
      <c r="A169" s="38"/>
      <c r="B169" s="38"/>
      <c r="C169" s="39"/>
      <c r="D169" s="43"/>
      <c r="E169" s="43"/>
      <c r="F169" s="43"/>
      <c r="G169" s="43"/>
      <c r="H169" s="43"/>
      <c r="I169" s="43"/>
      <c r="J169" s="43"/>
      <c r="K169" s="43"/>
      <c r="L169" s="39"/>
    </row>
    <row r="170" spans="1:37" ht="15" customHeight="1">
      <c r="A170" s="38"/>
      <c r="B170" s="38"/>
      <c r="C170" s="39"/>
      <c r="D170" s="43"/>
      <c r="E170" s="43"/>
      <c r="F170" s="43"/>
      <c r="G170" s="43"/>
      <c r="H170" s="43"/>
      <c r="I170" s="43"/>
      <c r="J170" s="43"/>
      <c r="K170" s="43"/>
      <c r="L170" s="39"/>
    </row>
    <row r="171" spans="1:37" ht="15" customHeight="1">
      <c r="A171" s="38"/>
      <c r="B171" s="38"/>
      <c r="C171" s="39"/>
      <c r="D171" s="43"/>
      <c r="E171" s="43"/>
      <c r="F171" s="43"/>
      <c r="G171" s="43"/>
      <c r="H171" s="43"/>
      <c r="I171" s="43"/>
      <c r="J171" s="43"/>
      <c r="K171" s="43"/>
      <c r="L171" s="39"/>
    </row>
    <row r="172" spans="1:37" ht="15" customHeight="1">
      <c r="A172" s="42" t="s">
        <v>176</v>
      </c>
      <c r="B172" s="38"/>
      <c r="C172" s="39"/>
      <c r="D172" s="43"/>
      <c r="E172" s="41"/>
      <c r="F172" s="41">
        <f>SUMIF($P$145:$P$171, 1,$F$145:$F$171)</f>
        <v>6350000</v>
      </c>
      <c r="G172" s="41"/>
      <c r="H172" s="41">
        <f>SUMIF($P$145:$P$171, 1,$H$145:$H$171)</f>
        <v>0</v>
      </c>
      <c r="I172" s="41"/>
      <c r="J172" s="41">
        <f>SUMIF($P$145:$P$171, 1,$J$145:$J$171)</f>
        <v>0</v>
      </c>
      <c r="K172" s="41">
        <f>F172+H172+J172</f>
        <v>6350000</v>
      </c>
      <c r="L172" s="39"/>
      <c r="Q172" s="14">
        <f>SUM($Q$145:$Q$171)</f>
        <v>0</v>
      </c>
      <c r="R172" s="14">
        <f>SUM($R$145:$R$171)</f>
        <v>0</v>
      </c>
      <c r="S172" s="14">
        <f>SUM($S$145:$S$171)</f>
        <v>0</v>
      </c>
      <c r="T172" s="14">
        <f>SUM($T$145:$T$171)</f>
        <v>0</v>
      </c>
      <c r="U172" s="14">
        <f>SUM($U$145:$U$171)</f>
        <v>0</v>
      </c>
      <c r="V172" s="14">
        <f>SUM($V$145:$V$171)</f>
        <v>0</v>
      </c>
      <c r="W172" s="14">
        <f>SUM($W$145:$W$171)</f>
        <v>0</v>
      </c>
      <c r="X172" s="14">
        <f>SUM($X$145:$X$171)</f>
        <v>0</v>
      </c>
      <c r="Y172" s="14">
        <f>SUM($Y$145:$Y$171)</f>
        <v>0</v>
      </c>
      <c r="Z172" s="14">
        <f>SUM($Z$145:$Z$171)</f>
        <v>0</v>
      </c>
      <c r="AA172" s="14">
        <f>SUM($AA$145:$AA$171)</f>
        <v>0</v>
      </c>
      <c r="AB172" s="14">
        <f>SUM($AB$145:$AB$171)</f>
        <v>0</v>
      </c>
      <c r="AC172" s="14">
        <f>SUM($AC$145:$AC$171)</f>
        <v>0</v>
      </c>
      <c r="AD172" s="14">
        <f>SUM($AD$145:$AD$171)</f>
        <v>0</v>
      </c>
      <c r="AE172" s="14">
        <f>SUM($AE$145:$AE$171)</f>
        <v>0</v>
      </c>
      <c r="AF172" s="14">
        <f>SUM($AF$145:$AF$171)</f>
        <v>0</v>
      </c>
      <c r="AG172" s="14">
        <f>SUM($AG$145:$AG$171)</f>
        <v>0</v>
      </c>
      <c r="AH172" s="14">
        <f>SUM($AH$145:$AH$171)</f>
        <v>0</v>
      </c>
      <c r="AI172" s="14">
        <f>SUM($AI$145:$AI$171)</f>
        <v>0</v>
      </c>
      <c r="AJ172" s="14">
        <f>SUM($AJ$145:$AJ$171)</f>
        <v>0</v>
      </c>
      <c r="AK172" s="14">
        <f>SUM($AK$145:$AK$171)</f>
        <v>0</v>
      </c>
    </row>
    <row r="173" spans="1:37" ht="15" customHeight="1">
      <c r="A173" s="215" t="s">
        <v>343</v>
      </c>
      <c r="B173" s="215"/>
      <c r="C173" s="215"/>
      <c r="D173" s="215"/>
      <c r="E173" s="215"/>
      <c r="F173" s="215"/>
      <c r="G173" s="215"/>
      <c r="H173" s="215"/>
      <c r="I173" s="215"/>
      <c r="J173" s="215"/>
      <c r="K173" s="215"/>
      <c r="L173" s="215"/>
    </row>
    <row r="174" spans="1:37" ht="15" customHeight="1">
      <c r="A174" s="38" t="s">
        <v>294</v>
      </c>
      <c r="B174" s="51" t="s">
        <v>346</v>
      </c>
      <c r="C174" s="39"/>
      <c r="D174" s="40"/>
      <c r="E174" s="41"/>
      <c r="F174" s="41">
        <f t="shared" ref="F174:F175" si="84">ROUNDDOWN(D174*E174,0)</f>
        <v>0</v>
      </c>
      <c r="G174" s="41"/>
      <c r="H174" s="41">
        <f t="shared" ref="H174:H175" si="85">ROUNDDOWN(D174*G174,0)</f>
        <v>0</v>
      </c>
      <c r="I174" s="41"/>
      <c r="J174" s="41">
        <f t="shared" ref="J174:J175" si="86">ROUNDDOWN(D174*I174,0)</f>
        <v>0</v>
      </c>
      <c r="K174" s="41">
        <f t="shared" ref="K174:K175" si="87">F174+H174+J174</f>
        <v>0</v>
      </c>
      <c r="L174" s="42" t="s">
        <v>16</v>
      </c>
    </row>
    <row r="175" spans="1:37" ht="15" customHeight="1">
      <c r="A175" s="57" t="str">
        <f>일위대가목록!B9</f>
        <v>벽부형진열장 제작 및 설치</v>
      </c>
      <c r="B175" s="57" t="s">
        <v>428</v>
      </c>
      <c r="C175" s="25" t="s">
        <v>99</v>
      </c>
      <c r="D175" s="37">
        <v>1</v>
      </c>
      <c r="E175" s="36">
        <f>일위대가목록!L9</f>
        <v>6350000</v>
      </c>
      <c r="F175" s="36">
        <f t="shared" si="84"/>
        <v>6350000</v>
      </c>
      <c r="G175" s="36"/>
      <c r="H175" s="36">
        <f t="shared" si="85"/>
        <v>0</v>
      </c>
      <c r="I175" s="36"/>
      <c r="J175" s="36">
        <f t="shared" si="86"/>
        <v>0</v>
      </c>
      <c r="K175" s="36">
        <f t="shared" si="87"/>
        <v>6350000</v>
      </c>
      <c r="L175" s="148">
        <v>5</v>
      </c>
      <c r="O175" s="18" t="s">
        <v>175</v>
      </c>
      <c r="P175" s="14">
        <v>1</v>
      </c>
      <c r="Q175" s="14">
        <f t="shared" ref="Q175:Q184" si="88">IF(O175="기계경비",J175,0)</f>
        <v>0</v>
      </c>
      <c r="R175" s="14">
        <f t="shared" ref="R175:R184" si="89">IF(O175="운반비",J175,0)</f>
        <v>0</v>
      </c>
      <c r="S175" s="14">
        <f t="shared" ref="S175:S184" si="90">IF(O175="작업부산물",K175,0)</f>
        <v>0</v>
      </c>
      <c r="T175" s="14">
        <f t="shared" ref="T175:T184" si="91">IF(O175="관급",ROUNDDOWN(D175*E175,0),0)+IF(O175="지급",ROUNDDOWN(D175*E175,0),0)</f>
        <v>0</v>
      </c>
      <c r="U175" s="14">
        <f t="shared" ref="U175:U184" si="92">IF(O175="외주비",F175+H175+J175,0)</f>
        <v>0</v>
      </c>
      <c r="V175" s="14">
        <f t="shared" ref="V175:V184" si="93">IF(O175="장비비",F175+H175+J175,0)</f>
        <v>0</v>
      </c>
      <c r="W175" s="14">
        <f t="shared" ref="W175:W184" si="94">IF(O175="폐기물처리비",J175,0)</f>
        <v>0</v>
      </c>
      <c r="X175" s="14">
        <f t="shared" ref="X175:X184" si="95">IF(O175="가설비",J175,0)</f>
        <v>0</v>
      </c>
      <c r="Y175" s="14">
        <f t="shared" ref="Y175:Y184" si="96">IF(O175="잡비제외분",F175,0)</f>
        <v>0</v>
      </c>
      <c r="Z175" s="14">
        <f t="shared" ref="Z175:Z184" si="97">IF(O175="사급자재대",K175,0)</f>
        <v>0</v>
      </c>
      <c r="AA175" s="14">
        <f t="shared" ref="AA175:AA184" si="98">IF(O175="관급자재대",K175,0)</f>
        <v>0</v>
      </c>
      <c r="AB175" s="14">
        <f t="shared" ref="AB175:AB184" si="99">IF(O175="사용자항목1",K175,0)</f>
        <v>0</v>
      </c>
      <c r="AC175" s="14">
        <f t="shared" ref="AC175:AC184" si="100">IF(O175="사용자항목2",K175,0)</f>
        <v>0</v>
      </c>
      <c r="AD175" s="14">
        <f t="shared" ref="AD175:AD184" si="101">IF(O175="사용자항목3",K175,0)</f>
        <v>0</v>
      </c>
      <c r="AE175" s="14">
        <f t="shared" ref="AE175:AE184" si="102">IF(O175="사용자항목4",K175,0)</f>
        <v>0</v>
      </c>
      <c r="AF175" s="14">
        <f t="shared" ref="AF175:AF184" si="103">IF(O175="사용자항목5",K175,0)</f>
        <v>0</v>
      </c>
      <c r="AG175" s="14">
        <f t="shared" ref="AG175:AG184" si="104">IF(O175="사용자항목6",K175,0)</f>
        <v>0</v>
      </c>
      <c r="AH175" s="14">
        <f t="shared" ref="AH175:AH184" si="105">IF(O175="사용자항목7",K175,0)</f>
        <v>0</v>
      </c>
      <c r="AI175" s="14">
        <f t="shared" ref="AI175:AI184" si="106">IF(O175="사용자항목8",K175,0)</f>
        <v>0</v>
      </c>
      <c r="AJ175" s="14">
        <f t="shared" ref="AJ175:AJ184" si="107">IF(O175="사용자항목9",K175,0)</f>
        <v>0</v>
      </c>
    </row>
    <row r="176" spans="1:37" ht="15" customHeight="1">
      <c r="A176" s="38"/>
      <c r="B176" s="38"/>
      <c r="C176" s="39"/>
      <c r="D176" s="40"/>
      <c r="E176" s="41"/>
      <c r="F176" s="41"/>
      <c r="G176" s="41"/>
      <c r="H176" s="41"/>
      <c r="I176" s="41"/>
      <c r="J176" s="41"/>
      <c r="K176" s="41"/>
      <c r="L176" s="42"/>
      <c r="O176" s="18" t="s">
        <v>175</v>
      </c>
      <c r="P176" s="14">
        <v>1</v>
      </c>
      <c r="Q176" s="14">
        <f t="shared" si="88"/>
        <v>0</v>
      </c>
      <c r="R176" s="14">
        <f t="shared" si="89"/>
        <v>0</v>
      </c>
      <c r="S176" s="14">
        <f t="shared" si="90"/>
        <v>0</v>
      </c>
      <c r="T176" s="14">
        <f t="shared" si="91"/>
        <v>0</v>
      </c>
      <c r="U176" s="14">
        <f t="shared" si="92"/>
        <v>0</v>
      </c>
      <c r="V176" s="14">
        <f t="shared" si="93"/>
        <v>0</v>
      </c>
      <c r="W176" s="14">
        <f t="shared" si="94"/>
        <v>0</v>
      </c>
      <c r="X176" s="14">
        <f t="shared" si="95"/>
        <v>0</v>
      </c>
      <c r="Y176" s="14">
        <f t="shared" si="96"/>
        <v>0</v>
      </c>
      <c r="Z176" s="14">
        <f t="shared" si="97"/>
        <v>0</v>
      </c>
      <c r="AA176" s="14">
        <f t="shared" si="98"/>
        <v>0</v>
      </c>
      <c r="AB176" s="14">
        <f t="shared" si="99"/>
        <v>0</v>
      </c>
      <c r="AC176" s="14">
        <f t="shared" si="100"/>
        <v>0</v>
      </c>
      <c r="AD176" s="14">
        <f t="shared" si="101"/>
        <v>0</v>
      </c>
      <c r="AE176" s="14">
        <f t="shared" si="102"/>
        <v>0</v>
      </c>
      <c r="AF176" s="14">
        <f t="shared" si="103"/>
        <v>0</v>
      </c>
      <c r="AG176" s="14">
        <f t="shared" si="104"/>
        <v>0</v>
      </c>
      <c r="AH176" s="14">
        <f t="shared" si="105"/>
        <v>0</v>
      </c>
      <c r="AI176" s="14">
        <f t="shared" si="106"/>
        <v>0</v>
      </c>
      <c r="AJ176" s="14">
        <f t="shared" si="107"/>
        <v>0</v>
      </c>
    </row>
    <row r="177" spans="1:36" ht="15" customHeight="1">
      <c r="A177" s="38"/>
      <c r="B177" s="38"/>
      <c r="C177" s="39"/>
      <c r="D177" s="40"/>
      <c r="E177" s="41"/>
      <c r="F177" s="41"/>
      <c r="G177" s="41"/>
      <c r="H177" s="41"/>
      <c r="I177" s="41"/>
      <c r="J177" s="41"/>
      <c r="K177" s="41"/>
      <c r="L177" s="42"/>
      <c r="O177" s="18" t="s">
        <v>175</v>
      </c>
      <c r="P177" s="14">
        <v>1</v>
      </c>
      <c r="Q177" s="14">
        <f t="shared" si="88"/>
        <v>0</v>
      </c>
      <c r="R177" s="14">
        <f t="shared" si="89"/>
        <v>0</v>
      </c>
      <c r="S177" s="14">
        <f t="shared" si="90"/>
        <v>0</v>
      </c>
      <c r="T177" s="14">
        <f t="shared" si="91"/>
        <v>0</v>
      </c>
      <c r="U177" s="14">
        <f t="shared" si="92"/>
        <v>0</v>
      </c>
      <c r="V177" s="14">
        <f t="shared" si="93"/>
        <v>0</v>
      </c>
      <c r="W177" s="14">
        <f t="shared" si="94"/>
        <v>0</v>
      </c>
      <c r="X177" s="14">
        <f t="shared" si="95"/>
        <v>0</v>
      </c>
      <c r="Y177" s="14">
        <f t="shared" si="96"/>
        <v>0</v>
      </c>
      <c r="Z177" s="14">
        <f t="shared" si="97"/>
        <v>0</v>
      </c>
      <c r="AA177" s="14">
        <f t="shared" si="98"/>
        <v>0</v>
      </c>
      <c r="AB177" s="14">
        <f t="shared" si="99"/>
        <v>0</v>
      </c>
      <c r="AC177" s="14">
        <f t="shared" si="100"/>
        <v>0</v>
      </c>
      <c r="AD177" s="14">
        <f t="shared" si="101"/>
        <v>0</v>
      </c>
      <c r="AE177" s="14">
        <f t="shared" si="102"/>
        <v>0</v>
      </c>
      <c r="AF177" s="14">
        <f t="shared" si="103"/>
        <v>0</v>
      </c>
      <c r="AG177" s="14">
        <f t="shared" si="104"/>
        <v>0</v>
      </c>
      <c r="AH177" s="14">
        <f t="shared" si="105"/>
        <v>0</v>
      </c>
      <c r="AI177" s="14">
        <f t="shared" si="106"/>
        <v>0</v>
      </c>
      <c r="AJ177" s="14">
        <f t="shared" si="107"/>
        <v>0</v>
      </c>
    </row>
    <row r="178" spans="1:36" ht="15" customHeight="1">
      <c r="A178" s="38"/>
      <c r="B178" s="38"/>
      <c r="C178" s="39"/>
      <c r="D178" s="40"/>
      <c r="E178" s="41"/>
      <c r="F178" s="41"/>
      <c r="G178" s="41"/>
      <c r="H178" s="41"/>
      <c r="I178" s="41"/>
      <c r="J178" s="41"/>
      <c r="K178" s="41"/>
      <c r="L178" s="42"/>
      <c r="O178" s="18" t="s">
        <v>175</v>
      </c>
      <c r="P178" s="14">
        <v>1</v>
      </c>
      <c r="Q178" s="14">
        <f t="shared" si="88"/>
        <v>0</v>
      </c>
      <c r="R178" s="14">
        <f t="shared" si="89"/>
        <v>0</v>
      </c>
      <c r="S178" s="14">
        <f t="shared" si="90"/>
        <v>0</v>
      </c>
      <c r="T178" s="14">
        <f t="shared" si="91"/>
        <v>0</v>
      </c>
      <c r="U178" s="14">
        <f t="shared" si="92"/>
        <v>0</v>
      </c>
      <c r="V178" s="14">
        <f t="shared" si="93"/>
        <v>0</v>
      </c>
      <c r="W178" s="14">
        <f t="shared" si="94"/>
        <v>0</v>
      </c>
      <c r="X178" s="14">
        <f t="shared" si="95"/>
        <v>0</v>
      </c>
      <c r="Y178" s="14">
        <f t="shared" si="96"/>
        <v>0</v>
      </c>
      <c r="Z178" s="14">
        <f t="shared" si="97"/>
        <v>0</v>
      </c>
      <c r="AA178" s="14">
        <f t="shared" si="98"/>
        <v>0</v>
      </c>
      <c r="AB178" s="14">
        <f t="shared" si="99"/>
        <v>0</v>
      </c>
      <c r="AC178" s="14">
        <f t="shared" si="100"/>
        <v>0</v>
      </c>
      <c r="AD178" s="14">
        <f t="shared" si="101"/>
        <v>0</v>
      </c>
      <c r="AE178" s="14">
        <f t="shared" si="102"/>
        <v>0</v>
      </c>
      <c r="AF178" s="14">
        <f t="shared" si="103"/>
        <v>0</v>
      </c>
      <c r="AG178" s="14">
        <f t="shared" si="104"/>
        <v>0</v>
      </c>
      <c r="AH178" s="14">
        <f t="shared" si="105"/>
        <v>0</v>
      </c>
      <c r="AI178" s="14">
        <f t="shared" si="106"/>
        <v>0</v>
      </c>
      <c r="AJ178" s="14">
        <f t="shared" si="107"/>
        <v>0</v>
      </c>
    </row>
    <row r="179" spans="1:36" ht="15" customHeight="1">
      <c r="A179" s="38"/>
      <c r="B179" s="38"/>
      <c r="C179" s="39"/>
      <c r="D179" s="40"/>
      <c r="E179" s="41"/>
      <c r="F179" s="41"/>
      <c r="G179" s="41"/>
      <c r="H179" s="41"/>
      <c r="I179" s="41"/>
      <c r="J179" s="41"/>
      <c r="K179" s="41"/>
      <c r="L179" s="42"/>
      <c r="O179" s="18" t="s">
        <v>175</v>
      </c>
      <c r="P179" s="14">
        <v>1</v>
      </c>
      <c r="Q179" s="14">
        <f t="shared" si="88"/>
        <v>0</v>
      </c>
      <c r="R179" s="14">
        <f t="shared" si="89"/>
        <v>0</v>
      </c>
      <c r="S179" s="14">
        <f t="shared" si="90"/>
        <v>0</v>
      </c>
      <c r="T179" s="14">
        <f t="shared" si="91"/>
        <v>0</v>
      </c>
      <c r="U179" s="14">
        <f t="shared" si="92"/>
        <v>0</v>
      </c>
      <c r="V179" s="14">
        <f t="shared" si="93"/>
        <v>0</v>
      </c>
      <c r="W179" s="14">
        <f t="shared" si="94"/>
        <v>0</v>
      </c>
      <c r="X179" s="14">
        <f t="shared" si="95"/>
        <v>0</v>
      </c>
      <c r="Y179" s="14">
        <f t="shared" si="96"/>
        <v>0</v>
      </c>
      <c r="Z179" s="14">
        <f t="shared" si="97"/>
        <v>0</v>
      </c>
      <c r="AA179" s="14">
        <f t="shared" si="98"/>
        <v>0</v>
      </c>
      <c r="AB179" s="14">
        <f t="shared" si="99"/>
        <v>0</v>
      </c>
      <c r="AC179" s="14">
        <f t="shared" si="100"/>
        <v>0</v>
      </c>
      <c r="AD179" s="14">
        <f t="shared" si="101"/>
        <v>0</v>
      </c>
      <c r="AE179" s="14">
        <f t="shared" si="102"/>
        <v>0</v>
      </c>
      <c r="AF179" s="14">
        <f t="shared" si="103"/>
        <v>0</v>
      </c>
      <c r="AG179" s="14">
        <f t="shared" si="104"/>
        <v>0</v>
      </c>
      <c r="AH179" s="14">
        <f t="shared" si="105"/>
        <v>0</v>
      </c>
      <c r="AI179" s="14">
        <f t="shared" si="106"/>
        <v>0</v>
      </c>
      <c r="AJ179" s="14">
        <f t="shared" si="107"/>
        <v>0</v>
      </c>
    </row>
    <row r="180" spans="1:36" ht="15" customHeight="1">
      <c r="A180" s="38"/>
      <c r="B180" s="38"/>
      <c r="C180" s="39"/>
      <c r="D180" s="40"/>
      <c r="E180" s="41"/>
      <c r="F180" s="41"/>
      <c r="G180" s="41"/>
      <c r="H180" s="41"/>
      <c r="I180" s="41"/>
      <c r="J180" s="41"/>
      <c r="K180" s="41"/>
      <c r="L180" s="42"/>
      <c r="O180" s="18" t="s">
        <v>175</v>
      </c>
      <c r="P180" s="14">
        <v>1</v>
      </c>
      <c r="Q180" s="14">
        <f t="shared" si="88"/>
        <v>0</v>
      </c>
      <c r="R180" s="14">
        <f t="shared" si="89"/>
        <v>0</v>
      </c>
      <c r="S180" s="14">
        <f t="shared" si="90"/>
        <v>0</v>
      </c>
      <c r="T180" s="14">
        <f t="shared" si="91"/>
        <v>0</v>
      </c>
      <c r="U180" s="14">
        <f t="shared" si="92"/>
        <v>0</v>
      </c>
      <c r="V180" s="14">
        <f t="shared" si="93"/>
        <v>0</v>
      </c>
      <c r="W180" s="14">
        <f t="shared" si="94"/>
        <v>0</v>
      </c>
      <c r="X180" s="14">
        <f t="shared" si="95"/>
        <v>0</v>
      </c>
      <c r="Y180" s="14">
        <f t="shared" si="96"/>
        <v>0</v>
      </c>
      <c r="Z180" s="14">
        <f t="shared" si="97"/>
        <v>0</v>
      </c>
      <c r="AA180" s="14">
        <f t="shared" si="98"/>
        <v>0</v>
      </c>
      <c r="AB180" s="14">
        <f t="shared" si="99"/>
        <v>0</v>
      </c>
      <c r="AC180" s="14">
        <f t="shared" si="100"/>
        <v>0</v>
      </c>
      <c r="AD180" s="14">
        <f t="shared" si="101"/>
        <v>0</v>
      </c>
      <c r="AE180" s="14">
        <f t="shared" si="102"/>
        <v>0</v>
      </c>
      <c r="AF180" s="14">
        <f t="shared" si="103"/>
        <v>0</v>
      </c>
      <c r="AG180" s="14">
        <f t="shared" si="104"/>
        <v>0</v>
      </c>
      <c r="AH180" s="14">
        <f t="shared" si="105"/>
        <v>0</v>
      </c>
      <c r="AI180" s="14">
        <f t="shared" si="106"/>
        <v>0</v>
      </c>
      <c r="AJ180" s="14">
        <f t="shared" si="107"/>
        <v>0</v>
      </c>
    </row>
    <row r="181" spans="1:36" ht="15" customHeight="1">
      <c r="A181" s="38"/>
      <c r="B181" s="38"/>
      <c r="C181" s="39"/>
      <c r="D181" s="40"/>
      <c r="E181" s="41"/>
      <c r="F181" s="41"/>
      <c r="G181" s="41"/>
      <c r="H181" s="41"/>
      <c r="I181" s="41"/>
      <c r="J181" s="41"/>
      <c r="K181" s="41"/>
      <c r="L181" s="42"/>
      <c r="O181" s="18" t="s">
        <v>175</v>
      </c>
      <c r="P181" s="14">
        <v>1</v>
      </c>
      <c r="Q181" s="14">
        <f t="shared" si="88"/>
        <v>0</v>
      </c>
      <c r="R181" s="14">
        <f t="shared" si="89"/>
        <v>0</v>
      </c>
      <c r="S181" s="14">
        <f t="shared" si="90"/>
        <v>0</v>
      </c>
      <c r="T181" s="14">
        <f t="shared" si="91"/>
        <v>0</v>
      </c>
      <c r="U181" s="14">
        <f t="shared" si="92"/>
        <v>0</v>
      </c>
      <c r="V181" s="14">
        <f t="shared" si="93"/>
        <v>0</v>
      </c>
      <c r="W181" s="14">
        <f t="shared" si="94"/>
        <v>0</v>
      </c>
      <c r="X181" s="14">
        <f t="shared" si="95"/>
        <v>0</v>
      </c>
      <c r="Y181" s="14">
        <f t="shared" si="96"/>
        <v>0</v>
      </c>
      <c r="Z181" s="14">
        <f t="shared" si="97"/>
        <v>0</v>
      </c>
      <c r="AA181" s="14">
        <f t="shared" si="98"/>
        <v>0</v>
      </c>
      <c r="AB181" s="14">
        <f t="shared" si="99"/>
        <v>0</v>
      </c>
      <c r="AC181" s="14">
        <f t="shared" si="100"/>
        <v>0</v>
      </c>
      <c r="AD181" s="14">
        <f t="shared" si="101"/>
        <v>0</v>
      </c>
      <c r="AE181" s="14">
        <f t="shared" si="102"/>
        <v>0</v>
      </c>
      <c r="AF181" s="14">
        <f t="shared" si="103"/>
        <v>0</v>
      </c>
      <c r="AG181" s="14">
        <f t="shared" si="104"/>
        <v>0</v>
      </c>
      <c r="AH181" s="14">
        <f t="shared" si="105"/>
        <v>0</v>
      </c>
      <c r="AI181" s="14">
        <f t="shared" si="106"/>
        <v>0</v>
      </c>
      <c r="AJ181" s="14">
        <f t="shared" si="107"/>
        <v>0</v>
      </c>
    </row>
    <row r="182" spans="1:36" ht="15" customHeight="1">
      <c r="A182" s="38"/>
      <c r="B182" s="38"/>
      <c r="C182" s="39"/>
      <c r="D182" s="40"/>
      <c r="E182" s="41"/>
      <c r="F182" s="41"/>
      <c r="G182" s="41"/>
      <c r="H182" s="41"/>
      <c r="I182" s="41"/>
      <c r="J182" s="41"/>
      <c r="K182" s="41"/>
      <c r="L182" s="42"/>
      <c r="O182" s="18" t="s">
        <v>175</v>
      </c>
      <c r="P182" s="14">
        <v>1</v>
      </c>
      <c r="Q182" s="14">
        <f t="shared" si="88"/>
        <v>0</v>
      </c>
      <c r="R182" s="14">
        <f t="shared" si="89"/>
        <v>0</v>
      </c>
      <c r="S182" s="14">
        <f t="shared" si="90"/>
        <v>0</v>
      </c>
      <c r="T182" s="14">
        <f t="shared" si="91"/>
        <v>0</v>
      </c>
      <c r="U182" s="14">
        <f t="shared" si="92"/>
        <v>0</v>
      </c>
      <c r="V182" s="14">
        <f t="shared" si="93"/>
        <v>0</v>
      </c>
      <c r="W182" s="14">
        <f t="shared" si="94"/>
        <v>0</v>
      </c>
      <c r="X182" s="14">
        <f t="shared" si="95"/>
        <v>0</v>
      </c>
      <c r="Y182" s="14">
        <f t="shared" si="96"/>
        <v>0</v>
      </c>
      <c r="Z182" s="14">
        <f t="shared" si="97"/>
        <v>0</v>
      </c>
      <c r="AA182" s="14">
        <f t="shared" si="98"/>
        <v>0</v>
      </c>
      <c r="AB182" s="14">
        <f t="shared" si="99"/>
        <v>0</v>
      </c>
      <c r="AC182" s="14">
        <f t="shared" si="100"/>
        <v>0</v>
      </c>
      <c r="AD182" s="14">
        <f t="shared" si="101"/>
        <v>0</v>
      </c>
      <c r="AE182" s="14">
        <f t="shared" si="102"/>
        <v>0</v>
      </c>
      <c r="AF182" s="14">
        <f t="shared" si="103"/>
        <v>0</v>
      </c>
      <c r="AG182" s="14">
        <f t="shared" si="104"/>
        <v>0</v>
      </c>
      <c r="AH182" s="14">
        <f t="shared" si="105"/>
        <v>0</v>
      </c>
      <c r="AI182" s="14">
        <f t="shared" si="106"/>
        <v>0</v>
      </c>
      <c r="AJ182" s="14">
        <f t="shared" si="107"/>
        <v>0</v>
      </c>
    </row>
    <row r="183" spans="1:36" ht="15" customHeight="1">
      <c r="A183" s="38"/>
      <c r="B183" s="38"/>
      <c r="C183" s="39"/>
      <c r="D183" s="40"/>
      <c r="E183" s="41"/>
      <c r="F183" s="41"/>
      <c r="G183" s="41"/>
      <c r="H183" s="41"/>
      <c r="I183" s="41"/>
      <c r="J183" s="41"/>
      <c r="K183" s="41"/>
      <c r="L183" s="42"/>
      <c r="O183" s="18" t="s">
        <v>175</v>
      </c>
      <c r="P183" s="14">
        <v>1</v>
      </c>
      <c r="Q183" s="14">
        <f t="shared" si="88"/>
        <v>0</v>
      </c>
      <c r="R183" s="14">
        <f t="shared" si="89"/>
        <v>0</v>
      </c>
      <c r="S183" s="14">
        <f t="shared" si="90"/>
        <v>0</v>
      </c>
      <c r="T183" s="14">
        <f t="shared" si="91"/>
        <v>0</v>
      </c>
      <c r="U183" s="14">
        <f t="shared" si="92"/>
        <v>0</v>
      </c>
      <c r="V183" s="14">
        <f t="shared" si="93"/>
        <v>0</v>
      </c>
      <c r="W183" s="14">
        <f t="shared" si="94"/>
        <v>0</v>
      </c>
      <c r="X183" s="14">
        <f t="shared" si="95"/>
        <v>0</v>
      </c>
      <c r="Y183" s="14">
        <f t="shared" si="96"/>
        <v>0</v>
      </c>
      <c r="Z183" s="14">
        <f t="shared" si="97"/>
        <v>0</v>
      </c>
      <c r="AA183" s="14">
        <f t="shared" si="98"/>
        <v>0</v>
      </c>
      <c r="AB183" s="14">
        <f t="shared" si="99"/>
        <v>0</v>
      </c>
      <c r="AC183" s="14">
        <f t="shared" si="100"/>
        <v>0</v>
      </c>
      <c r="AD183" s="14">
        <f t="shared" si="101"/>
        <v>0</v>
      </c>
      <c r="AE183" s="14">
        <f t="shared" si="102"/>
        <v>0</v>
      </c>
      <c r="AF183" s="14">
        <f t="shared" si="103"/>
        <v>0</v>
      </c>
      <c r="AG183" s="14">
        <f t="shared" si="104"/>
        <v>0</v>
      </c>
      <c r="AH183" s="14">
        <f t="shared" si="105"/>
        <v>0</v>
      </c>
      <c r="AI183" s="14">
        <f t="shared" si="106"/>
        <v>0</v>
      </c>
      <c r="AJ183" s="14">
        <f t="shared" si="107"/>
        <v>0</v>
      </c>
    </row>
    <row r="184" spans="1:36" ht="15" customHeight="1">
      <c r="A184" s="38"/>
      <c r="B184" s="38"/>
      <c r="C184" s="39"/>
      <c r="D184" s="40"/>
      <c r="E184" s="41"/>
      <c r="F184" s="41"/>
      <c r="G184" s="41"/>
      <c r="H184" s="41"/>
      <c r="I184" s="41"/>
      <c r="J184" s="41"/>
      <c r="K184" s="41"/>
      <c r="L184" s="42"/>
      <c r="O184" s="18" t="s">
        <v>175</v>
      </c>
      <c r="P184" s="14">
        <v>1</v>
      </c>
      <c r="Q184" s="14">
        <f t="shared" si="88"/>
        <v>0</v>
      </c>
      <c r="R184" s="14">
        <f t="shared" si="89"/>
        <v>0</v>
      </c>
      <c r="S184" s="14">
        <f t="shared" si="90"/>
        <v>0</v>
      </c>
      <c r="T184" s="14">
        <f t="shared" si="91"/>
        <v>0</v>
      </c>
      <c r="U184" s="14">
        <f t="shared" si="92"/>
        <v>0</v>
      </c>
      <c r="V184" s="14">
        <f t="shared" si="93"/>
        <v>0</v>
      </c>
      <c r="W184" s="14">
        <f t="shared" si="94"/>
        <v>0</v>
      </c>
      <c r="X184" s="14">
        <f t="shared" si="95"/>
        <v>0</v>
      </c>
      <c r="Y184" s="14">
        <f t="shared" si="96"/>
        <v>0</v>
      </c>
      <c r="Z184" s="14">
        <f t="shared" si="97"/>
        <v>0</v>
      </c>
      <c r="AA184" s="14">
        <f t="shared" si="98"/>
        <v>0</v>
      </c>
      <c r="AB184" s="14">
        <f t="shared" si="99"/>
        <v>0</v>
      </c>
      <c r="AC184" s="14">
        <f t="shared" si="100"/>
        <v>0</v>
      </c>
      <c r="AD184" s="14">
        <f t="shared" si="101"/>
        <v>0</v>
      </c>
      <c r="AE184" s="14">
        <f t="shared" si="102"/>
        <v>0</v>
      </c>
      <c r="AF184" s="14">
        <f t="shared" si="103"/>
        <v>0</v>
      </c>
      <c r="AG184" s="14">
        <f t="shared" si="104"/>
        <v>0</v>
      </c>
      <c r="AH184" s="14">
        <f t="shared" si="105"/>
        <v>0</v>
      </c>
      <c r="AI184" s="14">
        <f t="shared" si="106"/>
        <v>0</v>
      </c>
      <c r="AJ184" s="14">
        <f t="shared" si="107"/>
        <v>0</v>
      </c>
    </row>
    <row r="185" spans="1:36" ht="15" customHeight="1">
      <c r="A185" s="38"/>
      <c r="B185" s="38"/>
      <c r="C185" s="39"/>
      <c r="D185" s="43"/>
      <c r="E185" s="43"/>
      <c r="F185" s="43"/>
      <c r="G185" s="43"/>
      <c r="H185" s="43"/>
      <c r="I185" s="43"/>
      <c r="J185" s="43"/>
      <c r="K185" s="43"/>
      <c r="L185" s="39"/>
    </row>
    <row r="186" spans="1:36" ht="15" customHeight="1">
      <c r="A186" s="38"/>
      <c r="B186" s="38"/>
      <c r="C186" s="39"/>
      <c r="D186" s="43"/>
      <c r="E186" s="43"/>
      <c r="F186" s="43"/>
      <c r="G186" s="43"/>
      <c r="H186" s="43"/>
      <c r="I186" s="43"/>
      <c r="J186" s="43"/>
      <c r="K186" s="43"/>
      <c r="L186" s="39"/>
    </row>
    <row r="187" spans="1:36" ht="15" customHeight="1">
      <c r="A187" s="38"/>
      <c r="B187" s="38"/>
      <c r="C187" s="39"/>
      <c r="D187" s="43"/>
      <c r="E187" s="43"/>
      <c r="F187" s="43"/>
      <c r="G187" s="43"/>
      <c r="H187" s="43"/>
      <c r="I187" s="43"/>
      <c r="J187" s="43"/>
      <c r="K187" s="43"/>
      <c r="L187" s="39"/>
    </row>
    <row r="188" spans="1:36" ht="15" customHeight="1">
      <c r="A188" s="38"/>
      <c r="B188" s="38"/>
      <c r="C188" s="39"/>
      <c r="D188" s="43"/>
      <c r="E188" s="43"/>
      <c r="F188" s="43"/>
      <c r="G188" s="43"/>
      <c r="H188" s="43"/>
      <c r="I188" s="43"/>
      <c r="J188" s="43"/>
      <c r="K188" s="43"/>
      <c r="L188" s="39"/>
    </row>
    <row r="189" spans="1:36" ht="15" customHeight="1">
      <c r="A189" s="38"/>
      <c r="B189" s="38"/>
      <c r="C189" s="39"/>
      <c r="D189" s="43"/>
      <c r="E189" s="43"/>
      <c r="F189" s="43"/>
      <c r="G189" s="43"/>
      <c r="H189" s="43"/>
      <c r="I189" s="43"/>
      <c r="J189" s="43"/>
      <c r="K189" s="43"/>
      <c r="L189" s="39"/>
    </row>
    <row r="190" spans="1:36" ht="15" customHeight="1">
      <c r="A190" s="38"/>
      <c r="B190" s="38"/>
      <c r="C190" s="39"/>
      <c r="D190" s="43"/>
      <c r="E190" s="43"/>
      <c r="F190" s="43"/>
      <c r="G190" s="43"/>
      <c r="H190" s="43"/>
      <c r="I190" s="43"/>
      <c r="J190" s="43"/>
      <c r="K190" s="43"/>
      <c r="L190" s="39"/>
    </row>
    <row r="191" spans="1:36" ht="15" customHeight="1">
      <c r="A191" s="38"/>
      <c r="B191" s="38"/>
      <c r="C191" s="39"/>
      <c r="D191" s="43"/>
      <c r="E191" s="43"/>
      <c r="F191" s="43"/>
      <c r="G191" s="43"/>
      <c r="H191" s="43"/>
      <c r="I191" s="43"/>
      <c r="J191" s="43"/>
      <c r="K191" s="43"/>
      <c r="L191" s="39"/>
    </row>
    <row r="192" spans="1:36" ht="15" customHeight="1">
      <c r="A192" s="38"/>
      <c r="B192" s="38"/>
      <c r="C192" s="39"/>
      <c r="D192" s="43"/>
      <c r="E192" s="43"/>
      <c r="F192" s="43"/>
      <c r="G192" s="43"/>
      <c r="H192" s="43"/>
      <c r="I192" s="43"/>
      <c r="J192" s="43"/>
      <c r="K192" s="43"/>
      <c r="L192" s="39"/>
    </row>
    <row r="193" spans="1:41" ht="15" customHeight="1">
      <c r="A193" s="38"/>
      <c r="B193" s="38"/>
      <c r="C193" s="39"/>
      <c r="D193" s="43"/>
      <c r="E193" s="43"/>
      <c r="F193" s="43"/>
      <c r="G193" s="43"/>
      <c r="H193" s="43"/>
      <c r="I193" s="43"/>
      <c r="J193" s="43"/>
      <c r="K193" s="43"/>
      <c r="L193" s="39"/>
    </row>
    <row r="194" spans="1:41" ht="15" customHeight="1">
      <c r="A194" s="38"/>
      <c r="B194" s="38"/>
      <c r="C194" s="39"/>
      <c r="D194" s="43"/>
      <c r="E194" s="43"/>
      <c r="F194" s="43"/>
      <c r="G194" s="43"/>
      <c r="H194" s="43"/>
      <c r="I194" s="43"/>
      <c r="J194" s="43"/>
      <c r="K194" s="43"/>
      <c r="L194" s="39"/>
    </row>
    <row r="195" spans="1:41" ht="15" customHeight="1">
      <c r="A195" s="38"/>
      <c r="B195" s="38"/>
      <c r="C195" s="39"/>
      <c r="D195" s="43"/>
      <c r="E195" s="43"/>
      <c r="F195" s="43"/>
      <c r="G195" s="43"/>
      <c r="H195" s="43"/>
      <c r="I195" s="43"/>
      <c r="J195" s="43"/>
      <c r="K195" s="43"/>
      <c r="L195" s="39"/>
    </row>
    <row r="196" spans="1:41" ht="15" customHeight="1">
      <c r="A196" s="38"/>
      <c r="B196" s="38"/>
      <c r="C196" s="39"/>
      <c r="D196" s="43"/>
      <c r="E196" s="43"/>
      <c r="F196" s="43"/>
      <c r="G196" s="43"/>
      <c r="H196" s="43"/>
      <c r="I196" s="43"/>
      <c r="J196" s="43"/>
      <c r="K196" s="43"/>
      <c r="L196" s="39"/>
    </row>
    <row r="197" spans="1:41" ht="15" customHeight="1">
      <c r="A197" s="38"/>
      <c r="B197" s="38"/>
      <c r="C197" s="39"/>
      <c r="D197" s="43"/>
      <c r="E197" s="43"/>
      <c r="F197" s="43"/>
      <c r="G197" s="43"/>
      <c r="H197" s="43"/>
      <c r="I197" s="43"/>
      <c r="J197" s="43"/>
      <c r="K197" s="43"/>
      <c r="L197" s="39"/>
    </row>
    <row r="198" spans="1:41" ht="15" customHeight="1">
      <c r="A198" s="38"/>
      <c r="B198" s="38"/>
      <c r="C198" s="39"/>
      <c r="D198" s="43"/>
      <c r="E198" s="43"/>
      <c r="F198" s="43"/>
      <c r="G198" s="43"/>
      <c r="H198" s="43"/>
      <c r="I198" s="43"/>
      <c r="J198" s="43"/>
      <c r="K198" s="43"/>
      <c r="L198" s="39"/>
    </row>
    <row r="199" spans="1:41" ht="15" customHeight="1">
      <c r="A199" s="38"/>
      <c r="B199" s="38"/>
      <c r="C199" s="39"/>
      <c r="D199" s="43"/>
      <c r="E199" s="43"/>
      <c r="F199" s="43"/>
      <c r="G199" s="43"/>
      <c r="H199" s="43"/>
      <c r="I199" s="43"/>
      <c r="J199" s="43"/>
      <c r="K199" s="43"/>
      <c r="L199" s="39"/>
    </row>
    <row r="200" spans="1:41" ht="15" customHeight="1">
      <c r="A200" s="42" t="s">
        <v>176</v>
      </c>
      <c r="B200" s="38"/>
      <c r="C200" s="39"/>
      <c r="D200" s="43"/>
      <c r="E200" s="41"/>
      <c r="F200" s="41">
        <f>SUMIF($P$173:$P$199, 1,$F$173:$F$199)</f>
        <v>6350000</v>
      </c>
      <c r="G200" s="41"/>
      <c r="H200" s="41">
        <f>SUMIF($P$173:$P$199, 1,$H$173:$H$199)</f>
        <v>0</v>
      </c>
      <c r="I200" s="41"/>
      <c r="J200" s="41">
        <f>SUMIF($P$173:$P$199, 1,$J$173:$J$199)</f>
        <v>0</v>
      </c>
      <c r="K200" s="41">
        <f>F200+H200+J200</f>
        <v>6350000</v>
      </c>
      <c r="L200" s="39"/>
      <c r="Q200" s="14">
        <f>SUM($Q$173:$Q$199)</f>
        <v>0</v>
      </c>
      <c r="R200" s="14">
        <f>SUM($R$173:$R$199)</f>
        <v>0</v>
      </c>
      <c r="S200" s="14">
        <f>SUM($S$173:$S$199)</f>
        <v>0</v>
      </c>
      <c r="T200" s="14">
        <f>SUM($T$173:$T$199)</f>
        <v>0</v>
      </c>
      <c r="U200" s="14">
        <f>SUM($U$173:$U$199)</f>
        <v>0</v>
      </c>
      <c r="V200" s="14">
        <f>SUM($V$173:$V$199)</f>
        <v>0</v>
      </c>
      <c r="W200" s="14">
        <f>SUM($W$173:$W$199)</f>
        <v>0</v>
      </c>
      <c r="X200" s="14">
        <f>SUM($X$173:$X$199)</f>
        <v>0</v>
      </c>
      <c r="Y200" s="14">
        <f>SUM($Y$173:$Y$199)</f>
        <v>0</v>
      </c>
      <c r="Z200" s="14">
        <f>SUM($Z$173:$Z$199)</f>
        <v>0</v>
      </c>
      <c r="AA200" s="14">
        <f>SUM($AA$173:$AA$199)</f>
        <v>0</v>
      </c>
      <c r="AB200" s="14">
        <f>SUM($AB$173:$AB$199)</f>
        <v>0</v>
      </c>
      <c r="AC200" s="14">
        <f>SUM($AC$173:$AC$199)</f>
        <v>0</v>
      </c>
      <c r="AD200" s="14">
        <f>SUM($AD$173:$AD$199)</f>
        <v>0</v>
      </c>
      <c r="AE200" s="14">
        <f>SUM($AE$173:$AE$199)</f>
        <v>0</v>
      </c>
      <c r="AF200" s="14">
        <f>SUM($AF$173:$AF$199)</f>
        <v>0</v>
      </c>
      <c r="AG200" s="14">
        <f>SUM($AG$173:$AG$199)</f>
        <v>0</v>
      </c>
      <c r="AH200" s="14">
        <f>SUM($AH$173:$AH$199)</f>
        <v>0</v>
      </c>
      <c r="AI200" s="14">
        <f>SUM($AI$173:$AI$199)</f>
        <v>0</v>
      </c>
      <c r="AJ200" s="14">
        <f>SUM($AJ$173:$AJ$199)</f>
        <v>0</v>
      </c>
      <c r="AK200" s="14">
        <f>SUM($AK$173:$AK$199)</f>
        <v>0</v>
      </c>
    </row>
    <row r="201" spans="1:41" ht="15" customHeight="1">
      <c r="A201" s="215" t="s">
        <v>344</v>
      </c>
      <c r="B201" s="215"/>
      <c r="C201" s="215"/>
      <c r="D201" s="215"/>
      <c r="E201" s="215"/>
      <c r="F201" s="215"/>
      <c r="G201" s="215"/>
      <c r="H201" s="215"/>
      <c r="I201" s="215"/>
      <c r="J201" s="215"/>
      <c r="K201" s="215"/>
      <c r="L201" s="215"/>
    </row>
    <row r="202" spans="1:41" ht="15" customHeight="1">
      <c r="A202" s="38" t="s">
        <v>296</v>
      </c>
      <c r="B202" s="51" t="s">
        <v>297</v>
      </c>
      <c r="C202" s="39"/>
      <c r="D202" s="40"/>
      <c r="E202" s="41"/>
      <c r="F202" s="41">
        <f t="shared" ref="F202:F215" si="108">ROUNDDOWN(D202*E202,0)</f>
        <v>0</v>
      </c>
      <c r="G202" s="41"/>
      <c r="H202" s="41">
        <f t="shared" ref="H202:H215" si="109">ROUNDDOWN(D202*G202,0)</f>
        <v>0</v>
      </c>
      <c r="I202" s="41"/>
      <c r="J202" s="41">
        <f t="shared" ref="J202:J215" si="110">ROUNDDOWN(D202*I202,0)</f>
        <v>0</v>
      </c>
      <c r="K202" s="41">
        <f t="shared" ref="K202:K215" si="111">F202+H202+J202</f>
        <v>0</v>
      </c>
      <c r="L202" s="42" t="s">
        <v>16</v>
      </c>
    </row>
    <row r="203" spans="1:41" ht="15" customHeight="1">
      <c r="A203" s="38" t="s">
        <v>253</v>
      </c>
      <c r="B203" s="38"/>
      <c r="C203" s="39" t="s">
        <v>19</v>
      </c>
      <c r="D203" s="40">
        <v>1.56</v>
      </c>
      <c r="E203" s="41"/>
      <c r="F203" s="41">
        <f t="shared" si="108"/>
        <v>0</v>
      </c>
      <c r="G203" s="41">
        <f>ROUNDDOWN(일위대가목록!I13,0)</f>
        <v>16152</v>
      </c>
      <c r="H203" s="41">
        <f t="shared" si="109"/>
        <v>25197</v>
      </c>
      <c r="I203" s="41"/>
      <c r="J203" s="41">
        <f t="shared" si="110"/>
        <v>0</v>
      </c>
      <c r="K203" s="41">
        <f t="shared" si="111"/>
        <v>25197</v>
      </c>
      <c r="L203" s="145">
        <v>9</v>
      </c>
      <c r="O203" s="18" t="s">
        <v>175</v>
      </c>
      <c r="P203" s="14">
        <v>1</v>
      </c>
      <c r="Q203" s="14">
        <f t="shared" ref="Q203:Q215" si="112">IF(O203="기계경비",J203,0)</f>
        <v>0</v>
      </c>
      <c r="R203" s="14">
        <f t="shared" ref="R203:R215" si="113">IF(O203="운반비",J203,0)</f>
        <v>0</v>
      </c>
      <c r="S203" s="14">
        <f t="shared" ref="S203:S215" si="114">IF(O203="작업부산물",K203,0)</f>
        <v>0</v>
      </c>
      <c r="T203" s="14">
        <f t="shared" ref="T203:T215" si="115">IF(O203="관급",ROUNDDOWN(D203*E203,0),0)+IF(O203="지급",ROUNDDOWN(D203*E203,0),0)</f>
        <v>0</v>
      </c>
      <c r="U203" s="14">
        <f t="shared" ref="U203:U215" si="116">IF(O203="외주비",F203+H203+J203,0)</f>
        <v>0</v>
      </c>
      <c r="V203" s="14">
        <f t="shared" ref="V203:V215" si="117">IF(O203="장비비",F203+H203+J203,0)</f>
        <v>0</v>
      </c>
      <c r="W203" s="14">
        <f t="shared" ref="W203:W215" si="118">IF(O203="폐기물처리비",J203,0)</f>
        <v>0</v>
      </c>
      <c r="X203" s="14">
        <f t="shared" ref="X203:X215" si="119">IF(O203="가설비",J203,0)</f>
        <v>0</v>
      </c>
      <c r="Y203" s="14">
        <f t="shared" ref="Y203:Y215" si="120">IF(O203="잡비제외분",F203,0)</f>
        <v>0</v>
      </c>
      <c r="Z203" s="14">
        <f t="shared" ref="Z203:Z215" si="121">IF(O203="사급자재대",K203,0)</f>
        <v>0</v>
      </c>
      <c r="AA203" s="14">
        <f t="shared" ref="AA203:AA215" si="122">IF(O203="관급자재대",K203,0)</f>
        <v>0</v>
      </c>
      <c r="AB203" s="14">
        <f t="shared" ref="AB203:AB215" si="123">IF(O203="사용자항목1",K203,0)</f>
        <v>0</v>
      </c>
      <c r="AC203" s="14">
        <f t="shared" ref="AC203:AC215" si="124">IF(O203="사용자항목2",K203,0)</f>
        <v>0</v>
      </c>
      <c r="AD203" s="14">
        <f t="shared" ref="AD203:AD215" si="125">IF(O203="사용자항목3",K203,0)</f>
        <v>0</v>
      </c>
      <c r="AE203" s="14">
        <f t="shared" ref="AE203:AE215" si="126">IF(O203="사용자항목4",K203,0)</f>
        <v>0</v>
      </c>
      <c r="AF203" s="14">
        <f t="shared" ref="AF203:AF215" si="127">IF(O203="사용자항목5",K203,0)</f>
        <v>0</v>
      </c>
      <c r="AG203" s="14">
        <f t="shared" ref="AG203:AG215" si="128">IF(O203="사용자항목6",K203,0)</f>
        <v>0</v>
      </c>
      <c r="AH203" s="14">
        <f t="shared" ref="AH203:AH215" si="129">IF(O203="사용자항목7",K203,0)</f>
        <v>0</v>
      </c>
      <c r="AI203" s="14">
        <f t="shared" ref="AI203:AI215" si="130">IF(O203="사용자항목8",K203,0)</f>
        <v>0</v>
      </c>
      <c r="AJ203" s="14">
        <f t="shared" ref="AJ203:AJ215" si="131">IF(O203="사용자항목9",K203,0)</f>
        <v>0</v>
      </c>
    </row>
    <row r="204" spans="1:41" ht="15" customHeight="1">
      <c r="A204" s="38" t="s">
        <v>254</v>
      </c>
      <c r="B204" s="38" t="s">
        <v>203</v>
      </c>
      <c r="C204" s="39" t="s">
        <v>204</v>
      </c>
      <c r="D204" s="40">
        <v>1</v>
      </c>
      <c r="E204" s="41">
        <f>ROUNDDOWN(일위대가목록!G16,0)</f>
        <v>681509</v>
      </c>
      <c r="F204" s="41">
        <f t="shared" si="108"/>
        <v>681509</v>
      </c>
      <c r="G204" s="41">
        <f>ROUNDDOWN(일위대가목록!I16,0)</f>
        <v>75494</v>
      </c>
      <c r="H204" s="41">
        <f t="shared" si="109"/>
        <v>75494</v>
      </c>
      <c r="I204" s="41"/>
      <c r="J204" s="41">
        <f t="shared" si="110"/>
        <v>0</v>
      </c>
      <c r="K204" s="41">
        <f t="shared" si="111"/>
        <v>757003</v>
      </c>
      <c r="L204" s="145">
        <v>12</v>
      </c>
      <c r="O204" s="18" t="s">
        <v>175</v>
      </c>
      <c r="P204" s="14">
        <v>1</v>
      </c>
      <c r="Q204" s="14">
        <f t="shared" si="112"/>
        <v>0</v>
      </c>
      <c r="R204" s="14">
        <f t="shared" si="113"/>
        <v>0</v>
      </c>
      <c r="S204" s="14">
        <f t="shared" si="114"/>
        <v>0</v>
      </c>
      <c r="T204" s="14">
        <f t="shared" si="115"/>
        <v>0</v>
      </c>
      <c r="U204" s="14">
        <f t="shared" si="116"/>
        <v>0</v>
      </c>
      <c r="V204" s="14">
        <f t="shared" si="117"/>
        <v>0</v>
      </c>
      <c r="W204" s="14">
        <f t="shared" si="118"/>
        <v>0</v>
      </c>
      <c r="X204" s="14">
        <f t="shared" si="119"/>
        <v>0</v>
      </c>
      <c r="Y204" s="14">
        <f t="shared" si="120"/>
        <v>0</v>
      </c>
      <c r="Z204" s="14">
        <f t="shared" si="121"/>
        <v>0</v>
      </c>
      <c r="AA204" s="14">
        <f t="shared" si="122"/>
        <v>0</v>
      </c>
      <c r="AB204" s="14">
        <f t="shared" si="123"/>
        <v>0</v>
      </c>
      <c r="AC204" s="14">
        <f t="shared" si="124"/>
        <v>0</v>
      </c>
      <c r="AD204" s="14">
        <f t="shared" si="125"/>
        <v>0</v>
      </c>
      <c r="AE204" s="14">
        <f t="shared" si="126"/>
        <v>0</v>
      </c>
      <c r="AF204" s="14">
        <f t="shared" si="127"/>
        <v>0</v>
      </c>
      <c r="AG204" s="14">
        <f t="shared" si="128"/>
        <v>0</v>
      </c>
      <c r="AH204" s="14">
        <f t="shared" si="129"/>
        <v>0</v>
      </c>
      <c r="AI204" s="14">
        <f t="shared" si="130"/>
        <v>0</v>
      </c>
      <c r="AJ204" s="14">
        <f t="shared" si="131"/>
        <v>0</v>
      </c>
      <c r="AL204" s="138"/>
      <c r="AM204" s="138"/>
      <c r="AN204" s="138"/>
      <c r="AO204" s="138"/>
    </row>
    <row r="205" spans="1:41" s="138" customFormat="1" ht="15" customHeight="1">
      <c r="A205" s="134" t="s">
        <v>57</v>
      </c>
      <c r="B205" s="134" t="s">
        <v>58</v>
      </c>
      <c r="C205" s="135" t="s">
        <v>19</v>
      </c>
      <c r="D205" s="136">
        <v>4</v>
      </c>
      <c r="E205" s="137">
        <f>ROUNDDOWN(자재단가대비표!O14,0)</f>
        <v>35000</v>
      </c>
      <c r="F205" s="137">
        <f t="shared" si="108"/>
        <v>140000</v>
      </c>
      <c r="G205" s="137"/>
      <c r="H205" s="137">
        <f t="shared" si="109"/>
        <v>0</v>
      </c>
      <c r="I205" s="137"/>
      <c r="J205" s="137">
        <f t="shared" si="110"/>
        <v>0</v>
      </c>
      <c r="K205" s="137">
        <f t="shared" si="111"/>
        <v>140000</v>
      </c>
      <c r="L205" s="149" t="s">
        <v>16</v>
      </c>
      <c r="N205" s="139" t="s">
        <v>181</v>
      </c>
      <c r="O205" s="139" t="s">
        <v>175</v>
      </c>
      <c r="P205" s="138">
        <v>1</v>
      </c>
      <c r="Q205" s="138">
        <f t="shared" si="112"/>
        <v>0</v>
      </c>
      <c r="R205" s="138">
        <f t="shared" si="113"/>
        <v>0</v>
      </c>
      <c r="S205" s="138">
        <f t="shared" si="114"/>
        <v>0</v>
      </c>
      <c r="T205" s="138">
        <f t="shared" si="115"/>
        <v>0</v>
      </c>
      <c r="U205" s="138">
        <f t="shared" si="116"/>
        <v>0</v>
      </c>
      <c r="V205" s="138">
        <f t="shared" si="117"/>
        <v>0</v>
      </c>
      <c r="W205" s="138">
        <f t="shared" si="118"/>
        <v>0</v>
      </c>
      <c r="X205" s="138">
        <f t="shared" si="119"/>
        <v>0</v>
      </c>
      <c r="Y205" s="138">
        <f t="shared" si="120"/>
        <v>0</v>
      </c>
      <c r="Z205" s="138">
        <f t="shared" si="121"/>
        <v>0</v>
      </c>
      <c r="AA205" s="138">
        <f t="shared" si="122"/>
        <v>0</v>
      </c>
      <c r="AB205" s="138">
        <f t="shared" si="123"/>
        <v>0</v>
      </c>
      <c r="AC205" s="138">
        <f t="shared" si="124"/>
        <v>0</v>
      </c>
      <c r="AD205" s="138">
        <f t="shared" si="125"/>
        <v>0</v>
      </c>
      <c r="AE205" s="138">
        <f t="shared" si="126"/>
        <v>0</v>
      </c>
      <c r="AF205" s="138">
        <f t="shared" si="127"/>
        <v>0</v>
      </c>
      <c r="AG205" s="138">
        <f t="shared" si="128"/>
        <v>0</v>
      </c>
      <c r="AH205" s="138">
        <f t="shared" si="129"/>
        <v>0</v>
      </c>
      <c r="AI205" s="138">
        <f t="shared" si="130"/>
        <v>0</v>
      </c>
      <c r="AJ205" s="138">
        <f t="shared" si="131"/>
        <v>0</v>
      </c>
    </row>
    <row r="206" spans="1:41" s="138" customFormat="1" ht="15" customHeight="1">
      <c r="A206" s="134" t="s">
        <v>255</v>
      </c>
      <c r="B206" s="134" t="s">
        <v>206</v>
      </c>
      <c r="C206" s="135" t="s">
        <v>19</v>
      </c>
      <c r="D206" s="136">
        <v>4</v>
      </c>
      <c r="E206" s="137">
        <f>ROUNDDOWN(일위대가목록!G17,0)</f>
        <v>2512</v>
      </c>
      <c r="F206" s="137">
        <f t="shared" si="108"/>
        <v>10048</v>
      </c>
      <c r="G206" s="137">
        <f>ROUNDDOWN(일위대가목록!I17,0)</f>
        <v>6609</v>
      </c>
      <c r="H206" s="137">
        <f t="shared" si="109"/>
        <v>26436</v>
      </c>
      <c r="I206" s="137"/>
      <c r="J206" s="137">
        <f t="shared" si="110"/>
        <v>0</v>
      </c>
      <c r="K206" s="137">
        <f t="shared" si="111"/>
        <v>36484</v>
      </c>
      <c r="L206" s="149">
        <v>13</v>
      </c>
      <c r="O206" s="139" t="s">
        <v>175</v>
      </c>
      <c r="P206" s="138">
        <v>1</v>
      </c>
      <c r="Q206" s="138">
        <f t="shared" si="112"/>
        <v>0</v>
      </c>
      <c r="R206" s="138">
        <f t="shared" si="113"/>
        <v>0</v>
      </c>
      <c r="S206" s="138">
        <f t="shared" si="114"/>
        <v>0</v>
      </c>
      <c r="T206" s="138">
        <f t="shared" si="115"/>
        <v>0</v>
      </c>
      <c r="U206" s="138">
        <f t="shared" si="116"/>
        <v>0</v>
      </c>
      <c r="V206" s="138">
        <f t="shared" si="117"/>
        <v>0</v>
      </c>
      <c r="W206" s="138">
        <f t="shared" si="118"/>
        <v>0</v>
      </c>
      <c r="X206" s="138">
        <f t="shared" si="119"/>
        <v>0</v>
      </c>
      <c r="Y206" s="138">
        <f t="shared" si="120"/>
        <v>0</v>
      </c>
      <c r="Z206" s="138">
        <f t="shared" si="121"/>
        <v>0</v>
      </c>
      <c r="AA206" s="138">
        <f t="shared" si="122"/>
        <v>0</v>
      </c>
      <c r="AB206" s="138">
        <f t="shared" si="123"/>
        <v>0</v>
      </c>
      <c r="AC206" s="138">
        <f t="shared" si="124"/>
        <v>0</v>
      </c>
      <c r="AD206" s="138">
        <f t="shared" si="125"/>
        <v>0</v>
      </c>
      <c r="AE206" s="138">
        <f t="shared" si="126"/>
        <v>0</v>
      </c>
      <c r="AF206" s="138">
        <f t="shared" si="127"/>
        <v>0</v>
      </c>
      <c r="AG206" s="138">
        <f t="shared" si="128"/>
        <v>0</v>
      </c>
      <c r="AH206" s="138">
        <f t="shared" si="129"/>
        <v>0</v>
      </c>
      <c r="AI206" s="138">
        <f t="shared" si="130"/>
        <v>0</v>
      </c>
      <c r="AJ206" s="138">
        <f t="shared" si="131"/>
        <v>0</v>
      </c>
    </row>
    <row r="207" spans="1:41" s="138" customFormat="1" ht="15" customHeight="1">
      <c r="A207" s="134" t="s">
        <v>256</v>
      </c>
      <c r="B207" s="134" t="s">
        <v>206</v>
      </c>
      <c r="C207" s="135" t="s">
        <v>19</v>
      </c>
      <c r="D207" s="136">
        <v>4</v>
      </c>
      <c r="E207" s="137">
        <f>ROUNDDOWN(일위대가목록!G18,0)</f>
        <v>3057</v>
      </c>
      <c r="F207" s="137">
        <f t="shared" si="108"/>
        <v>12228</v>
      </c>
      <c r="G207" s="137">
        <f>ROUNDDOWN(일위대가목록!I18,0)</f>
        <v>19605</v>
      </c>
      <c r="H207" s="137">
        <f t="shared" si="109"/>
        <v>78420</v>
      </c>
      <c r="I207" s="137"/>
      <c r="J207" s="137">
        <f t="shared" si="110"/>
        <v>0</v>
      </c>
      <c r="K207" s="137">
        <f t="shared" si="111"/>
        <v>90648</v>
      </c>
      <c r="L207" s="149">
        <v>14</v>
      </c>
      <c r="O207" s="139" t="s">
        <v>175</v>
      </c>
      <c r="P207" s="138">
        <v>1</v>
      </c>
      <c r="Q207" s="138">
        <f t="shared" si="112"/>
        <v>0</v>
      </c>
      <c r="R207" s="138">
        <f t="shared" si="113"/>
        <v>0</v>
      </c>
      <c r="S207" s="138">
        <f t="shared" si="114"/>
        <v>0</v>
      </c>
      <c r="T207" s="138">
        <f t="shared" si="115"/>
        <v>0</v>
      </c>
      <c r="U207" s="138">
        <f t="shared" si="116"/>
        <v>0</v>
      </c>
      <c r="V207" s="138">
        <f t="shared" si="117"/>
        <v>0</v>
      </c>
      <c r="W207" s="138">
        <f t="shared" si="118"/>
        <v>0</v>
      </c>
      <c r="X207" s="138">
        <f t="shared" si="119"/>
        <v>0</v>
      </c>
      <c r="Y207" s="138">
        <f t="shared" si="120"/>
        <v>0</v>
      </c>
      <c r="Z207" s="138">
        <f t="shared" si="121"/>
        <v>0</v>
      </c>
      <c r="AA207" s="138">
        <f t="shared" si="122"/>
        <v>0</v>
      </c>
      <c r="AB207" s="138">
        <f t="shared" si="123"/>
        <v>0</v>
      </c>
      <c r="AC207" s="138">
        <f t="shared" si="124"/>
        <v>0</v>
      </c>
      <c r="AD207" s="138">
        <f t="shared" si="125"/>
        <v>0</v>
      </c>
      <c r="AE207" s="138">
        <f t="shared" si="126"/>
        <v>0</v>
      </c>
      <c r="AF207" s="138">
        <f t="shared" si="127"/>
        <v>0</v>
      </c>
      <c r="AG207" s="138">
        <f t="shared" si="128"/>
        <v>0</v>
      </c>
      <c r="AH207" s="138">
        <f t="shared" si="129"/>
        <v>0</v>
      </c>
      <c r="AI207" s="138">
        <f t="shared" si="130"/>
        <v>0</v>
      </c>
      <c r="AJ207" s="138">
        <f t="shared" si="131"/>
        <v>0</v>
      </c>
    </row>
    <row r="208" spans="1:41" ht="15" customHeight="1">
      <c r="A208" s="38" t="s">
        <v>257</v>
      </c>
      <c r="B208" s="38"/>
      <c r="C208" s="39" t="s">
        <v>19</v>
      </c>
      <c r="D208" s="40">
        <v>7.12</v>
      </c>
      <c r="E208" s="41">
        <f>ROUNDDOWN(일위대가목록!G19,0)</f>
        <v>2277</v>
      </c>
      <c r="F208" s="41">
        <f t="shared" si="108"/>
        <v>16212</v>
      </c>
      <c r="G208" s="41">
        <f>ROUNDDOWN(일위대가목록!I19,0)</f>
        <v>22579</v>
      </c>
      <c r="H208" s="41">
        <f t="shared" si="109"/>
        <v>160762</v>
      </c>
      <c r="I208" s="41"/>
      <c r="J208" s="41">
        <f t="shared" si="110"/>
        <v>0</v>
      </c>
      <c r="K208" s="41">
        <f t="shared" si="111"/>
        <v>176974</v>
      </c>
      <c r="L208" s="148">
        <v>15</v>
      </c>
      <c r="O208" s="18" t="s">
        <v>175</v>
      </c>
      <c r="P208" s="14">
        <v>1</v>
      </c>
      <c r="Q208" s="14">
        <f t="shared" si="112"/>
        <v>0</v>
      </c>
      <c r="R208" s="14">
        <f t="shared" si="113"/>
        <v>0</v>
      </c>
      <c r="S208" s="14">
        <f t="shared" si="114"/>
        <v>0</v>
      </c>
      <c r="T208" s="14">
        <f t="shared" si="115"/>
        <v>0</v>
      </c>
      <c r="U208" s="14">
        <f t="shared" si="116"/>
        <v>0</v>
      </c>
      <c r="V208" s="14">
        <f t="shared" si="117"/>
        <v>0</v>
      </c>
      <c r="W208" s="14">
        <f t="shared" si="118"/>
        <v>0</v>
      </c>
      <c r="X208" s="14">
        <f t="shared" si="119"/>
        <v>0</v>
      </c>
      <c r="Y208" s="14">
        <f t="shared" si="120"/>
        <v>0</v>
      </c>
      <c r="Z208" s="14">
        <f t="shared" si="121"/>
        <v>0</v>
      </c>
      <c r="AA208" s="14">
        <f t="shared" si="122"/>
        <v>0</v>
      </c>
      <c r="AB208" s="14">
        <f t="shared" si="123"/>
        <v>0</v>
      </c>
      <c r="AC208" s="14">
        <f t="shared" si="124"/>
        <v>0</v>
      </c>
      <c r="AD208" s="14">
        <f t="shared" si="125"/>
        <v>0</v>
      </c>
      <c r="AE208" s="14">
        <f t="shared" si="126"/>
        <v>0</v>
      </c>
      <c r="AF208" s="14">
        <f t="shared" si="127"/>
        <v>0</v>
      </c>
      <c r="AG208" s="14">
        <f t="shared" si="128"/>
        <v>0</v>
      </c>
      <c r="AH208" s="14">
        <f t="shared" si="129"/>
        <v>0</v>
      </c>
      <c r="AI208" s="14">
        <f t="shared" si="130"/>
        <v>0</v>
      </c>
      <c r="AJ208" s="14">
        <f t="shared" si="131"/>
        <v>0</v>
      </c>
      <c r="AL208" s="138"/>
      <c r="AM208" s="138"/>
      <c r="AN208" s="138"/>
      <c r="AO208" s="138"/>
    </row>
    <row r="209" spans="1:41" ht="15" customHeight="1">
      <c r="A209" s="38" t="s">
        <v>258</v>
      </c>
      <c r="B209" s="38" t="s">
        <v>219</v>
      </c>
      <c r="C209" s="39" t="s">
        <v>19</v>
      </c>
      <c r="D209" s="40">
        <v>7.12</v>
      </c>
      <c r="E209" s="41">
        <f>ROUNDDOWN(일위대가목록!G22,0)</f>
        <v>6704</v>
      </c>
      <c r="F209" s="41">
        <f t="shared" si="108"/>
        <v>47732</v>
      </c>
      <c r="G209" s="41">
        <f>ROUNDDOWN(일위대가목록!I22,0)</f>
        <v>55275</v>
      </c>
      <c r="H209" s="41">
        <f t="shared" si="109"/>
        <v>393558</v>
      </c>
      <c r="I209" s="41"/>
      <c r="J209" s="41">
        <f t="shared" si="110"/>
        <v>0</v>
      </c>
      <c r="K209" s="41">
        <f t="shared" si="111"/>
        <v>441290</v>
      </c>
      <c r="L209" s="148">
        <v>18</v>
      </c>
      <c r="O209" s="18" t="s">
        <v>175</v>
      </c>
      <c r="P209" s="14">
        <v>1</v>
      </c>
      <c r="Q209" s="14">
        <f t="shared" si="112"/>
        <v>0</v>
      </c>
      <c r="R209" s="14">
        <f t="shared" si="113"/>
        <v>0</v>
      </c>
      <c r="S209" s="14">
        <f t="shared" si="114"/>
        <v>0</v>
      </c>
      <c r="T209" s="14">
        <f t="shared" si="115"/>
        <v>0</v>
      </c>
      <c r="U209" s="14">
        <f t="shared" si="116"/>
        <v>0</v>
      </c>
      <c r="V209" s="14">
        <f t="shared" si="117"/>
        <v>0</v>
      </c>
      <c r="W209" s="14">
        <f t="shared" si="118"/>
        <v>0</v>
      </c>
      <c r="X209" s="14">
        <f t="shared" si="119"/>
        <v>0</v>
      </c>
      <c r="Y209" s="14">
        <f t="shared" si="120"/>
        <v>0</v>
      </c>
      <c r="Z209" s="14">
        <f t="shared" si="121"/>
        <v>0</v>
      </c>
      <c r="AA209" s="14">
        <f t="shared" si="122"/>
        <v>0</v>
      </c>
      <c r="AB209" s="14">
        <f t="shared" si="123"/>
        <v>0</v>
      </c>
      <c r="AC209" s="14">
        <f t="shared" si="124"/>
        <v>0</v>
      </c>
      <c r="AD209" s="14">
        <f t="shared" si="125"/>
        <v>0</v>
      </c>
      <c r="AE209" s="14">
        <f t="shared" si="126"/>
        <v>0</v>
      </c>
      <c r="AF209" s="14">
        <f t="shared" si="127"/>
        <v>0</v>
      </c>
      <c r="AG209" s="14">
        <f t="shared" si="128"/>
        <v>0</v>
      </c>
      <c r="AH209" s="14">
        <f t="shared" si="129"/>
        <v>0</v>
      </c>
      <c r="AI209" s="14">
        <f t="shared" si="130"/>
        <v>0</v>
      </c>
      <c r="AJ209" s="14">
        <f t="shared" si="131"/>
        <v>0</v>
      </c>
      <c r="AL209" s="138"/>
      <c r="AM209" s="138"/>
      <c r="AN209" s="138"/>
      <c r="AO209" s="138"/>
    </row>
    <row r="210" spans="1:41" ht="15" customHeight="1">
      <c r="A210" s="38" t="s">
        <v>250</v>
      </c>
      <c r="B210" s="38" t="s">
        <v>193</v>
      </c>
      <c r="C210" s="39" t="s">
        <v>19</v>
      </c>
      <c r="D210" s="40">
        <v>27.58</v>
      </c>
      <c r="E210" s="41">
        <f>일위대가목록!G15</f>
        <v>834</v>
      </c>
      <c r="F210" s="41">
        <f t="shared" si="108"/>
        <v>23001</v>
      </c>
      <c r="G210" s="41">
        <f>일위대가목록!I15</f>
        <v>943</v>
      </c>
      <c r="H210" s="41">
        <f t="shared" si="109"/>
        <v>26007</v>
      </c>
      <c r="I210" s="41"/>
      <c r="J210" s="41">
        <f t="shared" si="110"/>
        <v>0</v>
      </c>
      <c r="K210" s="41">
        <f t="shared" si="111"/>
        <v>49008</v>
      </c>
      <c r="L210" s="148" t="s">
        <v>249</v>
      </c>
      <c r="O210" s="18" t="s">
        <v>175</v>
      </c>
      <c r="P210" s="14">
        <v>1</v>
      </c>
      <c r="Q210" s="14">
        <f t="shared" si="112"/>
        <v>0</v>
      </c>
      <c r="R210" s="14">
        <f t="shared" si="113"/>
        <v>0</v>
      </c>
      <c r="S210" s="14">
        <f t="shared" si="114"/>
        <v>0</v>
      </c>
      <c r="T210" s="14">
        <f t="shared" si="115"/>
        <v>0</v>
      </c>
      <c r="U210" s="14">
        <f t="shared" si="116"/>
        <v>0</v>
      </c>
      <c r="V210" s="14">
        <f t="shared" si="117"/>
        <v>0</v>
      </c>
      <c r="W210" s="14">
        <f t="shared" si="118"/>
        <v>0</v>
      </c>
      <c r="X210" s="14">
        <f t="shared" si="119"/>
        <v>0</v>
      </c>
      <c r="Y210" s="14">
        <f t="shared" si="120"/>
        <v>0</v>
      </c>
      <c r="Z210" s="14">
        <f t="shared" si="121"/>
        <v>0</v>
      </c>
      <c r="AA210" s="14">
        <f t="shared" si="122"/>
        <v>0</v>
      </c>
      <c r="AB210" s="14">
        <f t="shared" si="123"/>
        <v>0</v>
      </c>
      <c r="AC210" s="14">
        <f t="shared" si="124"/>
        <v>0</v>
      </c>
      <c r="AD210" s="14">
        <f t="shared" si="125"/>
        <v>0</v>
      </c>
      <c r="AE210" s="14">
        <f t="shared" si="126"/>
        <v>0</v>
      </c>
      <c r="AF210" s="14">
        <f t="shared" si="127"/>
        <v>0</v>
      </c>
      <c r="AG210" s="14">
        <f t="shared" si="128"/>
        <v>0</v>
      </c>
      <c r="AH210" s="14">
        <f t="shared" si="129"/>
        <v>0</v>
      </c>
      <c r="AI210" s="14">
        <f t="shared" si="130"/>
        <v>0</v>
      </c>
      <c r="AJ210" s="14">
        <f t="shared" si="131"/>
        <v>0</v>
      </c>
      <c r="AL210" s="138"/>
      <c r="AM210" s="138"/>
      <c r="AN210" s="138"/>
      <c r="AO210" s="138"/>
    </row>
    <row r="211" spans="1:41" ht="15" customHeight="1">
      <c r="A211" s="38" t="s">
        <v>259</v>
      </c>
      <c r="B211" s="38"/>
      <c r="C211" s="39" t="s">
        <v>19</v>
      </c>
      <c r="D211" s="40">
        <v>0.9</v>
      </c>
      <c r="E211" s="41"/>
      <c r="F211" s="41">
        <f t="shared" si="108"/>
        <v>0</v>
      </c>
      <c r="G211" s="41">
        <f>ROUNDDOWN(일위대가목록!I23,0)</f>
        <v>16152</v>
      </c>
      <c r="H211" s="41">
        <f t="shared" si="109"/>
        <v>14536</v>
      </c>
      <c r="I211" s="41"/>
      <c r="J211" s="41">
        <f t="shared" si="110"/>
        <v>0</v>
      </c>
      <c r="K211" s="41">
        <f t="shared" si="111"/>
        <v>14536</v>
      </c>
      <c r="L211" s="148">
        <v>19</v>
      </c>
      <c r="O211" s="18" t="s">
        <v>175</v>
      </c>
      <c r="P211" s="14">
        <v>1</v>
      </c>
      <c r="Q211" s="14">
        <f t="shared" si="112"/>
        <v>0</v>
      </c>
      <c r="R211" s="14">
        <f t="shared" si="113"/>
        <v>0</v>
      </c>
      <c r="S211" s="14">
        <f t="shared" si="114"/>
        <v>0</v>
      </c>
      <c r="T211" s="14">
        <f t="shared" si="115"/>
        <v>0</v>
      </c>
      <c r="U211" s="14">
        <f t="shared" si="116"/>
        <v>0</v>
      </c>
      <c r="V211" s="14">
        <f t="shared" si="117"/>
        <v>0</v>
      </c>
      <c r="W211" s="14">
        <f t="shared" si="118"/>
        <v>0</v>
      </c>
      <c r="X211" s="14">
        <f t="shared" si="119"/>
        <v>0</v>
      </c>
      <c r="Y211" s="14">
        <f t="shared" si="120"/>
        <v>0</v>
      </c>
      <c r="Z211" s="14">
        <f t="shared" si="121"/>
        <v>0</v>
      </c>
      <c r="AA211" s="14">
        <f t="shared" si="122"/>
        <v>0</v>
      </c>
      <c r="AB211" s="14">
        <f t="shared" si="123"/>
        <v>0</v>
      </c>
      <c r="AC211" s="14">
        <f t="shared" si="124"/>
        <v>0</v>
      </c>
      <c r="AD211" s="14">
        <f t="shared" si="125"/>
        <v>0</v>
      </c>
      <c r="AE211" s="14">
        <f t="shared" si="126"/>
        <v>0</v>
      </c>
      <c r="AF211" s="14">
        <f t="shared" si="127"/>
        <v>0</v>
      </c>
      <c r="AG211" s="14">
        <f t="shared" si="128"/>
        <v>0</v>
      </c>
      <c r="AH211" s="14">
        <f t="shared" si="129"/>
        <v>0</v>
      </c>
      <c r="AI211" s="14">
        <f t="shared" si="130"/>
        <v>0</v>
      </c>
      <c r="AJ211" s="14">
        <f t="shared" si="131"/>
        <v>0</v>
      </c>
      <c r="AL211" s="138"/>
      <c r="AM211" s="138"/>
      <c r="AN211" s="138"/>
      <c r="AO211" s="138"/>
    </row>
    <row r="212" spans="1:41" ht="15" customHeight="1">
      <c r="A212" s="38" t="s">
        <v>260</v>
      </c>
      <c r="B212" s="38" t="s">
        <v>224</v>
      </c>
      <c r="C212" s="39" t="s">
        <v>204</v>
      </c>
      <c r="D212" s="40">
        <v>1</v>
      </c>
      <c r="E212" s="41">
        <f>ROUNDDOWN(일위대가목록!G24,0)</f>
        <v>811509</v>
      </c>
      <c r="F212" s="41">
        <f t="shared" si="108"/>
        <v>811509</v>
      </c>
      <c r="G212" s="41">
        <f>ROUNDDOWN(일위대가목록!I24,0)</f>
        <v>75494</v>
      </c>
      <c r="H212" s="41">
        <f t="shared" si="109"/>
        <v>75494</v>
      </c>
      <c r="I212" s="41"/>
      <c r="J212" s="41">
        <f t="shared" si="110"/>
        <v>0</v>
      </c>
      <c r="K212" s="41">
        <f t="shared" si="111"/>
        <v>887003</v>
      </c>
      <c r="L212" s="148">
        <v>20</v>
      </c>
      <c r="O212" s="18" t="s">
        <v>175</v>
      </c>
      <c r="P212" s="14">
        <v>1</v>
      </c>
      <c r="Q212" s="14">
        <f t="shared" si="112"/>
        <v>0</v>
      </c>
      <c r="R212" s="14">
        <f t="shared" si="113"/>
        <v>0</v>
      </c>
      <c r="S212" s="14">
        <f t="shared" si="114"/>
        <v>0</v>
      </c>
      <c r="T212" s="14">
        <f t="shared" si="115"/>
        <v>0</v>
      </c>
      <c r="U212" s="14">
        <f t="shared" si="116"/>
        <v>0</v>
      </c>
      <c r="V212" s="14">
        <f t="shared" si="117"/>
        <v>0</v>
      </c>
      <c r="W212" s="14">
        <f t="shared" si="118"/>
        <v>0</v>
      </c>
      <c r="X212" s="14">
        <f t="shared" si="119"/>
        <v>0</v>
      </c>
      <c r="Y212" s="14">
        <f t="shared" si="120"/>
        <v>0</v>
      </c>
      <c r="Z212" s="14">
        <f t="shared" si="121"/>
        <v>0</v>
      </c>
      <c r="AA212" s="14">
        <f t="shared" si="122"/>
        <v>0</v>
      </c>
      <c r="AB212" s="14">
        <f t="shared" si="123"/>
        <v>0</v>
      </c>
      <c r="AC212" s="14">
        <f t="shared" si="124"/>
        <v>0</v>
      </c>
      <c r="AD212" s="14">
        <f t="shared" si="125"/>
        <v>0</v>
      </c>
      <c r="AE212" s="14">
        <f t="shared" si="126"/>
        <v>0</v>
      </c>
      <c r="AF212" s="14">
        <f t="shared" si="127"/>
        <v>0</v>
      </c>
      <c r="AG212" s="14">
        <f t="shared" si="128"/>
        <v>0</v>
      </c>
      <c r="AH212" s="14">
        <f t="shared" si="129"/>
        <v>0</v>
      </c>
      <c r="AI212" s="14">
        <f t="shared" si="130"/>
        <v>0</v>
      </c>
      <c r="AJ212" s="14">
        <f t="shared" si="131"/>
        <v>0</v>
      </c>
      <c r="AL212" s="138"/>
      <c r="AM212" s="138"/>
      <c r="AN212" s="138"/>
      <c r="AO212" s="138"/>
    </row>
    <row r="213" spans="1:41" ht="15" customHeight="1">
      <c r="A213" s="38" t="s">
        <v>261</v>
      </c>
      <c r="B213" s="38" t="s">
        <v>225</v>
      </c>
      <c r="C213" s="39" t="s">
        <v>19</v>
      </c>
      <c r="D213" s="40">
        <v>0.99</v>
      </c>
      <c r="E213" s="41">
        <f>ROUNDDOWN(일위대가목록!G25,0)</f>
        <v>2512</v>
      </c>
      <c r="F213" s="41">
        <f t="shared" si="108"/>
        <v>2486</v>
      </c>
      <c r="G213" s="41">
        <f>ROUNDDOWN(일위대가목록!I25,0)</f>
        <v>6609</v>
      </c>
      <c r="H213" s="41">
        <f t="shared" si="109"/>
        <v>6542</v>
      </c>
      <c r="I213" s="41"/>
      <c r="J213" s="41">
        <f t="shared" si="110"/>
        <v>0</v>
      </c>
      <c r="K213" s="41">
        <f t="shared" si="111"/>
        <v>9028</v>
      </c>
      <c r="L213" s="148">
        <v>21</v>
      </c>
      <c r="O213" s="18" t="s">
        <v>175</v>
      </c>
      <c r="P213" s="14">
        <v>1</v>
      </c>
      <c r="Q213" s="14">
        <f t="shared" si="112"/>
        <v>0</v>
      </c>
      <c r="R213" s="14">
        <f t="shared" si="113"/>
        <v>0</v>
      </c>
      <c r="S213" s="14">
        <f t="shared" si="114"/>
        <v>0</v>
      </c>
      <c r="T213" s="14">
        <f t="shared" si="115"/>
        <v>0</v>
      </c>
      <c r="U213" s="14">
        <f t="shared" si="116"/>
        <v>0</v>
      </c>
      <c r="V213" s="14">
        <f t="shared" si="117"/>
        <v>0</v>
      </c>
      <c r="W213" s="14">
        <f t="shared" si="118"/>
        <v>0</v>
      </c>
      <c r="X213" s="14">
        <f t="shared" si="119"/>
        <v>0</v>
      </c>
      <c r="Y213" s="14">
        <f t="shared" si="120"/>
        <v>0</v>
      </c>
      <c r="Z213" s="14">
        <f t="shared" si="121"/>
        <v>0</v>
      </c>
      <c r="AA213" s="14">
        <f t="shared" si="122"/>
        <v>0</v>
      </c>
      <c r="AB213" s="14">
        <f t="shared" si="123"/>
        <v>0</v>
      </c>
      <c r="AC213" s="14">
        <f t="shared" si="124"/>
        <v>0</v>
      </c>
      <c r="AD213" s="14">
        <f t="shared" si="125"/>
        <v>0</v>
      </c>
      <c r="AE213" s="14">
        <f t="shared" si="126"/>
        <v>0</v>
      </c>
      <c r="AF213" s="14">
        <f t="shared" si="127"/>
        <v>0</v>
      </c>
      <c r="AG213" s="14">
        <f t="shared" si="128"/>
        <v>0</v>
      </c>
      <c r="AH213" s="14">
        <f t="shared" si="129"/>
        <v>0</v>
      </c>
      <c r="AI213" s="14">
        <f t="shared" si="130"/>
        <v>0</v>
      </c>
      <c r="AJ213" s="14">
        <f t="shared" si="131"/>
        <v>0</v>
      </c>
      <c r="AL213" s="138"/>
      <c r="AM213" s="138"/>
      <c r="AN213" s="138"/>
      <c r="AO213" s="138"/>
    </row>
    <row r="214" spans="1:41" ht="15" customHeight="1">
      <c r="A214" s="38" t="s">
        <v>251</v>
      </c>
      <c r="B214" s="38" t="s">
        <v>226</v>
      </c>
      <c r="C214" s="39" t="s">
        <v>19</v>
      </c>
      <c r="D214" s="40">
        <v>0.99</v>
      </c>
      <c r="E214" s="41">
        <f>ROUNDDOWN(일위대가목록!G26,0)</f>
        <v>11052</v>
      </c>
      <c r="F214" s="41">
        <f t="shared" si="108"/>
        <v>10941</v>
      </c>
      <c r="G214" s="41">
        <f>ROUNDDOWN(일위대가목록!I26,0)</f>
        <v>10368</v>
      </c>
      <c r="H214" s="41">
        <f t="shared" si="109"/>
        <v>10264</v>
      </c>
      <c r="I214" s="41"/>
      <c r="J214" s="41">
        <f t="shared" si="110"/>
        <v>0</v>
      </c>
      <c r="K214" s="41">
        <f t="shared" si="111"/>
        <v>21205</v>
      </c>
      <c r="L214" s="148">
        <v>22</v>
      </c>
      <c r="O214" s="18" t="s">
        <v>175</v>
      </c>
      <c r="P214" s="14">
        <v>1</v>
      </c>
      <c r="Q214" s="14">
        <f t="shared" si="112"/>
        <v>0</v>
      </c>
      <c r="R214" s="14">
        <f t="shared" si="113"/>
        <v>0</v>
      </c>
      <c r="S214" s="14">
        <f t="shared" si="114"/>
        <v>0</v>
      </c>
      <c r="T214" s="14">
        <f t="shared" si="115"/>
        <v>0</v>
      </c>
      <c r="U214" s="14">
        <f t="shared" si="116"/>
        <v>0</v>
      </c>
      <c r="V214" s="14">
        <f t="shared" si="117"/>
        <v>0</v>
      </c>
      <c r="W214" s="14">
        <f t="shared" si="118"/>
        <v>0</v>
      </c>
      <c r="X214" s="14">
        <f t="shared" si="119"/>
        <v>0</v>
      </c>
      <c r="Y214" s="14">
        <f t="shared" si="120"/>
        <v>0</v>
      </c>
      <c r="Z214" s="14">
        <f t="shared" si="121"/>
        <v>0</v>
      </c>
      <c r="AA214" s="14">
        <f t="shared" si="122"/>
        <v>0</v>
      </c>
      <c r="AB214" s="14">
        <f t="shared" si="123"/>
        <v>0</v>
      </c>
      <c r="AC214" s="14">
        <f t="shared" si="124"/>
        <v>0</v>
      </c>
      <c r="AD214" s="14">
        <f t="shared" si="125"/>
        <v>0</v>
      </c>
      <c r="AE214" s="14">
        <f t="shared" si="126"/>
        <v>0</v>
      </c>
      <c r="AF214" s="14">
        <f t="shared" si="127"/>
        <v>0</v>
      </c>
      <c r="AG214" s="14">
        <f t="shared" si="128"/>
        <v>0</v>
      </c>
      <c r="AH214" s="14">
        <f t="shared" si="129"/>
        <v>0</v>
      </c>
      <c r="AI214" s="14">
        <f t="shared" si="130"/>
        <v>0</v>
      </c>
      <c r="AJ214" s="14">
        <f t="shared" si="131"/>
        <v>0</v>
      </c>
    </row>
    <row r="215" spans="1:41" ht="15" customHeight="1">
      <c r="A215" s="38" t="s">
        <v>252</v>
      </c>
      <c r="B215" s="38" t="s">
        <v>198</v>
      </c>
      <c r="C215" s="39" t="s">
        <v>19</v>
      </c>
      <c r="D215" s="40">
        <v>1.82</v>
      </c>
      <c r="E215" s="41">
        <f>ROUNDDOWN(일위대가목록!G12,0)</f>
        <v>69925</v>
      </c>
      <c r="F215" s="41">
        <f t="shared" si="108"/>
        <v>127263</v>
      </c>
      <c r="G215" s="41">
        <f>ROUNDDOWN(일위대가목록!I12,0)</f>
        <v>4165</v>
      </c>
      <c r="H215" s="41">
        <f t="shared" si="109"/>
        <v>7580</v>
      </c>
      <c r="I215" s="41"/>
      <c r="J215" s="41">
        <f t="shared" si="110"/>
        <v>0</v>
      </c>
      <c r="K215" s="41">
        <f t="shared" si="111"/>
        <v>134843</v>
      </c>
      <c r="L215" s="148">
        <v>8</v>
      </c>
      <c r="O215" s="18" t="s">
        <v>175</v>
      </c>
      <c r="P215" s="14">
        <v>1</v>
      </c>
      <c r="Q215" s="14">
        <f t="shared" si="112"/>
        <v>0</v>
      </c>
      <c r="R215" s="14">
        <f t="shared" si="113"/>
        <v>0</v>
      </c>
      <c r="S215" s="14">
        <f t="shared" si="114"/>
        <v>0</v>
      </c>
      <c r="T215" s="14">
        <f t="shared" si="115"/>
        <v>0</v>
      </c>
      <c r="U215" s="14">
        <f t="shared" si="116"/>
        <v>0</v>
      </c>
      <c r="V215" s="14">
        <f t="shared" si="117"/>
        <v>0</v>
      </c>
      <c r="W215" s="14">
        <f t="shared" si="118"/>
        <v>0</v>
      </c>
      <c r="X215" s="14">
        <f t="shared" si="119"/>
        <v>0</v>
      </c>
      <c r="Y215" s="14">
        <f t="shared" si="120"/>
        <v>0</v>
      </c>
      <c r="Z215" s="14">
        <f t="shared" si="121"/>
        <v>0</v>
      </c>
      <c r="AA215" s="14">
        <f t="shared" si="122"/>
        <v>0</v>
      </c>
      <c r="AB215" s="14">
        <f t="shared" si="123"/>
        <v>0</v>
      </c>
      <c r="AC215" s="14">
        <f t="shared" si="124"/>
        <v>0</v>
      </c>
      <c r="AD215" s="14">
        <f t="shared" si="125"/>
        <v>0</v>
      </c>
      <c r="AE215" s="14">
        <f t="shared" si="126"/>
        <v>0</v>
      </c>
      <c r="AF215" s="14">
        <f t="shared" si="127"/>
        <v>0</v>
      </c>
      <c r="AG215" s="14">
        <f t="shared" si="128"/>
        <v>0</v>
      </c>
      <c r="AH215" s="14">
        <f t="shared" si="129"/>
        <v>0</v>
      </c>
      <c r="AI215" s="14">
        <f t="shared" si="130"/>
        <v>0</v>
      </c>
      <c r="AJ215" s="14">
        <f t="shared" si="131"/>
        <v>0</v>
      </c>
    </row>
    <row r="216" spans="1:41" ht="15" customHeight="1">
      <c r="A216" s="38"/>
      <c r="B216" s="38"/>
      <c r="C216" s="39"/>
      <c r="D216" s="43"/>
      <c r="E216" s="43"/>
      <c r="F216" s="43"/>
      <c r="G216" s="43"/>
      <c r="H216" s="43"/>
      <c r="I216" s="43"/>
      <c r="J216" s="43"/>
      <c r="K216" s="43"/>
      <c r="L216" s="39"/>
    </row>
    <row r="217" spans="1:41" ht="15" customHeight="1">
      <c r="A217" s="38"/>
      <c r="B217" s="38"/>
      <c r="C217" s="39"/>
      <c r="D217" s="43"/>
      <c r="E217" s="43"/>
      <c r="F217" s="43"/>
      <c r="G217" s="43"/>
      <c r="H217" s="43"/>
      <c r="I217" s="43"/>
      <c r="J217" s="43"/>
      <c r="K217" s="43"/>
      <c r="L217" s="39"/>
    </row>
    <row r="218" spans="1:41" ht="15" customHeight="1">
      <c r="A218" s="38"/>
      <c r="B218" s="38"/>
      <c r="C218" s="39"/>
      <c r="D218" s="43"/>
      <c r="E218" s="43"/>
      <c r="F218" s="43"/>
      <c r="G218" s="43"/>
      <c r="H218" s="43"/>
      <c r="I218" s="43"/>
      <c r="J218" s="43"/>
      <c r="K218" s="43"/>
      <c r="L218" s="39"/>
    </row>
    <row r="219" spans="1:41" ht="15" customHeight="1">
      <c r="A219" s="38"/>
      <c r="B219" s="38"/>
      <c r="C219" s="39"/>
      <c r="D219" s="43"/>
      <c r="E219" s="43"/>
      <c r="F219" s="43"/>
      <c r="G219" s="43"/>
      <c r="H219" s="43"/>
      <c r="I219" s="43"/>
      <c r="J219" s="43"/>
      <c r="K219" s="43"/>
      <c r="L219" s="39"/>
    </row>
    <row r="220" spans="1:41" ht="15" customHeight="1">
      <c r="A220" s="38"/>
      <c r="B220" s="38"/>
      <c r="C220" s="39"/>
      <c r="D220" s="43"/>
      <c r="E220" s="43"/>
      <c r="F220" s="43"/>
      <c r="G220" s="43"/>
      <c r="H220" s="43"/>
      <c r="I220" s="43"/>
      <c r="J220" s="43"/>
      <c r="K220" s="43"/>
      <c r="L220" s="39"/>
    </row>
    <row r="221" spans="1:41" ht="15" customHeight="1">
      <c r="A221" s="38"/>
      <c r="B221" s="38"/>
      <c r="C221" s="39"/>
      <c r="D221" s="43"/>
      <c r="E221" s="43"/>
      <c r="F221" s="43"/>
      <c r="G221" s="43"/>
      <c r="H221" s="43"/>
      <c r="I221" s="43"/>
      <c r="J221" s="43"/>
      <c r="K221" s="43"/>
      <c r="L221" s="39"/>
    </row>
    <row r="222" spans="1:41" ht="15" customHeight="1">
      <c r="A222" s="38"/>
      <c r="B222" s="38"/>
      <c r="C222" s="39"/>
      <c r="D222" s="43"/>
      <c r="E222" s="43"/>
      <c r="F222" s="43"/>
      <c r="G222" s="43"/>
      <c r="H222" s="43"/>
      <c r="I222" s="43"/>
      <c r="J222" s="43"/>
      <c r="K222" s="43"/>
      <c r="L222" s="39"/>
    </row>
    <row r="223" spans="1:41" ht="15" customHeight="1">
      <c r="A223" s="38"/>
      <c r="B223" s="38"/>
      <c r="C223" s="39"/>
      <c r="D223" s="43"/>
      <c r="E223" s="43"/>
      <c r="F223" s="43"/>
      <c r="G223" s="43"/>
      <c r="H223" s="43"/>
      <c r="I223" s="43"/>
      <c r="J223" s="43"/>
      <c r="K223" s="43"/>
      <c r="L223" s="39"/>
    </row>
    <row r="224" spans="1:41" ht="15" customHeight="1">
      <c r="A224" s="38"/>
      <c r="B224" s="38"/>
      <c r="C224" s="39"/>
      <c r="D224" s="43"/>
      <c r="E224" s="43"/>
      <c r="F224" s="43"/>
      <c r="G224" s="43"/>
      <c r="H224" s="43"/>
      <c r="I224" s="43"/>
      <c r="J224" s="43"/>
      <c r="K224" s="43"/>
      <c r="L224" s="39"/>
    </row>
    <row r="225" spans="1:37" ht="15" customHeight="1">
      <c r="A225" s="38"/>
      <c r="B225" s="38"/>
      <c r="C225" s="39"/>
      <c r="D225" s="43"/>
      <c r="E225" s="43"/>
      <c r="F225" s="43"/>
      <c r="G225" s="43"/>
      <c r="H225" s="43"/>
      <c r="I225" s="43"/>
      <c r="J225" s="43"/>
      <c r="K225" s="43"/>
      <c r="L225" s="39"/>
    </row>
    <row r="226" spans="1:37" ht="15" customHeight="1">
      <c r="A226" s="38"/>
      <c r="B226" s="38"/>
      <c r="C226" s="39"/>
      <c r="D226" s="43"/>
      <c r="E226" s="43"/>
      <c r="F226" s="43"/>
      <c r="G226" s="43"/>
      <c r="H226" s="43"/>
      <c r="I226" s="43"/>
      <c r="J226" s="43"/>
      <c r="K226" s="43"/>
      <c r="L226" s="39"/>
    </row>
    <row r="227" spans="1:37" ht="15" customHeight="1">
      <c r="A227" s="38"/>
      <c r="B227" s="38"/>
      <c r="C227" s="39"/>
      <c r="D227" s="43"/>
      <c r="E227" s="43"/>
      <c r="F227" s="43"/>
      <c r="G227" s="43"/>
      <c r="H227" s="43"/>
      <c r="I227" s="43"/>
      <c r="J227" s="43"/>
      <c r="K227" s="43"/>
      <c r="L227" s="39"/>
    </row>
    <row r="228" spans="1:37" ht="15" customHeight="1">
      <c r="A228" s="42" t="s">
        <v>176</v>
      </c>
      <c r="B228" s="38"/>
      <c r="C228" s="39"/>
      <c r="D228" s="43"/>
      <c r="E228" s="41"/>
      <c r="F228" s="41">
        <f>SUMIF($P$201:$P$227, 1,$F$201:$F$227)</f>
        <v>1882929</v>
      </c>
      <c r="G228" s="41"/>
      <c r="H228" s="41">
        <f>SUMIF($P$201:$P$227, 1,$H$201:$H$227)</f>
        <v>900290</v>
      </c>
      <c r="I228" s="41"/>
      <c r="J228" s="41">
        <f>SUMIF($P$201:$P$227, 1,$J$201:$J$227)</f>
        <v>0</v>
      </c>
      <c r="K228" s="41">
        <f>F228+H228+J228</f>
        <v>2783219</v>
      </c>
      <c r="L228" s="39"/>
      <c r="Q228" s="14">
        <f>SUM($Q$201:$Q$227)</f>
        <v>0</v>
      </c>
      <c r="R228" s="14">
        <f>SUM($R$201:$R$227)</f>
        <v>0</v>
      </c>
      <c r="S228" s="14">
        <f>SUM($S$201:$S$227)</f>
        <v>0</v>
      </c>
      <c r="T228" s="14">
        <f>SUM($T$201:$T$227)</f>
        <v>0</v>
      </c>
      <c r="U228" s="14">
        <f>SUM($U$201:$U$227)</f>
        <v>0</v>
      </c>
      <c r="V228" s="14">
        <f>SUM($V$201:$V$227)</f>
        <v>0</v>
      </c>
      <c r="W228" s="14">
        <f>SUM($W$201:$W$227)</f>
        <v>0</v>
      </c>
      <c r="X228" s="14">
        <f>SUM($X$201:$X$227)</f>
        <v>0</v>
      </c>
      <c r="Y228" s="14">
        <f>SUM($Y$201:$Y$227)</f>
        <v>0</v>
      </c>
      <c r="Z228" s="14">
        <f>SUM($Z$201:$Z$227)</f>
        <v>0</v>
      </c>
      <c r="AA228" s="14">
        <f>SUM($AA$201:$AA$227)</f>
        <v>0</v>
      </c>
      <c r="AB228" s="14">
        <f>SUM($AB$201:$AB$227)</f>
        <v>0</v>
      </c>
      <c r="AC228" s="14">
        <f>SUM($AC$201:$AC$227)</f>
        <v>0</v>
      </c>
      <c r="AD228" s="14">
        <f>SUM($AD$201:$AD$227)</f>
        <v>0</v>
      </c>
      <c r="AE228" s="14">
        <f>SUM($AE$201:$AE$227)</f>
        <v>0</v>
      </c>
      <c r="AF228" s="14">
        <f>SUM($AF$201:$AF$227)</f>
        <v>0</v>
      </c>
      <c r="AG228" s="14">
        <f>SUM($AG$201:$AG$227)</f>
        <v>0</v>
      </c>
      <c r="AH228" s="14">
        <f>SUM($AH$201:$AH$227)</f>
        <v>0</v>
      </c>
      <c r="AI228" s="14">
        <f>SUM($AI$201:$AI$227)</f>
        <v>0</v>
      </c>
      <c r="AJ228" s="14">
        <f>SUM($AJ$201:$AJ$227)</f>
        <v>0</v>
      </c>
      <c r="AK228" s="14">
        <f>SUM($AK$201:$AK$227)</f>
        <v>0</v>
      </c>
    </row>
    <row r="229" spans="1:37" ht="15" customHeight="1">
      <c r="A229" s="215" t="s">
        <v>345</v>
      </c>
      <c r="B229" s="215"/>
      <c r="C229" s="215"/>
      <c r="D229" s="215"/>
      <c r="E229" s="215"/>
      <c r="F229" s="215"/>
      <c r="G229" s="215"/>
      <c r="H229" s="215"/>
      <c r="I229" s="215"/>
      <c r="J229" s="215"/>
      <c r="K229" s="215"/>
      <c r="L229" s="215"/>
    </row>
    <row r="230" spans="1:37" ht="15" customHeight="1">
      <c r="A230" s="38" t="s">
        <v>294</v>
      </c>
      <c r="B230" s="51" t="s">
        <v>346</v>
      </c>
      <c r="C230" s="39"/>
      <c r="D230" s="40"/>
      <c r="E230" s="41"/>
      <c r="F230" s="41">
        <f t="shared" ref="F230:F231" si="132">ROUNDDOWN(D230*E230,0)</f>
        <v>0</v>
      </c>
      <c r="G230" s="41"/>
      <c r="H230" s="41">
        <f t="shared" ref="H230:H231" si="133">ROUNDDOWN(D230*G230,0)</f>
        <v>0</v>
      </c>
      <c r="I230" s="41"/>
      <c r="J230" s="41">
        <f t="shared" ref="J230:J231" si="134">ROUNDDOWN(D230*I230,0)</f>
        <v>0</v>
      </c>
      <c r="K230" s="41">
        <f t="shared" ref="K230:K231" si="135">F230+H230+J230</f>
        <v>0</v>
      </c>
      <c r="L230" s="42" t="s">
        <v>16</v>
      </c>
    </row>
    <row r="231" spans="1:37" ht="15" customHeight="1">
      <c r="A231" s="57" t="str">
        <f>일위대가목록!B9</f>
        <v>벽부형진열장 제작 및 설치</v>
      </c>
      <c r="B231" s="57" t="s">
        <v>428</v>
      </c>
      <c r="C231" s="25" t="s">
        <v>99</v>
      </c>
      <c r="D231" s="37">
        <v>1</v>
      </c>
      <c r="E231" s="36">
        <f>일위대가목록!L9</f>
        <v>6350000</v>
      </c>
      <c r="F231" s="36">
        <f t="shared" si="132"/>
        <v>6350000</v>
      </c>
      <c r="G231" s="36"/>
      <c r="H231" s="36">
        <f t="shared" si="133"/>
        <v>0</v>
      </c>
      <c r="I231" s="36"/>
      <c r="J231" s="36">
        <f t="shared" si="134"/>
        <v>0</v>
      </c>
      <c r="K231" s="36">
        <f t="shared" si="135"/>
        <v>6350000</v>
      </c>
      <c r="L231" s="148">
        <v>5</v>
      </c>
      <c r="O231" s="18" t="s">
        <v>175</v>
      </c>
      <c r="P231" s="14">
        <v>1</v>
      </c>
      <c r="Q231" s="14">
        <f t="shared" ref="Q231:Q240" si="136">IF(O231="기계경비",J231,0)</f>
        <v>0</v>
      </c>
      <c r="R231" s="14">
        <f t="shared" ref="R231:R240" si="137">IF(O231="운반비",J231,0)</f>
        <v>0</v>
      </c>
      <c r="S231" s="14">
        <f t="shared" ref="S231:S240" si="138">IF(O231="작업부산물",K231,0)</f>
        <v>0</v>
      </c>
      <c r="T231" s="14">
        <f t="shared" ref="T231:T240" si="139">IF(O231="관급",ROUNDDOWN(D231*E231,0),0)+IF(O231="지급",ROUNDDOWN(D231*E231,0),0)</f>
        <v>0</v>
      </c>
      <c r="U231" s="14">
        <f t="shared" ref="U231:U240" si="140">IF(O231="외주비",F231+H231+J231,0)</f>
        <v>0</v>
      </c>
      <c r="V231" s="14">
        <f t="shared" ref="V231:V240" si="141">IF(O231="장비비",F231+H231+J231,0)</f>
        <v>0</v>
      </c>
      <c r="W231" s="14">
        <f t="shared" ref="W231:W240" si="142">IF(O231="폐기물처리비",J231,0)</f>
        <v>0</v>
      </c>
      <c r="X231" s="14">
        <f t="shared" ref="X231:X240" si="143">IF(O231="가설비",J231,0)</f>
        <v>0</v>
      </c>
      <c r="Y231" s="14">
        <f t="shared" ref="Y231:Y240" si="144">IF(O231="잡비제외분",F231,0)</f>
        <v>0</v>
      </c>
      <c r="Z231" s="14">
        <f t="shared" ref="Z231:Z240" si="145">IF(O231="사급자재대",K231,0)</f>
        <v>0</v>
      </c>
      <c r="AA231" s="14">
        <f t="shared" ref="AA231:AA240" si="146">IF(O231="관급자재대",K231,0)</f>
        <v>0</v>
      </c>
      <c r="AB231" s="14">
        <f t="shared" ref="AB231:AB240" si="147">IF(O231="사용자항목1",K231,0)</f>
        <v>0</v>
      </c>
      <c r="AC231" s="14">
        <f t="shared" ref="AC231:AC240" si="148">IF(O231="사용자항목2",K231,0)</f>
        <v>0</v>
      </c>
      <c r="AD231" s="14">
        <f t="shared" ref="AD231:AD240" si="149">IF(O231="사용자항목3",K231,0)</f>
        <v>0</v>
      </c>
      <c r="AE231" s="14">
        <f t="shared" ref="AE231:AE240" si="150">IF(O231="사용자항목4",K231,0)</f>
        <v>0</v>
      </c>
      <c r="AF231" s="14">
        <f t="shared" ref="AF231:AF240" si="151">IF(O231="사용자항목5",K231,0)</f>
        <v>0</v>
      </c>
      <c r="AG231" s="14">
        <f t="shared" ref="AG231:AG240" si="152">IF(O231="사용자항목6",K231,0)</f>
        <v>0</v>
      </c>
      <c r="AH231" s="14">
        <f t="shared" ref="AH231:AH240" si="153">IF(O231="사용자항목7",K231,0)</f>
        <v>0</v>
      </c>
      <c r="AI231" s="14">
        <f t="shared" ref="AI231:AI240" si="154">IF(O231="사용자항목8",K231,0)</f>
        <v>0</v>
      </c>
      <c r="AJ231" s="14">
        <f t="shared" ref="AJ231:AJ240" si="155">IF(O231="사용자항목9",K231,0)</f>
        <v>0</v>
      </c>
    </row>
    <row r="232" spans="1:37" ht="15" customHeight="1">
      <c r="A232" s="54"/>
      <c r="B232" s="54"/>
      <c r="C232" s="39"/>
      <c r="D232" s="40"/>
      <c r="E232" s="41"/>
      <c r="F232" s="41"/>
      <c r="G232" s="41"/>
      <c r="H232" s="41"/>
      <c r="I232" s="41"/>
      <c r="J232" s="41"/>
      <c r="K232" s="41"/>
      <c r="L232" s="42"/>
      <c r="O232" s="18" t="s">
        <v>175</v>
      </c>
      <c r="P232" s="14">
        <v>1</v>
      </c>
      <c r="Q232" s="14">
        <f t="shared" si="136"/>
        <v>0</v>
      </c>
      <c r="R232" s="14">
        <f t="shared" si="137"/>
        <v>0</v>
      </c>
      <c r="S232" s="14">
        <f t="shared" si="138"/>
        <v>0</v>
      </c>
      <c r="T232" s="14">
        <f t="shared" si="139"/>
        <v>0</v>
      </c>
      <c r="U232" s="14">
        <f t="shared" si="140"/>
        <v>0</v>
      </c>
      <c r="V232" s="14">
        <f t="shared" si="141"/>
        <v>0</v>
      </c>
      <c r="W232" s="14">
        <f t="shared" si="142"/>
        <v>0</v>
      </c>
      <c r="X232" s="14">
        <f t="shared" si="143"/>
        <v>0</v>
      </c>
      <c r="Y232" s="14">
        <f t="shared" si="144"/>
        <v>0</v>
      </c>
      <c r="Z232" s="14">
        <f t="shared" si="145"/>
        <v>0</v>
      </c>
      <c r="AA232" s="14">
        <f t="shared" si="146"/>
        <v>0</v>
      </c>
      <c r="AB232" s="14">
        <f t="shared" si="147"/>
        <v>0</v>
      </c>
      <c r="AC232" s="14">
        <f t="shared" si="148"/>
        <v>0</v>
      </c>
      <c r="AD232" s="14">
        <f t="shared" si="149"/>
        <v>0</v>
      </c>
      <c r="AE232" s="14">
        <f t="shared" si="150"/>
        <v>0</v>
      </c>
      <c r="AF232" s="14">
        <f t="shared" si="151"/>
        <v>0</v>
      </c>
      <c r="AG232" s="14">
        <f t="shared" si="152"/>
        <v>0</v>
      </c>
      <c r="AH232" s="14">
        <f t="shared" si="153"/>
        <v>0</v>
      </c>
      <c r="AI232" s="14">
        <f t="shared" si="154"/>
        <v>0</v>
      </c>
      <c r="AJ232" s="14">
        <f t="shared" si="155"/>
        <v>0</v>
      </c>
    </row>
    <row r="233" spans="1:37" ht="15" customHeight="1">
      <c r="A233" s="54"/>
      <c r="B233" s="54"/>
      <c r="C233" s="39"/>
      <c r="D233" s="40"/>
      <c r="E233" s="41"/>
      <c r="F233" s="41"/>
      <c r="G233" s="41"/>
      <c r="H233" s="41"/>
      <c r="I233" s="41"/>
      <c r="J233" s="41"/>
      <c r="K233" s="41"/>
      <c r="L233" s="42"/>
      <c r="O233" s="18" t="s">
        <v>175</v>
      </c>
      <c r="P233" s="14">
        <v>1</v>
      </c>
      <c r="Q233" s="14">
        <f t="shared" si="136"/>
        <v>0</v>
      </c>
      <c r="R233" s="14">
        <f t="shared" si="137"/>
        <v>0</v>
      </c>
      <c r="S233" s="14">
        <f t="shared" si="138"/>
        <v>0</v>
      </c>
      <c r="T233" s="14">
        <f t="shared" si="139"/>
        <v>0</v>
      </c>
      <c r="U233" s="14">
        <f t="shared" si="140"/>
        <v>0</v>
      </c>
      <c r="V233" s="14">
        <f t="shared" si="141"/>
        <v>0</v>
      </c>
      <c r="W233" s="14">
        <f t="shared" si="142"/>
        <v>0</v>
      </c>
      <c r="X233" s="14">
        <f t="shared" si="143"/>
        <v>0</v>
      </c>
      <c r="Y233" s="14">
        <f t="shared" si="144"/>
        <v>0</v>
      </c>
      <c r="Z233" s="14">
        <f t="shared" si="145"/>
        <v>0</v>
      </c>
      <c r="AA233" s="14">
        <f t="shared" si="146"/>
        <v>0</v>
      </c>
      <c r="AB233" s="14">
        <f t="shared" si="147"/>
        <v>0</v>
      </c>
      <c r="AC233" s="14">
        <f t="shared" si="148"/>
        <v>0</v>
      </c>
      <c r="AD233" s="14">
        <f t="shared" si="149"/>
        <v>0</v>
      </c>
      <c r="AE233" s="14">
        <f t="shared" si="150"/>
        <v>0</v>
      </c>
      <c r="AF233" s="14">
        <f t="shared" si="151"/>
        <v>0</v>
      </c>
      <c r="AG233" s="14">
        <f t="shared" si="152"/>
        <v>0</v>
      </c>
      <c r="AH233" s="14">
        <f t="shared" si="153"/>
        <v>0</v>
      </c>
      <c r="AI233" s="14">
        <f t="shared" si="154"/>
        <v>0</v>
      </c>
      <c r="AJ233" s="14">
        <f t="shared" si="155"/>
        <v>0</v>
      </c>
    </row>
    <row r="234" spans="1:37" ht="15" customHeight="1">
      <c r="A234" s="54"/>
      <c r="B234" s="54"/>
      <c r="C234" s="39"/>
      <c r="D234" s="40"/>
      <c r="E234" s="41"/>
      <c r="F234" s="41"/>
      <c r="G234" s="41"/>
      <c r="H234" s="41"/>
      <c r="I234" s="41"/>
      <c r="J234" s="41"/>
      <c r="K234" s="41"/>
      <c r="L234" s="42"/>
      <c r="O234" s="18" t="s">
        <v>175</v>
      </c>
      <c r="P234" s="14">
        <v>1</v>
      </c>
      <c r="Q234" s="14">
        <f t="shared" si="136"/>
        <v>0</v>
      </c>
      <c r="R234" s="14">
        <f t="shared" si="137"/>
        <v>0</v>
      </c>
      <c r="S234" s="14">
        <f t="shared" si="138"/>
        <v>0</v>
      </c>
      <c r="T234" s="14">
        <f t="shared" si="139"/>
        <v>0</v>
      </c>
      <c r="U234" s="14">
        <f t="shared" si="140"/>
        <v>0</v>
      </c>
      <c r="V234" s="14">
        <f t="shared" si="141"/>
        <v>0</v>
      </c>
      <c r="W234" s="14">
        <f t="shared" si="142"/>
        <v>0</v>
      </c>
      <c r="X234" s="14">
        <f t="shared" si="143"/>
        <v>0</v>
      </c>
      <c r="Y234" s="14">
        <f t="shared" si="144"/>
        <v>0</v>
      </c>
      <c r="Z234" s="14">
        <f t="shared" si="145"/>
        <v>0</v>
      </c>
      <c r="AA234" s="14">
        <f t="shared" si="146"/>
        <v>0</v>
      </c>
      <c r="AB234" s="14">
        <f t="shared" si="147"/>
        <v>0</v>
      </c>
      <c r="AC234" s="14">
        <f t="shared" si="148"/>
        <v>0</v>
      </c>
      <c r="AD234" s="14">
        <f t="shared" si="149"/>
        <v>0</v>
      </c>
      <c r="AE234" s="14">
        <f t="shared" si="150"/>
        <v>0</v>
      </c>
      <c r="AF234" s="14">
        <f t="shared" si="151"/>
        <v>0</v>
      </c>
      <c r="AG234" s="14">
        <f t="shared" si="152"/>
        <v>0</v>
      </c>
      <c r="AH234" s="14">
        <f t="shared" si="153"/>
        <v>0</v>
      </c>
      <c r="AI234" s="14">
        <f t="shared" si="154"/>
        <v>0</v>
      </c>
      <c r="AJ234" s="14">
        <f t="shared" si="155"/>
        <v>0</v>
      </c>
    </row>
    <row r="235" spans="1:37" ht="15" customHeight="1">
      <c r="A235" s="54"/>
      <c r="B235" s="54"/>
      <c r="C235" s="39"/>
      <c r="D235" s="40"/>
      <c r="E235" s="41"/>
      <c r="F235" s="41"/>
      <c r="G235" s="41"/>
      <c r="H235" s="41"/>
      <c r="I235" s="41"/>
      <c r="J235" s="41"/>
      <c r="K235" s="41"/>
      <c r="L235" s="42"/>
      <c r="O235" s="18" t="s">
        <v>175</v>
      </c>
      <c r="P235" s="14">
        <v>1</v>
      </c>
      <c r="Q235" s="14">
        <f t="shared" si="136"/>
        <v>0</v>
      </c>
      <c r="R235" s="14">
        <f t="shared" si="137"/>
        <v>0</v>
      </c>
      <c r="S235" s="14">
        <f t="shared" si="138"/>
        <v>0</v>
      </c>
      <c r="T235" s="14">
        <f t="shared" si="139"/>
        <v>0</v>
      </c>
      <c r="U235" s="14">
        <f t="shared" si="140"/>
        <v>0</v>
      </c>
      <c r="V235" s="14">
        <f t="shared" si="141"/>
        <v>0</v>
      </c>
      <c r="W235" s="14">
        <f t="shared" si="142"/>
        <v>0</v>
      </c>
      <c r="X235" s="14">
        <f t="shared" si="143"/>
        <v>0</v>
      </c>
      <c r="Y235" s="14">
        <f t="shared" si="144"/>
        <v>0</v>
      </c>
      <c r="Z235" s="14">
        <f t="shared" si="145"/>
        <v>0</v>
      </c>
      <c r="AA235" s="14">
        <f t="shared" si="146"/>
        <v>0</v>
      </c>
      <c r="AB235" s="14">
        <f t="shared" si="147"/>
        <v>0</v>
      </c>
      <c r="AC235" s="14">
        <f t="shared" si="148"/>
        <v>0</v>
      </c>
      <c r="AD235" s="14">
        <f t="shared" si="149"/>
        <v>0</v>
      </c>
      <c r="AE235" s="14">
        <f t="shared" si="150"/>
        <v>0</v>
      </c>
      <c r="AF235" s="14">
        <f t="shared" si="151"/>
        <v>0</v>
      </c>
      <c r="AG235" s="14">
        <f t="shared" si="152"/>
        <v>0</v>
      </c>
      <c r="AH235" s="14">
        <f t="shared" si="153"/>
        <v>0</v>
      </c>
      <c r="AI235" s="14">
        <f t="shared" si="154"/>
        <v>0</v>
      </c>
      <c r="AJ235" s="14">
        <f t="shared" si="155"/>
        <v>0</v>
      </c>
    </row>
    <row r="236" spans="1:37" ht="15" customHeight="1">
      <c r="A236" s="54"/>
      <c r="B236" s="54"/>
      <c r="C236" s="39"/>
      <c r="D236" s="40"/>
      <c r="E236" s="41"/>
      <c r="F236" s="41"/>
      <c r="G236" s="41"/>
      <c r="H236" s="41"/>
      <c r="I236" s="41"/>
      <c r="J236" s="41"/>
      <c r="K236" s="41"/>
      <c r="L236" s="42"/>
      <c r="O236" s="18" t="s">
        <v>175</v>
      </c>
      <c r="P236" s="14">
        <v>1</v>
      </c>
      <c r="Q236" s="14">
        <f t="shared" si="136"/>
        <v>0</v>
      </c>
      <c r="R236" s="14">
        <f t="shared" si="137"/>
        <v>0</v>
      </c>
      <c r="S236" s="14">
        <f t="shared" si="138"/>
        <v>0</v>
      </c>
      <c r="T236" s="14">
        <f t="shared" si="139"/>
        <v>0</v>
      </c>
      <c r="U236" s="14">
        <f t="shared" si="140"/>
        <v>0</v>
      </c>
      <c r="V236" s="14">
        <f t="shared" si="141"/>
        <v>0</v>
      </c>
      <c r="W236" s="14">
        <f t="shared" si="142"/>
        <v>0</v>
      </c>
      <c r="X236" s="14">
        <f t="shared" si="143"/>
        <v>0</v>
      </c>
      <c r="Y236" s="14">
        <f t="shared" si="144"/>
        <v>0</v>
      </c>
      <c r="Z236" s="14">
        <f t="shared" si="145"/>
        <v>0</v>
      </c>
      <c r="AA236" s="14">
        <f t="shared" si="146"/>
        <v>0</v>
      </c>
      <c r="AB236" s="14">
        <f t="shared" si="147"/>
        <v>0</v>
      </c>
      <c r="AC236" s="14">
        <f t="shared" si="148"/>
        <v>0</v>
      </c>
      <c r="AD236" s="14">
        <f t="shared" si="149"/>
        <v>0</v>
      </c>
      <c r="AE236" s="14">
        <f t="shared" si="150"/>
        <v>0</v>
      </c>
      <c r="AF236" s="14">
        <f t="shared" si="151"/>
        <v>0</v>
      </c>
      <c r="AG236" s="14">
        <f t="shared" si="152"/>
        <v>0</v>
      </c>
      <c r="AH236" s="14">
        <f t="shared" si="153"/>
        <v>0</v>
      </c>
      <c r="AI236" s="14">
        <f t="shared" si="154"/>
        <v>0</v>
      </c>
      <c r="AJ236" s="14">
        <f t="shared" si="155"/>
        <v>0</v>
      </c>
    </row>
    <row r="237" spans="1:37" ht="15" customHeight="1">
      <c r="A237" s="54"/>
      <c r="B237" s="54"/>
      <c r="C237" s="39"/>
      <c r="D237" s="40"/>
      <c r="E237" s="41"/>
      <c r="F237" s="41"/>
      <c r="G237" s="41"/>
      <c r="H237" s="41"/>
      <c r="I237" s="41"/>
      <c r="J237" s="41"/>
      <c r="K237" s="41"/>
      <c r="L237" s="42"/>
      <c r="O237" s="18" t="s">
        <v>175</v>
      </c>
      <c r="P237" s="14">
        <v>1</v>
      </c>
      <c r="Q237" s="14">
        <f t="shared" si="136"/>
        <v>0</v>
      </c>
      <c r="R237" s="14">
        <f t="shared" si="137"/>
        <v>0</v>
      </c>
      <c r="S237" s="14">
        <f t="shared" si="138"/>
        <v>0</v>
      </c>
      <c r="T237" s="14">
        <f t="shared" si="139"/>
        <v>0</v>
      </c>
      <c r="U237" s="14">
        <f t="shared" si="140"/>
        <v>0</v>
      </c>
      <c r="V237" s="14">
        <f t="shared" si="141"/>
        <v>0</v>
      </c>
      <c r="W237" s="14">
        <f t="shared" si="142"/>
        <v>0</v>
      </c>
      <c r="X237" s="14">
        <f t="shared" si="143"/>
        <v>0</v>
      </c>
      <c r="Y237" s="14">
        <f t="shared" si="144"/>
        <v>0</v>
      </c>
      <c r="Z237" s="14">
        <f t="shared" si="145"/>
        <v>0</v>
      </c>
      <c r="AA237" s="14">
        <f t="shared" si="146"/>
        <v>0</v>
      </c>
      <c r="AB237" s="14">
        <f t="shared" si="147"/>
        <v>0</v>
      </c>
      <c r="AC237" s="14">
        <f t="shared" si="148"/>
        <v>0</v>
      </c>
      <c r="AD237" s="14">
        <f t="shared" si="149"/>
        <v>0</v>
      </c>
      <c r="AE237" s="14">
        <f t="shared" si="150"/>
        <v>0</v>
      </c>
      <c r="AF237" s="14">
        <f t="shared" si="151"/>
        <v>0</v>
      </c>
      <c r="AG237" s="14">
        <f t="shared" si="152"/>
        <v>0</v>
      </c>
      <c r="AH237" s="14">
        <f t="shared" si="153"/>
        <v>0</v>
      </c>
      <c r="AI237" s="14">
        <f t="shared" si="154"/>
        <v>0</v>
      </c>
      <c r="AJ237" s="14">
        <f t="shared" si="155"/>
        <v>0</v>
      </c>
    </row>
    <row r="238" spans="1:37" ht="15" customHeight="1">
      <c r="A238" s="54"/>
      <c r="B238" s="54"/>
      <c r="C238" s="39"/>
      <c r="D238" s="40"/>
      <c r="E238" s="41"/>
      <c r="F238" s="41"/>
      <c r="G238" s="41"/>
      <c r="H238" s="41"/>
      <c r="I238" s="41"/>
      <c r="J238" s="41"/>
      <c r="K238" s="41"/>
      <c r="L238" s="42"/>
      <c r="O238" s="18" t="s">
        <v>175</v>
      </c>
      <c r="P238" s="14">
        <v>1</v>
      </c>
      <c r="Q238" s="14">
        <f t="shared" si="136"/>
        <v>0</v>
      </c>
      <c r="R238" s="14">
        <f t="shared" si="137"/>
        <v>0</v>
      </c>
      <c r="S238" s="14">
        <f t="shared" si="138"/>
        <v>0</v>
      </c>
      <c r="T238" s="14">
        <f t="shared" si="139"/>
        <v>0</v>
      </c>
      <c r="U238" s="14">
        <f t="shared" si="140"/>
        <v>0</v>
      </c>
      <c r="V238" s="14">
        <f t="shared" si="141"/>
        <v>0</v>
      </c>
      <c r="W238" s="14">
        <f t="shared" si="142"/>
        <v>0</v>
      </c>
      <c r="X238" s="14">
        <f t="shared" si="143"/>
        <v>0</v>
      </c>
      <c r="Y238" s="14">
        <f t="shared" si="144"/>
        <v>0</v>
      </c>
      <c r="Z238" s="14">
        <f t="shared" si="145"/>
        <v>0</v>
      </c>
      <c r="AA238" s="14">
        <f t="shared" si="146"/>
        <v>0</v>
      </c>
      <c r="AB238" s="14">
        <f t="shared" si="147"/>
        <v>0</v>
      </c>
      <c r="AC238" s="14">
        <f t="shared" si="148"/>
        <v>0</v>
      </c>
      <c r="AD238" s="14">
        <f t="shared" si="149"/>
        <v>0</v>
      </c>
      <c r="AE238" s="14">
        <f t="shared" si="150"/>
        <v>0</v>
      </c>
      <c r="AF238" s="14">
        <f t="shared" si="151"/>
        <v>0</v>
      </c>
      <c r="AG238" s="14">
        <f t="shared" si="152"/>
        <v>0</v>
      </c>
      <c r="AH238" s="14">
        <f t="shared" si="153"/>
        <v>0</v>
      </c>
      <c r="AI238" s="14">
        <f t="shared" si="154"/>
        <v>0</v>
      </c>
      <c r="AJ238" s="14">
        <f t="shared" si="155"/>
        <v>0</v>
      </c>
    </row>
    <row r="239" spans="1:37" ht="15" customHeight="1">
      <c r="A239" s="54"/>
      <c r="B239" s="54"/>
      <c r="C239" s="39"/>
      <c r="D239" s="40"/>
      <c r="E239" s="41"/>
      <c r="F239" s="41"/>
      <c r="G239" s="41"/>
      <c r="H239" s="41"/>
      <c r="I239" s="41"/>
      <c r="J239" s="41"/>
      <c r="K239" s="41"/>
      <c r="L239" s="42"/>
      <c r="O239" s="18" t="s">
        <v>175</v>
      </c>
      <c r="P239" s="14">
        <v>1</v>
      </c>
      <c r="Q239" s="14">
        <f t="shared" si="136"/>
        <v>0</v>
      </c>
      <c r="R239" s="14">
        <f t="shared" si="137"/>
        <v>0</v>
      </c>
      <c r="S239" s="14">
        <f t="shared" si="138"/>
        <v>0</v>
      </c>
      <c r="T239" s="14">
        <f t="shared" si="139"/>
        <v>0</v>
      </c>
      <c r="U239" s="14">
        <f t="shared" si="140"/>
        <v>0</v>
      </c>
      <c r="V239" s="14">
        <f t="shared" si="141"/>
        <v>0</v>
      </c>
      <c r="W239" s="14">
        <f t="shared" si="142"/>
        <v>0</v>
      </c>
      <c r="X239" s="14">
        <f t="shared" si="143"/>
        <v>0</v>
      </c>
      <c r="Y239" s="14">
        <f t="shared" si="144"/>
        <v>0</v>
      </c>
      <c r="Z239" s="14">
        <f t="shared" si="145"/>
        <v>0</v>
      </c>
      <c r="AA239" s="14">
        <f t="shared" si="146"/>
        <v>0</v>
      </c>
      <c r="AB239" s="14">
        <f t="shared" si="147"/>
        <v>0</v>
      </c>
      <c r="AC239" s="14">
        <f t="shared" si="148"/>
        <v>0</v>
      </c>
      <c r="AD239" s="14">
        <f t="shared" si="149"/>
        <v>0</v>
      </c>
      <c r="AE239" s="14">
        <f t="shared" si="150"/>
        <v>0</v>
      </c>
      <c r="AF239" s="14">
        <f t="shared" si="151"/>
        <v>0</v>
      </c>
      <c r="AG239" s="14">
        <f t="shared" si="152"/>
        <v>0</v>
      </c>
      <c r="AH239" s="14">
        <f t="shared" si="153"/>
        <v>0</v>
      </c>
      <c r="AI239" s="14">
        <f t="shared" si="154"/>
        <v>0</v>
      </c>
      <c r="AJ239" s="14">
        <f t="shared" si="155"/>
        <v>0</v>
      </c>
    </row>
    <row r="240" spans="1:37" ht="15" customHeight="1">
      <c r="A240" s="54"/>
      <c r="B240" s="54"/>
      <c r="C240" s="39"/>
      <c r="D240" s="40"/>
      <c r="E240" s="41"/>
      <c r="F240" s="41"/>
      <c r="G240" s="41"/>
      <c r="H240" s="41"/>
      <c r="I240" s="41"/>
      <c r="J240" s="41"/>
      <c r="K240" s="41"/>
      <c r="L240" s="42"/>
      <c r="O240" s="18" t="s">
        <v>175</v>
      </c>
      <c r="P240" s="14">
        <v>1</v>
      </c>
      <c r="Q240" s="14">
        <f t="shared" si="136"/>
        <v>0</v>
      </c>
      <c r="R240" s="14">
        <f t="shared" si="137"/>
        <v>0</v>
      </c>
      <c r="S240" s="14">
        <f t="shared" si="138"/>
        <v>0</v>
      </c>
      <c r="T240" s="14">
        <f t="shared" si="139"/>
        <v>0</v>
      </c>
      <c r="U240" s="14">
        <f t="shared" si="140"/>
        <v>0</v>
      </c>
      <c r="V240" s="14">
        <f t="shared" si="141"/>
        <v>0</v>
      </c>
      <c r="W240" s="14">
        <f t="shared" si="142"/>
        <v>0</v>
      </c>
      <c r="X240" s="14">
        <f t="shared" si="143"/>
        <v>0</v>
      </c>
      <c r="Y240" s="14">
        <f t="shared" si="144"/>
        <v>0</v>
      </c>
      <c r="Z240" s="14">
        <f t="shared" si="145"/>
        <v>0</v>
      </c>
      <c r="AA240" s="14">
        <f t="shared" si="146"/>
        <v>0</v>
      </c>
      <c r="AB240" s="14">
        <f t="shared" si="147"/>
        <v>0</v>
      </c>
      <c r="AC240" s="14">
        <f t="shared" si="148"/>
        <v>0</v>
      </c>
      <c r="AD240" s="14">
        <f t="shared" si="149"/>
        <v>0</v>
      </c>
      <c r="AE240" s="14">
        <f t="shared" si="150"/>
        <v>0</v>
      </c>
      <c r="AF240" s="14">
        <f t="shared" si="151"/>
        <v>0</v>
      </c>
      <c r="AG240" s="14">
        <f t="shared" si="152"/>
        <v>0</v>
      </c>
      <c r="AH240" s="14">
        <f t="shared" si="153"/>
        <v>0</v>
      </c>
      <c r="AI240" s="14">
        <f t="shared" si="154"/>
        <v>0</v>
      </c>
      <c r="AJ240" s="14">
        <f t="shared" si="155"/>
        <v>0</v>
      </c>
    </row>
    <row r="241" spans="1:37" ht="15" customHeight="1">
      <c r="A241" s="54"/>
      <c r="B241" s="54"/>
      <c r="C241" s="39"/>
      <c r="D241" s="43"/>
      <c r="E241" s="43"/>
      <c r="F241" s="43"/>
      <c r="G241" s="43"/>
      <c r="H241" s="43"/>
      <c r="I241" s="43"/>
      <c r="J241" s="43"/>
      <c r="K241" s="43"/>
      <c r="L241" s="39"/>
    </row>
    <row r="242" spans="1:37" ht="15" customHeight="1">
      <c r="A242" s="54"/>
      <c r="B242" s="54"/>
      <c r="C242" s="39"/>
      <c r="D242" s="43"/>
      <c r="E242" s="43"/>
      <c r="F242" s="43"/>
      <c r="G242" s="43"/>
      <c r="H242" s="43"/>
      <c r="I242" s="43"/>
      <c r="J242" s="43"/>
      <c r="K242" s="43"/>
      <c r="L242" s="39"/>
    </row>
    <row r="243" spans="1:37" ht="15" customHeight="1">
      <c r="A243" s="54"/>
      <c r="B243" s="54"/>
      <c r="C243" s="39"/>
      <c r="D243" s="43"/>
      <c r="E243" s="43"/>
      <c r="F243" s="43"/>
      <c r="G243" s="43"/>
      <c r="H243" s="43"/>
      <c r="I243" s="43"/>
      <c r="J243" s="43"/>
      <c r="K243" s="43"/>
      <c r="L243" s="39"/>
    </row>
    <row r="244" spans="1:37" ht="15" customHeight="1">
      <c r="A244" s="54"/>
      <c r="B244" s="54"/>
      <c r="C244" s="39"/>
      <c r="D244" s="43"/>
      <c r="E244" s="43"/>
      <c r="F244" s="43"/>
      <c r="G244" s="43"/>
      <c r="H244" s="43"/>
      <c r="I244" s="43"/>
      <c r="J244" s="43"/>
      <c r="K244" s="43"/>
      <c r="L244" s="39"/>
    </row>
    <row r="245" spans="1:37" ht="15" customHeight="1">
      <c r="A245" s="54"/>
      <c r="B245" s="54"/>
      <c r="C245" s="39"/>
      <c r="D245" s="43"/>
      <c r="E245" s="43"/>
      <c r="F245" s="43"/>
      <c r="G245" s="43"/>
      <c r="H245" s="43"/>
      <c r="I245" s="43"/>
      <c r="J245" s="43"/>
      <c r="K245" s="43"/>
      <c r="L245" s="39"/>
    </row>
    <row r="246" spans="1:37" ht="15" customHeight="1">
      <c r="A246" s="54"/>
      <c r="B246" s="54"/>
      <c r="C246" s="39"/>
      <c r="D246" s="43"/>
      <c r="E246" s="43"/>
      <c r="F246" s="43"/>
      <c r="G246" s="43"/>
      <c r="H246" s="43"/>
      <c r="I246" s="43"/>
      <c r="J246" s="43"/>
      <c r="K246" s="43"/>
      <c r="L246" s="39"/>
    </row>
    <row r="247" spans="1:37" ht="15" customHeight="1">
      <c r="A247" s="54"/>
      <c r="B247" s="54"/>
      <c r="C247" s="39"/>
      <c r="D247" s="43"/>
      <c r="E247" s="43"/>
      <c r="F247" s="43"/>
      <c r="G247" s="43"/>
      <c r="H247" s="43"/>
      <c r="I247" s="43"/>
      <c r="J247" s="43"/>
      <c r="K247" s="43"/>
      <c r="L247" s="39"/>
    </row>
    <row r="248" spans="1:37" ht="15" customHeight="1">
      <c r="A248" s="54"/>
      <c r="B248" s="54"/>
      <c r="C248" s="39"/>
      <c r="D248" s="43"/>
      <c r="E248" s="43"/>
      <c r="F248" s="43"/>
      <c r="G248" s="43"/>
      <c r="H248" s="43"/>
      <c r="I248" s="43"/>
      <c r="J248" s="43"/>
      <c r="K248" s="43"/>
      <c r="L248" s="39"/>
    </row>
    <row r="249" spans="1:37" ht="15" customHeight="1">
      <c r="A249" s="54"/>
      <c r="B249" s="54"/>
      <c r="C249" s="39"/>
      <c r="D249" s="43"/>
      <c r="E249" s="43"/>
      <c r="F249" s="43"/>
      <c r="G249" s="43"/>
      <c r="H249" s="43"/>
      <c r="I249" s="43"/>
      <c r="J249" s="43"/>
      <c r="K249" s="43"/>
      <c r="L249" s="39"/>
    </row>
    <row r="250" spans="1:37" ht="15" customHeight="1">
      <c r="A250" s="54"/>
      <c r="B250" s="54"/>
      <c r="C250" s="39"/>
      <c r="D250" s="43"/>
      <c r="E250" s="43"/>
      <c r="F250" s="43"/>
      <c r="G250" s="43"/>
      <c r="H250" s="43"/>
      <c r="I250" s="43"/>
      <c r="J250" s="43"/>
      <c r="K250" s="43"/>
      <c r="L250" s="39"/>
    </row>
    <row r="251" spans="1:37" ht="15" customHeight="1">
      <c r="A251" s="54"/>
      <c r="B251" s="54"/>
      <c r="C251" s="39"/>
      <c r="D251" s="43"/>
      <c r="E251" s="43"/>
      <c r="F251" s="43"/>
      <c r="G251" s="43"/>
      <c r="H251" s="43"/>
      <c r="I251" s="43"/>
      <c r="J251" s="43"/>
      <c r="K251" s="43"/>
      <c r="L251" s="39"/>
    </row>
    <row r="252" spans="1:37" ht="15" customHeight="1">
      <c r="A252" s="54"/>
      <c r="B252" s="54"/>
      <c r="C252" s="39"/>
      <c r="D252" s="43"/>
      <c r="E252" s="43"/>
      <c r="F252" s="43"/>
      <c r="G252" s="43"/>
      <c r="H252" s="43"/>
      <c r="I252" s="43"/>
      <c r="J252" s="43"/>
      <c r="K252" s="43"/>
      <c r="L252" s="39"/>
    </row>
    <row r="253" spans="1:37" ht="15" customHeight="1">
      <c r="A253" s="54"/>
      <c r="B253" s="54"/>
      <c r="C253" s="39"/>
      <c r="D253" s="43"/>
      <c r="E253" s="43"/>
      <c r="F253" s="43"/>
      <c r="G253" s="43"/>
      <c r="H253" s="43"/>
      <c r="I253" s="43"/>
      <c r="J253" s="43"/>
      <c r="K253" s="43"/>
      <c r="L253" s="39"/>
    </row>
    <row r="254" spans="1:37" ht="15" customHeight="1">
      <c r="A254" s="54"/>
      <c r="B254" s="54"/>
      <c r="C254" s="39"/>
      <c r="D254" s="43"/>
      <c r="E254" s="43"/>
      <c r="F254" s="43"/>
      <c r="G254" s="43"/>
      <c r="H254" s="43"/>
      <c r="I254" s="43"/>
      <c r="J254" s="43"/>
      <c r="K254" s="43"/>
      <c r="L254" s="39"/>
    </row>
    <row r="255" spans="1:37" ht="15" customHeight="1">
      <c r="A255" s="54"/>
      <c r="B255" s="54"/>
      <c r="C255" s="39"/>
      <c r="D255" s="43"/>
      <c r="E255" s="43"/>
      <c r="F255" s="43"/>
      <c r="G255" s="43"/>
      <c r="H255" s="43"/>
      <c r="I255" s="43"/>
      <c r="J255" s="43"/>
      <c r="K255" s="43"/>
      <c r="L255" s="39"/>
    </row>
    <row r="256" spans="1:37" ht="15" customHeight="1">
      <c r="A256" s="42" t="s">
        <v>176</v>
      </c>
      <c r="B256" s="38"/>
      <c r="C256" s="39"/>
      <c r="D256" s="43"/>
      <c r="E256" s="41"/>
      <c r="F256" s="41">
        <f>SUMIF($P$229:$P$255, 1,$F$229:$F$255)</f>
        <v>6350000</v>
      </c>
      <c r="G256" s="41"/>
      <c r="H256" s="41">
        <f>SUMIF($P$229:$P$255, 1,$H$229:$H$255)</f>
        <v>0</v>
      </c>
      <c r="I256" s="41"/>
      <c r="J256" s="41">
        <f>SUMIF($P$229:$P$255, 1,$J$229:$J$255)</f>
        <v>0</v>
      </c>
      <c r="K256" s="41">
        <f>F256+H256+J256</f>
        <v>6350000</v>
      </c>
      <c r="L256" s="39"/>
      <c r="Q256" s="14">
        <f>SUM($Q$229:$Q$255)</f>
        <v>0</v>
      </c>
      <c r="R256" s="14">
        <f>SUM($R$229:$R$255)</f>
        <v>0</v>
      </c>
      <c r="S256" s="14">
        <f>SUM($S$229:$S$255)</f>
        <v>0</v>
      </c>
      <c r="T256" s="14">
        <f>SUM($T$229:$T$255)</f>
        <v>0</v>
      </c>
      <c r="U256" s="14">
        <f>SUM($U$229:$U$255)</f>
        <v>0</v>
      </c>
      <c r="V256" s="14">
        <f>SUM($V$229:$V$255)</f>
        <v>0</v>
      </c>
      <c r="W256" s="14">
        <f>SUM($W$229:$W$255)</f>
        <v>0</v>
      </c>
      <c r="X256" s="14">
        <f>SUM($X$229:$X$255)</f>
        <v>0</v>
      </c>
      <c r="Y256" s="14">
        <f>SUM($Y$229:$Y$255)</f>
        <v>0</v>
      </c>
      <c r="Z256" s="14">
        <f>SUM($Z$229:$Z$255)</f>
        <v>0</v>
      </c>
      <c r="AA256" s="14">
        <f>SUM($AA$229:$AA$255)</f>
        <v>0</v>
      </c>
      <c r="AB256" s="14">
        <f>SUM($AB$229:$AB$255)</f>
        <v>0</v>
      </c>
      <c r="AC256" s="14">
        <f>SUM($AC$229:$AC$255)</f>
        <v>0</v>
      </c>
      <c r="AD256" s="14">
        <f>SUM($AD$229:$AD$255)</f>
        <v>0</v>
      </c>
      <c r="AE256" s="14">
        <f>SUM($AE$229:$AE$255)</f>
        <v>0</v>
      </c>
      <c r="AF256" s="14">
        <f>SUM($AF$229:$AF$255)</f>
        <v>0</v>
      </c>
      <c r="AG256" s="14">
        <f>SUM($AG$229:$AG$255)</f>
        <v>0</v>
      </c>
      <c r="AH256" s="14">
        <f>SUM($AH$229:$AH$255)</f>
        <v>0</v>
      </c>
      <c r="AI256" s="14">
        <f>SUM($AI$229:$AI$255)</f>
        <v>0</v>
      </c>
      <c r="AJ256" s="14">
        <f>SUM($AJ$229:$AJ$255)</f>
        <v>0</v>
      </c>
      <c r="AK256" s="14">
        <f>SUM($AK$229:$AK$255)</f>
        <v>0</v>
      </c>
    </row>
    <row r="257" spans="1:37" ht="15" customHeight="1">
      <c r="A257" s="44" t="s">
        <v>289</v>
      </c>
      <c r="B257" s="38"/>
      <c r="C257" s="39"/>
      <c r="D257" s="43"/>
      <c r="E257" s="41"/>
      <c r="F257" s="41"/>
      <c r="G257" s="41"/>
      <c r="H257" s="41"/>
      <c r="I257" s="41"/>
      <c r="J257" s="41"/>
      <c r="K257" s="41"/>
      <c r="L257" s="39"/>
    </row>
    <row r="258" spans="1:37" ht="15" customHeight="1">
      <c r="A258" s="52" t="s">
        <v>298</v>
      </c>
      <c r="B258" s="45"/>
      <c r="C258" s="42" t="s">
        <v>95</v>
      </c>
      <c r="D258" s="46">
        <v>1</v>
      </c>
      <c r="E258" s="41">
        <f>집계표!F312</f>
        <v>1624315</v>
      </c>
      <c r="F258" s="41">
        <f>D258*E258</f>
        <v>1624315</v>
      </c>
      <c r="G258" s="41">
        <f>집계표!H312</f>
        <v>958656</v>
      </c>
      <c r="H258" s="41">
        <f>D258*G258</f>
        <v>958656</v>
      </c>
      <c r="I258" s="41">
        <f>집계표!J312</f>
        <v>0</v>
      </c>
      <c r="J258" s="41">
        <f>D258*I258</f>
        <v>0</v>
      </c>
      <c r="K258" s="41">
        <f>F258+H258+J258</f>
        <v>2582971</v>
      </c>
      <c r="L258" s="42" t="s">
        <v>16</v>
      </c>
      <c r="P258" s="14">
        <v>1</v>
      </c>
      <c r="Q258" s="14">
        <f>집계표!Q312*D258</f>
        <v>0</v>
      </c>
      <c r="R258" s="14">
        <f>집계표!R312*D258</f>
        <v>0</v>
      </c>
      <c r="S258" s="14">
        <f>집계표!S312*D258</f>
        <v>0</v>
      </c>
      <c r="T258" s="14">
        <f>집계표!T312*D258</f>
        <v>0</v>
      </c>
      <c r="U258" s="14">
        <f>집계표!U312*D258</f>
        <v>0</v>
      </c>
      <c r="V258" s="14">
        <f>집계표!V312*D258</f>
        <v>0</v>
      </c>
      <c r="W258" s="14">
        <f>집계표!W312*D258</f>
        <v>0</v>
      </c>
      <c r="X258" s="14">
        <f>집계표!X312*D258</f>
        <v>0</v>
      </c>
      <c r="Y258" s="14">
        <f>집계표!Y312*D258</f>
        <v>0</v>
      </c>
      <c r="Z258" s="14">
        <f>집계표!Z312*D258</f>
        <v>0</v>
      </c>
      <c r="AA258" s="14">
        <f>집계표!AA312*D258</f>
        <v>0</v>
      </c>
      <c r="AB258" s="14">
        <f>집계표!AB312*D258</f>
        <v>0</v>
      </c>
      <c r="AC258" s="14">
        <f>집계표!AC312*D258</f>
        <v>0</v>
      </c>
      <c r="AD258" s="14">
        <f>집계표!AD312*D258</f>
        <v>0</v>
      </c>
      <c r="AE258" s="14">
        <f>집계표!AE312*D258</f>
        <v>0</v>
      </c>
      <c r="AF258" s="14">
        <f>집계표!AF312*D258</f>
        <v>0</v>
      </c>
      <c r="AG258" s="14">
        <f>집계표!AG312*D258</f>
        <v>0</v>
      </c>
      <c r="AH258" s="14">
        <f>집계표!AH312*D258</f>
        <v>0</v>
      </c>
      <c r="AI258" s="14">
        <f>집계표!AI312*D258</f>
        <v>0</v>
      </c>
      <c r="AJ258" s="14">
        <f>집계표!AJ312*D258</f>
        <v>0</v>
      </c>
      <c r="AK258" s="14">
        <f>집계표!AK312*D258</f>
        <v>0</v>
      </c>
    </row>
    <row r="259" spans="1:37" ht="15" customHeight="1">
      <c r="A259" s="52" t="s">
        <v>299</v>
      </c>
      <c r="B259" s="45"/>
      <c r="C259" s="42" t="s">
        <v>95</v>
      </c>
      <c r="D259" s="46">
        <v>1</v>
      </c>
      <c r="E259" s="41">
        <f>집계표!F340</f>
        <v>711322</v>
      </c>
      <c r="F259" s="41">
        <f>D259*E259</f>
        <v>711322</v>
      </c>
      <c r="G259" s="41">
        <f>집계표!H340</f>
        <v>144341</v>
      </c>
      <c r="H259" s="41">
        <f>D259*G259</f>
        <v>144341</v>
      </c>
      <c r="I259" s="41">
        <f>집계표!J340</f>
        <v>0</v>
      </c>
      <c r="J259" s="41">
        <f>D259*I259</f>
        <v>0</v>
      </c>
      <c r="K259" s="41">
        <f>F259+H259+J259</f>
        <v>855663</v>
      </c>
      <c r="L259" s="42" t="s">
        <v>16</v>
      </c>
      <c r="P259" s="14">
        <v>1</v>
      </c>
      <c r="Q259" s="14">
        <f>집계표!Q340*D259</f>
        <v>0</v>
      </c>
      <c r="R259" s="14">
        <f>집계표!R340*D259</f>
        <v>0</v>
      </c>
      <c r="S259" s="14">
        <f>집계표!S340*D259</f>
        <v>0</v>
      </c>
      <c r="T259" s="14">
        <f>집계표!T340*D259</f>
        <v>0</v>
      </c>
      <c r="U259" s="14">
        <f>집계표!U340*D259</f>
        <v>0</v>
      </c>
      <c r="V259" s="14">
        <f>집계표!V340*D259</f>
        <v>0</v>
      </c>
      <c r="W259" s="14">
        <f>집계표!W340*D259</f>
        <v>0</v>
      </c>
      <c r="X259" s="14">
        <f>집계표!X340*D259</f>
        <v>0</v>
      </c>
      <c r="Y259" s="14">
        <f>집계표!Y340*D259</f>
        <v>0</v>
      </c>
      <c r="Z259" s="14">
        <f>집계표!Z340*D259</f>
        <v>0</v>
      </c>
      <c r="AA259" s="14">
        <f>집계표!AA340*D259</f>
        <v>0</v>
      </c>
      <c r="AB259" s="14">
        <f>집계표!AB340*D259</f>
        <v>0</v>
      </c>
      <c r="AC259" s="14">
        <f>집계표!AC340*D259</f>
        <v>0</v>
      </c>
      <c r="AD259" s="14">
        <f>집계표!AD340*D259</f>
        <v>0</v>
      </c>
      <c r="AE259" s="14">
        <f>집계표!AE340*D259</f>
        <v>0</v>
      </c>
      <c r="AF259" s="14">
        <f>집계표!AF340*D259</f>
        <v>0</v>
      </c>
      <c r="AG259" s="14">
        <f>집계표!AG340*D259</f>
        <v>0</v>
      </c>
      <c r="AH259" s="14">
        <f>집계표!AH340*D259</f>
        <v>0</v>
      </c>
      <c r="AI259" s="14">
        <f>집계표!AI340*D259</f>
        <v>0</v>
      </c>
      <c r="AJ259" s="14">
        <f>집계표!AJ340*D259</f>
        <v>0</v>
      </c>
      <c r="AK259" s="14">
        <f>집계표!AK340*D259</f>
        <v>0</v>
      </c>
    </row>
    <row r="260" spans="1:37" ht="15" customHeight="1">
      <c r="A260" s="52" t="s">
        <v>300</v>
      </c>
      <c r="B260" s="45"/>
      <c r="C260" s="42" t="s">
        <v>95</v>
      </c>
      <c r="D260" s="46">
        <v>1</v>
      </c>
      <c r="E260" s="41">
        <f>집계표!F368</f>
        <v>1834332</v>
      </c>
      <c r="F260" s="41">
        <f>D260*E260</f>
        <v>1834332</v>
      </c>
      <c r="G260" s="41">
        <f>집계표!H368</f>
        <v>272684</v>
      </c>
      <c r="H260" s="41">
        <f>D260*G260</f>
        <v>272684</v>
      </c>
      <c r="I260" s="41">
        <f>집계표!J368</f>
        <v>0</v>
      </c>
      <c r="J260" s="41">
        <f>D260*I260</f>
        <v>0</v>
      </c>
      <c r="K260" s="41">
        <f>F260+H260+J260</f>
        <v>2107016</v>
      </c>
      <c r="L260" s="42" t="s">
        <v>16</v>
      </c>
      <c r="P260" s="14">
        <v>1</v>
      </c>
      <c r="Q260" s="14">
        <f>집계표!Q368*D260</f>
        <v>0</v>
      </c>
      <c r="R260" s="14">
        <f>집계표!R368*D260</f>
        <v>0</v>
      </c>
      <c r="S260" s="14">
        <f>집계표!S368*D260</f>
        <v>0</v>
      </c>
      <c r="T260" s="14">
        <f>집계표!T368*D260</f>
        <v>0</v>
      </c>
      <c r="U260" s="14">
        <f>집계표!U368*D260</f>
        <v>0</v>
      </c>
      <c r="V260" s="14">
        <f>집계표!V368*D260</f>
        <v>0</v>
      </c>
      <c r="W260" s="14">
        <f>집계표!W368*D260</f>
        <v>0</v>
      </c>
      <c r="X260" s="14">
        <f>집계표!X368*D260</f>
        <v>0</v>
      </c>
      <c r="Y260" s="14">
        <f>집계표!Y368*D260</f>
        <v>0</v>
      </c>
      <c r="Z260" s="14">
        <f>집계표!Z368*D260</f>
        <v>0</v>
      </c>
      <c r="AA260" s="14">
        <f>집계표!AA368*D260</f>
        <v>0</v>
      </c>
      <c r="AB260" s="14">
        <f>집계표!AB368*D260</f>
        <v>0</v>
      </c>
      <c r="AC260" s="14">
        <f>집계표!AC368*D260</f>
        <v>0</v>
      </c>
      <c r="AD260" s="14">
        <f>집계표!AD368*D260</f>
        <v>0</v>
      </c>
      <c r="AE260" s="14">
        <f>집계표!AE368*D260</f>
        <v>0</v>
      </c>
      <c r="AF260" s="14">
        <f>집계표!AF368*D260</f>
        <v>0</v>
      </c>
      <c r="AG260" s="14">
        <f>집계표!AG368*D260</f>
        <v>0</v>
      </c>
      <c r="AH260" s="14">
        <f>집계표!AH368*D260</f>
        <v>0</v>
      </c>
      <c r="AI260" s="14">
        <f>집계표!AI368*D260</f>
        <v>0</v>
      </c>
      <c r="AJ260" s="14">
        <f>집계표!AJ368*D260</f>
        <v>0</v>
      </c>
      <c r="AK260" s="14">
        <f>집계표!AK368*D260</f>
        <v>0</v>
      </c>
    </row>
    <row r="261" spans="1:37" ht="15" customHeight="1">
      <c r="A261" s="52" t="s">
        <v>301</v>
      </c>
      <c r="B261" s="45"/>
      <c r="C261" s="42" t="s">
        <v>95</v>
      </c>
      <c r="D261" s="46">
        <v>1</v>
      </c>
      <c r="E261" s="41">
        <f>집계표!F396</f>
        <v>711322</v>
      </c>
      <c r="F261" s="41">
        <f>D261*E261</f>
        <v>711322</v>
      </c>
      <c r="G261" s="41">
        <f>집계표!H396</f>
        <v>144341</v>
      </c>
      <c r="H261" s="41">
        <f>D261*G261</f>
        <v>144341</v>
      </c>
      <c r="I261" s="41">
        <f>집계표!J396</f>
        <v>0</v>
      </c>
      <c r="J261" s="41">
        <f>D261*I261</f>
        <v>0</v>
      </c>
      <c r="K261" s="41">
        <f>F261+H261+J261</f>
        <v>855663</v>
      </c>
      <c r="L261" s="42" t="s">
        <v>16</v>
      </c>
      <c r="P261" s="14">
        <v>1</v>
      </c>
      <c r="Q261" s="14">
        <f>집계표!Q396*D261</f>
        <v>0</v>
      </c>
      <c r="R261" s="14">
        <f>집계표!R396*D261</f>
        <v>0</v>
      </c>
      <c r="S261" s="14">
        <f>집계표!S396*D261</f>
        <v>0</v>
      </c>
      <c r="T261" s="14">
        <f>집계표!T396*D261</f>
        <v>0</v>
      </c>
      <c r="U261" s="14">
        <f>집계표!U396*D261</f>
        <v>0</v>
      </c>
      <c r="V261" s="14">
        <f>집계표!V396*D261</f>
        <v>0</v>
      </c>
      <c r="W261" s="14">
        <f>집계표!W396*D261</f>
        <v>0</v>
      </c>
      <c r="X261" s="14">
        <f>집계표!X396*D261</f>
        <v>0</v>
      </c>
      <c r="Y261" s="14">
        <f>집계표!Y396*D261</f>
        <v>0</v>
      </c>
      <c r="Z261" s="14">
        <f>집계표!Z396*D261</f>
        <v>0</v>
      </c>
      <c r="AA261" s="14">
        <f>집계표!AA396*D261</f>
        <v>0</v>
      </c>
      <c r="AB261" s="14">
        <f>집계표!AB396*D261</f>
        <v>0</v>
      </c>
      <c r="AC261" s="14">
        <f>집계표!AC396*D261</f>
        <v>0</v>
      </c>
      <c r="AD261" s="14">
        <f>집계표!AD396*D261</f>
        <v>0</v>
      </c>
      <c r="AE261" s="14">
        <f>집계표!AE396*D261</f>
        <v>0</v>
      </c>
      <c r="AF261" s="14">
        <f>집계표!AF396*D261</f>
        <v>0</v>
      </c>
      <c r="AG261" s="14">
        <f>집계표!AG396*D261</f>
        <v>0</v>
      </c>
      <c r="AH261" s="14">
        <f>집계표!AH396*D261</f>
        <v>0</v>
      </c>
      <c r="AI261" s="14">
        <f>집계표!AI396*D261</f>
        <v>0</v>
      </c>
      <c r="AJ261" s="14">
        <f>집계표!AJ396*D261</f>
        <v>0</v>
      </c>
      <c r="AK261" s="14">
        <f>집계표!AK396*D261</f>
        <v>0</v>
      </c>
    </row>
    <row r="262" spans="1:37" ht="15" customHeight="1">
      <c r="A262" s="52" t="s">
        <v>302</v>
      </c>
      <c r="B262" s="45"/>
      <c r="C262" s="42" t="s">
        <v>95</v>
      </c>
      <c r="D262" s="46">
        <v>1</v>
      </c>
      <c r="E262" s="41">
        <f>집계표!F424</f>
        <v>1624315</v>
      </c>
      <c r="F262" s="41">
        <f>D262*E262</f>
        <v>1624315</v>
      </c>
      <c r="G262" s="41">
        <f>집계표!H424</f>
        <v>958656</v>
      </c>
      <c r="H262" s="41">
        <f>D262*G262</f>
        <v>958656</v>
      </c>
      <c r="I262" s="41">
        <f>집계표!J424</f>
        <v>0</v>
      </c>
      <c r="J262" s="41">
        <f>D262*I262</f>
        <v>0</v>
      </c>
      <c r="K262" s="41">
        <f>F262+H262+J262</f>
        <v>2582971</v>
      </c>
      <c r="L262" s="42" t="s">
        <v>16</v>
      </c>
      <c r="P262" s="14">
        <v>1</v>
      </c>
      <c r="Q262" s="14">
        <f>집계표!Q424*D262</f>
        <v>0</v>
      </c>
      <c r="R262" s="14">
        <f>집계표!R424*D262</f>
        <v>0</v>
      </c>
      <c r="S262" s="14">
        <f>집계표!S424*D262</f>
        <v>0</v>
      </c>
      <c r="T262" s="14">
        <f>집계표!T424*D262</f>
        <v>0</v>
      </c>
      <c r="U262" s="14">
        <f>집계표!U424*D262</f>
        <v>0</v>
      </c>
      <c r="V262" s="14">
        <f>집계표!V424*D262</f>
        <v>0</v>
      </c>
      <c r="W262" s="14">
        <f>집계표!W424*D262</f>
        <v>0</v>
      </c>
      <c r="X262" s="14">
        <f>집계표!X424*D262</f>
        <v>0</v>
      </c>
      <c r="Y262" s="14">
        <f>집계표!Y424*D262</f>
        <v>0</v>
      </c>
      <c r="Z262" s="14">
        <f>집계표!Z424*D262</f>
        <v>0</v>
      </c>
      <c r="AA262" s="14">
        <f>집계표!AA424*D262</f>
        <v>0</v>
      </c>
      <c r="AB262" s="14">
        <f>집계표!AB424*D262</f>
        <v>0</v>
      </c>
      <c r="AC262" s="14">
        <f>집계표!AC424*D262</f>
        <v>0</v>
      </c>
      <c r="AD262" s="14">
        <f>집계표!AD424*D262</f>
        <v>0</v>
      </c>
      <c r="AE262" s="14">
        <f>집계표!AE424*D262</f>
        <v>0</v>
      </c>
      <c r="AF262" s="14">
        <f>집계표!AF424*D262</f>
        <v>0</v>
      </c>
      <c r="AG262" s="14">
        <f>집계표!AG424*D262</f>
        <v>0</v>
      </c>
      <c r="AH262" s="14">
        <f>집계표!AH424*D262</f>
        <v>0</v>
      </c>
      <c r="AI262" s="14">
        <f>집계표!AI424*D262</f>
        <v>0</v>
      </c>
      <c r="AJ262" s="14">
        <f>집계표!AJ424*D262</f>
        <v>0</v>
      </c>
      <c r="AK262" s="14">
        <f>집계표!AK424*D262</f>
        <v>0</v>
      </c>
    </row>
    <row r="263" spans="1:37" ht="15" customHeight="1">
      <c r="A263" s="38"/>
      <c r="B263" s="38"/>
      <c r="C263" s="39"/>
      <c r="D263" s="43"/>
      <c r="E263" s="41"/>
      <c r="F263" s="41"/>
      <c r="G263" s="41"/>
      <c r="H263" s="41"/>
      <c r="I263" s="41"/>
      <c r="J263" s="41"/>
      <c r="K263" s="41"/>
      <c r="L263" s="39"/>
    </row>
    <row r="264" spans="1:37" ht="15" customHeight="1">
      <c r="A264" s="38"/>
      <c r="B264" s="38"/>
      <c r="C264" s="39"/>
      <c r="D264" s="43"/>
      <c r="E264" s="43"/>
      <c r="F264" s="43"/>
      <c r="G264" s="43"/>
      <c r="H264" s="43"/>
      <c r="I264" s="43"/>
      <c r="J264" s="43"/>
      <c r="K264" s="43"/>
      <c r="L264" s="39"/>
    </row>
    <row r="265" spans="1:37" ht="15" customHeight="1">
      <c r="A265" s="38"/>
      <c r="B265" s="38"/>
      <c r="C265" s="39"/>
      <c r="D265" s="43"/>
      <c r="E265" s="43"/>
      <c r="F265" s="43"/>
      <c r="G265" s="43"/>
      <c r="H265" s="43"/>
      <c r="I265" s="43"/>
      <c r="J265" s="43"/>
      <c r="K265" s="43"/>
      <c r="L265" s="39"/>
    </row>
    <row r="266" spans="1:37" ht="15" customHeight="1">
      <c r="A266" s="38"/>
      <c r="B266" s="38"/>
      <c r="C266" s="39"/>
      <c r="D266" s="43"/>
      <c r="E266" s="43"/>
      <c r="F266" s="43"/>
      <c r="G266" s="43"/>
      <c r="H266" s="43"/>
      <c r="I266" s="43"/>
      <c r="J266" s="43"/>
      <c r="K266" s="43"/>
      <c r="L266" s="39"/>
    </row>
    <row r="267" spans="1:37" ht="15" customHeight="1">
      <c r="A267" s="38"/>
      <c r="B267" s="38"/>
      <c r="C267" s="39"/>
      <c r="D267" s="43"/>
      <c r="E267" s="43"/>
      <c r="F267" s="43"/>
      <c r="G267" s="43"/>
      <c r="H267" s="43"/>
      <c r="I267" s="43"/>
      <c r="J267" s="43"/>
      <c r="K267" s="43"/>
      <c r="L267" s="39"/>
    </row>
    <row r="268" spans="1:37" ht="15" customHeight="1">
      <c r="A268" s="38"/>
      <c r="B268" s="38"/>
      <c r="C268" s="39"/>
      <c r="D268" s="43"/>
      <c r="E268" s="43"/>
      <c r="F268" s="43"/>
      <c r="G268" s="43"/>
      <c r="H268" s="43"/>
      <c r="I268" s="43"/>
      <c r="J268" s="43"/>
      <c r="K268" s="43"/>
      <c r="L268" s="39"/>
    </row>
    <row r="269" spans="1:37" ht="15" customHeight="1">
      <c r="A269" s="38"/>
      <c r="B269" s="38"/>
      <c r="C269" s="39"/>
      <c r="D269" s="43"/>
      <c r="E269" s="43"/>
      <c r="F269" s="43"/>
      <c r="G269" s="43"/>
      <c r="H269" s="43"/>
      <c r="I269" s="43"/>
      <c r="J269" s="43"/>
      <c r="K269" s="43"/>
      <c r="L269" s="39"/>
    </row>
    <row r="270" spans="1:37" ht="15" customHeight="1">
      <c r="A270" s="38"/>
      <c r="B270" s="38"/>
      <c r="C270" s="39"/>
      <c r="D270" s="43"/>
      <c r="E270" s="43"/>
      <c r="F270" s="43"/>
      <c r="G270" s="43"/>
      <c r="H270" s="43"/>
      <c r="I270" s="43"/>
      <c r="J270" s="43"/>
      <c r="K270" s="43"/>
      <c r="L270" s="39"/>
    </row>
    <row r="271" spans="1:37" ht="15" customHeight="1">
      <c r="A271" s="38"/>
      <c r="B271" s="38"/>
      <c r="C271" s="39"/>
      <c r="D271" s="43"/>
      <c r="E271" s="43"/>
      <c r="F271" s="43"/>
      <c r="G271" s="43"/>
      <c r="H271" s="43"/>
      <c r="I271" s="43"/>
      <c r="J271" s="43"/>
      <c r="K271" s="43"/>
      <c r="L271" s="39"/>
    </row>
    <row r="272" spans="1:37" ht="15" customHeight="1">
      <c r="A272" s="38"/>
      <c r="B272" s="38"/>
      <c r="C272" s="39"/>
      <c r="D272" s="43"/>
      <c r="E272" s="43"/>
      <c r="F272" s="43"/>
      <c r="G272" s="43"/>
      <c r="H272" s="43"/>
      <c r="I272" s="43"/>
      <c r="J272" s="43"/>
      <c r="K272" s="43"/>
      <c r="L272" s="39"/>
    </row>
    <row r="273" spans="1:40" ht="15" customHeight="1">
      <c r="A273" s="38"/>
      <c r="B273" s="38"/>
      <c r="C273" s="39"/>
      <c r="D273" s="43"/>
      <c r="E273" s="43"/>
      <c r="F273" s="43"/>
      <c r="G273" s="43"/>
      <c r="H273" s="43"/>
      <c r="I273" s="43"/>
      <c r="J273" s="43"/>
      <c r="K273" s="43"/>
      <c r="L273" s="39"/>
    </row>
    <row r="274" spans="1:40" ht="15" customHeight="1">
      <c r="A274" s="38"/>
      <c r="B274" s="38"/>
      <c r="C274" s="39"/>
      <c r="D274" s="43"/>
      <c r="E274" s="43"/>
      <c r="F274" s="43"/>
      <c r="G274" s="43"/>
      <c r="H274" s="43"/>
      <c r="I274" s="43"/>
      <c r="J274" s="43"/>
      <c r="K274" s="43"/>
      <c r="L274" s="39"/>
    </row>
    <row r="275" spans="1:40" ht="15" customHeight="1">
      <c r="A275" s="38"/>
      <c r="B275" s="38"/>
      <c r="C275" s="39"/>
      <c r="D275" s="43"/>
      <c r="E275" s="43"/>
      <c r="F275" s="43"/>
      <c r="G275" s="43"/>
      <c r="H275" s="43"/>
      <c r="I275" s="43"/>
      <c r="J275" s="43"/>
      <c r="K275" s="43"/>
      <c r="L275" s="39"/>
    </row>
    <row r="276" spans="1:40" ht="15" customHeight="1">
      <c r="A276" s="38"/>
      <c r="B276" s="38"/>
      <c r="C276" s="39"/>
      <c r="D276" s="43"/>
      <c r="E276" s="43"/>
      <c r="F276" s="43"/>
      <c r="G276" s="43"/>
      <c r="H276" s="43"/>
      <c r="I276" s="43"/>
      <c r="J276" s="43"/>
      <c r="K276" s="43"/>
      <c r="L276" s="39"/>
    </row>
    <row r="277" spans="1:40" ht="15" customHeight="1">
      <c r="A277" s="38"/>
      <c r="B277" s="38"/>
      <c r="C277" s="39"/>
      <c r="D277" s="43"/>
      <c r="E277" s="43"/>
      <c r="F277" s="43"/>
      <c r="G277" s="43"/>
      <c r="H277" s="43"/>
      <c r="I277" s="43"/>
      <c r="J277" s="43"/>
      <c r="K277" s="43"/>
      <c r="L277" s="39"/>
    </row>
    <row r="278" spans="1:40" ht="15" customHeight="1">
      <c r="A278" s="38"/>
      <c r="B278" s="38"/>
      <c r="C278" s="39"/>
      <c r="D278" s="43"/>
      <c r="E278" s="43"/>
      <c r="F278" s="43"/>
      <c r="G278" s="43"/>
      <c r="H278" s="43"/>
      <c r="I278" s="43"/>
      <c r="J278" s="43"/>
      <c r="K278" s="43"/>
      <c r="L278" s="39"/>
    </row>
    <row r="279" spans="1:40" ht="15" customHeight="1">
      <c r="A279" s="38"/>
      <c r="B279" s="38"/>
      <c r="C279" s="39"/>
      <c r="D279" s="43"/>
      <c r="E279" s="43"/>
      <c r="F279" s="43"/>
      <c r="G279" s="43"/>
      <c r="H279" s="43"/>
      <c r="I279" s="43"/>
      <c r="J279" s="43"/>
      <c r="K279" s="43"/>
      <c r="L279" s="39"/>
    </row>
    <row r="280" spans="1:40" ht="15" customHeight="1">
      <c r="A280" s="38"/>
      <c r="B280" s="38"/>
      <c r="C280" s="39"/>
      <c r="D280" s="43"/>
      <c r="E280" s="43"/>
      <c r="F280" s="43"/>
      <c r="G280" s="43"/>
      <c r="H280" s="43"/>
      <c r="I280" s="43"/>
      <c r="J280" s="43"/>
      <c r="K280" s="43"/>
      <c r="L280" s="39"/>
    </row>
    <row r="281" spans="1:40" ht="15" customHeight="1">
      <c r="A281" s="38"/>
      <c r="B281" s="38"/>
      <c r="C281" s="39"/>
      <c r="D281" s="43"/>
      <c r="E281" s="43"/>
      <c r="F281" s="43"/>
      <c r="G281" s="43"/>
      <c r="H281" s="43"/>
      <c r="I281" s="43"/>
      <c r="J281" s="43"/>
      <c r="K281" s="43"/>
      <c r="L281" s="39"/>
    </row>
    <row r="282" spans="1:40" ht="15" customHeight="1">
      <c r="A282" s="38"/>
      <c r="B282" s="38"/>
      <c r="C282" s="39"/>
      <c r="D282" s="43"/>
      <c r="E282" s="43"/>
      <c r="F282" s="43"/>
      <c r="G282" s="43"/>
      <c r="H282" s="43"/>
      <c r="I282" s="43"/>
      <c r="J282" s="43"/>
      <c r="K282" s="43"/>
      <c r="L282" s="39"/>
    </row>
    <row r="283" spans="1:40" ht="15" customHeight="1">
      <c r="A283" s="38"/>
      <c r="B283" s="38"/>
      <c r="C283" s="39"/>
      <c r="D283" s="43"/>
      <c r="E283" s="43"/>
      <c r="F283" s="43"/>
      <c r="G283" s="43"/>
      <c r="H283" s="43"/>
      <c r="I283" s="43"/>
      <c r="J283" s="43"/>
      <c r="K283" s="43"/>
      <c r="L283" s="39"/>
    </row>
    <row r="284" spans="1:40" ht="15" customHeight="1">
      <c r="A284" s="42" t="s">
        <v>176</v>
      </c>
      <c r="B284" s="38"/>
      <c r="C284" s="39"/>
      <c r="D284" s="43"/>
      <c r="E284" s="43"/>
      <c r="F284" s="41">
        <f>SUMIF($P$257:$P$283,1,F257:F283)</f>
        <v>6505606</v>
      </c>
      <c r="G284" s="43"/>
      <c r="H284" s="41">
        <f>SUMIF($P$257:$P$283,1,H257:H283)</f>
        <v>2478678</v>
      </c>
      <c r="I284" s="43"/>
      <c r="J284" s="41">
        <f>SUMIF($P$257:$P$283,1,J257:J283)</f>
        <v>0</v>
      </c>
      <c r="K284" s="41">
        <f>F284+H284+J284</f>
        <v>8984284</v>
      </c>
      <c r="L284" s="39"/>
      <c r="Q284" s="14">
        <f>SUM($Q$257:$Q$283)</f>
        <v>0</v>
      </c>
      <c r="R284" s="14">
        <f>SUM($R$257:$R$283)</f>
        <v>0</v>
      </c>
      <c r="S284" s="14">
        <f>SUM($S$257:$S$283)</f>
        <v>0</v>
      </c>
      <c r="T284" s="14">
        <f>SUM($T$257:$T$283)</f>
        <v>0</v>
      </c>
      <c r="U284" s="14">
        <f>SUM($U$257:$U$283)</f>
        <v>0</v>
      </c>
      <c r="V284" s="14">
        <f>SUM($V$257:$V$283)</f>
        <v>0</v>
      </c>
      <c r="W284" s="14">
        <f>SUM($W$257:$W$283)</f>
        <v>0</v>
      </c>
      <c r="X284" s="14">
        <f>SUM($X$257:$X$283)</f>
        <v>0</v>
      </c>
      <c r="Y284" s="14">
        <f>SUM($Y$257:$Y$283)</f>
        <v>0</v>
      </c>
      <c r="Z284" s="14">
        <f>SUM($Z$257:$Z$283)</f>
        <v>0</v>
      </c>
      <c r="AA284" s="14">
        <f>SUM($AA$257:$AA$283)</f>
        <v>0</v>
      </c>
      <c r="AB284" s="14">
        <f>SUM($AB$257:$AB$283)</f>
        <v>0</v>
      </c>
      <c r="AC284" s="14">
        <f>SUM($AC$257:$AC$283)</f>
        <v>0</v>
      </c>
      <c r="AD284" s="14">
        <f>SUM($AD$257:$AD$283)</f>
        <v>0</v>
      </c>
      <c r="AE284" s="14">
        <f>SUM($AE$257:$AE$283)</f>
        <v>0</v>
      </c>
      <c r="AF284" s="14">
        <f>SUM($AF$257:$AF$283)</f>
        <v>0</v>
      </c>
      <c r="AG284" s="14">
        <f>SUM($AG$257:$AG$283)</f>
        <v>0</v>
      </c>
      <c r="AH284" s="14">
        <f>SUM($AH$257:$AH$283)</f>
        <v>0</v>
      </c>
      <c r="AI284" s="14">
        <f>SUM($AI$257:$AI$283)</f>
        <v>0</v>
      </c>
      <c r="AJ284" s="14">
        <f>SUM($AJ$257:$AJ$283)</f>
        <v>0</v>
      </c>
      <c r="AK284" s="14">
        <f>SUM($AK$257:$AK$283)</f>
        <v>0</v>
      </c>
    </row>
    <row r="285" spans="1:40" ht="15" customHeight="1">
      <c r="A285" s="220" t="s">
        <v>303</v>
      </c>
      <c r="B285" s="220"/>
      <c r="C285" s="220"/>
      <c r="D285" s="220"/>
      <c r="E285" s="220"/>
      <c r="F285" s="220"/>
      <c r="G285" s="220"/>
      <c r="H285" s="220"/>
      <c r="I285" s="220"/>
      <c r="J285" s="220"/>
      <c r="K285" s="220"/>
      <c r="L285" s="220"/>
    </row>
    <row r="286" spans="1:40" ht="15" customHeight="1">
      <c r="A286" s="24" t="s">
        <v>304</v>
      </c>
      <c r="B286" s="51" t="s">
        <v>305</v>
      </c>
      <c r="C286" s="25"/>
      <c r="D286" s="37"/>
      <c r="E286" s="36"/>
      <c r="F286" s="36">
        <f t="shared" ref="F286:F299" si="156">ROUNDDOWN(D286*E286,0)</f>
        <v>0</v>
      </c>
      <c r="G286" s="36"/>
      <c r="H286" s="36">
        <f t="shared" ref="H286:H299" si="157">ROUNDDOWN(D286*G286,0)</f>
        <v>0</v>
      </c>
      <c r="I286" s="36"/>
      <c r="J286" s="36">
        <f t="shared" ref="J286:J299" si="158">ROUNDDOWN(D286*I286,0)</f>
        <v>0</v>
      </c>
      <c r="K286" s="36">
        <f t="shared" ref="K286:K299" si="159">F286+H286+J286</f>
        <v>0</v>
      </c>
      <c r="L286" s="21" t="s">
        <v>16</v>
      </c>
    </row>
    <row r="287" spans="1:40" ht="15" customHeight="1">
      <c r="A287" s="24" t="s">
        <v>253</v>
      </c>
      <c r="B287" s="24"/>
      <c r="C287" s="25" t="s">
        <v>19</v>
      </c>
      <c r="D287" s="37">
        <v>1.88</v>
      </c>
      <c r="E287" s="36"/>
      <c r="F287" s="36">
        <f t="shared" si="156"/>
        <v>0</v>
      </c>
      <c r="G287" s="36">
        <f>ROUNDDOWN(일위대가목록!I13,0)</f>
        <v>16152</v>
      </c>
      <c r="H287" s="36">
        <f t="shared" si="157"/>
        <v>30365</v>
      </c>
      <c r="I287" s="36"/>
      <c r="J287" s="36">
        <f t="shared" si="158"/>
        <v>0</v>
      </c>
      <c r="K287" s="36">
        <f t="shared" si="159"/>
        <v>30365</v>
      </c>
      <c r="L287" s="145">
        <v>9</v>
      </c>
      <c r="O287" s="18" t="s">
        <v>175</v>
      </c>
      <c r="P287" s="14">
        <v>1</v>
      </c>
      <c r="Q287" s="14">
        <f t="shared" ref="Q287:Q299" si="160">IF(O287="기계경비",J287,0)</f>
        <v>0</v>
      </c>
      <c r="R287" s="14">
        <f t="shared" ref="R287:R299" si="161">IF(O287="운반비",J287,0)</f>
        <v>0</v>
      </c>
      <c r="S287" s="14">
        <f t="shared" ref="S287:S299" si="162">IF(O287="작업부산물",K287,0)</f>
        <v>0</v>
      </c>
      <c r="T287" s="14">
        <f t="shared" ref="T287:T299" si="163">IF(O287="관급",ROUNDDOWN(D287*E287,0),0)+IF(O287="지급",ROUNDDOWN(D287*E287,0),0)</f>
        <v>0</v>
      </c>
      <c r="U287" s="14">
        <f t="shared" ref="U287:U299" si="164">IF(O287="외주비",F287+H287+J287,0)</f>
        <v>0</v>
      </c>
      <c r="V287" s="14">
        <f t="shared" ref="V287:V299" si="165">IF(O287="장비비",F287+H287+J287,0)</f>
        <v>0</v>
      </c>
      <c r="W287" s="14">
        <f t="shared" ref="W287:W299" si="166">IF(O287="폐기물처리비",J287,0)</f>
        <v>0</v>
      </c>
      <c r="X287" s="14">
        <f t="shared" ref="X287:X299" si="167">IF(O287="가설비",J287,0)</f>
        <v>0</v>
      </c>
      <c r="Y287" s="14">
        <f t="shared" ref="Y287:Y299" si="168">IF(O287="잡비제외분",F287,0)</f>
        <v>0</v>
      </c>
      <c r="Z287" s="14">
        <f t="shared" ref="Z287:Z299" si="169">IF(O287="사급자재대",K287,0)</f>
        <v>0</v>
      </c>
      <c r="AA287" s="14">
        <f t="shared" ref="AA287:AA299" si="170">IF(O287="관급자재대",K287,0)</f>
        <v>0</v>
      </c>
      <c r="AB287" s="14">
        <f t="shared" ref="AB287:AB299" si="171">IF(O287="사용자항목1",K287,0)</f>
        <v>0</v>
      </c>
      <c r="AC287" s="14">
        <f t="shared" ref="AC287:AC299" si="172">IF(O287="사용자항목2",K287,0)</f>
        <v>0</v>
      </c>
      <c r="AD287" s="14">
        <f t="shared" ref="AD287:AD299" si="173">IF(O287="사용자항목3",K287,0)</f>
        <v>0</v>
      </c>
      <c r="AE287" s="14">
        <f t="shared" ref="AE287:AE299" si="174">IF(O287="사용자항목4",K287,0)</f>
        <v>0</v>
      </c>
      <c r="AF287" s="14">
        <f t="shared" ref="AF287:AF299" si="175">IF(O287="사용자항목5",K287,0)</f>
        <v>0</v>
      </c>
      <c r="AG287" s="14">
        <f t="shared" ref="AG287:AG299" si="176">IF(O287="사용자항목6",K287,0)</f>
        <v>0</v>
      </c>
      <c r="AH287" s="14">
        <f t="shared" ref="AH287:AH299" si="177">IF(O287="사용자항목7",K287,0)</f>
        <v>0</v>
      </c>
      <c r="AI287" s="14">
        <f t="shared" ref="AI287:AI299" si="178">IF(O287="사용자항목8",K287,0)</f>
        <v>0</v>
      </c>
      <c r="AJ287" s="14">
        <f t="shared" ref="AJ287:AJ299" si="179">IF(O287="사용자항목9",K287,0)</f>
        <v>0</v>
      </c>
    </row>
    <row r="288" spans="1:40" ht="15" customHeight="1">
      <c r="A288" s="24" t="s">
        <v>254</v>
      </c>
      <c r="B288" s="24" t="s">
        <v>203</v>
      </c>
      <c r="C288" s="25" t="s">
        <v>204</v>
      </c>
      <c r="D288" s="37">
        <v>1</v>
      </c>
      <c r="E288" s="36">
        <f>ROUNDDOWN(일위대가목록!G16,0)</f>
        <v>681509</v>
      </c>
      <c r="F288" s="36">
        <f t="shared" si="156"/>
        <v>681509</v>
      </c>
      <c r="G288" s="36">
        <f>ROUNDDOWN(일위대가목록!I16,0)</f>
        <v>75494</v>
      </c>
      <c r="H288" s="36">
        <f t="shared" si="157"/>
        <v>75494</v>
      </c>
      <c r="I288" s="36"/>
      <c r="J288" s="36">
        <f t="shared" si="158"/>
        <v>0</v>
      </c>
      <c r="K288" s="36">
        <f t="shared" si="159"/>
        <v>757003</v>
      </c>
      <c r="L288" s="145">
        <v>12</v>
      </c>
      <c r="O288" s="18" t="s">
        <v>175</v>
      </c>
      <c r="P288" s="14">
        <v>1</v>
      </c>
      <c r="Q288" s="14">
        <f t="shared" si="160"/>
        <v>0</v>
      </c>
      <c r="R288" s="14">
        <f t="shared" si="161"/>
        <v>0</v>
      </c>
      <c r="S288" s="14">
        <f t="shared" si="162"/>
        <v>0</v>
      </c>
      <c r="T288" s="14">
        <f t="shared" si="163"/>
        <v>0</v>
      </c>
      <c r="U288" s="14">
        <f t="shared" si="164"/>
        <v>0</v>
      </c>
      <c r="V288" s="14">
        <f t="shared" si="165"/>
        <v>0</v>
      </c>
      <c r="W288" s="14">
        <f t="shared" si="166"/>
        <v>0</v>
      </c>
      <c r="X288" s="14">
        <f t="shared" si="167"/>
        <v>0</v>
      </c>
      <c r="Y288" s="14">
        <f t="shared" si="168"/>
        <v>0</v>
      </c>
      <c r="Z288" s="14">
        <f t="shared" si="169"/>
        <v>0</v>
      </c>
      <c r="AA288" s="14">
        <f t="shared" si="170"/>
        <v>0</v>
      </c>
      <c r="AB288" s="14">
        <f t="shared" si="171"/>
        <v>0</v>
      </c>
      <c r="AC288" s="14">
        <f t="shared" si="172"/>
        <v>0</v>
      </c>
      <c r="AD288" s="14">
        <f t="shared" si="173"/>
        <v>0</v>
      </c>
      <c r="AE288" s="14">
        <f t="shared" si="174"/>
        <v>0</v>
      </c>
      <c r="AF288" s="14">
        <f t="shared" si="175"/>
        <v>0</v>
      </c>
      <c r="AG288" s="14">
        <f t="shared" si="176"/>
        <v>0</v>
      </c>
      <c r="AH288" s="14">
        <f t="shared" si="177"/>
        <v>0</v>
      </c>
      <c r="AI288" s="14">
        <f t="shared" si="178"/>
        <v>0</v>
      </c>
      <c r="AJ288" s="14">
        <f t="shared" si="179"/>
        <v>0</v>
      </c>
      <c r="AL288" s="138"/>
      <c r="AM288" s="138"/>
      <c r="AN288" s="138"/>
    </row>
    <row r="289" spans="1:40" s="138" customFormat="1" ht="15" customHeight="1">
      <c r="A289" s="134" t="s">
        <v>57</v>
      </c>
      <c r="B289" s="134" t="s">
        <v>58</v>
      </c>
      <c r="C289" s="135" t="s">
        <v>19</v>
      </c>
      <c r="D289" s="136">
        <v>4</v>
      </c>
      <c r="E289" s="137">
        <f>ROUNDDOWN(자재단가대비표!O14,0)</f>
        <v>35000</v>
      </c>
      <c r="F289" s="137">
        <f t="shared" si="156"/>
        <v>140000</v>
      </c>
      <c r="G289" s="137"/>
      <c r="H289" s="137">
        <f t="shared" si="157"/>
        <v>0</v>
      </c>
      <c r="I289" s="137"/>
      <c r="J289" s="137">
        <f t="shared" si="158"/>
        <v>0</v>
      </c>
      <c r="K289" s="137">
        <f t="shared" si="159"/>
        <v>140000</v>
      </c>
      <c r="L289" s="149" t="s">
        <v>16</v>
      </c>
      <c r="N289" s="139" t="s">
        <v>181</v>
      </c>
      <c r="O289" s="139" t="s">
        <v>175</v>
      </c>
      <c r="P289" s="138">
        <v>1</v>
      </c>
      <c r="Q289" s="138">
        <f t="shared" si="160"/>
        <v>0</v>
      </c>
      <c r="R289" s="138">
        <f t="shared" si="161"/>
        <v>0</v>
      </c>
      <c r="S289" s="138">
        <f t="shared" si="162"/>
        <v>0</v>
      </c>
      <c r="T289" s="138">
        <f t="shared" si="163"/>
        <v>0</v>
      </c>
      <c r="U289" s="138">
        <f t="shared" si="164"/>
        <v>0</v>
      </c>
      <c r="V289" s="138">
        <f t="shared" si="165"/>
        <v>0</v>
      </c>
      <c r="W289" s="138">
        <f t="shared" si="166"/>
        <v>0</v>
      </c>
      <c r="X289" s="138">
        <f t="shared" si="167"/>
        <v>0</v>
      </c>
      <c r="Y289" s="138">
        <f t="shared" si="168"/>
        <v>0</v>
      </c>
      <c r="Z289" s="138">
        <f t="shared" si="169"/>
        <v>0</v>
      </c>
      <c r="AA289" s="138">
        <f t="shared" si="170"/>
        <v>0</v>
      </c>
      <c r="AB289" s="138">
        <f t="shared" si="171"/>
        <v>0</v>
      </c>
      <c r="AC289" s="138">
        <f t="shared" si="172"/>
        <v>0</v>
      </c>
      <c r="AD289" s="138">
        <f t="shared" si="173"/>
        <v>0</v>
      </c>
      <c r="AE289" s="138">
        <f t="shared" si="174"/>
        <v>0</v>
      </c>
      <c r="AF289" s="138">
        <f t="shared" si="175"/>
        <v>0</v>
      </c>
      <c r="AG289" s="138">
        <f t="shared" si="176"/>
        <v>0</v>
      </c>
      <c r="AH289" s="138">
        <f t="shared" si="177"/>
        <v>0</v>
      </c>
      <c r="AI289" s="138">
        <f t="shared" si="178"/>
        <v>0</v>
      </c>
      <c r="AJ289" s="138">
        <f t="shared" si="179"/>
        <v>0</v>
      </c>
    </row>
    <row r="290" spans="1:40" s="138" customFormat="1" ht="15" customHeight="1">
      <c r="A290" s="134" t="s">
        <v>255</v>
      </c>
      <c r="B290" s="134" t="s">
        <v>206</v>
      </c>
      <c r="C290" s="135" t="s">
        <v>19</v>
      </c>
      <c r="D290" s="136">
        <v>4</v>
      </c>
      <c r="E290" s="137">
        <f>ROUNDDOWN(일위대가목록!G17,0)</f>
        <v>2512</v>
      </c>
      <c r="F290" s="137">
        <f t="shared" si="156"/>
        <v>10048</v>
      </c>
      <c r="G290" s="137">
        <f>ROUNDDOWN(일위대가목록!I17,0)</f>
        <v>6609</v>
      </c>
      <c r="H290" s="137">
        <f t="shared" si="157"/>
        <v>26436</v>
      </c>
      <c r="I290" s="137"/>
      <c r="J290" s="137">
        <f t="shared" si="158"/>
        <v>0</v>
      </c>
      <c r="K290" s="137">
        <f t="shared" si="159"/>
        <v>36484</v>
      </c>
      <c r="L290" s="149">
        <v>13</v>
      </c>
      <c r="O290" s="139" t="s">
        <v>175</v>
      </c>
      <c r="P290" s="138">
        <v>1</v>
      </c>
      <c r="Q290" s="138">
        <f t="shared" si="160"/>
        <v>0</v>
      </c>
      <c r="R290" s="138">
        <f t="shared" si="161"/>
        <v>0</v>
      </c>
      <c r="S290" s="138">
        <f t="shared" si="162"/>
        <v>0</v>
      </c>
      <c r="T290" s="138">
        <f t="shared" si="163"/>
        <v>0</v>
      </c>
      <c r="U290" s="138">
        <f t="shared" si="164"/>
        <v>0</v>
      </c>
      <c r="V290" s="138">
        <f t="shared" si="165"/>
        <v>0</v>
      </c>
      <c r="W290" s="138">
        <f t="shared" si="166"/>
        <v>0</v>
      </c>
      <c r="X290" s="138">
        <f t="shared" si="167"/>
        <v>0</v>
      </c>
      <c r="Y290" s="138">
        <f t="shared" si="168"/>
        <v>0</v>
      </c>
      <c r="Z290" s="138">
        <f t="shared" si="169"/>
        <v>0</v>
      </c>
      <c r="AA290" s="138">
        <f t="shared" si="170"/>
        <v>0</v>
      </c>
      <c r="AB290" s="138">
        <f t="shared" si="171"/>
        <v>0</v>
      </c>
      <c r="AC290" s="138">
        <f t="shared" si="172"/>
        <v>0</v>
      </c>
      <c r="AD290" s="138">
        <f t="shared" si="173"/>
        <v>0</v>
      </c>
      <c r="AE290" s="138">
        <f t="shared" si="174"/>
        <v>0</v>
      </c>
      <c r="AF290" s="138">
        <f t="shared" si="175"/>
        <v>0</v>
      </c>
      <c r="AG290" s="138">
        <f t="shared" si="176"/>
        <v>0</v>
      </c>
      <c r="AH290" s="138">
        <f t="shared" si="177"/>
        <v>0</v>
      </c>
      <c r="AI290" s="138">
        <f t="shared" si="178"/>
        <v>0</v>
      </c>
      <c r="AJ290" s="138">
        <f t="shared" si="179"/>
        <v>0</v>
      </c>
    </row>
    <row r="291" spans="1:40" s="138" customFormat="1" ht="15" customHeight="1">
      <c r="A291" s="134" t="s">
        <v>256</v>
      </c>
      <c r="B291" s="134" t="s">
        <v>206</v>
      </c>
      <c r="C291" s="135" t="s">
        <v>19</v>
      </c>
      <c r="D291" s="136">
        <v>4</v>
      </c>
      <c r="E291" s="137">
        <f>ROUNDDOWN(일위대가목록!G18,0)</f>
        <v>3057</v>
      </c>
      <c r="F291" s="137">
        <f t="shared" si="156"/>
        <v>12228</v>
      </c>
      <c r="G291" s="137">
        <f>ROUNDDOWN(일위대가목록!I18,0)</f>
        <v>19605</v>
      </c>
      <c r="H291" s="137">
        <f t="shared" si="157"/>
        <v>78420</v>
      </c>
      <c r="I291" s="137"/>
      <c r="J291" s="137">
        <f t="shared" si="158"/>
        <v>0</v>
      </c>
      <c r="K291" s="137">
        <f t="shared" si="159"/>
        <v>90648</v>
      </c>
      <c r="L291" s="149">
        <v>14</v>
      </c>
      <c r="O291" s="139" t="s">
        <v>175</v>
      </c>
      <c r="P291" s="138">
        <v>1</v>
      </c>
      <c r="Q291" s="138">
        <f t="shared" si="160"/>
        <v>0</v>
      </c>
      <c r="R291" s="138">
        <f t="shared" si="161"/>
        <v>0</v>
      </c>
      <c r="S291" s="138">
        <f t="shared" si="162"/>
        <v>0</v>
      </c>
      <c r="T291" s="138">
        <f t="shared" si="163"/>
        <v>0</v>
      </c>
      <c r="U291" s="138">
        <f t="shared" si="164"/>
        <v>0</v>
      </c>
      <c r="V291" s="138">
        <f t="shared" si="165"/>
        <v>0</v>
      </c>
      <c r="W291" s="138">
        <f t="shared" si="166"/>
        <v>0</v>
      </c>
      <c r="X291" s="138">
        <f t="shared" si="167"/>
        <v>0</v>
      </c>
      <c r="Y291" s="138">
        <f t="shared" si="168"/>
        <v>0</v>
      </c>
      <c r="Z291" s="138">
        <f t="shared" si="169"/>
        <v>0</v>
      </c>
      <c r="AA291" s="138">
        <f t="shared" si="170"/>
        <v>0</v>
      </c>
      <c r="AB291" s="138">
        <f t="shared" si="171"/>
        <v>0</v>
      </c>
      <c r="AC291" s="138">
        <f t="shared" si="172"/>
        <v>0</v>
      </c>
      <c r="AD291" s="138">
        <f t="shared" si="173"/>
        <v>0</v>
      </c>
      <c r="AE291" s="138">
        <f t="shared" si="174"/>
        <v>0</v>
      </c>
      <c r="AF291" s="138">
        <f t="shared" si="175"/>
        <v>0</v>
      </c>
      <c r="AG291" s="138">
        <f t="shared" si="176"/>
        <v>0</v>
      </c>
      <c r="AH291" s="138">
        <f t="shared" si="177"/>
        <v>0</v>
      </c>
      <c r="AI291" s="138">
        <f t="shared" si="178"/>
        <v>0</v>
      </c>
      <c r="AJ291" s="138">
        <f t="shared" si="179"/>
        <v>0</v>
      </c>
    </row>
    <row r="292" spans="1:40" ht="15" customHeight="1">
      <c r="A292" s="24" t="s">
        <v>257</v>
      </c>
      <c r="B292" s="24"/>
      <c r="C292" s="25" t="s">
        <v>19</v>
      </c>
      <c r="D292" s="37">
        <v>7.76</v>
      </c>
      <c r="E292" s="36">
        <f>ROUNDDOWN(일위대가목록!G19,0)</f>
        <v>2277</v>
      </c>
      <c r="F292" s="36">
        <f t="shared" si="156"/>
        <v>17669</v>
      </c>
      <c r="G292" s="36">
        <f>ROUNDDOWN(일위대가목록!I19,0)</f>
        <v>22579</v>
      </c>
      <c r="H292" s="36">
        <f t="shared" si="157"/>
        <v>175213</v>
      </c>
      <c r="I292" s="36"/>
      <c r="J292" s="36">
        <f t="shared" si="158"/>
        <v>0</v>
      </c>
      <c r="K292" s="36">
        <f t="shared" si="159"/>
        <v>192882</v>
      </c>
      <c r="L292" s="148">
        <v>15</v>
      </c>
      <c r="O292" s="18" t="s">
        <v>175</v>
      </c>
      <c r="P292" s="14">
        <v>1</v>
      </c>
      <c r="Q292" s="14">
        <f t="shared" si="160"/>
        <v>0</v>
      </c>
      <c r="R292" s="14">
        <f t="shared" si="161"/>
        <v>0</v>
      </c>
      <c r="S292" s="14">
        <f t="shared" si="162"/>
        <v>0</v>
      </c>
      <c r="T292" s="14">
        <f t="shared" si="163"/>
        <v>0</v>
      </c>
      <c r="U292" s="14">
        <f t="shared" si="164"/>
        <v>0</v>
      </c>
      <c r="V292" s="14">
        <f t="shared" si="165"/>
        <v>0</v>
      </c>
      <c r="W292" s="14">
        <f t="shared" si="166"/>
        <v>0</v>
      </c>
      <c r="X292" s="14">
        <f t="shared" si="167"/>
        <v>0</v>
      </c>
      <c r="Y292" s="14">
        <f t="shared" si="168"/>
        <v>0</v>
      </c>
      <c r="Z292" s="14">
        <f t="shared" si="169"/>
        <v>0</v>
      </c>
      <c r="AA292" s="14">
        <f t="shared" si="170"/>
        <v>0</v>
      </c>
      <c r="AB292" s="14">
        <f t="shared" si="171"/>
        <v>0</v>
      </c>
      <c r="AC292" s="14">
        <f t="shared" si="172"/>
        <v>0</v>
      </c>
      <c r="AD292" s="14">
        <f t="shared" si="173"/>
        <v>0</v>
      </c>
      <c r="AE292" s="14">
        <f t="shared" si="174"/>
        <v>0</v>
      </c>
      <c r="AF292" s="14">
        <f t="shared" si="175"/>
        <v>0</v>
      </c>
      <c r="AG292" s="14">
        <f t="shared" si="176"/>
        <v>0</v>
      </c>
      <c r="AH292" s="14">
        <f t="shared" si="177"/>
        <v>0</v>
      </c>
      <c r="AI292" s="14">
        <f t="shared" si="178"/>
        <v>0</v>
      </c>
      <c r="AJ292" s="14">
        <f t="shared" si="179"/>
        <v>0</v>
      </c>
      <c r="AL292" s="138"/>
      <c r="AM292" s="138"/>
      <c r="AN292" s="138"/>
    </row>
    <row r="293" spans="1:40" ht="15" customHeight="1">
      <c r="A293" s="24" t="s">
        <v>258</v>
      </c>
      <c r="B293" s="24" t="s">
        <v>219</v>
      </c>
      <c r="C293" s="25" t="s">
        <v>19</v>
      </c>
      <c r="D293" s="37">
        <v>7.76</v>
      </c>
      <c r="E293" s="36">
        <f>ROUNDDOWN(일위대가목록!G22,0)</f>
        <v>6704</v>
      </c>
      <c r="F293" s="36">
        <f t="shared" si="156"/>
        <v>52023</v>
      </c>
      <c r="G293" s="36">
        <f>ROUNDDOWN(일위대가목록!I22,0)</f>
        <v>55275</v>
      </c>
      <c r="H293" s="36">
        <f t="shared" si="157"/>
        <v>428934</v>
      </c>
      <c r="I293" s="36"/>
      <c r="J293" s="36">
        <f t="shared" si="158"/>
        <v>0</v>
      </c>
      <c r="K293" s="36">
        <f t="shared" si="159"/>
        <v>480957</v>
      </c>
      <c r="L293" s="148">
        <v>18</v>
      </c>
      <c r="O293" s="18" t="s">
        <v>175</v>
      </c>
      <c r="P293" s="14">
        <v>1</v>
      </c>
      <c r="Q293" s="14">
        <f t="shared" si="160"/>
        <v>0</v>
      </c>
      <c r="R293" s="14">
        <f t="shared" si="161"/>
        <v>0</v>
      </c>
      <c r="S293" s="14">
        <f t="shared" si="162"/>
        <v>0</v>
      </c>
      <c r="T293" s="14">
        <f t="shared" si="163"/>
        <v>0</v>
      </c>
      <c r="U293" s="14">
        <f t="shared" si="164"/>
        <v>0</v>
      </c>
      <c r="V293" s="14">
        <f t="shared" si="165"/>
        <v>0</v>
      </c>
      <c r="W293" s="14">
        <f t="shared" si="166"/>
        <v>0</v>
      </c>
      <c r="X293" s="14">
        <f t="shared" si="167"/>
        <v>0</v>
      </c>
      <c r="Y293" s="14">
        <f t="shared" si="168"/>
        <v>0</v>
      </c>
      <c r="Z293" s="14">
        <f t="shared" si="169"/>
        <v>0</v>
      </c>
      <c r="AA293" s="14">
        <f t="shared" si="170"/>
        <v>0</v>
      </c>
      <c r="AB293" s="14">
        <f t="shared" si="171"/>
        <v>0</v>
      </c>
      <c r="AC293" s="14">
        <f t="shared" si="172"/>
        <v>0</v>
      </c>
      <c r="AD293" s="14">
        <f t="shared" si="173"/>
        <v>0</v>
      </c>
      <c r="AE293" s="14">
        <f t="shared" si="174"/>
        <v>0</v>
      </c>
      <c r="AF293" s="14">
        <f t="shared" si="175"/>
        <v>0</v>
      </c>
      <c r="AG293" s="14">
        <f t="shared" si="176"/>
        <v>0</v>
      </c>
      <c r="AH293" s="14">
        <f t="shared" si="177"/>
        <v>0</v>
      </c>
      <c r="AI293" s="14">
        <f t="shared" si="178"/>
        <v>0</v>
      </c>
      <c r="AJ293" s="14">
        <f t="shared" si="179"/>
        <v>0</v>
      </c>
      <c r="AL293" s="138"/>
      <c r="AM293" s="138"/>
      <c r="AN293" s="138"/>
    </row>
    <row r="294" spans="1:40" ht="15" customHeight="1">
      <c r="A294" s="24" t="s">
        <v>250</v>
      </c>
      <c r="B294" s="24" t="s">
        <v>193</v>
      </c>
      <c r="C294" s="25" t="s">
        <v>19</v>
      </c>
      <c r="D294" s="37">
        <v>32.6</v>
      </c>
      <c r="E294" s="36">
        <f>일위대가목록!G15</f>
        <v>834</v>
      </c>
      <c r="F294" s="36">
        <f t="shared" si="156"/>
        <v>27188</v>
      </c>
      <c r="G294" s="36">
        <f>일위대가목록!I15</f>
        <v>943</v>
      </c>
      <c r="H294" s="36">
        <f t="shared" si="157"/>
        <v>30741</v>
      </c>
      <c r="I294" s="36"/>
      <c r="J294" s="36">
        <f t="shared" si="158"/>
        <v>0</v>
      </c>
      <c r="K294" s="36">
        <f t="shared" si="159"/>
        <v>57929</v>
      </c>
      <c r="L294" s="148" t="s">
        <v>249</v>
      </c>
      <c r="O294" s="18" t="s">
        <v>175</v>
      </c>
      <c r="P294" s="14">
        <v>1</v>
      </c>
      <c r="Q294" s="14">
        <f t="shared" si="160"/>
        <v>0</v>
      </c>
      <c r="R294" s="14">
        <f t="shared" si="161"/>
        <v>0</v>
      </c>
      <c r="S294" s="14">
        <f t="shared" si="162"/>
        <v>0</v>
      </c>
      <c r="T294" s="14">
        <f t="shared" si="163"/>
        <v>0</v>
      </c>
      <c r="U294" s="14">
        <f t="shared" si="164"/>
        <v>0</v>
      </c>
      <c r="V294" s="14">
        <f t="shared" si="165"/>
        <v>0</v>
      </c>
      <c r="W294" s="14">
        <f t="shared" si="166"/>
        <v>0</v>
      </c>
      <c r="X294" s="14">
        <f t="shared" si="167"/>
        <v>0</v>
      </c>
      <c r="Y294" s="14">
        <f t="shared" si="168"/>
        <v>0</v>
      </c>
      <c r="Z294" s="14">
        <f t="shared" si="169"/>
        <v>0</v>
      </c>
      <c r="AA294" s="14">
        <f t="shared" si="170"/>
        <v>0</v>
      </c>
      <c r="AB294" s="14">
        <f t="shared" si="171"/>
        <v>0</v>
      </c>
      <c r="AC294" s="14">
        <f t="shared" si="172"/>
        <v>0</v>
      </c>
      <c r="AD294" s="14">
        <f t="shared" si="173"/>
        <v>0</v>
      </c>
      <c r="AE294" s="14">
        <f t="shared" si="174"/>
        <v>0</v>
      </c>
      <c r="AF294" s="14">
        <f t="shared" si="175"/>
        <v>0</v>
      </c>
      <c r="AG294" s="14">
        <f t="shared" si="176"/>
        <v>0</v>
      </c>
      <c r="AH294" s="14">
        <f t="shared" si="177"/>
        <v>0</v>
      </c>
      <c r="AI294" s="14">
        <f t="shared" si="178"/>
        <v>0</v>
      </c>
      <c r="AJ294" s="14">
        <f t="shared" si="179"/>
        <v>0</v>
      </c>
      <c r="AL294" s="138"/>
      <c r="AM294" s="138"/>
      <c r="AN294" s="138"/>
    </row>
    <row r="295" spans="1:40" ht="15" customHeight="1">
      <c r="A295" s="24" t="s">
        <v>259</v>
      </c>
      <c r="B295" s="24"/>
      <c r="C295" s="25" t="s">
        <v>19</v>
      </c>
      <c r="D295" s="37">
        <v>0.6</v>
      </c>
      <c r="E295" s="36"/>
      <c r="F295" s="36">
        <f t="shared" si="156"/>
        <v>0</v>
      </c>
      <c r="G295" s="36">
        <f>ROUNDDOWN(일위대가목록!I23,0)</f>
        <v>16152</v>
      </c>
      <c r="H295" s="36">
        <f t="shared" si="157"/>
        <v>9691</v>
      </c>
      <c r="I295" s="36"/>
      <c r="J295" s="36">
        <f t="shared" si="158"/>
        <v>0</v>
      </c>
      <c r="K295" s="36">
        <f t="shared" si="159"/>
        <v>9691</v>
      </c>
      <c r="L295" s="148">
        <v>19</v>
      </c>
      <c r="O295" s="18" t="s">
        <v>175</v>
      </c>
      <c r="P295" s="14">
        <v>1</v>
      </c>
      <c r="Q295" s="14">
        <f t="shared" si="160"/>
        <v>0</v>
      </c>
      <c r="R295" s="14">
        <f t="shared" si="161"/>
        <v>0</v>
      </c>
      <c r="S295" s="14">
        <f t="shared" si="162"/>
        <v>0</v>
      </c>
      <c r="T295" s="14">
        <f t="shared" si="163"/>
        <v>0</v>
      </c>
      <c r="U295" s="14">
        <f t="shared" si="164"/>
        <v>0</v>
      </c>
      <c r="V295" s="14">
        <f t="shared" si="165"/>
        <v>0</v>
      </c>
      <c r="W295" s="14">
        <f t="shared" si="166"/>
        <v>0</v>
      </c>
      <c r="X295" s="14">
        <f t="shared" si="167"/>
        <v>0</v>
      </c>
      <c r="Y295" s="14">
        <f t="shared" si="168"/>
        <v>0</v>
      </c>
      <c r="Z295" s="14">
        <f t="shared" si="169"/>
        <v>0</v>
      </c>
      <c r="AA295" s="14">
        <f t="shared" si="170"/>
        <v>0</v>
      </c>
      <c r="AB295" s="14">
        <f t="shared" si="171"/>
        <v>0</v>
      </c>
      <c r="AC295" s="14">
        <f t="shared" si="172"/>
        <v>0</v>
      </c>
      <c r="AD295" s="14">
        <f t="shared" si="173"/>
        <v>0</v>
      </c>
      <c r="AE295" s="14">
        <f t="shared" si="174"/>
        <v>0</v>
      </c>
      <c r="AF295" s="14">
        <f t="shared" si="175"/>
        <v>0</v>
      </c>
      <c r="AG295" s="14">
        <f t="shared" si="176"/>
        <v>0</v>
      </c>
      <c r="AH295" s="14">
        <f t="shared" si="177"/>
        <v>0</v>
      </c>
      <c r="AI295" s="14">
        <f t="shared" si="178"/>
        <v>0</v>
      </c>
      <c r="AJ295" s="14">
        <f t="shared" si="179"/>
        <v>0</v>
      </c>
      <c r="AL295" s="138"/>
      <c r="AM295" s="138"/>
      <c r="AN295" s="138"/>
    </row>
    <row r="296" spans="1:40" ht="15" customHeight="1">
      <c r="A296" s="24" t="s">
        <v>260</v>
      </c>
      <c r="B296" s="24" t="s">
        <v>227</v>
      </c>
      <c r="C296" s="25" t="s">
        <v>204</v>
      </c>
      <c r="D296" s="37">
        <v>1</v>
      </c>
      <c r="E296" s="36">
        <f>ROUNDDOWN(일위대가목록!G27,0)</f>
        <v>541509</v>
      </c>
      <c r="F296" s="36">
        <f t="shared" si="156"/>
        <v>541509</v>
      </c>
      <c r="G296" s="36">
        <f>ROUNDDOWN(일위대가목록!I27,0)</f>
        <v>75494</v>
      </c>
      <c r="H296" s="36">
        <f t="shared" si="157"/>
        <v>75494</v>
      </c>
      <c r="I296" s="36"/>
      <c r="J296" s="36">
        <f t="shared" si="158"/>
        <v>0</v>
      </c>
      <c r="K296" s="36">
        <f t="shared" si="159"/>
        <v>617003</v>
      </c>
      <c r="L296" s="148">
        <v>23</v>
      </c>
      <c r="O296" s="18" t="s">
        <v>175</v>
      </c>
      <c r="P296" s="14">
        <v>1</v>
      </c>
      <c r="Q296" s="14">
        <f t="shared" si="160"/>
        <v>0</v>
      </c>
      <c r="R296" s="14">
        <f t="shared" si="161"/>
        <v>0</v>
      </c>
      <c r="S296" s="14">
        <f t="shared" si="162"/>
        <v>0</v>
      </c>
      <c r="T296" s="14">
        <f t="shared" si="163"/>
        <v>0</v>
      </c>
      <c r="U296" s="14">
        <f t="shared" si="164"/>
        <v>0</v>
      </c>
      <c r="V296" s="14">
        <f t="shared" si="165"/>
        <v>0</v>
      </c>
      <c r="W296" s="14">
        <f t="shared" si="166"/>
        <v>0</v>
      </c>
      <c r="X296" s="14">
        <f t="shared" si="167"/>
        <v>0</v>
      </c>
      <c r="Y296" s="14">
        <f t="shared" si="168"/>
        <v>0</v>
      </c>
      <c r="Z296" s="14">
        <f t="shared" si="169"/>
        <v>0</v>
      </c>
      <c r="AA296" s="14">
        <f t="shared" si="170"/>
        <v>0</v>
      </c>
      <c r="AB296" s="14">
        <f t="shared" si="171"/>
        <v>0</v>
      </c>
      <c r="AC296" s="14">
        <f t="shared" si="172"/>
        <v>0</v>
      </c>
      <c r="AD296" s="14">
        <f t="shared" si="173"/>
        <v>0</v>
      </c>
      <c r="AE296" s="14">
        <f t="shared" si="174"/>
        <v>0</v>
      </c>
      <c r="AF296" s="14">
        <f t="shared" si="175"/>
        <v>0</v>
      </c>
      <c r="AG296" s="14">
        <f t="shared" si="176"/>
        <v>0</v>
      </c>
      <c r="AH296" s="14">
        <f t="shared" si="177"/>
        <v>0</v>
      </c>
      <c r="AI296" s="14">
        <f t="shared" si="178"/>
        <v>0</v>
      </c>
      <c r="AJ296" s="14">
        <f t="shared" si="179"/>
        <v>0</v>
      </c>
      <c r="AL296" s="138"/>
      <c r="AM296" s="138"/>
      <c r="AN296" s="138"/>
    </row>
    <row r="297" spans="1:40" ht="15" customHeight="1">
      <c r="A297" s="24" t="s">
        <v>261</v>
      </c>
      <c r="B297" s="24" t="s">
        <v>225</v>
      </c>
      <c r="C297" s="25" t="s">
        <v>19</v>
      </c>
      <c r="D297" s="37">
        <v>1.2</v>
      </c>
      <c r="E297" s="36">
        <f>ROUNDDOWN(일위대가목록!G25,0)</f>
        <v>2512</v>
      </c>
      <c r="F297" s="36">
        <f t="shared" si="156"/>
        <v>3014</v>
      </c>
      <c r="G297" s="36">
        <f>ROUNDDOWN(일위대가목록!I25,0)</f>
        <v>6609</v>
      </c>
      <c r="H297" s="36">
        <f t="shared" si="157"/>
        <v>7930</v>
      </c>
      <c r="I297" s="36"/>
      <c r="J297" s="36">
        <f t="shared" si="158"/>
        <v>0</v>
      </c>
      <c r="K297" s="36">
        <f t="shared" si="159"/>
        <v>10944</v>
      </c>
      <c r="L297" s="148">
        <v>21</v>
      </c>
      <c r="O297" s="18" t="s">
        <v>175</v>
      </c>
      <c r="P297" s="14">
        <v>1</v>
      </c>
      <c r="Q297" s="14">
        <f t="shared" si="160"/>
        <v>0</v>
      </c>
      <c r="R297" s="14">
        <f t="shared" si="161"/>
        <v>0</v>
      </c>
      <c r="S297" s="14">
        <f t="shared" si="162"/>
        <v>0</v>
      </c>
      <c r="T297" s="14">
        <f t="shared" si="163"/>
        <v>0</v>
      </c>
      <c r="U297" s="14">
        <f t="shared" si="164"/>
        <v>0</v>
      </c>
      <c r="V297" s="14">
        <f t="shared" si="165"/>
        <v>0</v>
      </c>
      <c r="W297" s="14">
        <f t="shared" si="166"/>
        <v>0</v>
      </c>
      <c r="X297" s="14">
        <f t="shared" si="167"/>
        <v>0</v>
      </c>
      <c r="Y297" s="14">
        <f t="shared" si="168"/>
        <v>0</v>
      </c>
      <c r="Z297" s="14">
        <f t="shared" si="169"/>
        <v>0</v>
      </c>
      <c r="AA297" s="14">
        <f t="shared" si="170"/>
        <v>0</v>
      </c>
      <c r="AB297" s="14">
        <f t="shared" si="171"/>
        <v>0</v>
      </c>
      <c r="AC297" s="14">
        <f t="shared" si="172"/>
        <v>0</v>
      </c>
      <c r="AD297" s="14">
        <f t="shared" si="173"/>
        <v>0</v>
      </c>
      <c r="AE297" s="14">
        <f t="shared" si="174"/>
        <v>0</v>
      </c>
      <c r="AF297" s="14">
        <f t="shared" si="175"/>
        <v>0</v>
      </c>
      <c r="AG297" s="14">
        <f t="shared" si="176"/>
        <v>0</v>
      </c>
      <c r="AH297" s="14">
        <f t="shared" si="177"/>
        <v>0</v>
      </c>
      <c r="AI297" s="14">
        <f t="shared" si="178"/>
        <v>0</v>
      </c>
      <c r="AJ297" s="14">
        <f t="shared" si="179"/>
        <v>0</v>
      </c>
      <c r="AL297" s="138"/>
      <c r="AM297" s="138"/>
      <c r="AN297" s="138"/>
    </row>
    <row r="298" spans="1:40" ht="15" customHeight="1">
      <c r="A298" s="24" t="s">
        <v>251</v>
      </c>
      <c r="B298" s="24" t="s">
        <v>226</v>
      </c>
      <c r="C298" s="25" t="s">
        <v>19</v>
      </c>
      <c r="D298" s="37">
        <v>1.2</v>
      </c>
      <c r="E298" s="36">
        <f>ROUNDDOWN(일위대가목록!G26,0)</f>
        <v>11052</v>
      </c>
      <c r="F298" s="36">
        <f t="shared" si="156"/>
        <v>13262</v>
      </c>
      <c r="G298" s="36">
        <f>ROUNDDOWN(일위대가목록!I26,0)</f>
        <v>10368</v>
      </c>
      <c r="H298" s="36">
        <f t="shared" si="157"/>
        <v>12441</v>
      </c>
      <c r="I298" s="36"/>
      <c r="J298" s="36">
        <f t="shared" si="158"/>
        <v>0</v>
      </c>
      <c r="K298" s="36">
        <f t="shared" si="159"/>
        <v>25703</v>
      </c>
      <c r="L298" s="148">
        <v>22</v>
      </c>
      <c r="O298" s="18" t="s">
        <v>175</v>
      </c>
      <c r="P298" s="14">
        <v>1</v>
      </c>
      <c r="Q298" s="14">
        <f t="shared" si="160"/>
        <v>0</v>
      </c>
      <c r="R298" s="14">
        <f t="shared" si="161"/>
        <v>0</v>
      </c>
      <c r="S298" s="14">
        <f t="shared" si="162"/>
        <v>0</v>
      </c>
      <c r="T298" s="14">
        <f t="shared" si="163"/>
        <v>0</v>
      </c>
      <c r="U298" s="14">
        <f t="shared" si="164"/>
        <v>0</v>
      </c>
      <c r="V298" s="14">
        <f t="shared" si="165"/>
        <v>0</v>
      </c>
      <c r="W298" s="14">
        <f t="shared" si="166"/>
        <v>0</v>
      </c>
      <c r="X298" s="14">
        <f t="shared" si="167"/>
        <v>0</v>
      </c>
      <c r="Y298" s="14">
        <f t="shared" si="168"/>
        <v>0</v>
      </c>
      <c r="Z298" s="14">
        <f t="shared" si="169"/>
        <v>0</v>
      </c>
      <c r="AA298" s="14">
        <f t="shared" si="170"/>
        <v>0</v>
      </c>
      <c r="AB298" s="14">
        <f t="shared" si="171"/>
        <v>0</v>
      </c>
      <c r="AC298" s="14">
        <f t="shared" si="172"/>
        <v>0</v>
      </c>
      <c r="AD298" s="14">
        <f t="shared" si="173"/>
        <v>0</v>
      </c>
      <c r="AE298" s="14">
        <f t="shared" si="174"/>
        <v>0</v>
      </c>
      <c r="AF298" s="14">
        <f t="shared" si="175"/>
        <v>0</v>
      </c>
      <c r="AG298" s="14">
        <f t="shared" si="176"/>
        <v>0</v>
      </c>
      <c r="AH298" s="14">
        <f t="shared" si="177"/>
        <v>0</v>
      </c>
      <c r="AI298" s="14">
        <f t="shared" si="178"/>
        <v>0</v>
      </c>
      <c r="AJ298" s="14">
        <f t="shared" si="179"/>
        <v>0</v>
      </c>
    </row>
    <row r="299" spans="1:40" ht="15" customHeight="1">
      <c r="A299" s="24" t="s">
        <v>252</v>
      </c>
      <c r="B299" s="24" t="s">
        <v>198</v>
      </c>
      <c r="C299" s="25" t="s">
        <v>19</v>
      </c>
      <c r="D299" s="37">
        <v>1.8</v>
      </c>
      <c r="E299" s="36">
        <f>ROUNDDOWN(일위대가목록!G12,0)</f>
        <v>69925</v>
      </c>
      <c r="F299" s="36">
        <f t="shared" si="156"/>
        <v>125865</v>
      </c>
      <c r="G299" s="36">
        <f>ROUNDDOWN(일위대가목록!I12,0)</f>
        <v>4165</v>
      </c>
      <c r="H299" s="36">
        <f t="shared" si="157"/>
        <v>7497</v>
      </c>
      <c r="I299" s="36"/>
      <c r="J299" s="36">
        <f t="shared" si="158"/>
        <v>0</v>
      </c>
      <c r="K299" s="36">
        <f t="shared" si="159"/>
        <v>133362</v>
      </c>
      <c r="L299" s="148">
        <v>8</v>
      </c>
      <c r="O299" s="18" t="s">
        <v>175</v>
      </c>
      <c r="P299" s="14">
        <v>1</v>
      </c>
      <c r="Q299" s="14">
        <f t="shared" si="160"/>
        <v>0</v>
      </c>
      <c r="R299" s="14">
        <f t="shared" si="161"/>
        <v>0</v>
      </c>
      <c r="S299" s="14">
        <f t="shared" si="162"/>
        <v>0</v>
      </c>
      <c r="T299" s="14">
        <f t="shared" si="163"/>
        <v>0</v>
      </c>
      <c r="U299" s="14">
        <f t="shared" si="164"/>
        <v>0</v>
      </c>
      <c r="V299" s="14">
        <f t="shared" si="165"/>
        <v>0</v>
      </c>
      <c r="W299" s="14">
        <f t="shared" si="166"/>
        <v>0</v>
      </c>
      <c r="X299" s="14">
        <f t="shared" si="167"/>
        <v>0</v>
      </c>
      <c r="Y299" s="14">
        <f t="shared" si="168"/>
        <v>0</v>
      </c>
      <c r="Z299" s="14">
        <f t="shared" si="169"/>
        <v>0</v>
      </c>
      <c r="AA299" s="14">
        <f t="shared" si="170"/>
        <v>0</v>
      </c>
      <c r="AB299" s="14">
        <f t="shared" si="171"/>
        <v>0</v>
      </c>
      <c r="AC299" s="14">
        <f t="shared" si="172"/>
        <v>0</v>
      </c>
      <c r="AD299" s="14">
        <f t="shared" si="173"/>
        <v>0</v>
      </c>
      <c r="AE299" s="14">
        <f t="shared" si="174"/>
        <v>0</v>
      </c>
      <c r="AF299" s="14">
        <f t="shared" si="175"/>
        <v>0</v>
      </c>
      <c r="AG299" s="14">
        <f t="shared" si="176"/>
        <v>0</v>
      </c>
      <c r="AH299" s="14">
        <f t="shared" si="177"/>
        <v>0</v>
      </c>
      <c r="AI299" s="14">
        <f t="shared" si="178"/>
        <v>0</v>
      </c>
      <c r="AJ299" s="14">
        <f t="shared" si="179"/>
        <v>0</v>
      </c>
    </row>
    <row r="300" spans="1:40" ht="15" customHeight="1">
      <c r="A300" s="24"/>
      <c r="B300" s="24"/>
      <c r="C300" s="25"/>
      <c r="D300" s="26"/>
      <c r="E300" s="26"/>
      <c r="F300" s="26"/>
      <c r="G300" s="26"/>
      <c r="H300" s="26"/>
      <c r="I300" s="26"/>
      <c r="J300" s="26"/>
      <c r="K300" s="26"/>
      <c r="L300" s="25"/>
    </row>
    <row r="301" spans="1:40" ht="15" customHeight="1">
      <c r="A301" s="24"/>
      <c r="B301" s="24"/>
      <c r="C301" s="25"/>
      <c r="D301" s="26"/>
      <c r="E301" s="26"/>
      <c r="F301" s="26"/>
      <c r="G301" s="26"/>
      <c r="H301" s="26"/>
      <c r="I301" s="26"/>
      <c r="J301" s="26"/>
      <c r="K301" s="26"/>
      <c r="L301" s="25"/>
    </row>
    <row r="302" spans="1:40" ht="15" customHeight="1">
      <c r="A302" s="24"/>
      <c r="B302" s="24"/>
      <c r="C302" s="25"/>
      <c r="D302" s="26"/>
      <c r="E302" s="26"/>
      <c r="F302" s="26"/>
      <c r="G302" s="26"/>
      <c r="H302" s="26"/>
      <c r="I302" s="26"/>
      <c r="J302" s="26"/>
      <c r="K302" s="26"/>
      <c r="L302" s="25"/>
    </row>
    <row r="303" spans="1:40" ht="15" customHeight="1">
      <c r="A303" s="24"/>
      <c r="B303" s="24"/>
      <c r="C303" s="25"/>
      <c r="D303" s="26"/>
      <c r="E303" s="26"/>
      <c r="F303" s="26"/>
      <c r="G303" s="26"/>
      <c r="H303" s="26"/>
      <c r="I303" s="26"/>
      <c r="J303" s="26"/>
      <c r="K303" s="26"/>
      <c r="L303" s="25"/>
    </row>
    <row r="304" spans="1:40" ht="15" customHeight="1">
      <c r="A304" s="24"/>
      <c r="B304" s="24"/>
      <c r="C304" s="25"/>
      <c r="D304" s="26"/>
      <c r="E304" s="26"/>
      <c r="F304" s="26"/>
      <c r="G304" s="26"/>
      <c r="H304" s="26"/>
      <c r="I304" s="26"/>
      <c r="J304" s="26"/>
      <c r="K304" s="26"/>
      <c r="L304" s="25"/>
    </row>
    <row r="305" spans="1:39" ht="15" customHeight="1">
      <c r="A305" s="24"/>
      <c r="B305" s="24"/>
      <c r="C305" s="25"/>
      <c r="D305" s="26"/>
      <c r="E305" s="26"/>
      <c r="F305" s="26"/>
      <c r="G305" s="26"/>
      <c r="H305" s="26"/>
      <c r="I305" s="26"/>
      <c r="J305" s="26"/>
      <c r="K305" s="26"/>
      <c r="L305" s="25"/>
    </row>
    <row r="306" spans="1:39" ht="15" customHeight="1">
      <c r="A306" s="24"/>
      <c r="B306" s="24"/>
      <c r="C306" s="25"/>
      <c r="D306" s="26"/>
      <c r="E306" s="26"/>
      <c r="F306" s="26"/>
      <c r="G306" s="26"/>
      <c r="H306" s="26"/>
      <c r="I306" s="26"/>
      <c r="J306" s="26"/>
      <c r="K306" s="26"/>
      <c r="L306" s="25"/>
    </row>
    <row r="307" spans="1:39" ht="15" customHeight="1">
      <c r="A307" s="24"/>
      <c r="B307" s="24"/>
      <c r="C307" s="25"/>
      <c r="D307" s="26"/>
      <c r="E307" s="26"/>
      <c r="F307" s="26"/>
      <c r="G307" s="26"/>
      <c r="H307" s="26"/>
      <c r="I307" s="26"/>
      <c r="J307" s="26"/>
      <c r="K307" s="26"/>
      <c r="L307" s="25"/>
    </row>
    <row r="308" spans="1:39" ht="15" customHeight="1">
      <c r="A308" s="24"/>
      <c r="B308" s="24"/>
      <c r="C308" s="25"/>
      <c r="D308" s="26"/>
      <c r="E308" s="26"/>
      <c r="F308" s="26"/>
      <c r="G308" s="26"/>
      <c r="H308" s="26"/>
      <c r="I308" s="26"/>
      <c r="J308" s="26"/>
      <c r="K308" s="26"/>
      <c r="L308" s="25"/>
    </row>
    <row r="309" spans="1:39" ht="15" customHeight="1">
      <c r="A309" s="24"/>
      <c r="B309" s="24"/>
      <c r="C309" s="25"/>
      <c r="D309" s="26"/>
      <c r="E309" s="26"/>
      <c r="F309" s="26"/>
      <c r="G309" s="26"/>
      <c r="H309" s="26"/>
      <c r="I309" s="26"/>
      <c r="J309" s="26"/>
      <c r="K309" s="26"/>
      <c r="L309" s="25"/>
    </row>
    <row r="310" spans="1:39" ht="15" customHeight="1">
      <c r="A310" s="24"/>
      <c r="B310" s="24"/>
      <c r="C310" s="25"/>
      <c r="D310" s="26"/>
      <c r="E310" s="26"/>
      <c r="F310" s="26"/>
      <c r="G310" s="26"/>
      <c r="H310" s="26"/>
      <c r="I310" s="26"/>
      <c r="J310" s="26"/>
      <c r="K310" s="26"/>
      <c r="L310" s="25"/>
    </row>
    <row r="311" spans="1:39" ht="15" customHeight="1">
      <c r="A311" s="24"/>
      <c r="B311" s="24"/>
      <c r="C311" s="25"/>
      <c r="D311" s="26"/>
      <c r="E311" s="26"/>
      <c r="F311" s="26"/>
      <c r="G311" s="26"/>
      <c r="H311" s="26"/>
      <c r="I311" s="26"/>
      <c r="J311" s="26"/>
      <c r="K311" s="26"/>
      <c r="L311" s="25"/>
    </row>
    <row r="312" spans="1:39" ht="15" customHeight="1">
      <c r="A312" s="21" t="s">
        <v>176</v>
      </c>
      <c r="B312" s="24"/>
      <c r="C312" s="25"/>
      <c r="D312" s="26"/>
      <c r="E312" s="36"/>
      <c r="F312" s="36">
        <f>SUMIF($P$285:$P$311, 1,$F$285:$F$311)</f>
        <v>1624315</v>
      </c>
      <c r="G312" s="36"/>
      <c r="H312" s="36">
        <f>SUMIF($P$285:$P$311, 1,$H$285:$H$311)</f>
        <v>958656</v>
      </c>
      <c r="I312" s="36"/>
      <c r="J312" s="36">
        <f>SUMIF($P$285:$P$311, 1,$J$285:$J$311)</f>
        <v>0</v>
      </c>
      <c r="K312" s="36">
        <f>F312+H312+J312</f>
        <v>2582971</v>
      </c>
      <c r="L312" s="25"/>
      <c r="Q312" s="14">
        <f>SUM($Q$285:$Q$311)</f>
        <v>0</v>
      </c>
      <c r="R312" s="14">
        <f>SUM($R$285:$R$311)</f>
        <v>0</v>
      </c>
      <c r="S312" s="14">
        <f>SUM($S$285:$S$311)</f>
        <v>0</v>
      </c>
      <c r="T312" s="14">
        <f>SUM($T$285:$T$311)</f>
        <v>0</v>
      </c>
      <c r="U312" s="14">
        <f>SUM($U$285:$U$311)</f>
        <v>0</v>
      </c>
      <c r="V312" s="14">
        <f>SUM($V$285:$V$311)</f>
        <v>0</v>
      </c>
      <c r="W312" s="14">
        <f>SUM($W$285:$W$311)</f>
        <v>0</v>
      </c>
      <c r="X312" s="14">
        <f>SUM($X$285:$X$311)</f>
        <v>0</v>
      </c>
      <c r="Y312" s="14">
        <f>SUM($Y$285:$Y$311)</f>
        <v>0</v>
      </c>
      <c r="Z312" s="14">
        <f>SUM($Z$285:$Z$311)</f>
        <v>0</v>
      </c>
      <c r="AA312" s="14">
        <f>SUM($AA$285:$AA$311)</f>
        <v>0</v>
      </c>
      <c r="AB312" s="14">
        <f>SUM($AB$285:$AB$311)</f>
        <v>0</v>
      </c>
      <c r="AC312" s="14">
        <f>SUM($AC$285:$AC$311)</f>
        <v>0</v>
      </c>
      <c r="AD312" s="14">
        <f>SUM($AD$285:$AD$311)</f>
        <v>0</v>
      </c>
      <c r="AE312" s="14">
        <f>SUM($AE$285:$AE$311)</f>
        <v>0</v>
      </c>
      <c r="AF312" s="14">
        <f>SUM($AF$285:$AF$311)</f>
        <v>0</v>
      </c>
      <c r="AG312" s="14">
        <f>SUM($AG$285:$AG$311)</f>
        <v>0</v>
      </c>
      <c r="AH312" s="14">
        <f>SUM($AH$285:$AH$311)</f>
        <v>0</v>
      </c>
      <c r="AI312" s="14">
        <f>SUM($AI$285:$AI$311)</f>
        <v>0</v>
      </c>
      <c r="AJ312" s="14">
        <f>SUM($AJ$285:$AJ$311)</f>
        <v>0</v>
      </c>
      <c r="AK312" s="14">
        <f>SUM($AK$285:$AK$311)</f>
        <v>0</v>
      </c>
    </row>
    <row r="313" spans="1:39" ht="15" customHeight="1">
      <c r="A313" s="215" t="s">
        <v>306</v>
      </c>
      <c r="B313" s="215"/>
      <c r="C313" s="215"/>
      <c r="D313" s="215"/>
      <c r="E313" s="215"/>
      <c r="F313" s="215"/>
      <c r="G313" s="215"/>
      <c r="H313" s="215"/>
      <c r="I313" s="215"/>
      <c r="J313" s="215"/>
      <c r="K313" s="215"/>
      <c r="L313" s="215"/>
    </row>
    <row r="314" spans="1:39" ht="15" customHeight="1">
      <c r="A314" s="38" t="s">
        <v>304</v>
      </c>
      <c r="B314" s="51" t="s">
        <v>307</v>
      </c>
      <c r="C314" s="39"/>
      <c r="D314" s="40"/>
      <c r="E314" s="41"/>
      <c r="F314" s="41">
        <f t="shared" ref="F314:F320" si="180">ROUNDDOWN(D314*E314,0)</f>
        <v>0</v>
      </c>
      <c r="G314" s="41"/>
      <c r="H314" s="41">
        <f t="shared" ref="H314:H320" si="181">ROUNDDOWN(D314*G314,0)</f>
        <v>0</v>
      </c>
      <c r="I314" s="41"/>
      <c r="J314" s="41">
        <f t="shared" ref="J314:J320" si="182">ROUNDDOWN(D314*I314,0)</f>
        <v>0</v>
      </c>
      <c r="K314" s="41">
        <f t="shared" ref="K314:K320" si="183">F314+H314+J314</f>
        <v>0</v>
      </c>
      <c r="L314" s="42" t="s">
        <v>16</v>
      </c>
    </row>
    <row r="315" spans="1:39" ht="15" customHeight="1">
      <c r="A315" s="38" t="s">
        <v>250</v>
      </c>
      <c r="B315" s="38" t="s">
        <v>193</v>
      </c>
      <c r="C315" s="39" t="s">
        <v>19</v>
      </c>
      <c r="D315" s="40">
        <v>33.18</v>
      </c>
      <c r="E315" s="41">
        <f>일위대가목록!G15</f>
        <v>834</v>
      </c>
      <c r="F315" s="41">
        <f t="shared" si="180"/>
        <v>27672</v>
      </c>
      <c r="G315" s="41">
        <f>일위대가목록!I15</f>
        <v>943</v>
      </c>
      <c r="H315" s="41">
        <f t="shared" si="181"/>
        <v>31288</v>
      </c>
      <c r="I315" s="41"/>
      <c r="J315" s="41">
        <f t="shared" si="182"/>
        <v>0</v>
      </c>
      <c r="K315" s="41">
        <f t="shared" si="183"/>
        <v>58960</v>
      </c>
      <c r="L315" s="148">
        <v>11</v>
      </c>
      <c r="O315" s="18" t="s">
        <v>175</v>
      </c>
      <c r="P315" s="14">
        <v>1</v>
      </c>
      <c r="Q315" s="14">
        <f t="shared" ref="Q315:Q320" si="184">IF(O315="기계경비",J315,0)</f>
        <v>0</v>
      </c>
      <c r="R315" s="14">
        <f t="shared" ref="R315:R320" si="185">IF(O315="운반비",J315,0)</f>
        <v>0</v>
      </c>
      <c r="S315" s="14">
        <f t="shared" ref="S315:S320" si="186">IF(O315="작업부산물",K315,0)</f>
        <v>0</v>
      </c>
      <c r="T315" s="14">
        <f t="shared" ref="T315:T320" si="187">IF(O315="관급",ROUNDDOWN(D315*E315,0),0)+IF(O315="지급",ROUNDDOWN(D315*E315,0),0)</f>
        <v>0</v>
      </c>
      <c r="U315" s="14">
        <f t="shared" ref="U315:U320" si="188">IF(O315="외주비",F315+H315+J315,0)</f>
        <v>0</v>
      </c>
      <c r="V315" s="14">
        <f t="shared" ref="V315:V320" si="189">IF(O315="장비비",F315+H315+J315,0)</f>
        <v>0</v>
      </c>
      <c r="W315" s="14">
        <f t="shared" ref="W315:W320" si="190">IF(O315="폐기물처리비",J315,0)</f>
        <v>0</v>
      </c>
      <c r="X315" s="14">
        <f t="shared" ref="X315:X320" si="191">IF(O315="가설비",J315,0)</f>
        <v>0</v>
      </c>
      <c r="Y315" s="14">
        <f t="shared" ref="Y315:Y320" si="192">IF(O315="잡비제외분",F315,0)</f>
        <v>0</v>
      </c>
      <c r="Z315" s="14">
        <f t="shared" ref="Z315:Z320" si="193">IF(O315="사급자재대",K315,0)</f>
        <v>0</v>
      </c>
      <c r="AA315" s="14">
        <f t="shared" ref="AA315:AA320" si="194">IF(O315="관급자재대",K315,0)</f>
        <v>0</v>
      </c>
      <c r="AB315" s="14">
        <f t="shared" ref="AB315:AB320" si="195">IF(O315="사용자항목1",K315,0)</f>
        <v>0</v>
      </c>
      <c r="AC315" s="14">
        <f t="shared" ref="AC315:AC320" si="196">IF(O315="사용자항목2",K315,0)</f>
        <v>0</v>
      </c>
      <c r="AD315" s="14">
        <f t="shared" ref="AD315:AD320" si="197">IF(O315="사용자항목3",K315,0)</f>
        <v>0</v>
      </c>
      <c r="AE315" s="14">
        <f t="shared" ref="AE315:AE320" si="198">IF(O315="사용자항목4",K315,0)</f>
        <v>0</v>
      </c>
      <c r="AF315" s="14">
        <f t="shared" ref="AF315:AF320" si="199">IF(O315="사용자항목5",K315,0)</f>
        <v>0</v>
      </c>
      <c r="AG315" s="14">
        <f t="shared" ref="AG315:AG320" si="200">IF(O315="사용자항목6",K315,0)</f>
        <v>0</v>
      </c>
      <c r="AH315" s="14">
        <f t="shared" ref="AH315:AH320" si="201">IF(O315="사용자항목7",K315,0)</f>
        <v>0</v>
      </c>
      <c r="AI315" s="14">
        <f t="shared" ref="AI315:AI320" si="202">IF(O315="사용자항목8",K315,0)</f>
        <v>0</v>
      </c>
      <c r="AJ315" s="14">
        <f t="shared" ref="AJ315:AJ320" si="203">IF(O315="사용자항목9",K315,0)</f>
        <v>0</v>
      </c>
    </row>
    <row r="316" spans="1:39" ht="15" customHeight="1">
      <c r="A316" s="38" t="s">
        <v>259</v>
      </c>
      <c r="B316" s="38"/>
      <c r="C316" s="39" t="s">
        <v>19</v>
      </c>
      <c r="D316" s="40">
        <v>0.6</v>
      </c>
      <c r="E316" s="41"/>
      <c r="F316" s="41">
        <f t="shared" si="180"/>
        <v>0</v>
      </c>
      <c r="G316" s="41">
        <f>ROUNDDOWN(일위대가목록!I23,0)</f>
        <v>16152</v>
      </c>
      <c r="H316" s="41">
        <f t="shared" si="181"/>
        <v>9691</v>
      </c>
      <c r="I316" s="41"/>
      <c r="J316" s="41">
        <f t="shared" si="182"/>
        <v>0</v>
      </c>
      <c r="K316" s="41">
        <f t="shared" si="183"/>
        <v>9691</v>
      </c>
      <c r="L316" s="148">
        <v>19</v>
      </c>
      <c r="O316" s="18" t="s">
        <v>175</v>
      </c>
      <c r="P316" s="14">
        <v>1</v>
      </c>
      <c r="Q316" s="14">
        <f t="shared" si="184"/>
        <v>0</v>
      </c>
      <c r="R316" s="14">
        <f t="shared" si="185"/>
        <v>0</v>
      </c>
      <c r="S316" s="14">
        <f t="shared" si="186"/>
        <v>0</v>
      </c>
      <c r="T316" s="14">
        <f t="shared" si="187"/>
        <v>0</v>
      </c>
      <c r="U316" s="14">
        <f t="shared" si="188"/>
        <v>0</v>
      </c>
      <c r="V316" s="14">
        <f t="shared" si="189"/>
        <v>0</v>
      </c>
      <c r="W316" s="14">
        <f t="shared" si="190"/>
        <v>0</v>
      </c>
      <c r="X316" s="14">
        <f t="shared" si="191"/>
        <v>0</v>
      </c>
      <c r="Y316" s="14">
        <f t="shared" si="192"/>
        <v>0</v>
      </c>
      <c r="Z316" s="14">
        <f t="shared" si="193"/>
        <v>0</v>
      </c>
      <c r="AA316" s="14">
        <f t="shared" si="194"/>
        <v>0</v>
      </c>
      <c r="AB316" s="14">
        <f t="shared" si="195"/>
        <v>0</v>
      </c>
      <c r="AC316" s="14">
        <f t="shared" si="196"/>
        <v>0</v>
      </c>
      <c r="AD316" s="14">
        <f t="shared" si="197"/>
        <v>0</v>
      </c>
      <c r="AE316" s="14">
        <f t="shared" si="198"/>
        <v>0</v>
      </c>
      <c r="AF316" s="14">
        <f t="shared" si="199"/>
        <v>0</v>
      </c>
      <c r="AG316" s="14">
        <f t="shared" si="200"/>
        <v>0</v>
      </c>
      <c r="AH316" s="14">
        <f t="shared" si="201"/>
        <v>0</v>
      </c>
      <c r="AI316" s="14">
        <f t="shared" si="202"/>
        <v>0</v>
      </c>
      <c r="AJ316" s="14">
        <f t="shared" si="203"/>
        <v>0</v>
      </c>
    </row>
    <row r="317" spans="1:39" ht="15" customHeight="1">
      <c r="A317" s="38" t="s">
        <v>260</v>
      </c>
      <c r="B317" s="38" t="s">
        <v>227</v>
      </c>
      <c r="C317" s="39" t="s">
        <v>204</v>
      </c>
      <c r="D317" s="40">
        <v>1</v>
      </c>
      <c r="E317" s="41">
        <f>ROUNDDOWN(일위대가목록!G27,0)</f>
        <v>541509</v>
      </c>
      <c r="F317" s="41">
        <f t="shared" si="180"/>
        <v>541509</v>
      </c>
      <c r="G317" s="41">
        <f>ROUNDDOWN(일위대가목록!I27,0)</f>
        <v>75494</v>
      </c>
      <c r="H317" s="41">
        <f t="shared" si="181"/>
        <v>75494</v>
      </c>
      <c r="I317" s="41"/>
      <c r="J317" s="41">
        <f t="shared" si="182"/>
        <v>0</v>
      </c>
      <c r="K317" s="41">
        <f t="shared" si="183"/>
        <v>617003</v>
      </c>
      <c r="L317" s="148">
        <v>23</v>
      </c>
      <c r="O317" s="18" t="s">
        <v>175</v>
      </c>
      <c r="P317" s="14">
        <v>1</v>
      </c>
      <c r="Q317" s="14">
        <f t="shared" si="184"/>
        <v>0</v>
      </c>
      <c r="R317" s="14">
        <f t="shared" si="185"/>
        <v>0</v>
      </c>
      <c r="S317" s="14">
        <f t="shared" si="186"/>
        <v>0</v>
      </c>
      <c r="T317" s="14">
        <f t="shared" si="187"/>
        <v>0</v>
      </c>
      <c r="U317" s="14">
        <f t="shared" si="188"/>
        <v>0</v>
      </c>
      <c r="V317" s="14">
        <f t="shared" si="189"/>
        <v>0</v>
      </c>
      <c r="W317" s="14">
        <f t="shared" si="190"/>
        <v>0</v>
      </c>
      <c r="X317" s="14">
        <f t="shared" si="191"/>
        <v>0</v>
      </c>
      <c r="Y317" s="14">
        <f t="shared" si="192"/>
        <v>0</v>
      </c>
      <c r="Z317" s="14">
        <f t="shared" si="193"/>
        <v>0</v>
      </c>
      <c r="AA317" s="14">
        <f t="shared" si="194"/>
        <v>0</v>
      </c>
      <c r="AB317" s="14">
        <f t="shared" si="195"/>
        <v>0</v>
      </c>
      <c r="AC317" s="14">
        <f t="shared" si="196"/>
        <v>0</v>
      </c>
      <c r="AD317" s="14">
        <f t="shared" si="197"/>
        <v>0</v>
      </c>
      <c r="AE317" s="14">
        <f t="shared" si="198"/>
        <v>0</v>
      </c>
      <c r="AF317" s="14">
        <f t="shared" si="199"/>
        <v>0</v>
      </c>
      <c r="AG317" s="14">
        <f t="shared" si="200"/>
        <v>0</v>
      </c>
      <c r="AH317" s="14">
        <f t="shared" si="201"/>
        <v>0</v>
      </c>
      <c r="AI317" s="14">
        <f t="shared" si="202"/>
        <v>0</v>
      </c>
      <c r="AJ317" s="14">
        <f t="shared" si="203"/>
        <v>0</v>
      </c>
      <c r="AM317" s="138"/>
    </row>
    <row r="318" spans="1:39" ht="15" customHeight="1">
      <c r="A318" s="38" t="s">
        <v>261</v>
      </c>
      <c r="B318" s="38" t="s">
        <v>225</v>
      </c>
      <c r="C318" s="39" t="s">
        <v>19</v>
      </c>
      <c r="D318" s="40">
        <v>1.2</v>
      </c>
      <c r="E318" s="41">
        <f>ROUNDDOWN(일위대가목록!G25,0)</f>
        <v>2512</v>
      </c>
      <c r="F318" s="41">
        <f t="shared" si="180"/>
        <v>3014</v>
      </c>
      <c r="G318" s="41">
        <f>ROUNDDOWN(일위대가목록!I25,0)</f>
        <v>6609</v>
      </c>
      <c r="H318" s="41">
        <f t="shared" si="181"/>
        <v>7930</v>
      </c>
      <c r="I318" s="41"/>
      <c r="J318" s="41">
        <f t="shared" si="182"/>
        <v>0</v>
      </c>
      <c r="K318" s="41">
        <f t="shared" si="183"/>
        <v>10944</v>
      </c>
      <c r="L318" s="148">
        <v>21</v>
      </c>
      <c r="O318" s="18" t="s">
        <v>175</v>
      </c>
      <c r="P318" s="14">
        <v>1</v>
      </c>
      <c r="Q318" s="14">
        <f t="shared" si="184"/>
        <v>0</v>
      </c>
      <c r="R318" s="14">
        <f t="shared" si="185"/>
        <v>0</v>
      </c>
      <c r="S318" s="14">
        <f t="shared" si="186"/>
        <v>0</v>
      </c>
      <c r="T318" s="14">
        <f t="shared" si="187"/>
        <v>0</v>
      </c>
      <c r="U318" s="14">
        <f t="shared" si="188"/>
        <v>0</v>
      </c>
      <c r="V318" s="14">
        <f t="shared" si="189"/>
        <v>0</v>
      </c>
      <c r="W318" s="14">
        <f t="shared" si="190"/>
        <v>0</v>
      </c>
      <c r="X318" s="14">
        <f t="shared" si="191"/>
        <v>0</v>
      </c>
      <c r="Y318" s="14">
        <f t="shared" si="192"/>
        <v>0</v>
      </c>
      <c r="Z318" s="14">
        <f t="shared" si="193"/>
        <v>0</v>
      </c>
      <c r="AA318" s="14">
        <f t="shared" si="194"/>
        <v>0</v>
      </c>
      <c r="AB318" s="14">
        <f t="shared" si="195"/>
        <v>0</v>
      </c>
      <c r="AC318" s="14">
        <f t="shared" si="196"/>
        <v>0</v>
      </c>
      <c r="AD318" s="14">
        <f t="shared" si="197"/>
        <v>0</v>
      </c>
      <c r="AE318" s="14">
        <f t="shared" si="198"/>
        <v>0</v>
      </c>
      <c r="AF318" s="14">
        <f t="shared" si="199"/>
        <v>0</v>
      </c>
      <c r="AG318" s="14">
        <f t="shared" si="200"/>
        <v>0</v>
      </c>
      <c r="AH318" s="14">
        <f t="shared" si="201"/>
        <v>0</v>
      </c>
      <c r="AI318" s="14">
        <f t="shared" si="202"/>
        <v>0</v>
      </c>
      <c r="AJ318" s="14">
        <f t="shared" si="203"/>
        <v>0</v>
      </c>
    </row>
    <row r="319" spans="1:39" ht="15" customHeight="1">
      <c r="A319" s="38" t="s">
        <v>251</v>
      </c>
      <c r="B319" s="38" t="s">
        <v>226</v>
      </c>
      <c r="C319" s="39" t="s">
        <v>19</v>
      </c>
      <c r="D319" s="40">
        <v>1.2</v>
      </c>
      <c r="E319" s="41">
        <f>ROUNDDOWN(일위대가목록!G26,0)</f>
        <v>11052</v>
      </c>
      <c r="F319" s="41">
        <f t="shared" si="180"/>
        <v>13262</v>
      </c>
      <c r="G319" s="41">
        <f>ROUNDDOWN(일위대가목록!I26,0)</f>
        <v>10368</v>
      </c>
      <c r="H319" s="41">
        <f t="shared" si="181"/>
        <v>12441</v>
      </c>
      <c r="I319" s="41"/>
      <c r="J319" s="41">
        <f t="shared" si="182"/>
        <v>0</v>
      </c>
      <c r="K319" s="41">
        <f t="shared" si="183"/>
        <v>25703</v>
      </c>
      <c r="L319" s="148">
        <v>22</v>
      </c>
      <c r="O319" s="18" t="s">
        <v>175</v>
      </c>
      <c r="P319" s="14">
        <v>1</v>
      </c>
      <c r="Q319" s="14">
        <f t="shared" si="184"/>
        <v>0</v>
      </c>
      <c r="R319" s="14">
        <f t="shared" si="185"/>
        <v>0</v>
      </c>
      <c r="S319" s="14">
        <f t="shared" si="186"/>
        <v>0</v>
      </c>
      <c r="T319" s="14">
        <f t="shared" si="187"/>
        <v>0</v>
      </c>
      <c r="U319" s="14">
        <f t="shared" si="188"/>
        <v>0</v>
      </c>
      <c r="V319" s="14">
        <f t="shared" si="189"/>
        <v>0</v>
      </c>
      <c r="W319" s="14">
        <f t="shared" si="190"/>
        <v>0</v>
      </c>
      <c r="X319" s="14">
        <f t="shared" si="191"/>
        <v>0</v>
      </c>
      <c r="Y319" s="14">
        <f t="shared" si="192"/>
        <v>0</v>
      </c>
      <c r="Z319" s="14">
        <f t="shared" si="193"/>
        <v>0</v>
      </c>
      <c r="AA319" s="14">
        <f t="shared" si="194"/>
        <v>0</v>
      </c>
      <c r="AB319" s="14">
        <f t="shared" si="195"/>
        <v>0</v>
      </c>
      <c r="AC319" s="14">
        <f t="shared" si="196"/>
        <v>0</v>
      </c>
      <c r="AD319" s="14">
        <f t="shared" si="197"/>
        <v>0</v>
      </c>
      <c r="AE319" s="14">
        <f t="shared" si="198"/>
        <v>0</v>
      </c>
      <c r="AF319" s="14">
        <f t="shared" si="199"/>
        <v>0</v>
      </c>
      <c r="AG319" s="14">
        <f t="shared" si="200"/>
        <v>0</v>
      </c>
      <c r="AH319" s="14">
        <f t="shared" si="201"/>
        <v>0</v>
      </c>
      <c r="AI319" s="14">
        <f t="shared" si="202"/>
        <v>0</v>
      </c>
      <c r="AJ319" s="14">
        <f t="shared" si="203"/>
        <v>0</v>
      </c>
    </row>
    <row r="320" spans="1:39" ht="15" customHeight="1">
      <c r="A320" s="38" t="s">
        <v>252</v>
      </c>
      <c r="B320" s="38" t="s">
        <v>198</v>
      </c>
      <c r="C320" s="39" t="s">
        <v>19</v>
      </c>
      <c r="D320" s="40">
        <v>1.8</v>
      </c>
      <c r="E320" s="41">
        <f>ROUNDDOWN(일위대가목록!G12,0)</f>
        <v>69925</v>
      </c>
      <c r="F320" s="41">
        <f t="shared" si="180"/>
        <v>125865</v>
      </c>
      <c r="G320" s="41">
        <f>ROUNDDOWN(일위대가목록!I12,0)</f>
        <v>4165</v>
      </c>
      <c r="H320" s="41">
        <f t="shared" si="181"/>
        <v>7497</v>
      </c>
      <c r="I320" s="41"/>
      <c r="J320" s="41">
        <f t="shared" si="182"/>
        <v>0</v>
      </c>
      <c r="K320" s="41">
        <f t="shared" si="183"/>
        <v>133362</v>
      </c>
      <c r="L320" s="148">
        <v>8</v>
      </c>
      <c r="O320" s="18" t="s">
        <v>175</v>
      </c>
      <c r="P320" s="14">
        <v>1</v>
      </c>
      <c r="Q320" s="14">
        <f t="shared" si="184"/>
        <v>0</v>
      </c>
      <c r="R320" s="14">
        <f t="shared" si="185"/>
        <v>0</v>
      </c>
      <c r="S320" s="14">
        <f t="shared" si="186"/>
        <v>0</v>
      </c>
      <c r="T320" s="14">
        <f t="shared" si="187"/>
        <v>0</v>
      </c>
      <c r="U320" s="14">
        <f t="shared" si="188"/>
        <v>0</v>
      </c>
      <c r="V320" s="14">
        <f t="shared" si="189"/>
        <v>0</v>
      </c>
      <c r="W320" s="14">
        <f t="shared" si="190"/>
        <v>0</v>
      </c>
      <c r="X320" s="14">
        <f t="shared" si="191"/>
        <v>0</v>
      </c>
      <c r="Y320" s="14">
        <f t="shared" si="192"/>
        <v>0</v>
      </c>
      <c r="Z320" s="14">
        <f t="shared" si="193"/>
        <v>0</v>
      </c>
      <c r="AA320" s="14">
        <f t="shared" si="194"/>
        <v>0</v>
      </c>
      <c r="AB320" s="14">
        <f t="shared" si="195"/>
        <v>0</v>
      </c>
      <c r="AC320" s="14">
        <f t="shared" si="196"/>
        <v>0</v>
      </c>
      <c r="AD320" s="14">
        <f t="shared" si="197"/>
        <v>0</v>
      </c>
      <c r="AE320" s="14">
        <f t="shared" si="198"/>
        <v>0</v>
      </c>
      <c r="AF320" s="14">
        <f t="shared" si="199"/>
        <v>0</v>
      </c>
      <c r="AG320" s="14">
        <f t="shared" si="200"/>
        <v>0</v>
      </c>
      <c r="AH320" s="14">
        <f t="shared" si="201"/>
        <v>0</v>
      </c>
      <c r="AI320" s="14">
        <f t="shared" si="202"/>
        <v>0</v>
      </c>
      <c r="AJ320" s="14">
        <f t="shared" si="203"/>
        <v>0</v>
      </c>
    </row>
    <row r="321" spans="1:12" ht="15" customHeight="1">
      <c r="A321" s="38"/>
      <c r="B321" s="38"/>
      <c r="C321" s="39"/>
      <c r="D321" s="43"/>
      <c r="E321" s="43"/>
      <c r="F321" s="43"/>
      <c r="G321" s="43"/>
      <c r="H321" s="43"/>
      <c r="I321" s="43"/>
      <c r="J321" s="43"/>
      <c r="K321" s="43"/>
      <c r="L321" s="39"/>
    </row>
    <row r="322" spans="1:12" ht="15" customHeight="1">
      <c r="A322" s="38"/>
      <c r="B322" s="38"/>
      <c r="C322" s="39"/>
      <c r="D322" s="43"/>
      <c r="E322" s="43"/>
      <c r="F322" s="43"/>
      <c r="G322" s="43"/>
      <c r="H322" s="43"/>
      <c r="I322" s="43"/>
      <c r="J322" s="43"/>
      <c r="K322" s="43"/>
      <c r="L322" s="39"/>
    </row>
    <row r="323" spans="1:12" ht="15" customHeight="1">
      <c r="A323" s="38"/>
      <c r="B323" s="38"/>
      <c r="C323" s="39"/>
      <c r="D323" s="43"/>
      <c r="E323" s="43"/>
      <c r="F323" s="43"/>
      <c r="G323" s="43"/>
      <c r="H323" s="43"/>
      <c r="I323" s="43"/>
      <c r="J323" s="43"/>
      <c r="K323" s="43"/>
      <c r="L323" s="39"/>
    </row>
    <row r="324" spans="1:12" ht="15" customHeight="1">
      <c r="A324" s="38"/>
      <c r="B324" s="38"/>
      <c r="C324" s="39"/>
      <c r="D324" s="43"/>
      <c r="E324" s="43"/>
      <c r="F324" s="43"/>
      <c r="G324" s="43"/>
      <c r="H324" s="43"/>
      <c r="I324" s="43"/>
      <c r="J324" s="43"/>
      <c r="K324" s="43"/>
      <c r="L324" s="39"/>
    </row>
    <row r="325" spans="1:12" ht="15" customHeight="1">
      <c r="A325" s="38"/>
      <c r="B325" s="38"/>
      <c r="C325" s="39"/>
      <c r="D325" s="43"/>
      <c r="E325" s="43"/>
      <c r="F325" s="43"/>
      <c r="G325" s="43"/>
      <c r="H325" s="43"/>
      <c r="I325" s="43"/>
      <c r="J325" s="43"/>
      <c r="K325" s="43"/>
      <c r="L325" s="39"/>
    </row>
    <row r="326" spans="1:12" ht="15" customHeight="1">
      <c r="A326" s="38"/>
      <c r="B326" s="38"/>
      <c r="C326" s="39"/>
      <c r="D326" s="43"/>
      <c r="E326" s="43"/>
      <c r="F326" s="43"/>
      <c r="G326" s="43"/>
      <c r="H326" s="43"/>
      <c r="I326" s="43"/>
      <c r="J326" s="43"/>
      <c r="K326" s="43"/>
      <c r="L326" s="39"/>
    </row>
    <row r="327" spans="1:12" ht="15" customHeight="1">
      <c r="A327" s="38"/>
      <c r="B327" s="38"/>
      <c r="C327" s="39"/>
      <c r="D327" s="43"/>
      <c r="E327" s="43"/>
      <c r="F327" s="43"/>
      <c r="G327" s="43"/>
      <c r="H327" s="43"/>
      <c r="I327" s="43"/>
      <c r="J327" s="43"/>
      <c r="K327" s="43"/>
      <c r="L327" s="39"/>
    </row>
    <row r="328" spans="1:12" ht="15" customHeight="1">
      <c r="A328" s="38"/>
      <c r="B328" s="38"/>
      <c r="C328" s="39"/>
      <c r="D328" s="43"/>
      <c r="E328" s="43"/>
      <c r="F328" s="43"/>
      <c r="G328" s="43"/>
      <c r="H328" s="43"/>
      <c r="I328" s="43"/>
      <c r="J328" s="43"/>
      <c r="K328" s="43"/>
      <c r="L328" s="39"/>
    </row>
    <row r="329" spans="1:12" ht="15" customHeight="1">
      <c r="A329" s="38"/>
      <c r="B329" s="38"/>
      <c r="C329" s="39"/>
      <c r="D329" s="43"/>
      <c r="E329" s="43"/>
      <c r="F329" s="43"/>
      <c r="G329" s="43"/>
      <c r="H329" s="43"/>
      <c r="I329" s="43"/>
      <c r="J329" s="43"/>
      <c r="K329" s="43"/>
      <c r="L329" s="39"/>
    </row>
    <row r="330" spans="1:12" ht="15" customHeight="1">
      <c r="A330" s="38"/>
      <c r="B330" s="38"/>
      <c r="C330" s="39"/>
      <c r="D330" s="43"/>
      <c r="E330" s="43"/>
      <c r="F330" s="43"/>
      <c r="G330" s="43"/>
      <c r="H330" s="43"/>
      <c r="I330" s="43"/>
      <c r="J330" s="43"/>
      <c r="K330" s="43"/>
      <c r="L330" s="39"/>
    </row>
    <row r="331" spans="1:12" ht="15" customHeight="1">
      <c r="A331" s="38"/>
      <c r="B331" s="38"/>
      <c r="C331" s="39"/>
      <c r="D331" s="43"/>
      <c r="E331" s="43"/>
      <c r="F331" s="43"/>
      <c r="G331" s="43"/>
      <c r="H331" s="43"/>
      <c r="I331" s="43"/>
      <c r="J331" s="43"/>
      <c r="K331" s="43"/>
      <c r="L331" s="39"/>
    </row>
    <row r="332" spans="1:12" ht="15" customHeight="1">
      <c r="A332" s="38"/>
      <c r="B332" s="38"/>
      <c r="C332" s="39"/>
      <c r="D332" s="43"/>
      <c r="E332" s="43"/>
      <c r="F332" s="43"/>
      <c r="G332" s="43"/>
      <c r="H332" s="43"/>
      <c r="I332" s="43"/>
      <c r="J332" s="43"/>
      <c r="K332" s="43"/>
      <c r="L332" s="39"/>
    </row>
    <row r="333" spans="1:12" ht="15" customHeight="1">
      <c r="A333" s="38"/>
      <c r="B333" s="38"/>
      <c r="C333" s="39"/>
      <c r="D333" s="43"/>
      <c r="E333" s="43"/>
      <c r="F333" s="43"/>
      <c r="G333" s="43"/>
      <c r="H333" s="43"/>
      <c r="I333" s="43"/>
      <c r="J333" s="43"/>
      <c r="K333" s="43"/>
      <c r="L333" s="39"/>
    </row>
    <row r="334" spans="1:12" ht="15" customHeight="1">
      <c r="A334" s="38"/>
      <c r="B334" s="38"/>
      <c r="C334" s="39"/>
      <c r="D334" s="43"/>
      <c r="E334" s="43"/>
      <c r="F334" s="43"/>
      <c r="G334" s="43"/>
      <c r="H334" s="43"/>
      <c r="I334" s="43"/>
      <c r="J334" s="43"/>
      <c r="K334" s="43"/>
      <c r="L334" s="39"/>
    </row>
    <row r="335" spans="1:12" ht="15" customHeight="1">
      <c r="A335" s="38"/>
      <c r="B335" s="38"/>
      <c r="C335" s="39"/>
      <c r="D335" s="43"/>
      <c r="E335" s="43"/>
      <c r="F335" s="43"/>
      <c r="G335" s="43"/>
      <c r="H335" s="43"/>
      <c r="I335" s="43"/>
      <c r="J335" s="43"/>
      <c r="K335" s="43"/>
      <c r="L335" s="39"/>
    </row>
    <row r="336" spans="1:12" ht="15" customHeight="1">
      <c r="A336" s="38"/>
      <c r="B336" s="38"/>
      <c r="C336" s="39"/>
      <c r="D336" s="43"/>
      <c r="E336" s="43"/>
      <c r="F336" s="43"/>
      <c r="G336" s="43"/>
      <c r="H336" s="43"/>
      <c r="I336" s="43"/>
      <c r="J336" s="43"/>
      <c r="K336" s="43"/>
      <c r="L336" s="39"/>
    </row>
    <row r="337" spans="1:41" ht="15" customHeight="1">
      <c r="A337" s="38"/>
      <c r="B337" s="38"/>
      <c r="C337" s="39"/>
      <c r="D337" s="43"/>
      <c r="E337" s="43"/>
      <c r="F337" s="43"/>
      <c r="G337" s="43"/>
      <c r="H337" s="43"/>
      <c r="I337" s="43"/>
      <c r="J337" s="43"/>
      <c r="K337" s="43"/>
      <c r="L337" s="39"/>
    </row>
    <row r="338" spans="1:41" ht="15" customHeight="1">
      <c r="A338" s="38"/>
      <c r="B338" s="38"/>
      <c r="C338" s="39"/>
      <c r="D338" s="43"/>
      <c r="E338" s="43"/>
      <c r="F338" s="43"/>
      <c r="G338" s="43"/>
      <c r="H338" s="43"/>
      <c r="I338" s="43"/>
      <c r="J338" s="43"/>
      <c r="K338" s="43"/>
      <c r="L338" s="39"/>
    </row>
    <row r="339" spans="1:41" ht="15" customHeight="1">
      <c r="A339" s="38"/>
      <c r="B339" s="38"/>
      <c r="C339" s="39"/>
      <c r="D339" s="43"/>
      <c r="E339" s="43"/>
      <c r="F339" s="43"/>
      <c r="G339" s="43"/>
      <c r="H339" s="43"/>
      <c r="I339" s="43"/>
      <c r="J339" s="43"/>
      <c r="K339" s="43"/>
      <c r="L339" s="39"/>
    </row>
    <row r="340" spans="1:41" ht="15" customHeight="1">
      <c r="A340" s="42" t="s">
        <v>176</v>
      </c>
      <c r="B340" s="38"/>
      <c r="C340" s="39"/>
      <c r="D340" s="43"/>
      <c r="E340" s="41"/>
      <c r="F340" s="41">
        <f>SUMIF($P$313:$P$339, 1,$F$313:$F$339)</f>
        <v>711322</v>
      </c>
      <c r="G340" s="41"/>
      <c r="H340" s="41">
        <f>SUMIF($P$313:$P$339, 1,$H$313:$H$339)</f>
        <v>144341</v>
      </c>
      <c r="I340" s="41"/>
      <c r="J340" s="41">
        <f>SUMIF($P$313:$P$339, 1,$J$313:$J$339)</f>
        <v>0</v>
      </c>
      <c r="K340" s="41">
        <f>F340+H340+J340</f>
        <v>855663</v>
      </c>
      <c r="L340" s="39"/>
      <c r="Q340" s="14">
        <f>SUM($Q$313:$Q$339)</f>
        <v>0</v>
      </c>
      <c r="R340" s="14">
        <f>SUM($R$313:$R$339)</f>
        <v>0</v>
      </c>
      <c r="S340" s="14">
        <f>SUM($S$313:$S$339)</f>
        <v>0</v>
      </c>
      <c r="T340" s="14">
        <f>SUM($T$313:$T$339)</f>
        <v>0</v>
      </c>
      <c r="U340" s="14">
        <f>SUM($U$313:$U$339)</f>
        <v>0</v>
      </c>
      <c r="V340" s="14">
        <f>SUM($V$313:$V$339)</f>
        <v>0</v>
      </c>
      <c r="W340" s="14">
        <f>SUM($W$313:$W$339)</f>
        <v>0</v>
      </c>
      <c r="X340" s="14">
        <f>SUM($X$313:$X$339)</f>
        <v>0</v>
      </c>
      <c r="Y340" s="14">
        <f>SUM($Y$313:$Y$339)</f>
        <v>0</v>
      </c>
      <c r="Z340" s="14">
        <f>SUM($Z$313:$Z$339)</f>
        <v>0</v>
      </c>
      <c r="AA340" s="14">
        <f>SUM($AA$313:$AA$339)</f>
        <v>0</v>
      </c>
      <c r="AB340" s="14">
        <f>SUM($AB$313:$AB$339)</f>
        <v>0</v>
      </c>
      <c r="AC340" s="14">
        <f>SUM($AC$313:$AC$339)</f>
        <v>0</v>
      </c>
      <c r="AD340" s="14">
        <f>SUM($AD$313:$AD$339)</f>
        <v>0</v>
      </c>
      <c r="AE340" s="14">
        <f>SUM($AE$313:$AE$339)</f>
        <v>0</v>
      </c>
      <c r="AF340" s="14">
        <f>SUM($AF$313:$AF$339)</f>
        <v>0</v>
      </c>
      <c r="AG340" s="14">
        <f>SUM($AG$313:$AG$339)</f>
        <v>0</v>
      </c>
      <c r="AH340" s="14">
        <f>SUM($AH$313:$AH$339)</f>
        <v>0</v>
      </c>
      <c r="AI340" s="14">
        <f>SUM($AI$313:$AI$339)</f>
        <v>0</v>
      </c>
      <c r="AJ340" s="14">
        <f>SUM($AJ$313:$AJ$339)</f>
        <v>0</v>
      </c>
      <c r="AK340" s="14">
        <f>SUM($AK$313:$AK$339)</f>
        <v>0</v>
      </c>
    </row>
    <row r="341" spans="1:41" ht="15" customHeight="1">
      <c r="A341" s="215" t="s">
        <v>308</v>
      </c>
      <c r="B341" s="215"/>
      <c r="C341" s="215"/>
      <c r="D341" s="215"/>
      <c r="E341" s="215"/>
      <c r="F341" s="215"/>
      <c r="G341" s="215"/>
      <c r="H341" s="215"/>
      <c r="I341" s="215"/>
      <c r="J341" s="215"/>
      <c r="K341" s="215"/>
      <c r="L341" s="215"/>
    </row>
    <row r="342" spans="1:41" ht="15" customHeight="1">
      <c r="A342" s="38" t="s">
        <v>304</v>
      </c>
      <c r="B342" s="51" t="s">
        <v>309</v>
      </c>
      <c r="C342" s="39"/>
      <c r="D342" s="40"/>
      <c r="E342" s="41"/>
      <c r="F342" s="41">
        <f t="shared" ref="F342:F348" si="204">ROUNDDOWN(D342*E342,0)</f>
        <v>0</v>
      </c>
      <c r="G342" s="41"/>
      <c r="H342" s="41">
        <f t="shared" ref="H342:H348" si="205">ROUNDDOWN(D342*G342,0)</f>
        <v>0</v>
      </c>
      <c r="I342" s="41"/>
      <c r="J342" s="41">
        <f t="shared" ref="J342:J348" si="206">ROUNDDOWN(D342*I342,0)</f>
        <v>0</v>
      </c>
      <c r="K342" s="41">
        <f t="shared" ref="K342:K348" si="207">F342+H342+J342</f>
        <v>0</v>
      </c>
      <c r="L342" s="42" t="s">
        <v>16</v>
      </c>
    </row>
    <row r="343" spans="1:41" ht="15" customHeight="1">
      <c r="A343" s="38" t="s">
        <v>250</v>
      </c>
      <c r="B343" s="38" t="s">
        <v>193</v>
      </c>
      <c r="C343" s="39" t="s">
        <v>19</v>
      </c>
      <c r="D343" s="40">
        <v>64.2</v>
      </c>
      <c r="E343" s="41">
        <f>일위대가목록!G15</f>
        <v>834</v>
      </c>
      <c r="F343" s="41">
        <f t="shared" si="204"/>
        <v>53542</v>
      </c>
      <c r="G343" s="41">
        <f>일위대가목록!I15</f>
        <v>943</v>
      </c>
      <c r="H343" s="41">
        <f t="shared" si="205"/>
        <v>60540</v>
      </c>
      <c r="I343" s="41"/>
      <c r="J343" s="41">
        <f t="shared" si="206"/>
        <v>0</v>
      </c>
      <c r="K343" s="41">
        <f t="shared" si="207"/>
        <v>114082</v>
      </c>
      <c r="L343" s="148">
        <v>11</v>
      </c>
      <c r="O343" s="18" t="s">
        <v>175</v>
      </c>
      <c r="P343" s="14">
        <v>1</v>
      </c>
      <c r="Q343" s="14">
        <f t="shared" ref="Q343:Q348" si="208">IF(O343="기계경비",J343,0)</f>
        <v>0</v>
      </c>
      <c r="R343" s="14">
        <f t="shared" ref="R343:R348" si="209">IF(O343="운반비",J343,0)</f>
        <v>0</v>
      </c>
      <c r="S343" s="14">
        <f t="shared" ref="S343:S348" si="210">IF(O343="작업부산물",K343,0)</f>
        <v>0</v>
      </c>
      <c r="T343" s="14">
        <f t="shared" ref="T343:T348" si="211">IF(O343="관급",ROUNDDOWN(D343*E343,0),0)+IF(O343="지급",ROUNDDOWN(D343*E343,0),0)</f>
        <v>0</v>
      </c>
      <c r="U343" s="14">
        <f t="shared" ref="U343:U348" si="212">IF(O343="외주비",F343+H343+J343,0)</f>
        <v>0</v>
      </c>
      <c r="V343" s="14">
        <f t="shared" ref="V343:V348" si="213">IF(O343="장비비",F343+H343+J343,0)</f>
        <v>0</v>
      </c>
      <c r="W343" s="14">
        <f t="shared" ref="W343:W348" si="214">IF(O343="폐기물처리비",J343,0)</f>
        <v>0</v>
      </c>
      <c r="X343" s="14">
        <f t="shared" ref="X343:X348" si="215">IF(O343="가설비",J343,0)</f>
        <v>0</v>
      </c>
      <c r="Y343" s="14">
        <f t="shared" ref="Y343:Y348" si="216">IF(O343="잡비제외분",F343,0)</f>
        <v>0</v>
      </c>
      <c r="Z343" s="14">
        <f t="shared" ref="Z343:Z348" si="217">IF(O343="사급자재대",K343,0)</f>
        <v>0</v>
      </c>
      <c r="AA343" s="14">
        <f t="shared" ref="AA343:AA348" si="218">IF(O343="관급자재대",K343,0)</f>
        <v>0</v>
      </c>
      <c r="AB343" s="14">
        <f t="shared" ref="AB343:AB348" si="219">IF(O343="사용자항목1",K343,0)</f>
        <v>0</v>
      </c>
      <c r="AC343" s="14">
        <f t="shared" ref="AC343:AC348" si="220">IF(O343="사용자항목2",K343,0)</f>
        <v>0</v>
      </c>
      <c r="AD343" s="14">
        <f t="shared" ref="AD343:AD348" si="221">IF(O343="사용자항목3",K343,0)</f>
        <v>0</v>
      </c>
      <c r="AE343" s="14">
        <f t="shared" ref="AE343:AE348" si="222">IF(O343="사용자항목4",K343,0)</f>
        <v>0</v>
      </c>
      <c r="AF343" s="14">
        <f t="shared" ref="AF343:AF348" si="223">IF(O343="사용자항목5",K343,0)</f>
        <v>0</v>
      </c>
      <c r="AG343" s="14">
        <f t="shared" ref="AG343:AG348" si="224">IF(O343="사용자항목6",K343,0)</f>
        <v>0</v>
      </c>
      <c r="AH343" s="14">
        <f t="shared" ref="AH343:AH348" si="225">IF(O343="사용자항목7",K343,0)</f>
        <v>0</v>
      </c>
      <c r="AI343" s="14">
        <f t="shared" ref="AI343:AI348" si="226">IF(O343="사용자항목8",K343,0)</f>
        <v>0</v>
      </c>
      <c r="AJ343" s="14">
        <f t="shared" ref="AJ343:AJ348" si="227">IF(O343="사용자항목9",K343,0)</f>
        <v>0</v>
      </c>
    </row>
    <row r="344" spans="1:41" ht="15" customHeight="1">
      <c r="A344" s="38" t="s">
        <v>259</v>
      </c>
      <c r="B344" s="38"/>
      <c r="C344" s="39" t="s">
        <v>19</v>
      </c>
      <c r="D344" s="40">
        <v>0.84</v>
      </c>
      <c r="E344" s="41"/>
      <c r="F344" s="41">
        <f t="shared" si="204"/>
        <v>0</v>
      </c>
      <c r="G344" s="41">
        <f>ROUNDDOWN(일위대가목록!I23,0)</f>
        <v>16152</v>
      </c>
      <c r="H344" s="41">
        <f t="shared" si="205"/>
        <v>13567</v>
      </c>
      <c r="I344" s="41"/>
      <c r="J344" s="41">
        <f t="shared" si="206"/>
        <v>0</v>
      </c>
      <c r="K344" s="41">
        <f t="shared" si="207"/>
        <v>13567</v>
      </c>
      <c r="L344" s="148">
        <v>19</v>
      </c>
      <c r="O344" s="18" t="s">
        <v>175</v>
      </c>
      <c r="P344" s="14">
        <v>1</v>
      </c>
      <c r="Q344" s="14">
        <f t="shared" si="208"/>
        <v>0</v>
      </c>
      <c r="R344" s="14">
        <f t="shared" si="209"/>
        <v>0</v>
      </c>
      <c r="S344" s="14">
        <f t="shared" si="210"/>
        <v>0</v>
      </c>
      <c r="T344" s="14">
        <f t="shared" si="211"/>
        <v>0</v>
      </c>
      <c r="U344" s="14">
        <f t="shared" si="212"/>
        <v>0</v>
      </c>
      <c r="V344" s="14">
        <f t="shared" si="213"/>
        <v>0</v>
      </c>
      <c r="W344" s="14">
        <f t="shared" si="214"/>
        <v>0</v>
      </c>
      <c r="X344" s="14">
        <f t="shared" si="215"/>
        <v>0</v>
      </c>
      <c r="Y344" s="14">
        <f t="shared" si="216"/>
        <v>0</v>
      </c>
      <c r="Z344" s="14">
        <f t="shared" si="217"/>
        <v>0</v>
      </c>
      <c r="AA344" s="14">
        <f t="shared" si="218"/>
        <v>0</v>
      </c>
      <c r="AB344" s="14">
        <f t="shared" si="219"/>
        <v>0</v>
      </c>
      <c r="AC344" s="14">
        <f t="shared" si="220"/>
        <v>0</v>
      </c>
      <c r="AD344" s="14">
        <f t="shared" si="221"/>
        <v>0</v>
      </c>
      <c r="AE344" s="14">
        <f t="shared" si="222"/>
        <v>0</v>
      </c>
      <c r="AF344" s="14">
        <f t="shared" si="223"/>
        <v>0</v>
      </c>
      <c r="AG344" s="14">
        <f t="shared" si="224"/>
        <v>0</v>
      </c>
      <c r="AH344" s="14">
        <f t="shared" si="225"/>
        <v>0</v>
      </c>
      <c r="AI344" s="14">
        <f t="shared" si="226"/>
        <v>0</v>
      </c>
      <c r="AJ344" s="14">
        <f t="shared" si="227"/>
        <v>0</v>
      </c>
      <c r="AL344" s="138"/>
      <c r="AM344" s="138"/>
      <c r="AN344" s="138"/>
      <c r="AO344" s="138"/>
    </row>
    <row r="345" spans="1:41" s="138" customFormat="1" ht="15" customHeight="1">
      <c r="A345" s="140" t="s">
        <v>260</v>
      </c>
      <c r="B345" s="140" t="s">
        <v>228</v>
      </c>
      <c r="C345" s="141" t="s">
        <v>204</v>
      </c>
      <c r="D345" s="142">
        <v>2</v>
      </c>
      <c r="E345" s="143">
        <f>ROUNDDOWN(일위대가목록!G28,0)</f>
        <v>751509</v>
      </c>
      <c r="F345" s="143">
        <f t="shared" si="204"/>
        <v>1503018</v>
      </c>
      <c r="G345" s="143">
        <f>ROUNDDOWN(일위대가목록!I28,0)</f>
        <v>75494</v>
      </c>
      <c r="H345" s="143">
        <f t="shared" si="205"/>
        <v>150988</v>
      </c>
      <c r="I345" s="143"/>
      <c r="J345" s="143">
        <f t="shared" si="206"/>
        <v>0</v>
      </c>
      <c r="K345" s="143">
        <f t="shared" si="207"/>
        <v>1654006</v>
      </c>
      <c r="L345" s="148">
        <v>24</v>
      </c>
      <c r="O345" s="139" t="s">
        <v>175</v>
      </c>
      <c r="P345" s="138">
        <v>1</v>
      </c>
      <c r="Q345" s="138">
        <f t="shared" si="208"/>
        <v>0</v>
      </c>
      <c r="R345" s="138">
        <f t="shared" si="209"/>
        <v>0</v>
      </c>
      <c r="S345" s="138">
        <f t="shared" si="210"/>
        <v>0</v>
      </c>
      <c r="T345" s="138">
        <f t="shared" si="211"/>
        <v>0</v>
      </c>
      <c r="U345" s="138">
        <f t="shared" si="212"/>
        <v>0</v>
      </c>
      <c r="V345" s="138">
        <f t="shared" si="213"/>
        <v>0</v>
      </c>
      <c r="W345" s="138">
        <f t="shared" si="214"/>
        <v>0</v>
      </c>
      <c r="X345" s="138">
        <f t="shared" si="215"/>
        <v>0</v>
      </c>
      <c r="Y345" s="138">
        <f t="shared" si="216"/>
        <v>0</v>
      </c>
      <c r="Z345" s="138">
        <f t="shared" si="217"/>
        <v>0</v>
      </c>
      <c r="AA345" s="138">
        <f t="shared" si="218"/>
        <v>0</v>
      </c>
      <c r="AB345" s="138">
        <f t="shared" si="219"/>
        <v>0</v>
      </c>
      <c r="AC345" s="138">
        <f t="shared" si="220"/>
        <v>0</v>
      </c>
      <c r="AD345" s="138">
        <f t="shared" si="221"/>
        <v>0</v>
      </c>
      <c r="AE345" s="138">
        <f t="shared" si="222"/>
        <v>0</v>
      </c>
      <c r="AF345" s="138">
        <f t="shared" si="223"/>
        <v>0</v>
      </c>
      <c r="AG345" s="138">
        <f t="shared" si="224"/>
        <v>0</v>
      </c>
      <c r="AH345" s="138">
        <f t="shared" si="225"/>
        <v>0</v>
      </c>
      <c r="AI345" s="138">
        <f t="shared" si="226"/>
        <v>0</v>
      </c>
      <c r="AJ345" s="138">
        <f t="shared" si="227"/>
        <v>0</v>
      </c>
    </row>
    <row r="346" spans="1:41" s="138" customFormat="1" ht="15" customHeight="1">
      <c r="A346" s="140" t="s">
        <v>261</v>
      </c>
      <c r="B346" s="140" t="s">
        <v>225</v>
      </c>
      <c r="C346" s="141" t="s">
        <v>19</v>
      </c>
      <c r="D346" s="142">
        <v>1.92</v>
      </c>
      <c r="E346" s="143">
        <f>ROUNDDOWN(일위대가목록!G25,0)</f>
        <v>2512</v>
      </c>
      <c r="F346" s="143">
        <f t="shared" si="204"/>
        <v>4823</v>
      </c>
      <c r="G346" s="143">
        <f>ROUNDDOWN(일위대가목록!I25,0)</f>
        <v>6609</v>
      </c>
      <c r="H346" s="143">
        <f t="shared" si="205"/>
        <v>12689</v>
      </c>
      <c r="I346" s="143"/>
      <c r="J346" s="143">
        <f t="shared" si="206"/>
        <v>0</v>
      </c>
      <c r="K346" s="143">
        <f t="shared" si="207"/>
        <v>17512</v>
      </c>
      <c r="L346" s="148">
        <v>21</v>
      </c>
      <c r="O346" s="139" t="s">
        <v>175</v>
      </c>
      <c r="P346" s="138">
        <v>1</v>
      </c>
      <c r="Q346" s="138">
        <f t="shared" si="208"/>
        <v>0</v>
      </c>
      <c r="R346" s="138">
        <f t="shared" si="209"/>
        <v>0</v>
      </c>
      <c r="S346" s="138">
        <f t="shared" si="210"/>
        <v>0</v>
      </c>
      <c r="T346" s="138">
        <f t="shared" si="211"/>
        <v>0</v>
      </c>
      <c r="U346" s="138">
        <f t="shared" si="212"/>
        <v>0</v>
      </c>
      <c r="V346" s="138">
        <f t="shared" si="213"/>
        <v>0</v>
      </c>
      <c r="W346" s="138">
        <f t="shared" si="214"/>
        <v>0</v>
      </c>
      <c r="X346" s="138">
        <f t="shared" si="215"/>
        <v>0</v>
      </c>
      <c r="Y346" s="138">
        <f t="shared" si="216"/>
        <v>0</v>
      </c>
      <c r="Z346" s="138">
        <f t="shared" si="217"/>
        <v>0</v>
      </c>
      <c r="AA346" s="138">
        <f t="shared" si="218"/>
        <v>0</v>
      </c>
      <c r="AB346" s="138">
        <f t="shared" si="219"/>
        <v>0</v>
      </c>
      <c r="AC346" s="138">
        <f t="shared" si="220"/>
        <v>0</v>
      </c>
      <c r="AD346" s="138">
        <f t="shared" si="221"/>
        <v>0</v>
      </c>
      <c r="AE346" s="138">
        <f t="shared" si="222"/>
        <v>0</v>
      </c>
      <c r="AF346" s="138">
        <f t="shared" si="223"/>
        <v>0</v>
      </c>
      <c r="AG346" s="138">
        <f t="shared" si="224"/>
        <v>0</v>
      </c>
      <c r="AH346" s="138">
        <f t="shared" si="225"/>
        <v>0</v>
      </c>
      <c r="AI346" s="138">
        <f t="shared" si="226"/>
        <v>0</v>
      </c>
      <c r="AJ346" s="138">
        <f t="shared" si="227"/>
        <v>0</v>
      </c>
    </row>
    <row r="347" spans="1:41" s="138" customFormat="1" ht="15" customHeight="1">
      <c r="A347" s="140" t="s">
        <v>251</v>
      </c>
      <c r="B347" s="140" t="s">
        <v>226</v>
      </c>
      <c r="C347" s="141" t="s">
        <v>19</v>
      </c>
      <c r="D347" s="142">
        <v>1.92</v>
      </c>
      <c r="E347" s="143">
        <f>ROUNDDOWN(일위대가목록!G26,0)</f>
        <v>11052</v>
      </c>
      <c r="F347" s="143">
        <f t="shared" si="204"/>
        <v>21219</v>
      </c>
      <c r="G347" s="143">
        <f>ROUNDDOWN(일위대가목록!I26,0)</f>
        <v>10368</v>
      </c>
      <c r="H347" s="143">
        <f t="shared" si="205"/>
        <v>19906</v>
      </c>
      <c r="I347" s="143"/>
      <c r="J347" s="143">
        <f t="shared" si="206"/>
        <v>0</v>
      </c>
      <c r="K347" s="143">
        <f t="shared" si="207"/>
        <v>41125</v>
      </c>
      <c r="L347" s="148">
        <v>22</v>
      </c>
      <c r="O347" s="139" t="s">
        <v>175</v>
      </c>
      <c r="P347" s="138">
        <v>1</v>
      </c>
      <c r="Q347" s="138">
        <f t="shared" si="208"/>
        <v>0</v>
      </c>
      <c r="R347" s="138">
        <f t="shared" si="209"/>
        <v>0</v>
      </c>
      <c r="S347" s="138">
        <f t="shared" si="210"/>
        <v>0</v>
      </c>
      <c r="T347" s="138">
        <f t="shared" si="211"/>
        <v>0</v>
      </c>
      <c r="U347" s="138">
        <f t="shared" si="212"/>
        <v>0</v>
      </c>
      <c r="V347" s="138">
        <f t="shared" si="213"/>
        <v>0</v>
      </c>
      <c r="W347" s="138">
        <f t="shared" si="214"/>
        <v>0</v>
      </c>
      <c r="X347" s="138">
        <f t="shared" si="215"/>
        <v>0</v>
      </c>
      <c r="Y347" s="138">
        <f t="shared" si="216"/>
        <v>0</v>
      </c>
      <c r="Z347" s="138">
        <f t="shared" si="217"/>
        <v>0</v>
      </c>
      <c r="AA347" s="138">
        <f t="shared" si="218"/>
        <v>0</v>
      </c>
      <c r="AB347" s="138">
        <f t="shared" si="219"/>
        <v>0</v>
      </c>
      <c r="AC347" s="138">
        <f t="shared" si="220"/>
        <v>0</v>
      </c>
      <c r="AD347" s="138">
        <f t="shared" si="221"/>
        <v>0</v>
      </c>
      <c r="AE347" s="138">
        <f t="shared" si="222"/>
        <v>0</v>
      </c>
      <c r="AF347" s="138">
        <f t="shared" si="223"/>
        <v>0</v>
      </c>
      <c r="AG347" s="138">
        <f t="shared" si="224"/>
        <v>0</v>
      </c>
      <c r="AH347" s="138">
        <f t="shared" si="225"/>
        <v>0</v>
      </c>
      <c r="AI347" s="138">
        <f t="shared" si="226"/>
        <v>0</v>
      </c>
      <c r="AJ347" s="138">
        <f t="shared" si="227"/>
        <v>0</v>
      </c>
    </row>
    <row r="348" spans="1:41" ht="15" customHeight="1">
      <c r="A348" s="38" t="s">
        <v>252</v>
      </c>
      <c r="B348" s="38" t="s">
        <v>198</v>
      </c>
      <c r="C348" s="39" t="s">
        <v>19</v>
      </c>
      <c r="D348" s="40">
        <v>3.6</v>
      </c>
      <c r="E348" s="41">
        <f>ROUNDDOWN(일위대가목록!G12,0)</f>
        <v>69925</v>
      </c>
      <c r="F348" s="41">
        <f t="shared" si="204"/>
        <v>251730</v>
      </c>
      <c r="G348" s="41">
        <f>ROUNDDOWN(일위대가목록!I12,0)</f>
        <v>4165</v>
      </c>
      <c r="H348" s="41">
        <f t="shared" si="205"/>
        <v>14994</v>
      </c>
      <c r="I348" s="41"/>
      <c r="J348" s="41">
        <f t="shared" si="206"/>
        <v>0</v>
      </c>
      <c r="K348" s="41">
        <f t="shared" si="207"/>
        <v>266724</v>
      </c>
      <c r="L348" s="148">
        <v>8</v>
      </c>
      <c r="O348" s="18" t="s">
        <v>175</v>
      </c>
      <c r="P348" s="14">
        <v>1</v>
      </c>
      <c r="Q348" s="14">
        <f t="shared" si="208"/>
        <v>0</v>
      </c>
      <c r="R348" s="14">
        <f t="shared" si="209"/>
        <v>0</v>
      </c>
      <c r="S348" s="14">
        <f t="shared" si="210"/>
        <v>0</v>
      </c>
      <c r="T348" s="14">
        <f t="shared" si="211"/>
        <v>0</v>
      </c>
      <c r="U348" s="14">
        <f t="shared" si="212"/>
        <v>0</v>
      </c>
      <c r="V348" s="14">
        <f t="shared" si="213"/>
        <v>0</v>
      </c>
      <c r="W348" s="14">
        <f t="shared" si="214"/>
        <v>0</v>
      </c>
      <c r="X348" s="14">
        <f t="shared" si="215"/>
        <v>0</v>
      </c>
      <c r="Y348" s="14">
        <f t="shared" si="216"/>
        <v>0</v>
      </c>
      <c r="Z348" s="14">
        <f t="shared" si="217"/>
        <v>0</v>
      </c>
      <c r="AA348" s="14">
        <f t="shared" si="218"/>
        <v>0</v>
      </c>
      <c r="AB348" s="14">
        <f t="shared" si="219"/>
        <v>0</v>
      </c>
      <c r="AC348" s="14">
        <f t="shared" si="220"/>
        <v>0</v>
      </c>
      <c r="AD348" s="14">
        <f t="shared" si="221"/>
        <v>0</v>
      </c>
      <c r="AE348" s="14">
        <f t="shared" si="222"/>
        <v>0</v>
      </c>
      <c r="AF348" s="14">
        <f t="shared" si="223"/>
        <v>0</v>
      </c>
      <c r="AG348" s="14">
        <f t="shared" si="224"/>
        <v>0</v>
      </c>
      <c r="AH348" s="14">
        <f t="shared" si="225"/>
        <v>0</v>
      </c>
      <c r="AI348" s="14">
        <f t="shared" si="226"/>
        <v>0</v>
      </c>
      <c r="AJ348" s="14">
        <f t="shared" si="227"/>
        <v>0</v>
      </c>
      <c r="AL348" s="138"/>
      <c r="AM348" s="138"/>
      <c r="AN348" s="138"/>
      <c r="AO348" s="138"/>
    </row>
    <row r="349" spans="1:41" ht="15" customHeight="1">
      <c r="A349" s="38"/>
      <c r="B349" s="38"/>
      <c r="C349" s="39"/>
      <c r="D349" s="43"/>
      <c r="E349" s="43"/>
      <c r="F349" s="43"/>
      <c r="G349" s="43"/>
      <c r="H349" s="43"/>
      <c r="I349" s="43"/>
      <c r="J349" s="43"/>
      <c r="K349" s="43"/>
      <c r="L349" s="39"/>
    </row>
    <row r="350" spans="1:41" ht="15" customHeight="1">
      <c r="A350" s="38"/>
      <c r="B350" s="38"/>
      <c r="C350" s="39"/>
      <c r="D350" s="43"/>
      <c r="E350" s="43"/>
      <c r="F350" s="43"/>
      <c r="G350" s="43"/>
      <c r="H350" s="43"/>
      <c r="I350" s="43"/>
      <c r="J350" s="43"/>
      <c r="K350" s="43"/>
      <c r="L350" s="39"/>
    </row>
    <row r="351" spans="1:41" ht="15" customHeight="1">
      <c r="A351" s="38"/>
      <c r="B351" s="38"/>
      <c r="C351" s="39"/>
      <c r="D351" s="43"/>
      <c r="E351" s="43"/>
      <c r="F351" s="43"/>
      <c r="G351" s="43"/>
      <c r="H351" s="43"/>
      <c r="I351" s="43"/>
      <c r="J351" s="43"/>
      <c r="K351" s="43"/>
      <c r="L351" s="39"/>
    </row>
    <row r="352" spans="1:41" ht="15" customHeight="1">
      <c r="A352" s="38"/>
      <c r="B352" s="38"/>
      <c r="C352" s="39"/>
      <c r="D352" s="43"/>
      <c r="E352" s="43"/>
      <c r="F352" s="43"/>
      <c r="G352" s="43"/>
      <c r="H352" s="43"/>
      <c r="I352" s="43"/>
      <c r="J352" s="43"/>
      <c r="K352" s="43"/>
      <c r="L352" s="39"/>
    </row>
    <row r="353" spans="1:37" ht="15" customHeight="1">
      <c r="A353" s="38"/>
      <c r="B353" s="38"/>
      <c r="C353" s="39"/>
      <c r="D353" s="43"/>
      <c r="E353" s="43"/>
      <c r="F353" s="43"/>
      <c r="G353" s="43"/>
      <c r="H353" s="43"/>
      <c r="I353" s="43"/>
      <c r="J353" s="43"/>
      <c r="K353" s="43"/>
      <c r="L353" s="39"/>
    </row>
    <row r="354" spans="1:37" ht="15" customHeight="1">
      <c r="A354" s="38"/>
      <c r="B354" s="38"/>
      <c r="C354" s="39"/>
      <c r="D354" s="43"/>
      <c r="E354" s="43"/>
      <c r="F354" s="43"/>
      <c r="G354" s="43"/>
      <c r="H354" s="43"/>
      <c r="I354" s="43"/>
      <c r="J354" s="43"/>
      <c r="K354" s="43"/>
      <c r="L354" s="39"/>
    </row>
    <row r="355" spans="1:37" ht="15" customHeight="1">
      <c r="A355" s="38"/>
      <c r="B355" s="38"/>
      <c r="C355" s="39"/>
      <c r="D355" s="43"/>
      <c r="E355" s="43"/>
      <c r="F355" s="43"/>
      <c r="G355" s="43"/>
      <c r="H355" s="43"/>
      <c r="I355" s="43"/>
      <c r="J355" s="43"/>
      <c r="K355" s="43"/>
      <c r="L355" s="39"/>
    </row>
    <row r="356" spans="1:37" ht="15" customHeight="1">
      <c r="A356" s="38"/>
      <c r="B356" s="38"/>
      <c r="C356" s="39"/>
      <c r="D356" s="43"/>
      <c r="E356" s="43"/>
      <c r="F356" s="43"/>
      <c r="G356" s="43"/>
      <c r="H356" s="43"/>
      <c r="I356" s="43"/>
      <c r="J356" s="43"/>
      <c r="K356" s="43"/>
      <c r="L356" s="39"/>
    </row>
    <row r="357" spans="1:37" ht="15" customHeight="1">
      <c r="A357" s="38"/>
      <c r="B357" s="38"/>
      <c r="C357" s="39"/>
      <c r="D357" s="43"/>
      <c r="E357" s="43"/>
      <c r="F357" s="43"/>
      <c r="G357" s="43"/>
      <c r="H357" s="43"/>
      <c r="I357" s="43"/>
      <c r="J357" s="43"/>
      <c r="K357" s="43"/>
      <c r="L357" s="39"/>
    </row>
    <row r="358" spans="1:37" ht="15" customHeight="1">
      <c r="A358" s="38"/>
      <c r="B358" s="38"/>
      <c r="C358" s="39"/>
      <c r="D358" s="43"/>
      <c r="E358" s="43"/>
      <c r="F358" s="43"/>
      <c r="G358" s="43"/>
      <c r="H358" s="43"/>
      <c r="I358" s="43"/>
      <c r="J358" s="43"/>
      <c r="K358" s="43"/>
      <c r="L358" s="39"/>
    </row>
    <row r="359" spans="1:37" ht="15" customHeight="1">
      <c r="A359" s="38"/>
      <c r="B359" s="38"/>
      <c r="C359" s="39"/>
      <c r="D359" s="43"/>
      <c r="E359" s="43"/>
      <c r="F359" s="43"/>
      <c r="G359" s="43"/>
      <c r="H359" s="43"/>
      <c r="I359" s="43"/>
      <c r="J359" s="43"/>
      <c r="K359" s="43"/>
      <c r="L359" s="39"/>
    </row>
    <row r="360" spans="1:37" ht="15" customHeight="1">
      <c r="A360" s="38"/>
      <c r="B360" s="38"/>
      <c r="C360" s="39"/>
      <c r="D360" s="43"/>
      <c r="E360" s="43"/>
      <c r="F360" s="43"/>
      <c r="G360" s="43"/>
      <c r="H360" s="43"/>
      <c r="I360" s="43"/>
      <c r="J360" s="43"/>
      <c r="K360" s="43"/>
      <c r="L360" s="39"/>
    </row>
    <row r="361" spans="1:37" ht="15" customHeight="1">
      <c r="A361" s="38"/>
      <c r="B361" s="38"/>
      <c r="C361" s="39"/>
      <c r="D361" s="43"/>
      <c r="E361" s="43"/>
      <c r="F361" s="43"/>
      <c r="G361" s="43"/>
      <c r="H361" s="43"/>
      <c r="I361" s="43"/>
      <c r="J361" s="43"/>
      <c r="K361" s="43"/>
      <c r="L361" s="39"/>
    </row>
    <row r="362" spans="1:37" ht="15" customHeight="1">
      <c r="A362" s="38"/>
      <c r="B362" s="38"/>
      <c r="C362" s="39"/>
      <c r="D362" s="43"/>
      <c r="E362" s="43"/>
      <c r="F362" s="43"/>
      <c r="G362" s="43"/>
      <c r="H362" s="43"/>
      <c r="I362" s="43"/>
      <c r="J362" s="43"/>
      <c r="K362" s="43"/>
      <c r="L362" s="39"/>
    </row>
    <row r="363" spans="1:37" ht="15" customHeight="1">
      <c r="A363" s="38"/>
      <c r="B363" s="38"/>
      <c r="C363" s="39"/>
      <c r="D363" s="43"/>
      <c r="E363" s="43"/>
      <c r="F363" s="43"/>
      <c r="G363" s="43"/>
      <c r="H363" s="43"/>
      <c r="I363" s="43"/>
      <c r="J363" s="43"/>
      <c r="K363" s="43"/>
      <c r="L363" s="39"/>
    </row>
    <row r="364" spans="1:37" ht="15" customHeight="1">
      <c r="A364" s="38"/>
      <c r="B364" s="38"/>
      <c r="C364" s="39"/>
      <c r="D364" s="43"/>
      <c r="E364" s="43"/>
      <c r="F364" s="43"/>
      <c r="G364" s="43"/>
      <c r="H364" s="43"/>
      <c r="I364" s="43"/>
      <c r="J364" s="43"/>
      <c r="K364" s="43"/>
      <c r="L364" s="39"/>
    </row>
    <row r="365" spans="1:37" ht="15" customHeight="1">
      <c r="A365" s="38"/>
      <c r="B365" s="38"/>
      <c r="C365" s="39"/>
      <c r="D365" s="43"/>
      <c r="E365" s="43"/>
      <c r="F365" s="43"/>
      <c r="G365" s="43"/>
      <c r="H365" s="43"/>
      <c r="I365" s="43"/>
      <c r="J365" s="43"/>
      <c r="K365" s="43"/>
      <c r="L365" s="39"/>
    </row>
    <row r="366" spans="1:37" ht="15" customHeight="1">
      <c r="A366" s="38"/>
      <c r="B366" s="38"/>
      <c r="C366" s="39"/>
      <c r="D366" s="43"/>
      <c r="E366" s="43"/>
      <c r="F366" s="43"/>
      <c r="G366" s="43"/>
      <c r="H366" s="43"/>
      <c r="I366" s="43"/>
      <c r="J366" s="43"/>
      <c r="K366" s="43"/>
      <c r="L366" s="39"/>
    </row>
    <row r="367" spans="1:37" ht="15" customHeight="1">
      <c r="A367" s="38"/>
      <c r="B367" s="38"/>
      <c r="C367" s="39"/>
      <c r="D367" s="43"/>
      <c r="E367" s="43"/>
      <c r="F367" s="43"/>
      <c r="G367" s="43"/>
      <c r="H367" s="43"/>
      <c r="I367" s="43"/>
      <c r="J367" s="43"/>
      <c r="K367" s="43"/>
      <c r="L367" s="39"/>
    </row>
    <row r="368" spans="1:37" ht="15" customHeight="1">
      <c r="A368" s="42" t="s">
        <v>176</v>
      </c>
      <c r="B368" s="38"/>
      <c r="C368" s="39"/>
      <c r="D368" s="43"/>
      <c r="E368" s="41"/>
      <c r="F368" s="41">
        <f>SUMIF($P$341:$P$367, 1,$F$341:$F$367)</f>
        <v>1834332</v>
      </c>
      <c r="G368" s="41"/>
      <c r="H368" s="41">
        <f>SUMIF($P$341:$P$367, 1,$H$341:$H$367)</f>
        <v>272684</v>
      </c>
      <c r="I368" s="41"/>
      <c r="J368" s="41">
        <f>SUMIF($P$341:$P$367, 1,$J$341:$J$367)</f>
        <v>0</v>
      </c>
      <c r="K368" s="41">
        <f>F368+H368+J368</f>
        <v>2107016</v>
      </c>
      <c r="L368" s="39"/>
      <c r="Q368" s="14">
        <f>SUM($Q$341:$Q$367)</f>
        <v>0</v>
      </c>
      <c r="R368" s="14">
        <f>SUM($R$341:$R$367)</f>
        <v>0</v>
      </c>
      <c r="S368" s="14">
        <f>SUM($S$341:$S$367)</f>
        <v>0</v>
      </c>
      <c r="T368" s="14">
        <f>SUM($T$341:$T$367)</f>
        <v>0</v>
      </c>
      <c r="U368" s="14">
        <f>SUM($U$341:$U$367)</f>
        <v>0</v>
      </c>
      <c r="V368" s="14">
        <f>SUM($V$341:$V$367)</f>
        <v>0</v>
      </c>
      <c r="W368" s="14">
        <f>SUM($W$341:$W$367)</f>
        <v>0</v>
      </c>
      <c r="X368" s="14">
        <f>SUM($X$341:$X$367)</f>
        <v>0</v>
      </c>
      <c r="Y368" s="14">
        <f>SUM($Y$341:$Y$367)</f>
        <v>0</v>
      </c>
      <c r="Z368" s="14">
        <f>SUM($Z$341:$Z$367)</f>
        <v>0</v>
      </c>
      <c r="AA368" s="14">
        <f>SUM($AA$341:$AA$367)</f>
        <v>0</v>
      </c>
      <c r="AB368" s="14">
        <f>SUM($AB$341:$AB$367)</f>
        <v>0</v>
      </c>
      <c r="AC368" s="14">
        <f>SUM($AC$341:$AC$367)</f>
        <v>0</v>
      </c>
      <c r="AD368" s="14">
        <f>SUM($AD$341:$AD$367)</f>
        <v>0</v>
      </c>
      <c r="AE368" s="14">
        <f>SUM($AE$341:$AE$367)</f>
        <v>0</v>
      </c>
      <c r="AF368" s="14">
        <f>SUM($AF$341:$AF$367)</f>
        <v>0</v>
      </c>
      <c r="AG368" s="14">
        <f>SUM($AG$341:$AG$367)</f>
        <v>0</v>
      </c>
      <c r="AH368" s="14">
        <f>SUM($AH$341:$AH$367)</f>
        <v>0</v>
      </c>
      <c r="AI368" s="14">
        <f>SUM($AI$341:$AI$367)</f>
        <v>0</v>
      </c>
      <c r="AJ368" s="14">
        <f>SUM($AJ$341:$AJ$367)</f>
        <v>0</v>
      </c>
      <c r="AK368" s="14">
        <f>SUM($AK$341:$AK$367)</f>
        <v>0</v>
      </c>
    </row>
    <row r="369" spans="1:39" ht="15" customHeight="1">
      <c r="A369" s="215" t="s">
        <v>310</v>
      </c>
      <c r="B369" s="215"/>
      <c r="C369" s="215"/>
      <c r="D369" s="215"/>
      <c r="E369" s="215"/>
      <c r="F369" s="215"/>
      <c r="G369" s="215"/>
      <c r="H369" s="215"/>
      <c r="I369" s="215"/>
      <c r="J369" s="215"/>
      <c r="K369" s="215"/>
      <c r="L369" s="215"/>
    </row>
    <row r="370" spans="1:39" ht="15" customHeight="1">
      <c r="A370" s="38" t="s">
        <v>304</v>
      </c>
      <c r="B370" s="51" t="s">
        <v>307</v>
      </c>
      <c r="C370" s="39"/>
      <c r="D370" s="40"/>
      <c r="E370" s="41"/>
      <c r="F370" s="41">
        <f t="shared" ref="F370:F376" si="228">ROUNDDOWN(D370*E370,0)</f>
        <v>0</v>
      </c>
      <c r="G370" s="41"/>
      <c r="H370" s="41">
        <f t="shared" ref="H370:H376" si="229">ROUNDDOWN(D370*G370,0)</f>
        <v>0</v>
      </c>
      <c r="I370" s="41"/>
      <c r="J370" s="41">
        <f t="shared" ref="J370:J376" si="230">ROUNDDOWN(D370*I370,0)</f>
        <v>0</v>
      </c>
      <c r="K370" s="41">
        <f t="shared" ref="K370:K376" si="231">F370+H370+J370</f>
        <v>0</v>
      </c>
      <c r="L370" s="42" t="s">
        <v>16</v>
      </c>
    </row>
    <row r="371" spans="1:39" ht="15" customHeight="1">
      <c r="A371" s="38" t="s">
        <v>250</v>
      </c>
      <c r="B371" s="38" t="s">
        <v>193</v>
      </c>
      <c r="C371" s="39" t="s">
        <v>19</v>
      </c>
      <c r="D371" s="40">
        <v>33.18</v>
      </c>
      <c r="E371" s="41">
        <f>일위대가목록!G15</f>
        <v>834</v>
      </c>
      <c r="F371" s="41">
        <f t="shared" si="228"/>
        <v>27672</v>
      </c>
      <c r="G371" s="41">
        <f>일위대가목록!I15</f>
        <v>943</v>
      </c>
      <c r="H371" s="41">
        <f t="shared" si="229"/>
        <v>31288</v>
      </c>
      <c r="I371" s="41"/>
      <c r="J371" s="41">
        <f t="shared" si="230"/>
        <v>0</v>
      </c>
      <c r="K371" s="41">
        <f t="shared" si="231"/>
        <v>58960</v>
      </c>
      <c r="L371" s="148">
        <v>11</v>
      </c>
      <c r="O371" s="18" t="s">
        <v>175</v>
      </c>
      <c r="P371" s="14">
        <v>1</v>
      </c>
      <c r="Q371" s="14">
        <f t="shared" ref="Q371:Q376" si="232">IF(O371="기계경비",J371,0)</f>
        <v>0</v>
      </c>
      <c r="R371" s="14">
        <f t="shared" ref="R371:R376" si="233">IF(O371="운반비",J371,0)</f>
        <v>0</v>
      </c>
      <c r="S371" s="14">
        <f t="shared" ref="S371:S376" si="234">IF(O371="작업부산물",K371,0)</f>
        <v>0</v>
      </c>
      <c r="T371" s="14">
        <f t="shared" ref="T371:T376" si="235">IF(O371="관급",ROUNDDOWN(D371*E371,0),0)+IF(O371="지급",ROUNDDOWN(D371*E371,0),0)</f>
        <v>0</v>
      </c>
      <c r="U371" s="14">
        <f t="shared" ref="U371:U376" si="236">IF(O371="외주비",F371+H371+J371,0)</f>
        <v>0</v>
      </c>
      <c r="V371" s="14">
        <f t="shared" ref="V371:V376" si="237">IF(O371="장비비",F371+H371+J371,0)</f>
        <v>0</v>
      </c>
      <c r="W371" s="14">
        <f t="shared" ref="W371:W376" si="238">IF(O371="폐기물처리비",J371,0)</f>
        <v>0</v>
      </c>
      <c r="X371" s="14">
        <f t="shared" ref="X371:X376" si="239">IF(O371="가설비",J371,0)</f>
        <v>0</v>
      </c>
      <c r="Y371" s="14">
        <f t="shared" ref="Y371:Y376" si="240">IF(O371="잡비제외분",F371,0)</f>
        <v>0</v>
      </c>
      <c r="Z371" s="14">
        <f t="shared" ref="Z371:Z376" si="241">IF(O371="사급자재대",K371,0)</f>
        <v>0</v>
      </c>
      <c r="AA371" s="14">
        <f t="shared" ref="AA371:AA376" si="242">IF(O371="관급자재대",K371,0)</f>
        <v>0</v>
      </c>
      <c r="AB371" s="14">
        <f t="shared" ref="AB371:AB376" si="243">IF(O371="사용자항목1",K371,0)</f>
        <v>0</v>
      </c>
      <c r="AC371" s="14">
        <f t="shared" ref="AC371:AC376" si="244">IF(O371="사용자항목2",K371,0)</f>
        <v>0</v>
      </c>
      <c r="AD371" s="14">
        <f t="shared" ref="AD371:AD376" si="245">IF(O371="사용자항목3",K371,0)</f>
        <v>0</v>
      </c>
      <c r="AE371" s="14">
        <f t="shared" ref="AE371:AE376" si="246">IF(O371="사용자항목4",K371,0)</f>
        <v>0</v>
      </c>
      <c r="AF371" s="14">
        <f t="shared" ref="AF371:AF376" si="247">IF(O371="사용자항목5",K371,0)</f>
        <v>0</v>
      </c>
      <c r="AG371" s="14">
        <f t="shared" ref="AG371:AG376" si="248">IF(O371="사용자항목6",K371,0)</f>
        <v>0</v>
      </c>
      <c r="AH371" s="14">
        <f t="shared" ref="AH371:AH376" si="249">IF(O371="사용자항목7",K371,0)</f>
        <v>0</v>
      </c>
      <c r="AI371" s="14">
        <f t="shared" ref="AI371:AI376" si="250">IF(O371="사용자항목8",K371,0)</f>
        <v>0</v>
      </c>
      <c r="AJ371" s="14">
        <f t="shared" ref="AJ371:AJ376" si="251">IF(O371="사용자항목9",K371,0)</f>
        <v>0</v>
      </c>
    </row>
    <row r="372" spans="1:39" ht="15" customHeight="1">
      <c r="A372" s="38" t="s">
        <v>259</v>
      </c>
      <c r="B372" s="38"/>
      <c r="C372" s="39" t="s">
        <v>19</v>
      </c>
      <c r="D372" s="40">
        <v>0.6</v>
      </c>
      <c r="E372" s="41"/>
      <c r="F372" s="41">
        <f t="shared" si="228"/>
        <v>0</v>
      </c>
      <c r="G372" s="41">
        <f>ROUNDDOWN(일위대가목록!I23,0)</f>
        <v>16152</v>
      </c>
      <c r="H372" s="41">
        <f t="shared" si="229"/>
        <v>9691</v>
      </c>
      <c r="I372" s="41"/>
      <c r="J372" s="41">
        <f t="shared" si="230"/>
        <v>0</v>
      </c>
      <c r="K372" s="41">
        <f t="shared" si="231"/>
        <v>9691</v>
      </c>
      <c r="L372" s="148">
        <v>19</v>
      </c>
      <c r="O372" s="18" t="s">
        <v>175</v>
      </c>
      <c r="P372" s="14">
        <v>1</v>
      </c>
      <c r="Q372" s="14">
        <f t="shared" si="232"/>
        <v>0</v>
      </c>
      <c r="R372" s="14">
        <f t="shared" si="233"/>
        <v>0</v>
      </c>
      <c r="S372" s="14">
        <f t="shared" si="234"/>
        <v>0</v>
      </c>
      <c r="T372" s="14">
        <f t="shared" si="235"/>
        <v>0</v>
      </c>
      <c r="U372" s="14">
        <f t="shared" si="236"/>
        <v>0</v>
      </c>
      <c r="V372" s="14">
        <f t="shared" si="237"/>
        <v>0</v>
      </c>
      <c r="W372" s="14">
        <f t="shared" si="238"/>
        <v>0</v>
      </c>
      <c r="X372" s="14">
        <f t="shared" si="239"/>
        <v>0</v>
      </c>
      <c r="Y372" s="14">
        <f t="shared" si="240"/>
        <v>0</v>
      </c>
      <c r="Z372" s="14">
        <f t="shared" si="241"/>
        <v>0</v>
      </c>
      <c r="AA372" s="14">
        <f t="shared" si="242"/>
        <v>0</v>
      </c>
      <c r="AB372" s="14">
        <f t="shared" si="243"/>
        <v>0</v>
      </c>
      <c r="AC372" s="14">
        <f t="shared" si="244"/>
        <v>0</v>
      </c>
      <c r="AD372" s="14">
        <f t="shared" si="245"/>
        <v>0</v>
      </c>
      <c r="AE372" s="14">
        <f t="shared" si="246"/>
        <v>0</v>
      </c>
      <c r="AF372" s="14">
        <f t="shared" si="247"/>
        <v>0</v>
      </c>
      <c r="AG372" s="14">
        <f t="shared" si="248"/>
        <v>0</v>
      </c>
      <c r="AH372" s="14">
        <f t="shared" si="249"/>
        <v>0</v>
      </c>
      <c r="AI372" s="14">
        <f t="shared" si="250"/>
        <v>0</v>
      </c>
      <c r="AJ372" s="14">
        <f t="shared" si="251"/>
        <v>0</v>
      </c>
      <c r="AL372" s="138"/>
      <c r="AM372" s="138"/>
    </row>
    <row r="373" spans="1:39" ht="15" customHeight="1">
      <c r="A373" s="38" t="s">
        <v>260</v>
      </c>
      <c r="B373" s="38" t="s">
        <v>227</v>
      </c>
      <c r="C373" s="39" t="s">
        <v>204</v>
      </c>
      <c r="D373" s="40">
        <v>1</v>
      </c>
      <c r="E373" s="41">
        <f>ROUNDDOWN(일위대가목록!G27,0)</f>
        <v>541509</v>
      </c>
      <c r="F373" s="41">
        <f t="shared" si="228"/>
        <v>541509</v>
      </c>
      <c r="G373" s="41">
        <f>ROUNDDOWN(일위대가목록!I27,0)</f>
        <v>75494</v>
      </c>
      <c r="H373" s="41">
        <f t="shared" si="229"/>
        <v>75494</v>
      </c>
      <c r="I373" s="41"/>
      <c r="J373" s="41">
        <f t="shared" si="230"/>
        <v>0</v>
      </c>
      <c r="K373" s="41">
        <f t="shared" si="231"/>
        <v>617003</v>
      </c>
      <c r="L373" s="148">
        <v>23</v>
      </c>
      <c r="O373" s="18" t="s">
        <v>175</v>
      </c>
      <c r="P373" s="14">
        <v>1</v>
      </c>
      <c r="Q373" s="14">
        <f t="shared" si="232"/>
        <v>0</v>
      </c>
      <c r="R373" s="14">
        <f t="shared" si="233"/>
        <v>0</v>
      </c>
      <c r="S373" s="14">
        <f t="shared" si="234"/>
        <v>0</v>
      </c>
      <c r="T373" s="14">
        <f t="shared" si="235"/>
        <v>0</v>
      </c>
      <c r="U373" s="14">
        <f t="shared" si="236"/>
        <v>0</v>
      </c>
      <c r="V373" s="14">
        <f t="shared" si="237"/>
        <v>0</v>
      </c>
      <c r="W373" s="14">
        <f t="shared" si="238"/>
        <v>0</v>
      </c>
      <c r="X373" s="14">
        <f t="shared" si="239"/>
        <v>0</v>
      </c>
      <c r="Y373" s="14">
        <f t="shared" si="240"/>
        <v>0</v>
      </c>
      <c r="Z373" s="14">
        <f t="shared" si="241"/>
        <v>0</v>
      </c>
      <c r="AA373" s="14">
        <f t="shared" si="242"/>
        <v>0</v>
      </c>
      <c r="AB373" s="14">
        <f t="shared" si="243"/>
        <v>0</v>
      </c>
      <c r="AC373" s="14">
        <f t="shared" si="244"/>
        <v>0</v>
      </c>
      <c r="AD373" s="14">
        <f t="shared" si="245"/>
        <v>0</v>
      </c>
      <c r="AE373" s="14">
        <f t="shared" si="246"/>
        <v>0</v>
      </c>
      <c r="AF373" s="14">
        <f t="shared" si="247"/>
        <v>0</v>
      </c>
      <c r="AG373" s="14">
        <f t="shared" si="248"/>
        <v>0</v>
      </c>
      <c r="AH373" s="14">
        <f t="shared" si="249"/>
        <v>0</v>
      </c>
      <c r="AI373" s="14">
        <f t="shared" si="250"/>
        <v>0</v>
      </c>
      <c r="AJ373" s="14">
        <f t="shared" si="251"/>
        <v>0</v>
      </c>
      <c r="AL373" s="138"/>
      <c r="AM373" s="138"/>
    </row>
    <row r="374" spans="1:39" ht="15" customHeight="1">
      <c r="A374" s="38" t="s">
        <v>261</v>
      </c>
      <c r="B374" s="38" t="s">
        <v>225</v>
      </c>
      <c r="C374" s="39" t="s">
        <v>19</v>
      </c>
      <c r="D374" s="40">
        <v>1.2</v>
      </c>
      <c r="E374" s="41">
        <f>ROUNDDOWN(일위대가목록!G25,0)</f>
        <v>2512</v>
      </c>
      <c r="F374" s="41">
        <f t="shared" si="228"/>
        <v>3014</v>
      </c>
      <c r="G374" s="41">
        <f>ROUNDDOWN(일위대가목록!I25,0)</f>
        <v>6609</v>
      </c>
      <c r="H374" s="41">
        <f t="shared" si="229"/>
        <v>7930</v>
      </c>
      <c r="I374" s="41"/>
      <c r="J374" s="41">
        <f t="shared" si="230"/>
        <v>0</v>
      </c>
      <c r="K374" s="41">
        <f t="shared" si="231"/>
        <v>10944</v>
      </c>
      <c r="L374" s="148">
        <v>21</v>
      </c>
      <c r="O374" s="18" t="s">
        <v>175</v>
      </c>
      <c r="P374" s="14">
        <v>1</v>
      </c>
      <c r="Q374" s="14">
        <f t="shared" si="232"/>
        <v>0</v>
      </c>
      <c r="R374" s="14">
        <f t="shared" si="233"/>
        <v>0</v>
      </c>
      <c r="S374" s="14">
        <f t="shared" si="234"/>
        <v>0</v>
      </c>
      <c r="T374" s="14">
        <f t="shared" si="235"/>
        <v>0</v>
      </c>
      <c r="U374" s="14">
        <f t="shared" si="236"/>
        <v>0</v>
      </c>
      <c r="V374" s="14">
        <f t="shared" si="237"/>
        <v>0</v>
      </c>
      <c r="W374" s="14">
        <f t="shared" si="238"/>
        <v>0</v>
      </c>
      <c r="X374" s="14">
        <f t="shared" si="239"/>
        <v>0</v>
      </c>
      <c r="Y374" s="14">
        <f t="shared" si="240"/>
        <v>0</v>
      </c>
      <c r="Z374" s="14">
        <f t="shared" si="241"/>
        <v>0</v>
      </c>
      <c r="AA374" s="14">
        <f t="shared" si="242"/>
        <v>0</v>
      </c>
      <c r="AB374" s="14">
        <f t="shared" si="243"/>
        <v>0</v>
      </c>
      <c r="AC374" s="14">
        <f t="shared" si="244"/>
        <v>0</v>
      </c>
      <c r="AD374" s="14">
        <f t="shared" si="245"/>
        <v>0</v>
      </c>
      <c r="AE374" s="14">
        <f t="shared" si="246"/>
        <v>0</v>
      </c>
      <c r="AF374" s="14">
        <f t="shared" si="247"/>
        <v>0</v>
      </c>
      <c r="AG374" s="14">
        <f t="shared" si="248"/>
        <v>0</v>
      </c>
      <c r="AH374" s="14">
        <f t="shared" si="249"/>
        <v>0</v>
      </c>
      <c r="AI374" s="14">
        <f t="shared" si="250"/>
        <v>0</v>
      </c>
      <c r="AJ374" s="14">
        <f t="shared" si="251"/>
        <v>0</v>
      </c>
      <c r="AL374" s="138"/>
      <c r="AM374" s="138"/>
    </row>
    <row r="375" spans="1:39" ht="15" customHeight="1">
      <c r="A375" s="38" t="s">
        <v>251</v>
      </c>
      <c r="B375" s="38" t="s">
        <v>226</v>
      </c>
      <c r="C375" s="39" t="s">
        <v>19</v>
      </c>
      <c r="D375" s="40">
        <v>1.2</v>
      </c>
      <c r="E375" s="41">
        <f>ROUNDDOWN(일위대가목록!G26,0)</f>
        <v>11052</v>
      </c>
      <c r="F375" s="41">
        <f t="shared" si="228"/>
        <v>13262</v>
      </c>
      <c r="G375" s="41">
        <f>ROUNDDOWN(일위대가목록!I26,0)</f>
        <v>10368</v>
      </c>
      <c r="H375" s="41">
        <f t="shared" si="229"/>
        <v>12441</v>
      </c>
      <c r="I375" s="41"/>
      <c r="J375" s="41">
        <f t="shared" si="230"/>
        <v>0</v>
      </c>
      <c r="K375" s="41">
        <f t="shared" si="231"/>
        <v>25703</v>
      </c>
      <c r="L375" s="148">
        <v>22</v>
      </c>
      <c r="O375" s="18" t="s">
        <v>175</v>
      </c>
      <c r="P375" s="14">
        <v>1</v>
      </c>
      <c r="Q375" s="14">
        <f t="shared" si="232"/>
        <v>0</v>
      </c>
      <c r="R375" s="14">
        <f t="shared" si="233"/>
        <v>0</v>
      </c>
      <c r="S375" s="14">
        <f t="shared" si="234"/>
        <v>0</v>
      </c>
      <c r="T375" s="14">
        <f t="shared" si="235"/>
        <v>0</v>
      </c>
      <c r="U375" s="14">
        <f t="shared" si="236"/>
        <v>0</v>
      </c>
      <c r="V375" s="14">
        <f t="shared" si="237"/>
        <v>0</v>
      </c>
      <c r="W375" s="14">
        <f t="shared" si="238"/>
        <v>0</v>
      </c>
      <c r="X375" s="14">
        <f t="shared" si="239"/>
        <v>0</v>
      </c>
      <c r="Y375" s="14">
        <f t="shared" si="240"/>
        <v>0</v>
      </c>
      <c r="Z375" s="14">
        <f t="shared" si="241"/>
        <v>0</v>
      </c>
      <c r="AA375" s="14">
        <f t="shared" si="242"/>
        <v>0</v>
      </c>
      <c r="AB375" s="14">
        <f t="shared" si="243"/>
        <v>0</v>
      </c>
      <c r="AC375" s="14">
        <f t="shared" si="244"/>
        <v>0</v>
      </c>
      <c r="AD375" s="14">
        <f t="shared" si="245"/>
        <v>0</v>
      </c>
      <c r="AE375" s="14">
        <f t="shared" si="246"/>
        <v>0</v>
      </c>
      <c r="AF375" s="14">
        <f t="shared" si="247"/>
        <v>0</v>
      </c>
      <c r="AG375" s="14">
        <f t="shared" si="248"/>
        <v>0</v>
      </c>
      <c r="AH375" s="14">
        <f t="shared" si="249"/>
        <v>0</v>
      </c>
      <c r="AI375" s="14">
        <f t="shared" si="250"/>
        <v>0</v>
      </c>
      <c r="AJ375" s="14">
        <f t="shared" si="251"/>
        <v>0</v>
      </c>
      <c r="AL375" s="138"/>
      <c r="AM375" s="138"/>
    </row>
    <row r="376" spans="1:39" ht="15" customHeight="1">
      <c r="A376" s="38" t="s">
        <v>252</v>
      </c>
      <c r="B376" s="38" t="s">
        <v>198</v>
      </c>
      <c r="C376" s="39" t="s">
        <v>19</v>
      </c>
      <c r="D376" s="40">
        <v>1.8</v>
      </c>
      <c r="E376" s="41">
        <f>ROUNDDOWN(일위대가목록!G12,0)</f>
        <v>69925</v>
      </c>
      <c r="F376" s="41">
        <f t="shared" si="228"/>
        <v>125865</v>
      </c>
      <c r="G376" s="41">
        <f>ROUNDDOWN(일위대가목록!I12,0)</f>
        <v>4165</v>
      </c>
      <c r="H376" s="41">
        <f t="shared" si="229"/>
        <v>7497</v>
      </c>
      <c r="I376" s="41"/>
      <c r="J376" s="41">
        <f t="shared" si="230"/>
        <v>0</v>
      </c>
      <c r="K376" s="41">
        <f t="shared" si="231"/>
        <v>133362</v>
      </c>
      <c r="L376" s="148">
        <v>8</v>
      </c>
      <c r="O376" s="18" t="s">
        <v>175</v>
      </c>
      <c r="P376" s="14">
        <v>1</v>
      </c>
      <c r="Q376" s="14">
        <f t="shared" si="232"/>
        <v>0</v>
      </c>
      <c r="R376" s="14">
        <f t="shared" si="233"/>
        <v>0</v>
      </c>
      <c r="S376" s="14">
        <f t="shared" si="234"/>
        <v>0</v>
      </c>
      <c r="T376" s="14">
        <f t="shared" si="235"/>
        <v>0</v>
      </c>
      <c r="U376" s="14">
        <f t="shared" si="236"/>
        <v>0</v>
      </c>
      <c r="V376" s="14">
        <f t="shared" si="237"/>
        <v>0</v>
      </c>
      <c r="W376" s="14">
        <f t="shared" si="238"/>
        <v>0</v>
      </c>
      <c r="X376" s="14">
        <f t="shared" si="239"/>
        <v>0</v>
      </c>
      <c r="Y376" s="14">
        <f t="shared" si="240"/>
        <v>0</v>
      </c>
      <c r="Z376" s="14">
        <f t="shared" si="241"/>
        <v>0</v>
      </c>
      <c r="AA376" s="14">
        <f t="shared" si="242"/>
        <v>0</v>
      </c>
      <c r="AB376" s="14">
        <f t="shared" si="243"/>
        <v>0</v>
      </c>
      <c r="AC376" s="14">
        <f t="shared" si="244"/>
        <v>0</v>
      </c>
      <c r="AD376" s="14">
        <f t="shared" si="245"/>
        <v>0</v>
      </c>
      <c r="AE376" s="14">
        <f t="shared" si="246"/>
        <v>0</v>
      </c>
      <c r="AF376" s="14">
        <f t="shared" si="247"/>
        <v>0</v>
      </c>
      <c r="AG376" s="14">
        <f t="shared" si="248"/>
        <v>0</v>
      </c>
      <c r="AH376" s="14">
        <f t="shared" si="249"/>
        <v>0</v>
      </c>
      <c r="AI376" s="14">
        <f t="shared" si="250"/>
        <v>0</v>
      </c>
      <c r="AJ376" s="14">
        <f t="shared" si="251"/>
        <v>0</v>
      </c>
    </row>
    <row r="377" spans="1:39" ht="15" customHeight="1">
      <c r="A377" s="38"/>
      <c r="B377" s="38"/>
      <c r="C377" s="39"/>
      <c r="D377" s="43"/>
      <c r="E377" s="43"/>
      <c r="F377" s="43"/>
      <c r="G377" s="43"/>
      <c r="H377" s="43"/>
      <c r="I377" s="43"/>
      <c r="J377" s="43"/>
      <c r="K377" s="43"/>
      <c r="L377" s="39"/>
    </row>
    <row r="378" spans="1:39" ht="15" customHeight="1">
      <c r="A378" s="38"/>
      <c r="B378" s="38"/>
      <c r="C378" s="39"/>
      <c r="D378" s="43"/>
      <c r="E378" s="43"/>
      <c r="F378" s="43"/>
      <c r="G378" s="43"/>
      <c r="H378" s="43"/>
      <c r="I378" s="43"/>
      <c r="J378" s="43"/>
      <c r="K378" s="43"/>
      <c r="L378" s="39"/>
    </row>
    <row r="379" spans="1:39" ht="15" customHeight="1">
      <c r="A379" s="38"/>
      <c r="B379" s="38"/>
      <c r="C379" s="39"/>
      <c r="D379" s="43"/>
      <c r="E379" s="43"/>
      <c r="F379" s="43"/>
      <c r="G379" s="43"/>
      <c r="H379" s="43"/>
      <c r="I379" s="43"/>
      <c r="J379" s="43"/>
      <c r="K379" s="43"/>
      <c r="L379" s="39"/>
    </row>
    <row r="380" spans="1:39" ht="15" customHeight="1">
      <c r="A380" s="38"/>
      <c r="B380" s="38"/>
      <c r="C380" s="39"/>
      <c r="D380" s="43"/>
      <c r="E380" s="43"/>
      <c r="F380" s="43"/>
      <c r="G380" s="43"/>
      <c r="H380" s="43"/>
      <c r="I380" s="43"/>
      <c r="J380" s="43"/>
      <c r="K380" s="43"/>
      <c r="L380" s="39"/>
    </row>
    <row r="381" spans="1:39" ht="15" customHeight="1">
      <c r="A381" s="38"/>
      <c r="B381" s="38"/>
      <c r="C381" s="39"/>
      <c r="D381" s="43"/>
      <c r="E381" s="43"/>
      <c r="F381" s="43"/>
      <c r="G381" s="43"/>
      <c r="H381" s="43"/>
      <c r="I381" s="43"/>
      <c r="J381" s="43"/>
      <c r="K381" s="43"/>
      <c r="L381" s="39"/>
    </row>
    <row r="382" spans="1:39" ht="15" customHeight="1">
      <c r="A382" s="38"/>
      <c r="B382" s="38"/>
      <c r="C382" s="39"/>
      <c r="D382" s="43"/>
      <c r="E382" s="43"/>
      <c r="F382" s="43"/>
      <c r="G382" s="43"/>
      <c r="H382" s="43"/>
      <c r="I382" s="43"/>
      <c r="J382" s="43"/>
      <c r="K382" s="43"/>
      <c r="L382" s="39"/>
    </row>
    <row r="383" spans="1:39" ht="15" customHeight="1">
      <c r="A383" s="38"/>
      <c r="B383" s="38"/>
      <c r="C383" s="39"/>
      <c r="D383" s="43"/>
      <c r="E383" s="43"/>
      <c r="F383" s="43"/>
      <c r="G383" s="43"/>
      <c r="H383" s="43"/>
      <c r="I383" s="43"/>
      <c r="J383" s="43"/>
      <c r="K383" s="43"/>
      <c r="L383" s="39"/>
    </row>
    <row r="384" spans="1:39" ht="15" customHeight="1">
      <c r="A384" s="38"/>
      <c r="B384" s="38"/>
      <c r="C384" s="39"/>
      <c r="D384" s="43"/>
      <c r="E384" s="43"/>
      <c r="F384" s="43"/>
      <c r="G384" s="43"/>
      <c r="H384" s="43"/>
      <c r="I384" s="43"/>
      <c r="J384" s="43"/>
      <c r="K384" s="43"/>
      <c r="L384" s="39"/>
    </row>
    <row r="385" spans="1:40" ht="15" customHeight="1">
      <c r="A385" s="38"/>
      <c r="B385" s="38"/>
      <c r="C385" s="39"/>
      <c r="D385" s="43"/>
      <c r="E385" s="43"/>
      <c r="F385" s="43"/>
      <c r="G385" s="43"/>
      <c r="H385" s="43"/>
      <c r="I385" s="43"/>
      <c r="J385" s="43"/>
      <c r="K385" s="43"/>
      <c r="L385" s="39"/>
    </row>
    <row r="386" spans="1:40" ht="15" customHeight="1">
      <c r="A386" s="38"/>
      <c r="B386" s="38"/>
      <c r="C386" s="39"/>
      <c r="D386" s="43"/>
      <c r="E386" s="43"/>
      <c r="F386" s="43"/>
      <c r="G386" s="43"/>
      <c r="H386" s="43"/>
      <c r="I386" s="43"/>
      <c r="J386" s="43"/>
      <c r="K386" s="43"/>
      <c r="L386" s="39"/>
    </row>
    <row r="387" spans="1:40" ht="15" customHeight="1">
      <c r="A387" s="38"/>
      <c r="B387" s="38"/>
      <c r="C387" s="39"/>
      <c r="D387" s="43"/>
      <c r="E387" s="43"/>
      <c r="F387" s="43"/>
      <c r="G387" s="43"/>
      <c r="H387" s="43"/>
      <c r="I387" s="43"/>
      <c r="J387" s="43"/>
      <c r="K387" s="43"/>
      <c r="L387" s="39"/>
    </row>
    <row r="388" spans="1:40" ht="15" customHeight="1">
      <c r="A388" s="38"/>
      <c r="B388" s="38"/>
      <c r="C388" s="39"/>
      <c r="D388" s="43"/>
      <c r="E388" s="43"/>
      <c r="F388" s="43"/>
      <c r="G388" s="43"/>
      <c r="H388" s="43"/>
      <c r="I388" s="43"/>
      <c r="J388" s="43"/>
      <c r="K388" s="43"/>
      <c r="L388" s="39"/>
    </row>
    <row r="389" spans="1:40" ht="15" customHeight="1">
      <c r="A389" s="38"/>
      <c r="B389" s="38"/>
      <c r="C389" s="39"/>
      <c r="D389" s="43"/>
      <c r="E389" s="43"/>
      <c r="F389" s="43"/>
      <c r="G389" s="43"/>
      <c r="H389" s="43"/>
      <c r="I389" s="43"/>
      <c r="J389" s="43"/>
      <c r="K389" s="43"/>
      <c r="L389" s="39"/>
    </row>
    <row r="390" spans="1:40" ht="15" customHeight="1">
      <c r="A390" s="38"/>
      <c r="B390" s="38"/>
      <c r="C390" s="39"/>
      <c r="D390" s="43"/>
      <c r="E390" s="43"/>
      <c r="F390" s="43"/>
      <c r="G390" s="43"/>
      <c r="H390" s="43"/>
      <c r="I390" s="43"/>
      <c r="J390" s="43"/>
      <c r="K390" s="43"/>
      <c r="L390" s="39"/>
    </row>
    <row r="391" spans="1:40" ht="15" customHeight="1">
      <c r="A391" s="38"/>
      <c r="B391" s="38"/>
      <c r="C391" s="39"/>
      <c r="D391" s="43"/>
      <c r="E391" s="43"/>
      <c r="F391" s="43"/>
      <c r="G391" s="43"/>
      <c r="H391" s="43"/>
      <c r="I391" s="43"/>
      <c r="J391" s="43"/>
      <c r="K391" s="43"/>
      <c r="L391" s="39"/>
    </row>
    <row r="392" spans="1:40" ht="15" customHeight="1">
      <c r="A392" s="38"/>
      <c r="B392" s="38"/>
      <c r="C392" s="39"/>
      <c r="D392" s="43"/>
      <c r="E392" s="43"/>
      <c r="F392" s="43"/>
      <c r="G392" s="43"/>
      <c r="H392" s="43"/>
      <c r="I392" s="43"/>
      <c r="J392" s="43"/>
      <c r="K392" s="43"/>
      <c r="L392" s="39"/>
    </row>
    <row r="393" spans="1:40" ht="15" customHeight="1">
      <c r="A393" s="38"/>
      <c r="B393" s="38"/>
      <c r="C393" s="39"/>
      <c r="D393" s="43"/>
      <c r="E393" s="43"/>
      <c r="F393" s="43"/>
      <c r="G393" s="43"/>
      <c r="H393" s="43"/>
      <c r="I393" s="43"/>
      <c r="J393" s="43"/>
      <c r="K393" s="43"/>
      <c r="L393" s="39"/>
    </row>
    <row r="394" spans="1:40" ht="15" customHeight="1">
      <c r="A394" s="38"/>
      <c r="B394" s="38"/>
      <c r="C394" s="39"/>
      <c r="D394" s="43"/>
      <c r="E394" s="43"/>
      <c r="F394" s="43"/>
      <c r="G394" s="43"/>
      <c r="H394" s="43"/>
      <c r="I394" s="43"/>
      <c r="J394" s="43"/>
      <c r="K394" s="43"/>
      <c r="L394" s="39"/>
    </row>
    <row r="395" spans="1:40" ht="15" customHeight="1">
      <c r="A395" s="38"/>
      <c r="B395" s="38"/>
      <c r="C395" s="39"/>
      <c r="D395" s="43"/>
      <c r="E395" s="43"/>
      <c r="F395" s="43"/>
      <c r="G395" s="43"/>
      <c r="H395" s="43"/>
      <c r="I395" s="43"/>
      <c r="J395" s="43"/>
      <c r="K395" s="43"/>
      <c r="L395" s="39"/>
    </row>
    <row r="396" spans="1:40" ht="15" customHeight="1">
      <c r="A396" s="42" t="s">
        <v>176</v>
      </c>
      <c r="B396" s="38"/>
      <c r="C396" s="39"/>
      <c r="D396" s="43"/>
      <c r="E396" s="41"/>
      <c r="F396" s="41">
        <f>SUMIF($P$369:$P$395, 1,$F$369:$F$395)</f>
        <v>711322</v>
      </c>
      <c r="G396" s="41"/>
      <c r="H396" s="41">
        <f>SUMIF($P$369:$P$395, 1,$H$369:$H$395)</f>
        <v>144341</v>
      </c>
      <c r="I396" s="41"/>
      <c r="J396" s="41">
        <f>SUMIF($P$369:$P$395, 1,$J$369:$J$395)</f>
        <v>0</v>
      </c>
      <c r="K396" s="41">
        <f>F396+H396+J396</f>
        <v>855663</v>
      </c>
      <c r="L396" s="39"/>
      <c r="Q396" s="14">
        <f>SUM($Q$369:$Q$395)</f>
        <v>0</v>
      </c>
      <c r="R396" s="14">
        <f>SUM($R$369:$R$395)</f>
        <v>0</v>
      </c>
      <c r="S396" s="14">
        <f>SUM($S$369:$S$395)</f>
        <v>0</v>
      </c>
      <c r="T396" s="14">
        <f>SUM($T$369:$T$395)</f>
        <v>0</v>
      </c>
      <c r="U396" s="14">
        <f>SUM($U$369:$U$395)</f>
        <v>0</v>
      </c>
      <c r="V396" s="14">
        <f>SUM($V$369:$V$395)</f>
        <v>0</v>
      </c>
      <c r="W396" s="14">
        <f>SUM($W$369:$W$395)</f>
        <v>0</v>
      </c>
      <c r="X396" s="14">
        <f>SUM($X$369:$X$395)</f>
        <v>0</v>
      </c>
      <c r="Y396" s="14">
        <f>SUM($Y$369:$Y$395)</f>
        <v>0</v>
      </c>
      <c r="Z396" s="14">
        <f>SUM($Z$369:$Z$395)</f>
        <v>0</v>
      </c>
      <c r="AA396" s="14">
        <f>SUM($AA$369:$AA$395)</f>
        <v>0</v>
      </c>
      <c r="AB396" s="14">
        <f>SUM($AB$369:$AB$395)</f>
        <v>0</v>
      </c>
      <c r="AC396" s="14">
        <f>SUM($AC$369:$AC$395)</f>
        <v>0</v>
      </c>
      <c r="AD396" s="14">
        <f>SUM($AD$369:$AD$395)</f>
        <v>0</v>
      </c>
      <c r="AE396" s="14">
        <f>SUM($AE$369:$AE$395)</f>
        <v>0</v>
      </c>
      <c r="AF396" s="14">
        <f>SUM($AF$369:$AF$395)</f>
        <v>0</v>
      </c>
      <c r="AG396" s="14">
        <f>SUM($AG$369:$AG$395)</f>
        <v>0</v>
      </c>
      <c r="AH396" s="14">
        <f>SUM($AH$369:$AH$395)</f>
        <v>0</v>
      </c>
      <c r="AI396" s="14">
        <f>SUM($AI$369:$AI$395)</f>
        <v>0</v>
      </c>
      <c r="AJ396" s="14">
        <f>SUM($AJ$369:$AJ$395)</f>
        <v>0</v>
      </c>
      <c r="AK396" s="14">
        <f>SUM($AK$369:$AK$395)</f>
        <v>0</v>
      </c>
    </row>
    <row r="397" spans="1:40" ht="15" customHeight="1">
      <c r="A397" s="215" t="s">
        <v>311</v>
      </c>
      <c r="B397" s="215"/>
      <c r="C397" s="215"/>
      <c r="D397" s="215"/>
      <c r="E397" s="215"/>
      <c r="F397" s="215"/>
      <c r="G397" s="215"/>
      <c r="H397" s="215"/>
      <c r="I397" s="215"/>
      <c r="J397" s="215"/>
      <c r="K397" s="215"/>
      <c r="L397" s="215"/>
    </row>
    <row r="398" spans="1:40" ht="15" customHeight="1">
      <c r="A398" s="38" t="s">
        <v>304</v>
      </c>
      <c r="B398" s="51" t="s">
        <v>305</v>
      </c>
      <c r="C398" s="39"/>
      <c r="D398" s="40"/>
      <c r="E398" s="41"/>
      <c r="F398" s="41">
        <f t="shared" ref="F398:F411" si="252">ROUNDDOWN(D398*E398,0)</f>
        <v>0</v>
      </c>
      <c r="G398" s="41"/>
      <c r="H398" s="41">
        <f t="shared" ref="H398:H411" si="253">ROUNDDOWN(D398*G398,0)</f>
        <v>0</v>
      </c>
      <c r="I398" s="41"/>
      <c r="J398" s="41">
        <f t="shared" ref="J398:J411" si="254">ROUNDDOWN(D398*I398,0)</f>
        <v>0</v>
      </c>
      <c r="K398" s="41">
        <f t="shared" ref="K398:K411" si="255">F398+H398+J398</f>
        <v>0</v>
      </c>
      <c r="L398" s="42" t="s">
        <v>16</v>
      </c>
    </row>
    <row r="399" spans="1:40" ht="15" customHeight="1">
      <c r="A399" s="38" t="s">
        <v>253</v>
      </c>
      <c r="B399" s="38"/>
      <c r="C399" s="39" t="s">
        <v>19</v>
      </c>
      <c r="D399" s="40">
        <v>1.88</v>
      </c>
      <c r="E399" s="41"/>
      <c r="F399" s="41">
        <f t="shared" si="252"/>
        <v>0</v>
      </c>
      <c r="G399" s="41">
        <f>ROUNDDOWN(일위대가목록!I13,0)</f>
        <v>16152</v>
      </c>
      <c r="H399" s="41">
        <f t="shared" si="253"/>
        <v>30365</v>
      </c>
      <c r="I399" s="41"/>
      <c r="J399" s="41">
        <f t="shared" si="254"/>
        <v>0</v>
      </c>
      <c r="K399" s="41">
        <f t="shared" si="255"/>
        <v>30365</v>
      </c>
      <c r="L399" s="145">
        <v>9</v>
      </c>
      <c r="O399" s="18" t="s">
        <v>175</v>
      </c>
      <c r="P399" s="14">
        <v>1</v>
      </c>
      <c r="Q399" s="14">
        <f t="shared" ref="Q399:Q411" si="256">IF(O399="기계경비",J399,0)</f>
        <v>0</v>
      </c>
      <c r="R399" s="14">
        <f t="shared" ref="R399:R411" si="257">IF(O399="운반비",J399,0)</f>
        <v>0</v>
      </c>
      <c r="S399" s="14">
        <f t="shared" ref="S399:S411" si="258">IF(O399="작업부산물",K399,0)</f>
        <v>0</v>
      </c>
      <c r="T399" s="14">
        <f t="shared" ref="T399:T411" si="259">IF(O399="관급",ROUNDDOWN(D399*E399,0),0)+IF(O399="지급",ROUNDDOWN(D399*E399,0),0)</f>
        <v>0</v>
      </c>
      <c r="U399" s="14">
        <f t="shared" ref="U399:U411" si="260">IF(O399="외주비",F399+H399+J399,0)</f>
        <v>0</v>
      </c>
      <c r="V399" s="14">
        <f t="shared" ref="V399:V411" si="261">IF(O399="장비비",F399+H399+J399,0)</f>
        <v>0</v>
      </c>
      <c r="W399" s="14">
        <f t="shared" ref="W399:W411" si="262">IF(O399="폐기물처리비",J399,0)</f>
        <v>0</v>
      </c>
      <c r="X399" s="14">
        <f t="shared" ref="X399:X411" si="263">IF(O399="가설비",J399,0)</f>
        <v>0</v>
      </c>
      <c r="Y399" s="14">
        <f t="shared" ref="Y399:Y411" si="264">IF(O399="잡비제외분",F399,0)</f>
        <v>0</v>
      </c>
      <c r="Z399" s="14">
        <f t="shared" ref="Z399:Z411" si="265">IF(O399="사급자재대",K399,0)</f>
        <v>0</v>
      </c>
      <c r="AA399" s="14">
        <f t="shared" ref="AA399:AA411" si="266">IF(O399="관급자재대",K399,0)</f>
        <v>0</v>
      </c>
      <c r="AB399" s="14">
        <f t="shared" ref="AB399:AB411" si="267">IF(O399="사용자항목1",K399,0)</f>
        <v>0</v>
      </c>
      <c r="AC399" s="14">
        <f t="shared" ref="AC399:AC411" si="268">IF(O399="사용자항목2",K399,0)</f>
        <v>0</v>
      </c>
      <c r="AD399" s="14">
        <f t="shared" ref="AD399:AD411" si="269">IF(O399="사용자항목3",K399,0)</f>
        <v>0</v>
      </c>
      <c r="AE399" s="14">
        <f t="shared" ref="AE399:AE411" si="270">IF(O399="사용자항목4",K399,0)</f>
        <v>0</v>
      </c>
      <c r="AF399" s="14">
        <f t="shared" ref="AF399:AF411" si="271">IF(O399="사용자항목5",K399,0)</f>
        <v>0</v>
      </c>
      <c r="AG399" s="14">
        <f t="shared" ref="AG399:AG411" si="272">IF(O399="사용자항목6",K399,0)</f>
        <v>0</v>
      </c>
      <c r="AH399" s="14">
        <f t="shared" ref="AH399:AH411" si="273">IF(O399="사용자항목7",K399,0)</f>
        <v>0</v>
      </c>
      <c r="AI399" s="14">
        <f t="shared" ref="AI399:AI411" si="274">IF(O399="사용자항목8",K399,0)</f>
        <v>0</v>
      </c>
      <c r="AJ399" s="14">
        <f t="shared" ref="AJ399:AJ411" si="275">IF(O399="사용자항목9",K399,0)</f>
        <v>0</v>
      </c>
    </row>
    <row r="400" spans="1:40" ht="15" customHeight="1">
      <c r="A400" s="38" t="s">
        <v>254</v>
      </c>
      <c r="B400" s="38" t="s">
        <v>203</v>
      </c>
      <c r="C400" s="39" t="s">
        <v>204</v>
      </c>
      <c r="D400" s="40">
        <v>1</v>
      </c>
      <c r="E400" s="41">
        <f>ROUNDDOWN(일위대가목록!G16,0)</f>
        <v>681509</v>
      </c>
      <c r="F400" s="41">
        <f t="shared" si="252"/>
        <v>681509</v>
      </c>
      <c r="G400" s="41">
        <f>ROUNDDOWN(일위대가목록!I16,0)</f>
        <v>75494</v>
      </c>
      <c r="H400" s="41">
        <f t="shared" si="253"/>
        <v>75494</v>
      </c>
      <c r="I400" s="41"/>
      <c r="J400" s="41">
        <f t="shared" si="254"/>
        <v>0</v>
      </c>
      <c r="K400" s="41">
        <f t="shared" si="255"/>
        <v>757003</v>
      </c>
      <c r="L400" s="145">
        <v>12</v>
      </c>
      <c r="O400" s="18" t="s">
        <v>175</v>
      </c>
      <c r="P400" s="14">
        <v>1</v>
      </c>
      <c r="Q400" s="14">
        <f t="shared" si="256"/>
        <v>0</v>
      </c>
      <c r="R400" s="14">
        <f t="shared" si="257"/>
        <v>0</v>
      </c>
      <c r="S400" s="14">
        <f t="shared" si="258"/>
        <v>0</v>
      </c>
      <c r="T400" s="14">
        <f t="shared" si="259"/>
        <v>0</v>
      </c>
      <c r="U400" s="14">
        <f t="shared" si="260"/>
        <v>0</v>
      </c>
      <c r="V400" s="14">
        <f t="shared" si="261"/>
        <v>0</v>
      </c>
      <c r="W400" s="14">
        <f t="shared" si="262"/>
        <v>0</v>
      </c>
      <c r="X400" s="14">
        <f t="shared" si="263"/>
        <v>0</v>
      </c>
      <c r="Y400" s="14">
        <f t="shared" si="264"/>
        <v>0</v>
      </c>
      <c r="Z400" s="14">
        <f t="shared" si="265"/>
        <v>0</v>
      </c>
      <c r="AA400" s="14">
        <f t="shared" si="266"/>
        <v>0</v>
      </c>
      <c r="AB400" s="14">
        <f t="shared" si="267"/>
        <v>0</v>
      </c>
      <c r="AC400" s="14">
        <f t="shared" si="268"/>
        <v>0</v>
      </c>
      <c r="AD400" s="14">
        <f t="shared" si="269"/>
        <v>0</v>
      </c>
      <c r="AE400" s="14">
        <f t="shared" si="270"/>
        <v>0</v>
      </c>
      <c r="AF400" s="14">
        <f t="shared" si="271"/>
        <v>0</v>
      </c>
      <c r="AG400" s="14">
        <f t="shared" si="272"/>
        <v>0</v>
      </c>
      <c r="AH400" s="14">
        <f t="shared" si="273"/>
        <v>0</v>
      </c>
      <c r="AI400" s="14">
        <f t="shared" si="274"/>
        <v>0</v>
      </c>
      <c r="AJ400" s="14">
        <f t="shared" si="275"/>
        <v>0</v>
      </c>
      <c r="AL400" s="138"/>
      <c r="AM400" s="138"/>
      <c r="AN400" s="138"/>
    </row>
    <row r="401" spans="1:40" s="138" customFormat="1" ht="15" customHeight="1">
      <c r="A401" s="134" t="s">
        <v>57</v>
      </c>
      <c r="B401" s="134" t="s">
        <v>58</v>
      </c>
      <c r="C401" s="135" t="s">
        <v>19</v>
      </c>
      <c r="D401" s="136">
        <v>4</v>
      </c>
      <c r="E401" s="137">
        <f>ROUNDDOWN(자재단가대비표!O14,0)</f>
        <v>35000</v>
      </c>
      <c r="F401" s="137">
        <f t="shared" si="252"/>
        <v>140000</v>
      </c>
      <c r="G401" s="137"/>
      <c r="H401" s="137">
        <f t="shared" si="253"/>
        <v>0</v>
      </c>
      <c r="I401" s="137"/>
      <c r="J401" s="137">
        <f t="shared" si="254"/>
        <v>0</v>
      </c>
      <c r="K401" s="137">
        <f t="shared" si="255"/>
        <v>140000</v>
      </c>
      <c r="L401" s="149" t="s">
        <v>16</v>
      </c>
      <c r="N401" s="139" t="s">
        <v>181</v>
      </c>
      <c r="O401" s="139" t="s">
        <v>175</v>
      </c>
      <c r="P401" s="138">
        <v>1</v>
      </c>
      <c r="Q401" s="138">
        <f t="shared" si="256"/>
        <v>0</v>
      </c>
      <c r="R401" s="138">
        <f t="shared" si="257"/>
        <v>0</v>
      </c>
      <c r="S401" s="138">
        <f t="shared" si="258"/>
        <v>0</v>
      </c>
      <c r="T401" s="138">
        <f t="shared" si="259"/>
        <v>0</v>
      </c>
      <c r="U401" s="138">
        <f t="shared" si="260"/>
        <v>0</v>
      </c>
      <c r="V401" s="138">
        <f t="shared" si="261"/>
        <v>0</v>
      </c>
      <c r="W401" s="138">
        <f t="shared" si="262"/>
        <v>0</v>
      </c>
      <c r="X401" s="138">
        <f t="shared" si="263"/>
        <v>0</v>
      </c>
      <c r="Y401" s="138">
        <f t="shared" si="264"/>
        <v>0</v>
      </c>
      <c r="Z401" s="138">
        <f t="shared" si="265"/>
        <v>0</v>
      </c>
      <c r="AA401" s="138">
        <f t="shared" si="266"/>
        <v>0</v>
      </c>
      <c r="AB401" s="138">
        <f t="shared" si="267"/>
        <v>0</v>
      </c>
      <c r="AC401" s="138">
        <f t="shared" si="268"/>
        <v>0</v>
      </c>
      <c r="AD401" s="138">
        <f t="shared" si="269"/>
        <v>0</v>
      </c>
      <c r="AE401" s="138">
        <f t="shared" si="270"/>
        <v>0</v>
      </c>
      <c r="AF401" s="138">
        <f t="shared" si="271"/>
        <v>0</v>
      </c>
      <c r="AG401" s="138">
        <f t="shared" si="272"/>
        <v>0</v>
      </c>
      <c r="AH401" s="138">
        <f t="shared" si="273"/>
        <v>0</v>
      </c>
      <c r="AI401" s="138">
        <f t="shared" si="274"/>
        <v>0</v>
      </c>
      <c r="AJ401" s="138">
        <f t="shared" si="275"/>
        <v>0</v>
      </c>
    </row>
    <row r="402" spans="1:40" s="138" customFormat="1" ht="15" customHeight="1">
      <c r="A402" s="134" t="s">
        <v>255</v>
      </c>
      <c r="B402" s="134" t="s">
        <v>206</v>
      </c>
      <c r="C402" s="135" t="s">
        <v>19</v>
      </c>
      <c r="D402" s="136">
        <v>4</v>
      </c>
      <c r="E402" s="137">
        <f>ROUNDDOWN(일위대가목록!G17,0)</f>
        <v>2512</v>
      </c>
      <c r="F402" s="137">
        <f t="shared" si="252"/>
        <v>10048</v>
      </c>
      <c r="G402" s="137">
        <f>ROUNDDOWN(일위대가목록!I17,0)</f>
        <v>6609</v>
      </c>
      <c r="H402" s="137">
        <f t="shared" si="253"/>
        <v>26436</v>
      </c>
      <c r="I402" s="137"/>
      <c r="J402" s="137">
        <f t="shared" si="254"/>
        <v>0</v>
      </c>
      <c r="K402" s="137">
        <f t="shared" si="255"/>
        <v>36484</v>
      </c>
      <c r="L402" s="149">
        <v>13</v>
      </c>
      <c r="O402" s="139" t="s">
        <v>175</v>
      </c>
      <c r="P402" s="138">
        <v>1</v>
      </c>
      <c r="Q402" s="138">
        <f t="shared" si="256"/>
        <v>0</v>
      </c>
      <c r="R402" s="138">
        <f t="shared" si="257"/>
        <v>0</v>
      </c>
      <c r="S402" s="138">
        <f t="shared" si="258"/>
        <v>0</v>
      </c>
      <c r="T402" s="138">
        <f t="shared" si="259"/>
        <v>0</v>
      </c>
      <c r="U402" s="138">
        <f t="shared" si="260"/>
        <v>0</v>
      </c>
      <c r="V402" s="138">
        <f t="shared" si="261"/>
        <v>0</v>
      </c>
      <c r="W402" s="138">
        <f t="shared" si="262"/>
        <v>0</v>
      </c>
      <c r="X402" s="138">
        <f t="shared" si="263"/>
        <v>0</v>
      </c>
      <c r="Y402" s="138">
        <f t="shared" si="264"/>
        <v>0</v>
      </c>
      <c r="Z402" s="138">
        <f t="shared" si="265"/>
        <v>0</v>
      </c>
      <c r="AA402" s="138">
        <f t="shared" si="266"/>
        <v>0</v>
      </c>
      <c r="AB402" s="138">
        <f t="shared" si="267"/>
        <v>0</v>
      </c>
      <c r="AC402" s="138">
        <f t="shared" si="268"/>
        <v>0</v>
      </c>
      <c r="AD402" s="138">
        <f t="shared" si="269"/>
        <v>0</v>
      </c>
      <c r="AE402" s="138">
        <f t="shared" si="270"/>
        <v>0</v>
      </c>
      <c r="AF402" s="138">
        <f t="shared" si="271"/>
        <v>0</v>
      </c>
      <c r="AG402" s="138">
        <f t="shared" si="272"/>
        <v>0</v>
      </c>
      <c r="AH402" s="138">
        <f t="shared" si="273"/>
        <v>0</v>
      </c>
      <c r="AI402" s="138">
        <f t="shared" si="274"/>
        <v>0</v>
      </c>
      <c r="AJ402" s="138">
        <f t="shared" si="275"/>
        <v>0</v>
      </c>
    </row>
    <row r="403" spans="1:40" s="138" customFormat="1" ht="15" customHeight="1">
      <c r="A403" s="134" t="s">
        <v>256</v>
      </c>
      <c r="B403" s="134" t="s">
        <v>206</v>
      </c>
      <c r="C403" s="135" t="s">
        <v>19</v>
      </c>
      <c r="D403" s="136">
        <v>4</v>
      </c>
      <c r="E403" s="137">
        <f>ROUNDDOWN(일위대가목록!G18,0)</f>
        <v>3057</v>
      </c>
      <c r="F403" s="137">
        <f t="shared" si="252"/>
        <v>12228</v>
      </c>
      <c r="G403" s="137">
        <f>ROUNDDOWN(일위대가목록!I18,0)</f>
        <v>19605</v>
      </c>
      <c r="H403" s="137">
        <f t="shared" si="253"/>
        <v>78420</v>
      </c>
      <c r="I403" s="137"/>
      <c r="J403" s="137">
        <f t="shared" si="254"/>
        <v>0</v>
      </c>
      <c r="K403" s="137">
        <f t="shared" si="255"/>
        <v>90648</v>
      </c>
      <c r="L403" s="149">
        <v>14</v>
      </c>
      <c r="O403" s="139" t="s">
        <v>175</v>
      </c>
      <c r="P403" s="138">
        <v>1</v>
      </c>
      <c r="Q403" s="138">
        <f t="shared" si="256"/>
        <v>0</v>
      </c>
      <c r="R403" s="138">
        <f t="shared" si="257"/>
        <v>0</v>
      </c>
      <c r="S403" s="138">
        <f t="shared" si="258"/>
        <v>0</v>
      </c>
      <c r="T403" s="138">
        <f t="shared" si="259"/>
        <v>0</v>
      </c>
      <c r="U403" s="138">
        <f t="shared" si="260"/>
        <v>0</v>
      </c>
      <c r="V403" s="138">
        <f t="shared" si="261"/>
        <v>0</v>
      </c>
      <c r="W403" s="138">
        <f t="shared" si="262"/>
        <v>0</v>
      </c>
      <c r="X403" s="138">
        <f t="shared" si="263"/>
        <v>0</v>
      </c>
      <c r="Y403" s="138">
        <f t="shared" si="264"/>
        <v>0</v>
      </c>
      <c r="Z403" s="138">
        <f t="shared" si="265"/>
        <v>0</v>
      </c>
      <c r="AA403" s="138">
        <f t="shared" si="266"/>
        <v>0</v>
      </c>
      <c r="AB403" s="138">
        <f t="shared" si="267"/>
        <v>0</v>
      </c>
      <c r="AC403" s="138">
        <f t="shared" si="268"/>
        <v>0</v>
      </c>
      <c r="AD403" s="138">
        <f t="shared" si="269"/>
        <v>0</v>
      </c>
      <c r="AE403" s="138">
        <f t="shared" si="270"/>
        <v>0</v>
      </c>
      <c r="AF403" s="138">
        <f t="shared" si="271"/>
        <v>0</v>
      </c>
      <c r="AG403" s="138">
        <f t="shared" si="272"/>
        <v>0</v>
      </c>
      <c r="AH403" s="138">
        <f t="shared" si="273"/>
        <v>0</v>
      </c>
      <c r="AI403" s="138">
        <f t="shared" si="274"/>
        <v>0</v>
      </c>
      <c r="AJ403" s="138">
        <f t="shared" si="275"/>
        <v>0</v>
      </c>
    </row>
    <row r="404" spans="1:40" ht="15" customHeight="1">
      <c r="A404" s="38" t="s">
        <v>257</v>
      </c>
      <c r="B404" s="38"/>
      <c r="C404" s="39" t="s">
        <v>19</v>
      </c>
      <c r="D404" s="40">
        <v>7.76</v>
      </c>
      <c r="E404" s="41">
        <f>ROUNDDOWN(일위대가목록!G19,0)</f>
        <v>2277</v>
      </c>
      <c r="F404" s="41">
        <f t="shared" si="252"/>
        <v>17669</v>
      </c>
      <c r="G404" s="41">
        <f>ROUNDDOWN(일위대가목록!I19,0)</f>
        <v>22579</v>
      </c>
      <c r="H404" s="41">
        <f t="shared" si="253"/>
        <v>175213</v>
      </c>
      <c r="I404" s="41"/>
      <c r="J404" s="41">
        <f t="shared" si="254"/>
        <v>0</v>
      </c>
      <c r="K404" s="41">
        <f t="shared" si="255"/>
        <v>192882</v>
      </c>
      <c r="L404" s="148">
        <v>15</v>
      </c>
      <c r="O404" s="18" t="s">
        <v>175</v>
      </c>
      <c r="P404" s="14">
        <v>1</v>
      </c>
      <c r="Q404" s="14">
        <f t="shared" si="256"/>
        <v>0</v>
      </c>
      <c r="R404" s="14">
        <f t="shared" si="257"/>
        <v>0</v>
      </c>
      <c r="S404" s="14">
        <f t="shared" si="258"/>
        <v>0</v>
      </c>
      <c r="T404" s="14">
        <f t="shared" si="259"/>
        <v>0</v>
      </c>
      <c r="U404" s="14">
        <f t="shared" si="260"/>
        <v>0</v>
      </c>
      <c r="V404" s="14">
        <f t="shared" si="261"/>
        <v>0</v>
      </c>
      <c r="W404" s="14">
        <f t="shared" si="262"/>
        <v>0</v>
      </c>
      <c r="X404" s="14">
        <f t="shared" si="263"/>
        <v>0</v>
      </c>
      <c r="Y404" s="14">
        <f t="shared" si="264"/>
        <v>0</v>
      </c>
      <c r="Z404" s="14">
        <f t="shared" si="265"/>
        <v>0</v>
      </c>
      <c r="AA404" s="14">
        <f t="shared" si="266"/>
        <v>0</v>
      </c>
      <c r="AB404" s="14">
        <f t="shared" si="267"/>
        <v>0</v>
      </c>
      <c r="AC404" s="14">
        <f t="shared" si="268"/>
        <v>0</v>
      </c>
      <c r="AD404" s="14">
        <f t="shared" si="269"/>
        <v>0</v>
      </c>
      <c r="AE404" s="14">
        <f t="shared" si="270"/>
        <v>0</v>
      </c>
      <c r="AF404" s="14">
        <f t="shared" si="271"/>
        <v>0</v>
      </c>
      <c r="AG404" s="14">
        <f t="shared" si="272"/>
        <v>0</v>
      </c>
      <c r="AH404" s="14">
        <f t="shared" si="273"/>
        <v>0</v>
      </c>
      <c r="AI404" s="14">
        <f t="shared" si="274"/>
        <v>0</v>
      </c>
      <c r="AJ404" s="14">
        <f t="shared" si="275"/>
        <v>0</v>
      </c>
      <c r="AL404" s="138"/>
      <c r="AM404" s="138"/>
      <c r="AN404" s="138"/>
    </row>
    <row r="405" spans="1:40" ht="15" customHeight="1">
      <c r="A405" s="38" t="s">
        <v>258</v>
      </c>
      <c r="B405" s="38" t="s">
        <v>219</v>
      </c>
      <c r="C405" s="39" t="s">
        <v>19</v>
      </c>
      <c r="D405" s="40">
        <v>7.76</v>
      </c>
      <c r="E405" s="41">
        <f>ROUNDDOWN(일위대가목록!G22,0)</f>
        <v>6704</v>
      </c>
      <c r="F405" s="41">
        <f t="shared" si="252"/>
        <v>52023</v>
      </c>
      <c r="G405" s="41">
        <f>ROUNDDOWN(일위대가목록!I22,0)</f>
        <v>55275</v>
      </c>
      <c r="H405" s="41">
        <f t="shared" si="253"/>
        <v>428934</v>
      </c>
      <c r="I405" s="41"/>
      <c r="J405" s="41">
        <f t="shared" si="254"/>
        <v>0</v>
      </c>
      <c r="K405" s="41">
        <f t="shared" si="255"/>
        <v>480957</v>
      </c>
      <c r="L405" s="148">
        <v>18</v>
      </c>
      <c r="O405" s="18" t="s">
        <v>175</v>
      </c>
      <c r="P405" s="14">
        <v>1</v>
      </c>
      <c r="Q405" s="14">
        <f t="shared" si="256"/>
        <v>0</v>
      </c>
      <c r="R405" s="14">
        <f t="shared" si="257"/>
        <v>0</v>
      </c>
      <c r="S405" s="14">
        <f t="shared" si="258"/>
        <v>0</v>
      </c>
      <c r="T405" s="14">
        <f t="shared" si="259"/>
        <v>0</v>
      </c>
      <c r="U405" s="14">
        <f t="shared" si="260"/>
        <v>0</v>
      </c>
      <c r="V405" s="14">
        <f t="shared" si="261"/>
        <v>0</v>
      </c>
      <c r="W405" s="14">
        <f t="shared" si="262"/>
        <v>0</v>
      </c>
      <c r="X405" s="14">
        <f t="shared" si="263"/>
        <v>0</v>
      </c>
      <c r="Y405" s="14">
        <f t="shared" si="264"/>
        <v>0</v>
      </c>
      <c r="Z405" s="14">
        <f t="shared" si="265"/>
        <v>0</v>
      </c>
      <c r="AA405" s="14">
        <f t="shared" si="266"/>
        <v>0</v>
      </c>
      <c r="AB405" s="14">
        <f t="shared" si="267"/>
        <v>0</v>
      </c>
      <c r="AC405" s="14">
        <f t="shared" si="268"/>
        <v>0</v>
      </c>
      <c r="AD405" s="14">
        <f t="shared" si="269"/>
        <v>0</v>
      </c>
      <c r="AE405" s="14">
        <f t="shared" si="270"/>
        <v>0</v>
      </c>
      <c r="AF405" s="14">
        <f t="shared" si="271"/>
        <v>0</v>
      </c>
      <c r="AG405" s="14">
        <f t="shared" si="272"/>
        <v>0</v>
      </c>
      <c r="AH405" s="14">
        <f t="shared" si="273"/>
        <v>0</v>
      </c>
      <c r="AI405" s="14">
        <f t="shared" si="274"/>
        <v>0</v>
      </c>
      <c r="AJ405" s="14">
        <f t="shared" si="275"/>
        <v>0</v>
      </c>
      <c r="AL405" s="138"/>
      <c r="AM405" s="138"/>
      <c r="AN405" s="138"/>
    </row>
    <row r="406" spans="1:40" ht="15" customHeight="1">
      <c r="A406" s="38" t="s">
        <v>250</v>
      </c>
      <c r="B406" s="38" t="s">
        <v>193</v>
      </c>
      <c r="C406" s="39" t="s">
        <v>19</v>
      </c>
      <c r="D406" s="40">
        <v>32.6</v>
      </c>
      <c r="E406" s="41">
        <f>일위대가목록!G15</f>
        <v>834</v>
      </c>
      <c r="F406" s="41">
        <f t="shared" si="252"/>
        <v>27188</v>
      </c>
      <c r="G406" s="41">
        <f>일위대가목록!I15</f>
        <v>943</v>
      </c>
      <c r="H406" s="41">
        <f t="shared" si="253"/>
        <v>30741</v>
      </c>
      <c r="I406" s="41"/>
      <c r="J406" s="41">
        <f t="shared" si="254"/>
        <v>0</v>
      </c>
      <c r="K406" s="41">
        <f t="shared" si="255"/>
        <v>57929</v>
      </c>
      <c r="L406" s="148" t="s">
        <v>249</v>
      </c>
      <c r="O406" s="18" t="s">
        <v>175</v>
      </c>
      <c r="P406" s="14">
        <v>1</v>
      </c>
      <c r="Q406" s="14">
        <f t="shared" si="256"/>
        <v>0</v>
      </c>
      <c r="R406" s="14">
        <f t="shared" si="257"/>
        <v>0</v>
      </c>
      <c r="S406" s="14">
        <f t="shared" si="258"/>
        <v>0</v>
      </c>
      <c r="T406" s="14">
        <f t="shared" si="259"/>
        <v>0</v>
      </c>
      <c r="U406" s="14">
        <f t="shared" si="260"/>
        <v>0</v>
      </c>
      <c r="V406" s="14">
        <f t="shared" si="261"/>
        <v>0</v>
      </c>
      <c r="W406" s="14">
        <f t="shared" si="262"/>
        <v>0</v>
      </c>
      <c r="X406" s="14">
        <f t="shared" si="263"/>
        <v>0</v>
      </c>
      <c r="Y406" s="14">
        <f t="shared" si="264"/>
        <v>0</v>
      </c>
      <c r="Z406" s="14">
        <f t="shared" si="265"/>
        <v>0</v>
      </c>
      <c r="AA406" s="14">
        <f t="shared" si="266"/>
        <v>0</v>
      </c>
      <c r="AB406" s="14">
        <f t="shared" si="267"/>
        <v>0</v>
      </c>
      <c r="AC406" s="14">
        <f t="shared" si="268"/>
        <v>0</v>
      </c>
      <c r="AD406" s="14">
        <f t="shared" si="269"/>
        <v>0</v>
      </c>
      <c r="AE406" s="14">
        <f t="shared" si="270"/>
        <v>0</v>
      </c>
      <c r="AF406" s="14">
        <f t="shared" si="271"/>
        <v>0</v>
      </c>
      <c r="AG406" s="14">
        <f t="shared" si="272"/>
        <v>0</v>
      </c>
      <c r="AH406" s="14">
        <f t="shared" si="273"/>
        <v>0</v>
      </c>
      <c r="AI406" s="14">
        <f t="shared" si="274"/>
        <v>0</v>
      </c>
      <c r="AJ406" s="14">
        <f t="shared" si="275"/>
        <v>0</v>
      </c>
      <c r="AL406" s="138"/>
      <c r="AM406" s="138"/>
      <c r="AN406" s="138"/>
    </row>
    <row r="407" spans="1:40" ht="15" customHeight="1">
      <c r="A407" s="38" t="s">
        <v>259</v>
      </c>
      <c r="B407" s="38"/>
      <c r="C407" s="39" t="s">
        <v>19</v>
      </c>
      <c r="D407" s="40">
        <v>0.6</v>
      </c>
      <c r="E407" s="41"/>
      <c r="F407" s="41">
        <f t="shared" si="252"/>
        <v>0</v>
      </c>
      <c r="G407" s="41">
        <f>ROUNDDOWN(일위대가목록!I23,0)</f>
        <v>16152</v>
      </c>
      <c r="H407" s="41">
        <f t="shared" si="253"/>
        <v>9691</v>
      </c>
      <c r="I407" s="41"/>
      <c r="J407" s="41">
        <f t="shared" si="254"/>
        <v>0</v>
      </c>
      <c r="K407" s="41">
        <f t="shared" si="255"/>
        <v>9691</v>
      </c>
      <c r="L407" s="148">
        <v>19</v>
      </c>
      <c r="O407" s="18" t="s">
        <v>175</v>
      </c>
      <c r="P407" s="14">
        <v>1</v>
      </c>
      <c r="Q407" s="14">
        <f t="shared" si="256"/>
        <v>0</v>
      </c>
      <c r="R407" s="14">
        <f t="shared" si="257"/>
        <v>0</v>
      </c>
      <c r="S407" s="14">
        <f t="shared" si="258"/>
        <v>0</v>
      </c>
      <c r="T407" s="14">
        <f t="shared" si="259"/>
        <v>0</v>
      </c>
      <c r="U407" s="14">
        <f t="shared" si="260"/>
        <v>0</v>
      </c>
      <c r="V407" s="14">
        <f t="shared" si="261"/>
        <v>0</v>
      </c>
      <c r="W407" s="14">
        <f t="shared" si="262"/>
        <v>0</v>
      </c>
      <c r="X407" s="14">
        <f t="shared" si="263"/>
        <v>0</v>
      </c>
      <c r="Y407" s="14">
        <f t="shared" si="264"/>
        <v>0</v>
      </c>
      <c r="Z407" s="14">
        <f t="shared" si="265"/>
        <v>0</v>
      </c>
      <c r="AA407" s="14">
        <f t="shared" si="266"/>
        <v>0</v>
      </c>
      <c r="AB407" s="14">
        <f t="shared" si="267"/>
        <v>0</v>
      </c>
      <c r="AC407" s="14">
        <f t="shared" si="268"/>
        <v>0</v>
      </c>
      <c r="AD407" s="14">
        <f t="shared" si="269"/>
        <v>0</v>
      </c>
      <c r="AE407" s="14">
        <f t="shared" si="270"/>
        <v>0</v>
      </c>
      <c r="AF407" s="14">
        <f t="shared" si="271"/>
        <v>0</v>
      </c>
      <c r="AG407" s="14">
        <f t="shared" si="272"/>
        <v>0</v>
      </c>
      <c r="AH407" s="14">
        <f t="shared" si="273"/>
        <v>0</v>
      </c>
      <c r="AI407" s="14">
        <f t="shared" si="274"/>
        <v>0</v>
      </c>
      <c r="AJ407" s="14">
        <f t="shared" si="275"/>
        <v>0</v>
      </c>
      <c r="AL407" s="138"/>
      <c r="AM407" s="138"/>
      <c r="AN407" s="138"/>
    </row>
    <row r="408" spans="1:40" ht="15" customHeight="1">
      <c r="A408" s="38" t="s">
        <v>260</v>
      </c>
      <c r="B408" s="38" t="s">
        <v>227</v>
      </c>
      <c r="C408" s="39" t="s">
        <v>204</v>
      </c>
      <c r="D408" s="40">
        <v>1</v>
      </c>
      <c r="E408" s="41">
        <f>ROUNDDOWN(일위대가목록!G27,0)</f>
        <v>541509</v>
      </c>
      <c r="F408" s="41">
        <f t="shared" si="252"/>
        <v>541509</v>
      </c>
      <c r="G408" s="41">
        <f>ROUNDDOWN(일위대가목록!I27,0)</f>
        <v>75494</v>
      </c>
      <c r="H408" s="41">
        <f t="shared" si="253"/>
        <v>75494</v>
      </c>
      <c r="I408" s="41"/>
      <c r="J408" s="41">
        <f t="shared" si="254"/>
        <v>0</v>
      </c>
      <c r="K408" s="41">
        <f t="shared" si="255"/>
        <v>617003</v>
      </c>
      <c r="L408" s="148">
        <v>20</v>
      </c>
      <c r="O408" s="18" t="s">
        <v>175</v>
      </c>
      <c r="P408" s="14">
        <v>1</v>
      </c>
      <c r="Q408" s="14">
        <f t="shared" si="256"/>
        <v>0</v>
      </c>
      <c r="R408" s="14">
        <f t="shared" si="257"/>
        <v>0</v>
      </c>
      <c r="S408" s="14">
        <f t="shared" si="258"/>
        <v>0</v>
      </c>
      <c r="T408" s="14">
        <f t="shared" si="259"/>
        <v>0</v>
      </c>
      <c r="U408" s="14">
        <f t="shared" si="260"/>
        <v>0</v>
      </c>
      <c r="V408" s="14">
        <f t="shared" si="261"/>
        <v>0</v>
      </c>
      <c r="W408" s="14">
        <f t="shared" si="262"/>
        <v>0</v>
      </c>
      <c r="X408" s="14">
        <f t="shared" si="263"/>
        <v>0</v>
      </c>
      <c r="Y408" s="14">
        <f t="shared" si="264"/>
        <v>0</v>
      </c>
      <c r="Z408" s="14">
        <f t="shared" si="265"/>
        <v>0</v>
      </c>
      <c r="AA408" s="14">
        <f t="shared" si="266"/>
        <v>0</v>
      </c>
      <c r="AB408" s="14">
        <f t="shared" si="267"/>
        <v>0</v>
      </c>
      <c r="AC408" s="14">
        <f t="shared" si="268"/>
        <v>0</v>
      </c>
      <c r="AD408" s="14">
        <f t="shared" si="269"/>
        <v>0</v>
      </c>
      <c r="AE408" s="14">
        <f t="shared" si="270"/>
        <v>0</v>
      </c>
      <c r="AF408" s="14">
        <f t="shared" si="271"/>
        <v>0</v>
      </c>
      <c r="AG408" s="14">
        <f t="shared" si="272"/>
        <v>0</v>
      </c>
      <c r="AH408" s="14">
        <f t="shared" si="273"/>
        <v>0</v>
      </c>
      <c r="AI408" s="14">
        <f t="shared" si="274"/>
        <v>0</v>
      </c>
      <c r="AJ408" s="14">
        <f t="shared" si="275"/>
        <v>0</v>
      </c>
      <c r="AL408" s="138"/>
      <c r="AM408" s="138"/>
      <c r="AN408" s="138"/>
    </row>
    <row r="409" spans="1:40" ht="15" customHeight="1">
      <c r="A409" s="38" t="s">
        <v>261</v>
      </c>
      <c r="B409" s="38" t="s">
        <v>225</v>
      </c>
      <c r="C409" s="39" t="s">
        <v>19</v>
      </c>
      <c r="D409" s="40">
        <v>1.2</v>
      </c>
      <c r="E409" s="41">
        <f>ROUNDDOWN(일위대가목록!G25,0)</f>
        <v>2512</v>
      </c>
      <c r="F409" s="41">
        <f t="shared" si="252"/>
        <v>3014</v>
      </c>
      <c r="G409" s="41">
        <f>ROUNDDOWN(일위대가목록!I25,0)</f>
        <v>6609</v>
      </c>
      <c r="H409" s="41">
        <f t="shared" si="253"/>
        <v>7930</v>
      </c>
      <c r="I409" s="41"/>
      <c r="J409" s="41">
        <f t="shared" si="254"/>
        <v>0</v>
      </c>
      <c r="K409" s="41">
        <f t="shared" si="255"/>
        <v>10944</v>
      </c>
      <c r="L409" s="148">
        <v>21</v>
      </c>
      <c r="O409" s="18" t="s">
        <v>175</v>
      </c>
      <c r="P409" s="14">
        <v>1</v>
      </c>
      <c r="Q409" s="14">
        <f t="shared" si="256"/>
        <v>0</v>
      </c>
      <c r="R409" s="14">
        <f t="shared" si="257"/>
        <v>0</v>
      </c>
      <c r="S409" s="14">
        <f t="shared" si="258"/>
        <v>0</v>
      </c>
      <c r="T409" s="14">
        <f t="shared" si="259"/>
        <v>0</v>
      </c>
      <c r="U409" s="14">
        <f t="shared" si="260"/>
        <v>0</v>
      </c>
      <c r="V409" s="14">
        <f t="shared" si="261"/>
        <v>0</v>
      </c>
      <c r="W409" s="14">
        <f t="shared" si="262"/>
        <v>0</v>
      </c>
      <c r="X409" s="14">
        <f t="shared" si="263"/>
        <v>0</v>
      </c>
      <c r="Y409" s="14">
        <f t="shared" si="264"/>
        <v>0</v>
      </c>
      <c r="Z409" s="14">
        <f t="shared" si="265"/>
        <v>0</v>
      </c>
      <c r="AA409" s="14">
        <f t="shared" si="266"/>
        <v>0</v>
      </c>
      <c r="AB409" s="14">
        <f t="shared" si="267"/>
        <v>0</v>
      </c>
      <c r="AC409" s="14">
        <f t="shared" si="268"/>
        <v>0</v>
      </c>
      <c r="AD409" s="14">
        <f t="shared" si="269"/>
        <v>0</v>
      </c>
      <c r="AE409" s="14">
        <f t="shared" si="270"/>
        <v>0</v>
      </c>
      <c r="AF409" s="14">
        <f t="shared" si="271"/>
        <v>0</v>
      </c>
      <c r="AG409" s="14">
        <f t="shared" si="272"/>
        <v>0</v>
      </c>
      <c r="AH409" s="14">
        <f t="shared" si="273"/>
        <v>0</v>
      </c>
      <c r="AI409" s="14">
        <f t="shared" si="274"/>
        <v>0</v>
      </c>
      <c r="AJ409" s="14">
        <f t="shared" si="275"/>
        <v>0</v>
      </c>
      <c r="AL409" s="138"/>
      <c r="AM409" s="138"/>
      <c r="AN409" s="138"/>
    </row>
    <row r="410" spans="1:40" ht="15" customHeight="1">
      <c r="A410" s="38" t="s">
        <v>251</v>
      </c>
      <c r="B410" s="38" t="s">
        <v>226</v>
      </c>
      <c r="C410" s="39" t="s">
        <v>19</v>
      </c>
      <c r="D410" s="40">
        <v>1.2</v>
      </c>
      <c r="E410" s="41">
        <f>ROUNDDOWN(일위대가목록!G26,0)</f>
        <v>11052</v>
      </c>
      <c r="F410" s="41">
        <f t="shared" si="252"/>
        <v>13262</v>
      </c>
      <c r="G410" s="41">
        <f>ROUNDDOWN(일위대가목록!I26,0)</f>
        <v>10368</v>
      </c>
      <c r="H410" s="41">
        <f t="shared" si="253"/>
        <v>12441</v>
      </c>
      <c r="I410" s="41"/>
      <c r="J410" s="41">
        <f t="shared" si="254"/>
        <v>0</v>
      </c>
      <c r="K410" s="41">
        <f t="shared" si="255"/>
        <v>25703</v>
      </c>
      <c r="L410" s="148">
        <v>22</v>
      </c>
      <c r="O410" s="18" t="s">
        <v>175</v>
      </c>
      <c r="P410" s="14">
        <v>1</v>
      </c>
      <c r="Q410" s="14">
        <f t="shared" si="256"/>
        <v>0</v>
      </c>
      <c r="R410" s="14">
        <f t="shared" si="257"/>
        <v>0</v>
      </c>
      <c r="S410" s="14">
        <f t="shared" si="258"/>
        <v>0</v>
      </c>
      <c r="T410" s="14">
        <f t="shared" si="259"/>
        <v>0</v>
      </c>
      <c r="U410" s="14">
        <f t="shared" si="260"/>
        <v>0</v>
      </c>
      <c r="V410" s="14">
        <f t="shared" si="261"/>
        <v>0</v>
      </c>
      <c r="W410" s="14">
        <f t="shared" si="262"/>
        <v>0</v>
      </c>
      <c r="X410" s="14">
        <f t="shared" si="263"/>
        <v>0</v>
      </c>
      <c r="Y410" s="14">
        <f t="shared" si="264"/>
        <v>0</v>
      </c>
      <c r="Z410" s="14">
        <f t="shared" si="265"/>
        <v>0</v>
      </c>
      <c r="AA410" s="14">
        <f t="shared" si="266"/>
        <v>0</v>
      </c>
      <c r="AB410" s="14">
        <f t="shared" si="267"/>
        <v>0</v>
      </c>
      <c r="AC410" s="14">
        <f t="shared" si="268"/>
        <v>0</v>
      </c>
      <c r="AD410" s="14">
        <f t="shared" si="269"/>
        <v>0</v>
      </c>
      <c r="AE410" s="14">
        <f t="shared" si="270"/>
        <v>0</v>
      </c>
      <c r="AF410" s="14">
        <f t="shared" si="271"/>
        <v>0</v>
      </c>
      <c r="AG410" s="14">
        <f t="shared" si="272"/>
        <v>0</v>
      </c>
      <c r="AH410" s="14">
        <f t="shared" si="273"/>
        <v>0</v>
      </c>
      <c r="AI410" s="14">
        <f t="shared" si="274"/>
        <v>0</v>
      </c>
      <c r="AJ410" s="14">
        <f t="shared" si="275"/>
        <v>0</v>
      </c>
    </row>
    <row r="411" spans="1:40" ht="15" customHeight="1">
      <c r="A411" s="38" t="s">
        <v>252</v>
      </c>
      <c r="B411" s="38" t="s">
        <v>198</v>
      </c>
      <c r="C411" s="39" t="s">
        <v>19</v>
      </c>
      <c r="D411" s="40">
        <v>1.8</v>
      </c>
      <c r="E411" s="41">
        <f>ROUNDDOWN(일위대가목록!G12,0)</f>
        <v>69925</v>
      </c>
      <c r="F411" s="41">
        <f t="shared" si="252"/>
        <v>125865</v>
      </c>
      <c r="G411" s="41">
        <f>ROUNDDOWN(일위대가목록!I12,0)</f>
        <v>4165</v>
      </c>
      <c r="H411" s="41">
        <f t="shared" si="253"/>
        <v>7497</v>
      </c>
      <c r="I411" s="41"/>
      <c r="J411" s="41">
        <f t="shared" si="254"/>
        <v>0</v>
      </c>
      <c r="K411" s="41">
        <f t="shared" si="255"/>
        <v>133362</v>
      </c>
      <c r="L411" s="148">
        <v>8</v>
      </c>
      <c r="O411" s="18" t="s">
        <v>175</v>
      </c>
      <c r="P411" s="14">
        <v>1</v>
      </c>
      <c r="Q411" s="14">
        <f t="shared" si="256"/>
        <v>0</v>
      </c>
      <c r="R411" s="14">
        <f t="shared" si="257"/>
        <v>0</v>
      </c>
      <c r="S411" s="14">
        <f t="shared" si="258"/>
        <v>0</v>
      </c>
      <c r="T411" s="14">
        <f t="shared" si="259"/>
        <v>0</v>
      </c>
      <c r="U411" s="14">
        <f t="shared" si="260"/>
        <v>0</v>
      </c>
      <c r="V411" s="14">
        <f t="shared" si="261"/>
        <v>0</v>
      </c>
      <c r="W411" s="14">
        <f t="shared" si="262"/>
        <v>0</v>
      </c>
      <c r="X411" s="14">
        <f t="shared" si="263"/>
        <v>0</v>
      </c>
      <c r="Y411" s="14">
        <f t="shared" si="264"/>
        <v>0</v>
      </c>
      <c r="Z411" s="14">
        <f t="shared" si="265"/>
        <v>0</v>
      </c>
      <c r="AA411" s="14">
        <f t="shared" si="266"/>
        <v>0</v>
      </c>
      <c r="AB411" s="14">
        <f t="shared" si="267"/>
        <v>0</v>
      </c>
      <c r="AC411" s="14">
        <f t="shared" si="268"/>
        <v>0</v>
      </c>
      <c r="AD411" s="14">
        <f t="shared" si="269"/>
        <v>0</v>
      </c>
      <c r="AE411" s="14">
        <f t="shared" si="270"/>
        <v>0</v>
      </c>
      <c r="AF411" s="14">
        <f t="shared" si="271"/>
        <v>0</v>
      </c>
      <c r="AG411" s="14">
        <f t="shared" si="272"/>
        <v>0</v>
      </c>
      <c r="AH411" s="14">
        <f t="shared" si="273"/>
        <v>0</v>
      </c>
      <c r="AI411" s="14">
        <f t="shared" si="274"/>
        <v>0</v>
      </c>
      <c r="AJ411" s="14">
        <f t="shared" si="275"/>
        <v>0</v>
      </c>
    </row>
    <row r="412" spans="1:40" ht="15" customHeight="1">
      <c r="A412" s="38"/>
      <c r="B412" s="38"/>
      <c r="C412" s="39"/>
      <c r="D412" s="43"/>
      <c r="E412" s="43"/>
      <c r="F412" s="43"/>
      <c r="G412" s="43"/>
      <c r="H412" s="43"/>
      <c r="I412" s="43"/>
      <c r="J412" s="43"/>
      <c r="K412" s="43"/>
      <c r="L412" s="39"/>
    </row>
    <row r="413" spans="1:40" ht="15" customHeight="1">
      <c r="A413" s="38"/>
      <c r="B413" s="38"/>
      <c r="C413" s="39"/>
      <c r="D413" s="43"/>
      <c r="E413" s="43"/>
      <c r="F413" s="43"/>
      <c r="G413" s="43"/>
      <c r="H413" s="43"/>
      <c r="I413" s="43"/>
      <c r="J413" s="43"/>
      <c r="K413" s="43"/>
      <c r="L413" s="39"/>
    </row>
    <row r="414" spans="1:40" ht="15" customHeight="1">
      <c r="A414" s="38"/>
      <c r="B414" s="38"/>
      <c r="C414" s="39"/>
      <c r="D414" s="43"/>
      <c r="E414" s="43"/>
      <c r="F414" s="43"/>
      <c r="G414" s="43"/>
      <c r="H414" s="43"/>
      <c r="I414" s="43"/>
      <c r="J414" s="43"/>
      <c r="K414" s="43"/>
      <c r="L414" s="39"/>
    </row>
    <row r="415" spans="1:40" ht="15" customHeight="1">
      <c r="A415" s="38"/>
      <c r="B415" s="38"/>
      <c r="C415" s="39"/>
      <c r="D415" s="43"/>
      <c r="E415" s="43"/>
      <c r="F415" s="43"/>
      <c r="G415" s="43"/>
      <c r="H415" s="43"/>
      <c r="I415" s="43"/>
      <c r="J415" s="43"/>
      <c r="K415" s="43"/>
      <c r="L415" s="39"/>
    </row>
    <row r="416" spans="1:40" ht="15" customHeight="1">
      <c r="A416" s="38"/>
      <c r="B416" s="38"/>
      <c r="C416" s="39"/>
      <c r="D416" s="43"/>
      <c r="E416" s="43"/>
      <c r="F416" s="43"/>
      <c r="G416" s="43"/>
      <c r="H416" s="43"/>
      <c r="I416" s="43"/>
      <c r="J416" s="43"/>
      <c r="K416" s="43"/>
      <c r="L416" s="39"/>
    </row>
    <row r="417" spans="1:37" ht="15" customHeight="1">
      <c r="A417" s="38"/>
      <c r="B417" s="38"/>
      <c r="C417" s="39"/>
      <c r="D417" s="43"/>
      <c r="E417" s="43"/>
      <c r="F417" s="43"/>
      <c r="G417" s="43"/>
      <c r="H417" s="43"/>
      <c r="I417" s="43"/>
      <c r="J417" s="43"/>
      <c r="K417" s="43"/>
      <c r="L417" s="39"/>
    </row>
    <row r="418" spans="1:37" ht="15" customHeight="1">
      <c r="A418" s="38"/>
      <c r="B418" s="38"/>
      <c r="C418" s="39"/>
      <c r="D418" s="43"/>
      <c r="E418" s="43"/>
      <c r="F418" s="43"/>
      <c r="G418" s="43"/>
      <c r="H418" s="43"/>
      <c r="I418" s="43"/>
      <c r="J418" s="43"/>
      <c r="K418" s="43"/>
      <c r="L418" s="39"/>
    </row>
    <row r="419" spans="1:37" ht="15" customHeight="1">
      <c r="A419" s="38"/>
      <c r="B419" s="38"/>
      <c r="C419" s="39"/>
      <c r="D419" s="43"/>
      <c r="E419" s="43"/>
      <c r="F419" s="43"/>
      <c r="G419" s="43"/>
      <c r="H419" s="43"/>
      <c r="I419" s="43"/>
      <c r="J419" s="43"/>
      <c r="K419" s="43"/>
      <c r="L419" s="39"/>
    </row>
    <row r="420" spans="1:37" ht="15" customHeight="1">
      <c r="A420" s="38"/>
      <c r="B420" s="38"/>
      <c r="C420" s="39"/>
      <c r="D420" s="43"/>
      <c r="E420" s="43"/>
      <c r="F420" s="43"/>
      <c r="G420" s="43"/>
      <c r="H420" s="43"/>
      <c r="I420" s="43"/>
      <c r="J420" s="43"/>
      <c r="K420" s="43"/>
      <c r="L420" s="39"/>
    </row>
    <row r="421" spans="1:37" ht="15" customHeight="1">
      <c r="A421" s="38"/>
      <c r="B421" s="38"/>
      <c r="C421" s="39"/>
      <c r="D421" s="43"/>
      <c r="E421" s="43"/>
      <c r="F421" s="43"/>
      <c r="G421" s="43"/>
      <c r="H421" s="43"/>
      <c r="I421" s="43"/>
      <c r="J421" s="43"/>
      <c r="K421" s="43"/>
      <c r="L421" s="39"/>
    </row>
    <row r="422" spans="1:37" ht="15" customHeight="1">
      <c r="A422" s="38"/>
      <c r="B422" s="38"/>
      <c r="C422" s="39"/>
      <c r="D422" s="43"/>
      <c r="E422" s="43"/>
      <c r="F422" s="43"/>
      <c r="G422" s="43"/>
      <c r="H422" s="43"/>
      <c r="I422" s="43"/>
      <c r="J422" s="43"/>
      <c r="K422" s="43"/>
      <c r="L422" s="39"/>
    </row>
    <row r="423" spans="1:37" ht="15" customHeight="1">
      <c r="A423" s="38"/>
      <c r="B423" s="38"/>
      <c r="C423" s="39"/>
      <c r="D423" s="43"/>
      <c r="E423" s="43"/>
      <c r="F423" s="43"/>
      <c r="G423" s="43"/>
      <c r="H423" s="43"/>
      <c r="I423" s="43"/>
      <c r="J423" s="43"/>
      <c r="K423" s="43"/>
      <c r="L423" s="39"/>
    </row>
    <row r="424" spans="1:37" ht="15" customHeight="1">
      <c r="A424" s="42" t="s">
        <v>176</v>
      </c>
      <c r="B424" s="38"/>
      <c r="C424" s="39"/>
      <c r="D424" s="43"/>
      <c r="E424" s="41"/>
      <c r="F424" s="41">
        <f>SUMIF($P$397:$P$423, 1,$F$397:$F$423)</f>
        <v>1624315</v>
      </c>
      <c r="G424" s="41"/>
      <c r="H424" s="41">
        <f>SUMIF($P$397:$P$423, 1,$H$397:$H$423)</f>
        <v>958656</v>
      </c>
      <c r="I424" s="41"/>
      <c r="J424" s="41">
        <f>SUMIF($P$397:$P$423, 1,$J$397:$J$423)</f>
        <v>0</v>
      </c>
      <c r="K424" s="41">
        <f>F424+H424+J424</f>
        <v>2582971</v>
      </c>
      <c r="L424" s="39"/>
      <c r="Q424" s="14">
        <f>SUM($Q$397:$Q$423)</f>
        <v>0</v>
      </c>
      <c r="R424" s="14">
        <f>SUM($R$397:$R$423)</f>
        <v>0</v>
      </c>
      <c r="S424" s="14">
        <f>SUM($S$397:$S$423)</f>
        <v>0</v>
      </c>
      <c r="T424" s="14">
        <f>SUM($T$397:$T$423)</f>
        <v>0</v>
      </c>
      <c r="U424" s="14">
        <f>SUM($U$397:$U$423)</f>
        <v>0</v>
      </c>
      <c r="V424" s="14">
        <f>SUM($V$397:$V$423)</f>
        <v>0</v>
      </c>
      <c r="W424" s="14">
        <f>SUM($W$397:$W$423)</f>
        <v>0</v>
      </c>
      <c r="X424" s="14">
        <f>SUM($X$397:$X$423)</f>
        <v>0</v>
      </c>
      <c r="Y424" s="14">
        <f>SUM($Y$397:$Y$423)</f>
        <v>0</v>
      </c>
      <c r="Z424" s="14">
        <f>SUM($Z$397:$Z$423)</f>
        <v>0</v>
      </c>
      <c r="AA424" s="14">
        <f>SUM($AA$397:$AA$423)</f>
        <v>0</v>
      </c>
      <c r="AB424" s="14">
        <f>SUM($AB$397:$AB$423)</f>
        <v>0</v>
      </c>
      <c r="AC424" s="14">
        <f>SUM($AC$397:$AC$423)</f>
        <v>0</v>
      </c>
      <c r="AD424" s="14">
        <f>SUM($AD$397:$AD$423)</f>
        <v>0</v>
      </c>
      <c r="AE424" s="14">
        <f>SUM($AE$397:$AE$423)</f>
        <v>0</v>
      </c>
      <c r="AF424" s="14">
        <f>SUM($AF$397:$AF$423)</f>
        <v>0</v>
      </c>
      <c r="AG424" s="14">
        <f>SUM($AG$397:$AG$423)</f>
        <v>0</v>
      </c>
      <c r="AH424" s="14">
        <f>SUM($AH$397:$AH$423)</f>
        <v>0</v>
      </c>
      <c r="AI424" s="14">
        <f>SUM($AI$397:$AI$423)</f>
        <v>0</v>
      </c>
      <c r="AJ424" s="14">
        <f>SUM($AJ$397:$AJ$423)</f>
        <v>0</v>
      </c>
      <c r="AK424" s="14">
        <f>SUM($AK$397:$AK$423)</f>
        <v>0</v>
      </c>
    </row>
    <row r="425" spans="1:37" ht="15" customHeight="1">
      <c r="A425" s="44" t="s">
        <v>290</v>
      </c>
      <c r="B425" s="38"/>
      <c r="C425" s="39"/>
      <c r="D425" s="43"/>
      <c r="E425" s="41"/>
      <c r="F425" s="41"/>
      <c r="G425" s="41"/>
      <c r="H425" s="41"/>
      <c r="I425" s="41"/>
      <c r="J425" s="41"/>
      <c r="K425" s="41"/>
      <c r="L425" s="39"/>
    </row>
    <row r="426" spans="1:37" ht="15" customHeight="1">
      <c r="A426" s="45" t="s">
        <v>312</v>
      </c>
      <c r="B426" s="45"/>
      <c r="C426" s="42" t="s">
        <v>95</v>
      </c>
      <c r="D426" s="46">
        <v>1</v>
      </c>
      <c r="E426" s="41">
        <f>집계표!F480</f>
        <v>7200000</v>
      </c>
      <c r="F426" s="41">
        <f>D426*E426</f>
        <v>7200000</v>
      </c>
      <c r="G426" s="41">
        <f>집계표!H480</f>
        <v>0</v>
      </c>
      <c r="H426" s="41">
        <f>D426*G426</f>
        <v>0</v>
      </c>
      <c r="I426" s="41">
        <f>집계표!J480</f>
        <v>0</v>
      </c>
      <c r="J426" s="41">
        <f>D426*I426</f>
        <v>0</v>
      </c>
      <c r="K426" s="41">
        <f>F426+H426+J426</f>
        <v>7200000</v>
      </c>
      <c r="L426" s="42" t="s">
        <v>16</v>
      </c>
      <c r="P426" s="14">
        <v>1</v>
      </c>
      <c r="Q426" s="14">
        <f>집계표!Q480*D426</f>
        <v>0</v>
      </c>
      <c r="R426" s="14">
        <f>집계표!R480*D426</f>
        <v>0</v>
      </c>
      <c r="S426" s="14">
        <f>집계표!S480*D426</f>
        <v>0</v>
      </c>
      <c r="T426" s="14">
        <f>집계표!T480*D426</f>
        <v>0</v>
      </c>
      <c r="U426" s="14">
        <f>집계표!U480*D426</f>
        <v>0</v>
      </c>
      <c r="V426" s="14">
        <f>집계표!V480*D426</f>
        <v>0</v>
      </c>
      <c r="W426" s="14">
        <f>집계표!W480*D426</f>
        <v>0</v>
      </c>
      <c r="X426" s="14">
        <f>집계표!X480*D426</f>
        <v>0</v>
      </c>
      <c r="Y426" s="14">
        <f>집계표!Y480*D426</f>
        <v>0</v>
      </c>
      <c r="Z426" s="14">
        <f>집계표!Z480*D426</f>
        <v>0</v>
      </c>
      <c r="AA426" s="14">
        <f>집계표!AA480*D426</f>
        <v>0</v>
      </c>
      <c r="AB426" s="14">
        <f>집계표!AB480*D426</f>
        <v>0</v>
      </c>
      <c r="AC426" s="14">
        <f>집계표!AC480*D426</f>
        <v>0</v>
      </c>
      <c r="AD426" s="14">
        <f>집계표!AD480*D426</f>
        <v>0</v>
      </c>
      <c r="AE426" s="14">
        <f>집계표!AE480*D426</f>
        <v>0</v>
      </c>
      <c r="AF426" s="14">
        <f>집계표!AF480*D426</f>
        <v>0</v>
      </c>
      <c r="AG426" s="14">
        <f>집계표!AG480*D426</f>
        <v>0</v>
      </c>
      <c r="AH426" s="14">
        <f>집계표!AH480*D426</f>
        <v>0</v>
      </c>
      <c r="AI426" s="14">
        <f>집계표!AI480*D426</f>
        <v>0</v>
      </c>
      <c r="AJ426" s="14">
        <f>집계표!AJ480*D426</f>
        <v>0</v>
      </c>
      <c r="AK426" s="14">
        <f>집계표!AK480*D426</f>
        <v>0</v>
      </c>
    </row>
    <row r="427" spans="1:37" ht="15" customHeight="1">
      <c r="A427" s="45" t="s">
        <v>313</v>
      </c>
      <c r="B427" s="45"/>
      <c r="C427" s="42" t="s">
        <v>95</v>
      </c>
      <c r="D427" s="46">
        <v>1</v>
      </c>
      <c r="E427" s="41">
        <f>집계표!F508</f>
        <v>1168369</v>
      </c>
      <c r="F427" s="41">
        <f>D427*E427</f>
        <v>1168369</v>
      </c>
      <c r="G427" s="41">
        <f>집계표!H508</f>
        <v>160963</v>
      </c>
      <c r="H427" s="41">
        <f>D427*G427</f>
        <v>160963</v>
      </c>
      <c r="I427" s="41">
        <f>집계표!J508</f>
        <v>0</v>
      </c>
      <c r="J427" s="41">
        <f>D427*I427</f>
        <v>0</v>
      </c>
      <c r="K427" s="41">
        <f>F427+H427+J427</f>
        <v>1329332</v>
      </c>
      <c r="L427" s="42" t="s">
        <v>16</v>
      </c>
      <c r="P427" s="14">
        <v>1</v>
      </c>
      <c r="Q427" s="14">
        <f>집계표!Q508*D427</f>
        <v>0</v>
      </c>
      <c r="R427" s="14">
        <f>집계표!R508*D427</f>
        <v>0</v>
      </c>
      <c r="S427" s="14">
        <f>집계표!S508*D427</f>
        <v>0</v>
      </c>
      <c r="T427" s="14">
        <f>집계표!T508*D427</f>
        <v>0</v>
      </c>
      <c r="U427" s="14">
        <f>집계표!U508*D427</f>
        <v>0</v>
      </c>
      <c r="V427" s="14">
        <f>집계표!V508*D427</f>
        <v>0</v>
      </c>
      <c r="W427" s="14">
        <f>집계표!W508*D427</f>
        <v>0</v>
      </c>
      <c r="X427" s="14">
        <f>집계표!X508*D427</f>
        <v>0</v>
      </c>
      <c r="Y427" s="14">
        <f>집계표!Y508*D427</f>
        <v>0</v>
      </c>
      <c r="Z427" s="14">
        <f>집계표!Z508*D427</f>
        <v>0</v>
      </c>
      <c r="AA427" s="14">
        <f>집계표!AA508*D427</f>
        <v>0</v>
      </c>
      <c r="AB427" s="14">
        <f>집계표!AB508*D427</f>
        <v>0</v>
      </c>
      <c r="AC427" s="14">
        <f>집계표!AC508*D427</f>
        <v>0</v>
      </c>
      <c r="AD427" s="14">
        <f>집계표!AD508*D427</f>
        <v>0</v>
      </c>
      <c r="AE427" s="14">
        <f>집계표!AE508*D427</f>
        <v>0</v>
      </c>
      <c r="AF427" s="14">
        <f>집계표!AF508*D427</f>
        <v>0</v>
      </c>
      <c r="AG427" s="14">
        <f>집계표!AG508*D427</f>
        <v>0</v>
      </c>
      <c r="AH427" s="14">
        <f>집계표!AH508*D427</f>
        <v>0</v>
      </c>
      <c r="AI427" s="14">
        <f>집계표!AI508*D427</f>
        <v>0</v>
      </c>
      <c r="AJ427" s="14">
        <f>집계표!AJ508*D427</f>
        <v>0</v>
      </c>
      <c r="AK427" s="14">
        <f>집계표!AK508*D427</f>
        <v>0</v>
      </c>
    </row>
    <row r="428" spans="1:37" ht="15" customHeight="1">
      <c r="A428" s="45" t="s">
        <v>314</v>
      </c>
      <c r="B428" s="45"/>
      <c r="C428" s="42" t="s">
        <v>95</v>
      </c>
      <c r="D428" s="46">
        <v>1</v>
      </c>
      <c r="E428" s="41">
        <f>집계표!F536</f>
        <v>2086875</v>
      </c>
      <c r="F428" s="41">
        <f>D428*E428</f>
        <v>2086875</v>
      </c>
      <c r="G428" s="41">
        <f>집계표!H536</f>
        <v>1023946</v>
      </c>
      <c r="H428" s="41">
        <f>D428*G428</f>
        <v>1023946</v>
      </c>
      <c r="I428" s="41">
        <f>집계표!J536</f>
        <v>0</v>
      </c>
      <c r="J428" s="41">
        <f>D428*I428</f>
        <v>0</v>
      </c>
      <c r="K428" s="41">
        <f>F428+H428+J428</f>
        <v>3110821</v>
      </c>
      <c r="L428" s="42" t="s">
        <v>16</v>
      </c>
      <c r="P428" s="14">
        <v>1</v>
      </c>
      <c r="Q428" s="14">
        <f>집계표!Q536*D428</f>
        <v>0</v>
      </c>
      <c r="R428" s="14">
        <f>집계표!R536*D428</f>
        <v>0</v>
      </c>
      <c r="S428" s="14">
        <f>집계표!S536*D428</f>
        <v>0</v>
      </c>
      <c r="T428" s="14">
        <f>집계표!T536*D428</f>
        <v>0</v>
      </c>
      <c r="U428" s="14">
        <f>집계표!U536*D428</f>
        <v>0</v>
      </c>
      <c r="V428" s="14">
        <f>집계표!V536*D428</f>
        <v>0</v>
      </c>
      <c r="W428" s="14">
        <f>집계표!W536*D428</f>
        <v>0</v>
      </c>
      <c r="X428" s="14">
        <f>집계표!X536*D428</f>
        <v>0</v>
      </c>
      <c r="Y428" s="14">
        <f>집계표!Y536*D428</f>
        <v>0</v>
      </c>
      <c r="Z428" s="14">
        <f>집계표!Z536*D428</f>
        <v>0</v>
      </c>
      <c r="AA428" s="14">
        <f>집계표!AA536*D428</f>
        <v>0</v>
      </c>
      <c r="AB428" s="14">
        <f>집계표!AB536*D428</f>
        <v>0</v>
      </c>
      <c r="AC428" s="14">
        <f>집계표!AC536*D428</f>
        <v>0</v>
      </c>
      <c r="AD428" s="14">
        <f>집계표!AD536*D428</f>
        <v>0</v>
      </c>
      <c r="AE428" s="14">
        <f>집계표!AE536*D428</f>
        <v>0</v>
      </c>
      <c r="AF428" s="14">
        <f>집계표!AF536*D428</f>
        <v>0</v>
      </c>
      <c r="AG428" s="14">
        <f>집계표!AG536*D428</f>
        <v>0</v>
      </c>
      <c r="AH428" s="14">
        <f>집계표!AH536*D428</f>
        <v>0</v>
      </c>
      <c r="AI428" s="14">
        <f>집계표!AI536*D428</f>
        <v>0</v>
      </c>
      <c r="AJ428" s="14">
        <f>집계표!AJ536*D428</f>
        <v>0</v>
      </c>
      <c r="AK428" s="14">
        <f>집계표!AK536*D428</f>
        <v>0</v>
      </c>
    </row>
    <row r="429" spans="1:37" ht="15" customHeight="1">
      <c r="A429" s="38"/>
      <c r="B429" s="38"/>
      <c r="C429" s="39"/>
      <c r="D429" s="43"/>
      <c r="E429" s="41"/>
      <c r="F429" s="41"/>
      <c r="G429" s="41"/>
      <c r="H429" s="41"/>
      <c r="I429" s="41"/>
      <c r="J429" s="41"/>
      <c r="K429" s="41"/>
      <c r="L429" s="39"/>
    </row>
    <row r="430" spans="1:37" ht="15" customHeight="1">
      <c r="A430" s="38"/>
      <c r="B430" s="38"/>
      <c r="C430" s="39"/>
      <c r="D430" s="43"/>
      <c r="E430" s="43"/>
      <c r="F430" s="43"/>
      <c r="G430" s="43"/>
      <c r="H430" s="43"/>
      <c r="I430" s="43"/>
      <c r="J430" s="43"/>
      <c r="K430" s="43"/>
      <c r="L430" s="39"/>
    </row>
    <row r="431" spans="1:37" ht="15" customHeight="1">
      <c r="A431" s="38"/>
      <c r="B431" s="38"/>
      <c r="C431" s="39"/>
      <c r="D431" s="43"/>
      <c r="E431" s="43"/>
      <c r="F431" s="43"/>
      <c r="G431" s="43"/>
      <c r="H431" s="43"/>
      <c r="I431" s="43"/>
      <c r="J431" s="43"/>
      <c r="K431" s="43"/>
      <c r="L431" s="39"/>
    </row>
    <row r="432" spans="1:37" ht="15" customHeight="1">
      <c r="A432" s="38"/>
      <c r="B432" s="38"/>
      <c r="C432" s="39"/>
      <c r="D432" s="43"/>
      <c r="E432" s="43"/>
      <c r="F432" s="43"/>
      <c r="G432" s="43"/>
      <c r="H432" s="43"/>
      <c r="I432" s="43"/>
      <c r="J432" s="43"/>
      <c r="K432" s="43"/>
      <c r="L432" s="39"/>
    </row>
    <row r="433" spans="1:12" ht="15" customHeight="1">
      <c r="A433" s="38"/>
      <c r="B433" s="38"/>
      <c r="C433" s="39"/>
      <c r="D433" s="43"/>
      <c r="E433" s="43"/>
      <c r="F433" s="43"/>
      <c r="G433" s="43"/>
      <c r="H433" s="43"/>
      <c r="I433" s="43"/>
      <c r="J433" s="43"/>
      <c r="K433" s="43"/>
      <c r="L433" s="39"/>
    </row>
    <row r="434" spans="1:12" ht="15" customHeight="1">
      <c r="A434" s="38"/>
      <c r="B434" s="38"/>
      <c r="C434" s="39"/>
      <c r="D434" s="43"/>
      <c r="E434" s="43"/>
      <c r="F434" s="43"/>
      <c r="G434" s="43"/>
      <c r="H434" s="43"/>
      <c r="I434" s="43"/>
      <c r="J434" s="43"/>
      <c r="K434" s="43"/>
      <c r="L434" s="39"/>
    </row>
    <row r="435" spans="1:12" ht="15" customHeight="1">
      <c r="A435" s="38"/>
      <c r="B435" s="38"/>
      <c r="C435" s="39"/>
      <c r="D435" s="43"/>
      <c r="E435" s="43"/>
      <c r="F435" s="43"/>
      <c r="G435" s="43"/>
      <c r="H435" s="43"/>
      <c r="I435" s="43"/>
      <c r="J435" s="43"/>
      <c r="K435" s="43"/>
      <c r="L435" s="39"/>
    </row>
    <row r="436" spans="1:12" ht="15" customHeight="1">
      <c r="A436" s="38"/>
      <c r="B436" s="38"/>
      <c r="C436" s="39"/>
      <c r="D436" s="43"/>
      <c r="E436" s="43"/>
      <c r="F436" s="43"/>
      <c r="G436" s="43"/>
      <c r="H436" s="43"/>
      <c r="I436" s="43"/>
      <c r="J436" s="43"/>
      <c r="K436" s="43"/>
      <c r="L436" s="39"/>
    </row>
    <row r="437" spans="1:12" ht="15" customHeight="1">
      <c r="A437" s="38"/>
      <c r="B437" s="38"/>
      <c r="C437" s="39"/>
      <c r="D437" s="43"/>
      <c r="E437" s="43"/>
      <c r="F437" s="43"/>
      <c r="G437" s="43"/>
      <c r="H437" s="43"/>
      <c r="I437" s="43"/>
      <c r="J437" s="43"/>
      <c r="K437" s="43"/>
      <c r="L437" s="39"/>
    </row>
    <row r="438" spans="1:12" ht="15" customHeight="1">
      <c r="A438" s="38"/>
      <c r="B438" s="38"/>
      <c r="C438" s="39"/>
      <c r="D438" s="43"/>
      <c r="E438" s="43"/>
      <c r="F438" s="43"/>
      <c r="G438" s="43"/>
      <c r="H438" s="43"/>
      <c r="I438" s="43"/>
      <c r="J438" s="43"/>
      <c r="K438" s="43"/>
      <c r="L438" s="39"/>
    </row>
    <row r="439" spans="1:12" ht="15" customHeight="1">
      <c r="A439" s="38"/>
      <c r="B439" s="38"/>
      <c r="C439" s="39"/>
      <c r="D439" s="43"/>
      <c r="E439" s="43"/>
      <c r="F439" s="43"/>
      <c r="G439" s="43"/>
      <c r="H439" s="43"/>
      <c r="I439" s="43"/>
      <c r="J439" s="43"/>
      <c r="K439" s="43"/>
      <c r="L439" s="39"/>
    </row>
    <row r="440" spans="1:12" ht="15" customHeight="1">
      <c r="A440" s="38"/>
      <c r="B440" s="38"/>
      <c r="C440" s="39"/>
      <c r="D440" s="43"/>
      <c r="E440" s="43"/>
      <c r="F440" s="43"/>
      <c r="G440" s="43"/>
      <c r="H440" s="43"/>
      <c r="I440" s="43"/>
      <c r="J440" s="43"/>
      <c r="K440" s="43"/>
      <c r="L440" s="39"/>
    </row>
    <row r="441" spans="1:12" ht="15" customHeight="1">
      <c r="A441" s="38"/>
      <c r="B441" s="38"/>
      <c r="C441" s="39"/>
      <c r="D441" s="43"/>
      <c r="E441" s="43"/>
      <c r="F441" s="43"/>
      <c r="G441" s="43"/>
      <c r="H441" s="43"/>
      <c r="I441" s="43"/>
      <c r="J441" s="43"/>
      <c r="K441" s="43"/>
      <c r="L441" s="39"/>
    </row>
    <row r="442" spans="1:12" ht="15" customHeight="1">
      <c r="A442" s="38"/>
      <c r="B442" s="38"/>
      <c r="C442" s="39"/>
      <c r="D442" s="43"/>
      <c r="E442" s="43"/>
      <c r="F442" s="43"/>
      <c r="G442" s="43"/>
      <c r="H442" s="43"/>
      <c r="I442" s="43"/>
      <c r="J442" s="43"/>
      <c r="K442" s="43"/>
      <c r="L442" s="39"/>
    </row>
    <row r="443" spans="1:12" ht="15" customHeight="1">
      <c r="A443" s="38"/>
      <c r="B443" s="38"/>
      <c r="C443" s="39"/>
      <c r="D443" s="43"/>
      <c r="E443" s="43"/>
      <c r="F443" s="43"/>
      <c r="G443" s="43"/>
      <c r="H443" s="43"/>
      <c r="I443" s="43"/>
      <c r="J443" s="43"/>
      <c r="K443" s="43"/>
      <c r="L443" s="39"/>
    </row>
    <row r="444" spans="1:12" ht="15" customHeight="1">
      <c r="A444" s="38"/>
      <c r="B444" s="38"/>
      <c r="C444" s="39"/>
      <c r="D444" s="43"/>
      <c r="E444" s="43"/>
      <c r="F444" s="43"/>
      <c r="G444" s="43"/>
      <c r="H444" s="43"/>
      <c r="I444" s="43"/>
      <c r="J444" s="43"/>
      <c r="K444" s="43"/>
      <c r="L444" s="39"/>
    </row>
    <row r="445" spans="1:12" ht="15" customHeight="1">
      <c r="A445" s="38"/>
      <c r="B445" s="38"/>
      <c r="C445" s="39"/>
      <c r="D445" s="43"/>
      <c r="E445" s="43"/>
      <c r="F445" s="43"/>
      <c r="G445" s="43"/>
      <c r="H445" s="43"/>
      <c r="I445" s="43"/>
      <c r="J445" s="43"/>
      <c r="K445" s="43"/>
      <c r="L445" s="39"/>
    </row>
    <row r="446" spans="1:12" ht="15" customHeight="1">
      <c r="A446" s="38"/>
      <c r="B446" s="38"/>
      <c r="C446" s="39"/>
      <c r="D446" s="43"/>
      <c r="E446" s="43"/>
      <c r="F446" s="43"/>
      <c r="G446" s="43"/>
      <c r="H446" s="43"/>
      <c r="I446" s="43"/>
      <c r="J446" s="43"/>
      <c r="K446" s="43"/>
      <c r="L446" s="39"/>
    </row>
    <row r="447" spans="1:12" ht="15" customHeight="1">
      <c r="A447" s="38"/>
      <c r="B447" s="38"/>
      <c r="C447" s="39"/>
      <c r="D447" s="43"/>
      <c r="E447" s="43"/>
      <c r="F447" s="43"/>
      <c r="G447" s="43"/>
      <c r="H447" s="43"/>
      <c r="I447" s="43"/>
      <c r="J447" s="43"/>
      <c r="K447" s="43"/>
      <c r="L447" s="39"/>
    </row>
    <row r="448" spans="1:12" ht="15" customHeight="1">
      <c r="A448" s="38"/>
      <c r="B448" s="38"/>
      <c r="C448" s="39"/>
      <c r="D448" s="43"/>
      <c r="E448" s="43"/>
      <c r="F448" s="43"/>
      <c r="G448" s="43"/>
      <c r="H448" s="43"/>
      <c r="I448" s="43"/>
      <c r="J448" s="43"/>
      <c r="K448" s="43"/>
      <c r="L448" s="39"/>
    </row>
    <row r="449" spans="1:37" ht="15" customHeight="1">
      <c r="A449" s="38"/>
      <c r="B449" s="38"/>
      <c r="C449" s="39"/>
      <c r="D449" s="43"/>
      <c r="E449" s="43"/>
      <c r="F449" s="43"/>
      <c r="G449" s="43"/>
      <c r="H449" s="43"/>
      <c r="I449" s="43"/>
      <c r="J449" s="43"/>
      <c r="K449" s="43"/>
      <c r="L449" s="39"/>
    </row>
    <row r="450" spans="1:37" ht="15" customHeight="1">
      <c r="A450" s="38"/>
      <c r="B450" s="38"/>
      <c r="C450" s="39"/>
      <c r="D450" s="43"/>
      <c r="E450" s="43"/>
      <c r="F450" s="43"/>
      <c r="G450" s="43"/>
      <c r="H450" s="43"/>
      <c r="I450" s="43"/>
      <c r="J450" s="43"/>
      <c r="K450" s="43"/>
      <c r="L450" s="39"/>
    </row>
    <row r="451" spans="1:37" ht="15" customHeight="1">
      <c r="A451" s="38"/>
      <c r="B451" s="38"/>
      <c r="C451" s="39"/>
      <c r="D451" s="43"/>
      <c r="E451" s="43"/>
      <c r="F451" s="43"/>
      <c r="G451" s="43"/>
      <c r="H451" s="43"/>
      <c r="I451" s="43"/>
      <c r="J451" s="43"/>
      <c r="K451" s="43"/>
      <c r="L451" s="39"/>
    </row>
    <row r="452" spans="1:37" ht="15" customHeight="1">
      <c r="A452" s="42" t="s">
        <v>176</v>
      </c>
      <c r="B452" s="38"/>
      <c r="C452" s="39"/>
      <c r="D452" s="43"/>
      <c r="E452" s="43"/>
      <c r="F452" s="41">
        <f>SUMIF($P$425:$P$451,1,F425:F451)</f>
        <v>10455244</v>
      </c>
      <c r="G452" s="43"/>
      <c r="H452" s="41">
        <f>SUMIF($P$425:$P$451,1,H425:H451)</f>
        <v>1184909</v>
      </c>
      <c r="I452" s="43"/>
      <c r="J452" s="41">
        <f>SUMIF($P$425:$P$451,1,J425:J451)</f>
        <v>0</v>
      </c>
      <c r="K452" s="41">
        <f>F452+H452+J452</f>
        <v>11640153</v>
      </c>
      <c r="L452" s="39"/>
      <c r="Q452" s="14">
        <f>SUM($Q$425:$Q$451)</f>
        <v>0</v>
      </c>
      <c r="R452" s="14">
        <f>SUM($R$425:$R$451)</f>
        <v>0</v>
      </c>
      <c r="S452" s="14">
        <f>SUM($S$425:$S$451)</f>
        <v>0</v>
      </c>
      <c r="T452" s="14">
        <f>SUM($T$425:$T$451)</f>
        <v>0</v>
      </c>
      <c r="U452" s="14">
        <f>SUM($U$425:$U$451)</f>
        <v>0</v>
      </c>
      <c r="V452" s="14">
        <f>SUM($V$425:$V$451)</f>
        <v>0</v>
      </c>
      <c r="W452" s="14">
        <f>SUM($W$425:$W$451)</f>
        <v>0</v>
      </c>
      <c r="X452" s="14">
        <f>SUM($X$425:$X$451)</f>
        <v>0</v>
      </c>
      <c r="Y452" s="14">
        <f>SUM($Y$425:$Y$451)</f>
        <v>0</v>
      </c>
      <c r="Z452" s="14">
        <f>SUM($Z$425:$Z$451)</f>
        <v>0</v>
      </c>
      <c r="AA452" s="14">
        <f>SUM($AA$425:$AA$451)</f>
        <v>0</v>
      </c>
      <c r="AB452" s="14">
        <f>SUM($AB$425:$AB$451)</f>
        <v>0</v>
      </c>
      <c r="AC452" s="14">
        <f>SUM($AC$425:$AC$451)</f>
        <v>0</v>
      </c>
      <c r="AD452" s="14">
        <f>SUM($AD$425:$AD$451)</f>
        <v>0</v>
      </c>
      <c r="AE452" s="14">
        <f>SUM($AE$425:$AE$451)</f>
        <v>0</v>
      </c>
      <c r="AF452" s="14">
        <f>SUM($AF$425:$AF$451)</f>
        <v>0</v>
      </c>
      <c r="AG452" s="14">
        <f>SUM($AG$425:$AG$451)</f>
        <v>0</v>
      </c>
      <c r="AH452" s="14">
        <f>SUM($AH$425:$AH$451)</f>
        <v>0</v>
      </c>
      <c r="AI452" s="14">
        <f>SUM($AI$425:$AI$451)</f>
        <v>0</v>
      </c>
      <c r="AJ452" s="14">
        <f>SUM($AJ$425:$AJ$451)</f>
        <v>0</v>
      </c>
      <c r="AK452" s="14">
        <f>SUM($AK$425:$AK$451)</f>
        <v>0</v>
      </c>
    </row>
    <row r="453" spans="1:37" ht="15" customHeight="1">
      <c r="A453" s="220" t="s">
        <v>315</v>
      </c>
      <c r="B453" s="220"/>
      <c r="C453" s="220"/>
      <c r="D453" s="220"/>
      <c r="E453" s="220"/>
      <c r="F453" s="220"/>
      <c r="G453" s="220"/>
      <c r="H453" s="220"/>
      <c r="I453" s="220"/>
      <c r="J453" s="220"/>
      <c r="K453" s="220"/>
      <c r="L453" s="220"/>
    </row>
    <row r="454" spans="1:37" ht="15" customHeight="1">
      <c r="A454" s="24" t="s">
        <v>316</v>
      </c>
      <c r="B454" s="51" t="s">
        <v>317</v>
      </c>
      <c r="C454" s="25"/>
      <c r="D454" s="37"/>
      <c r="E454" s="36"/>
      <c r="F454" s="36">
        <f t="shared" ref="F454:F455" si="276">ROUNDDOWN(D454*E454,0)</f>
        <v>0</v>
      </c>
      <c r="G454" s="36"/>
      <c r="H454" s="36">
        <f t="shared" ref="H454:H455" si="277">ROUNDDOWN(D454*G454,0)</f>
        <v>0</v>
      </c>
      <c r="I454" s="36"/>
      <c r="J454" s="36">
        <f t="shared" ref="J454:J455" si="278">ROUNDDOWN(D454*I454,0)</f>
        <v>0</v>
      </c>
      <c r="K454" s="36">
        <f t="shared" ref="K454:K455" si="279">F454+H454+J454</f>
        <v>0</v>
      </c>
      <c r="L454" s="21" t="s">
        <v>16</v>
      </c>
    </row>
    <row r="455" spans="1:37" ht="15" customHeight="1">
      <c r="A455" s="57" t="str">
        <f>일위대가목록!B11</f>
        <v>벽부형진열장 제작 및 설치</v>
      </c>
      <c r="B455" s="57" t="s">
        <v>428</v>
      </c>
      <c r="C455" s="25" t="s">
        <v>99</v>
      </c>
      <c r="D455" s="37">
        <v>1</v>
      </c>
      <c r="E455" s="36">
        <f>일위대가목록!L11</f>
        <v>7200000</v>
      </c>
      <c r="F455" s="36">
        <f t="shared" si="276"/>
        <v>7200000</v>
      </c>
      <c r="G455" s="36"/>
      <c r="H455" s="36">
        <f t="shared" si="277"/>
        <v>0</v>
      </c>
      <c r="I455" s="36"/>
      <c r="J455" s="36">
        <f t="shared" si="278"/>
        <v>0</v>
      </c>
      <c r="K455" s="36">
        <f t="shared" si="279"/>
        <v>7200000</v>
      </c>
      <c r="L455" s="148">
        <v>7</v>
      </c>
      <c r="O455" s="18" t="s">
        <v>175</v>
      </c>
      <c r="P455" s="14">
        <v>1</v>
      </c>
      <c r="Q455" s="14">
        <f t="shared" ref="Q455:Q464" si="280">IF(O455="기계경비",J455,0)</f>
        <v>0</v>
      </c>
      <c r="R455" s="14">
        <f t="shared" ref="R455:R464" si="281">IF(O455="운반비",J455,0)</f>
        <v>0</v>
      </c>
      <c r="S455" s="14">
        <f t="shared" ref="S455:S464" si="282">IF(O455="작업부산물",K455,0)</f>
        <v>0</v>
      </c>
      <c r="T455" s="14">
        <f t="shared" ref="T455:T464" si="283">IF(O455="관급",ROUNDDOWN(D455*E455,0),0)+IF(O455="지급",ROUNDDOWN(D455*E455,0),0)</f>
        <v>0</v>
      </c>
      <c r="U455" s="14">
        <f t="shared" ref="U455:U464" si="284">IF(O455="외주비",F455+H455+J455,0)</f>
        <v>0</v>
      </c>
      <c r="V455" s="14">
        <f t="shared" ref="V455:V464" si="285">IF(O455="장비비",F455+H455+J455,0)</f>
        <v>0</v>
      </c>
      <c r="W455" s="14">
        <f t="shared" ref="W455:W464" si="286">IF(O455="폐기물처리비",J455,0)</f>
        <v>0</v>
      </c>
      <c r="X455" s="14">
        <f t="shared" ref="X455:X464" si="287">IF(O455="가설비",J455,0)</f>
        <v>0</v>
      </c>
      <c r="Y455" s="14">
        <f t="shared" ref="Y455:Y464" si="288">IF(O455="잡비제외분",F455,0)</f>
        <v>0</v>
      </c>
      <c r="Z455" s="14">
        <f t="shared" ref="Z455:Z464" si="289">IF(O455="사급자재대",K455,0)</f>
        <v>0</v>
      </c>
      <c r="AA455" s="14">
        <f t="shared" ref="AA455:AA464" si="290">IF(O455="관급자재대",K455,0)</f>
        <v>0</v>
      </c>
      <c r="AB455" s="14">
        <f t="shared" ref="AB455:AB464" si="291">IF(O455="사용자항목1",K455,0)</f>
        <v>0</v>
      </c>
      <c r="AC455" s="14">
        <f t="shared" ref="AC455:AC464" si="292">IF(O455="사용자항목2",K455,0)</f>
        <v>0</v>
      </c>
      <c r="AD455" s="14">
        <f t="shared" ref="AD455:AD464" si="293">IF(O455="사용자항목3",K455,0)</f>
        <v>0</v>
      </c>
      <c r="AE455" s="14">
        <f t="shared" ref="AE455:AE464" si="294">IF(O455="사용자항목4",K455,0)</f>
        <v>0</v>
      </c>
      <c r="AF455" s="14">
        <f t="shared" ref="AF455:AF464" si="295">IF(O455="사용자항목5",K455,0)</f>
        <v>0</v>
      </c>
      <c r="AG455" s="14">
        <f t="shared" ref="AG455:AG464" si="296">IF(O455="사용자항목6",K455,0)</f>
        <v>0</v>
      </c>
      <c r="AH455" s="14">
        <f t="shared" ref="AH455:AH464" si="297">IF(O455="사용자항목7",K455,0)</f>
        <v>0</v>
      </c>
      <c r="AI455" s="14">
        <f t="shared" ref="AI455:AI464" si="298">IF(O455="사용자항목8",K455,0)</f>
        <v>0</v>
      </c>
      <c r="AJ455" s="14">
        <f t="shared" ref="AJ455:AJ464" si="299">IF(O455="사용자항목9",K455,0)</f>
        <v>0</v>
      </c>
    </row>
    <row r="456" spans="1:37" ht="15" customHeight="1">
      <c r="A456" s="54"/>
      <c r="B456" s="54"/>
      <c r="C456" s="39"/>
      <c r="D456" s="40"/>
      <c r="E456" s="41"/>
      <c r="F456" s="41"/>
      <c r="G456" s="41"/>
      <c r="H456" s="41"/>
      <c r="I456" s="41"/>
      <c r="J456" s="41"/>
      <c r="K456" s="41"/>
      <c r="L456" s="42"/>
      <c r="O456" s="18" t="s">
        <v>175</v>
      </c>
      <c r="P456" s="14">
        <v>1</v>
      </c>
      <c r="Q456" s="14">
        <f t="shared" si="280"/>
        <v>0</v>
      </c>
      <c r="R456" s="14">
        <f t="shared" si="281"/>
        <v>0</v>
      </c>
      <c r="S456" s="14">
        <f t="shared" si="282"/>
        <v>0</v>
      </c>
      <c r="T456" s="14">
        <f t="shared" si="283"/>
        <v>0</v>
      </c>
      <c r="U456" s="14">
        <f t="shared" si="284"/>
        <v>0</v>
      </c>
      <c r="V456" s="14">
        <f t="shared" si="285"/>
        <v>0</v>
      </c>
      <c r="W456" s="14">
        <f t="shared" si="286"/>
        <v>0</v>
      </c>
      <c r="X456" s="14">
        <f t="shared" si="287"/>
        <v>0</v>
      </c>
      <c r="Y456" s="14">
        <f t="shared" si="288"/>
        <v>0</v>
      </c>
      <c r="Z456" s="14">
        <f t="shared" si="289"/>
        <v>0</v>
      </c>
      <c r="AA456" s="14">
        <f t="shared" si="290"/>
        <v>0</v>
      </c>
      <c r="AB456" s="14">
        <f t="shared" si="291"/>
        <v>0</v>
      </c>
      <c r="AC456" s="14">
        <f t="shared" si="292"/>
        <v>0</v>
      </c>
      <c r="AD456" s="14">
        <f t="shared" si="293"/>
        <v>0</v>
      </c>
      <c r="AE456" s="14">
        <f t="shared" si="294"/>
        <v>0</v>
      </c>
      <c r="AF456" s="14">
        <f t="shared" si="295"/>
        <v>0</v>
      </c>
      <c r="AG456" s="14">
        <f t="shared" si="296"/>
        <v>0</v>
      </c>
      <c r="AH456" s="14">
        <f t="shared" si="297"/>
        <v>0</v>
      </c>
      <c r="AI456" s="14">
        <f t="shared" si="298"/>
        <v>0</v>
      </c>
      <c r="AJ456" s="14">
        <f t="shared" si="299"/>
        <v>0</v>
      </c>
    </row>
    <row r="457" spans="1:37" ht="15" customHeight="1">
      <c r="A457" s="54"/>
      <c r="B457" s="54"/>
      <c r="C457" s="39"/>
      <c r="D457" s="40"/>
      <c r="E457" s="41"/>
      <c r="F457" s="41"/>
      <c r="G457" s="41"/>
      <c r="H457" s="41"/>
      <c r="I457" s="41"/>
      <c r="J457" s="41"/>
      <c r="K457" s="41"/>
      <c r="L457" s="42"/>
      <c r="O457" s="18" t="s">
        <v>175</v>
      </c>
      <c r="P457" s="14">
        <v>1</v>
      </c>
      <c r="Q457" s="14">
        <f t="shared" si="280"/>
        <v>0</v>
      </c>
      <c r="R457" s="14">
        <f t="shared" si="281"/>
        <v>0</v>
      </c>
      <c r="S457" s="14">
        <f t="shared" si="282"/>
        <v>0</v>
      </c>
      <c r="T457" s="14">
        <f t="shared" si="283"/>
        <v>0</v>
      </c>
      <c r="U457" s="14">
        <f t="shared" si="284"/>
        <v>0</v>
      </c>
      <c r="V457" s="14">
        <f t="shared" si="285"/>
        <v>0</v>
      </c>
      <c r="W457" s="14">
        <f t="shared" si="286"/>
        <v>0</v>
      </c>
      <c r="X457" s="14">
        <f t="shared" si="287"/>
        <v>0</v>
      </c>
      <c r="Y457" s="14">
        <f t="shared" si="288"/>
        <v>0</v>
      </c>
      <c r="Z457" s="14">
        <f t="shared" si="289"/>
        <v>0</v>
      </c>
      <c r="AA457" s="14">
        <f t="shared" si="290"/>
        <v>0</v>
      </c>
      <c r="AB457" s="14">
        <f t="shared" si="291"/>
        <v>0</v>
      </c>
      <c r="AC457" s="14">
        <f t="shared" si="292"/>
        <v>0</v>
      </c>
      <c r="AD457" s="14">
        <f t="shared" si="293"/>
        <v>0</v>
      </c>
      <c r="AE457" s="14">
        <f t="shared" si="294"/>
        <v>0</v>
      </c>
      <c r="AF457" s="14">
        <f t="shared" si="295"/>
        <v>0</v>
      </c>
      <c r="AG457" s="14">
        <f t="shared" si="296"/>
        <v>0</v>
      </c>
      <c r="AH457" s="14">
        <f t="shared" si="297"/>
        <v>0</v>
      </c>
      <c r="AI457" s="14">
        <f t="shared" si="298"/>
        <v>0</v>
      </c>
      <c r="AJ457" s="14">
        <f t="shared" si="299"/>
        <v>0</v>
      </c>
    </row>
    <row r="458" spans="1:37" ht="15" customHeight="1">
      <c r="A458" s="54"/>
      <c r="B458" s="54"/>
      <c r="C458" s="39"/>
      <c r="D458" s="40"/>
      <c r="E458" s="41"/>
      <c r="F458" s="41"/>
      <c r="G458" s="41"/>
      <c r="H458" s="41"/>
      <c r="I458" s="41"/>
      <c r="J458" s="41"/>
      <c r="K458" s="41"/>
      <c r="L458" s="42"/>
      <c r="O458" s="18" t="s">
        <v>175</v>
      </c>
      <c r="P458" s="14">
        <v>1</v>
      </c>
      <c r="Q458" s="14">
        <f t="shared" si="280"/>
        <v>0</v>
      </c>
      <c r="R458" s="14">
        <f t="shared" si="281"/>
        <v>0</v>
      </c>
      <c r="S458" s="14">
        <f t="shared" si="282"/>
        <v>0</v>
      </c>
      <c r="T458" s="14">
        <f t="shared" si="283"/>
        <v>0</v>
      </c>
      <c r="U458" s="14">
        <f t="shared" si="284"/>
        <v>0</v>
      </c>
      <c r="V458" s="14">
        <f t="shared" si="285"/>
        <v>0</v>
      </c>
      <c r="W458" s="14">
        <f t="shared" si="286"/>
        <v>0</v>
      </c>
      <c r="X458" s="14">
        <f t="shared" si="287"/>
        <v>0</v>
      </c>
      <c r="Y458" s="14">
        <f t="shared" si="288"/>
        <v>0</v>
      </c>
      <c r="Z458" s="14">
        <f t="shared" si="289"/>
        <v>0</v>
      </c>
      <c r="AA458" s="14">
        <f t="shared" si="290"/>
        <v>0</v>
      </c>
      <c r="AB458" s="14">
        <f t="shared" si="291"/>
        <v>0</v>
      </c>
      <c r="AC458" s="14">
        <f t="shared" si="292"/>
        <v>0</v>
      </c>
      <c r="AD458" s="14">
        <f t="shared" si="293"/>
        <v>0</v>
      </c>
      <c r="AE458" s="14">
        <f t="shared" si="294"/>
        <v>0</v>
      </c>
      <c r="AF458" s="14">
        <f t="shared" si="295"/>
        <v>0</v>
      </c>
      <c r="AG458" s="14">
        <f t="shared" si="296"/>
        <v>0</v>
      </c>
      <c r="AH458" s="14">
        <f t="shared" si="297"/>
        <v>0</v>
      </c>
      <c r="AI458" s="14">
        <f t="shared" si="298"/>
        <v>0</v>
      </c>
      <c r="AJ458" s="14">
        <f t="shared" si="299"/>
        <v>0</v>
      </c>
    </row>
    <row r="459" spans="1:37" ht="15" customHeight="1">
      <c r="A459" s="54"/>
      <c r="B459" s="54"/>
      <c r="C459" s="39"/>
      <c r="D459" s="40"/>
      <c r="E459" s="41"/>
      <c r="F459" s="41"/>
      <c r="G459" s="41"/>
      <c r="H459" s="41"/>
      <c r="I459" s="41"/>
      <c r="J459" s="41"/>
      <c r="K459" s="41"/>
      <c r="L459" s="42"/>
      <c r="O459" s="18" t="s">
        <v>175</v>
      </c>
      <c r="P459" s="14">
        <v>1</v>
      </c>
      <c r="Q459" s="14">
        <f t="shared" si="280"/>
        <v>0</v>
      </c>
      <c r="R459" s="14">
        <f t="shared" si="281"/>
        <v>0</v>
      </c>
      <c r="S459" s="14">
        <f t="shared" si="282"/>
        <v>0</v>
      </c>
      <c r="T459" s="14">
        <f t="shared" si="283"/>
        <v>0</v>
      </c>
      <c r="U459" s="14">
        <f t="shared" si="284"/>
        <v>0</v>
      </c>
      <c r="V459" s="14">
        <f t="shared" si="285"/>
        <v>0</v>
      </c>
      <c r="W459" s="14">
        <f t="shared" si="286"/>
        <v>0</v>
      </c>
      <c r="X459" s="14">
        <f t="shared" si="287"/>
        <v>0</v>
      </c>
      <c r="Y459" s="14">
        <f t="shared" si="288"/>
        <v>0</v>
      </c>
      <c r="Z459" s="14">
        <f t="shared" si="289"/>
        <v>0</v>
      </c>
      <c r="AA459" s="14">
        <f t="shared" si="290"/>
        <v>0</v>
      </c>
      <c r="AB459" s="14">
        <f t="shared" si="291"/>
        <v>0</v>
      </c>
      <c r="AC459" s="14">
        <f t="shared" si="292"/>
        <v>0</v>
      </c>
      <c r="AD459" s="14">
        <f t="shared" si="293"/>
        <v>0</v>
      </c>
      <c r="AE459" s="14">
        <f t="shared" si="294"/>
        <v>0</v>
      </c>
      <c r="AF459" s="14">
        <f t="shared" si="295"/>
        <v>0</v>
      </c>
      <c r="AG459" s="14">
        <f t="shared" si="296"/>
        <v>0</v>
      </c>
      <c r="AH459" s="14">
        <f t="shared" si="297"/>
        <v>0</v>
      </c>
      <c r="AI459" s="14">
        <f t="shared" si="298"/>
        <v>0</v>
      </c>
      <c r="AJ459" s="14">
        <f t="shared" si="299"/>
        <v>0</v>
      </c>
    </row>
    <row r="460" spans="1:37" ht="15" customHeight="1">
      <c r="A460" s="54"/>
      <c r="B460" s="54"/>
      <c r="C460" s="39"/>
      <c r="D460" s="40"/>
      <c r="E460" s="41"/>
      <c r="F460" s="41"/>
      <c r="G460" s="41"/>
      <c r="H460" s="41"/>
      <c r="I460" s="41"/>
      <c r="J460" s="41"/>
      <c r="K460" s="41"/>
      <c r="L460" s="42"/>
      <c r="O460" s="18" t="s">
        <v>175</v>
      </c>
      <c r="P460" s="14">
        <v>1</v>
      </c>
      <c r="Q460" s="14">
        <f t="shared" si="280"/>
        <v>0</v>
      </c>
      <c r="R460" s="14">
        <f t="shared" si="281"/>
        <v>0</v>
      </c>
      <c r="S460" s="14">
        <f t="shared" si="282"/>
        <v>0</v>
      </c>
      <c r="T460" s="14">
        <f t="shared" si="283"/>
        <v>0</v>
      </c>
      <c r="U460" s="14">
        <f t="shared" si="284"/>
        <v>0</v>
      </c>
      <c r="V460" s="14">
        <f t="shared" si="285"/>
        <v>0</v>
      </c>
      <c r="W460" s="14">
        <f t="shared" si="286"/>
        <v>0</v>
      </c>
      <c r="X460" s="14">
        <f t="shared" si="287"/>
        <v>0</v>
      </c>
      <c r="Y460" s="14">
        <f t="shared" si="288"/>
        <v>0</v>
      </c>
      <c r="Z460" s="14">
        <f t="shared" si="289"/>
        <v>0</v>
      </c>
      <c r="AA460" s="14">
        <f t="shared" si="290"/>
        <v>0</v>
      </c>
      <c r="AB460" s="14">
        <f t="shared" si="291"/>
        <v>0</v>
      </c>
      <c r="AC460" s="14">
        <f t="shared" si="292"/>
        <v>0</v>
      </c>
      <c r="AD460" s="14">
        <f t="shared" si="293"/>
        <v>0</v>
      </c>
      <c r="AE460" s="14">
        <f t="shared" si="294"/>
        <v>0</v>
      </c>
      <c r="AF460" s="14">
        <f t="shared" si="295"/>
        <v>0</v>
      </c>
      <c r="AG460" s="14">
        <f t="shared" si="296"/>
        <v>0</v>
      </c>
      <c r="AH460" s="14">
        <f t="shared" si="297"/>
        <v>0</v>
      </c>
      <c r="AI460" s="14">
        <f t="shared" si="298"/>
        <v>0</v>
      </c>
      <c r="AJ460" s="14">
        <f t="shared" si="299"/>
        <v>0</v>
      </c>
    </row>
    <row r="461" spans="1:37" ht="15" customHeight="1">
      <c r="A461" s="54"/>
      <c r="B461" s="54"/>
      <c r="C461" s="39"/>
      <c r="D461" s="40"/>
      <c r="E461" s="41"/>
      <c r="F461" s="41"/>
      <c r="G461" s="41"/>
      <c r="H461" s="41"/>
      <c r="I461" s="41"/>
      <c r="J461" s="41"/>
      <c r="K461" s="41"/>
      <c r="L461" s="42"/>
      <c r="O461" s="18" t="s">
        <v>175</v>
      </c>
      <c r="P461" s="14">
        <v>1</v>
      </c>
      <c r="Q461" s="14">
        <f t="shared" si="280"/>
        <v>0</v>
      </c>
      <c r="R461" s="14">
        <f t="shared" si="281"/>
        <v>0</v>
      </c>
      <c r="S461" s="14">
        <f t="shared" si="282"/>
        <v>0</v>
      </c>
      <c r="T461" s="14">
        <f t="shared" si="283"/>
        <v>0</v>
      </c>
      <c r="U461" s="14">
        <f t="shared" si="284"/>
        <v>0</v>
      </c>
      <c r="V461" s="14">
        <f t="shared" si="285"/>
        <v>0</v>
      </c>
      <c r="W461" s="14">
        <f t="shared" si="286"/>
        <v>0</v>
      </c>
      <c r="X461" s="14">
        <f t="shared" si="287"/>
        <v>0</v>
      </c>
      <c r="Y461" s="14">
        <f t="shared" si="288"/>
        <v>0</v>
      </c>
      <c r="Z461" s="14">
        <f t="shared" si="289"/>
        <v>0</v>
      </c>
      <c r="AA461" s="14">
        <f t="shared" si="290"/>
        <v>0</v>
      </c>
      <c r="AB461" s="14">
        <f t="shared" si="291"/>
        <v>0</v>
      </c>
      <c r="AC461" s="14">
        <f t="shared" si="292"/>
        <v>0</v>
      </c>
      <c r="AD461" s="14">
        <f t="shared" si="293"/>
        <v>0</v>
      </c>
      <c r="AE461" s="14">
        <f t="shared" si="294"/>
        <v>0</v>
      </c>
      <c r="AF461" s="14">
        <f t="shared" si="295"/>
        <v>0</v>
      </c>
      <c r="AG461" s="14">
        <f t="shared" si="296"/>
        <v>0</v>
      </c>
      <c r="AH461" s="14">
        <f t="shared" si="297"/>
        <v>0</v>
      </c>
      <c r="AI461" s="14">
        <f t="shared" si="298"/>
        <v>0</v>
      </c>
      <c r="AJ461" s="14">
        <f t="shared" si="299"/>
        <v>0</v>
      </c>
    </row>
    <row r="462" spans="1:37" ht="15" customHeight="1">
      <c r="A462" s="54"/>
      <c r="B462" s="54"/>
      <c r="C462" s="39"/>
      <c r="D462" s="40"/>
      <c r="E462" s="41"/>
      <c r="F462" s="41"/>
      <c r="G462" s="41"/>
      <c r="H462" s="41"/>
      <c r="I462" s="41"/>
      <c r="J462" s="41"/>
      <c r="K462" s="41"/>
      <c r="L462" s="42"/>
      <c r="O462" s="18" t="s">
        <v>175</v>
      </c>
      <c r="P462" s="14">
        <v>1</v>
      </c>
      <c r="Q462" s="14">
        <f t="shared" si="280"/>
        <v>0</v>
      </c>
      <c r="R462" s="14">
        <f t="shared" si="281"/>
        <v>0</v>
      </c>
      <c r="S462" s="14">
        <f t="shared" si="282"/>
        <v>0</v>
      </c>
      <c r="T462" s="14">
        <f t="shared" si="283"/>
        <v>0</v>
      </c>
      <c r="U462" s="14">
        <f t="shared" si="284"/>
        <v>0</v>
      </c>
      <c r="V462" s="14">
        <f t="shared" si="285"/>
        <v>0</v>
      </c>
      <c r="W462" s="14">
        <f t="shared" si="286"/>
        <v>0</v>
      </c>
      <c r="X462" s="14">
        <f t="shared" si="287"/>
        <v>0</v>
      </c>
      <c r="Y462" s="14">
        <f t="shared" si="288"/>
        <v>0</v>
      </c>
      <c r="Z462" s="14">
        <f t="shared" si="289"/>
        <v>0</v>
      </c>
      <c r="AA462" s="14">
        <f t="shared" si="290"/>
        <v>0</v>
      </c>
      <c r="AB462" s="14">
        <f t="shared" si="291"/>
        <v>0</v>
      </c>
      <c r="AC462" s="14">
        <f t="shared" si="292"/>
        <v>0</v>
      </c>
      <c r="AD462" s="14">
        <f t="shared" si="293"/>
        <v>0</v>
      </c>
      <c r="AE462" s="14">
        <f t="shared" si="294"/>
        <v>0</v>
      </c>
      <c r="AF462" s="14">
        <f t="shared" si="295"/>
        <v>0</v>
      </c>
      <c r="AG462" s="14">
        <f t="shared" si="296"/>
        <v>0</v>
      </c>
      <c r="AH462" s="14">
        <f t="shared" si="297"/>
        <v>0</v>
      </c>
      <c r="AI462" s="14">
        <f t="shared" si="298"/>
        <v>0</v>
      </c>
      <c r="AJ462" s="14">
        <f t="shared" si="299"/>
        <v>0</v>
      </c>
    </row>
    <row r="463" spans="1:37" ht="15" customHeight="1">
      <c r="A463" s="54"/>
      <c r="B463" s="54"/>
      <c r="C463" s="39"/>
      <c r="D463" s="40"/>
      <c r="E463" s="41"/>
      <c r="F463" s="41"/>
      <c r="G463" s="41"/>
      <c r="H463" s="41"/>
      <c r="I463" s="41"/>
      <c r="J463" s="41"/>
      <c r="K463" s="41"/>
      <c r="L463" s="42"/>
      <c r="O463" s="18" t="s">
        <v>175</v>
      </c>
      <c r="P463" s="14">
        <v>1</v>
      </c>
      <c r="Q463" s="14">
        <f t="shared" si="280"/>
        <v>0</v>
      </c>
      <c r="R463" s="14">
        <f t="shared" si="281"/>
        <v>0</v>
      </c>
      <c r="S463" s="14">
        <f t="shared" si="282"/>
        <v>0</v>
      </c>
      <c r="T463" s="14">
        <f t="shared" si="283"/>
        <v>0</v>
      </c>
      <c r="U463" s="14">
        <f t="shared" si="284"/>
        <v>0</v>
      </c>
      <c r="V463" s="14">
        <f t="shared" si="285"/>
        <v>0</v>
      </c>
      <c r="W463" s="14">
        <f t="shared" si="286"/>
        <v>0</v>
      </c>
      <c r="X463" s="14">
        <f t="shared" si="287"/>
        <v>0</v>
      </c>
      <c r="Y463" s="14">
        <f t="shared" si="288"/>
        <v>0</v>
      </c>
      <c r="Z463" s="14">
        <f t="shared" si="289"/>
        <v>0</v>
      </c>
      <c r="AA463" s="14">
        <f t="shared" si="290"/>
        <v>0</v>
      </c>
      <c r="AB463" s="14">
        <f t="shared" si="291"/>
        <v>0</v>
      </c>
      <c r="AC463" s="14">
        <f t="shared" si="292"/>
        <v>0</v>
      </c>
      <c r="AD463" s="14">
        <f t="shared" si="293"/>
        <v>0</v>
      </c>
      <c r="AE463" s="14">
        <f t="shared" si="294"/>
        <v>0</v>
      </c>
      <c r="AF463" s="14">
        <f t="shared" si="295"/>
        <v>0</v>
      </c>
      <c r="AG463" s="14">
        <f t="shared" si="296"/>
        <v>0</v>
      </c>
      <c r="AH463" s="14">
        <f t="shared" si="297"/>
        <v>0</v>
      </c>
      <c r="AI463" s="14">
        <f t="shared" si="298"/>
        <v>0</v>
      </c>
      <c r="AJ463" s="14">
        <f t="shared" si="299"/>
        <v>0</v>
      </c>
    </row>
    <row r="464" spans="1:37" ht="15" customHeight="1">
      <c r="A464" s="54"/>
      <c r="B464" s="54"/>
      <c r="C464" s="39"/>
      <c r="D464" s="40"/>
      <c r="E464" s="41"/>
      <c r="F464" s="41"/>
      <c r="G464" s="41"/>
      <c r="H464" s="41"/>
      <c r="I464" s="41"/>
      <c r="J464" s="41"/>
      <c r="K464" s="41"/>
      <c r="L464" s="42"/>
      <c r="O464" s="18" t="s">
        <v>175</v>
      </c>
      <c r="P464" s="14">
        <v>1</v>
      </c>
      <c r="Q464" s="14">
        <f t="shared" si="280"/>
        <v>0</v>
      </c>
      <c r="R464" s="14">
        <f t="shared" si="281"/>
        <v>0</v>
      </c>
      <c r="S464" s="14">
        <f t="shared" si="282"/>
        <v>0</v>
      </c>
      <c r="T464" s="14">
        <f t="shared" si="283"/>
        <v>0</v>
      </c>
      <c r="U464" s="14">
        <f t="shared" si="284"/>
        <v>0</v>
      </c>
      <c r="V464" s="14">
        <f t="shared" si="285"/>
        <v>0</v>
      </c>
      <c r="W464" s="14">
        <f t="shared" si="286"/>
        <v>0</v>
      </c>
      <c r="X464" s="14">
        <f t="shared" si="287"/>
        <v>0</v>
      </c>
      <c r="Y464" s="14">
        <f t="shared" si="288"/>
        <v>0</v>
      </c>
      <c r="Z464" s="14">
        <f t="shared" si="289"/>
        <v>0</v>
      </c>
      <c r="AA464" s="14">
        <f t="shared" si="290"/>
        <v>0</v>
      </c>
      <c r="AB464" s="14">
        <f t="shared" si="291"/>
        <v>0</v>
      </c>
      <c r="AC464" s="14">
        <f t="shared" si="292"/>
        <v>0</v>
      </c>
      <c r="AD464" s="14">
        <f t="shared" si="293"/>
        <v>0</v>
      </c>
      <c r="AE464" s="14">
        <f t="shared" si="294"/>
        <v>0</v>
      </c>
      <c r="AF464" s="14">
        <f t="shared" si="295"/>
        <v>0</v>
      </c>
      <c r="AG464" s="14">
        <f t="shared" si="296"/>
        <v>0</v>
      </c>
      <c r="AH464" s="14">
        <f t="shared" si="297"/>
        <v>0</v>
      </c>
      <c r="AI464" s="14">
        <f t="shared" si="298"/>
        <v>0</v>
      </c>
      <c r="AJ464" s="14">
        <f t="shared" si="299"/>
        <v>0</v>
      </c>
    </row>
    <row r="465" spans="1:37" ht="15" customHeight="1">
      <c r="A465" s="54"/>
      <c r="B465" s="54"/>
      <c r="C465" s="39"/>
      <c r="D465" s="43"/>
      <c r="E465" s="43"/>
      <c r="F465" s="43"/>
      <c r="G465" s="43"/>
      <c r="H465" s="43"/>
      <c r="I465" s="43"/>
      <c r="J465" s="43"/>
      <c r="K465" s="43"/>
      <c r="L465" s="39"/>
    </row>
    <row r="466" spans="1:37" ht="15" customHeight="1">
      <c r="A466" s="54"/>
      <c r="B466" s="54"/>
      <c r="C466" s="39"/>
      <c r="D466" s="43"/>
      <c r="E466" s="43"/>
      <c r="F466" s="43"/>
      <c r="G466" s="43"/>
      <c r="H466" s="43"/>
      <c r="I466" s="43"/>
      <c r="J466" s="43"/>
      <c r="K466" s="43"/>
      <c r="L466" s="39"/>
    </row>
    <row r="467" spans="1:37" ht="15" customHeight="1">
      <c r="A467" s="54"/>
      <c r="B467" s="54"/>
      <c r="C467" s="39"/>
      <c r="D467" s="43"/>
      <c r="E467" s="43"/>
      <c r="F467" s="43"/>
      <c r="G467" s="43"/>
      <c r="H467" s="43"/>
      <c r="I467" s="43"/>
      <c r="J467" s="43"/>
      <c r="K467" s="43"/>
      <c r="L467" s="39"/>
    </row>
    <row r="468" spans="1:37" ht="15" customHeight="1">
      <c r="A468" s="54"/>
      <c r="B468" s="54"/>
      <c r="C468" s="39"/>
      <c r="D468" s="43"/>
      <c r="E468" s="43"/>
      <c r="F468" s="43"/>
      <c r="G468" s="43"/>
      <c r="H468" s="43"/>
      <c r="I468" s="43"/>
      <c r="J468" s="43"/>
      <c r="K468" s="43"/>
      <c r="L468" s="39"/>
    </row>
    <row r="469" spans="1:37" ht="15" customHeight="1">
      <c r="A469" s="54"/>
      <c r="B469" s="54"/>
      <c r="C469" s="39"/>
      <c r="D469" s="43"/>
      <c r="E469" s="43"/>
      <c r="F469" s="43"/>
      <c r="G469" s="43"/>
      <c r="H469" s="43"/>
      <c r="I469" s="43"/>
      <c r="J469" s="43"/>
      <c r="K469" s="43"/>
      <c r="L469" s="39"/>
    </row>
    <row r="470" spans="1:37" ht="15" customHeight="1">
      <c r="A470" s="54"/>
      <c r="B470" s="54"/>
      <c r="C470" s="39"/>
      <c r="D470" s="43"/>
      <c r="E470" s="43"/>
      <c r="F470" s="43"/>
      <c r="G470" s="43"/>
      <c r="H470" s="43"/>
      <c r="I470" s="43"/>
      <c r="J470" s="43"/>
      <c r="K470" s="43"/>
      <c r="L470" s="39"/>
    </row>
    <row r="471" spans="1:37" ht="15" customHeight="1">
      <c r="A471" s="54"/>
      <c r="B471" s="54"/>
      <c r="C471" s="39"/>
      <c r="D471" s="43"/>
      <c r="E471" s="43"/>
      <c r="F471" s="43"/>
      <c r="G471" s="43"/>
      <c r="H471" s="43"/>
      <c r="I471" s="43"/>
      <c r="J471" s="43"/>
      <c r="K471" s="43"/>
      <c r="L471" s="39"/>
    </row>
    <row r="472" spans="1:37" ht="15" customHeight="1">
      <c r="A472" s="54"/>
      <c r="B472" s="54"/>
      <c r="C472" s="39"/>
      <c r="D472" s="43"/>
      <c r="E472" s="43"/>
      <c r="F472" s="43"/>
      <c r="G472" s="43"/>
      <c r="H472" s="43"/>
      <c r="I472" s="43"/>
      <c r="J472" s="43"/>
      <c r="K472" s="43"/>
      <c r="L472" s="39"/>
    </row>
    <row r="473" spans="1:37" ht="15" customHeight="1">
      <c r="A473" s="54"/>
      <c r="B473" s="54"/>
      <c r="C473" s="39"/>
      <c r="D473" s="43"/>
      <c r="E473" s="43"/>
      <c r="F473" s="43"/>
      <c r="G473" s="43"/>
      <c r="H473" s="43"/>
      <c r="I473" s="43"/>
      <c r="J473" s="43"/>
      <c r="K473" s="43"/>
      <c r="L473" s="39"/>
    </row>
    <row r="474" spans="1:37" ht="15" customHeight="1">
      <c r="A474" s="24"/>
      <c r="B474" s="24"/>
      <c r="C474" s="25"/>
      <c r="D474" s="26"/>
      <c r="E474" s="26"/>
      <c r="F474" s="26"/>
      <c r="G474" s="26"/>
      <c r="H474" s="26"/>
      <c r="I474" s="26"/>
      <c r="J474" s="26"/>
      <c r="K474" s="26"/>
      <c r="L474" s="25"/>
    </row>
    <row r="475" spans="1:37" ht="15" customHeight="1">
      <c r="A475" s="24"/>
      <c r="B475" s="24"/>
      <c r="C475" s="25"/>
      <c r="D475" s="26"/>
      <c r="E475" s="26"/>
      <c r="F475" s="26"/>
      <c r="G475" s="26"/>
      <c r="H475" s="26"/>
      <c r="I475" s="26"/>
      <c r="J475" s="26"/>
      <c r="K475" s="26"/>
      <c r="L475" s="25"/>
    </row>
    <row r="476" spans="1:37" ht="15" customHeight="1">
      <c r="A476" s="24"/>
      <c r="B476" s="24"/>
      <c r="C476" s="25"/>
      <c r="D476" s="26"/>
      <c r="E476" s="26"/>
      <c r="F476" s="26"/>
      <c r="G476" s="26"/>
      <c r="H476" s="26"/>
      <c r="I476" s="26"/>
      <c r="J476" s="26"/>
      <c r="K476" s="26"/>
      <c r="L476" s="25"/>
    </row>
    <row r="477" spans="1:37" ht="15" customHeight="1">
      <c r="A477" s="24"/>
      <c r="B477" s="24"/>
      <c r="C477" s="25"/>
      <c r="D477" s="26"/>
      <c r="E477" s="26"/>
      <c r="F477" s="26"/>
      <c r="G477" s="26"/>
      <c r="H477" s="26"/>
      <c r="I477" s="26"/>
      <c r="J477" s="26"/>
      <c r="K477" s="26"/>
      <c r="L477" s="25"/>
    </row>
    <row r="478" spans="1:37" ht="15" customHeight="1">
      <c r="A478" s="24"/>
      <c r="B478" s="24"/>
      <c r="C478" s="25"/>
      <c r="D478" s="26"/>
      <c r="E478" s="26"/>
      <c r="F478" s="26"/>
      <c r="G478" s="26"/>
      <c r="H478" s="26"/>
      <c r="I478" s="26"/>
      <c r="J478" s="26"/>
      <c r="K478" s="26"/>
      <c r="L478" s="25"/>
    </row>
    <row r="479" spans="1:37" ht="15" customHeight="1">
      <c r="A479" s="24"/>
      <c r="B479" s="24"/>
      <c r="C479" s="25"/>
      <c r="D479" s="26"/>
      <c r="E479" s="26"/>
      <c r="F479" s="26"/>
      <c r="G479" s="26"/>
      <c r="H479" s="26"/>
      <c r="I479" s="26"/>
      <c r="J479" s="26"/>
      <c r="K479" s="26"/>
      <c r="L479" s="25"/>
    </row>
    <row r="480" spans="1:37" ht="15" customHeight="1">
      <c r="A480" s="21" t="s">
        <v>176</v>
      </c>
      <c r="B480" s="24"/>
      <c r="C480" s="25"/>
      <c r="D480" s="26"/>
      <c r="E480" s="36"/>
      <c r="F480" s="36">
        <f>SUMIF($P$453:$P$479, 1,$F$453:$F$479)</f>
        <v>7200000</v>
      </c>
      <c r="G480" s="36"/>
      <c r="H480" s="36">
        <f>SUMIF($P$453:$P$479, 1,$H$453:$H$479)</f>
        <v>0</v>
      </c>
      <c r="I480" s="36"/>
      <c r="J480" s="36">
        <f>SUMIF($P$453:$P$479, 1,$J$453:$J$479)</f>
        <v>0</v>
      </c>
      <c r="K480" s="36">
        <f>F480+H480+J480</f>
        <v>7200000</v>
      </c>
      <c r="L480" s="25"/>
      <c r="Q480" s="14">
        <f>SUM($Q$453:$Q$479)</f>
        <v>0</v>
      </c>
      <c r="R480" s="14">
        <f>SUM($R$453:$R$479)</f>
        <v>0</v>
      </c>
      <c r="S480" s="14">
        <f>SUM($S$453:$S$479)</f>
        <v>0</v>
      </c>
      <c r="T480" s="14">
        <f>SUM($T$453:$T$479)</f>
        <v>0</v>
      </c>
      <c r="U480" s="14">
        <f>SUM($U$453:$U$479)</f>
        <v>0</v>
      </c>
      <c r="V480" s="14">
        <f>SUM($V$453:$V$479)</f>
        <v>0</v>
      </c>
      <c r="W480" s="14">
        <f>SUM($W$453:$W$479)</f>
        <v>0</v>
      </c>
      <c r="X480" s="14">
        <f>SUM($X$453:$X$479)</f>
        <v>0</v>
      </c>
      <c r="Y480" s="14">
        <f>SUM($Y$453:$Y$479)</f>
        <v>0</v>
      </c>
      <c r="Z480" s="14">
        <f>SUM($Z$453:$Z$479)</f>
        <v>0</v>
      </c>
      <c r="AA480" s="14">
        <f>SUM($AA$453:$AA$479)</f>
        <v>0</v>
      </c>
      <c r="AB480" s="14">
        <f>SUM($AB$453:$AB$479)</f>
        <v>0</v>
      </c>
      <c r="AC480" s="14">
        <f>SUM($AC$453:$AC$479)</f>
        <v>0</v>
      </c>
      <c r="AD480" s="14">
        <f>SUM($AD$453:$AD$479)</f>
        <v>0</v>
      </c>
      <c r="AE480" s="14">
        <f>SUM($AE$453:$AE$479)</f>
        <v>0</v>
      </c>
      <c r="AF480" s="14">
        <f>SUM($AF$453:$AF$479)</f>
        <v>0</v>
      </c>
      <c r="AG480" s="14">
        <f>SUM($AG$453:$AG$479)</f>
        <v>0</v>
      </c>
      <c r="AH480" s="14">
        <f>SUM($AH$453:$AH$479)</f>
        <v>0</v>
      </c>
      <c r="AI480" s="14">
        <f>SUM($AI$453:$AI$479)</f>
        <v>0</v>
      </c>
      <c r="AJ480" s="14">
        <f>SUM($AJ$453:$AJ$479)</f>
        <v>0</v>
      </c>
      <c r="AK480" s="14">
        <f>SUM($AK$453:$AK$479)</f>
        <v>0</v>
      </c>
    </row>
    <row r="481" spans="1:36" ht="15" customHeight="1">
      <c r="A481" s="215" t="s">
        <v>318</v>
      </c>
      <c r="B481" s="215"/>
      <c r="C481" s="215"/>
      <c r="D481" s="215"/>
      <c r="E481" s="215"/>
      <c r="F481" s="215"/>
      <c r="G481" s="215"/>
      <c r="H481" s="215"/>
      <c r="I481" s="215"/>
      <c r="J481" s="215"/>
      <c r="K481" s="215"/>
      <c r="L481" s="215"/>
    </row>
    <row r="482" spans="1:36" ht="15" customHeight="1">
      <c r="A482" s="38" t="s">
        <v>296</v>
      </c>
      <c r="B482" s="51" t="s">
        <v>319</v>
      </c>
      <c r="C482" s="39"/>
      <c r="D482" s="40"/>
      <c r="E482" s="41"/>
      <c r="F482" s="41">
        <f t="shared" ref="F482:F488" si="300">ROUNDDOWN(D482*E482,0)</f>
        <v>0</v>
      </c>
      <c r="G482" s="41"/>
      <c r="H482" s="41">
        <f t="shared" ref="H482:H488" si="301">ROUNDDOWN(D482*G482,0)</f>
        <v>0</v>
      </c>
      <c r="I482" s="41"/>
      <c r="J482" s="41">
        <f t="shared" ref="J482:J488" si="302">ROUNDDOWN(D482*I482,0)</f>
        <v>0</v>
      </c>
      <c r="K482" s="41">
        <f t="shared" ref="K482:K488" si="303">F482+H482+J482</f>
        <v>0</v>
      </c>
      <c r="L482" s="42" t="s">
        <v>16</v>
      </c>
    </row>
    <row r="483" spans="1:36" ht="15" customHeight="1">
      <c r="A483" s="38" t="s">
        <v>250</v>
      </c>
      <c r="B483" s="38" t="s">
        <v>193</v>
      </c>
      <c r="C483" s="39" t="s">
        <v>19</v>
      </c>
      <c r="D483" s="40">
        <v>37.26</v>
      </c>
      <c r="E483" s="41">
        <f>일위대가목록!G15</f>
        <v>834</v>
      </c>
      <c r="F483" s="41">
        <f t="shared" si="300"/>
        <v>31074</v>
      </c>
      <c r="G483" s="41">
        <f>일위대가목록!I15</f>
        <v>943</v>
      </c>
      <c r="H483" s="41">
        <f t="shared" si="301"/>
        <v>35136</v>
      </c>
      <c r="I483" s="41"/>
      <c r="J483" s="41">
        <f t="shared" si="302"/>
        <v>0</v>
      </c>
      <c r="K483" s="41">
        <f t="shared" si="303"/>
        <v>66210</v>
      </c>
      <c r="L483" s="148">
        <v>11</v>
      </c>
      <c r="O483" s="18" t="s">
        <v>175</v>
      </c>
      <c r="P483" s="14">
        <v>1</v>
      </c>
      <c r="Q483" s="14">
        <f t="shared" ref="Q483:Q488" si="304">IF(O483="기계경비",J483,0)</f>
        <v>0</v>
      </c>
      <c r="R483" s="14">
        <f t="shared" ref="R483:R488" si="305">IF(O483="운반비",J483,0)</f>
        <v>0</v>
      </c>
      <c r="S483" s="14">
        <f t="shared" ref="S483:S488" si="306">IF(O483="작업부산물",K483,0)</f>
        <v>0</v>
      </c>
      <c r="T483" s="14">
        <f t="shared" ref="T483:T488" si="307">IF(O483="관급",ROUNDDOWN(D483*E483,0),0)+IF(O483="지급",ROUNDDOWN(D483*E483,0),0)</f>
        <v>0</v>
      </c>
      <c r="U483" s="14">
        <f t="shared" ref="U483:U488" si="308">IF(O483="외주비",F483+H483+J483,0)</f>
        <v>0</v>
      </c>
      <c r="V483" s="14">
        <f t="shared" ref="V483:V488" si="309">IF(O483="장비비",F483+H483+J483,0)</f>
        <v>0</v>
      </c>
      <c r="W483" s="14">
        <f t="shared" ref="W483:W488" si="310">IF(O483="폐기물처리비",J483,0)</f>
        <v>0</v>
      </c>
      <c r="X483" s="14">
        <f t="shared" ref="X483:X488" si="311">IF(O483="가설비",J483,0)</f>
        <v>0</v>
      </c>
      <c r="Y483" s="14">
        <f t="shared" ref="Y483:Y488" si="312">IF(O483="잡비제외분",F483,0)</f>
        <v>0</v>
      </c>
      <c r="Z483" s="14">
        <f t="shared" ref="Z483:Z488" si="313">IF(O483="사급자재대",K483,0)</f>
        <v>0</v>
      </c>
      <c r="AA483" s="14">
        <f t="shared" ref="AA483:AA488" si="314">IF(O483="관급자재대",K483,0)</f>
        <v>0</v>
      </c>
      <c r="AB483" s="14">
        <f t="shared" ref="AB483:AB488" si="315">IF(O483="사용자항목1",K483,0)</f>
        <v>0</v>
      </c>
      <c r="AC483" s="14">
        <f t="shared" ref="AC483:AC488" si="316">IF(O483="사용자항목2",K483,0)</f>
        <v>0</v>
      </c>
      <c r="AD483" s="14">
        <f t="shared" ref="AD483:AD488" si="317">IF(O483="사용자항목3",K483,0)</f>
        <v>0</v>
      </c>
      <c r="AE483" s="14">
        <f t="shared" ref="AE483:AE488" si="318">IF(O483="사용자항목4",K483,0)</f>
        <v>0</v>
      </c>
      <c r="AF483" s="14">
        <f t="shared" ref="AF483:AF488" si="319">IF(O483="사용자항목5",K483,0)</f>
        <v>0</v>
      </c>
      <c r="AG483" s="14">
        <f t="shared" ref="AG483:AG488" si="320">IF(O483="사용자항목6",K483,0)</f>
        <v>0</v>
      </c>
      <c r="AH483" s="14">
        <f t="shared" ref="AH483:AH488" si="321">IF(O483="사용자항목7",K483,0)</f>
        <v>0</v>
      </c>
      <c r="AI483" s="14">
        <f t="shared" ref="AI483:AI488" si="322">IF(O483="사용자항목8",K483,0)</f>
        <v>0</v>
      </c>
      <c r="AJ483" s="14">
        <f t="shared" ref="AJ483:AJ488" si="323">IF(O483="사용자항목9",K483,0)</f>
        <v>0</v>
      </c>
    </row>
    <row r="484" spans="1:36" ht="15" customHeight="1">
      <c r="A484" s="38" t="s">
        <v>259</v>
      </c>
      <c r="B484" s="38"/>
      <c r="C484" s="39" t="s">
        <v>19</v>
      </c>
      <c r="D484" s="40">
        <v>1.26</v>
      </c>
      <c r="E484" s="41"/>
      <c r="F484" s="41">
        <f t="shared" si="300"/>
        <v>0</v>
      </c>
      <c r="G484" s="41">
        <f>ROUNDDOWN(일위대가목록!I23,0)</f>
        <v>16152</v>
      </c>
      <c r="H484" s="41">
        <f t="shared" si="301"/>
        <v>20351</v>
      </c>
      <c r="I484" s="41"/>
      <c r="J484" s="41">
        <f t="shared" si="302"/>
        <v>0</v>
      </c>
      <c r="K484" s="41">
        <f t="shared" si="303"/>
        <v>20351</v>
      </c>
      <c r="L484" s="148">
        <v>19</v>
      </c>
      <c r="O484" s="18" t="s">
        <v>175</v>
      </c>
      <c r="P484" s="14">
        <v>1</v>
      </c>
      <c r="Q484" s="14">
        <f t="shared" si="304"/>
        <v>0</v>
      </c>
      <c r="R484" s="14">
        <f t="shared" si="305"/>
        <v>0</v>
      </c>
      <c r="S484" s="14">
        <f t="shared" si="306"/>
        <v>0</v>
      </c>
      <c r="T484" s="14">
        <f t="shared" si="307"/>
        <v>0</v>
      </c>
      <c r="U484" s="14">
        <f t="shared" si="308"/>
        <v>0</v>
      </c>
      <c r="V484" s="14">
        <f t="shared" si="309"/>
        <v>0</v>
      </c>
      <c r="W484" s="14">
        <f t="shared" si="310"/>
        <v>0</v>
      </c>
      <c r="X484" s="14">
        <f t="shared" si="311"/>
        <v>0</v>
      </c>
      <c r="Y484" s="14">
        <f t="shared" si="312"/>
        <v>0</v>
      </c>
      <c r="Z484" s="14">
        <f t="shared" si="313"/>
        <v>0</v>
      </c>
      <c r="AA484" s="14">
        <f t="shared" si="314"/>
        <v>0</v>
      </c>
      <c r="AB484" s="14">
        <f t="shared" si="315"/>
        <v>0</v>
      </c>
      <c r="AC484" s="14">
        <f t="shared" si="316"/>
        <v>0</v>
      </c>
      <c r="AD484" s="14">
        <f t="shared" si="317"/>
        <v>0</v>
      </c>
      <c r="AE484" s="14">
        <f t="shared" si="318"/>
        <v>0</v>
      </c>
      <c r="AF484" s="14">
        <f t="shared" si="319"/>
        <v>0</v>
      </c>
      <c r="AG484" s="14">
        <f t="shared" si="320"/>
        <v>0</v>
      </c>
      <c r="AH484" s="14">
        <f t="shared" si="321"/>
        <v>0</v>
      </c>
      <c r="AI484" s="14">
        <f t="shared" si="322"/>
        <v>0</v>
      </c>
      <c r="AJ484" s="14">
        <f t="shared" si="323"/>
        <v>0</v>
      </c>
    </row>
    <row r="485" spans="1:36" ht="15" customHeight="1">
      <c r="A485" s="38" t="s">
        <v>260</v>
      </c>
      <c r="B485" s="38" t="s">
        <v>229</v>
      </c>
      <c r="C485" s="39" t="s">
        <v>204</v>
      </c>
      <c r="D485" s="40">
        <v>1</v>
      </c>
      <c r="E485" s="41">
        <f>ROUNDDOWN(일위대가목록!G29,0)</f>
        <v>951509</v>
      </c>
      <c r="F485" s="41">
        <f t="shared" si="300"/>
        <v>951509</v>
      </c>
      <c r="G485" s="41">
        <f>ROUNDDOWN(일위대가목록!I29,0)</f>
        <v>75494</v>
      </c>
      <c r="H485" s="41">
        <f t="shared" si="301"/>
        <v>75494</v>
      </c>
      <c r="I485" s="41"/>
      <c r="J485" s="41">
        <f t="shared" si="302"/>
        <v>0</v>
      </c>
      <c r="K485" s="41">
        <f t="shared" si="303"/>
        <v>1027003</v>
      </c>
      <c r="L485" s="148">
        <v>23</v>
      </c>
      <c r="O485" s="18" t="s">
        <v>175</v>
      </c>
      <c r="P485" s="14">
        <v>1</v>
      </c>
      <c r="Q485" s="14">
        <f t="shared" si="304"/>
        <v>0</v>
      </c>
      <c r="R485" s="14">
        <f t="shared" si="305"/>
        <v>0</v>
      </c>
      <c r="S485" s="14">
        <f t="shared" si="306"/>
        <v>0</v>
      </c>
      <c r="T485" s="14">
        <f t="shared" si="307"/>
        <v>0</v>
      </c>
      <c r="U485" s="14">
        <f t="shared" si="308"/>
        <v>0</v>
      </c>
      <c r="V485" s="14">
        <f t="shared" si="309"/>
        <v>0</v>
      </c>
      <c r="W485" s="14">
        <f t="shared" si="310"/>
        <v>0</v>
      </c>
      <c r="X485" s="14">
        <f t="shared" si="311"/>
        <v>0</v>
      </c>
      <c r="Y485" s="14">
        <f t="shared" si="312"/>
        <v>0</v>
      </c>
      <c r="Z485" s="14">
        <f t="shared" si="313"/>
        <v>0</v>
      </c>
      <c r="AA485" s="14">
        <f t="shared" si="314"/>
        <v>0</v>
      </c>
      <c r="AB485" s="14">
        <f t="shared" si="315"/>
        <v>0</v>
      </c>
      <c r="AC485" s="14">
        <f t="shared" si="316"/>
        <v>0</v>
      </c>
      <c r="AD485" s="14">
        <f t="shared" si="317"/>
        <v>0</v>
      </c>
      <c r="AE485" s="14">
        <f t="shared" si="318"/>
        <v>0</v>
      </c>
      <c r="AF485" s="14">
        <f t="shared" si="319"/>
        <v>0</v>
      </c>
      <c r="AG485" s="14">
        <f t="shared" si="320"/>
        <v>0</v>
      </c>
      <c r="AH485" s="14">
        <f t="shared" si="321"/>
        <v>0</v>
      </c>
      <c r="AI485" s="14">
        <f t="shared" si="322"/>
        <v>0</v>
      </c>
      <c r="AJ485" s="14">
        <f t="shared" si="323"/>
        <v>0</v>
      </c>
    </row>
    <row r="486" spans="1:36" ht="15" customHeight="1">
      <c r="A486" s="38" t="s">
        <v>261</v>
      </c>
      <c r="B486" s="38" t="s">
        <v>225</v>
      </c>
      <c r="C486" s="39" t="s">
        <v>19</v>
      </c>
      <c r="D486" s="40">
        <v>1.17</v>
      </c>
      <c r="E486" s="41">
        <f>ROUNDDOWN(일위대가목록!G25,0)</f>
        <v>2512</v>
      </c>
      <c r="F486" s="41">
        <f t="shared" si="300"/>
        <v>2939</v>
      </c>
      <c r="G486" s="41">
        <f>ROUNDDOWN(일위대가목록!I25,0)</f>
        <v>6609</v>
      </c>
      <c r="H486" s="41">
        <f t="shared" si="301"/>
        <v>7732</v>
      </c>
      <c r="I486" s="41"/>
      <c r="J486" s="41">
        <f t="shared" si="302"/>
        <v>0</v>
      </c>
      <c r="K486" s="41">
        <f t="shared" si="303"/>
        <v>10671</v>
      </c>
      <c r="L486" s="148">
        <v>21</v>
      </c>
      <c r="O486" s="18" t="s">
        <v>175</v>
      </c>
      <c r="P486" s="14">
        <v>1</v>
      </c>
      <c r="Q486" s="14">
        <f t="shared" si="304"/>
        <v>0</v>
      </c>
      <c r="R486" s="14">
        <f t="shared" si="305"/>
        <v>0</v>
      </c>
      <c r="S486" s="14">
        <f t="shared" si="306"/>
        <v>0</v>
      </c>
      <c r="T486" s="14">
        <f t="shared" si="307"/>
        <v>0</v>
      </c>
      <c r="U486" s="14">
        <f t="shared" si="308"/>
        <v>0</v>
      </c>
      <c r="V486" s="14">
        <f t="shared" si="309"/>
        <v>0</v>
      </c>
      <c r="W486" s="14">
        <f t="shared" si="310"/>
        <v>0</v>
      </c>
      <c r="X486" s="14">
        <f t="shared" si="311"/>
        <v>0</v>
      </c>
      <c r="Y486" s="14">
        <f t="shared" si="312"/>
        <v>0</v>
      </c>
      <c r="Z486" s="14">
        <f t="shared" si="313"/>
        <v>0</v>
      </c>
      <c r="AA486" s="14">
        <f t="shared" si="314"/>
        <v>0</v>
      </c>
      <c r="AB486" s="14">
        <f t="shared" si="315"/>
        <v>0</v>
      </c>
      <c r="AC486" s="14">
        <f t="shared" si="316"/>
        <v>0</v>
      </c>
      <c r="AD486" s="14">
        <f t="shared" si="317"/>
        <v>0</v>
      </c>
      <c r="AE486" s="14">
        <f t="shared" si="318"/>
        <v>0</v>
      </c>
      <c r="AF486" s="14">
        <f t="shared" si="319"/>
        <v>0</v>
      </c>
      <c r="AG486" s="14">
        <f t="shared" si="320"/>
        <v>0</v>
      </c>
      <c r="AH486" s="14">
        <f t="shared" si="321"/>
        <v>0</v>
      </c>
      <c r="AI486" s="14">
        <f t="shared" si="322"/>
        <v>0</v>
      </c>
      <c r="AJ486" s="14">
        <f t="shared" si="323"/>
        <v>0</v>
      </c>
    </row>
    <row r="487" spans="1:36" ht="15" customHeight="1">
      <c r="A487" s="38" t="s">
        <v>251</v>
      </c>
      <c r="B487" s="38" t="s">
        <v>226</v>
      </c>
      <c r="C487" s="39" t="s">
        <v>19</v>
      </c>
      <c r="D487" s="40">
        <v>1.17</v>
      </c>
      <c r="E487" s="41">
        <f>ROUNDDOWN(일위대가목록!G26,0)</f>
        <v>11052</v>
      </c>
      <c r="F487" s="41">
        <f t="shared" si="300"/>
        <v>12930</v>
      </c>
      <c r="G487" s="41">
        <f>ROUNDDOWN(일위대가목록!I26,0)</f>
        <v>10368</v>
      </c>
      <c r="H487" s="41">
        <f t="shared" si="301"/>
        <v>12130</v>
      </c>
      <c r="I487" s="41"/>
      <c r="J487" s="41">
        <f t="shared" si="302"/>
        <v>0</v>
      </c>
      <c r="K487" s="41">
        <f t="shared" si="303"/>
        <v>25060</v>
      </c>
      <c r="L487" s="148">
        <v>22</v>
      </c>
      <c r="O487" s="18" t="s">
        <v>175</v>
      </c>
      <c r="P487" s="14">
        <v>1</v>
      </c>
      <c r="Q487" s="14">
        <f t="shared" si="304"/>
        <v>0</v>
      </c>
      <c r="R487" s="14">
        <f t="shared" si="305"/>
        <v>0</v>
      </c>
      <c r="S487" s="14">
        <f t="shared" si="306"/>
        <v>0</v>
      </c>
      <c r="T487" s="14">
        <f t="shared" si="307"/>
        <v>0</v>
      </c>
      <c r="U487" s="14">
        <f t="shared" si="308"/>
        <v>0</v>
      </c>
      <c r="V487" s="14">
        <f t="shared" si="309"/>
        <v>0</v>
      </c>
      <c r="W487" s="14">
        <f t="shared" si="310"/>
        <v>0</v>
      </c>
      <c r="X487" s="14">
        <f t="shared" si="311"/>
        <v>0</v>
      </c>
      <c r="Y487" s="14">
        <f t="shared" si="312"/>
        <v>0</v>
      </c>
      <c r="Z487" s="14">
        <f t="shared" si="313"/>
        <v>0</v>
      </c>
      <c r="AA487" s="14">
        <f t="shared" si="314"/>
        <v>0</v>
      </c>
      <c r="AB487" s="14">
        <f t="shared" si="315"/>
        <v>0</v>
      </c>
      <c r="AC487" s="14">
        <f t="shared" si="316"/>
        <v>0</v>
      </c>
      <c r="AD487" s="14">
        <f t="shared" si="317"/>
        <v>0</v>
      </c>
      <c r="AE487" s="14">
        <f t="shared" si="318"/>
        <v>0</v>
      </c>
      <c r="AF487" s="14">
        <f t="shared" si="319"/>
        <v>0</v>
      </c>
      <c r="AG487" s="14">
        <f t="shared" si="320"/>
        <v>0</v>
      </c>
      <c r="AH487" s="14">
        <f t="shared" si="321"/>
        <v>0</v>
      </c>
      <c r="AI487" s="14">
        <f t="shared" si="322"/>
        <v>0</v>
      </c>
      <c r="AJ487" s="14">
        <f t="shared" si="323"/>
        <v>0</v>
      </c>
    </row>
    <row r="488" spans="1:36" ht="15" customHeight="1">
      <c r="A488" s="38" t="s">
        <v>252</v>
      </c>
      <c r="B488" s="38" t="s">
        <v>198</v>
      </c>
      <c r="C488" s="39" t="s">
        <v>19</v>
      </c>
      <c r="D488" s="40">
        <v>2.4300000000000002</v>
      </c>
      <c r="E488" s="41">
        <f>ROUNDDOWN(일위대가목록!G12,0)</f>
        <v>69925</v>
      </c>
      <c r="F488" s="41">
        <f t="shared" si="300"/>
        <v>169917</v>
      </c>
      <c r="G488" s="41">
        <f>ROUNDDOWN(일위대가목록!I12,0)</f>
        <v>4165</v>
      </c>
      <c r="H488" s="41">
        <f t="shared" si="301"/>
        <v>10120</v>
      </c>
      <c r="I488" s="41"/>
      <c r="J488" s="41">
        <f t="shared" si="302"/>
        <v>0</v>
      </c>
      <c r="K488" s="41">
        <f t="shared" si="303"/>
        <v>180037</v>
      </c>
      <c r="L488" s="148">
        <v>8</v>
      </c>
      <c r="O488" s="18" t="s">
        <v>175</v>
      </c>
      <c r="P488" s="14">
        <v>1</v>
      </c>
      <c r="Q488" s="14">
        <f t="shared" si="304"/>
        <v>0</v>
      </c>
      <c r="R488" s="14">
        <f t="shared" si="305"/>
        <v>0</v>
      </c>
      <c r="S488" s="14">
        <f t="shared" si="306"/>
        <v>0</v>
      </c>
      <c r="T488" s="14">
        <f t="shared" si="307"/>
        <v>0</v>
      </c>
      <c r="U488" s="14">
        <f t="shared" si="308"/>
        <v>0</v>
      </c>
      <c r="V488" s="14">
        <f t="shared" si="309"/>
        <v>0</v>
      </c>
      <c r="W488" s="14">
        <f t="shared" si="310"/>
        <v>0</v>
      </c>
      <c r="X488" s="14">
        <f t="shared" si="311"/>
        <v>0</v>
      </c>
      <c r="Y488" s="14">
        <f t="shared" si="312"/>
        <v>0</v>
      </c>
      <c r="Z488" s="14">
        <f t="shared" si="313"/>
        <v>0</v>
      </c>
      <c r="AA488" s="14">
        <f t="shared" si="314"/>
        <v>0</v>
      </c>
      <c r="AB488" s="14">
        <f t="shared" si="315"/>
        <v>0</v>
      </c>
      <c r="AC488" s="14">
        <f t="shared" si="316"/>
        <v>0</v>
      </c>
      <c r="AD488" s="14">
        <f t="shared" si="317"/>
        <v>0</v>
      </c>
      <c r="AE488" s="14">
        <f t="shared" si="318"/>
        <v>0</v>
      </c>
      <c r="AF488" s="14">
        <f t="shared" si="319"/>
        <v>0</v>
      </c>
      <c r="AG488" s="14">
        <f t="shared" si="320"/>
        <v>0</v>
      </c>
      <c r="AH488" s="14">
        <f t="shared" si="321"/>
        <v>0</v>
      </c>
      <c r="AI488" s="14">
        <f t="shared" si="322"/>
        <v>0</v>
      </c>
      <c r="AJ488" s="14">
        <f t="shared" si="323"/>
        <v>0</v>
      </c>
    </row>
    <row r="489" spans="1:36" ht="15" customHeight="1">
      <c r="A489" s="38"/>
      <c r="B489" s="38"/>
      <c r="C489" s="39"/>
      <c r="D489" s="43"/>
      <c r="E489" s="43"/>
      <c r="F489" s="43"/>
      <c r="G489" s="43"/>
      <c r="H489" s="43"/>
      <c r="I489" s="43"/>
      <c r="J489" s="43"/>
      <c r="K489" s="43"/>
      <c r="L489" s="39"/>
    </row>
    <row r="490" spans="1:36" ht="15" customHeight="1">
      <c r="A490" s="38"/>
      <c r="B490" s="38"/>
      <c r="C490" s="39"/>
      <c r="D490" s="43"/>
      <c r="E490" s="43"/>
      <c r="F490" s="43"/>
      <c r="G490" s="43"/>
      <c r="H490" s="43"/>
      <c r="I490" s="43"/>
      <c r="J490" s="43"/>
      <c r="K490" s="43"/>
      <c r="L490" s="39"/>
    </row>
    <row r="491" spans="1:36" ht="15" customHeight="1">
      <c r="A491" s="38"/>
      <c r="B491" s="38"/>
      <c r="C491" s="39"/>
      <c r="D491" s="43"/>
      <c r="E491" s="43"/>
      <c r="F491" s="43"/>
      <c r="G491" s="43"/>
      <c r="H491" s="43"/>
      <c r="I491" s="43"/>
      <c r="J491" s="43"/>
      <c r="K491" s="43"/>
      <c r="L491" s="39"/>
    </row>
    <row r="492" spans="1:36" ht="15" customHeight="1">
      <c r="A492" s="38"/>
      <c r="B492" s="38"/>
      <c r="C492" s="39"/>
      <c r="D492" s="43"/>
      <c r="E492" s="43"/>
      <c r="F492" s="43"/>
      <c r="G492" s="43"/>
      <c r="H492" s="43"/>
      <c r="I492" s="43"/>
      <c r="J492" s="43"/>
      <c r="K492" s="43"/>
      <c r="L492" s="39"/>
    </row>
    <row r="493" spans="1:36" ht="15" customHeight="1">
      <c r="A493" s="38"/>
      <c r="B493" s="38"/>
      <c r="C493" s="39"/>
      <c r="D493" s="43"/>
      <c r="E493" s="43"/>
      <c r="F493" s="43"/>
      <c r="G493" s="43"/>
      <c r="H493" s="43"/>
      <c r="I493" s="43"/>
      <c r="J493" s="43"/>
      <c r="K493" s="43"/>
      <c r="L493" s="39"/>
    </row>
    <row r="494" spans="1:36" ht="15" customHeight="1">
      <c r="A494" s="38"/>
      <c r="B494" s="38"/>
      <c r="C494" s="39"/>
      <c r="D494" s="43"/>
      <c r="E494" s="43"/>
      <c r="F494" s="43"/>
      <c r="G494" s="43"/>
      <c r="H494" s="43"/>
      <c r="I494" s="43"/>
      <c r="J494" s="43"/>
      <c r="K494" s="43"/>
      <c r="L494" s="39"/>
    </row>
    <row r="495" spans="1:36" ht="15" customHeight="1">
      <c r="A495" s="38"/>
      <c r="B495" s="38"/>
      <c r="C495" s="39"/>
      <c r="D495" s="43"/>
      <c r="E495" s="43"/>
      <c r="F495" s="43"/>
      <c r="G495" s="43"/>
      <c r="H495" s="43"/>
      <c r="I495" s="43"/>
      <c r="J495" s="43"/>
      <c r="K495" s="43"/>
      <c r="L495" s="39"/>
    </row>
    <row r="496" spans="1:36" ht="15" customHeight="1">
      <c r="A496" s="38"/>
      <c r="B496" s="38"/>
      <c r="C496" s="39"/>
      <c r="D496" s="43"/>
      <c r="E496" s="43"/>
      <c r="F496" s="43"/>
      <c r="G496" s="43"/>
      <c r="H496" s="43"/>
      <c r="I496" s="43"/>
      <c r="J496" s="43"/>
      <c r="K496" s="43"/>
      <c r="L496" s="39"/>
    </row>
    <row r="497" spans="1:41" ht="15" customHeight="1">
      <c r="A497" s="38"/>
      <c r="B497" s="38"/>
      <c r="C497" s="39"/>
      <c r="D497" s="43"/>
      <c r="E497" s="43"/>
      <c r="F497" s="43"/>
      <c r="G497" s="43"/>
      <c r="H497" s="43"/>
      <c r="I497" s="43"/>
      <c r="J497" s="43"/>
      <c r="K497" s="43"/>
      <c r="L497" s="39"/>
    </row>
    <row r="498" spans="1:41" ht="15" customHeight="1">
      <c r="A498" s="38"/>
      <c r="B498" s="38"/>
      <c r="C498" s="39"/>
      <c r="D498" s="43"/>
      <c r="E498" s="43"/>
      <c r="F498" s="43"/>
      <c r="G498" s="43"/>
      <c r="H498" s="43"/>
      <c r="I498" s="43"/>
      <c r="J498" s="43"/>
      <c r="K498" s="43"/>
      <c r="L498" s="39"/>
    </row>
    <row r="499" spans="1:41" ht="15" customHeight="1">
      <c r="A499" s="38"/>
      <c r="B499" s="38"/>
      <c r="C499" s="39"/>
      <c r="D499" s="43"/>
      <c r="E499" s="43"/>
      <c r="F499" s="43"/>
      <c r="G499" s="43"/>
      <c r="H499" s="43"/>
      <c r="I499" s="43"/>
      <c r="J499" s="43"/>
      <c r="K499" s="43"/>
      <c r="L499" s="39"/>
    </row>
    <row r="500" spans="1:41" ht="15" customHeight="1">
      <c r="A500" s="38"/>
      <c r="B500" s="38"/>
      <c r="C500" s="39"/>
      <c r="D500" s="43"/>
      <c r="E500" s="43"/>
      <c r="F500" s="43"/>
      <c r="G500" s="43"/>
      <c r="H500" s="43"/>
      <c r="I500" s="43"/>
      <c r="J500" s="43"/>
      <c r="K500" s="43"/>
      <c r="L500" s="39"/>
    </row>
    <row r="501" spans="1:41" ht="15" customHeight="1">
      <c r="A501" s="38"/>
      <c r="B501" s="38"/>
      <c r="C501" s="39"/>
      <c r="D501" s="43"/>
      <c r="E501" s="43"/>
      <c r="F501" s="43"/>
      <c r="G501" s="43"/>
      <c r="H501" s="43"/>
      <c r="I501" s="43"/>
      <c r="J501" s="43"/>
      <c r="K501" s="43"/>
      <c r="L501" s="39"/>
    </row>
    <row r="502" spans="1:41" ht="15" customHeight="1">
      <c r="A502" s="38"/>
      <c r="B502" s="38"/>
      <c r="C502" s="39"/>
      <c r="D502" s="43"/>
      <c r="E502" s="43"/>
      <c r="F502" s="43"/>
      <c r="G502" s="43"/>
      <c r="H502" s="43"/>
      <c r="I502" s="43"/>
      <c r="J502" s="43"/>
      <c r="K502" s="43"/>
      <c r="L502" s="39"/>
    </row>
    <row r="503" spans="1:41" ht="15" customHeight="1">
      <c r="A503" s="38"/>
      <c r="B503" s="38"/>
      <c r="C503" s="39"/>
      <c r="D503" s="43"/>
      <c r="E503" s="43"/>
      <c r="F503" s="43"/>
      <c r="G503" s="43"/>
      <c r="H503" s="43"/>
      <c r="I503" s="43"/>
      <c r="J503" s="43"/>
      <c r="K503" s="43"/>
      <c r="L503" s="39"/>
    </row>
    <row r="504" spans="1:41" ht="15" customHeight="1">
      <c r="A504" s="38"/>
      <c r="B504" s="38"/>
      <c r="C504" s="39"/>
      <c r="D504" s="43"/>
      <c r="E504" s="43"/>
      <c r="F504" s="43"/>
      <c r="G504" s="43"/>
      <c r="H504" s="43"/>
      <c r="I504" s="43"/>
      <c r="J504" s="43"/>
      <c r="K504" s="43"/>
      <c r="L504" s="39"/>
    </row>
    <row r="505" spans="1:41" ht="15" customHeight="1">
      <c r="A505" s="38"/>
      <c r="B505" s="38"/>
      <c r="C505" s="39"/>
      <c r="D505" s="43"/>
      <c r="E505" s="43"/>
      <c r="F505" s="43"/>
      <c r="G505" s="43"/>
      <c r="H505" s="43"/>
      <c r="I505" s="43"/>
      <c r="J505" s="43"/>
      <c r="K505" s="43"/>
      <c r="L505" s="39"/>
    </row>
    <row r="506" spans="1:41" ht="15" customHeight="1">
      <c r="A506" s="38"/>
      <c r="B506" s="38"/>
      <c r="C506" s="39"/>
      <c r="D506" s="43"/>
      <c r="E506" s="43"/>
      <c r="F506" s="43"/>
      <c r="G506" s="43"/>
      <c r="H506" s="43"/>
      <c r="I506" s="43"/>
      <c r="J506" s="43"/>
      <c r="K506" s="43"/>
      <c r="L506" s="39"/>
    </row>
    <row r="507" spans="1:41" ht="15" customHeight="1">
      <c r="A507" s="38"/>
      <c r="B507" s="38"/>
      <c r="C507" s="39"/>
      <c r="D507" s="43"/>
      <c r="E507" s="43"/>
      <c r="F507" s="43"/>
      <c r="G507" s="43"/>
      <c r="H507" s="43"/>
      <c r="I507" s="43"/>
      <c r="J507" s="43"/>
      <c r="K507" s="43"/>
      <c r="L507" s="39"/>
    </row>
    <row r="508" spans="1:41" ht="15" customHeight="1">
      <c r="A508" s="42" t="s">
        <v>176</v>
      </c>
      <c r="B508" s="38"/>
      <c r="C508" s="39"/>
      <c r="D508" s="43"/>
      <c r="E508" s="41"/>
      <c r="F508" s="41">
        <f>SUMIF($P$481:$P$507, 1,$F$481:$F$507)</f>
        <v>1168369</v>
      </c>
      <c r="G508" s="41"/>
      <c r="H508" s="41">
        <f>SUMIF($P$481:$P$507, 1,$H$481:$H$507)</f>
        <v>160963</v>
      </c>
      <c r="I508" s="41"/>
      <c r="J508" s="41">
        <f>SUMIF($P$481:$P$507, 1,$J$481:$J$507)</f>
        <v>0</v>
      </c>
      <c r="K508" s="41">
        <f>F508+H508+J508</f>
        <v>1329332</v>
      </c>
      <c r="L508" s="39"/>
      <c r="Q508" s="14">
        <f>SUM($Q$481:$Q$507)</f>
        <v>0</v>
      </c>
      <c r="R508" s="14">
        <f>SUM($R$481:$R$507)</f>
        <v>0</v>
      </c>
      <c r="S508" s="14">
        <f>SUM($S$481:$S$507)</f>
        <v>0</v>
      </c>
      <c r="T508" s="14">
        <f>SUM($T$481:$T$507)</f>
        <v>0</v>
      </c>
      <c r="U508" s="14">
        <f>SUM($U$481:$U$507)</f>
        <v>0</v>
      </c>
      <c r="V508" s="14">
        <f>SUM($V$481:$V$507)</f>
        <v>0</v>
      </c>
      <c r="W508" s="14">
        <f>SUM($W$481:$W$507)</f>
        <v>0</v>
      </c>
      <c r="X508" s="14">
        <f>SUM($X$481:$X$507)</f>
        <v>0</v>
      </c>
      <c r="Y508" s="14">
        <f>SUM($Y$481:$Y$507)</f>
        <v>0</v>
      </c>
      <c r="Z508" s="14">
        <f>SUM($Z$481:$Z$507)</f>
        <v>0</v>
      </c>
      <c r="AA508" s="14">
        <f>SUM($AA$481:$AA$507)</f>
        <v>0</v>
      </c>
      <c r="AB508" s="14">
        <f>SUM($AB$481:$AB$507)</f>
        <v>0</v>
      </c>
      <c r="AC508" s="14">
        <f>SUM($AC$481:$AC$507)</f>
        <v>0</v>
      </c>
      <c r="AD508" s="14">
        <f>SUM($AD$481:$AD$507)</f>
        <v>0</v>
      </c>
      <c r="AE508" s="14">
        <f>SUM($AE$481:$AE$507)</f>
        <v>0</v>
      </c>
      <c r="AF508" s="14">
        <f>SUM($AF$481:$AF$507)</f>
        <v>0</v>
      </c>
      <c r="AG508" s="14">
        <f>SUM($AG$481:$AG$507)</f>
        <v>0</v>
      </c>
      <c r="AH508" s="14">
        <f>SUM($AH$481:$AH$507)</f>
        <v>0</v>
      </c>
      <c r="AI508" s="14">
        <f>SUM($AI$481:$AI$507)</f>
        <v>0</v>
      </c>
      <c r="AJ508" s="14">
        <f>SUM($AJ$481:$AJ$507)</f>
        <v>0</v>
      </c>
      <c r="AK508" s="14">
        <f>SUM($AK$481:$AK$507)</f>
        <v>0</v>
      </c>
    </row>
    <row r="509" spans="1:41" ht="15" customHeight="1">
      <c r="A509" s="215" t="s">
        <v>320</v>
      </c>
      <c r="B509" s="215"/>
      <c r="C509" s="215"/>
      <c r="D509" s="215"/>
      <c r="E509" s="215"/>
      <c r="F509" s="215"/>
      <c r="G509" s="215"/>
      <c r="H509" s="215"/>
      <c r="I509" s="215"/>
      <c r="J509" s="215"/>
      <c r="K509" s="215"/>
      <c r="L509" s="215"/>
    </row>
    <row r="510" spans="1:41" ht="15" customHeight="1">
      <c r="A510" s="38" t="s">
        <v>296</v>
      </c>
      <c r="B510" s="51" t="s">
        <v>319</v>
      </c>
      <c r="C510" s="39"/>
      <c r="D510" s="40"/>
      <c r="E510" s="41"/>
      <c r="F510" s="41">
        <f t="shared" ref="F510:F523" si="324">ROUNDDOWN(D510*E510,0)</f>
        <v>0</v>
      </c>
      <c r="G510" s="41"/>
      <c r="H510" s="41">
        <f t="shared" ref="H510:H523" si="325">ROUNDDOWN(D510*G510,0)</f>
        <v>0</v>
      </c>
      <c r="I510" s="41"/>
      <c r="J510" s="41">
        <f t="shared" ref="J510:J523" si="326">ROUNDDOWN(D510*I510,0)</f>
        <v>0</v>
      </c>
      <c r="K510" s="41">
        <f t="shared" ref="K510:K523" si="327">F510+H510+J510</f>
        <v>0</v>
      </c>
      <c r="L510" s="42" t="s">
        <v>16</v>
      </c>
    </row>
    <row r="511" spans="1:41" ht="15" customHeight="1">
      <c r="A511" s="38" t="s">
        <v>253</v>
      </c>
      <c r="B511" s="38"/>
      <c r="C511" s="39" t="s">
        <v>19</v>
      </c>
      <c r="D511" s="40">
        <v>2.16</v>
      </c>
      <c r="E511" s="41"/>
      <c r="F511" s="41">
        <f t="shared" si="324"/>
        <v>0</v>
      </c>
      <c r="G511" s="41">
        <f>ROUNDDOWN(일위대가목록!I13,0)</f>
        <v>16152</v>
      </c>
      <c r="H511" s="41">
        <f t="shared" si="325"/>
        <v>34888</v>
      </c>
      <c r="I511" s="41"/>
      <c r="J511" s="41">
        <f t="shared" si="326"/>
        <v>0</v>
      </c>
      <c r="K511" s="41">
        <f t="shared" si="327"/>
        <v>34888</v>
      </c>
      <c r="L511" s="145">
        <v>9</v>
      </c>
      <c r="O511" s="18" t="s">
        <v>175</v>
      </c>
      <c r="P511" s="14">
        <v>1</v>
      </c>
      <c r="Q511" s="14">
        <f t="shared" ref="Q511:Q523" si="328">IF(O511="기계경비",J511,0)</f>
        <v>0</v>
      </c>
      <c r="R511" s="14">
        <f t="shared" ref="R511:R523" si="329">IF(O511="운반비",J511,0)</f>
        <v>0</v>
      </c>
      <c r="S511" s="14">
        <f t="shared" ref="S511:S523" si="330">IF(O511="작업부산물",K511,0)</f>
        <v>0</v>
      </c>
      <c r="T511" s="14">
        <f t="shared" ref="T511:T523" si="331">IF(O511="관급",ROUNDDOWN(D511*E511,0),0)+IF(O511="지급",ROUNDDOWN(D511*E511,0),0)</f>
        <v>0</v>
      </c>
      <c r="U511" s="14">
        <f t="shared" ref="U511:U523" si="332">IF(O511="외주비",F511+H511+J511,0)</f>
        <v>0</v>
      </c>
      <c r="V511" s="14">
        <f t="shared" ref="V511:V523" si="333">IF(O511="장비비",F511+H511+J511,0)</f>
        <v>0</v>
      </c>
      <c r="W511" s="14">
        <f t="shared" ref="W511:W523" si="334">IF(O511="폐기물처리비",J511,0)</f>
        <v>0</v>
      </c>
      <c r="X511" s="14">
        <f t="shared" ref="X511:X523" si="335">IF(O511="가설비",J511,0)</f>
        <v>0</v>
      </c>
      <c r="Y511" s="14">
        <f t="shared" ref="Y511:Y523" si="336">IF(O511="잡비제외분",F511,0)</f>
        <v>0</v>
      </c>
      <c r="Z511" s="14">
        <f t="shared" ref="Z511:Z523" si="337">IF(O511="사급자재대",K511,0)</f>
        <v>0</v>
      </c>
      <c r="AA511" s="14">
        <f t="shared" ref="AA511:AA523" si="338">IF(O511="관급자재대",K511,0)</f>
        <v>0</v>
      </c>
      <c r="AB511" s="14">
        <f t="shared" ref="AB511:AB523" si="339">IF(O511="사용자항목1",K511,0)</f>
        <v>0</v>
      </c>
      <c r="AC511" s="14">
        <f t="shared" ref="AC511:AC523" si="340">IF(O511="사용자항목2",K511,0)</f>
        <v>0</v>
      </c>
      <c r="AD511" s="14">
        <f t="shared" ref="AD511:AD523" si="341">IF(O511="사용자항목3",K511,0)</f>
        <v>0</v>
      </c>
      <c r="AE511" s="14">
        <f t="shared" ref="AE511:AE523" si="342">IF(O511="사용자항목4",K511,0)</f>
        <v>0</v>
      </c>
      <c r="AF511" s="14">
        <f t="shared" ref="AF511:AF523" si="343">IF(O511="사용자항목5",K511,0)</f>
        <v>0</v>
      </c>
      <c r="AG511" s="14">
        <f t="shared" ref="AG511:AG523" si="344">IF(O511="사용자항목6",K511,0)</f>
        <v>0</v>
      </c>
      <c r="AH511" s="14">
        <f t="shared" ref="AH511:AH523" si="345">IF(O511="사용자항목7",K511,0)</f>
        <v>0</v>
      </c>
      <c r="AI511" s="14">
        <f t="shared" ref="AI511:AI523" si="346">IF(O511="사용자항목8",K511,0)</f>
        <v>0</v>
      </c>
      <c r="AJ511" s="14">
        <f t="shared" ref="AJ511:AJ523" si="347">IF(O511="사용자항목9",K511,0)</f>
        <v>0</v>
      </c>
      <c r="AL511" s="138"/>
      <c r="AM511" s="138"/>
      <c r="AN511" s="138"/>
      <c r="AO511" s="138"/>
    </row>
    <row r="512" spans="1:41" ht="15" customHeight="1">
      <c r="A512" s="38" t="s">
        <v>254</v>
      </c>
      <c r="B512" s="38" t="s">
        <v>203</v>
      </c>
      <c r="C512" s="39" t="s">
        <v>204</v>
      </c>
      <c r="D512" s="40">
        <v>1</v>
      </c>
      <c r="E512" s="41">
        <f>ROUNDDOWN(일위대가목록!G16,0)</f>
        <v>681509</v>
      </c>
      <c r="F512" s="41">
        <f t="shared" si="324"/>
        <v>681509</v>
      </c>
      <c r="G512" s="41">
        <f>ROUNDDOWN(일위대가목록!I16,0)</f>
        <v>75494</v>
      </c>
      <c r="H512" s="41">
        <f t="shared" si="325"/>
        <v>75494</v>
      </c>
      <c r="I512" s="41"/>
      <c r="J512" s="41">
        <f t="shared" si="326"/>
        <v>0</v>
      </c>
      <c r="K512" s="41">
        <f t="shared" si="327"/>
        <v>757003</v>
      </c>
      <c r="L512" s="145">
        <v>12</v>
      </c>
      <c r="O512" s="18" t="s">
        <v>175</v>
      </c>
      <c r="P512" s="14">
        <v>1</v>
      </c>
      <c r="Q512" s="14">
        <f t="shared" si="328"/>
        <v>0</v>
      </c>
      <c r="R512" s="14">
        <f t="shared" si="329"/>
        <v>0</v>
      </c>
      <c r="S512" s="14">
        <f t="shared" si="330"/>
        <v>0</v>
      </c>
      <c r="T512" s="14">
        <f t="shared" si="331"/>
        <v>0</v>
      </c>
      <c r="U512" s="14">
        <f t="shared" si="332"/>
        <v>0</v>
      </c>
      <c r="V512" s="14">
        <f t="shared" si="333"/>
        <v>0</v>
      </c>
      <c r="W512" s="14">
        <f t="shared" si="334"/>
        <v>0</v>
      </c>
      <c r="X512" s="14">
        <f t="shared" si="335"/>
        <v>0</v>
      </c>
      <c r="Y512" s="14">
        <f t="shared" si="336"/>
        <v>0</v>
      </c>
      <c r="Z512" s="14">
        <f t="shared" si="337"/>
        <v>0</v>
      </c>
      <c r="AA512" s="14">
        <f t="shared" si="338"/>
        <v>0</v>
      </c>
      <c r="AB512" s="14">
        <f t="shared" si="339"/>
        <v>0</v>
      </c>
      <c r="AC512" s="14">
        <f t="shared" si="340"/>
        <v>0</v>
      </c>
      <c r="AD512" s="14">
        <f t="shared" si="341"/>
        <v>0</v>
      </c>
      <c r="AE512" s="14">
        <f t="shared" si="342"/>
        <v>0</v>
      </c>
      <c r="AF512" s="14">
        <f t="shared" si="343"/>
        <v>0</v>
      </c>
      <c r="AG512" s="14">
        <f t="shared" si="344"/>
        <v>0</v>
      </c>
      <c r="AH512" s="14">
        <f t="shared" si="345"/>
        <v>0</v>
      </c>
      <c r="AI512" s="14">
        <f t="shared" si="346"/>
        <v>0</v>
      </c>
      <c r="AJ512" s="14">
        <f t="shared" si="347"/>
        <v>0</v>
      </c>
      <c r="AL512" s="138"/>
      <c r="AM512" s="138"/>
      <c r="AN512" s="138"/>
      <c r="AO512" s="138"/>
    </row>
    <row r="513" spans="1:41" s="138" customFormat="1" ht="15" customHeight="1">
      <c r="A513" s="134" t="s">
        <v>57</v>
      </c>
      <c r="B513" s="134" t="s">
        <v>58</v>
      </c>
      <c r="C513" s="135" t="s">
        <v>19</v>
      </c>
      <c r="D513" s="136">
        <v>4</v>
      </c>
      <c r="E513" s="137">
        <f>ROUNDDOWN(자재단가대비표!O14,0)</f>
        <v>35000</v>
      </c>
      <c r="F513" s="137">
        <f t="shared" si="324"/>
        <v>140000</v>
      </c>
      <c r="G513" s="137"/>
      <c r="H513" s="137">
        <f t="shared" si="325"/>
        <v>0</v>
      </c>
      <c r="I513" s="137"/>
      <c r="J513" s="137">
        <f t="shared" si="326"/>
        <v>0</v>
      </c>
      <c r="K513" s="137">
        <f t="shared" si="327"/>
        <v>140000</v>
      </c>
      <c r="L513" s="149" t="s">
        <v>16</v>
      </c>
      <c r="N513" s="139" t="s">
        <v>181</v>
      </c>
      <c r="O513" s="139" t="s">
        <v>175</v>
      </c>
      <c r="P513" s="138">
        <v>1</v>
      </c>
      <c r="Q513" s="138">
        <f t="shared" si="328"/>
        <v>0</v>
      </c>
      <c r="R513" s="138">
        <f t="shared" si="329"/>
        <v>0</v>
      </c>
      <c r="S513" s="138">
        <f t="shared" si="330"/>
        <v>0</v>
      </c>
      <c r="T513" s="138">
        <f t="shared" si="331"/>
        <v>0</v>
      </c>
      <c r="U513" s="138">
        <f t="shared" si="332"/>
        <v>0</v>
      </c>
      <c r="V513" s="138">
        <f t="shared" si="333"/>
        <v>0</v>
      </c>
      <c r="W513" s="138">
        <f t="shared" si="334"/>
        <v>0</v>
      </c>
      <c r="X513" s="138">
        <f t="shared" si="335"/>
        <v>0</v>
      </c>
      <c r="Y513" s="138">
        <f t="shared" si="336"/>
        <v>0</v>
      </c>
      <c r="Z513" s="138">
        <f t="shared" si="337"/>
        <v>0</v>
      </c>
      <c r="AA513" s="138">
        <f t="shared" si="338"/>
        <v>0</v>
      </c>
      <c r="AB513" s="138">
        <f t="shared" si="339"/>
        <v>0</v>
      </c>
      <c r="AC513" s="138">
        <f t="shared" si="340"/>
        <v>0</v>
      </c>
      <c r="AD513" s="138">
        <f t="shared" si="341"/>
        <v>0</v>
      </c>
      <c r="AE513" s="138">
        <f t="shared" si="342"/>
        <v>0</v>
      </c>
      <c r="AF513" s="138">
        <f t="shared" si="343"/>
        <v>0</v>
      </c>
      <c r="AG513" s="138">
        <f t="shared" si="344"/>
        <v>0</v>
      </c>
      <c r="AH513" s="138">
        <f t="shared" si="345"/>
        <v>0</v>
      </c>
      <c r="AI513" s="138">
        <f t="shared" si="346"/>
        <v>0</v>
      </c>
      <c r="AJ513" s="138">
        <f t="shared" si="347"/>
        <v>0</v>
      </c>
    </row>
    <row r="514" spans="1:41" s="138" customFormat="1" ht="15" customHeight="1">
      <c r="A514" s="134" t="s">
        <v>255</v>
      </c>
      <c r="B514" s="134" t="s">
        <v>206</v>
      </c>
      <c r="C514" s="135" t="s">
        <v>19</v>
      </c>
      <c r="D514" s="136">
        <v>4</v>
      </c>
      <c r="E514" s="137">
        <f>ROUNDDOWN(일위대가목록!G17,0)</f>
        <v>2512</v>
      </c>
      <c r="F514" s="137">
        <f t="shared" si="324"/>
        <v>10048</v>
      </c>
      <c r="G514" s="137">
        <f>ROUNDDOWN(일위대가목록!I17,0)</f>
        <v>6609</v>
      </c>
      <c r="H514" s="137">
        <f t="shared" si="325"/>
        <v>26436</v>
      </c>
      <c r="I514" s="137"/>
      <c r="J514" s="137">
        <f t="shared" si="326"/>
        <v>0</v>
      </c>
      <c r="K514" s="137">
        <f t="shared" si="327"/>
        <v>36484</v>
      </c>
      <c r="L514" s="149">
        <v>13</v>
      </c>
      <c r="O514" s="139" t="s">
        <v>175</v>
      </c>
      <c r="P514" s="138">
        <v>1</v>
      </c>
      <c r="Q514" s="138">
        <f t="shared" si="328"/>
        <v>0</v>
      </c>
      <c r="R514" s="138">
        <f t="shared" si="329"/>
        <v>0</v>
      </c>
      <c r="S514" s="138">
        <f t="shared" si="330"/>
        <v>0</v>
      </c>
      <c r="T514" s="138">
        <f t="shared" si="331"/>
        <v>0</v>
      </c>
      <c r="U514" s="138">
        <f t="shared" si="332"/>
        <v>0</v>
      </c>
      <c r="V514" s="138">
        <f t="shared" si="333"/>
        <v>0</v>
      </c>
      <c r="W514" s="138">
        <f t="shared" si="334"/>
        <v>0</v>
      </c>
      <c r="X514" s="138">
        <f t="shared" si="335"/>
        <v>0</v>
      </c>
      <c r="Y514" s="138">
        <f t="shared" si="336"/>
        <v>0</v>
      </c>
      <c r="Z514" s="138">
        <f t="shared" si="337"/>
        <v>0</v>
      </c>
      <c r="AA514" s="138">
        <f t="shared" si="338"/>
        <v>0</v>
      </c>
      <c r="AB514" s="138">
        <f t="shared" si="339"/>
        <v>0</v>
      </c>
      <c r="AC514" s="138">
        <f t="shared" si="340"/>
        <v>0</v>
      </c>
      <c r="AD514" s="138">
        <f t="shared" si="341"/>
        <v>0</v>
      </c>
      <c r="AE514" s="138">
        <f t="shared" si="342"/>
        <v>0</v>
      </c>
      <c r="AF514" s="138">
        <f t="shared" si="343"/>
        <v>0</v>
      </c>
      <c r="AG514" s="138">
        <f t="shared" si="344"/>
        <v>0</v>
      </c>
      <c r="AH514" s="138">
        <f t="shared" si="345"/>
        <v>0</v>
      </c>
      <c r="AI514" s="138">
        <f t="shared" si="346"/>
        <v>0</v>
      </c>
      <c r="AJ514" s="138">
        <f t="shared" si="347"/>
        <v>0</v>
      </c>
    </row>
    <row r="515" spans="1:41" s="138" customFormat="1" ht="15" customHeight="1">
      <c r="A515" s="134" t="s">
        <v>256</v>
      </c>
      <c r="B515" s="134" t="s">
        <v>206</v>
      </c>
      <c r="C515" s="135" t="s">
        <v>19</v>
      </c>
      <c r="D515" s="136">
        <v>4</v>
      </c>
      <c r="E515" s="137">
        <f>ROUNDDOWN(일위대가목록!G18,0)</f>
        <v>3057</v>
      </c>
      <c r="F515" s="137">
        <f t="shared" si="324"/>
        <v>12228</v>
      </c>
      <c r="G515" s="137">
        <f>ROUNDDOWN(일위대가목록!I18,0)</f>
        <v>19605</v>
      </c>
      <c r="H515" s="137">
        <f t="shared" si="325"/>
        <v>78420</v>
      </c>
      <c r="I515" s="137"/>
      <c r="J515" s="137">
        <f t="shared" si="326"/>
        <v>0</v>
      </c>
      <c r="K515" s="137">
        <f t="shared" si="327"/>
        <v>90648</v>
      </c>
      <c r="L515" s="149">
        <v>14</v>
      </c>
      <c r="O515" s="139" t="s">
        <v>175</v>
      </c>
      <c r="P515" s="138">
        <v>1</v>
      </c>
      <c r="Q515" s="138">
        <f t="shared" si="328"/>
        <v>0</v>
      </c>
      <c r="R515" s="138">
        <f t="shared" si="329"/>
        <v>0</v>
      </c>
      <c r="S515" s="138">
        <f t="shared" si="330"/>
        <v>0</v>
      </c>
      <c r="T515" s="138">
        <f t="shared" si="331"/>
        <v>0</v>
      </c>
      <c r="U515" s="138">
        <f t="shared" si="332"/>
        <v>0</v>
      </c>
      <c r="V515" s="138">
        <f t="shared" si="333"/>
        <v>0</v>
      </c>
      <c r="W515" s="138">
        <f t="shared" si="334"/>
        <v>0</v>
      </c>
      <c r="X515" s="138">
        <f t="shared" si="335"/>
        <v>0</v>
      </c>
      <c r="Y515" s="138">
        <f t="shared" si="336"/>
        <v>0</v>
      </c>
      <c r="Z515" s="138">
        <f t="shared" si="337"/>
        <v>0</v>
      </c>
      <c r="AA515" s="138">
        <f t="shared" si="338"/>
        <v>0</v>
      </c>
      <c r="AB515" s="138">
        <f t="shared" si="339"/>
        <v>0</v>
      </c>
      <c r="AC515" s="138">
        <f t="shared" si="340"/>
        <v>0</v>
      </c>
      <c r="AD515" s="138">
        <f t="shared" si="341"/>
        <v>0</v>
      </c>
      <c r="AE515" s="138">
        <f t="shared" si="342"/>
        <v>0</v>
      </c>
      <c r="AF515" s="138">
        <f t="shared" si="343"/>
        <v>0</v>
      </c>
      <c r="AG515" s="138">
        <f t="shared" si="344"/>
        <v>0</v>
      </c>
      <c r="AH515" s="138">
        <f t="shared" si="345"/>
        <v>0</v>
      </c>
      <c r="AI515" s="138">
        <f t="shared" si="346"/>
        <v>0</v>
      </c>
      <c r="AJ515" s="138">
        <f t="shared" si="347"/>
        <v>0</v>
      </c>
    </row>
    <row r="516" spans="1:41" ht="15" customHeight="1">
      <c r="A516" s="38" t="s">
        <v>257</v>
      </c>
      <c r="B516" s="38"/>
      <c r="C516" s="39" t="s">
        <v>19</v>
      </c>
      <c r="D516" s="40">
        <v>8.32</v>
      </c>
      <c r="E516" s="41">
        <f>ROUNDDOWN(일위대가목록!G19,0)</f>
        <v>2277</v>
      </c>
      <c r="F516" s="41">
        <f t="shared" si="324"/>
        <v>18944</v>
      </c>
      <c r="G516" s="41">
        <f>ROUNDDOWN(일위대가목록!I19,0)</f>
        <v>22579</v>
      </c>
      <c r="H516" s="41">
        <f t="shared" si="325"/>
        <v>187857</v>
      </c>
      <c r="I516" s="41"/>
      <c r="J516" s="41">
        <f t="shared" si="326"/>
        <v>0</v>
      </c>
      <c r="K516" s="41">
        <f t="shared" si="327"/>
        <v>206801</v>
      </c>
      <c r="L516" s="148">
        <v>15</v>
      </c>
      <c r="O516" s="18" t="s">
        <v>175</v>
      </c>
      <c r="P516" s="14">
        <v>1</v>
      </c>
      <c r="Q516" s="14">
        <f t="shared" si="328"/>
        <v>0</v>
      </c>
      <c r="R516" s="14">
        <f t="shared" si="329"/>
        <v>0</v>
      </c>
      <c r="S516" s="14">
        <f t="shared" si="330"/>
        <v>0</v>
      </c>
      <c r="T516" s="14">
        <f t="shared" si="331"/>
        <v>0</v>
      </c>
      <c r="U516" s="14">
        <f t="shared" si="332"/>
        <v>0</v>
      </c>
      <c r="V516" s="14">
        <f t="shared" si="333"/>
        <v>0</v>
      </c>
      <c r="W516" s="14">
        <f t="shared" si="334"/>
        <v>0</v>
      </c>
      <c r="X516" s="14">
        <f t="shared" si="335"/>
        <v>0</v>
      </c>
      <c r="Y516" s="14">
        <f t="shared" si="336"/>
        <v>0</v>
      </c>
      <c r="Z516" s="14">
        <f t="shared" si="337"/>
        <v>0</v>
      </c>
      <c r="AA516" s="14">
        <f t="shared" si="338"/>
        <v>0</v>
      </c>
      <c r="AB516" s="14">
        <f t="shared" si="339"/>
        <v>0</v>
      </c>
      <c r="AC516" s="14">
        <f t="shared" si="340"/>
        <v>0</v>
      </c>
      <c r="AD516" s="14">
        <f t="shared" si="341"/>
        <v>0</v>
      </c>
      <c r="AE516" s="14">
        <f t="shared" si="342"/>
        <v>0</v>
      </c>
      <c r="AF516" s="14">
        <f t="shared" si="343"/>
        <v>0</v>
      </c>
      <c r="AG516" s="14">
        <f t="shared" si="344"/>
        <v>0</v>
      </c>
      <c r="AH516" s="14">
        <f t="shared" si="345"/>
        <v>0</v>
      </c>
      <c r="AI516" s="14">
        <f t="shared" si="346"/>
        <v>0</v>
      </c>
      <c r="AJ516" s="14">
        <f t="shared" si="347"/>
        <v>0</v>
      </c>
      <c r="AL516" s="138"/>
      <c r="AM516" s="138"/>
      <c r="AN516" s="138"/>
      <c r="AO516" s="138"/>
    </row>
    <row r="517" spans="1:41" ht="15" customHeight="1">
      <c r="A517" s="38" t="s">
        <v>258</v>
      </c>
      <c r="B517" s="38" t="s">
        <v>219</v>
      </c>
      <c r="C517" s="39" t="s">
        <v>19</v>
      </c>
      <c r="D517" s="40">
        <v>8.32</v>
      </c>
      <c r="E517" s="41">
        <f>ROUNDDOWN(일위대가목록!G22,0)</f>
        <v>6704</v>
      </c>
      <c r="F517" s="41">
        <f t="shared" si="324"/>
        <v>55777</v>
      </c>
      <c r="G517" s="41">
        <f>ROUNDDOWN(일위대가목록!I22,0)</f>
        <v>55275</v>
      </c>
      <c r="H517" s="41">
        <f t="shared" si="325"/>
        <v>459888</v>
      </c>
      <c r="I517" s="41"/>
      <c r="J517" s="41">
        <f t="shared" si="326"/>
        <v>0</v>
      </c>
      <c r="K517" s="41">
        <f t="shared" si="327"/>
        <v>515665</v>
      </c>
      <c r="L517" s="148">
        <v>18</v>
      </c>
      <c r="O517" s="18" t="s">
        <v>175</v>
      </c>
      <c r="P517" s="14">
        <v>1</v>
      </c>
      <c r="Q517" s="14">
        <f t="shared" si="328"/>
        <v>0</v>
      </c>
      <c r="R517" s="14">
        <f t="shared" si="329"/>
        <v>0</v>
      </c>
      <c r="S517" s="14">
        <f t="shared" si="330"/>
        <v>0</v>
      </c>
      <c r="T517" s="14">
        <f t="shared" si="331"/>
        <v>0</v>
      </c>
      <c r="U517" s="14">
        <f t="shared" si="332"/>
        <v>0</v>
      </c>
      <c r="V517" s="14">
        <f t="shared" si="333"/>
        <v>0</v>
      </c>
      <c r="W517" s="14">
        <f t="shared" si="334"/>
        <v>0</v>
      </c>
      <c r="X517" s="14">
        <f t="shared" si="335"/>
        <v>0</v>
      </c>
      <c r="Y517" s="14">
        <f t="shared" si="336"/>
        <v>0</v>
      </c>
      <c r="Z517" s="14">
        <f t="shared" si="337"/>
        <v>0</v>
      </c>
      <c r="AA517" s="14">
        <f t="shared" si="338"/>
        <v>0</v>
      </c>
      <c r="AB517" s="14">
        <f t="shared" si="339"/>
        <v>0</v>
      </c>
      <c r="AC517" s="14">
        <f t="shared" si="340"/>
        <v>0</v>
      </c>
      <c r="AD517" s="14">
        <f t="shared" si="341"/>
        <v>0</v>
      </c>
      <c r="AE517" s="14">
        <f t="shared" si="342"/>
        <v>0</v>
      </c>
      <c r="AF517" s="14">
        <f t="shared" si="343"/>
        <v>0</v>
      </c>
      <c r="AG517" s="14">
        <f t="shared" si="344"/>
        <v>0</v>
      </c>
      <c r="AH517" s="14">
        <f t="shared" si="345"/>
        <v>0</v>
      </c>
      <c r="AI517" s="14">
        <f t="shared" si="346"/>
        <v>0</v>
      </c>
      <c r="AJ517" s="14">
        <f t="shared" si="347"/>
        <v>0</v>
      </c>
      <c r="AL517" s="138"/>
      <c r="AM517" s="138"/>
      <c r="AN517" s="138"/>
      <c r="AO517" s="138"/>
    </row>
    <row r="518" spans="1:41" ht="15" customHeight="1">
      <c r="A518" s="38" t="s">
        <v>250</v>
      </c>
      <c r="B518" s="38" t="s">
        <v>193</v>
      </c>
      <c r="C518" s="39" t="s">
        <v>19</v>
      </c>
      <c r="D518" s="40">
        <v>37.26</v>
      </c>
      <c r="E518" s="41">
        <f>일위대가목록!G15</f>
        <v>834</v>
      </c>
      <c r="F518" s="41">
        <f t="shared" si="324"/>
        <v>31074</v>
      </c>
      <c r="G518" s="41">
        <f>일위대가목록!I15</f>
        <v>943</v>
      </c>
      <c r="H518" s="41">
        <f t="shared" si="325"/>
        <v>35136</v>
      </c>
      <c r="I518" s="41"/>
      <c r="J518" s="41">
        <f t="shared" si="326"/>
        <v>0</v>
      </c>
      <c r="K518" s="41">
        <f t="shared" si="327"/>
        <v>66210</v>
      </c>
      <c r="L518" s="148" t="s">
        <v>249</v>
      </c>
      <c r="O518" s="18" t="s">
        <v>175</v>
      </c>
      <c r="P518" s="14">
        <v>1</v>
      </c>
      <c r="Q518" s="14">
        <f t="shared" si="328"/>
        <v>0</v>
      </c>
      <c r="R518" s="14">
        <f t="shared" si="329"/>
        <v>0</v>
      </c>
      <c r="S518" s="14">
        <f t="shared" si="330"/>
        <v>0</v>
      </c>
      <c r="T518" s="14">
        <f t="shared" si="331"/>
        <v>0</v>
      </c>
      <c r="U518" s="14">
        <f t="shared" si="332"/>
        <v>0</v>
      </c>
      <c r="V518" s="14">
        <f t="shared" si="333"/>
        <v>0</v>
      </c>
      <c r="W518" s="14">
        <f t="shared" si="334"/>
        <v>0</v>
      </c>
      <c r="X518" s="14">
        <f t="shared" si="335"/>
        <v>0</v>
      </c>
      <c r="Y518" s="14">
        <f t="shared" si="336"/>
        <v>0</v>
      </c>
      <c r="Z518" s="14">
        <f t="shared" si="337"/>
        <v>0</v>
      </c>
      <c r="AA518" s="14">
        <f t="shared" si="338"/>
        <v>0</v>
      </c>
      <c r="AB518" s="14">
        <f t="shared" si="339"/>
        <v>0</v>
      </c>
      <c r="AC518" s="14">
        <f t="shared" si="340"/>
        <v>0</v>
      </c>
      <c r="AD518" s="14">
        <f t="shared" si="341"/>
        <v>0</v>
      </c>
      <c r="AE518" s="14">
        <f t="shared" si="342"/>
        <v>0</v>
      </c>
      <c r="AF518" s="14">
        <f t="shared" si="343"/>
        <v>0</v>
      </c>
      <c r="AG518" s="14">
        <f t="shared" si="344"/>
        <v>0</v>
      </c>
      <c r="AH518" s="14">
        <f t="shared" si="345"/>
        <v>0</v>
      </c>
      <c r="AI518" s="14">
        <f t="shared" si="346"/>
        <v>0</v>
      </c>
      <c r="AJ518" s="14">
        <f t="shared" si="347"/>
        <v>0</v>
      </c>
      <c r="AL518" s="138"/>
      <c r="AM518" s="138"/>
      <c r="AN518" s="138"/>
      <c r="AO518" s="138"/>
    </row>
    <row r="519" spans="1:41" ht="15" customHeight="1">
      <c r="A519" s="38" t="s">
        <v>259</v>
      </c>
      <c r="B519" s="38"/>
      <c r="C519" s="39" t="s">
        <v>19</v>
      </c>
      <c r="D519" s="40">
        <v>1.26</v>
      </c>
      <c r="E519" s="41"/>
      <c r="F519" s="41">
        <f t="shared" si="324"/>
        <v>0</v>
      </c>
      <c r="G519" s="41">
        <f>ROUNDDOWN(일위대가목록!I23,0)</f>
        <v>16152</v>
      </c>
      <c r="H519" s="41">
        <f t="shared" si="325"/>
        <v>20351</v>
      </c>
      <c r="I519" s="41"/>
      <c r="J519" s="41">
        <f t="shared" si="326"/>
        <v>0</v>
      </c>
      <c r="K519" s="41">
        <f t="shared" si="327"/>
        <v>20351</v>
      </c>
      <c r="L519" s="148">
        <v>19</v>
      </c>
      <c r="O519" s="18" t="s">
        <v>175</v>
      </c>
      <c r="P519" s="14">
        <v>1</v>
      </c>
      <c r="Q519" s="14">
        <f t="shared" si="328"/>
        <v>0</v>
      </c>
      <c r="R519" s="14">
        <f t="shared" si="329"/>
        <v>0</v>
      </c>
      <c r="S519" s="14">
        <f t="shared" si="330"/>
        <v>0</v>
      </c>
      <c r="T519" s="14">
        <f t="shared" si="331"/>
        <v>0</v>
      </c>
      <c r="U519" s="14">
        <f t="shared" si="332"/>
        <v>0</v>
      </c>
      <c r="V519" s="14">
        <f t="shared" si="333"/>
        <v>0</v>
      </c>
      <c r="W519" s="14">
        <f t="shared" si="334"/>
        <v>0</v>
      </c>
      <c r="X519" s="14">
        <f t="shared" si="335"/>
        <v>0</v>
      </c>
      <c r="Y519" s="14">
        <f t="shared" si="336"/>
        <v>0</v>
      </c>
      <c r="Z519" s="14">
        <f t="shared" si="337"/>
        <v>0</v>
      </c>
      <c r="AA519" s="14">
        <f t="shared" si="338"/>
        <v>0</v>
      </c>
      <c r="AB519" s="14">
        <f t="shared" si="339"/>
        <v>0</v>
      </c>
      <c r="AC519" s="14">
        <f t="shared" si="340"/>
        <v>0</v>
      </c>
      <c r="AD519" s="14">
        <f t="shared" si="341"/>
        <v>0</v>
      </c>
      <c r="AE519" s="14">
        <f t="shared" si="342"/>
        <v>0</v>
      </c>
      <c r="AF519" s="14">
        <f t="shared" si="343"/>
        <v>0</v>
      </c>
      <c r="AG519" s="14">
        <f t="shared" si="344"/>
        <v>0</v>
      </c>
      <c r="AH519" s="14">
        <f t="shared" si="345"/>
        <v>0</v>
      </c>
      <c r="AI519" s="14">
        <f t="shared" si="346"/>
        <v>0</v>
      </c>
      <c r="AJ519" s="14">
        <f t="shared" si="347"/>
        <v>0</v>
      </c>
      <c r="AL519" s="138"/>
      <c r="AM519" s="138"/>
      <c r="AN519" s="138"/>
      <c r="AO519" s="138"/>
    </row>
    <row r="520" spans="1:41" ht="15" customHeight="1">
      <c r="A520" s="38" t="s">
        <v>260</v>
      </c>
      <c r="B520" s="38" t="s">
        <v>229</v>
      </c>
      <c r="C520" s="39" t="s">
        <v>204</v>
      </c>
      <c r="D520" s="40">
        <v>1</v>
      </c>
      <c r="E520" s="41">
        <f>ROUNDDOWN(일위대가목록!G29,0)</f>
        <v>951509</v>
      </c>
      <c r="F520" s="41">
        <f t="shared" si="324"/>
        <v>951509</v>
      </c>
      <c r="G520" s="41">
        <f>ROUNDDOWN(일위대가목록!I29,0)</f>
        <v>75494</v>
      </c>
      <c r="H520" s="41">
        <f t="shared" si="325"/>
        <v>75494</v>
      </c>
      <c r="I520" s="41"/>
      <c r="J520" s="41">
        <f t="shared" si="326"/>
        <v>0</v>
      </c>
      <c r="K520" s="41">
        <f t="shared" si="327"/>
        <v>1027003</v>
      </c>
      <c r="L520" s="148">
        <v>25</v>
      </c>
      <c r="O520" s="18" t="s">
        <v>175</v>
      </c>
      <c r="P520" s="14">
        <v>1</v>
      </c>
      <c r="Q520" s="14">
        <f t="shared" si="328"/>
        <v>0</v>
      </c>
      <c r="R520" s="14">
        <f t="shared" si="329"/>
        <v>0</v>
      </c>
      <c r="S520" s="14">
        <f t="shared" si="330"/>
        <v>0</v>
      </c>
      <c r="T520" s="14">
        <f t="shared" si="331"/>
        <v>0</v>
      </c>
      <c r="U520" s="14">
        <f t="shared" si="332"/>
        <v>0</v>
      </c>
      <c r="V520" s="14">
        <f t="shared" si="333"/>
        <v>0</v>
      </c>
      <c r="W520" s="14">
        <f t="shared" si="334"/>
        <v>0</v>
      </c>
      <c r="X520" s="14">
        <f t="shared" si="335"/>
        <v>0</v>
      </c>
      <c r="Y520" s="14">
        <f t="shared" si="336"/>
        <v>0</v>
      </c>
      <c r="Z520" s="14">
        <f t="shared" si="337"/>
        <v>0</v>
      </c>
      <c r="AA520" s="14">
        <f t="shared" si="338"/>
        <v>0</v>
      </c>
      <c r="AB520" s="14">
        <f t="shared" si="339"/>
        <v>0</v>
      </c>
      <c r="AC520" s="14">
        <f t="shared" si="340"/>
        <v>0</v>
      </c>
      <c r="AD520" s="14">
        <f t="shared" si="341"/>
        <v>0</v>
      </c>
      <c r="AE520" s="14">
        <f t="shared" si="342"/>
        <v>0</v>
      </c>
      <c r="AF520" s="14">
        <f t="shared" si="343"/>
        <v>0</v>
      </c>
      <c r="AG520" s="14">
        <f t="shared" si="344"/>
        <v>0</v>
      </c>
      <c r="AH520" s="14">
        <f t="shared" si="345"/>
        <v>0</v>
      </c>
      <c r="AI520" s="14">
        <f t="shared" si="346"/>
        <v>0</v>
      </c>
      <c r="AJ520" s="14">
        <f t="shared" si="347"/>
        <v>0</v>
      </c>
      <c r="AL520" s="138"/>
      <c r="AM520" s="138"/>
      <c r="AN520" s="138"/>
      <c r="AO520" s="138"/>
    </row>
    <row r="521" spans="1:41" ht="15" customHeight="1">
      <c r="A521" s="38" t="s">
        <v>261</v>
      </c>
      <c r="B521" s="38" t="s">
        <v>225</v>
      </c>
      <c r="C521" s="39" t="s">
        <v>19</v>
      </c>
      <c r="D521" s="40">
        <v>1.17</v>
      </c>
      <c r="E521" s="41">
        <f>ROUNDDOWN(일위대가목록!G25,0)</f>
        <v>2512</v>
      </c>
      <c r="F521" s="41">
        <f t="shared" si="324"/>
        <v>2939</v>
      </c>
      <c r="G521" s="41">
        <f>ROUNDDOWN(일위대가목록!I25,0)</f>
        <v>6609</v>
      </c>
      <c r="H521" s="41">
        <f t="shared" si="325"/>
        <v>7732</v>
      </c>
      <c r="I521" s="41"/>
      <c r="J521" s="41">
        <f t="shared" si="326"/>
        <v>0</v>
      </c>
      <c r="K521" s="41">
        <f t="shared" si="327"/>
        <v>10671</v>
      </c>
      <c r="L521" s="148">
        <v>21</v>
      </c>
      <c r="O521" s="18" t="s">
        <v>175</v>
      </c>
      <c r="P521" s="14">
        <v>1</v>
      </c>
      <c r="Q521" s="14">
        <f t="shared" si="328"/>
        <v>0</v>
      </c>
      <c r="R521" s="14">
        <f t="shared" si="329"/>
        <v>0</v>
      </c>
      <c r="S521" s="14">
        <f t="shared" si="330"/>
        <v>0</v>
      </c>
      <c r="T521" s="14">
        <f t="shared" si="331"/>
        <v>0</v>
      </c>
      <c r="U521" s="14">
        <f t="shared" si="332"/>
        <v>0</v>
      </c>
      <c r="V521" s="14">
        <f t="shared" si="333"/>
        <v>0</v>
      </c>
      <c r="W521" s="14">
        <f t="shared" si="334"/>
        <v>0</v>
      </c>
      <c r="X521" s="14">
        <f t="shared" si="335"/>
        <v>0</v>
      </c>
      <c r="Y521" s="14">
        <f t="shared" si="336"/>
        <v>0</v>
      </c>
      <c r="Z521" s="14">
        <f t="shared" si="337"/>
        <v>0</v>
      </c>
      <c r="AA521" s="14">
        <f t="shared" si="338"/>
        <v>0</v>
      </c>
      <c r="AB521" s="14">
        <f t="shared" si="339"/>
        <v>0</v>
      </c>
      <c r="AC521" s="14">
        <f t="shared" si="340"/>
        <v>0</v>
      </c>
      <c r="AD521" s="14">
        <f t="shared" si="341"/>
        <v>0</v>
      </c>
      <c r="AE521" s="14">
        <f t="shared" si="342"/>
        <v>0</v>
      </c>
      <c r="AF521" s="14">
        <f t="shared" si="343"/>
        <v>0</v>
      </c>
      <c r="AG521" s="14">
        <f t="shared" si="344"/>
        <v>0</v>
      </c>
      <c r="AH521" s="14">
        <f t="shared" si="345"/>
        <v>0</v>
      </c>
      <c r="AI521" s="14">
        <f t="shared" si="346"/>
        <v>0</v>
      </c>
      <c r="AJ521" s="14">
        <f t="shared" si="347"/>
        <v>0</v>
      </c>
      <c r="AL521" s="138"/>
      <c r="AM521" s="138"/>
      <c r="AN521" s="138"/>
      <c r="AO521" s="138"/>
    </row>
    <row r="522" spans="1:41" ht="15" customHeight="1">
      <c r="A522" s="38" t="s">
        <v>251</v>
      </c>
      <c r="B522" s="38" t="s">
        <v>226</v>
      </c>
      <c r="C522" s="39" t="s">
        <v>19</v>
      </c>
      <c r="D522" s="40">
        <v>1.17</v>
      </c>
      <c r="E522" s="41">
        <f>ROUNDDOWN(일위대가목록!G26,0)</f>
        <v>11052</v>
      </c>
      <c r="F522" s="41">
        <f t="shared" si="324"/>
        <v>12930</v>
      </c>
      <c r="G522" s="41">
        <f>ROUNDDOWN(일위대가목록!I26,0)</f>
        <v>10368</v>
      </c>
      <c r="H522" s="41">
        <f t="shared" si="325"/>
        <v>12130</v>
      </c>
      <c r="I522" s="41"/>
      <c r="J522" s="41">
        <f t="shared" si="326"/>
        <v>0</v>
      </c>
      <c r="K522" s="41">
        <f t="shared" si="327"/>
        <v>25060</v>
      </c>
      <c r="L522" s="148">
        <v>22</v>
      </c>
      <c r="O522" s="18" t="s">
        <v>175</v>
      </c>
      <c r="P522" s="14">
        <v>1</v>
      </c>
      <c r="Q522" s="14">
        <f t="shared" si="328"/>
        <v>0</v>
      </c>
      <c r="R522" s="14">
        <f t="shared" si="329"/>
        <v>0</v>
      </c>
      <c r="S522" s="14">
        <f t="shared" si="330"/>
        <v>0</v>
      </c>
      <c r="T522" s="14">
        <f t="shared" si="331"/>
        <v>0</v>
      </c>
      <c r="U522" s="14">
        <f t="shared" si="332"/>
        <v>0</v>
      </c>
      <c r="V522" s="14">
        <f t="shared" si="333"/>
        <v>0</v>
      </c>
      <c r="W522" s="14">
        <f t="shared" si="334"/>
        <v>0</v>
      </c>
      <c r="X522" s="14">
        <f t="shared" si="335"/>
        <v>0</v>
      </c>
      <c r="Y522" s="14">
        <f t="shared" si="336"/>
        <v>0</v>
      </c>
      <c r="Z522" s="14">
        <f t="shared" si="337"/>
        <v>0</v>
      </c>
      <c r="AA522" s="14">
        <f t="shared" si="338"/>
        <v>0</v>
      </c>
      <c r="AB522" s="14">
        <f t="shared" si="339"/>
        <v>0</v>
      </c>
      <c r="AC522" s="14">
        <f t="shared" si="340"/>
        <v>0</v>
      </c>
      <c r="AD522" s="14">
        <f t="shared" si="341"/>
        <v>0</v>
      </c>
      <c r="AE522" s="14">
        <f t="shared" si="342"/>
        <v>0</v>
      </c>
      <c r="AF522" s="14">
        <f t="shared" si="343"/>
        <v>0</v>
      </c>
      <c r="AG522" s="14">
        <f t="shared" si="344"/>
        <v>0</v>
      </c>
      <c r="AH522" s="14">
        <f t="shared" si="345"/>
        <v>0</v>
      </c>
      <c r="AI522" s="14">
        <f t="shared" si="346"/>
        <v>0</v>
      </c>
      <c r="AJ522" s="14">
        <f t="shared" si="347"/>
        <v>0</v>
      </c>
    </row>
    <row r="523" spans="1:41" ht="15" customHeight="1">
      <c r="A523" s="38" t="s">
        <v>252</v>
      </c>
      <c r="B523" s="38" t="s">
        <v>198</v>
      </c>
      <c r="C523" s="39" t="s">
        <v>19</v>
      </c>
      <c r="D523" s="40">
        <v>2.4300000000000002</v>
      </c>
      <c r="E523" s="41">
        <f>ROUNDDOWN(일위대가목록!G12,0)</f>
        <v>69925</v>
      </c>
      <c r="F523" s="41">
        <f t="shared" si="324"/>
        <v>169917</v>
      </c>
      <c r="G523" s="41">
        <f>ROUNDDOWN(일위대가목록!I12,0)</f>
        <v>4165</v>
      </c>
      <c r="H523" s="41">
        <f t="shared" si="325"/>
        <v>10120</v>
      </c>
      <c r="I523" s="41"/>
      <c r="J523" s="41">
        <f t="shared" si="326"/>
        <v>0</v>
      </c>
      <c r="K523" s="41">
        <f t="shared" si="327"/>
        <v>180037</v>
      </c>
      <c r="L523" s="148">
        <v>8</v>
      </c>
      <c r="O523" s="18" t="s">
        <v>175</v>
      </c>
      <c r="P523" s="14">
        <v>1</v>
      </c>
      <c r="Q523" s="14">
        <f t="shared" si="328"/>
        <v>0</v>
      </c>
      <c r="R523" s="14">
        <f t="shared" si="329"/>
        <v>0</v>
      </c>
      <c r="S523" s="14">
        <f t="shared" si="330"/>
        <v>0</v>
      </c>
      <c r="T523" s="14">
        <f t="shared" si="331"/>
        <v>0</v>
      </c>
      <c r="U523" s="14">
        <f t="shared" si="332"/>
        <v>0</v>
      </c>
      <c r="V523" s="14">
        <f t="shared" si="333"/>
        <v>0</v>
      </c>
      <c r="W523" s="14">
        <f t="shared" si="334"/>
        <v>0</v>
      </c>
      <c r="X523" s="14">
        <f t="shared" si="335"/>
        <v>0</v>
      </c>
      <c r="Y523" s="14">
        <f t="shared" si="336"/>
        <v>0</v>
      </c>
      <c r="Z523" s="14">
        <f t="shared" si="337"/>
        <v>0</v>
      </c>
      <c r="AA523" s="14">
        <f t="shared" si="338"/>
        <v>0</v>
      </c>
      <c r="AB523" s="14">
        <f t="shared" si="339"/>
        <v>0</v>
      </c>
      <c r="AC523" s="14">
        <f t="shared" si="340"/>
        <v>0</v>
      </c>
      <c r="AD523" s="14">
        <f t="shared" si="341"/>
        <v>0</v>
      </c>
      <c r="AE523" s="14">
        <f t="shared" si="342"/>
        <v>0</v>
      </c>
      <c r="AF523" s="14">
        <f t="shared" si="343"/>
        <v>0</v>
      </c>
      <c r="AG523" s="14">
        <f t="shared" si="344"/>
        <v>0</v>
      </c>
      <c r="AH523" s="14">
        <f t="shared" si="345"/>
        <v>0</v>
      </c>
      <c r="AI523" s="14">
        <f t="shared" si="346"/>
        <v>0</v>
      </c>
      <c r="AJ523" s="14">
        <f t="shared" si="347"/>
        <v>0</v>
      </c>
    </row>
    <row r="524" spans="1:41" ht="15" customHeight="1">
      <c r="A524" s="38"/>
      <c r="B524" s="38"/>
      <c r="C524" s="39"/>
      <c r="D524" s="43"/>
      <c r="E524" s="43"/>
      <c r="F524" s="43"/>
      <c r="G524" s="43"/>
      <c r="H524" s="43"/>
      <c r="I524" s="43"/>
      <c r="J524" s="43"/>
      <c r="K524" s="43"/>
      <c r="L524" s="39"/>
    </row>
    <row r="525" spans="1:41" ht="15" customHeight="1">
      <c r="A525" s="38"/>
      <c r="B525" s="38"/>
      <c r="C525" s="39"/>
      <c r="D525" s="43"/>
      <c r="E525" s="43"/>
      <c r="F525" s="43"/>
      <c r="G525" s="43"/>
      <c r="H525" s="43"/>
      <c r="I525" s="43"/>
      <c r="J525" s="43"/>
      <c r="K525" s="43"/>
      <c r="L525" s="39"/>
    </row>
    <row r="526" spans="1:41" ht="15" customHeight="1">
      <c r="A526" s="38"/>
      <c r="B526" s="38"/>
      <c r="C526" s="39"/>
      <c r="D526" s="43"/>
      <c r="E526" s="43"/>
      <c r="F526" s="43"/>
      <c r="G526" s="43"/>
      <c r="H526" s="43"/>
      <c r="I526" s="43"/>
      <c r="J526" s="43"/>
      <c r="K526" s="43"/>
      <c r="L526" s="39"/>
    </row>
    <row r="527" spans="1:41" ht="15" customHeight="1">
      <c r="A527" s="38"/>
      <c r="B527" s="38"/>
      <c r="C527" s="39"/>
      <c r="D527" s="43"/>
      <c r="E527" s="43"/>
      <c r="F527" s="43"/>
      <c r="G527" s="43"/>
      <c r="H527" s="43"/>
      <c r="I527" s="43"/>
      <c r="J527" s="43"/>
      <c r="K527" s="43"/>
      <c r="L527" s="39"/>
    </row>
    <row r="528" spans="1:41" ht="15" customHeight="1">
      <c r="A528" s="38"/>
      <c r="B528" s="38"/>
      <c r="C528" s="39"/>
      <c r="D528" s="43"/>
      <c r="E528" s="43"/>
      <c r="F528" s="43"/>
      <c r="G528" s="43"/>
      <c r="H528" s="43"/>
      <c r="I528" s="43"/>
      <c r="J528" s="43"/>
      <c r="K528" s="43"/>
      <c r="L528" s="39"/>
    </row>
    <row r="529" spans="1:37" ht="15" customHeight="1">
      <c r="A529" s="38"/>
      <c r="B529" s="38"/>
      <c r="C529" s="39"/>
      <c r="D529" s="43"/>
      <c r="E529" s="43"/>
      <c r="F529" s="43"/>
      <c r="G529" s="43"/>
      <c r="H529" s="43"/>
      <c r="I529" s="43"/>
      <c r="J529" s="43"/>
      <c r="K529" s="43"/>
      <c r="L529" s="39"/>
    </row>
    <row r="530" spans="1:37" ht="15" customHeight="1">
      <c r="A530" s="38"/>
      <c r="B530" s="38"/>
      <c r="C530" s="39"/>
      <c r="D530" s="43"/>
      <c r="E530" s="43"/>
      <c r="F530" s="43"/>
      <c r="G530" s="43"/>
      <c r="H530" s="43"/>
      <c r="I530" s="43"/>
      <c r="J530" s="43"/>
      <c r="K530" s="43"/>
      <c r="L530" s="39"/>
    </row>
    <row r="531" spans="1:37" ht="15" customHeight="1">
      <c r="A531" s="38"/>
      <c r="B531" s="38"/>
      <c r="C531" s="39"/>
      <c r="D531" s="43"/>
      <c r="E531" s="43"/>
      <c r="F531" s="43"/>
      <c r="G531" s="43"/>
      <c r="H531" s="43"/>
      <c r="I531" s="43"/>
      <c r="J531" s="43"/>
      <c r="K531" s="43"/>
      <c r="L531" s="39"/>
    </row>
    <row r="532" spans="1:37" ht="15" customHeight="1">
      <c r="A532" s="38"/>
      <c r="B532" s="38"/>
      <c r="C532" s="39"/>
      <c r="D532" s="43"/>
      <c r="E532" s="43"/>
      <c r="F532" s="43"/>
      <c r="G532" s="43"/>
      <c r="H532" s="43"/>
      <c r="I532" s="43"/>
      <c r="J532" s="43"/>
      <c r="K532" s="43"/>
      <c r="L532" s="39"/>
    </row>
    <row r="533" spans="1:37" ht="15" customHeight="1">
      <c r="A533" s="38"/>
      <c r="B533" s="38"/>
      <c r="C533" s="39"/>
      <c r="D533" s="43"/>
      <c r="E533" s="43"/>
      <c r="F533" s="43"/>
      <c r="G533" s="43"/>
      <c r="H533" s="43"/>
      <c r="I533" s="43"/>
      <c r="J533" s="43"/>
      <c r="K533" s="43"/>
      <c r="L533" s="39"/>
    </row>
    <row r="534" spans="1:37" ht="15" customHeight="1">
      <c r="A534" s="38"/>
      <c r="B534" s="38"/>
      <c r="C534" s="39"/>
      <c r="D534" s="43"/>
      <c r="E534" s="43"/>
      <c r="F534" s="43"/>
      <c r="G534" s="43"/>
      <c r="H534" s="43"/>
      <c r="I534" s="43"/>
      <c r="J534" s="43"/>
      <c r="K534" s="43"/>
      <c r="L534" s="39"/>
    </row>
    <row r="535" spans="1:37" ht="15" customHeight="1">
      <c r="A535" s="38"/>
      <c r="B535" s="38"/>
      <c r="C535" s="39"/>
      <c r="D535" s="43"/>
      <c r="E535" s="43"/>
      <c r="F535" s="43"/>
      <c r="G535" s="43"/>
      <c r="H535" s="43"/>
      <c r="I535" s="43"/>
      <c r="J535" s="43"/>
      <c r="K535" s="43"/>
      <c r="L535" s="39"/>
    </row>
    <row r="536" spans="1:37" ht="15" customHeight="1">
      <c r="A536" s="42" t="s">
        <v>176</v>
      </c>
      <c r="B536" s="38"/>
      <c r="C536" s="39"/>
      <c r="D536" s="43"/>
      <c r="E536" s="41"/>
      <c r="F536" s="41">
        <f>SUMIF($P$509:$P$535, 1,$F$509:$F$535)</f>
        <v>2086875</v>
      </c>
      <c r="G536" s="41"/>
      <c r="H536" s="41">
        <f>SUMIF($P$509:$P$535, 1,$H$509:$H$535)</f>
        <v>1023946</v>
      </c>
      <c r="I536" s="41"/>
      <c r="J536" s="41">
        <f>SUMIF($P$509:$P$535, 1,$J$509:$J$535)</f>
        <v>0</v>
      </c>
      <c r="K536" s="41">
        <f>F536+H536+J536</f>
        <v>3110821</v>
      </c>
      <c r="L536" s="39"/>
      <c r="Q536" s="14">
        <f>SUM($Q$509:$Q$535)</f>
        <v>0</v>
      </c>
      <c r="R536" s="14">
        <f>SUM($R$509:$R$535)</f>
        <v>0</v>
      </c>
      <c r="S536" s="14">
        <f>SUM($S$509:$S$535)</f>
        <v>0</v>
      </c>
      <c r="T536" s="14">
        <f>SUM($T$509:$T$535)</f>
        <v>0</v>
      </c>
      <c r="U536" s="14">
        <f>SUM($U$509:$U$535)</f>
        <v>0</v>
      </c>
      <c r="V536" s="14">
        <f>SUM($V$509:$V$535)</f>
        <v>0</v>
      </c>
      <c r="W536" s="14">
        <f>SUM($W$509:$W$535)</f>
        <v>0</v>
      </c>
      <c r="X536" s="14">
        <f>SUM($X$509:$X$535)</f>
        <v>0</v>
      </c>
      <c r="Y536" s="14">
        <f>SUM($Y$509:$Y$535)</f>
        <v>0</v>
      </c>
      <c r="Z536" s="14">
        <f>SUM($Z$509:$Z$535)</f>
        <v>0</v>
      </c>
      <c r="AA536" s="14">
        <f>SUM($AA$509:$AA$535)</f>
        <v>0</v>
      </c>
      <c r="AB536" s="14">
        <f>SUM($AB$509:$AB$535)</f>
        <v>0</v>
      </c>
      <c r="AC536" s="14">
        <f>SUM($AC$509:$AC$535)</f>
        <v>0</v>
      </c>
      <c r="AD536" s="14">
        <f>SUM($AD$509:$AD$535)</f>
        <v>0</v>
      </c>
      <c r="AE536" s="14">
        <f>SUM($AE$509:$AE$535)</f>
        <v>0</v>
      </c>
      <c r="AF536" s="14">
        <f>SUM($AF$509:$AF$535)</f>
        <v>0</v>
      </c>
      <c r="AG536" s="14">
        <f>SUM($AG$509:$AG$535)</f>
        <v>0</v>
      </c>
      <c r="AH536" s="14">
        <f>SUM($AH$509:$AH$535)</f>
        <v>0</v>
      </c>
      <c r="AI536" s="14">
        <f>SUM($AI$509:$AI$535)</f>
        <v>0</v>
      </c>
      <c r="AJ536" s="14">
        <f>SUM($AJ$509:$AJ$535)</f>
        <v>0</v>
      </c>
      <c r="AK536" s="14">
        <f>SUM($AK$509:$AK$535)</f>
        <v>0</v>
      </c>
    </row>
    <row r="537" spans="1:37" ht="15" customHeight="1">
      <c r="A537" s="44" t="s">
        <v>291</v>
      </c>
      <c r="B537" s="38"/>
      <c r="C537" s="39"/>
      <c r="D537" s="43"/>
      <c r="E537" s="41"/>
      <c r="F537" s="41"/>
      <c r="G537" s="41"/>
      <c r="H537" s="41"/>
      <c r="I537" s="41"/>
      <c r="J537" s="41"/>
      <c r="K537" s="41"/>
      <c r="L537" s="39"/>
    </row>
    <row r="538" spans="1:37" ht="15" customHeight="1">
      <c r="A538" s="45" t="s">
        <v>321</v>
      </c>
      <c r="B538" s="45" t="s">
        <v>16</v>
      </c>
      <c r="C538" s="42" t="s">
        <v>95</v>
      </c>
      <c r="D538" s="46">
        <v>1</v>
      </c>
      <c r="E538" s="41">
        <f>집계표!F592</f>
        <v>3547531</v>
      </c>
      <c r="F538" s="41">
        <f>D538*E538</f>
        <v>3547531</v>
      </c>
      <c r="G538" s="41">
        <f>집계표!H592</f>
        <v>380833</v>
      </c>
      <c r="H538" s="41">
        <f>D538*G538</f>
        <v>380833</v>
      </c>
      <c r="I538" s="41">
        <f>집계표!J592</f>
        <v>0</v>
      </c>
      <c r="J538" s="41">
        <f>D538*I538</f>
        <v>0</v>
      </c>
      <c r="K538" s="41">
        <f>F538+H538+J538</f>
        <v>3928364</v>
      </c>
      <c r="L538" s="42" t="s">
        <v>16</v>
      </c>
      <c r="P538" s="14">
        <v>1</v>
      </c>
      <c r="Q538" s="14">
        <f>집계표!Q592*D538</f>
        <v>0</v>
      </c>
      <c r="R538" s="14">
        <f>집계표!R592*D538</f>
        <v>0</v>
      </c>
      <c r="S538" s="14">
        <f>집계표!S592*D538</f>
        <v>0</v>
      </c>
      <c r="T538" s="14">
        <f>집계표!T592*D538</f>
        <v>0</v>
      </c>
      <c r="U538" s="14">
        <f>집계표!U592*D538</f>
        <v>0</v>
      </c>
      <c r="V538" s="14">
        <f>집계표!V592*D538</f>
        <v>0</v>
      </c>
      <c r="W538" s="14">
        <f>집계표!W592*D538</f>
        <v>0</v>
      </c>
      <c r="X538" s="14">
        <f>집계표!X592*D538</f>
        <v>0</v>
      </c>
      <c r="Y538" s="14">
        <f>집계표!Y592*D538</f>
        <v>0</v>
      </c>
      <c r="Z538" s="14">
        <f>집계표!Z592*D538</f>
        <v>0</v>
      </c>
      <c r="AA538" s="14">
        <f>집계표!AA592*D538</f>
        <v>0</v>
      </c>
      <c r="AB538" s="14">
        <f>집계표!AB592*D538</f>
        <v>0</v>
      </c>
      <c r="AC538" s="14">
        <f>집계표!AC592*D538</f>
        <v>0</v>
      </c>
      <c r="AD538" s="14">
        <f>집계표!AD592*D538</f>
        <v>0</v>
      </c>
      <c r="AE538" s="14">
        <f>집계표!AE592*D538</f>
        <v>0</v>
      </c>
      <c r="AF538" s="14">
        <f>집계표!AF592*D538</f>
        <v>0</v>
      </c>
      <c r="AG538" s="14">
        <f>집계표!AG592*D538</f>
        <v>0</v>
      </c>
      <c r="AH538" s="14">
        <f>집계표!AH592*D538</f>
        <v>0</v>
      </c>
      <c r="AI538" s="14">
        <f>집계표!AI592*D538</f>
        <v>0</v>
      </c>
      <c r="AJ538" s="14">
        <f>집계표!AJ592*D538</f>
        <v>0</v>
      </c>
      <c r="AK538" s="14">
        <f>집계표!AK592*D538</f>
        <v>0</v>
      </c>
    </row>
    <row r="539" spans="1:37" ht="15" customHeight="1">
      <c r="A539" s="45" t="s">
        <v>322</v>
      </c>
      <c r="B539" s="45" t="s">
        <v>16</v>
      </c>
      <c r="C539" s="42" t="s">
        <v>95</v>
      </c>
      <c r="D539" s="46">
        <v>1</v>
      </c>
      <c r="E539" s="41">
        <f>집계표!F620</f>
        <v>2746022</v>
      </c>
      <c r="F539" s="41">
        <f>D539*E539</f>
        <v>2746022</v>
      </c>
      <c r="G539" s="41">
        <f>집계표!H620</f>
        <v>305339</v>
      </c>
      <c r="H539" s="41">
        <f>D539*G539</f>
        <v>305339</v>
      </c>
      <c r="I539" s="41">
        <f>집계표!J620</f>
        <v>0</v>
      </c>
      <c r="J539" s="41">
        <f>D539*I539</f>
        <v>0</v>
      </c>
      <c r="K539" s="41">
        <f>F539+H539+J539</f>
        <v>3051361</v>
      </c>
      <c r="L539" s="42" t="s">
        <v>16</v>
      </c>
      <c r="P539" s="14">
        <v>1</v>
      </c>
      <c r="Q539" s="14">
        <f>집계표!Q620*D539</f>
        <v>0</v>
      </c>
      <c r="R539" s="14">
        <f>집계표!R620*D539</f>
        <v>0</v>
      </c>
      <c r="S539" s="14">
        <f>집계표!S620*D539</f>
        <v>0</v>
      </c>
      <c r="T539" s="14">
        <f>집계표!T620*D539</f>
        <v>0</v>
      </c>
      <c r="U539" s="14">
        <f>집계표!U620*D539</f>
        <v>0</v>
      </c>
      <c r="V539" s="14">
        <f>집계표!V620*D539</f>
        <v>0</v>
      </c>
      <c r="W539" s="14">
        <f>집계표!W620*D539</f>
        <v>0</v>
      </c>
      <c r="X539" s="14">
        <f>집계표!X620*D539</f>
        <v>0</v>
      </c>
      <c r="Y539" s="14">
        <f>집계표!Y620*D539</f>
        <v>0</v>
      </c>
      <c r="Z539" s="14">
        <f>집계표!Z620*D539</f>
        <v>0</v>
      </c>
      <c r="AA539" s="14">
        <f>집계표!AA620*D539</f>
        <v>0</v>
      </c>
      <c r="AB539" s="14">
        <f>집계표!AB620*D539</f>
        <v>0</v>
      </c>
      <c r="AC539" s="14">
        <f>집계표!AC620*D539</f>
        <v>0</v>
      </c>
      <c r="AD539" s="14">
        <f>집계표!AD620*D539</f>
        <v>0</v>
      </c>
      <c r="AE539" s="14">
        <f>집계표!AE620*D539</f>
        <v>0</v>
      </c>
      <c r="AF539" s="14">
        <f>집계표!AF620*D539</f>
        <v>0</v>
      </c>
      <c r="AG539" s="14">
        <f>집계표!AG620*D539</f>
        <v>0</v>
      </c>
      <c r="AH539" s="14">
        <f>집계표!AH620*D539</f>
        <v>0</v>
      </c>
      <c r="AI539" s="14">
        <f>집계표!AI620*D539</f>
        <v>0</v>
      </c>
      <c r="AJ539" s="14">
        <f>집계표!AJ620*D539</f>
        <v>0</v>
      </c>
      <c r="AK539" s="14">
        <f>집계표!AK620*D539</f>
        <v>0</v>
      </c>
    </row>
    <row r="540" spans="1:37" ht="15" customHeight="1">
      <c r="A540" s="38"/>
      <c r="B540" s="38"/>
      <c r="C540" s="39"/>
      <c r="D540" s="43"/>
      <c r="E540" s="41"/>
      <c r="F540" s="41"/>
      <c r="G540" s="41"/>
      <c r="H540" s="41"/>
      <c r="I540" s="41"/>
      <c r="J540" s="41"/>
      <c r="K540" s="41"/>
      <c r="L540" s="39"/>
    </row>
    <row r="541" spans="1:37" ht="15" customHeight="1">
      <c r="A541" s="38"/>
      <c r="B541" s="38"/>
      <c r="C541" s="39"/>
      <c r="D541" s="43"/>
      <c r="E541" s="43"/>
      <c r="F541" s="43"/>
      <c r="G541" s="43"/>
      <c r="H541" s="43"/>
      <c r="I541" s="43"/>
      <c r="J541" s="43"/>
      <c r="K541" s="43"/>
      <c r="L541" s="39"/>
    </row>
    <row r="542" spans="1:37" ht="15" customHeight="1">
      <c r="A542" s="38"/>
      <c r="B542" s="38"/>
      <c r="C542" s="39"/>
      <c r="D542" s="43"/>
      <c r="E542" s="43"/>
      <c r="F542" s="43"/>
      <c r="G542" s="43"/>
      <c r="H542" s="43"/>
      <c r="I542" s="43"/>
      <c r="J542" s="43"/>
      <c r="K542" s="43"/>
      <c r="L542" s="39"/>
    </row>
    <row r="543" spans="1:37" ht="15" customHeight="1">
      <c r="A543" s="38"/>
      <c r="B543" s="38"/>
      <c r="C543" s="39"/>
      <c r="D543" s="43"/>
      <c r="E543" s="43"/>
      <c r="F543" s="43"/>
      <c r="G543" s="43"/>
      <c r="H543" s="43"/>
      <c r="I543" s="43"/>
      <c r="J543" s="43"/>
      <c r="K543" s="43"/>
      <c r="L543" s="39"/>
    </row>
    <row r="544" spans="1:37" ht="15" customHeight="1">
      <c r="A544" s="38"/>
      <c r="B544" s="38"/>
      <c r="C544" s="39"/>
      <c r="D544" s="43"/>
      <c r="E544" s="43"/>
      <c r="F544" s="43"/>
      <c r="G544" s="43"/>
      <c r="H544" s="43"/>
      <c r="I544" s="43"/>
      <c r="J544" s="43"/>
      <c r="K544" s="43"/>
      <c r="L544" s="39"/>
    </row>
    <row r="545" spans="1:12" ht="15" customHeight="1">
      <c r="A545" s="38"/>
      <c r="B545" s="38"/>
      <c r="C545" s="39"/>
      <c r="D545" s="43"/>
      <c r="E545" s="43"/>
      <c r="F545" s="43"/>
      <c r="G545" s="43"/>
      <c r="H545" s="43"/>
      <c r="I545" s="43"/>
      <c r="J545" s="43"/>
      <c r="K545" s="43"/>
      <c r="L545" s="39"/>
    </row>
    <row r="546" spans="1:12" ht="15" customHeight="1">
      <c r="A546" s="38"/>
      <c r="B546" s="38"/>
      <c r="C546" s="39"/>
      <c r="D546" s="43"/>
      <c r="E546" s="43"/>
      <c r="F546" s="43"/>
      <c r="G546" s="43"/>
      <c r="H546" s="43"/>
      <c r="I546" s="43"/>
      <c r="J546" s="43"/>
      <c r="K546" s="43"/>
      <c r="L546" s="39"/>
    </row>
    <row r="547" spans="1:12" ht="15" customHeight="1">
      <c r="A547" s="38"/>
      <c r="B547" s="38"/>
      <c r="C547" s="39"/>
      <c r="D547" s="43"/>
      <c r="E547" s="43"/>
      <c r="F547" s="43"/>
      <c r="G547" s="43"/>
      <c r="H547" s="43"/>
      <c r="I547" s="43"/>
      <c r="J547" s="43"/>
      <c r="K547" s="43"/>
      <c r="L547" s="39"/>
    </row>
    <row r="548" spans="1:12" ht="15" customHeight="1">
      <c r="A548" s="38"/>
      <c r="B548" s="38"/>
      <c r="C548" s="39"/>
      <c r="D548" s="43"/>
      <c r="E548" s="43"/>
      <c r="F548" s="43"/>
      <c r="G548" s="43"/>
      <c r="H548" s="43"/>
      <c r="I548" s="43"/>
      <c r="J548" s="43"/>
      <c r="K548" s="43"/>
      <c r="L548" s="39"/>
    </row>
    <row r="549" spans="1:12" ht="15" customHeight="1">
      <c r="A549" s="38"/>
      <c r="B549" s="38"/>
      <c r="C549" s="39"/>
      <c r="D549" s="43"/>
      <c r="E549" s="43"/>
      <c r="F549" s="43"/>
      <c r="G549" s="43"/>
      <c r="H549" s="43"/>
      <c r="I549" s="43"/>
      <c r="J549" s="43"/>
      <c r="K549" s="43"/>
      <c r="L549" s="39"/>
    </row>
    <row r="550" spans="1:12" ht="15" customHeight="1">
      <c r="A550" s="38"/>
      <c r="B550" s="38"/>
      <c r="C550" s="39"/>
      <c r="D550" s="43"/>
      <c r="E550" s="43"/>
      <c r="F550" s="43"/>
      <c r="G550" s="43"/>
      <c r="H550" s="43"/>
      <c r="I550" s="43"/>
      <c r="J550" s="43"/>
      <c r="K550" s="43"/>
      <c r="L550" s="39"/>
    </row>
    <row r="551" spans="1:12" ht="15" customHeight="1">
      <c r="A551" s="38"/>
      <c r="B551" s="38"/>
      <c r="C551" s="39"/>
      <c r="D551" s="43"/>
      <c r="E551" s="43"/>
      <c r="F551" s="43"/>
      <c r="G551" s="43"/>
      <c r="H551" s="43"/>
      <c r="I551" s="43"/>
      <c r="J551" s="43"/>
      <c r="K551" s="43"/>
      <c r="L551" s="39"/>
    </row>
    <row r="552" spans="1:12" ht="15" customHeight="1">
      <c r="A552" s="38"/>
      <c r="B552" s="38"/>
      <c r="C552" s="39"/>
      <c r="D552" s="43"/>
      <c r="E552" s="43"/>
      <c r="F552" s="43"/>
      <c r="G552" s="43"/>
      <c r="H552" s="43"/>
      <c r="I552" s="43"/>
      <c r="J552" s="43"/>
      <c r="K552" s="43"/>
      <c r="L552" s="39"/>
    </row>
    <row r="553" spans="1:12" ht="15" customHeight="1">
      <c r="A553" s="38"/>
      <c r="B553" s="38"/>
      <c r="C553" s="39"/>
      <c r="D553" s="43"/>
      <c r="E553" s="43"/>
      <c r="F553" s="43"/>
      <c r="G553" s="43"/>
      <c r="H553" s="43"/>
      <c r="I553" s="43"/>
      <c r="J553" s="43"/>
      <c r="K553" s="43"/>
      <c r="L553" s="39"/>
    </row>
    <row r="554" spans="1:12" ht="15" customHeight="1">
      <c r="A554" s="38"/>
      <c r="B554" s="38"/>
      <c r="C554" s="39"/>
      <c r="D554" s="43"/>
      <c r="E554" s="43"/>
      <c r="F554" s="43"/>
      <c r="G554" s="43"/>
      <c r="H554" s="43"/>
      <c r="I554" s="43"/>
      <c r="J554" s="43"/>
      <c r="K554" s="43"/>
      <c r="L554" s="39"/>
    </row>
    <row r="555" spans="1:12" ht="15" customHeight="1">
      <c r="A555" s="38"/>
      <c r="B555" s="38"/>
      <c r="C555" s="39"/>
      <c r="D555" s="43"/>
      <c r="E555" s="43"/>
      <c r="F555" s="43"/>
      <c r="G555" s="43"/>
      <c r="H555" s="43"/>
      <c r="I555" s="43"/>
      <c r="J555" s="43"/>
      <c r="K555" s="43"/>
      <c r="L555" s="39"/>
    </row>
    <row r="556" spans="1:12" ht="15" customHeight="1">
      <c r="A556" s="38"/>
      <c r="B556" s="38"/>
      <c r="C556" s="39"/>
      <c r="D556" s="43"/>
      <c r="E556" s="43"/>
      <c r="F556" s="43"/>
      <c r="G556" s="43"/>
      <c r="H556" s="43"/>
      <c r="I556" s="43"/>
      <c r="J556" s="43"/>
      <c r="K556" s="43"/>
      <c r="L556" s="39"/>
    </row>
    <row r="557" spans="1:12" ht="15" customHeight="1">
      <c r="A557" s="38"/>
      <c r="B557" s="38"/>
      <c r="C557" s="39"/>
      <c r="D557" s="43"/>
      <c r="E557" s="43"/>
      <c r="F557" s="43"/>
      <c r="G557" s="43"/>
      <c r="H557" s="43"/>
      <c r="I557" s="43"/>
      <c r="J557" s="43"/>
      <c r="K557" s="43"/>
      <c r="L557" s="39"/>
    </row>
    <row r="558" spans="1:12" ht="15" customHeight="1">
      <c r="A558" s="38"/>
      <c r="B558" s="38"/>
      <c r="C558" s="39"/>
      <c r="D558" s="43"/>
      <c r="E558" s="43"/>
      <c r="F558" s="43"/>
      <c r="G558" s="43"/>
      <c r="H558" s="43"/>
      <c r="I558" s="43"/>
      <c r="J558" s="43"/>
      <c r="K558" s="43"/>
      <c r="L558" s="39"/>
    </row>
    <row r="559" spans="1:12" ht="15" customHeight="1">
      <c r="A559" s="38"/>
      <c r="B559" s="38"/>
      <c r="C559" s="39"/>
      <c r="D559" s="43"/>
      <c r="E559" s="43"/>
      <c r="F559" s="43"/>
      <c r="G559" s="43"/>
      <c r="H559" s="43"/>
      <c r="I559" s="43"/>
      <c r="J559" s="43"/>
      <c r="K559" s="43"/>
      <c r="L559" s="39"/>
    </row>
    <row r="560" spans="1:12" ht="15" customHeight="1">
      <c r="A560" s="38"/>
      <c r="B560" s="38"/>
      <c r="C560" s="39"/>
      <c r="D560" s="43"/>
      <c r="E560" s="43"/>
      <c r="F560" s="43"/>
      <c r="G560" s="43"/>
      <c r="H560" s="43"/>
      <c r="I560" s="43"/>
      <c r="J560" s="43"/>
      <c r="K560" s="43"/>
      <c r="L560" s="39"/>
    </row>
    <row r="561" spans="1:42" ht="15" customHeight="1">
      <c r="A561" s="38"/>
      <c r="B561" s="38"/>
      <c r="C561" s="39"/>
      <c r="D561" s="43"/>
      <c r="E561" s="43"/>
      <c r="F561" s="43"/>
      <c r="G561" s="43"/>
      <c r="H561" s="43"/>
      <c r="I561" s="43"/>
      <c r="J561" s="43"/>
      <c r="K561" s="43"/>
      <c r="L561" s="39"/>
    </row>
    <row r="562" spans="1:42" ht="15" customHeight="1">
      <c r="A562" s="38"/>
      <c r="B562" s="38"/>
      <c r="C562" s="39"/>
      <c r="D562" s="43"/>
      <c r="E562" s="43"/>
      <c r="F562" s="43"/>
      <c r="G562" s="43"/>
      <c r="H562" s="43"/>
      <c r="I562" s="43"/>
      <c r="J562" s="43"/>
      <c r="K562" s="43"/>
      <c r="L562" s="39"/>
    </row>
    <row r="563" spans="1:42" ht="15" customHeight="1">
      <c r="A563" s="38"/>
      <c r="B563" s="38"/>
      <c r="C563" s="39"/>
      <c r="D563" s="43"/>
      <c r="E563" s="43"/>
      <c r="F563" s="43"/>
      <c r="G563" s="43"/>
      <c r="H563" s="43"/>
      <c r="I563" s="43"/>
      <c r="J563" s="43"/>
      <c r="K563" s="43"/>
      <c r="L563" s="39"/>
    </row>
    <row r="564" spans="1:42" ht="15" customHeight="1">
      <c r="A564" s="42" t="s">
        <v>176</v>
      </c>
      <c r="B564" s="38"/>
      <c r="C564" s="39"/>
      <c r="D564" s="43"/>
      <c r="E564" s="43"/>
      <c r="F564" s="41">
        <f>SUMIF($P$537:$P$563,1,F537:F563)</f>
        <v>6293553</v>
      </c>
      <c r="G564" s="43"/>
      <c r="H564" s="41">
        <f>SUMIF($P$537:$P$563,1,H537:H563)</f>
        <v>686172</v>
      </c>
      <c r="I564" s="43"/>
      <c r="J564" s="41">
        <f>SUMIF($P$537:$P$563,1,J537:J563)</f>
        <v>0</v>
      </c>
      <c r="K564" s="41">
        <f>F564+H564+J564</f>
        <v>6979725</v>
      </c>
      <c r="L564" s="39"/>
      <c r="Q564" s="14">
        <f>SUM($Q$537:$Q$563)</f>
        <v>0</v>
      </c>
      <c r="R564" s="14">
        <f>SUM($R$537:$R$563)</f>
        <v>0</v>
      </c>
      <c r="S564" s="14">
        <f>SUM($S$537:$S$563)</f>
        <v>0</v>
      </c>
      <c r="T564" s="14">
        <f>SUM($T$537:$T$563)</f>
        <v>0</v>
      </c>
      <c r="U564" s="14">
        <f>SUM($U$537:$U$563)</f>
        <v>0</v>
      </c>
      <c r="V564" s="14">
        <f>SUM($V$537:$V$563)</f>
        <v>0</v>
      </c>
      <c r="W564" s="14">
        <f>SUM($W$537:$W$563)</f>
        <v>0</v>
      </c>
      <c r="X564" s="14">
        <f>SUM($X$537:$X$563)</f>
        <v>0</v>
      </c>
      <c r="Y564" s="14">
        <f>SUM($Y$537:$Y$563)</f>
        <v>0</v>
      </c>
      <c r="Z564" s="14">
        <f>SUM($Z$537:$Z$563)</f>
        <v>0</v>
      </c>
      <c r="AA564" s="14">
        <f>SUM($AA$537:$AA$563)</f>
        <v>0</v>
      </c>
      <c r="AB564" s="14">
        <f>SUM($AB$537:$AB$563)</f>
        <v>0</v>
      </c>
      <c r="AC564" s="14">
        <f>SUM($AC$537:$AC$563)</f>
        <v>0</v>
      </c>
      <c r="AD564" s="14">
        <f>SUM($AD$537:$AD$563)</f>
        <v>0</v>
      </c>
      <c r="AE564" s="14">
        <f>SUM($AE$537:$AE$563)</f>
        <v>0</v>
      </c>
      <c r="AF564" s="14">
        <f>SUM($AF$537:$AF$563)</f>
        <v>0</v>
      </c>
      <c r="AG564" s="14">
        <f>SUM($AG$537:$AG$563)</f>
        <v>0</v>
      </c>
      <c r="AH564" s="14">
        <f>SUM($AH$537:$AH$563)</f>
        <v>0</v>
      </c>
      <c r="AI564" s="14">
        <f>SUM($AI$537:$AI$563)</f>
        <v>0</v>
      </c>
      <c r="AJ564" s="14">
        <f>SUM($AJ$537:$AJ$563)</f>
        <v>0</v>
      </c>
      <c r="AK564" s="14">
        <f>SUM($AK$537:$AK$563)</f>
        <v>0</v>
      </c>
    </row>
    <row r="565" spans="1:42" ht="15" customHeight="1">
      <c r="A565" s="220" t="s">
        <v>323</v>
      </c>
      <c r="B565" s="220"/>
      <c r="C565" s="220"/>
      <c r="D565" s="220"/>
      <c r="E565" s="220"/>
      <c r="F565" s="220"/>
      <c r="G565" s="220"/>
      <c r="H565" s="220"/>
      <c r="I565" s="220"/>
      <c r="J565" s="220"/>
      <c r="K565" s="220"/>
      <c r="L565" s="220"/>
    </row>
    <row r="566" spans="1:42" ht="15" customHeight="1">
      <c r="A566" s="24" t="s">
        <v>324</v>
      </c>
      <c r="B566" s="51" t="s">
        <v>325</v>
      </c>
      <c r="C566" s="25"/>
      <c r="D566" s="37"/>
      <c r="E566" s="36"/>
      <c r="F566" s="36">
        <f t="shared" ref="F566:F572" si="348">ROUNDDOWN(D566*E566,0)</f>
        <v>0</v>
      </c>
      <c r="G566" s="36"/>
      <c r="H566" s="36">
        <f t="shared" ref="H566:H572" si="349">ROUNDDOWN(D566*G566,0)</f>
        <v>0</v>
      </c>
      <c r="I566" s="36"/>
      <c r="J566" s="36">
        <f t="shared" ref="J566:J572" si="350">ROUNDDOWN(D566*I566,0)</f>
        <v>0</v>
      </c>
      <c r="K566" s="36">
        <f t="shared" ref="K566:K572" si="351">F566+H566+J566</f>
        <v>0</v>
      </c>
      <c r="L566" s="21" t="s">
        <v>16</v>
      </c>
    </row>
    <row r="567" spans="1:42" ht="15" customHeight="1">
      <c r="A567" s="24" t="s">
        <v>250</v>
      </c>
      <c r="B567" s="24" t="s">
        <v>193</v>
      </c>
      <c r="C567" s="25" t="s">
        <v>19</v>
      </c>
      <c r="D567" s="37">
        <v>47.66</v>
      </c>
      <c r="E567" s="36">
        <f>일위대가목록!G15</f>
        <v>834</v>
      </c>
      <c r="F567" s="36">
        <f t="shared" si="348"/>
        <v>39748</v>
      </c>
      <c r="G567" s="36">
        <f>일위대가목록!I15</f>
        <v>943</v>
      </c>
      <c r="H567" s="36">
        <f t="shared" si="349"/>
        <v>44943</v>
      </c>
      <c r="I567" s="36"/>
      <c r="J567" s="36">
        <f t="shared" si="350"/>
        <v>0</v>
      </c>
      <c r="K567" s="36">
        <f t="shared" si="351"/>
        <v>84691</v>
      </c>
      <c r="L567" s="148">
        <v>11</v>
      </c>
      <c r="O567" s="18" t="s">
        <v>175</v>
      </c>
      <c r="P567" s="14">
        <v>1</v>
      </c>
      <c r="Q567" s="14">
        <f t="shared" ref="Q567:Q573" si="352">IF(O567="기계경비",J567,0)</f>
        <v>0</v>
      </c>
      <c r="R567" s="14">
        <f t="shared" ref="R567:R573" si="353">IF(O567="운반비",J567,0)</f>
        <v>0</v>
      </c>
      <c r="S567" s="14">
        <f t="shared" ref="S567:S573" si="354">IF(O567="작업부산물",K567,0)</f>
        <v>0</v>
      </c>
      <c r="T567" s="14">
        <f t="shared" ref="T567:T573" si="355">IF(O567="관급",ROUNDDOWN(D567*E567,0),0)+IF(O567="지급",ROUNDDOWN(D567*E567,0),0)</f>
        <v>0</v>
      </c>
      <c r="U567" s="14">
        <f t="shared" ref="U567:U573" si="356">IF(O567="외주비",F567+H567+J567,0)</f>
        <v>0</v>
      </c>
      <c r="V567" s="14">
        <f t="shared" ref="V567:V573" si="357">IF(O567="장비비",F567+H567+J567,0)</f>
        <v>0</v>
      </c>
      <c r="W567" s="14">
        <f t="shared" ref="W567:W573" si="358">IF(O567="폐기물처리비",J567,0)</f>
        <v>0</v>
      </c>
      <c r="X567" s="14">
        <f t="shared" ref="X567:X573" si="359">IF(O567="가설비",J567,0)</f>
        <v>0</v>
      </c>
      <c r="Y567" s="14">
        <f t="shared" ref="Y567:Y573" si="360">IF(O567="잡비제외분",F567,0)</f>
        <v>0</v>
      </c>
      <c r="Z567" s="14">
        <f t="shared" ref="Z567:Z573" si="361">IF(O567="사급자재대",K567,0)</f>
        <v>0</v>
      </c>
      <c r="AA567" s="14">
        <f t="shared" ref="AA567:AA573" si="362">IF(O567="관급자재대",K567,0)</f>
        <v>0</v>
      </c>
      <c r="AB567" s="14">
        <f t="shared" ref="AB567:AB573" si="363">IF(O567="사용자항목1",K567,0)</f>
        <v>0</v>
      </c>
      <c r="AC567" s="14">
        <f t="shared" ref="AC567:AC573" si="364">IF(O567="사용자항목2",K567,0)</f>
        <v>0</v>
      </c>
      <c r="AD567" s="14">
        <f t="shared" ref="AD567:AD573" si="365">IF(O567="사용자항목3",K567,0)</f>
        <v>0</v>
      </c>
      <c r="AE567" s="14">
        <f t="shared" ref="AE567:AE573" si="366">IF(O567="사용자항목4",K567,0)</f>
        <v>0</v>
      </c>
      <c r="AF567" s="14">
        <f t="shared" ref="AF567:AF573" si="367">IF(O567="사용자항목5",K567,0)</f>
        <v>0</v>
      </c>
      <c r="AG567" s="14">
        <f t="shared" ref="AG567:AG573" si="368">IF(O567="사용자항목6",K567,0)</f>
        <v>0</v>
      </c>
      <c r="AH567" s="14">
        <f t="shared" ref="AH567:AH573" si="369">IF(O567="사용자항목7",K567,0)</f>
        <v>0</v>
      </c>
      <c r="AI567" s="14">
        <f t="shared" ref="AI567:AI573" si="370">IF(O567="사용자항목8",K567,0)</f>
        <v>0</v>
      </c>
      <c r="AJ567" s="14">
        <f t="shared" ref="AJ567:AJ573" si="371">IF(O567="사용자항목9",K567,0)</f>
        <v>0</v>
      </c>
    </row>
    <row r="568" spans="1:42" ht="15" customHeight="1">
      <c r="A568" s="24" t="s">
        <v>259</v>
      </c>
      <c r="B568" s="24"/>
      <c r="C568" s="25" t="s">
        <v>19</v>
      </c>
      <c r="D568" s="37">
        <v>1.1200000000000001</v>
      </c>
      <c r="E568" s="36"/>
      <c r="F568" s="36">
        <f t="shared" si="348"/>
        <v>0</v>
      </c>
      <c r="G568" s="36">
        <f>ROUNDDOWN(일위대가목록!I23,0)</f>
        <v>16152</v>
      </c>
      <c r="H568" s="36">
        <f t="shared" si="349"/>
        <v>18090</v>
      </c>
      <c r="I568" s="36"/>
      <c r="J568" s="36">
        <f t="shared" si="350"/>
        <v>0</v>
      </c>
      <c r="K568" s="36">
        <f t="shared" si="351"/>
        <v>18090</v>
      </c>
      <c r="L568" s="148">
        <v>19</v>
      </c>
      <c r="O568" s="18" t="s">
        <v>175</v>
      </c>
      <c r="P568" s="14">
        <v>1</v>
      </c>
      <c r="Q568" s="14">
        <f t="shared" si="352"/>
        <v>0</v>
      </c>
      <c r="R568" s="14">
        <f t="shared" si="353"/>
        <v>0</v>
      </c>
      <c r="S568" s="14">
        <f t="shared" si="354"/>
        <v>0</v>
      </c>
      <c r="T568" s="14">
        <f t="shared" si="355"/>
        <v>0</v>
      </c>
      <c r="U568" s="14">
        <f t="shared" si="356"/>
        <v>0</v>
      </c>
      <c r="V568" s="14">
        <f t="shared" si="357"/>
        <v>0</v>
      </c>
      <c r="W568" s="14">
        <f t="shared" si="358"/>
        <v>0</v>
      </c>
      <c r="X568" s="14">
        <f t="shared" si="359"/>
        <v>0</v>
      </c>
      <c r="Y568" s="14">
        <f t="shared" si="360"/>
        <v>0</v>
      </c>
      <c r="Z568" s="14">
        <f t="shared" si="361"/>
        <v>0</v>
      </c>
      <c r="AA568" s="14">
        <f t="shared" si="362"/>
        <v>0</v>
      </c>
      <c r="AB568" s="14">
        <f t="shared" si="363"/>
        <v>0</v>
      </c>
      <c r="AC568" s="14">
        <f t="shared" si="364"/>
        <v>0</v>
      </c>
      <c r="AD568" s="14">
        <f t="shared" si="365"/>
        <v>0</v>
      </c>
      <c r="AE568" s="14">
        <f t="shared" si="366"/>
        <v>0</v>
      </c>
      <c r="AF568" s="14">
        <f t="shared" si="367"/>
        <v>0</v>
      </c>
      <c r="AG568" s="14">
        <f t="shared" si="368"/>
        <v>0</v>
      </c>
      <c r="AH568" s="14">
        <f t="shared" si="369"/>
        <v>0</v>
      </c>
      <c r="AI568" s="14">
        <f t="shared" si="370"/>
        <v>0</v>
      </c>
      <c r="AJ568" s="14">
        <f t="shared" si="371"/>
        <v>0</v>
      </c>
    </row>
    <row r="569" spans="1:42" s="138" customFormat="1" ht="15" customHeight="1">
      <c r="A569" s="140" t="s">
        <v>260</v>
      </c>
      <c r="B569" s="140" t="s">
        <v>230</v>
      </c>
      <c r="C569" s="141" t="s">
        <v>204</v>
      </c>
      <c r="D569" s="142">
        <v>2</v>
      </c>
      <c r="E569" s="143">
        <f>ROUNDDOWN(일위대가목록!G30,0)</f>
        <v>801509</v>
      </c>
      <c r="F569" s="143">
        <f t="shared" si="348"/>
        <v>1603018</v>
      </c>
      <c r="G569" s="143">
        <f>ROUNDDOWN(일위대가목록!I30,0)</f>
        <v>75494</v>
      </c>
      <c r="H569" s="143">
        <f t="shared" si="349"/>
        <v>150988</v>
      </c>
      <c r="I569" s="143"/>
      <c r="J569" s="143">
        <f t="shared" si="350"/>
        <v>0</v>
      </c>
      <c r="K569" s="143">
        <f t="shared" si="351"/>
        <v>1754006</v>
      </c>
      <c r="L569" s="148">
        <v>26</v>
      </c>
      <c r="O569" s="139" t="s">
        <v>175</v>
      </c>
      <c r="P569" s="138">
        <v>1</v>
      </c>
      <c r="Q569" s="138">
        <f t="shared" si="352"/>
        <v>0</v>
      </c>
      <c r="R569" s="138">
        <f t="shared" si="353"/>
        <v>0</v>
      </c>
      <c r="S569" s="138">
        <f t="shared" si="354"/>
        <v>0</v>
      </c>
      <c r="T569" s="138">
        <f t="shared" si="355"/>
        <v>0</v>
      </c>
      <c r="U569" s="138">
        <f t="shared" si="356"/>
        <v>0</v>
      </c>
      <c r="V569" s="138">
        <f t="shared" si="357"/>
        <v>0</v>
      </c>
      <c r="W569" s="138">
        <f t="shared" si="358"/>
        <v>0</v>
      </c>
      <c r="X569" s="138">
        <f t="shared" si="359"/>
        <v>0</v>
      </c>
      <c r="Y569" s="138">
        <f t="shared" si="360"/>
        <v>0</v>
      </c>
      <c r="Z569" s="138">
        <f t="shared" si="361"/>
        <v>0</v>
      </c>
      <c r="AA569" s="138">
        <f t="shared" si="362"/>
        <v>0</v>
      </c>
      <c r="AB569" s="138">
        <f t="shared" si="363"/>
        <v>0</v>
      </c>
      <c r="AC569" s="138">
        <f t="shared" si="364"/>
        <v>0</v>
      </c>
      <c r="AD569" s="138">
        <f t="shared" si="365"/>
        <v>0</v>
      </c>
      <c r="AE569" s="138">
        <f t="shared" si="366"/>
        <v>0</v>
      </c>
      <c r="AF569" s="138">
        <f t="shared" si="367"/>
        <v>0</v>
      </c>
      <c r="AG569" s="138">
        <f t="shared" si="368"/>
        <v>0</v>
      </c>
      <c r="AH569" s="138">
        <f t="shared" si="369"/>
        <v>0</v>
      </c>
      <c r="AI569" s="138">
        <f t="shared" si="370"/>
        <v>0</v>
      </c>
      <c r="AJ569" s="138">
        <f t="shared" si="371"/>
        <v>0</v>
      </c>
    </row>
    <row r="570" spans="1:42" s="138" customFormat="1" ht="15" customHeight="1">
      <c r="A570" s="140" t="s">
        <v>261</v>
      </c>
      <c r="B570" s="140" t="s">
        <v>225</v>
      </c>
      <c r="C570" s="141" t="s">
        <v>19</v>
      </c>
      <c r="D570" s="142">
        <v>3.3</v>
      </c>
      <c r="E570" s="143">
        <f>ROUNDDOWN(일위대가목록!G25,0)</f>
        <v>2512</v>
      </c>
      <c r="F570" s="143">
        <f t="shared" si="348"/>
        <v>8289</v>
      </c>
      <c r="G570" s="143">
        <f>ROUNDDOWN(일위대가목록!I25,0)</f>
        <v>6609</v>
      </c>
      <c r="H570" s="143">
        <f t="shared" si="349"/>
        <v>21809</v>
      </c>
      <c r="I570" s="143"/>
      <c r="J570" s="143">
        <f t="shared" si="350"/>
        <v>0</v>
      </c>
      <c r="K570" s="143">
        <f t="shared" si="351"/>
        <v>30098</v>
      </c>
      <c r="L570" s="148">
        <v>21</v>
      </c>
      <c r="O570" s="139" t="s">
        <v>175</v>
      </c>
      <c r="P570" s="138">
        <v>1</v>
      </c>
      <c r="Q570" s="138">
        <f t="shared" si="352"/>
        <v>0</v>
      </c>
      <c r="R570" s="138">
        <f t="shared" si="353"/>
        <v>0</v>
      </c>
      <c r="S570" s="138">
        <f t="shared" si="354"/>
        <v>0</v>
      </c>
      <c r="T570" s="138">
        <f t="shared" si="355"/>
        <v>0</v>
      </c>
      <c r="U570" s="138">
        <f t="shared" si="356"/>
        <v>0</v>
      </c>
      <c r="V570" s="138">
        <f t="shared" si="357"/>
        <v>0</v>
      </c>
      <c r="W570" s="138">
        <f t="shared" si="358"/>
        <v>0</v>
      </c>
      <c r="X570" s="138">
        <f t="shared" si="359"/>
        <v>0</v>
      </c>
      <c r="Y570" s="138">
        <f t="shared" si="360"/>
        <v>0</v>
      </c>
      <c r="Z570" s="138">
        <f t="shared" si="361"/>
        <v>0</v>
      </c>
      <c r="AA570" s="138">
        <f t="shared" si="362"/>
        <v>0</v>
      </c>
      <c r="AB570" s="138">
        <f t="shared" si="363"/>
        <v>0</v>
      </c>
      <c r="AC570" s="138">
        <f t="shared" si="364"/>
        <v>0</v>
      </c>
      <c r="AD570" s="138">
        <f t="shared" si="365"/>
        <v>0</v>
      </c>
      <c r="AE570" s="138">
        <f t="shared" si="366"/>
        <v>0</v>
      </c>
      <c r="AF570" s="138">
        <f t="shared" si="367"/>
        <v>0</v>
      </c>
      <c r="AG570" s="138">
        <f t="shared" si="368"/>
        <v>0</v>
      </c>
      <c r="AH570" s="138">
        <f t="shared" si="369"/>
        <v>0</v>
      </c>
      <c r="AI570" s="138">
        <f t="shared" si="370"/>
        <v>0</v>
      </c>
      <c r="AJ570" s="138">
        <f t="shared" si="371"/>
        <v>0</v>
      </c>
    </row>
    <row r="571" spans="1:42" s="138" customFormat="1" ht="15" customHeight="1">
      <c r="A571" s="140" t="s">
        <v>251</v>
      </c>
      <c r="B571" s="140" t="s">
        <v>226</v>
      </c>
      <c r="C571" s="141" t="s">
        <v>19</v>
      </c>
      <c r="D571" s="142">
        <v>3.3</v>
      </c>
      <c r="E571" s="143">
        <f>ROUNDDOWN(일위대가목록!G26,0)</f>
        <v>11052</v>
      </c>
      <c r="F571" s="143">
        <f t="shared" si="348"/>
        <v>36471</v>
      </c>
      <c r="G571" s="143">
        <f>ROUNDDOWN(일위대가목록!I26,0)</f>
        <v>10368</v>
      </c>
      <c r="H571" s="143">
        <f t="shared" si="349"/>
        <v>34214</v>
      </c>
      <c r="I571" s="143"/>
      <c r="J571" s="143">
        <f t="shared" si="350"/>
        <v>0</v>
      </c>
      <c r="K571" s="143">
        <f t="shared" si="351"/>
        <v>70685</v>
      </c>
      <c r="L571" s="148">
        <v>22</v>
      </c>
      <c r="O571" s="139" t="s">
        <v>175</v>
      </c>
      <c r="P571" s="138">
        <v>1</v>
      </c>
      <c r="Q571" s="138">
        <f t="shared" si="352"/>
        <v>0</v>
      </c>
      <c r="R571" s="138">
        <f t="shared" si="353"/>
        <v>0</v>
      </c>
      <c r="S571" s="138">
        <f t="shared" si="354"/>
        <v>0</v>
      </c>
      <c r="T571" s="138">
        <f t="shared" si="355"/>
        <v>0</v>
      </c>
      <c r="U571" s="138">
        <f t="shared" si="356"/>
        <v>0</v>
      </c>
      <c r="V571" s="138">
        <f t="shared" si="357"/>
        <v>0</v>
      </c>
      <c r="W571" s="138">
        <f t="shared" si="358"/>
        <v>0</v>
      </c>
      <c r="X571" s="138">
        <f t="shared" si="359"/>
        <v>0</v>
      </c>
      <c r="Y571" s="138">
        <f t="shared" si="360"/>
        <v>0</v>
      </c>
      <c r="Z571" s="138">
        <f t="shared" si="361"/>
        <v>0</v>
      </c>
      <c r="AA571" s="138">
        <f t="shared" si="362"/>
        <v>0</v>
      </c>
      <c r="AB571" s="138">
        <f t="shared" si="363"/>
        <v>0</v>
      </c>
      <c r="AC571" s="138">
        <f t="shared" si="364"/>
        <v>0</v>
      </c>
      <c r="AD571" s="138">
        <f t="shared" si="365"/>
        <v>0</v>
      </c>
      <c r="AE571" s="138">
        <f t="shared" si="366"/>
        <v>0</v>
      </c>
      <c r="AF571" s="138">
        <f t="shared" si="367"/>
        <v>0</v>
      </c>
      <c r="AG571" s="138">
        <f t="shared" si="368"/>
        <v>0</v>
      </c>
      <c r="AH571" s="138">
        <f t="shared" si="369"/>
        <v>0</v>
      </c>
      <c r="AI571" s="138">
        <f t="shared" si="370"/>
        <v>0</v>
      </c>
      <c r="AJ571" s="138">
        <f t="shared" si="371"/>
        <v>0</v>
      </c>
    </row>
    <row r="572" spans="1:42" ht="15" customHeight="1">
      <c r="A572" s="24" t="s">
        <v>252</v>
      </c>
      <c r="B572" s="24" t="s">
        <v>198</v>
      </c>
      <c r="C572" s="25" t="s">
        <v>19</v>
      </c>
      <c r="D572" s="37">
        <v>26.6</v>
      </c>
      <c r="E572" s="36">
        <f>ROUNDDOWN(일위대가목록!G12,0)</f>
        <v>69925</v>
      </c>
      <c r="F572" s="36">
        <f t="shared" si="348"/>
        <v>1860005</v>
      </c>
      <c r="G572" s="36">
        <f>ROUNDDOWN(일위대가목록!I12,0)</f>
        <v>4165</v>
      </c>
      <c r="H572" s="36">
        <f t="shared" si="349"/>
        <v>110789</v>
      </c>
      <c r="I572" s="36"/>
      <c r="J572" s="36">
        <f t="shared" si="350"/>
        <v>0</v>
      </c>
      <c r="K572" s="36">
        <f t="shared" si="351"/>
        <v>1970794</v>
      </c>
      <c r="L572" s="148">
        <v>8</v>
      </c>
      <c r="O572" s="18" t="s">
        <v>175</v>
      </c>
      <c r="P572" s="14">
        <v>1</v>
      </c>
      <c r="Q572" s="14">
        <f t="shared" si="352"/>
        <v>0</v>
      </c>
      <c r="R572" s="14">
        <f t="shared" si="353"/>
        <v>0</v>
      </c>
      <c r="S572" s="14">
        <f t="shared" si="354"/>
        <v>0</v>
      </c>
      <c r="T572" s="14">
        <f t="shared" si="355"/>
        <v>0</v>
      </c>
      <c r="U572" s="14">
        <f t="shared" si="356"/>
        <v>0</v>
      </c>
      <c r="V572" s="14">
        <f t="shared" si="357"/>
        <v>0</v>
      </c>
      <c r="W572" s="14">
        <f t="shared" si="358"/>
        <v>0</v>
      </c>
      <c r="X572" s="14">
        <f t="shared" si="359"/>
        <v>0</v>
      </c>
      <c r="Y572" s="14">
        <f t="shared" si="360"/>
        <v>0</v>
      </c>
      <c r="Z572" s="14">
        <f t="shared" si="361"/>
        <v>0</v>
      </c>
      <c r="AA572" s="14">
        <f t="shared" si="362"/>
        <v>0</v>
      </c>
      <c r="AB572" s="14">
        <f t="shared" si="363"/>
        <v>0</v>
      </c>
      <c r="AC572" s="14">
        <f t="shared" si="364"/>
        <v>0</v>
      </c>
      <c r="AD572" s="14">
        <f t="shared" si="365"/>
        <v>0</v>
      </c>
      <c r="AE572" s="14">
        <f t="shared" si="366"/>
        <v>0</v>
      </c>
      <c r="AF572" s="14">
        <f t="shared" si="367"/>
        <v>0</v>
      </c>
      <c r="AG572" s="14">
        <f t="shared" si="368"/>
        <v>0</v>
      </c>
      <c r="AH572" s="14">
        <f t="shared" si="369"/>
        <v>0</v>
      </c>
      <c r="AI572" s="14">
        <f t="shared" si="370"/>
        <v>0</v>
      </c>
      <c r="AJ572" s="14">
        <f t="shared" si="371"/>
        <v>0</v>
      </c>
      <c r="AL572" s="138"/>
      <c r="AM572" s="138"/>
      <c r="AN572" s="138"/>
      <c r="AO572" s="138"/>
      <c r="AP572" s="138"/>
    </row>
    <row r="573" spans="1:42" ht="15" customHeight="1">
      <c r="A573" s="24"/>
      <c r="B573" s="24"/>
      <c r="C573" s="25"/>
      <c r="D573" s="37"/>
      <c r="E573" s="36"/>
      <c r="F573" s="36"/>
      <c r="G573" s="36"/>
      <c r="H573" s="36"/>
      <c r="I573" s="36"/>
      <c r="J573" s="36"/>
      <c r="K573" s="36"/>
      <c r="L573" s="21" t="s">
        <v>16</v>
      </c>
      <c r="N573" s="18" t="s">
        <v>181</v>
      </c>
      <c r="O573" s="18" t="s">
        <v>175</v>
      </c>
      <c r="P573" s="14">
        <v>1</v>
      </c>
      <c r="Q573" s="14">
        <f t="shared" si="352"/>
        <v>0</v>
      </c>
      <c r="R573" s="14">
        <f t="shared" si="353"/>
        <v>0</v>
      </c>
      <c r="S573" s="14">
        <f t="shared" si="354"/>
        <v>0</v>
      </c>
      <c r="T573" s="14">
        <f t="shared" si="355"/>
        <v>0</v>
      </c>
      <c r="U573" s="14">
        <f t="shared" si="356"/>
        <v>0</v>
      </c>
      <c r="V573" s="14">
        <f t="shared" si="357"/>
        <v>0</v>
      </c>
      <c r="W573" s="14">
        <f t="shared" si="358"/>
        <v>0</v>
      </c>
      <c r="X573" s="14">
        <f t="shared" si="359"/>
        <v>0</v>
      </c>
      <c r="Y573" s="14">
        <f t="shared" si="360"/>
        <v>0</v>
      </c>
      <c r="Z573" s="14">
        <f t="shared" si="361"/>
        <v>0</v>
      </c>
      <c r="AA573" s="14">
        <f t="shared" si="362"/>
        <v>0</v>
      </c>
      <c r="AB573" s="14">
        <f t="shared" si="363"/>
        <v>0</v>
      </c>
      <c r="AC573" s="14">
        <f t="shared" si="364"/>
        <v>0</v>
      </c>
      <c r="AD573" s="14">
        <f t="shared" si="365"/>
        <v>0</v>
      </c>
      <c r="AE573" s="14">
        <f t="shared" si="366"/>
        <v>0</v>
      </c>
      <c r="AF573" s="14">
        <f t="shared" si="367"/>
        <v>0</v>
      </c>
      <c r="AG573" s="14">
        <f t="shared" si="368"/>
        <v>0</v>
      </c>
      <c r="AH573" s="14">
        <f t="shared" si="369"/>
        <v>0</v>
      </c>
      <c r="AI573" s="14">
        <f t="shared" si="370"/>
        <v>0</v>
      </c>
      <c r="AJ573" s="14">
        <f t="shared" si="371"/>
        <v>0</v>
      </c>
    </row>
    <row r="574" spans="1:42" ht="15" customHeight="1">
      <c r="A574" s="24"/>
      <c r="B574" s="24"/>
      <c r="C574" s="25"/>
      <c r="D574" s="26"/>
      <c r="E574" s="26"/>
      <c r="F574" s="26"/>
      <c r="G574" s="26"/>
      <c r="H574" s="26"/>
      <c r="I574" s="26"/>
      <c r="J574" s="26"/>
      <c r="K574" s="26"/>
      <c r="L574" s="25"/>
    </row>
    <row r="575" spans="1:42" ht="15" customHeight="1">
      <c r="A575" s="24"/>
      <c r="B575" s="24"/>
      <c r="C575" s="25"/>
      <c r="D575" s="26"/>
      <c r="E575" s="26"/>
      <c r="F575" s="26"/>
      <c r="G575" s="26"/>
      <c r="H575" s="26"/>
      <c r="I575" s="26"/>
      <c r="J575" s="26"/>
      <c r="K575" s="26"/>
      <c r="L575" s="25"/>
    </row>
    <row r="576" spans="1:42" ht="15" customHeight="1">
      <c r="A576" s="24"/>
      <c r="B576" s="24"/>
      <c r="C576" s="25"/>
      <c r="D576" s="26"/>
      <c r="E576" s="26"/>
      <c r="F576" s="26"/>
      <c r="G576" s="26"/>
      <c r="H576" s="26"/>
      <c r="I576" s="26"/>
      <c r="J576" s="26"/>
      <c r="K576" s="26"/>
      <c r="L576" s="25"/>
    </row>
    <row r="577" spans="1:37" ht="15" customHeight="1">
      <c r="A577" s="24"/>
      <c r="B577" s="24"/>
      <c r="C577" s="25"/>
      <c r="D577" s="26"/>
      <c r="E577" s="26"/>
      <c r="F577" s="26"/>
      <c r="G577" s="26"/>
      <c r="H577" s="26"/>
      <c r="I577" s="26"/>
      <c r="J577" s="26"/>
      <c r="K577" s="26"/>
      <c r="L577" s="25"/>
    </row>
    <row r="578" spans="1:37" ht="15" customHeight="1">
      <c r="A578" s="24"/>
      <c r="B578" s="24"/>
      <c r="C578" s="25"/>
      <c r="D578" s="26"/>
      <c r="E578" s="26"/>
      <c r="F578" s="26"/>
      <c r="G578" s="26"/>
      <c r="H578" s="26"/>
      <c r="I578" s="26"/>
      <c r="J578" s="26"/>
      <c r="K578" s="26"/>
      <c r="L578" s="25"/>
    </row>
    <row r="579" spans="1:37" ht="15" customHeight="1">
      <c r="A579" s="24"/>
      <c r="B579" s="24"/>
      <c r="C579" s="25"/>
      <c r="D579" s="26"/>
      <c r="E579" s="26"/>
      <c r="F579" s="26"/>
      <c r="G579" s="26"/>
      <c r="H579" s="26"/>
      <c r="I579" s="26"/>
      <c r="J579" s="26"/>
      <c r="K579" s="26"/>
      <c r="L579" s="25"/>
    </row>
    <row r="580" spans="1:37" ht="15" customHeight="1">
      <c r="A580" s="24"/>
      <c r="B580" s="24"/>
      <c r="C580" s="25"/>
      <c r="D580" s="26"/>
      <c r="E580" s="26"/>
      <c r="F580" s="26"/>
      <c r="G580" s="26"/>
      <c r="H580" s="26"/>
      <c r="I580" s="26"/>
      <c r="J580" s="26"/>
      <c r="K580" s="26"/>
      <c r="L580" s="25"/>
    </row>
    <row r="581" spans="1:37" ht="15" customHeight="1">
      <c r="A581" s="24"/>
      <c r="B581" s="24"/>
      <c r="C581" s="25"/>
      <c r="D581" s="26"/>
      <c r="E581" s="26"/>
      <c r="F581" s="26"/>
      <c r="G581" s="26"/>
      <c r="H581" s="26"/>
      <c r="I581" s="26"/>
      <c r="J581" s="26"/>
      <c r="K581" s="26"/>
      <c r="L581" s="25"/>
    </row>
    <row r="582" spans="1:37" ht="15" customHeight="1">
      <c r="A582" s="24"/>
      <c r="B582" s="24"/>
      <c r="C582" s="25"/>
      <c r="D582" s="26"/>
      <c r="E582" s="26"/>
      <c r="F582" s="26"/>
      <c r="G582" s="26"/>
      <c r="H582" s="26"/>
      <c r="I582" s="26"/>
      <c r="J582" s="26"/>
      <c r="K582" s="26"/>
      <c r="L582" s="25"/>
    </row>
    <row r="583" spans="1:37" ht="15" customHeight="1">
      <c r="A583" s="24"/>
      <c r="B583" s="24"/>
      <c r="C583" s="25"/>
      <c r="D583" s="26"/>
      <c r="E583" s="26"/>
      <c r="F583" s="26"/>
      <c r="G583" s="26"/>
      <c r="H583" s="26"/>
      <c r="I583" s="26"/>
      <c r="J583" s="26"/>
      <c r="K583" s="26"/>
      <c r="L583" s="25"/>
    </row>
    <row r="584" spans="1:37" ht="15" customHeight="1">
      <c r="A584" s="24"/>
      <c r="B584" s="24"/>
      <c r="C584" s="25"/>
      <c r="D584" s="26"/>
      <c r="E584" s="26"/>
      <c r="F584" s="26"/>
      <c r="G584" s="26"/>
      <c r="H584" s="26"/>
      <c r="I584" s="26"/>
      <c r="J584" s="26"/>
      <c r="K584" s="26"/>
      <c r="L584" s="25"/>
    </row>
    <row r="585" spans="1:37" ht="15" customHeight="1">
      <c r="A585" s="24"/>
      <c r="B585" s="24"/>
      <c r="C585" s="25"/>
      <c r="D585" s="26"/>
      <c r="E585" s="26"/>
      <c r="F585" s="26"/>
      <c r="G585" s="26"/>
      <c r="H585" s="26"/>
      <c r="I585" s="26"/>
      <c r="J585" s="26"/>
      <c r="K585" s="26"/>
      <c r="L585" s="25"/>
    </row>
    <row r="586" spans="1:37" ht="15" customHeight="1">
      <c r="A586" s="24"/>
      <c r="B586" s="24"/>
      <c r="C586" s="25"/>
      <c r="D586" s="26"/>
      <c r="E586" s="26"/>
      <c r="F586" s="26"/>
      <c r="G586" s="26"/>
      <c r="H586" s="26"/>
      <c r="I586" s="26"/>
      <c r="J586" s="26"/>
      <c r="K586" s="26"/>
      <c r="L586" s="25"/>
    </row>
    <row r="587" spans="1:37" ht="15" customHeight="1">
      <c r="A587" s="24"/>
      <c r="B587" s="24"/>
      <c r="C587" s="25"/>
      <c r="D587" s="26"/>
      <c r="E587" s="26"/>
      <c r="F587" s="26"/>
      <c r="G587" s="26"/>
      <c r="H587" s="26"/>
      <c r="I587" s="26"/>
      <c r="J587" s="26"/>
      <c r="K587" s="26"/>
      <c r="L587" s="25"/>
    </row>
    <row r="588" spans="1:37" ht="15" customHeight="1">
      <c r="A588" s="24"/>
      <c r="B588" s="24"/>
      <c r="C588" s="25"/>
      <c r="D588" s="26"/>
      <c r="E588" s="26"/>
      <c r="F588" s="26"/>
      <c r="G588" s="26"/>
      <c r="H588" s="26"/>
      <c r="I588" s="26"/>
      <c r="J588" s="26"/>
      <c r="K588" s="26"/>
      <c r="L588" s="25"/>
    </row>
    <row r="589" spans="1:37" ht="15" customHeight="1">
      <c r="A589" s="24"/>
      <c r="B589" s="24"/>
      <c r="C589" s="25"/>
      <c r="D589" s="26"/>
      <c r="E589" s="26"/>
      <c r="F589" s="26"/>
      <c r="G589" s="26"/>
      <c r="H589" s="26"/>
      <c r="I589" s="26"/>
      <c r="J589" s="26"/>
      <c r="K589" s="26"/>
      <c r="L589" s="25"/>
    </row>
    <row r="590" spans="1:37" ht="15" customHeight="1">
      <c r="A590" s="24"/>
      <c r="B590" s="24"/>
      <c r="C590" s="25"/>
      <c r="D590" s="26"/>
      <c r="E590" s="26"/>
      <c r="F590" s="26"/>
      <c r="G590" s="26"/>
      <c r="H590" s="26"/>
      <c r="I590" s="26"/>
      <c r="J590" s="26"/>
      <c r="K590" s="26"/>
      <c r="L590" s="25"/>
    </row>
    <row r="591" spans="1:37" ht="15" customHeight="1">
      <c r="A591" s="24"/>
      <c r="B591" s="24"/>
      <c r="C591" s="25"/>
      <c r="D591" s="26"/>
      <c r="E591" s="26"/>
      <c r="F591" s="26"/>
      <c r="G591" s="26"/>
      <c r="H591" s="26"/>
      <c r="I591" s="26"/>
      <c r="J591" s="26"/>
      <c r="K591" s="26"/>
      <c r="L591" s="25"/>
    </row>
    <row r="592" spans="1:37" ht="15" customHeight="1">
      <c r="A592" s="21" t="s">
        <v>176</v>
      </c>
      <c r="B592" s="24"/>
      <c r="C592" s="25"/>
      <c r="D592" s="26"/>
      <c r="E592" s="36"/>
      <c r="F592" s="36">
        <f>SUMIF($P$565:$P$591, 1,$F$565:$F$591)</f>
        <v>3547531</v>
      </c>
      <c r="G592" s="36"/>
      <c r="H592" s="36">
        <f>SUMIF($P$565:$P$591, 1,$H$565:$H$591)</f>
        <v>380833</v>
      </c>
      <c r="I592" s="36"/>
      <c r="J592" s="36">
        <f>SUMIF($P$565:$P$591, 1,$J$565:$J$591)</f>
        <v>0</v>
      </c>
      <c r="K592" s="36">
        <f>F592+H592+J592</f>
        <v>3928364</v>
      </c>
      <c r="L592" s="25"/>
      <c r="Q592" s="14">
        <f>SUM($Q$565:$Q$591)</f>
        <v>0</v>
      </c>
      <c r="R592" s="14">
        <f>SUM($R$565:$R$591)</f>
        <v>0</v>
      </c>
      <c r="S592" s="14">
        <f>SUM($S$565:$S$591)</f>
        <v>0</v>
      </c>
      <c r="T592" s="14">
        <f>SUM($T$565:$T$591)</f>
        <v>0</v>
      </c>
      <c r="U592" s="14">
        <f>SUM($U$565:$U$591)</f>
        <v>0</v>
      </c>
      <c r="V592" s="14">
        <f>SUM($V$565:$V$591)</f>
        <v>0</v>
      </c>
      <c r="W592" s="14">
        <f>SUM($W$565:$W$591)</f>
        <v>0</v>
      </c>
      <c r="X592" s="14">
        <f>SUM($X$565:$X$591)</f>
        <v>0</v>
      </c>
      <c r="Y592" s="14">
        <f>SUM($Y$565:$Y$591)</f>
        <v>0</v>
      </c>
      <c r="Z592" s="14">
        <f>SUM($Z$565:$Z$591)</f>
        <v>0</v>
      </c>
      <c r="AA592" s="14">
        <f>SUM($AA$565:$AA$591)</f>
        <v>0</v>
      </c>
      <c r="AB592" s="14">
        <f>SUM($AB$565:$AB$591)</f>
        <v>0</v>
      </c>
      <c r="AC592" s="14">
        <f>SUM($AC$565:$AC$591)</f>
        <v>0</v>
      </c>
      <c r="AD592" s="14">
        <f>SUM($AD$565:$AD$591)</f>
        <v>0</v>
      </c>
      <c r="AE592" s="14">
        <f>SUM($AE$565:$AE$591)</f>
        <v>0</v>
      </c>
      <c r="AF592" s="14">
        <f>SUM($AF$565:$AF$591)</f>
        <v>0</v>
      </c>
      <c r="AG592" s="14">
        <f>SUM($AG$565:$AG$591)</f>
        <v>0</v>
      </c>
      <c r="AH592" s="14">
        <f>SUM($AH$565:$AH$591)</f>
        <v>0</v>
      </c>
      <c r="AI592" s="14">
        <f>SUM($AI$565:$AI$591)</f>
        <v>0</v>
      </c>
      <c r="AJ592" s="14">
        <f>SUM($AJ$565:$AJ$591)</f>
        <v>0</v>
      </c>
      <c r="AK592" s="14">
        <f>SUM($AK$565:$AK$591)</f>
        <v>0</v>
      </c>
    </row>
    <row r="593" spans="1:36" ht="15" customHeight="1">
      <c r="A593" s="215" t="s">
        <v>326</v>
      </c>
      <c r="B593" s="215"/>
      <c r="C593" s="215"/>
      <c r="D593" s="215"/>
      <c r="E593" s="215"/>
      <c r="F593" s="215"/>
      <c r="G593" s="215"/>
      <c r="H593" s="215"/>
      <c r="I593" s="215"/>
      <c r="J593" s="215"/>
      <c r="K593" s="215"/>
      <c r="L593" s="215"/>
    </row>
    <row r="594" spans="1:36" ht="15" customHeight="1">
      <c r="A594" s="38" t="s">
        <v>327</v>
      </c>
      <c r="B594" s="51" t="s">
        <v>325</v>
      </c>
      <c r="C594" s="39"/>
      <c r="D594" s="40"/>
      <c r="E594" s="41"/>
      <c r="F594" s="41">
        <f t="shared" ref="F594:F600" si="372">ROUNDDOWN(D594*E594,0)</f>
        <v>0</v>
      </c>
      <c r="G594" s="41"/>
      <c r="H594" s="41">
        <f t="shared" ref="H594:H600" si="373">ROUNDDOWN(D594*G594,0)</f>
        <v>0</v>
      </c>
      <c r="I594" s="41"/>
      <c r="J594" s="41">
        <f t="shared" ref="J594:J600" si="374">ROUNDDOWN(D594*I594,0)</f>
        <v>0</v>
      </c>
      <c r="K594" s="41">
        <f t="shared" ref="K594:K600" si="375">F594+H594+J594</f>
        <v>0</v>
      </c>
      <c r="L594" s="42" t="s">
        <v>16</v>
      </c>
    </row>
    <row r="595" spans="1:36" ht="15" customHeight="1">
      <c r="A595" s="38" t="s">
        <v>250</v>
      </c>
      <c r="B595" s="38" t="s">
        <v>193</v>
      </c>
      <c r="C595" s="39" t="s">
        <v>19</v>
      </c>
      <c r="D595" s="40">
        <v>47.66</v>
      </c>
      <c r="E595" s="41">
        <f>일위대가목록!G15</f>
        <v>834</v>
      </c>
      <c r="F595" s="41">
        <f t="shared" si="372"/>
        <v>39748</v>
      </c>
      <c r="G595" s="41">
        <f>일위대가목록!I15</f>
        <v>943</v>
      </c>
      <c r="H595" s="41">
        <f t="shared" si="373"/>
        <v>44943</v>
      </c>
      <c r="I595" s="41"/>
      <c r="J595" s="41">
        <f t="shared" si="374"/>
        <v>0</v>
      </c>
      <c r="K595" s="41">
        <f t="shared" si="375"/>
        <v>84691</v>
      </c>
      <c r="L595" s="148">
        <v>11</v>
      </c>
      <c r="O595" s="18" t="s">
        <v>175</v>
      </c>
      <c r="P595" s="14">
        <v>1</v>
      </c>
      <c r="Q595" s="14">
        <f t="shared" ref="Q595:Q601" si="376">IF(O595="기계경비",J595,0)</f>
        <v>0</v>
      </c>
      <c r="R595" s="14">
        <f t="shared" ref="R595:R601" si="377">IF(O595="운반비",J595,0)</f>
        <v>0</v>
      </c>
      <c r="S595" s="14">
        <f t="shared" ref="S595:S601" si="378">IF(O595="작업부산물",K595,0)</f>
        <v>0</v>
      </c>
      <c r="T595" s="14">
        <f t="shared" ref="T595:T601" si="379">IF(O595="관급",ROUNDDOWN(D595*E595,0),0)+IF(O595="지급",ROUNDDOWN(D595*E595,0),0)</f>
        <v>0</v>
      </c>
      <c r="U595" s="14">
        <f t="shared" ref="U595:U601" si="380">IF(O595="외주비",F595+H595+J595,0)</f>
        <v>0</v>
      </c>
      <c r="V595" s="14">
        <f t="shared" ref="V595:V601" si="381">IF(O595="장비비",F595+H595+J595,0)</f>
        <v>0</v>
      </c>
      <c r="W595" s="14">
        <f t="shared" ref="W595:W601" si="382">IF(O595="폐기물처리비",J595,0)</f>
        <v>0</v>
      </c>
      <c r="X595" s="14">
        <f t="shared" ref="X595:X601" si="383">IF(O595="가설비",J595,0)</f>
        <v>0</v>
      </c>
      <c r="Y595" s="14">
        <f t="shared" ref="Y595:Y601" si="384">IF(O595="잡비제외분",F595,0)</f>
        <v>0</v>
      </c>
      <c r="Z595" s="14">
        <f t="shared" ref="Z595:Z601" si="385">IF(O595="사급자재대",K595,0)</f>
        <v>0</v>
      </c>
      <c r="AA595" s="14">
        <f t="shared" ref="AA595:AA601" si="386">IF(O595="관급자재대",K595,0)</f>
        <v>0</v>
      </c>
      <c r="AB595" s="14">
        <f t="shared" ref="AB595:AB601" si="387">IF(O595="사용자항목1",K595,0)</f>
        <v>0</v>
      </c>
      <c r="AC595" s="14">
        <f t="shared" ref="AC595:AC601" si="388">IF(O595="사용자항목2",K595,0)</f>
        <v>0</v>
      </c>
      <c r="AD595" s="14">
        <f t="shared" ref="AD595:AD601" si="389">IF(O595="사용자항목3",K595,0)</f>
        <v>0</v>
      </c>
      <c r="AE595" s="14">
        <f t="shared" ref="AE595:AE601" si="390">IF(O595="사용자항목4",K595,0)</f>
        <v>0</v>
      </c>
      <c r="AF595" s="14">
        <f t="shared" ref="AF595:AF601" si="391">IF(O595="사용자항목5",K595,0)</f>
        <v>0</v>
      </c>
      <c r="AG595" s="14">
        <f t="shared" ref="AG595:AG601" si="392">IF(O595="사용자항목6",K595,0)</f>
        <v>0</v>
      </c>
      <c r="AH595" s="14">
        <f t="shared" ref="AH595:AH601" si="393">IF(O595="사용자항목7",K595,0)</f>
        <v>0</v>
      </c>
      <c r="AI595" s="14">
        <f t="shared" ref="AI595:AI601" si="394">IF(O595="사용자항목8",K595,0)</f>
        <v>0</v>
      </c>
      <c r="AJ595" s="14">
        <f t="shared" ref="AJ595:AJ601" si="395">IF(O595="사용자항목9",K595,0)</f>
        <v>0</v>
      </c>
    </row>
    <row r="596" spans="1:36" ht="15" customHeight="1">
      <c r="A596" s="38" t="s">
        <v>259</v>
      </c>
      <c r="B596" s="38"/>
      <c r="C596" s="39" t="s">
        <v>19</v>
      </c>
      <c r="D596" s="40">
        <v>1.1200000000000001</v>
      </c>
      <c r="E596" s="41"/>
      <c r="F596" s="41">
        <f t="shared" si="372"/>
        <v>0</v>
      </c>
      <c r="G596" s="41">
        <f>ROUNDDOWN(일위대가목록!I23,0)</f>
        <v>16152</v>
      </c>
      <c r="H596" s="41">
        <f t="shared" si="373"/>
        <v>18090</v>
      </c>
      <c r="I596" s="41"/>
      <c r="J596" s="41">
        <f t="shared" si="374"/>
        <v>0</v>
      </c>
      <c r="K596" s="41">
        <f t="shared" si="375"/>
        <v>18090</v>
      </c>
      <c r="L596" s="148">
        <v>19</v>
      </c>
      <c r="O596" s="18" t="s">
        <v>175</v>
      </c>
      <c r="P596" s="14">
        <v>1</v>
      </c>
      <c r="Q596" s="14">
        <f t="shared" si="376"/>
        <v>0</v>
      </c>
      <c r="R596" s="14">
        <f t="shared" si="377"/>
        <v>0</v>
      </c>
      <c r="S596" s="14">
        <f t="shared" si="378"/>
        <v>0</v>
      </c>
      <c r="T596" s="14">
        <f t="shared" si="379"/>
        <v>0</v>
      </c>
      <c r="U596" s="14">
        <f t="shared" si="380"/>
        <v>0</v>
      </c>
      <c r="V596" s="14">
        <f t="shared" si="381"/>
        <v>0</v>
      </c>
      <c r="W596" s="14">
        <f t="shared" si="382"/>
        <v>0</v>
      </c>
      <c r="X596" s="14">
        <f t="shared" si="383"/>
        <v>0</v>
      </c>
      <c r="Y596" s="14">
        <f t="shared" si="384"/>
        <v>0</v>
      </c>
      <c r="Z596" s="14">
        <f t="shared" si="385"/>
        <v>0</v>
      </c>
      <c r="AA596" s="14">
        <f t="shared" si="386"/>
        <v>0</v>
      </c>
      <c r="AB596" s="14">
        <f t="shared" si="387"/>
        <v>0</v>
      </c>
      <c r="AC596" s="14">
        <f t="shared" si="388"/>
        <v>0</v>
      </c>
      <c r="AD596" s="14">
        <f t="shared" si="389"/>
        <v>0</v>
      </c>
      <c r="AE596" s="14">
        <f t="shared" si="390"/>
        <v>0</v>
      </c>
      <c r="AF596" s="14">
        <f t="shared" si="391"/>
        <v>0</v>
      </c>
      <c r="AG596" s="14">
        <f t="shared" si="392"/>
        <v>0</v>
      </c>
      <c r="AH596" s="14">
        <f t="shared" si="393"/>
        <v>0</v>
      </c>
      <c r="AI596" s="14">
        <f t="shared" si="394"/>
        <v>0</v>
      </c>
      <c r="AJ596" s="14">
        <f t="shared" si="395"/>
        <v>0</v>
      </c>
    </row>
    <row r="597" spans="1:36" s="138" customFormat="1" ht="15" customHeight="1">
      <c r="A597" s="140" t="s">
        <v>260</v>
      </c>
      <c r="B597" s="140" t="s">
        <v>230</v>
      </c>
      <c r="C597" s="141" t="s">
        <v>204</v>
      </c>
      <c r="D597" s="142">
        <v>1</v>
      </c>
      <c r="E597" s="143">
        <f>ROUNDDOWN(일위대가목록!G30,0)</f>
        <v>801509</v>
      </c>
      <c r="F597" s="143">
        <f t="shared" si="372"/>
        <v>801509</v>
      </c>
      <c r="G597" s="143">
        <f>ROUNDDOWN(일위대가목록!I30,0)</f>
        <v>75494</v>
      </c>
      <c r="H597" s="143">
        <f t="shared" si="373"/>
        <v>75494</v>
      </c>
      <c r="I597" s="143"/>
      <c r="J597" s="143">
        <f t="shared" si="374"/>
        <v>0</v>
      </c>
      <c r="K597" s="143">
        <f t="shared" si="375"/>
        <v>877003</v>
      </c>
      <c r="L597" s="148">
        <v>26</v>
      </c>
      <c r="O597" s="139" t="s">
        <v>175</v>
      </c>
      <c r="P597" s="138">
        <v>1</v>
      </c>
      <c r="Q597" s="138">
        <f t="shared" si="376"/>
        <v>0</v>
      </c>
      <c r="R597" s="138">
        <f t="shared" si="377"/>
        <v>0</v>
      </c>
      <c r="S597" s="138">
        <f t="shared" si="378"/>
        <v>0</v>
      </c>
      <c r="T597" s="138">
        <f t="shared" si="379"/>
        <v>0</v>
      </c>
      <c r="U597" s="138">
        <f t="shared" si="380"/>
        <v>0</v>
      </c>
      <c r="V597" s="138">
        <f t="shared" si="381"/>
        <v>0</v>
      </c>
      <c r="W597" s="138">
        <f t="shared" si="382"/>
        <v>0</v>
      </c>
      <c r="X597" s="138">
        <f t="shared" si="383"/>
        <v>0</v>
      </c>
      <c r="Y597" s="138">
        <f t="shared" si="384"/>
        <v>0</v>
      </c>
      <c r="Z597" s="138">
        <f t="shared" si="385"/>
        <v>0</v>
      </c>
      <c r="AA597" s="138">
        <f t="shared" si="386"/>
        <v>0</v>
      </c>
      <c r="AB597" s="138">
        <f t="shared" si="387"/>
        <v>0</v>
      </c>
      <c r="AC597" s="138">
        <f t="shared" si="388"/>
        <v>0</v>
      </c>
      <c r="AD597" s="138">
        <f t="shared" si="389"/>
        <v>0</v>
      </c>
      <c r="AE597" s="138">
        <f t="shared" si="390"/>
        <v>0</v>
      </c>
      <c r="AF597" s="138">
        <f t="shared" si="391"/>
        <v>0</v>
      </c>
      <c r="AG597" s="138">
        <f t="shared" si="392"/>
        <v>0</v>
      </c>
      <c r="AH597" s="138">
        <f t="shared" si="393"/>
        <v>0</v>
      </c>
      <c r="AI597" s="138">
        <f t="shared" si="394"/>
        <v>0</v>
      </c>
      <c r="AJ597" s="138">
        <f t="shared" si="395"/>
        <v>0</v>
      </c>
    </row>
    <row r="598" spans="1:36" s="138" customFormat="1" ht="15" customHeight="1">
      <c r="A598" s="140" t="s">
        <v>261</v>
      </c>
      <c r="B598" s="140" t="s">
        <v>225</v>
      </c>
      <c r="C598" s="141" t="s">
        <v>19</v>
      </c>
      <c r="D598" s="142">
        <v>3.3</v>
      </c>
      <c r="E598" s="143">
        <f>ROUNDDOWN(일위대가목록!G25,0)</f>
        <v>2512</v>
      </c>
      <c r="F598" s="143">
        <f t="shared" si="372"/>
        <v>8289</v>
      </c>
      <c r="G598" s="143">
        <f>ROUNDDOWN(일위대가목록!I25,0)</f>
        <v>6609</v>
      </c>
      <c r="H598" s="143">
        <f t="shared" si="373"/>
        <v>21809</v>
      </c>
      <c r="I598" s="143"/>
      <c r="J598" s="143">
        <f t="shared" si="374"/>
        <v>0</v>
      </c>
      <c r="K598" s="143">
        <f t="shared" si="375"/>
        <v>30098</v>
      </c>
      <c r="L598" s="148">
        <v>21</v>
      </c>
      <c r="O598" s="139" t="s">
        <v>175</v>
      </c>
      <c r="P598" s="138">
        <v>1</v>
      </c>
      <c r="Q598" s="138">
        <f t="shared" si="376"/>
        <v>0</v>
      </c>
      <c r="R598" s="138">
        <f t="shared" si="377"/>
        <v>0</v>
      </c>
      <c r="S598" s="138">
        <f t="shared" si="378"/>
        <v>0</v>
      </c>
      <c r="T598" s="138">
        <f t="shared" si="379"/>
        <v>0</v>
      </c>
      <c r="U598" s="138">
        <f t="shared" si="380"/>
        <v>0</v>
      </c>
      <c r="V598" s="138">
        <f t="shared" si="381"/>
        <v>0</v>
      </c>
      <c r="W598" s="138">
        <f t="shared" si="382"/>
        <v>0</v>
      </c>
      <c r="X598" s="138">
        <f t="shared" si="383"/>
        <v>0</v>
      </c>
      <c r="Y598" s="138">
        <f t="shared" si="384"/>
        <v>0</v>
      </c>
      <c r="Z598" s="138">
        <f t="shared" si="385"/>
        <v>0</v>
      </c>
      <c r="AA598" s="138">
        <f t="shared" si="386"/>
        <v>0</v>
      </c>
      <c r="AB598" s="138">
        <f t="shared" si="387"/>
        <v>0</v>
      </c>
      <c r="AC598" s="138">
        <f t="shared" si="388"/>
        <v>0</v>
      </c>
      <c r="AD598" s="138">
        <f t="shared" si="389"/>
        <v>0</v>
      </c>
      <c r="AE598" s="138">
        <f t="shared" si="390"/>
        <v>0</v>
      </c>
      <c r="AF598" s="138">
        <f t="shared" si="391"/>
        <v>0</v>
      </c>
      <c r="AG598" s="138">
        <f t="shared" si="392"/>
        <v>0</v>
      </c>
      <c r="AH598" s="138">
        <f t="shared" si="393"/>
        <v>0</v>
      </c>
      <c r="AI598" s="138">
        <f t="shared" si="394"/>
        <v>0</v>
      </c>
      <c r="AJ598" s="138">
        <f t="shared" si="395"/>
        <v>0</v>
      </c>
    </row>
    <row r="599" spans="1:36" s="138" customFormat="1" ht="15" customHeight="1">
      <c r="A599" s="140" t="s">
        <v>251</v>
      </c>
      <c r="B599" s="140" t="s">
        <v>226</v>
      </c>
      <c r="C599" s="141" t="s">
        <v>19</v>
      </c>
      <c r="D599" s="142">
        <v>3.3</v>
      </c>
      <c r="E599" s="143">
        <f>ROUNDDOWN(일위대가목록!G26,0)</f>
        <v>11052</v>
      </c>
      <c r="F599" s="143">
        <f t="shared" si="372"/>
        <v>36471</v>
      </c>
      <c r="G599" s="143">
        <f>ROUNDDOWN(일위대가목록!I26,0)</f>
        <v>10368</v>
      </c>
      <c r="H599" s="143">
        <f t="shared" si="373"/>
        <v>34214</v>
      </c>
      <c r="I599" s="143"/>
      <c r="J599" s="143">
        <f t="shared" si="374"/>
        <v>0</v>
      </c>
      <c r="K599" s="143">
        <f t="shared" si="375"/>
        <v>70685</v>
      </c>
      <c r="L599" s="148">
        <v>22</v>
      </c>
      <c r="O599" s="139" t="s">
        <v>175</v>
      </c>
      <c r="P599" s="138">
        <v>1</v>
      </c>
      <c r="Q599" s="138">
        <f t="shared" si="376"/>
        <v>0</v>
      </c>
      <c r="R599" s="138">
        <f t="shared" si="377"/>
        <v>0</v>
      </c>
      <c r="S599" s="138">
        <f t="shared" si="378"/>
        <v>0</v>
      </c>
      <c r="T599" s="138">
        <f t="shared" si="379"/>
        <v>0</v>
      </c>
      <c r="U599" s="138">
        <f t="shared" si="380"/>
        <v>0</v>
      </c>
      <c r="V599" s="138">
        <f t="shared" si="381"/>
        <v>0</v>
      </c>
      <c r="W599" s="138">
        <f t="shared" si="382"/>
        <v>0</v>
      </c>
      <c r="X599" s="138">
        <f t="shared" si="383"/>
        <v>0</v>
      </c>
      <c r="Y599" s="138">
        <f t="shared" si="384"/>
        <v>0</v>
      </c>
      <c r="Z599" s="138">
        <f t="shared" si="385"/>
        <v>0</v>
      </c>
      <c r="AA599" s="138">
        <f t="shared" si="386"/>
        <v>0</v>
      </c>
      <c r="AB599" s="138">
        <f t="shared" si="387"/>
        <v>0</v>
      </c>
      <c r="AC599" s="138">
        <f t="shared" si="388"/>
        <v>0</v>
      </c>
      <c r="AD599" s="138">
        <f t="shared" si="389"/>
        <v>0</v>
      </c>
      <c r="AE599" s="138">
        <f t="shared" si="390"/>
        <v>0</v>
      </c>
      <c r="AF599" s="138">
        <f t="shared" si="391"/>
        <v>0</v>
      </c>
      <c r="AG599" s="138">
        <f t="shared" si="392"/>
        <v>0</v>
      </c>
      <c r="AH599" s="138">
        <f t="shared" si="393"/>
        <v>0</v>
      </c>
      <c r="AI599" s="138">
        <f t="shared" si="394"/>
        <v>0</v>
      </c>
      <c r="AJ599" s="138">
        <f t="shared" si="395"/>
        <v>0</v>
      </c>
    </row>
    <row r="600" spans="1:36" ht="15" customHeight="1">
      <c r="A600" s="38" t="s">
        <v>252</v>
      </c>
      <c r="B600" s="38" t="s">
        <v>198</v>
      </c>
      <c r="C600" s="39" t="s">
        <v>19</v>
      </c>
      <c r="D600" s="40">
        <v>26.6</v>
      </c>
      <c r="E600" s="41">
        <f>ROUNDDOWN(일위대가목록!G12,0)</f>
        <v>69925</v>
      </c>
      <c r="F600" s="41">
        <f t="shared" si="372"/>
        <v>1860005</v>
      </c>
      <c r="G600" s="41">
        <f>ROUNDDOWN(일위대가목록!I12,0)</f>
        <v>4165</v>
      </c>
      <c r="H600" s="41">
        <f t="shared" si="373"/>
        <v>110789</v>
      </c>
      <c r="I600" s="41"/>
      <c r="J600" s="41">
        <f t="shared" si="374"/>
        <v>0</v>
      </c>
      <c r="K600" s="41">
        <f t="shared" si="375"/>
        <v>1970794</v>
      </c>
      <c r="L600" s="148">
        <v>8</v>
      </c>
      <c r="O600" s="18" t="s">
        <v>175</v>
      </c>
      <c r="P600" s="14">
        <v>1</v>
      </c>
      <c r="Q600" s="14">
        <f t="shared" si="376"/>
        <v>0</v>
      </c>
      <c r="R600" s="14">
        <f t="shared" si="377"/>
        <v>0</v>
      </c>
      <c r="S600" s="14">
        <f t="shared" si="378"/>
        <v>0</v>
      </c>
      <c r="T600" s="14">
        <f t="shared" si="379"/>
        <v>0</v>
      </c>
      <c r="U600" s="14">
        <f t="shared" si="380"/>
        <v>0</v>
      </c>
      <c r="V600" s="14">
        <f t="shared" si="381"/>
        <v>0</v>
      </c>
      <c r="W600" s="14">
        <f t="shared" si="382"/>
        <v>0</v>
      </c>
      <c r="X600" s="14">
        <f t="shared" si="383"/>
        <v>0</v>
      </c>
      <c r="Y600" s="14">
        <f t="shared" si="384"/>
        <v>0</v>
      </c>
      <c r="Z600" s="14">
        <f t="shared" si="385"/>
        <v>0</v>
      </c>
      <c r="AA600" s="14">
        <f t="shared" si="386"/>
        <v>0</v>
      </c>
      <c r="AB600" s="14">
        <f t="shared" si="387"/>
        <v>0</v>
      </c>
      <c r="AC600" s="14">
        <f t="shared" si="388"/>
        <v>0</v>
      </c>
      <c r="AD600" s="14">
        <f t="shared" si="389"/>
        <v>0</v>
      </c>
      <c r="AE600" s="14">
        <f t="shared" si="390"/>
        <v>0</v>
      </c>
      <c r="AF600" s="14">
        <f t="shared" si="391"/>
        <v>0</v>
      </c>
      <c r="AG600" s="14">
        <f t="shared" si="392"/>
        <v>0</v>
      </c>
      <c r="AH600" s="14">
        <f t="shared" si="393"/>
        <v>0</v>
      </c>
      <c r="AI600" s="14">
        <f t="shared" si="394"/>
        <v>0</v>
      </c>
      <c r="AJ600" s="14">
        <f t="shared" si="395"/>
        <v>0</v>
      </c>
    </row>
    <row r="601" spans="1:36" ht="15" customHeight="1">
      <c r="A601" s="38"/>
      <c r="B601" s="38"/>
      <c r="C601" s="39"/>
      <c r="D601" s="40"/>
      <c r="E601" s="41"/>
      <c r="F601" s="41"/>
      <c r="G601" s="41"/>
      <c r="H601" s="41"/>
      <c r="I601" s="41"/>
      <c r="J601" s="41"/>
      <c r="K601" s="41"/>
      <c r="L601" s="42" t="s">
        <v>16</v>
      </c>
      <c r="N601" s="18" t="s">
        <v>181</v>
      </c>
      <c r="O601" s="18" t="s">
        <v>175</v>
      </c>
      <c r="P601" s="14">
        <v>1</v>
      </c>
      <c r="Q601" s="14">
        <f t="shared" si="376"/>
        <v>0</v>
      </c>
      <c r="R601" s="14">
        <f t="shared" si="377"/>
        <v>0</v>
      </c>
      <c r="S601" s="14">
        <f t="shared" si="378"/>
        <v>0</v>
      </c>
      <c r="T601" s="14">
        <f t="shared" si="379"/>
        <v>0</v>
      </c>
      <c r="U601" s="14">
        <f t="shared" si="380"/>
        <v>0</v>
      </c>
      <c r="V601" s="14">
        <f t="shared" si="381"/>
        <v>0</v>
      </c>
      <c r="W601" s="14">
        <f t="shared" si="382"/>
        <v>0</v>
      </c>
      <c r="X601" s="14">
        <f t="shared" si="383"/>
        <v>0</v>
      </c>
      <c r="Y601" s="14">
        <f t="shared" si="384"/>
        <v>0</v>
      </c>
      <c r="Z601" s="14">
        <f t="shared" si="385"/>
        <v>0</v>
      </c>
      <c r="AA601" s="14">
        <f t="shared" si="386"/>
        <v>0</v>
      </c>
      <c r="AB601" s="14">
        <f t="shared" si="387"/>
        <v>0</v>
      </c>
      <c r="AC601" s="14">
        <f t="shared" si="388"/>
        <v>0</v>
      </c>
      <c r="AD601" s="14">
        <f t="shared" si="389"/>
        <v>0</v>
      </c>
      <c r="AE601" s="14">
        <f t="shared" si="390"/>
        <v>0</v>
      </c>
      <c r="AF601" s="14">
        <f t="shared" si="391"/>
        <v>0</v>
      </c>
      <c r="AG601" s="14">
        <f t="shared" si="392"/>
        <v>0</v>
      </c>
      <c r="AH601" s="14">
        <f t="shared" si="393"/>
        <v>0</v>
      </c>
      <c r="AI601" s="14">
        <f t="shared" si="394"/>
        <v>0</v>
      </c>
      <c r="AJ601" s="14">
        <f t="shared" si="395"/>
        <v>0</v>
      </c>
    </row>
    <row r="602" spans="1:36" ht="15" customHeight="1">
      <c r="A602" s="38"/>
      <c r="B602" s="38"/>
      <c r="C602" s="39"/>
      <c r="D602" s="43"/>
      <c r="E602" s="43"/>
      <c r="F602" s="43"/>
      <c r="G602" s="43"/>
      <c r="H602" s="43"/>
      <c r="I602" s="43"/>
      <c r="J602" s="43"/>
      <c r="K602" s="43"/>
      <c r="L602" s="39"/>
    </row>
    <row r="603" spans="1:36" ht="15" customHeight="1">
      <c r="A603" s="38"/>
      <c r="B603" s="38"/>
      <c r="C603" s="39"/>
      <c r="D603" s="43"/>
      <c r="E603" s="43"/>
      <c r="F603" s="43"/>
      <c r="G603" s="43"/>
      <c r="H603" s="43"/>
      <c r="I603" s="43"/>
      <c r="J603" s="43"/>
      <c r="K603" s="43"/>
      <c r="L603" s="39"/>
    </row>
    <row r="604" spans="1:36" ht="15" customHeight="1">
      <c r="A604" s="38"/>
      <c r="B604" s="38"/>
      <c r="C604" s="39"/>
      <c r="D604" s="43"/>
      <c r="E604" s="43"/>
      <c r="F604" s="43"/>
      <c r="G604" s="43"/>
      <c r="H604" s="43"/>
      <c r="I604" s="43"/>
      <c r="J604" s="43"/>
      <c r="K604" s="43"/>
      <c r="L604" s="39"/>
    </row>
    <row r="605" spans="1:36" ht="15" customHeight="1">
      <c r="A605" s="38"/>
      <c r="B605" s="38"/>
      <c r="C605" s="39"/>
      <c r="D605" s="43"/>
      <c r="E605" s="43"/>
      <c r="F605" s="43"/>
      <c r="G605" s="43"/>
      <c r="H605" s="43"/>
      <c r="I605" s="43"/>
      <c r="J605" s="43"/>
      <c r="K605" s="43"/>
      <c r="L605" s="39"/>
    </row>
    <row r="606" spans="1:36" ht="15" customHeight="1">
      <c r="A606" s="38"/>
      <c r="B606" s="38"/>
      <c r="C606" s="39"/>
      <c r="D606" s="43"/>
      <c r="E606" s="43"/>
      <c r="F606" s="43"/>
      <c r="G606" s="43"/>
      <c r="H606" s="43"/>
      <c r="I606" s="43"/>
      <c r="J606" s="43"/>
      <c r="K606" s="43"/>
      <c r="L606" s="39"/>
    </row>
    <row r="607" spans="1:36" ht="15" customHeight="1">
      <c r="A607" s="38"/>
      <c r="B607" s="38"/>
      <c r="C607" s="39"/>
      <c r="D607" s="43"/>
      <c r="E607" s="43"/>
      <c r="F607" s="43"/>
      <c r="G607" s="43"/>
      <c r="H607" s="43"/>
      <c r="I607" s="43"/>
      <c r="J607" s="43"/>
      <c r="K607" s="43"/>
      <c r="L607" s="39"/>
    </row>
    <row r="608" spans="1:36" ht="15" customHeight="1">
      <c r="A608" s="38"/>
      <c r="B608" s="38"/>
      <c r="C608" s="39"/>
      <c r="D608" s="43"/>
      <c r="E608" s="43"/>
      <c r="F608" s="43"/>
      <c r="G608" s="43"/>
      <c r="H608" s="43"/>
      <c r="I608" s="43"/>
      <c r="J608" s="43"/>
      <c r="K608" s="43"/>
      <c r="L608" s="39"/>
    </row>
    <row r="609" spans="1:37" ht="15" customHeight="1">
      <c r="A609" s="38"/>
      <c r="B609" s="38"/>
      <c r="C609" s="39"/>
      <c r="D609" s="43"/>
      <c r="E609" s="43"/>
      <c r="F609" s="43"/>
      <c r="G609" s="43"/>
      <c r="H609" s="43"/>
      <c r="I609" s="43"/>
      <c r="J609" s="43"/>
      <c r="K609" s="43"/>
      <c r="L609" s="39"/>
    </row>
    <row r="610" spans="1:37" ht="15" customHeight="1">
      <c r="A610" s="38"/>
      <c r="B610" s="38"/>
      <c r="C610" s="39"/>
      <c r="D610" s="43"/>
      <c r="E610" s="43"/>
      <c r="F610" s="43"/>
      <c r="G610" s="43"/>
      <c r="H610" s="43"/>
      <c r="I610" s="43"/>
      <c r="J610" s="43"/>
      <c r="K610" s="43"/>
      <c r="L610" s="39"/>
    </row>
    <row r="611" spans="1:37" ht="15" customHeight="1">
      <c r="A611" s="38"/>
      <c r="B611" s="38"/>
      <c r="C611" s="39"/>
      <c r="D611" s="43"/>
      <c r="E611" s="43"/>
      <c r="F611" s="43"/>
      <c r="G611" s="43"/>
      <c r="H611" s="43"/>
      <c r="I611" s="43"/>
      <c r="J611" s="43"/>
      <c r="K611" s="43"/>
      <c r="L611" s="39"/>
    </row>
    <row r="612" spans="1:37" ht="15" customHeight="1">
      <c r="A612" s="38"/>
      <c r="B612" s="38"/>
      <c r="C612" s="39"/>
      <c r="D612" s="43"/>
      <c r="E612" s="43"/>
      <c r="F612" s="43"/>
      <c r="G612" s="43"/>
      <c r="H612" s="43"/>
      <c r="I612" s="43"/>
      <c r="J612" s="43"/>
      <c r="K612" s="43"/>
      <c r="L612" s="39"/>
    </row>
    <row r="613" spans="1:37" ht="15" customHeight="1">
      <c r="A613" s="38"/>
      <c r="B613" s="38"/>
      <c r="C613" s="39"/>
      <c r="D613" s="43"/>
      <c r="E613" s="43"/>
      <c r="F613" s="43"/>
      <c r="G613" s="43"/>
      <c r="H613" s="43"/>
      <c r="I613" s="43"/>
      <c r="J613" s="43"/>
      <c r="K613" s="43"/>
      <c r="L613" s="39"/>
    </row>
    <row r="614" spans="1:37" ht="15" customHeight="1">
      <c r="A614" s="38"/>
      <c r="B614" s="38"/>
      <c r="C614" s="39"/>
      <c r="D614" s="43"/>
      <c r="E614" s="43"/>
      <c r="F614" s="43"/>
      <c r="G614" s="43"/>
      <c r="H614" s="43"/>
      <c r="I614" s="43"/>
      <c r="J614" s="43"/>
      <c r="K614" s="43"/>
      <c r="L614" s="39"/>
    </row>
    <row r="615" spans="1:37" ht="15" customHeight="1">
      <c r="A615" s="38"/>
      <c r="B615" s="38"/>
      <c r="C615" s="39"/>
      <c r="D615" s="43"/>
      <c r="E615" s="43"/>
      <c r="F615" s="43"/>
      <c r="G615" s="43"/>
      <c r="H615" s="43"/>
      <c r="I615" s="43"/>
      <c r="J615" s="43"/>
      <c r="K615" s="43"/>
      <c r="L615" s="39"/>
    </row>
    <row r="616" spans="1:37" ht="15" customHeight="1">
      <c r="A616" s="38"/>
      <c r="B616" s="38"/>
      <c r="C616" s="39"/>
      <c r="D616" s="43"/>
      <c r="E616" s="43"/>
      <c r="F616" s="43"/>
      <c r="G616" s="43"/>
      <c r="H616" s="43"/>
      <c r="I616" s="43"/>
      <c r="J616" s="43"/>
      <c r="K616" s="43"/>
      <c r="L616" s="39"/>
    </row>
    <row r="617" spans="1:37" ht="15" customHeight="1">
      <c r="A617" s="38"/>
      <c r="B617" s="38"/>
      <c r="C617" s="39"/>
      <c r="D617" s="43"/>
      <c r="E617" s="43"/>
      <c r="F617" s="43"/>
      <c r="G617" s="43"/>
      <c r="H617" s="43"/>
      <c r="I617" s="43"/>
      <c r="J617" s="43"/>
      <c r="K617" s="43"/>
      <c r="L617" s="39"/>
    </row>
    <row r="618" spans="1:37" ht="15" customHeight="1">
      <c r="A618" s="38"/>
      <c r="B618" s="38"/>
      <c r="C618" s="39"/>
      <c r="D618" s="43"/>
      <c r="E618" s="43"/>
      <c r="F618" s="43"/>
      <c r="G618" s="43"/>
      <c r="H618" s="43"/>
      <c r="I618" s="43"/>
      <c r="J618" s="43"/>
      <c r="K618" s="43"/>
      <c r="L618" s="39"/>
    </row>
    <row r="619" spans="1:37" ht="15" customHeight="1">
      <c r="A619" s="38"/>
      <c r="B619" s="38"/>
      <c r="C619" s="39"/>
      <c r="D619" s="43"/>
      <c r="E619" s="43"/>
      <c r="F619" s="43"/>
      <c r="G619" s="43"/>
      <c r="H619" s="43"/>
      <c r="I619" s="43"/>
      <c r="J619" s="43"/>
      <c r="K619" s="43"/>
      <c r="L619" s="39"/>
    </row>
    <row r="620" spans="1:37" ht="15" customHeight="1">
      <c r="A620" s="42" t="s">
        <v>176</v>
      </c>
      <c r="B620" s="38"/>
      <c r="C620" s="39"/>
      <c r="D620" s="43"/>
      <c r="E620" s="41"/>
      <c r="F620" s="41">
        <f>SUMIF($P$593:$P$619, 1,$F$593:$F$619)</f>
        <v>2746022</v>
      </c>
      <c r="G620" s="41"/>
      <c r="H620" s="41">
        <f>SUMIF($P$593:$P$619, 1,$H$593:$H$619)</f>
        <v>305339</v>
      </c>
      <c r="I620" s="41"/>
      <c r="J620" s="41">
        <f>SUMIF($P$593:$P$619, 1,$J$593:$J$619)</f>
        <v>0</v>
      </c>
      <c r="K620" s="41">
        <f>F620+H620+J620</f>
        <v>3051361</v>
      </c>
      <c r="L620" s="39"/>
      <c r="Q620" s="14">
        <f>SUM($Q$593:$Q$619)</f>
        <v>0</v>
      </c>
      <c r="R620" s="14">
        <f>SUM($R$593:$R$619)</f>
        <v>0</v>
      </c>
      <c r="S620" s="14">
        <f>SUM($S$593:$S$619)</f>
        <v>0</v>
      </c>
      <c r="T620" s="14">
        <f>SUM($T$593:$T$619)</f>
        <v>0</v>
      </c>
      <c r="U620" s="14">
        <f>SUM($U$593:$U$619)</f>
        <v>0</v>
      </c>
      <c r="V620" s="14">
        <f>SUM($V$593:$V$619)</f>
        <v>0</v>
      </c>
      <c r="W620" s="14">
        <f>SUM($W$593:$W$619)</f>
        <v>0</v>
      </c>
      <c r="X620" s="14">
        <f>SUM($X$593:$X$619)</f>
        <v>0</v>
      </c>
      <c r="Y620" s="14">
        <f>SUM($Y$593:$Y$619)</f>
        <v>0</v>
      </c>
      <c r="Z620" s="14">
        <f>SUM($Z$593:$Z$619)</f>
        <v>0</v>
      </c>
      <c r="AA620" s="14">
        <f>SUM($AA$593:$AA$619)</f>
        <v>0</v>
      </c>
      <c r="AB620" s="14">
        <f>SUM($AB$593:$AB$619)</f>
        <v>0</v>
      </c>
      <c r="AC620" s="14">
        <f>SUM($AC$593:$AC$619)</f>
        <v>0</v>
      </c>
      <c r="AD620" s="14">
        <f>SUM($AD$593:$AD$619)</f>
        <v>0</v>
      </c>
      <c r="AE620" s="14">
        <f>SUM($AE$593:$AE$619)</f>
        <v>0</v>
      </c>
      <c r="AF620" s="14">
        <f>SUM($AF$593:$AF$619)</f>
        <v>0</v>
      </c>
      <c r="AG620" s="14">
        <f>SUM($AG$593:$AG$619)</f>
        <v>0</v>
      </c>
      <c r="AH620" s="14">
        <f>SUM($AH$593:$AH$619)</f>
        <v>0</v>
      </c>
      <c r="AI620" s="14">
        <f>SUM($AI$593:$AI$619)</f>
        <v>0</v>
      </c>
      <c r="AJ620" s="14">
        <f>SUM($AJ$593:$AJ$619)</f>
        <v>0</v>
      </c>
      <c r="AK620" s="14">
        <f>SUM($AK$593:$AK$619)</f>
        <v>0</v>
      </c>
    </row>
    <row r="621" spans="1:37" ht="15" customHeight="1">
      <c r="A621" s="221" t="s">
        <v>292</v>
      </c>
      <c r="B621" s="221"/>
      <c r="C621" s="221"/>
      <c r="D621" s="221"/>
      <c r="E621" s="221"/>
      <c r="F621" s="221"/>
      <c r="G621" s="221"/>
      <c r="H621" s="221"/>
      <c r="I621" s="221"/>
      <c r="J621" s="221"/>
      <c r="K621" s="221"/>
      <c r="L621" s="221"/>
    </row>
    <row r="622" spans="1:37" ht="15" customHeight="1">
      <c r="A622" s="38" t="s">
        <v>151</v>
      </c>
      <c r="B622" s="38" t="s">
        <v>152</v>
      </c>
      <c r="C622" s="39" t="s">
        <v>153</v>
      </c>
      <c r="D622" s="40">
        <v>4.5</v>
      </c>
      <c r="E622" s="41"/>
      <c r="F622" s="41">
        <f>ROUNDDOWN(D622*E622,0)</f>
        <v>0</v>
      </c>
      <c r="G622" s="41"/>
      <c r="H622" s="41">
        <f>ROUNDDOWN(D622*G622,0)</f>
        <v>0</v>
      </c>
      <c r="I622" s="41">
        <f>ROUNDDOWN(자재단가대비표!O61,0)</f>
        <v>98000</v>
      </c>
      <c r="J622" s="41">
        <f>ROUNDDOWN(D622*I622,0)</f>
        <v>441000</v>
      </c>
      <c r="K622" s="41">
        <f>F622+H622+J622</f>
        <v>441000</v>
      </c>
      <c r="L622" s="42" t="s">
        <v>328</v>
      </c>
      <c r="N622" s="18" t="s">
        <v>329</v>
      </c>
      <c r="O622" s="18" t="s">
        <v>272</v>
      </c>
      <c r="P622" s="14">
        <v>1</v>
      </c>
      <c r="Q622" s="14">
        <f>IF(O622="기계경비",J622,0)</f>
        <v>0</v>
      </c>
      <c r="R622" s="14">
        <f>IF(O622="운반비",J622,0)</f>
        <v>0</v>
      </c>
      <c r="S622" s="14">
        <f>IF(O622="작업부산물",K622,0)</f>
        <v>0</v>
      </c>
      <c r="T622" s="14">
        <f>IF(O622="관급",ROUNDDOWN(D622*E622,0),0)+IF(O622="지급",ROUNDDOWN(D622*E622,0),0)</f>
        <v>0</v>
      </c>
      <c r="U622" s="14">
        <f>IF(O622="외주비",F622+H622+J622,0)</f>
        <v>0</v>
      </c>
      <c r="V622" s="14">
        <f>IF(O622="장비비",F622+H622+J622,0)</f>
        <v>0</v>
      </c>
      <c r="W622" s="14">
        <f>IF(O622="폐기물처리비",K622,0)</f>
        <v>441000</v>
      </c>
      <c r="X622" s="14">
        <f>IF(O622="가설비",J622,0)</f>
        <v>0</v>
      </c>
      <c r="Y622" s="14">
        <f>IF(O622="잡비제외분",F622,0)</f>
        <v>0</v>
      </c>
      <c r="Z622" s="14">
        <f>IF(O622="사급자재대",K622,0)</f>
        <v>0</v>
      </c>
      <c r="AA622" s="14">
        <f>IF(O622="관급자재대",K622,0)</f>
        <v>0</v>
      </c>
      <c r="AB622" s="14">
        <f>IF(O622="사용자항목1",K622,0)</f>
        <v>0</v>
      </c>
      <c r="AC622" s="14">
        <f>IF(O622="사용자항목2",K622,0)</f>
        <v>0</v>
      </c>
      <c r="AD622" s="14">
        <f>IF(O622="사용자항목3",K622,0)</f>
        <v>0</v>
      </c>
      <c r="AE622" s="14">
        <f>IF(O622="사용자항목4",K622,0)</f>
        <v>0</v>
      </c>
      <c r="AF622" s="14">
        <f>IF(O622="사용자항목5",K622,0)</f>
        <v>0</v>
      </c>
      <c r="AG622" s="14">
        <f>IF(O622="사용자항목6",K622,0)</f>
        <v>0</v>
      </c>
      <c r="AH622" s="14">
        <f>IF(O622="사용자항목7",K622,0)</f>
        <v>0</v>
      </c>
      <c r="AI622" s="14">
        <f>IF(O622="사용자항목8",K622,0)</f>
        <v>0</v>
      </c>
      <c r="AJ622" s="14">
        <f>IF(O622="사용자항목9",K622,0)</f>
        <v>0</v>
      </c>
    </row>
    <row r="623" spans="1:37" ht="15" customHeight="1">
      <c r="A623" s="38" t="s">
        <v>143</v>
      </c>
      <c r="B623" s="38" t="s">
        <v>144</v>
      </c>
      <c r="C623" s="39" t="s">
        <v>145</v>
      </c>
      <c r="D623" s="40">
        <v>4.5</v>
      </c>
      <c r="E623" s="41"/>
      <c r="F623" s="41">
        <f>ROUNDDOWN(D623*E623,0)</f>
        <v>0</v>
      </c>
      <c r="G623" s="41"/>
      <c r="H623" s="41">
        <f>ROUNDDOWN(D623*G623,0)</f>
        <v>0</v>
      </c>
      <c r="I623" s="41">
        <f>ROUNDDOWN(자재단가대비표!O59,0)</f>
        <v>2016</v>
      </c>
      <c r="J623" s="41">
        <f>ROUNDDOWN(D623*I623,0)</f>
        <v>9072</v>
      </c>
      <c r="K623" s="41">
        <f>F623+H623+J623</f>
        <v>9072</v>
      </c>
      <c r="L623" s="42" t="s">
        <v>330</v>
      </c>
      <c r="N623" s="18" t="s">
        <v>329</v>
      </c>
      <c r="O623" s="18" t="s">
        <v>272</v>
      </c>
      <c r="P623" s="14">
        <v>1</v>
      </c>
      <c r="Q623" s="14">
        <f>IF(O623="기계경비",J623,0)</f>
        <v>0</v>
      </c>
      <c r="R623" s="14">
        <f>IF(O623="운반비",J623,0)</f>
        <v>0</v>
      </c>
      <c r="S623" s="14">
        <f>IF(O623="작업부산물",K623,0)</f>
        <v>0</v>
      </c>
      <c r="T623" s="14">
        <f>IF(O623="관급",ROUNDDOWN(D623*E623,0),0)+IF(O623="지급",ROUNDDOWN(D623*E623,0),0)</f>
        <v>0</v>
      </c>
      <c r="U623" s="14">
        <f>IF(O623="외주비",F623+H623+J623,0)</f>
        <v>0</v>
      </c>
      <c r="V623" s="14">
        <f>IF(O623="장비비",F623+H623+J623,0)</f>
        <v>0</v>
      </c>
      <c r="W623" s="14">
        <f>IF(O623="폐기물처리비",K623,0)</f>
        <v>9072</v>
      </c>
      <c r="X623" s="14">
        <f>IF(O623="가설비",J623,0)</f>
        <v>0</v>
      </c>
      <c r="Y623" s="14">
        <f>IF(O623="잡비제외분",F623,0)</f>
        <v>0</v>
      </c>
      <c r="Z623" s="14">
        <f>IF(O623="사급자재대",K623,0)</f>
        <v>0</v>
      </c>
      <c r="AA623" s="14">
        <f>IF(O623="관급자재대",K623,0)</f>
        <v>0</v>
      </c>
      <c r="AB623" s="14">
        <f>IF(O623="사용자항목1",K623,0)</f>
        <v>0</v>
      </c>
      <c r="AC623" s="14">
        <f>IF(O623="사용자항목2",K623,0)</f>
        <v>0</v>
      </c>
      <c r="AD623" s="14">
        <f>IF(O623="사용자항목3",K623,0)</f>
        <v>0</v>
      </c>
      <c r="AE623" s="14">
        <f>IF(O623="사용자항목4",K623,0)</f>
        <v>0</v>
      </c>
      <c r="AF623" s="14">
        <f>IF(O623="사용자항목5",K623,0)</f>
        <v>0</v>
      </c>
      <c r="AG623" s="14">
        <f>IF(O623="사용자항목6",K623,0)</f>
        <v>0</v>
      </c>
      <c r="AH623" s="14">
        <f>IF(O623="사용자항목7",K623,0)</f>
        <v>0</v>
      </c>
      <c r="AI623" s="14">
        <f>IF(O623="사용자항목8",K623,0)</f>
        <v>0</v>
      </c>
      <c r="AJ623" s="14">
        <f>IF(O623="사용자항목9",K623,0)</f>
        <v>0</v>
      </c>
    </row>
    <row r="624" spans="1:37" ht="15" customHeight="1">
      <c r="A624" s="38" t="s">
        <v>149</v>
      </c>
      <c r="B624" s="38" t="s">
        <v>150</v>
      </c>
      <c r="C624" s="39" t="s">
        <v>145</v>
      </c>
      <c r="D624" s="40">
        <v>4.4000000000000004</v>
      </c>
      <c r="E624" s="41"/>
      <c r="F624" s="41">
        <f>ROUNDDOWN(D624*E624,0)</f>
        <v>0</v>
      </c>
      <c r="G624" s="41"/>
      <c r="H624" s="41">
        <f>ROUNDDOWN(D624*G624,0)</f>
        <v>0</v>
      </c>
      <c r="I624" s="41">
        <f>ROUNDDOWN(자재단가대비표!O60,0)</f>
        <v>13210</v>
      </c>
      <c r="J624" s="41">
        <f>ROUNDDOWN(D624*I624,0)</f>
        <v>58124</v>
      </c>
      <c r="K624" s="41">
        <f>F624+H624+J624</f>
        <v>58124</v>
      </c>
      <c r="L624" s="42" t="s">
        <v>330</v>
      </c>
      <c r="N624" s="18" t="s">
        <v>329</v>
      </c>
      <c r="O624" s="18" t="s">
        <v>272</v>
      </c>
      <c r="P624" s="14">
        <v>1</v>
      </c>
      <c r="Q624" s="14">
        <f>IF(O624="기계경비",J624,0)</f>
        <v>0</v>
      </c>
      <c r="R624" s="14">
        <f>IF(O624="운반비",J624,0)</f>
        <v>0</v>
      </c>
      <c r="S624" s="14">
        <f>IF(O624="작업부산물",K624,0)</f>
        <v>0</v>
      </c>
      <c r="T624" s="14">
        <f>IF(O624="관급",ROUNDDOWN(D624*E624,0),0)+IF(O624="지급",ROUNDDOWN(D624*E624,0),0)</f>
        <v>0</v>
      </c>
      <c r="U624" s="14">
        <f>IF(O624="외주비",F624+H624+J624,0)</f>
        <v>0</v>
      </c>
      <c r="V624" s="14">
        <f>IF(O624="장비비",F624+H624+J624,0)</f>
        <v>0</v>
      </c>
      <c r="W624" s="14">
        <f>IF(O624="폐기물처리비",K624,0)</f>
        <v>58124</v>
      </c>
      <c r="X624" s="14">
        <f>IF(O624="가설비",J624,0)</f>
        <v>0</v>
      </c>
      <c r="Y624" s="14">
        <f>IF(O624="잡비제외분",F624,0)</f>
        <v>0</v>
      </c>
      <c r="Z624" s="14">
        <f>IF(O624="사급자재대",K624,0)</f>
        <v>0</v>
      </c>
      <c r="AA624" s="14">
        <f>IF(O624="관급자재대",K624,0)</f>
        <v>0</v>
      </c>
      <c r="AB624" s="14">
        <f>IF(O624="사용자항목1",K624,0)</f>
        <v>0</v>
      </c>
      <c r="AC624" s="14">
        <f>IF(O624="사용자항목2",K624,0)</f>
        <v>0</v>
      </c>
      <c r="AD624" s="14">
        <f>IF(O624="사용자항목3",K624,0)</f>
        <v>0</v>
      </c>
      <c r="AE624" s="14">
        <f>IF(O624="사용자항목4",K624,0)</f>
        <v>0</v>
      </c>
      <c r="AF624" s="14">
        <f>IF(O624="사용자항목5",K624,0)</f>
        <v>0</v>
      </c>
      <c r="AG624" s="14">
        <f>IF(O624="사용자항목6",K624,0)</f>
        <v>0</v>
      </c>
      <c r="AH624" s="14">
        <f>IF(O624="사용자항목7",K624,0)</f>
        <v>0</v>
      </c>
      <c r="AI624" s="14">
        <f>IF(O624="사용자항목8",K624,0)</f>
        <v>0</v>
      </c>
      <c r="AJ624" s="14">
        <f>IF(O624="사용자항목9",K624,0)</f>
        <v>0</v>
      </c>
    </row>
    <row r="625" spans="1:12" ht="15" customHeight="1">
      <c r="A625" s="38"/>
      <c r="B625" s="38"/>
      <c r="C625" s="39"/>
      <c r="D625" s="43"/>
      <c r="E625" s="43"/>
      <c r="F625" s="43"/>
      <c r="G625" s="43"/>
      <c r="H625" s="43"/>
      <c r="I625" s="43"/>
      <c r="J625" s="43"/>
      <c r="K625" s="43"/>
      <c r="L625" s="39"/>
    </row>
    <row r="626" spans="1:12" ht="15" customHeight="1">
      <c r="A626" s="38"/>
      <c r="B626" s="38"/>
      <c r="C626" s="39"/>
      <c r="D626" s="43"/>
      <c r="E626" s="43"/>
      <c r="F626" s="43"/>
      <c r="G626" s="43"/>
      <c r="H626" s="43"/>
      <c r="I626" s="43"/>
      <c r="J626" s="43"/>
      <c r="K626" s="43"/>
      <c r="L626" s="39"/>
    </row>
    <row r="627" spans="1:12" ht="15" customHeight="1">
      <c r="A627" s="38"/>
      <c r="B627" s="38"/>
      <c r="C627" s="39"/>
      <c r="D627" s="43"/>
      <c r="E627" s="43"/>
      <c r="F627" s="43"/>
      <c r="G627" s="43"/>
      <c r="H627" s="43"/>
      <c r="I627" s="43"/>
      <c r="J627" s="43"/>
      <c r="K627" s="43"/>
      <c r="L627" s="39"/>
    </row>
    <row r="628" spans="1:12" ht="15" customHeight="1">
      <c r="A628" s="38"/>
      <c r="B628" s="38"/>
      <c r="C628" s="39"/>
      <c r="D628" s="43"/>
      <c r="E628" s="43"/>
      <c r="F628" s="43"/>
      <c r="G628" s="43"/>
      <c r="H628" s="43"/>
      <c r="I628" s="43"/>
      <c r="J628" s="43"/>
      <c r="K628" s="43"/>
      <c r="L628" s="39"/>
    </row>
    <row r="629" spans="1:12" ht="15" customHeight="1">
      <c r="A629" s="38"/>
      <c r="B629" s="38"/>
      <c r="C629" s="39"/>
      <c r="D629" s="43"/>
      <c r="E629" s="43"/>
      <c r="F629" s="43"/>
      <c r="G629" s="43"/>
      <c r="H629" s="43"/>
      <c r="I629" s="43"/>
      <c r="J629" s="43"/>
      <c r="K629" s="43"/>
      <c r="L629" s="39"/>
    </row>
    <row r="630" spans="1:12" ht="15" customHeight="1">
      <c r="A630" s="38"/>
      <c r="B630" s="38"/>
      <c r="C630" s="39"/>
      <c r="D630" s="43"/>
      <c r="E630" s="43"/>
      <c r="F630" s="43"/>
      <c r="G630" s="43"/>
      <c r="H630" s="43"/>
      <c r="I630" s="43"/>
      <c r="J630" s="43"/>
      <c r="K630" s="43"/>
      <c r="L630" s="39"/>
    </row>
    <row r="631" spans="1:12" ht="15" customHeight="1">
      <c r="A631" s="38"/>
      <c r="B631" s="38"/>
      <c r="C631" s="39"/>
      <c r="D631" s="43"/>
      <c r="E631" s="43"/>
      <c r="F631" s="43"/>
      <c r="G631" s="43"/>
      <c r="H631" s="43"/>
      <c r="I631" s="43"/>
      <c r="J631" s="43"/>
      <c r="K631" s="43"/>
      <c r="L631" s="39"/>
    </row>
    <row r="632" spans="1:12" ht="15" customHeight="1">
      <c r="A632" s="38"/>
      <c r="B632" s="38"/>
      <c r="C632" s="39"/>
      <c r="D632" s="43"/>
      <c r="E632" s="43"/>
      <c r="F632" s="43"/>
      <c r="G632" s="43"/>
      <c r="H632" s="43"/>
      <c r="I632" s="43"/>
      <c r="J632" s="43"/>
      <c r="K632" s="43"/>
      <c r="L632" s="39"/>
    </row>
    <row r="633" spans="1:12" ht="15" customHeight="1">
      <c r="A633" s="38"/>
      <c r="B633" s="38"/>
      <c r="C633" s="39"/>
      <c r="D633" s="43"/>
      <c r="E633" s="43"/>
      <c r="F633" s="43"/>
      <c r="G633" s="43"/>
      <c r="H633" s="43"/>
      <c r="I633" s="43"/>
      <c r="J633" s="43"/>
      <c r="K633" s="43"/>
      <c r="L633" s="39"/>
    </row>
    <row r="634" spans="1:12" ht="15" customHeight="1">
      <c r="A634" s="38"/>
      <c r="B634" s="38"/>
      <c r="C634" s="39"/>
      <c r="D634" s="43"/>
      <c r="E634" s="43"/>
      <c r="F634" s="43"/>
      <c r="G634" s="43"/>
      <c r="H634" s="43"/>
      <c r="I634" s="43"/>
      <c r="J634" s="43"/>
      <c r="K634" s="43"/>
      <c r="L634" s="39"/>
    </row>
    <row r="635" spans="1:12" ht="15" customHeight="1">
      <c r="A635" s="38"/>
      <c r="B635" s="38"/>
      <c r="C635" s="39"/>
      <c r="D635" s="43"/>
      <c r="E635" s="43"/>
      <c r="F635" s="43"/>
      <c r="G635" s="43"/>
      <c r="H635" s="43"/>
      <c r="I635" s="43"/>
      <c r="J635" s="43"/>
      <c r="K635" s="43"/>
      <c r="L635" s="39"/>
    </row>
    <row r="636" spans="1:12" ht="15" customHeight="1">
      <c r="A636" s="38"/>
      <c r="B636" s="38"/>
      <c r="C636" s="39"/>
      <c r="D636" s="43"/>
      <c r="E636" s="43"/>
      <c r="F636" s="43"/>
      <c r="G636" s="43"/>
      <c r="H636" s="43"/>
      <c r="I636" s="43"/>
      <c r="J636" s="43"/>
      <c r="K636" s="43"/>
      <c r="L636" s="39"/>
    </row>
    <row r="637" spans="1:12" ht="15" customHeight="1">
      <c r="A637" s="38"/>
      <c r="B637" s="38"/>
      <c r="C637" s="39"/>
      <c r="D637" s="43"/>
      <c r="E637" s="43"/>
      <c r="F637" s="43"/>
      <c r="G637" s="43"/>
      <c r="H637" s="43"/>
      <c r="I637" s="43"/>
      <c r="J637" s="43"/>
      <c r="K637" s="43"/>
      <c r="L637" s="39"/>
    </row>
    <row r="638" spans="1:12" ht="15" customHeight="1">
      <c r="A638" s="38"/>
      <c r="B638" s="38"/>
      <c r="C638" s="39"/>
      <c r="D638" s="43"/>
      <c r="E638" s="43"/>
      <c r="F638" s="43"/>
      <c r="G638" s="43"/>
      <c r="H638" s="43"/>
      <c r="I638" s="43"/>
      <c r="J638" s="43"/>
      <c r="K638" s="43"/>
      <c r="L638" s="39"/>
    </row>
    <row r="639" spans="1:12" ht="15" customHeight="1">
      <c r="A639" s="38"/>
      <c r="B639" s="38"/>
      <c r="C639" s="39"/>
      <c r="D639" s="43"/>
      <c r="E639" s="43"/>
      <c r="F639" s="43"/>
      <c r="G639" s="43"/>
      <c r="H639" s="43"/>
      <c r="I639" s="43"/>
      <c r="J639" s="43"/>
      <c r="K639" s="43"/>
      <c r="L639" s="39"/>
    </row>
    <row r="640" spans="1:12" ht="15" customHeight="1">
      <c r="A640" s="38"/>
      <c r="B640" s="38"/>
      <c r="C640" s="39"/>
      <c r="D640" s="43"/>
      <c r="E640" s="43"/>
      <c r="F640" s="43"/>
      <c r="G640" s="43"/>
      <c r="H640" s="43"/>
      <c r="I640" s="43"/>
      <c r="J640" s="43"/>
      <c r="K640" s="43"/>
      <c r="L640" s="39"/>
    </row>
    <row r="641" spans="1:37" ht="15" customHeight="1">
      <c r="A641" s="38"/>
      <c r="B641" s="38"/>
      <c r="C641" s="39"/>
      <c r="D641" s="43"/>
      <c r="E641" s="43"/>
      <c r="F641" s="43"/>
      <c r="G641" s="43"/>
      <c r="H641" s="43"/>
      <c r="I641" s="43"/>
      <c r="J641" s="43"/>
      <c r="K641" s="43"/>
      <c r="L641" s="39"/>
    </row>
    <row r="642" spans="1:37" ht="15" customHeight="1">
      <c r="A642" s="38"/>
      <c r="B642" s="38"/>
      <c r="C642" s="39"/>
      <c r="D642" s="43"/>
      <c r="E642" s="43"/>
      <c r="F642" s="43"/>
      <c r="G642" s="43"/>
      <c r="H642" s="43"/>
      <c r="I642" s="43"/>
      <c r="J642" s="43"/>
      <c r="K642" s="43"/>
      <c r="L642" s="39"/>
    </row>
    <row r="643" spans="1:37" ht="15" customHeight="1">
      <c r="A643" s="38"/>
      <c r="B643" s="38"/>
      <c r="C643" s="39"/>
      <c r="D643" s="43"/>
      <c r="E643" s="43"/>
      <c r="F643" s="43"/>
      <c r="G643" s="43"/>
      <c r="H643" s="43"/>
      <c r="I643" s="43"/>
      <c r="J643" s="43"/>
      <c r="K643" s="43"/>
      <c r="L643" s="39"/>
    </row>
    <row r="644" spans="1:37" ht="15" customHeight="1">
      <c r="A644" s="38"/>
      <c r="B644" s="38"/>
      <c r="C644" s="39"/>
      <c r="D644" s="43"/>
      <c r="E644" s="43"/>
      <c r="F644" s="43"/>
      <c r="G644" s="43"/>
      <c r="H644" s="43"/>
      <c r="I644" s="43"/>
      <c r="J644" s="43"/>
      <c r="K644" s="43"/>
      <c r="L644" s="39"/>
    </row>
    <row r="645" spans="1:37" ht="15" customHeight="1">
      <c r="A645" s="38"/>
      <c r="B645" s="38"/>
      <c r="C645" s="39"/>
      <c r="D645" s="43"/>
      <c r="E645" s="43"/>
      <c r="F645" s="43"/>
      <c r="G645" s="43"/>
      <c r="H645" s="43"/>
      <c r="I645" s="43"/>
      <c r="J645" s="43"/>
      <c r="K645" s="43"/>
      <c r="L645" s="39"/>
    </row>
    <row r="646" spans="1:37" ht="15" customHeight="1">
      <c r="A646" s="38"/>
      <c r="B646" s="38"/>
      <c r="C646" s="39"/>
      <c r="D646" s="43"/>
      <c r="E646" s="43"/>
      <c r="F646" s="43"/>
      <c r="G646" s="43"/>
      <c r="H646" s="43"/>
      <c r="I646" s="43"/>
      <c r="J646" s="43"/>
      <c r="K646" s="43"/>
      <c r="L646" s="39"/>
    </row>
    <row r="647" spans="1:37" ht="15" customHeight="1">
      <c r="A647" s="38"/>
      <c r="B647" s="38"/>
      <c r="C647" s="39"/>
      <c r="D647" s="43"/>
      <c r="E647" s="43"/>
      <c r="F647" s="43"/>
      <c r="G647" s="43"/>
      <c r="H647" s="43"/>
      <c r="I647" s="43"/>
      <c r="J647" s="43"/>
      <c r="K647" s="43"/>
      <c r="L647" s="39"/>
    </row>
    <row r="648" spans="1:37" ht="15" customHeight="1">
      <c r="A648" s="42" t="s">
        <v>176</v>
      </c>
      <c r="B648" s="38"/>
      <c r="C648" s="39"/>
      <c r="D648" s="43"/>
      <c r="E648" s="41"/>
      <c r="F648" s="41">
        <f>SUMIF($P$621:$P$647, 1,$F$621:$F$647)</f>
        <v>0</v>
      </c>
      <c r="G648" s="41"/>
      <c r="H648" s="41">
        <f>SUMIF($P$621:$P$647, 1,$H$621:$H$647)</f>
        <v>0</v>
      </c>
      <c r="I648" s="41"/>
      <c r="J648" s="41">
        <f>SUMIF($P$621:$P$647, 1,$J$621:$J$647)</f>
        <v>508196</v>
      </c>
      <c r="K648" s="41">
        <f>F648+H648+J648</f>
        <v>508196</v>
      </c>
      <c r="L648" s="39"/>
      <c r="Q648" s="14">
        <f>SUM($Q$621:$Q$647)</f>
        <v>0</v>
      </c>
      <c r="R648" s="14">
        <f>SUM($R$621:$R$647)</f>
        <v>0</v>
      </c>
      <c r="S648" s="14">
        <f>SUM($S$621:$S$647)</f>
        <v>0</v>
      </c>
      <c r="T648" s="14">
        <f>SUM($T$621:$T$647)</f>
        <v>0</v>
      </c>
      <c r="U648" s="14">
        <f>SUM($U$621:$U$647)</f>
        <v>0</v>
      </c>
      <c r="V648" s="14">
        <f>SUM($V$621:$V$647)</f>
        <v>0</v>
      </c>
      <c r="W648" s="14">
        <f>SUM($W$621:$W$647)</f>
        <v>508196</v>
      </c>
      <c r="X648" s="14">
        <f>SUM($X$621:$X$647)</f>
        <v>0</v>
      </c>
      <c r="Y648" s="14">
        <f>SUM($Y$621:$Y$647)</f>
        <v>0</v>
      </c>
      <c r="Z648" s="14">
        <f>SUM($Z$621:$Z$647)</f>
        <v>0</v>
      </c>
      <c r="AA648" s="14">
        <f>SUM($AA$621:$AA$647)</f>
        <v>0</v>
      </c>
      <c r="AB648" s="14">
        <f>SUM($AB$621:$AB$647)</f>
        <v>0</v>
      </c>
      <c r="AC648" s="14">
        <f>SUM($AC$621:$AC$647)</f>
        <v>0</v>
      </c>
      <c r="AD648" s="14">
        <f>SUM($AD$621:$AD$647)</f>
        <v>0</v>
      </c>
      <c r="AE648" s="14">
        <f>SUM($AE$621:$AE$647)</f>
        <v>0</v>
      </c>
      <c r="AF648" s="14">
        <f>SUM($AF$621:$AF$647)</f>
        <v>0</v>
      </c>
      <c r="AG648" s="14">
        <f>SUM($AG$621:$AG$647)</f>
        <v>0</v>
      </c>
      <c r="AH648" s="14">
        <f>SUM($AH$621:$AH$647)</f>
        <v>0</v>
      </c>
      <c r="AI648" s="14">
        <f>SUM($AI$621:$AI$647)</f>
        <v>0</v>
      </c>
      <c r="AJ648" s="14">
        <f>SUM($AJ$621:$AJ$647)</f>
        <v>0</v>
      </c>
      <c r="AK648" s="14">
        <f>SUM($AK$621:$AK$647)</f>
        <v>0</v>
      </c>
    </row>
    <row r="649" spans="1:37" ht="15" customHeight="1">
      <c r="A649" s="47"/>
      <c r="B649" s="47"/>
      <c r="C649" s="48"/>
      <c r="D649" s="49"/>
      <c r="E649" s="49"/>
      <c r="F649" s="49"/>
      <c r="G649" s="49"/>
      <c r="H649" s="49"/>
      <c r="I649" s="49"/>
      <c r="J649" s="49"/>
      <c r="K649" s="49"/>
      <c r="L649" s="48"/>
    </row>
  </sheetData>
  <mergeCells count="28">
    <mergeCell ref="A621:L621"/>
    <mergeCell ref="A229:L229"/>
    <mergeCell ref="A285:L285"/>
    <mergeCell ref="A313:L313"/>
    <mergeCell ref="A341:L341"/>
    <mergeCell ref="A369:L369"/>
    <mergeCell ref="A397:L397"/>
    <mergeCell ref="A453:L453"/>
    <mergeCell ref="A481:L481"/>
    <mergeCell ref="A509:L509"/>
    <mergeCell ref="A565:L565"/>
    <mergeCell ref="A593:L593"/>
    <mergeCell ref="A201:L201"/>
    <mergeCell ref="A1:L1"/>
    <mergeCell ref="A2:L2"/>
    <mergeCell ref="A3:A4"/>
    <mergeCell ref="B3:B4"/>
    <mergeCell ref="C3:C4"/>
    <mergeCell ref="D3:D4"/>
    <mergeCell ref="L3:L4"/>
    <mergeCell ref="E3:F3"/>
    <mergeCell ref="G3:H3"/>
    <mergeCell ref="I3:J3"/>
    <mergeCell ref="A33:L33"/>
    <mergeCell ref="A89:L89"/>
    <mergeCell ref="A117:L117"/>
    <mergeCell ref="A145:L145"/>
    <mergeCell ref="A173:L173"/>
  </mergeCells>
  <phoneticPr fontId="2" type="noConversion"/>
  <pageMargins left="0.23932047864095723" right="0" top="0.69444444444444442" bottom="0.1388888888888889" header="0.3" footer="0.1388888888888889"/>
  <pageSetup paperSize="9" orientation="landscape" horizontalDpi="1200" verticalDpi="1200" r:id="rId1"/>
  <rowBreaks count="23" manualBreakCount="23">
    <brk id="32" max="11" man="1"/>
    <brk id="60" max="11" man="1"/>
    <brk id="88" max="11" man="1"/>
    <brk id="116" max="11" man="1"/>
    <brk id="144" max="11" man="1"/>
    <brk id="172" max="11" man="1"/>
    <brk id="200" max="11" man="1"/>
    <brk id="228" max="11" man="1"/>
    <brk id="256" max="11" man="1"/>
    <brk id="284" max="11" man="1"/>
    <brk id="312" max="11" man="1"/>
    <brk id="340" max="11" man="1"/>
    <brk id="368" max="11" man="1"/>
    <brk id="396" max="11" man="1"/>
    <brk id="424" max="11" man="1"/>
    <brk id="452" max="11" man="1"/>
    <brk id="480" max="11" man="1"/>
    <brk id="508" max="11" man="1"/>
    <brk id="536" max="11" man="1"/>
    <brk id="564" max="11" man="1"/>
    <brk id="592" max="11" man="1"/>
    <brk id="620" max="11" man="1"/>
    <brk id="648" max="16383" man="1"/>
  </rowBreaks>
  <ignoredErrors>
    <ignoredError sqref="F6:J18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55"/>
  <sheetViews>
    <sheetView zoomScale="110" zoomScaleNormal="110" workbookViewId="0">
      <pane ySplit="4" topLeftCell="A5" activePane="bottomLeft" state="frozen"/>
      <selection pane="bottomLeft" sqref="A1:M1"/>
    </sheetView>
  </sheetViews>
  <sheetFormatPr defaultRowHeight="10.5"/>
  <cols>
    <col min="1" max="1" width="6.625" style="15" customWidth="1"/>
    <col min="2" max="2" width="20.625" style="14" customWidth="1"/>
    <col min="3" max="3" width="21.625" style="14" customWidth="1"/>
    <col min="4" max="4" width="4.625" style="15" customWidth="1"/>
    <col min="5" max="5" width="6.625" style="16" customWidth="1"/>
    <col min="6" max="12" width="8.625" style="16" customWidth="1"/>
    <col min="13" max="13" width="8.625" style="15" customWidth="1"/>
    <col min="14" max="17" width="0" style="14" hidden="1" customWidth="1"/>
    <col min="18" max="16384" width="9" style="14"/>
  </cols>
  <sheetData>
    <row r="1" spans="1:17" ht="30" customHeight="1">
      <c r="A1" s="216" t="s">
        <v>452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</row>
    <row r="2" spans="1:17" ht="15" customHeight="1">
      <c r="A2" s="217" t="str">
        <f>집계표!A2</f>
        <v>공사명 : 전시실 진열장 수동개폐장치 제작설치 및 부대공사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</row>
    <row r="3" spans="1:17" ht="15" customHeight="1">
      <c r="A3" s="218" t="s">
        <v>231</v>
      </c>
      <c r="B3" s="218" t="s">
        <v>157</v>
      </c>
      <c r="C3" s="218" t="s">
        <v>158</v>
      </c>
      <c r="D3" s="218" t="s">
        <v>3</v>
      </c>
      <c r="E3" s="218" t="s">
        <v>232</v>
      </c>
      <c r="F3" s="218" t="s">
        <v>233</v>
      </c>
      <c r="G3" s="218"/>
      <c r="H3" s="218" t="s">
        <v>234</v>
      </c>
      <c r="I3" s="218"/>
      <c r="J3" s="218" t="s">
        <v>235</v>
      </c>
      <c r="K3" s="218"/>
      <c r="L3" s="141" t="s">
        <v>236</v>
      </c>
      <c r="M3" s="218" t="s">
        <v>164</v>
      </c>
    </row>
    <row r="4" spans="1:17" ht="15" customHeight="1">
      <c r="A4" s="218"/>
      <c r="B4" s="218"/>
      <c r="C4" s="218"/>
      <c r="D4" s="218"/>
      <c r="E4" s="218"/>
      <c r="F4" s="141" t="s">
        <v>165</v>
      </c>
      <c r="G4" s="141" t="s">
        <v>237</v>
      </c>
      <c r="H4" s="141" t="s">
        <v>165</v>
      </c>
      <c r="I4" s="141" t="s">
        <v>237</v>
      </c>
      <c r="J4" s="141" t="s">
        <v>165</v>
      </c>
      <c r="K4" s="141" t="s">
        <v>237</v>
      </c>
      <c r="L4" s="141" t="s">
        <v>237</v>
      </c>
      <c r="M4" s="218"/>
      <c r="N4" s="14" t="s">
        <v>167</v>
      </c>
      <c r="O4" s="14" t="s">
        <v>168</v>
      </c>
      <c r="P4" s="14" t="s">
        <v>169</v>
      </c>
      <c r="Q4" s="14" t="s">
        <v>170</v>
      </c>
    </row>
    <row r="5" spans="1:17" ht="15" customHeight="1">
      <c r="A5" s="30" t="s">
        <v>238</v>
      </c>
      <c r="B5" s="31" t="s">
        <v>239</v>
      </c>
      <c r="C5" s="31" t="s">
        <v>172</v>
      </c>
      <c r="D5" s="30" t="s">
        <v>19</v>
      </c>
      <c r="E5" s="32">
        <v>1</v>
      </c>
      <c r="F5" s="33">
        <f>일위대가표!F7</f>
        <v>0</v>
      </c>
      <c r="G5" s="33">
        <f t="shared" ref="G5:G30" si="0">E5*F5</f>
        <v>0</v>
      </c>
      <c r="H5" s="33">
        <f>일위대가표!H7</f>
        <v>2695</v>
      </c>
      <c r="I5" s="33">
        <f t="shared" ref="I5:I30" si="1">E5*H5</f>
        <v>2695</v>
      </c>
      <c r="J5" s="33">
        <f>일위대가표!J7</f>
        <v>0</v>
      </c>
      <c r="K5" s="33">
        <f t="shared" ref="K5:K30" si="2">E5*J5</f>
        <v>0</v>
      </c>
      <c r="L5" s="33">
        <f t="shared" ref="L5:L30" si="3">G5+I5+K5</f>
        <v>2695</v>
      </c>
      <c r="M5" s="30" t="s">
        <v>173</v>
      </c>
    </row>
    <row r="6" spans="1:17" ht="15" customHeight="1">
      <c r="A6" s="30" t="s">
        <v>240</v>
      </c>
      <c r="B6" s="31" t="s">
        <v>241</v>
      </c>
      <c r="C6" s="31" t="s">
        <v>178</v>
      </c>
      <c r="D6" s="30" t="s">
        <v>179</v>
      </c>
      <c r="E6" s="32">
        <v>1</v>
      </c>
      <c r="F6" s="33">
        <f>일위대가표!F20</f>
        <v>25330</v>
      </c>
      <c r="G6" s="33">
        <f t="shared" si="0"/>
        <v>25330</v>
      </c>
      <c r="H6" s="33">
        <f>일위대가표!H20</f>
        <v>58245</v>
      </c>
      <c r="I6" s="33">
        <f t="shared" si="1"/>
        <v>58245</v>
      </c>
      <c r="J6" s="33">
        <f>일위대가표!J20</f>
        <v>0</v>
      </c>
      <c r="K6" s="33">
        <f t="shared" si="2"/>
        <v>0</v>
      </c>
      <c r="L6" s="33">
        <f t="shared" si="3"/>
        <v>83575</v>
      </c>
      <c r="M6" s="30" t="s">
        <v>180</v>
      </c>
    </row>
    <row r="7" spans="1:17" ht="15" customHeight="1">
      <c r="A7" s="30" t="s">
        <v>242</v>
      </c>
      <c r="B7" s="31" t="s">
        <v>243</v>
      </c>
      <c r="C7" s="31" t="s">
        <v>122</v>
      </c>
      <c r="D7" s="30" t="s">
        <v>19</v>
      </c>
      <c r="E7" s="32">
        <v>1</v>
      </c>
      <c r="F7" s="33">
        <f>일위대가표!F25</f>
        <v>532</v>
      </c>
      <c r="G7" s="33">
        <f t="shared" si="0"/>
        <v>532</v>
      </c>
      <c r="H7" s="33">
        <f>일위대가표!H25</f>
        <v>943</v>
      </c>
      <c r="I7" s="33">
        <f t="shared" si="1"/>
        <v>943</v>
      </c>
      <c r="J7" s="33">
        <f>일위대가표!J25</f>
        <v>0</v>
      </c>
      <c r="K7" s="33">
        <f t="shared" si="2"/>
        <v>0</v>
      </c>
      <c r="L7" s="33">
        <f t="shared" si="3"/>
        <v>1475</v>
      </c>
      <c r="M7" s="30" t="s">
        <v>188</v>
      </c>
    </row>
    <row r="8" spans="1:17" ht="15" customHeight="1">
      <c r="A8" s="30" t="s">
        <v>244</v>
      </c>
      <c r="B8" s="31" t="s">
        <v>245</v>
      </c>
      <c r="C8" s="31" t="s">
        <v>190</v>
      </c>
      <c r="D8" s="30" t="s">
        <v>19</v>
      </c>
      <c r="E8" s="32">
        <v>1</v>
      </c>
      <c r="F8" s="33">
        <f>일위대가표!F28</f>
        <v>0</v>
      </c>
      <c r="G8" s="33">
        <f t="shared" si="0"/>
        <v>0</v>
      </c>
      <c r="H8" s="33">
        <f>일위대가표!H28</f>
        <v>1320</v>
      </c>
      <c r="I8" s="33">
        <f t="shared" si="1"/>
        <v>1320</v>
      </c>
      <c r="J8" s="33">
        <f>일위대가표!J28</f>
        <v>0</v>
      </c>
      <c r="K8" s="33">
        <f t="shared" si="2"/>
        <v>0</v>
      </c>
      <c r="L8" s="33">
        <f t="shared" si="3"/>
        <v>1320</v>
      </c>
      <c r="M8" s="30" t="s">
        <v>191</v>
      </c>
    </row>
    <row r="9" spans="1:17" ht="15" customHeight="1">
      <c r="A9" s="30" t="s">
        <v>246</v>
      </c>
      <c r="B9" s="31" t="s">
        <v>423</v>
      </c>
      <c r="C9" s="31" t="s">
        <v>415</v>
      </c>
      <c r="D9" s="30" t="s">
        <v>99</v>
      </c>
      <c r="E9" s="32">
        <v>1</v>
      </c>
      <c r="F9" s="33">
        <f>일위대가표!F31</f>
        <v>6350000</v>
      </c>
      <c r="G9" s="33">
        <f t="shared" si="0"/>
        <v>6350000</v>
      </c>
      <c r="H9" s="33">
        <f>일위대가표!H31</f>
        <v>0</v>
      </c>
      <c r="I9" s="33">
        <f t="shared" si="1"/>
        <v>0</v>
      </c>
      <c r="J9" s="33">
        <f>일위대가표!J31</f>
        <v>0</v>
      </c>
      <c r="K9" s="33">
        <f t="shared" si="2"/>
        <v>0</v>
      </c>
      <c r="L9" s="33">
        <f t="shared" si="3"/>
        <v>6350000</v>
      </c>
      <c r="M9" s="30" t="s">
        <v>414</v>
      </c>
    </row>
    <row r="10" spans="1:17" ht="15" customHeight="1">
      <c r="A10" s="30" t="s">
        <v>247</v>
      </c>
      <c r="B10" s="31" t="s">
        <v>423</v>
      </c>
      <c r="C10" s="31" t="s">
        <v>417</v>
      </c>
      <c r="D10" s="30" t="s">
        <v>99</v>
      </c>
      <c r="E10" s="32">
        <v>1</v>
      </c>
      <c r="F10" s="33">
        <f>일위대가표!K36</f>
        <v>6350000</v>
      </c>
      <c r="G10" s="33">
        <f t="shared" si="0"/>
        <v>6350000</v>
      </c>
      <c r="H10" s="33">
        <f>일위대가표!H36</f>
        <v>0</v>
      </c>
      <c r="I10" s="33">
        <f t="shared" si="1"/>
        <v>0</v>
      </c>
      <c r="J10" s="33">
        <f>일위대가표!J36</f>
        <v>0</v>
      </c>
      <c r="K10" s="33">
        <f t="shared" si="2"/>
        <v>0</v>
      </c>
      <c r="L10" s="33">
        <f t="shared" si="3"/>
        <v>6350000</v>
      </c>
      <c r="M10" s="30" t="s">
        <v>414</v>
      </c>
    </row>
    <row r="11" spans="1:17" ht="15" customHeight="1">
      <c r="A11" s="30" t="s">
        <v>248</v>
      </c>
      <c r="B11" s="31" t="s">
        <v>423</v>
      </c>
      <c r="C11" s="31" t="s">
        <v>424</v>
      </c>
      <c r="D11" s="30" t="s">
        <v>99</v>
      </c>
      <c r="E11" s="32">
        <v>1</v>
      </c>
      <c r="F11" s="33">
        <f>일위대가표!K41</f>
        <v>7200000</v>
      </c>
      <c r="G11" s="33">
        <f t="shared" si="0"/>
        <v>7200000</v>
      </c>
      <c r="H11" s="33">
        <f>일위대가표!H41</f>
        <v>0</v>
      </c>
      <c r="I11" s="33">
        <f t="shared" si="1"/>
        <v>0</v>
      </c>
      <c r="J11" s="33">
        <f>일위대가표!J41</f>
        <v>0</v>
      </c>
      <c r="K11" s="33">
        <f t="shared" si="2"/>
        <v>0</v>
      </c>
      <c r="L11" s="33">
        <f t="shared" si="3"/>
        <v>7200000</v>
      </c>
      <c r="M11" s="30" t="s">
        <v>414</v>
      </c>
    </row>
    <row r="12" spans="1:17" ht="15" customHeight="1">
      <c r="A12" s="145">
        <v>8</v>
      </c>
      <c r="B12" s="31" t="s">
        <v>252</v>
      </c>
      <c r="C12" s="31" t="s">
        <v>198</v>
      </c>
      <c r="D12" s="30" t="s">
        <v>19</v>
      </c>
      <c r="E12" s="32">
        <v>1</v>
      </c>
      <c r="F12" s="33">
        <f>일위대가표!F48</f>
        <v>69925</v>
      </c>
      <c r="G12" s="33">
        <f t="shared" si="0"/>
        <v>69925</v>
      </c>
      <c r="H12" s="33">
        <f>일위대가표!H48</f>
        <v>4165</v>
      </c>
      <c r="I12" s="33">
        <f t="shared" si="1"/>
        <v>4165</v>
      </c>
      <c r="J12" s="33">
        <f>일위대가표!J48</f>
        <v>0</v>
      </c>
      <c r="K12" s="33">
        <f t="shared" si="2"/>
        <v>0</v>
      </c>
      <c r="L12" s="33">
        <f t="shared" si="3"/>
        <v>74090</v>
      </c>
      <c r="M12" s="30" t="s">
        <v>199</v>
      </c>
    </row>
    <row r="13" spans="1:17" ht="15" customHeight="1">
      <c r="A13" s="145">
        <f>A12+1</f>
        <v>9</v>
      </c>
      <c r="B13" s="31" t="s">
        <v>253</v>
      </c>
      <c r="C13" s="31" t="s">
        <v>16</v>
      </c>
      <c r="D13" s="30" t="s">
        <v>19</v>
      </c>
      <c r="E13" s="32">
        <v>1</v>
      </c>
      <c r="F13" s="33">
        <f>일위대가표!F53</f>
        <v>0</v>
      </c>
      <c r="G13" s="33">
        <f t="shared" si="0"/>
        <v>0</v>
      </c>
      <c r="H13" s="33">
        <f>일위대가표!H53</f>
        <v>16152</v>
      </c>
      <c r="I13" s="33">
        <f t="shared" si="1"/>
        <v>16152</v>
      </c>
      <c r="J13" s="33">
        <f>일위대가표!J53</f>
        <v>0</v>
      </c>
      <c r="K13" s="33">
        <f t="shared" si="2"/>
        <v>0</v>
      </c>
      <c r="L13" s="33">
        <f t="shared" si="3"/>
        <v>16152</v>
      </c>
      <c r="M13" s="30" t="s">
        <v>194</v>
      </c>
    </row>
    <row r="14" spans="1:17" ht="15" customHeight="1">
      <c r="A14" s="145">
        <f t="shared" ref="A14:A30" si="4">A13+1</f>
        <v>10</v>
      </c>
      <c r="B14" s="31" t="s">
        <v>200</v>
      </c>
      <c r="C14" s="31" t="s">
        <v>201</v>
      </c>
      <c r="D14" s="30" t="s">
        <v>19</v>
      </c>
      <c r="E14" s="32">
        <v>1</v>
      </c>
      <c r="F14" s="33">
        <f>일위대가표!F57</f>
        <v>0</v>
      </c>
      <c r="G14" s="33">
        <f t="shared" si="0"/>
        <v>0</v>
      </c>
      <c r="H14" s="33">
        <f>일위대가표!H57</f>
        <v>3520</v>
      </c>
      <c r="I14" s="33">
        <f t="shared" si="1"/>
        <v>3520</v>
      </c>
      <c r="J14" s="33">
        <f>일위대가표!J57</f>
        <v>0</v>
      </c>
      <c r="K14" s="33">
        <f t="shared" si="2"/>
        <v>0</v>
      </c>
      <c r="L14" s="33">
        <f t="shared" si="3"/>
        <v>3520</v>
      </c>
      <c r="M14" s="30" t="s">
        <v>194</v>
      </c>
    </row>
    <row r="15" spans="1:17" ht="15" customHeight="1">
      <c r="A15" s="145">
        <f t="shared" si="4"/>
        <v>11</v>
      </c>
      <c r="B15" s="55" t="s">
        <v>250</v>
      </c>
      <c r="C15" s="55" t="s">
        <v>193</v>
      </c>
      <c r="D15" s="42" t="s">
        <v>19</v>
      </c>
      <c r="E15" s="43">
        <v>1</v>
      </c>
      <c r="F15" s="46">
        <f>일위대가표!F62</f>
        <v>834</v>
      </c>
      <c r="G15" s="46">
        <f t="shared" si="0"/>
        <v>834</v>
      </c>
      <c r="H15" s="46">
        <f>일위대가표!H62</f>
        <v>943</v>
      </c>
      <c r="I15" s="46">
        <f t="shared" si="1"/>
        <v>943</v>
      </c>
      <c r="J15" s="46">
        <v>0</v>
      </c>
      <c r="K15" s="46">
        <f t="shared" si="2"/>
        <v>0</v>
      </c>
      <c r="L15" s="46">
        <f t="shared" si="3"/>
        <v>1777</v>
      </c>
      <c r="M15" s="42" t="s">
        <v>188</v>
      </c>
    </row>
    <row r="16" spans="1:17" ht="15" customHeight="1">
      <c r="A16" s="145">
        <f>A15+1</f>
        <v>12</v>
      </c>
      <c r="B16" s="31" t="s">
        <v>254</v>
      </c>
      <c r="C16" s="31" t="s">
        <v>203</v>
      </c>
      <c r="D16" s="30" t="s">
        <v>204</v>
      </c>
      <c r="E16" s="32">
        <v>1</v>
      </c>
      <c r="F16" s="33">
        <f>일위대가표!F68</f>
        <v>681509</v>
      </c>
      <c r="G16" s="33">
        <f t="shared" si="0"/>
        <v>681509</v>
      </c>
      <c r="H16" s="33">
        <f>일위대가표!H68</f>
        <v>75494</v>
      </c>
      <c r="I16" s="33">
        <f t="shared" si="1"/>
        <v>75494</v>
      </c>
      <c r="J16" s="33">
        <f>일위대가표!J68</f>
        <v>0</v>
      </c>
      <c r="K16" s="33">
        <f t="shared" si="2"/>
        <v>0</v>
      </c>
      <c r="L16" s="33">
        <f t="shared" si="3"/>
        <v>757003</v>
      </c>
      <c r="M16" s="30" t="s">
        <v>205</v>
      </c>
    </row>
    <row r="17" spans="1:13" ht="15" customHeight="1">
      <c r="A17" s="145">
        <f t="shared" si="4"/>
        <v>13</v>
      </c>
      <c r="B17" s="31" t="s">
        <v>255</v>
      </c>
      <c r="C17" s="31" t="s">
        <v>206</v>
      </c>
      <c r="D17" s="30" t="s">
        <v>19</v>
      </c>
      <c r="E17" s="32">
        <v>1</v>
      </c>
      <c r="F17" s="33">
        <f>일위대가표!F74</f>
        <v>2512</v>
      </c>
      <c r="G17" s="33">
        <f t="shared" si="0"/>
        <v>2512</v>
      </c>
      <c r="H17" s="33">
        <f>일위대가표!H74</f>
        <v>6609</v>
      </c>
      <c r="I17" s="33">
        <f t="shared" si="1"/>
        <v>6609</v>
      </c>
      <c r="J17" s="33">
        <f>일위대가표!J74</f>
        <v>0</v>
      </c>
      <c r="K17" s="33">
        <f t="shared" si="2"/>
        <v>0</v>
      </c>
      <c r="L17" s="33">
        <f t="shared" si="3"/>
        <v>9121</v>
      </c>
      <c r="M17" s="30" t="s">
        <v>207</v>
      </c>
    </row>
    <row r="18" spans="1:13" ht="15" customHeight="1">
      <c r="A18" s="145">
        <f t="shared" si="4"/>
        <v>14</v>
      </c>
      <c r="B18" s="31" t="s">
        <v>256</v>
      </c>
      <c r="C18" s="31" t="s">
        <v>206</v>
      </c>
      <c r="D18" s="30" t="s">
        <v>19</v>
      </c>
      <c r="E18" s="32">
        <v>1</v>
      </c>
      <c r="F18" s="33">
        <f>일위대가표!F79</f>
        <v>3057</v>
      </c>
      <c r="G18" s="33">
        <f t="shared" si="0"/>
        <v>3057</v>
      </c>
      <c r="H18" s="33">
        <f>일위대가표!H79</f>
        <v>19605</v>
      </c>
      <c r="I18" s="33">
        <f t="shared" si="1"/>
        <v>19605</v>
      </c>
      <c r="J18" s="33">
        <f>일위대가표!J79</f>
        <v>0</v>
      </c>
      <c r="K18" s="33">
        <f t="shared" si="2"/>
        <v>0</v>
      </c>
      <c r="L18" s="33">
        <f t="shared" si="3"/>
        <v>22662</v>
      </c>
      <c r="M18" s="30" t="s">
        <v>208</v>
      </c>
    </row>
    <row r="19" spans="1:13" ht="15" customHeight="1">
      <c r="A19" s="145">
        <f t="shared" si="4"/>
        <v>15</v>
      </c>
      <c r="B19" s="31" t="s">
        <v>257</v>
      </c>
      <c r="C19" s="31" t="s">
        <v>16</v>
      </c>
      <c r="D19" s="30" t="s">
        <v>19</v>
      </c>
      <c r="E19" s="32">
        <v>1</v>
      </c>
      <c r="F19" s="33">
        <f>일위대가표!F83</f>
        <v>2277</v>
      </c>
      <c r="G19" s="33">
        <f t="shared" si="0"/>
        <v>2277</v>
      </c>
      <c r="H19" s="33">
        <f>일위대가표!H83</f>
        <v>22579</v>
      </c>
      <c r="I19" s="33">
        <f t="shared" si="1"/>
        <v>22579</v>
      </c>
      <c r="J19" s="33">
        <f>일위대가표!J83</f>
        <v>0</v>
      </c>
      <c r="K19" s="33">
        <f t="shared" si="2"/>
        <v>0</v>
      </c>
      <c r="L19" s="33">
        <f t="shared" si="3"/>
        <v>24856</v>
      </c>
      <c r="M19" s="30" t="s">
        <v>16</v>
      </c>
    </row>
    <row r="20" spans="1:13" ht="15" customHeight="1">
      <c r="A20" s="145">
        <f t="shared" si="4"/>
        <v>16</v>
      </c>
      <c r="B20" s="31" t="s">
        <v>209</v>
      </c>
      <c r="C20" s="31" t="s">
        <v>210</v>
      </c>
      <c r="D20" s="30" t="s">
        <v>19</v>
      </c>
      <c r="E20" s="32">
        <v>1</v>
      </c>
      <c r="F20" s="33">
        <f>일위대가표!F86</f>
        <v>0</v>
      </c>
      <c r="G20" s="33">
        <f t="shared" si="0"/>
        <v>0</v>
      </c>
      <c r="H20" s="33">
        <f>일위대가표!H86</f>
        <v>11527</v>
      </c>
      <c r="I20" s="33">
        <f t="shared" si="1"/>
        <v>11527</v>
      </c>
      <c r="J20" s="33">
        <f>일위대가표!J86</f>
        <v>0</v>
      </c>
      <c r="K20" s="33">
        <f t="shared" si="2"/>
        <v>0</v>
      </c>
      <c r="L20" s="33">
        <f t="shared" si="3"/>
        <v>11527</v>
      </c>
      <c r="M20" s="30" t="s">
        <v>215</v>
      </c>
    </row>
    <row r="21" spans="1:13" ht="15" customHeight="1">
      <c r="A21" s="145">
        <f t="shared" si="4"/>
        <v>17</v>
      </c>
      <c r="B21" s="31" t="s">
        <v>212</v>
      </c>
      <c r="C21" s="31" t="s">
        <v>213</v>
      </c>
      <c r="D21" s="30" t="s">
        <v>19</v>
      </c>
      <c r="E21" s="32">
        <v>1</v>
      </c>
      <c r="F21" s="33">
        <f>일위대가표!F95</f>
        <v>2277</v>
      </c>
      <c r="G21" s="33">
        <f t="shared" si="0"/>
        <v>2277</v>
      </c>
      <c r="H21" s="33">
        <f>일위대가표!H95</f>
        <v>11052</v>
      </c>
      <c r="I21" s="33">
        <f t="shared" si="1"/>
        <v>11052</v>
      </c>
      <c r="J21" s="33">
        <f>일위대가표!J95</f>
        <v>0</v>
      </c>
      <c r="K21" s="33">
        <f t="shared" si="2"/>
        <v>0</v>
      </c>
      <c r="L21" s="33">
        <f t="shared" si="3"/>
        <v>13329</v>
      </c>
      <c r="M21" s="30" t="s">
        <v>216</v>
      </c>
    </row>
    <row r="22" spans="1:13" ht="15" customHeight="1">
      <c r="A22" s="145">
        <f t="shared" si="4"/>
        <v>18</v>
      </c>
      <c r="B22" s="31" t="s">
        <v>258</v>
      </c>
      <c r="C22" s="31" t="s">
        <v>219</v>
      </c>
      <c r="D22" s="30" t="s">
        <v>19</v>
      </c>
      <c r="E22" s="32">
        <v>1</v>
      </c>
      <c r="F22" s="33">
        <f>일위대가표!F104</f>
        <v>6704</v>
      </c>
      <c r="G22" s="33">
        <f t="shared" si="0"/>
        <v>6704</v>
      </c>
      <c r="H22" s="33">
        <f>일위대가표!H104</f>
        <v>55275</v>
      </c>
      <c r="I22" s="33">
        <f t="shared" si="1"/>
        <v>55275</v>
      </c>
      <c r="J22" s="33">
        <f>일위대가표!J104</f>
        <v>0</v>
      </c>
      <c r="K22" s="33">
        <f t="shared" si="2"/>
        <v>0</v>
      </c>
      <c r="L22" s="33">
        <f t="shared" si="3"/>
        <v>61979</v>
      </c>
      <c r="M22" s="30"/>
    </row>
    <row r="23" spans="1:13" ht="15" customHeight="1">
      <c r="A23" s="145">
        <f t="shared" si="4"/>
        <v>19</v>
      </c>
      <c r="B23" s="31" t="s">
        <v>259</v>
      </c>
      <c r="C23" s="31" t="s">
        <v>16</v>
      </c>
      <c r="D23" s="30" t="s">
        <v>19</v>
      </c>
      <c r="E23" s="32">
        <v>1</v>
      </c>
      <c r="F23" s="33">
        <f>일위대가표!F109</f>
        <v>0</v>
      </c>
      <c r="G23" s="33">
        <f t="shared" si="0"/>
        <v>0</v>
      </c>
      <c r="H23" s="33">
        <f>일위대가표!H109</f>
        <v>16152</v>
      </c>
      <c r="I23" s="33">
        <f t="shared" si="1"/>
        <v>16152</v>
      </c>
      <c r="J23" s="33">
        <f>일위대가표!J109</f>
        <v>0</v>
      </c>
      <c r="K23" s="33">
        <f t="shared" si="2"/>
        <v>0</v>
      </c>
      <c r="L23" s="33">
        <f t="shared" si="3"/>
        <v>16152</v>
      </c>
      <c r="M23" s="30" t="s">
        <v>194</v>
      </c>
    </row>
    <row r="24" spans="1:13" ht="15" customHeight="1">
      <c r="A24" s="145">
        <f t="shared" si="4"/>
        <v>20</v>
      </c>
      <c r="B24" s="31" t="s">
        <v>260</v>
      </c>
      <c r="C24" s="31" t="s">
        <v>224</v>
      </c>
      <c r="D24" s="30" t="s">
        <v>204</v>
      </c>
      <c r="E24" s="32">
        <v>1</v>
      </c>
      <c r="F24" s="33">
        <f>일위대가표!F115</f>
        <v>811509</v>
      </c>
      <c r="G24" s="33">
        <f t="shared" si="0"/>
        <v>811509</v>
      </c>
      <c r="H24" s="33">
        <f>일위대가표!H115</f>
        <v>75494</v>
      </c>
      <c r="I24" s="33">
        <f t="shared" si="1"/>
        <v>75494</v>
      </c>
      <c r="J24" s="33">
        <f>일위대가표!J115</f>
        <v>0</v>
      </c>
      <c r="K24" s="33">
        <f t="shared" si="2"/>
        <v>0</v>
      </c>
      <c r="L24" s="33">
        <f t="shared" si="3"/>
        <v>887003</v>
      </c>
      <c r="M24" s="30" t="s">
        <v>205</v>
      </c>
    </row>
    <row r="25" spans="1:13" ht="15" customHeight="1">
      <c r="A25" s="145">
        <f t="shared" si="4"/>
        <v>21</v>
      </c>
      <c r="B25" s="31" t="s">
        <v>261</v>
      </c>
      <c r="C25" s="31" t="s">
        <v>225</v>
      </c>
      <c r="D25" s="30" t="s">
        <v>19</v>
      </c>
      <c r="E25" s="32">
        <v>1</v>
      </c>
      <c r="F25" s="33">
        <f>일위대가표!F121</f>
        <v>2512</v>
      </c>
      <c r="G25" s="33">
        <f t="shared" si="0"/>
        <v>2512</v>
      </c>
      <c r="H25" s="33">
        <f>일위대가표!H121</f>
        <v>6609</v>
      </c>
      <c r="I25" s="33">
        <f t="shared" si="1"/>
        <v>6609</v>
      </c>
      <c r="J25" s="33">
        <f>일위대가표!J121</f>
        <v>0</v>
      </c>
      <c r="K25" s="33">
        <f t="shared" si="2"/>
        <v>0</v>
      </c>
      <c r="L25" s="33">
        <f t="shared" si="3"/>
        <v>9121</v>
      </c>
      <c r="M25" s="30" t="s">
        <v>207</v>
      </c>
    </row>
    <row r="26" spans="1:13" ht="15" customHeight="1">
      <c r="A26" s="145">
        <f t="shared" si="4"/>
        <v>22</v>
      </c>
      <c r="B26" s="31" t="s">
        <v>251</v>
      </c>
      <c r="C26" s="31" t="s">
        <v>226</v>
      </c>
      <c r="D26" s="30" t="s">
        <v>19</v>
      </c>
      <c r="E26" s="32">
        <v>1</v>
      </c>
      <c r="F26" s="33">
        <f>일위대가표!F127</f>
        <v>11052</v>
      </c>
      <c r="G26" s="33">
        <f t="shared" si="0"/>
        <v>11052</v>
      </c>
      <c r="H26" s="33">
        <f>일위대가표!H127</f>
        <v>10368</v>
      </c>
      <c r="I26" s="33">
        <f t="shared" si="1"/>
        <v>10368</v>
      </c>
      <c r="J26" s="33">
        <f>일위대가표!J127</f>
        <v>0</v>
      </c>
      <c r="K26" s="33">
        <f t="shared" si="2"/>
        <v>0</v>
      </c>
      <c r="L26" s="33">
        <f t="shared" si="3"/>
        <v>21420</v>
      </c>
      <c r="M26" s="30" t="s">
        <v>195</v>
      </c>
    </row>
    <row r="27" spans="1:13" ht="15" customHeight="1">
      <c r="A27" s="145">
        <f t="shared" si="4"/>
        <v>23</v>
      </c>
      <c r="B27" s="31" t="s">
        <v>260</v>
      </c>
      <c r="C27" s="31" t="s">
        <v>227</v>
      </c>
      <c r="D27" s="30" t="s">
        <v>204</v>
      </c>
      <c r="E27" s="32">
        <v>1</v>
      </c>
      <c r="F27" s="33">
        <f>일위대가표!F133</f>
        <v>541509</v>
      </c>
      <c r="G27" s="33">
        <f t="shared" si="0"/>
        <v>541509</v>
      </c>
      <c r="H27" s="33">
        <f>일위대가표!H133</f>
        <v>75494</v>
      </c>
      <c r="I27" s="33">
        <f t="shared" si="1"/>
        <v>75494</v>
      </c>
      <c r="J27" s="33">
        <f>일위대가표!J133</f>
        <v>0</v>
      </c>
      <c r="K27" s="33">
        <f t="shared" si="2"/>
        <v>0</v>
      </c>
      <c r="L27" s="33">
        <f t="shared" si="3"/>
        <v>617003</v>
      </c>
      <c r="M27" s="30" t="s">
        <v>205</v>
      </c>
    </row>
    <row r="28" spans="1:13" ht="15" customHeight="1">
      <c r="A28" s="145">
        <f t="shared" si="4"/>
        <v>24</v>
      </c>
      <c r="B28" s="31" t="s">
        <v>260</v>
      </c>
      <c r="C28" s="31" t="s">
        <v>228</v>
      </c>
      <c r="D28" s="30" t="s">
        <v>204</v>
      </c>
      <c r="E28" s="32">
        <v>1</v>
      </c>
      <c r="F28" s="33">
        <f>일위대가표!F139</f>
        <v>751509</v>
      </c>
      <c r="G28" s="33">
        <f t="shared" si="0"/>
        <v>751509</v>
      </c>
      <c r="H28" s="33">
        <f>일위대가표!H139</f>
        <v>75494</v>
      </c>
      <c r="I28" s="33">
        <f t="shared" si="1"/>
        <v>75494</v>
      </c>
      <c r="J28" s="33">
        <f>일위대가표!J139</f>
        <v>0</v>
      </c>
      <c r="K28" s="33">
        <f t="shared" si="2"/>
        <v>0</v>
      </c>
      <c r="L28" s="33">
        <f t="shared" si="3"/>
        <v>827003</v>
      </c>
      <c r="M28" s="30" t="s">
        <v>205</v>
      </c>
    </row>
    <row r="29" spans="1:13" ht="15" customHeight="1">
      <c r="A29" s="145">
        <f t="shared" si="4"/>
        <v>25</v>
      </c>
      <c r="B29" s="31" t="s">
        <v>260</v>
      </c>
      <c r="C29" s="31" t="s">
        <v>229</v>
      </c>
      <c r="D29" s="30" t="s">
        <v>204</v>
      </c>
      <c r="E29" s="32">
        <v>1</v>
      </c>
      <c r="F29" s="33">
        <f>일위대가표!F145</f>
        <v>951509</v>
      </c>
      <c r="G29" s="33">
        <f t="shared" si="0"/>
        <v>951509</v>
      </c>
      <c r="H29" s="33">
        <f>일위대가표!H145</f>
        <v>75494</v>
      </c>
      <c r="I29" s="33">
        <f t="shared" si="1"/>
        <v>75494</v>
      </c>
      <c r="J29" s="33">
        <f>일위대가표!J145</f>
        <v>0</v>
      </c>
      <c r="K29" s="33">
        <f t="shared" si="2"/>
        <v>0</v>
      </c>
      <c r="L29" s="33">
        <f t="shared" si="3"/>
        <v>1027003</v>
      </c>
      <c r="M29" s="30" t="s">
        <v>205</v>
      </c>
    </row>
    <row r="30" spans="1:13" ht="15" customHeight="1">
      <c r="A30" s="145">
        <f t="shared" si="4"/>
        <v>26</v>
      </c>
      <c r="B30" s="31" t="s">
        <v>260</v>
      </c>
      <c r="C30" s="31" t="s">
        <v>230</v>
      </c>
      <c r="D30" s="30" t="s">
        <v>204</v>
      </c>
      <c r="E30" s="32">
        <v>1</v>
      </c>
      <c r="F30" s="33">
        <f>일위대가표!F151</f>
        <v>801509</v>
      </c>
      <c r="G30" s="33">
        <f t="shared" si="0"/>
        <v>801509</v>
      </c>
      <c r="H30" s="33">
        <f>일위대가표!H151</f>
        <v>75494</v>
      </c>
      <c r="I30" s="33">
        <f t="shared" si="1"/>
        <v>75494</v>
      </c>
      <c r="J30" s="33">
        <f>일위대가표!J151</f>
        <v>0</v>
      </c>
      <c r="K30" s="33">
        <f t="shared" si="2"/>
        <v>0</v>
      </c>
      <c r="L30" s="33">
        <f t="shared" si="3"/>
        <v>877003</v>
      </c>
      <c r="M30" s="30" t="s">
        <v>205</v>
      </c>
    </row>
    <row r="31" spans="1:13" ht="15" customHeight="1">
      <c r="A31" s="34"/>
      <c r="B31" s="35"/>
      <c r="C31" s="35"/>
      <c r="D31" s="34"/>
      <c r="E31" s="32"/>
      <c r="F31" s="32"/>
      <c r="G31" s="33"/>
      <c r="H31" s="32"/>
      <c r="I31" s="33"/>
      <c r="J31" s="32"/>
      <c r="K31" s="33"/>
      <c r="L31" s="33"/>
      <c r="M31" s="34"/>
    </row>
    <row r="32" spans="1:13" ht="15" customHeight="1">
      <c r="A32" s="34"/>
      <c r="B32" s="35"/>
      <c r="C32" s="35"/>
      <c r="D32" s="34"/>
      <c r="E32" s="32"/>
      <c r="F32" s="32"/>
      <c r="G32" s="33"/>
      <c r="H32" s="32"/>
      <c r="I32" s="33"/>
      <c r="J32" s="32"/>
      <c r="K32" s="33"/>
      <c r="L32" s="33"/>
      <c r="M32" s="34"/>
    </row>
    <row r="33" spans="1:13" ht="15" customHeight="1">
      <c r="A33" s="34"/>
      <c r="B33" s="35"/>
      <c r="C33" s="35"/>
      <c r="D33" s="34"/>
      <c r="E33" s="32"/>
      <c r="F33" s="32"/>
      <c r="G33" s="33"/>
      <c r="H33" s="32"/>
      <c r="I33" s="33"/>
      <c r="J33" s="32"/>
      <c r="K33" s="33"/>
      <c r="L33" s="33"/>
      <c r="M33" s="34"/>
    </row>
    <row r="34" spans="1:13" ht="15" customHeight="1">
      <c r="A34" s="34"/>
      <c r="B34" s="35"/>
      <c r="C34" s="35"/>
      <c r="D34" s="34"/>
      <c r="E34" s="32"/>
      <c r="F34" s="32"/>
      <c r="G34" s="33"/>
      <c r="H34" s="32"/>
      <c r="I34" s="33"/>
      <c r="J34" s="32"/>
      <c r="K34" s="33"/>
      <c r="L34" s="33"/>
      <c r="M34" s="34"/>
    </row>
    <row r="35" spans="1:13" ht="15" customHeight="1">
      <c r="A35" s="34"/>
      <c r="B35" s="35"/>
      <c r="C35" s="35"/>
      <c r="D35" s="34"/>
      <c r="E35" s="32"/>
      <c r="F35" s="32"/>
      <c r="G35" s="33"/>
      <c r="H35" s="32"/>
      <c r="I35" s="33"/>
      <c r="J35" s="32"/>
      <c r="K35" s="33"/>
      <c r="L35" s="33"/>
      <c r="M35" s="34"/>
    </row>
    <row r="36" spans="1:13" ht="15" customHeight="1">
      <c r="A36" s="34"/>
      <c r="B36" s="35"/>
      <c r="C36" s="35"/>
      <c r="D36" s="34"/>
      <c r="E36" s="32"/>
      <c r="F36" s="32"/>
      <c r="G36" s="33"/>
      <c r="H36" s="32"/>
      <c r="I36" s="33"/>
      <c r="J36" s="32"/>
      <c r="K36" s="33"/>
      <c r="L36" s="33"/>
      <c r="M36" s="34"/>
    </row>
    <row r="37" spans="1:13" ht="15" customHeight="1">
      <c r="A37" s="34"/>
      <c r="B37" s="35"/>
      <c r="C37" s="35"/>
      <c r="D37" s="34"/>
      <c r="E37" s="32"/>
      <c r="F37" s="32"/>
      <c r="G37" s="33"/>
      <c r="H37" s="32"/>
      <c r="I37" s="33"/>
      <c r="J37" s="32"/>
      <c r="K37" s="33"/>
      <c r="L37" s="33"/>
      <c r="M37" s="34"/>
    </row>
    <row r="38" spans="1:13" ht="15" customHeight="1">
      <c r="A38" s="34"/>
      <c r="B38" s="35"/>
      <c r="C38" s="35"/>
      <c r="D38" s="34"/>
      <c r="E38" s="32"/>
      <c r="F38" s="32"/>
      <c r="G38" s="33"/>
      <c r="H38" s="32"/>
      <c r="I38" s="33"/>
      <c r="J38" s="32"/>
      <c r="K38" s="33"/>
      <c r="L38" s="33"/>
      <c r="M38" s="34"/>
    </row>
    <row r="39" spans="1:13" ht="15" customHeight="1">
      <c r="A39" s="34"/>
      <c r="B39" s="35"/>
      <c r="C39" s="35"/>
      <c r="D39" s="34"/>
      <c r="E39" s="32"/>
      <c r="F39" s="32"/>
      <c r="G39" s="33"/>
      <c r="H39" s="32"/>
      <c r="I39" s="33"/>
      <c r="J39" s="32"/>
      <c r="K39" s="33"/>
      <c r="L39" s="33"/>
      <c r="M39" s="34"/>
    </row>
    <row r="40" spans="1:13" ht="15" customHeight="1">
      <c r="A40" s="34"/>
      <c r="B40" s="35"/>
      <c r="C40" s="35"/>
      <c r="D40" s="34"/>
      <c r="E40" s="32"/>
      <c r="F40" s="32"/>
      <c r="G40" s="33"/>
      <c r="H40" s="32"/>
      <c r="I40" s="33"/>
      <c r="J40" s="32"/>
      <c r="K40" s="33"/>
      <c r="L40" s="33"/>
      <c r="M40" s="34"/>
    </row>
    <row r="41" spans="1:13" ht="15" customHeight="1">
      <c r="A41" s="34"/>
      <c r="B41" s="35"/>
      <c r="C41" s="35"/>
      <c r="D41" s="34"/>
      <c r="E41" s="32"/>
      <c r="F41" s="32"/>
      <c r="G41" s="33"/>
      <c r="H41" s="32"/>
      <c r="I41" s="33"/>
      <c r="J41" s="32"/>
      <c r="K41" s="33"/>
      <c r="L41" s="33"/>
      <c r="M41" s="34"/>
    </row>
    <row r="42" spans="1:13" ht="15" customHeight="1">
      <c r="A42" s="34"/>
      <c r="B42" s="35"/>
      <c r="C42" s="35"/>
      <c r="D42" s="34"/>
      <c r="E42" s="32"/>
      <c r="F42" s="32"/>
      <c r="G42" s="33"/>
      <c r="H42" s="32"/>
      <c r="I42" s="33"/>
      <c r="J42" s="32"/>
      <c r="K42" s="33"/>
      <c r="L42" s="33"/>
      <c r="M42" s="34"/>
    </row>
    <row r="43" spans="1:13" ht="15" customHeight="1">
      <c r="A43" s="34"/>
      <c r="B43" s="35"/>
      <c r="C43" s="35"/>
      <c r="D43" s="34"/>
      <c r="E43" s="32"/>
      <c r="F43" s="32"/>
      <c r="G43" s="33"/>
      <c r="H43" s="32"/>
      <c r="I43" s="33"/>
      <c r="J43" s="32"/>
      <c r="K43" s="33"/>
      <c r="L43" s="33"/>
      <c r="M43" s="34"/>
    </row>
    <row r="44" spans="1:13" ht="15" customHeight="1">
      <c r="A44" s="34"/>
      <c r="B44" s="35"/>
      <c r="C44" s="35"/>
      <c r="D44" s="34"/>
      <c r="E44" s="32"/>
      <c r="F44" s="32"/>
      <c r="G44" s="33"/>
      <c r="H44" s="32"/>
      <c r="I44" s="33"/>
      <c r="J44" s="32"/>
      <c r="K44" s="33"/>
      <c r="L44" s="33"/>
      <c r="M44" s="34"/>
    </row>
    <row r="45" spans="1:13" ht="15" customHeight="1">
      <c r="A45" s="34"/>
      <c r="B45" s="35"/>
      <c r="C45" s="35"/>
      <c r="D45" s="34"/>
      <c r="E45" s="32"/>
      <c r="F45" s="32"/>
      <c r="G45" s="33"/>
      <c r="H45" s="32"/>
      <c r="I45" s="33"/>
      <c r="J45" s="32"/>
      <c r="K45" s="33"/>
      <c r="L45" s="33"/>
      <c r="M45" s="34"/>
    </row>
    <row r="46" spans="1:13" ht="15" customHeight="1">
      <c r="A46" s="34"/>
      <c r="B46" s="35"/>
      <c r="C46" s="35"/>
      <c r="D46" s="34"/>
      <c r="E46" s="32"/>
      <c r="F46" s="32"/>
      <c r="G46" s="33"/>
      <c r="H46" s="32"/>
      <c r="I46" s="33"/>
      <c r="J46" s="32"/>
      <c r="K46" s="33"/>
      <c r="L46" s="33"/>
      <c r="M46" s="34"/>
    </row>
    <row r="47" spans="1:13" ht="15" customHeight="1">
      <c r="A47" s="34"/>
      <c r="B47" s="35"/>
      <c r="C47" s="35"/>
      <c r="D47" s="34"/>
      <c r="E47" s="32"/>
      <c r="F47" s="32"/>
      <c r="G47" s="33"/>
      <c r="H47" s="32"/>
      <c r="I47" s="33"/>
      <c r="J47" s="32"/>
      <c r="K47" s="33"/>
      <c r="L47" s="33"/>
      <c r="M47" s="34"/>
    </row>
    <row r="48" spans="1:13" ht="15" customHeight="1">
      <c r="A48" s="34"/>
      <c r="B48" s="35"/>
      <c r="C48" s="35"/>
      <c r="D48" s="34"/>
      <c r="E48" s="32"/>
      <c r="F48" s="32"/>
      <c r="G48" s="33"/>
      <c r="H48" s="32"/>
      <c r="I48" s="33"/>
      <c r="J48" s="32"/>
      <c r="K48" s="33"/>
      <c r="L48" s="33"/>
      <c r="M48" s="34"/>
    </row>
    <row r="49" spans="1:13" ht="15" customHeight="1">
      <c r="A49" s="34"/>
      <c r="B49" s="35"/>
      <c r="C49" s="35"/>
      <c r="D49" s="34"/>
      <c r="E49" s="32"/>
      <c r="F49" s="32"/>
      <c r="G49" s="33"/>
      <c r="H49" s="32"/>
      <c r="I49" s="33"/>
      <c r="J49" s="32"/>
      <c r="K49" s="33"/>
      <c r="L49" s="33"/>
      <c r="M49" s="34"/>
    </row>
    <row r="50" spans="1:13" ht="15" customHeight="1">
      <c r="A50" s="34"/>
      <c r="B50" s="35"/>
      <c r="C50" s="35"/>
      <c r="D50" s="34"/>
      <c r="E50" s="32"/>
      <c r="F50" s="32"/>
      <c r="G50" s="33"/>
      <c r="H50" s="32"/>
      <c r="I50" s="33"/>
      <c r="J50" s="32"/>
      <c r="K50" s="33"/>
      <c r="L50" s="33"/>
      <c r="M50" s="34"/>
    </row>
    <row r="51" spans="1:13" ht="15" customHeight="1">
      <c r="A51" s="34"/>
      <c r="B51" s="35"/>
      <c r="C51" s="35"/>
      <c r="D51" s="34"/>
      <c r="E51" s="32"/>
      <c r="F51" s="32"/>
      <c r="G51" s="33"/>
      <c r="H51" s="32"/>
      <c r="I51" s="33"/>
      <c r="J51" s="32"/>
      <c r="K51" s="33"/>
      <c r="L51" s="33"/>
      <c r="M51" s="34"/>
    </row>
    <row r="52" spans="1:13" ht="15" customHeight="1">
      <c r="A52" s="34"/>
      <c r="B52" s="35"/>
      <c r="C52" s="35"/>
      <c r="D52" s="34"/>
      <c r="E52" s="32"/>
      <c r="F52" s="32"/>
      <c r="G52" s="33"/>
      <c r="H52" s="32"/>
      <c r="I52" s="33"/>
      <c r="J52" s="32"/>
      <c r="K52" s="33"/>
      <c r="L52" s="33"/>
      <c r="M52" s="34"/>
    </row>
    <row r="53" spans="1:13" ht="15" customHeight="1">
      <c r="A53" s="34"/>
      <c r="B53" s="35"/>
      <c r="C53" s="35"/>
      <c r="D53" s="34"/>
      <c r="E53" s="32"/>
      <c r="F53" s="32"/>
      <c r="G53" s="33"/>
      <c r="H53" s="32"/>
      <c r="I53" s="33"/>
      <c r="J53" s="32"/>
      <c r="K53" s="33"/>
      <c r="L53" s="33"/>
      <c r="M53" s="34"/>
    </row>
    <row r="54" spans="1:13" ht="15" customHeight="1">
      <c r="A54" s="34"/>
      <c r="B54" s="35"/>
      <c r="C54" s="35"/>
      <c r="D54" s="34"/>
      <c r="E54" s="32"/>
      <c r="F54" s="32"/>
      <c r="G54" s="33"/>
      <c r="H54" s="32"/>
      <c r="I54" s="33"/>
      <c r="J54" s="32"/>
      <c r="K54" s="33"/>
      <c r="L54" s="33"/>
      <c r="M54" s="34"/>
    </row>
    <row r="55" spans="1:13" ht="15" customHeight="1">
      <c r="A55" s="34"/>
      <c r="B55" s="35"/>
      <c r="C55" s="35"/>
      <c r="D55" s="34"/>
      <c r="E55" s="32"/>
      <c r="F55" s="32"/>
      <c r="G55" s="33"/>
      <c r="H55" s="32"/>
      <c r="I55" s="33"/>
      <c r="J55" s="32"/>
      <c r="K55" s="33"/>
      <c r="L55" s="33"/>
      <c r="M55" s="34"/>
    </row>
  </sheetData>
  <mergeCells count="11">
    <mergeCell ref="J3:K3"/>
    <mergeCell ref="A1:M1"/>
    <mergeCell ref="A2:M2"/>
    <mergeCell ref="A3:A4"/>
    <mergeCell ref="B3:B4"/>
    <mergeCell ref="C3:C4"/>
    <mergeCell ref="D3:D4"/>
    <mergeCell ref="E3:E4"/>
    <mergeCell ref="M3:M4"/>
    <mergeCell ref="F3:G3"/>
    <mergeCell ref="H3:I3"/>
  </mergeCells>
  <phoneticPr fontId="2" type="noConversion"/>
  <pageMargins left="0.23932047864095723" right="0" top="0.69444444444444442" bottom="0.1388888888888889" header="0.3" footer="0.1388888888888889"/>
  <pageSetup paperSize="9" scale="58" orientation="landscape" horizontalDpi="1200" verticalDpi="1200" r:id="rId1"/>
  <rowBreaks count="2" manualBreakCount="2">
    <brk id="27" max="16383" man="1"/>
    <brk id="55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172"/>
  <sheetViews>
    <sheetView zoomScale="110" zoomScaleNormal="110" workbookViewId="0">
      <pane ySplit="4" topLeftCell="A5" activePane="bottomLeft" state="frozen"/>
      <selection pane="bottomLeft" sqref="A1:L1"/>
    </sheetView>
  </sheetViews>
  <sheetFormatPr defaultRowHeight="10.5"/>
  <cols>
    <col min="1" max="1" width="21.625" style="14" customWidth="1"/>
    <col min="2" max="2" width="22.625" style="14" customWidth="1"/>
    <col min="3" max="3" width="4.625" style="15" customWidth="1"/>
    <col min="4" max="4" width="6.625" style="16" customWidth="1"/>
    <col min="5" max="5" width="8.625" style="16" customWidth="1"/>
    <col min="6" max="6" width="9.625" style="16" customWidth="1"/>
    <col min="7" max="7" width="8.625" style="16" customWidth="1"/>
    <col min="8" max="8" width="9.625" style="16" customWidth="1"/>
    <col min="9" max="9" width="8.625" style="16" customWidth="1"/>
    <col min="10" max="11" width="9.625" style="16" customWidth="1"/>
    <col min="12" max="12" width="8.625" style="17" customWidth="1"/>
    <col min="13" max="16" width="9" style="14" customWidth="1"/>
    <col min="17" max="16384" width="9" style="14"/>
  </cols>
  <sheetData>
    <row r="1" spans="1:16" ht="30" customHeight="1">
      <c r="A1" s="216" t="s">
        <v>156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</row>
    <row r="2" spans="1:16" ht="15" customHeight="1">
      <c r="A2" s="217" t="str">
        <f>집계표!A2</f>
        <v>공사명 : 전시실 진열장 수동개폐장치 제작설치 및 부대공사</v>
      </c>
      <c r="B2" s="217"/>
      <c r="C2" s="217"/>
      <c r="D2" s="217"/>
      <c r="E2" s="217"/>
      <c r="F2" s="217"/>
      <c r="G2" s="217"/>
      <c r="H2" s="217"/>
      <c r="I2" s="217"/>
      <c r="J2" s="217"/>
      <c r="K2" s="217"/>
      <c r="L2" s="217"/>
    </row>
    <row r="3" spans="1:16" ht="15" customHeight="1">
      <c r="A3" s="218" t="s">
        <v>157</v>
      </c>
      <c r="B3" s="218" t="s">
        <v>158</v>
      </c>
      <c r="C3" s="218" t="s">
        <v>3</v>
      </c>
      <c r="D3" s="218" t="s">
        <v>159</v>
      </c>
      <c r="E3" s="218" t="s">
        <v>160</v>
      </c>
      <c r="F3" s="218"/>
      <c r="G3" s="218" t="s">
        <v>161</v>
      </c>
      <c r="H3" s="218"/>
      <c r="I3" s="218" t="s">
        <v>162</v>
      </c>
      <c r="J3" s="218"/>
      <c r="K3" s="141" t="s">
        <v>163</v>
      </c>
      <c r="L3" s="218" t="s">
        <v>164</v>
      </c>
    </row>
    <row r="4" spans="1:16" ht="15" customHeight="1">
      <c r="A4" s="218"/>
      <c r="B4" s="218"/>
      <c r="C4" s="218"/>
      <c r="D4" s="218"/>
      <c r="E4" s="141" t="s">
        <v>165</v>
      </c>
      <c r="F4" s="141" t="s">
        <v>166</v>
      </c>
      <c r="G4" s="141" t="s">
        <v>165</v>
      </c>
      <c r="H4" s="141" t="s">
        <v>166</v>
      </c>
      <c r="I4" s="141" t="s">
        <v>165</v>
      </c>
      <c r="J4" s="141" t="s">
        <v>166</v>
      </c>
      <c r="K4" s="141" t="s">
        <v>166</v>
      </c>
      <c r="L4" s="218"/>
      <c r="M4" s="14" t="s">
        <v>167</v>
      </c>
      <c r="N4" s="14" t="s">
        <v>168</v>
      </c>
      <c r="O4" s="14" t="s">
        <v>169</v>
      </c>
      <c r="P4" s="14" t="s">
        <v>170</v>
      </c>
    </row>
    <row r="5" spans="1:16" ht="15" customHeight="1">
      <c r="A5" s="20" t="s">
        <v>171</v>
      </c>
      <c r="B5" s="20" t="s">
        <v>172</v>
      </c>
      <c r="C5" s="21" t="s">
        <v>19</v>
      </c>
      <c r="D5" s="22"/>
      <c r="E5" s="22"/>
      <c r="F5" s="22"/>
      <c r="G5" s="22"/>
      <c r="H5" s="22"/>
      <c r="I5" s="22"/>
      <c r="J5" s="22"/>
      <c r="K5" s="22"/>
      <c r="L5" s="23" t="s">
        <v>173</v>
      </c>
    </row>
    <row r="6" spans="1:16" ht="15" customHeight="1">
      <c r="A6" s="20" t="s">
        <v>127</v>
      </c>
      <c r="B6" s="20" t="s">
        <v>16</v>
      </c>
      <c r="C6" s="21" t="s">
        <v>128</v>
      </c>
      <c r="D6" s="22">
        <v>1.6500000000000001E-2</v>
      </c>
      <c r="E6" s="22"/>
      <c r="F6" s="22"/>
      <c r="G6" s="22">
        <f>ROUNDDOWN(자재단가대비표!O45,0)</f>
        <v>163377</v>
      </c>
      <c r="H6" s="22">
        <f>ROUNDDOWN(D6*G6,1)</f>
        <v>2695.7</v>
      </c>
      <c r="I6" s="22"/>
      <c r="J6" s="22"/>
      <c r="K6" s="22">
        <f>F6+H6+J6</f>
        <v>2695.7</v>
      </c>
      <c r="L6" s="23" t="s">
        <v>16</v>
      </c>
      <c r="N6" s="18" t="s">
        <v>174</v>
      </c>
      <c r="O6" s="18" t="s">
        <v>175</v>
      </c>
      <c r="P6" s="14">
        <v>1</v>
      </c>
    </row>
    <row r="7" spans="1:16" ht="15" customHeight="1">
      <c r="A7" s="21" t="s">
        <v>176</v>
      </c>
      <c r="B7" s="24"/>
      <c r="C7" s="25"/>
      <c r="D7" s="26"/>
      <c r="E7" s="26"/>
      <c r="F7" s="27">
        <f>ROUNDDOWN(SUMIF($P$6:$P$6, 1,$F$6:$F$6),0)</f>
        <v>0</v>
      </c>
      <c r="G7" s="26"/>
      <c r="H7" s="27">
        <f>ROUNDDOWN(SUMIF($P$6:$P$6, 1,$H$6:$H$6),0)</f>
        <v>2695</v>
      </c>
      <c r="I7" s="26"/>
      <c r="J7" s="27">
        <f>ROUNDDOWN(SUMIF($P$6:$P$6, 1,$J$6:$J$6),0)</f>
        <v>0</v>
      </c>
      <c r="K7" s="27">
        <f>F7+H7+J7</f>
        <v>2695</v>
      </c>
      <c r="L7" s="28"/>
    </row>
    <row r="8" spans="1:16" ht="15" customHeight="1">
      <c r="A8" s="20" t="s">
        <v>177</v>
      </c>
      <c r="B8" s="20" t="s">
        <v>178</v>
      </c>
      <c r="C8" s="21" t="s">
        <v>179</v>
      </c>
      <c r="D8" s="22"/>
      <c r="E8" s="22"/>
      <c r="F8" s="22"/>
      <c r="G8" s="22"/>
      <c r="H8" s="22"/>
      <c r="I8" s="22"/>
      <c r="J8" s="22"/>
      <c r="K8" s="22"/>
      <c r="L8" s="23" t="s">
        <v>180</v>
      </c>
    </row>
    <row r="9" spans="1:16" ht="15" customHeight="1">
      <c r="A9" s="20" t="s">
        <v>59</v>
      </c>
      <c r="B9" s="20" t="s">
        <v>60</v>
      </c>
      <c r="C9" s="21" t="s">
        <v>28</v>
      </c>
      <c r="D9" s="22">
        <v>0.12</v>
      </c>
      <c r="E9" s="22">
        <f>ROUNDDOWN(자재단가대비표!O15,0)</f>
        <v>20830</v>
      </c>
      <c r="F9" s="22">
        <f t="shared" ref="F9:F17" si="0">ROUNDDOWN(D9*E9,1)</f>
        <v>2499.6</v>
      </c>
      <c r="G9" s="22"/>
      <c r="H9" s="22"/>
      <c r="I9" s="22"/>
      <c r="J9" s="22"/>
      <c r="K9" s="22">
        <f t="shared" ref="K9:K20" si="1">F9+H9+J9</f>
        <v>2499.6</v>
      </c>
      <c r="L9" s="23" t="s">
        <v>6</v>
      </c>
      <c r="N9" s="18" t="s">
        <v>181</v>
      </c>
      <c r="O9" s="18" t="s">
        <v>175</v>
      </c>
      <c r="P9" s="14">
        <v>1</v>
      </c>
    </row>
    <row r="10" spans="1:16" ht="15" customHeight="1">
      <c r="A10" s="20" t="s">
        <v>21</v>
      </c>
      <c r="B10" s="20" t="s">
        <v>22</v>
      </c>
      <c r="C10" s="21" t="s">
        <v>23</v>
      </c>
      <c r="D10" s="22">
        <v>0.12</v>
      </c>
      <c r="E10" s="22">
        <f>ROUNDDOWN(자재단가대비표!O7,0)</f>
        <v>16000</v>
      </c>
      <c r="F10" s="22">
        <f t="shared" si="0"/>
        <v>1920</v>
      </c>
      <c r="G10" s="22"/>
      <c r="H10" s="22"/>
      <c r="I10" s="22"/>
      <c r="J10" s="22"/>
      <c r="K10" s="22">
        <f t="shared" si="1"/>
        <v>1920</v>
      </c>
      <c r="L10" s="23" t="s">
        <v>182</v>
      </c>
      <c r="N10" s="18" t="s">
        <v>181</v>
      </c>
      <c r="O10" s="18" t="s">
        <v>175</v>
      </c>
      <c r="P10" s="14">
        <v>1</v>
      </c>
    </row>
    <row r="11" spans="1:16" ht="15" customHeight="1">
      <c r="A11" s="20" t="s">
        <v>78</v>
      </c>
      <c r="B11" s="20" t="s">
        <v>65</v>
      </c>
      <c r="C11" s="21" t="s">
        <v>28</v>
      </c>
      <c r="D11" s="22">
        <v>0.24</v>
      </c>
      <c r="E11" s="22">
        <f>ROUNDDOWN(자재단가대비표!O23,0)</f>
        <v>24000</v>
      </c>
      <c r="F11" s="22">
        <f t="shared" si="0"/>
        <v>5760</v>
      </c>
      <c r="G11" s="22"/>
      <c r="H11" s="22"/>
      <c r="I11" s="22"/>
      <c r="J11" s="22"/>
      <c r="K11" s="22">
        <f t="shared" si="1"/>
        <v>5760</v>
      </c>
      <c r="L11" s="23" t="s">
        <v>183</v>
      </c>
      <c r="N11" s="18" t="s">
        <v>181</v>
      </c>
      <c r="O11" s="18" t="s">
        <v>175</v>
      </c>
      <c r="P11" s="14">
        <v>1</v>
      </c>
    </row>
    <row r="12" spans="1:16" ht="15" customHeight="1">
      <c r="A12" s="20" t="s">
        <v>75</v>
      </c>
      <c r="B12" s="20" t="s">
        <v>16</v>
      </c>
      <c r="C12" s="21" t="s">
        <v>28</v>
      </c>
      <c r="D12" s="22">
        <v>0.24</v>
      </c>
      <c r="E12" s="22">
        <f>ROUNDDOWN(자재단가대비표!O21,0)</f>
        <v>2200</v>
      </c>
      <c r="F12" s="22">
        <f t="shared" si="0"/>
        <v>528</v>
      </c>
      <c r="G12" s="22"/>
      <c r="H12" s="22"/>
      <c r="I12" s="22"/>
      <c r="J12" s="22"/>
      <c r="K12" s="22">
        <f t="shared" si="1"/>
        <v>528</v>
      </c>
      <c r="L12" s="23" t="s">
        <v>16</v>
      </c>
      <c r="N12" s="18" t="s">
        <v>181</v>
      </c>
      <c r="O12" s="18" t="s">
        <v>175</v>
      </c>
      <c r="P12" s="14">
        <v>1</v>
      </c>
    </row>
    <row r="13" spans="1:16" ht="15" customHeight="1">
      <c r="A13" s="20" t="s">
        <v>62</v>
      </c>
      <c r="B13" s="20" t="s">
        <v>63</v>
      </c>
      <c r="C13" s="21" t="s">
        <v>28</v>
      </c>
      <c r="D13" s="22">
        <v>0.12</v>
      </c>
      <c r="E13" s="22">
        <f>ROUNDDOWN(자재단가대비표!O16,0)</f>
        <v>1200</v>
      </c>
      <c r="F13" s="22">
        <f t="shared" si="0"/>
        <v>144</v>
      </c>
      <c r="G13" s="22"/>
      <c r="H13" s="22"/>
      <c r="I13" s="22"/>
      <c r="J13" s="22"/>
      <c r="K13" s="22">
        <f t="shared" si="1"/>
        <v>144</v>
      </c>
      <c r="L13" s="23" t="s">
        <v>16</v>
      </c>
      <c r="N13" s="18" t="s">
        <v>181</v>
      </c>
      <c r="O13" s="18" t="s">
        <v>175</v>
      </c>
      <c r="P13" s="14">
        <v>1</v>
      </c>
    </row>
    <row r="14" spans="1:16" ht="15" customHeight="1">
      <c r="A14" s="20" t="s">
        <v>62</v>
      </c>
      <c r="B14" s="20" t="s">
        <v>65</v>
      </c>
      <c r="C14" s="21" t="s">
        <v>28</v>
      </c>
      <c r="D14" s="22">
        <v>0.24</v>
      </c>
      <c r="E14" s="22">
        <f>ROUNDDOWN(자재단가대비표!O17,0)</f>
        <v>850</v>
      </c>
      <c r="F14" s="22">
        <f t="shared" si="0"/>
        <v>204</v>
      </c>
      <c r="G14" s="22"/>
      <c r="H14" s="22"/>
      <c r="I14" s="22"/>
      <c r="J14" s="22"/>
      <c r="K14" s="22">
        <f t="shared" si="1"/>
        <v>204</v>
      </c>
      <c r="L14" s="23" t="s">
        <v>16</v>
      </c>
      <c r="N14" s="18" t="s">
        <v>181</v>
      </c>
      <c r="O14" s="18" t="s">
        <v>175</v>
      </c>
      <c r="P14" s="14">
        <v>1</v>
      </c>
    </row>
    <row r="15" spans="1:16" ht="15" customHeight="1">
      <c r="A15" s="20" t="s">
        <v>48</v>
      </c>
      <c r="B15" s="20" t="s">
        <v>49</v>
      </c>
      <c r="C15" s="21" t="s">
        <v>28</v>
      </c>
      <c r="D15" s="22">
        <v>0.36</v>
      </c>
      <c r="E15" s="22">
        <f>ROUNDDOWN(자재단가대비표!O12,0)</f>
        <v>9070</v>
      </c>
      <c r="F15" s="22">
        <f t="shared" si="0"/>
        <v>3265.2</v>
      </c>
      <c r="G15" s="22"/>
      <c r="H15" s="22"/>
      <c r="I15" s="22"/>
      <c r="J15" s="22"/>
      <c r="K15" s="22">
        <f t="shared" si="1"/>
        <v>3265.2</v>
      </c>
      <c r="L15" s="23" t="s">
        <v>184</v>
      </c>
      <c r="N15" s="18" t="s">
        <v>181</v>
      </c>
      <c r="O15" s="18" t="s">
        <v>175</v>
      </c>
      <c r="P15" s="14">
        <v>1</v>
      </c>
    </row>
    <row r="16" spans="1:16" ht="15" customHeight="1">
      <c r="A16" s="20" t="s">
        <v>96</v>
      </c>
      <c r="B16" s="20" t="s">
        <v>16</v>
      </c>
      <c r="C16" s="21" t="s">
        <v>28</v>
      </c>
      <c r="D16" s="22">
        <v>0.36</v>
      </c>
      <c r="E16" s="22">
        <f>ROUNDDOWN(자재단가대비표!O28,0)</f>
        <v>9000</v>
      </c>
      <c r="F16" s="22">
        <f t="shared" si="0"/>
        <v>3240</v>
      </c>
      <c r="G16" s="22"/>
      <c r="H16" s="22"/>
      <c r="I16" s="22"/>
      <c r="J16" s="22"/>
      <c r="K16" s="22">
        <f t="shared" si="1"/>
        <v>3240</v>
      </c>
      <c r="L16" s="23" t="s">
        <v>185</v>
      </c>
      <c r="N16" s="18" t="s">
        <v>181</v>
      </c>
      <c r="O16" s="18" t="s">
        <v>175</v>
      </c>
      <c r="P16" s="14">
        <v>1</v>
      </c>
    </row>
    <row r="17" spans="1:16" ht="15" customHeight="1">
      <c r="A17" s="20" t="s">
        <v>26</v>
      </c>
      <c r="B17" s="20" t="s">
        <v>27</v>
      </c>
      <c r="C17" s="21" t="s">
        <v>28</v>
      </c>
      <c r="D17" s="22">
        <v>0.42</v>
      </c>
      <c r="E17" s="22">
        <f>ROUNDDOWN(자재단가대비표!O8,0)</f>
        <v>18500</v>
      </c>
      <c r="F17" s="22">
        <f t="shared" si="0"/>
        <v>7770</v>
      </c>
      <c r="G17" s="22"/>
      <c r="H17" s="22"/>
      <c r="I17" s="22"/>
      <c r="J17" s="22"/>
      <c r="K17" s="22">
        <f t="shared" si="1"/>
        <v>7770</v>
      </c>
      <c r="L17" s="23" t="s">
        <v>186</v>
      </c>
      <c r="N17" s="18" t="s">
        <v>181</v>
      </c>
      <c r="O17" s="18" t="s">
        <v>175</v>
      </c>
      <c r="P17" s="14">
        <v>1</v>
      </c>
    </row>
    <row r="18" spans="1:16" ht="15" customHeight="1">
      <c r="A18" s="20" t="s">
        <v>137</v>
      </c>
      <c r="B18" s="20" t="s">
        <v>16</v>
      </c>
      <c r="C18" s="21" t="s">
        <v>128</v>
      </c>
      <c r="D18" s="22">
        <v>0.25</v>
      </c>
      <c r="E18" s="22"/>
      <c r="F18" s="22"/>
      <c r="G18" s="22">
        <f>ROUNDDOWN(자재단가대비표!O54,0)</f>
        <v>180153</v>
      </c>
      <c r="H18" s="22">
        <f>ROUNDDOWN(D18*G18,1)</f>
        <v>45038.2</v>
      </c>
      <c r="I18" s="22"/>
      <c r="J18" s="22"/>
      <c r="K18" s="22">
        <f t="shared" si="1"/>
        <v>45038.2</v>
      </c>
      <c r="L18" s="23" t="s">
        <v>16</v>
      </c>
      <c r="N18" s="18" t="s">
        <v>174</v>
      </c>
      <c r="O18" s="18" t="s">
        <v>175</v>
      </c>
      <c r="P18" s="14">
        <v>1</v>
      </c>
    </row>
    <row r="19" spans="1:16" ht="15" customHeight="1">
      <c r="A19" s="20" t="s">
        <v>136</v>
      </c>
      <c r="B19" s="20" t="s">
        <v>16</v>
      </c>
      <c r="C19" s="21" t="s">
        <v>128</v>
      </c>
      <c r="D19" s="22">
        <v>0.14000000000000001</v>
      </c>
      <c r="E19" s="22"/>
      <c r="F19" s="22"/>
      <c r="G19" s="22">
        <f>ROUNDDOWN(자재단가대비표!O53,0)</f>
        <v>94338</v>
      </c>
      <c r="H19" s="22">
        <f>ROUNDDOWN(D19*G19,1)</f>
        <v>13207.3</v>
      </c>
      <c r="I19" s="22"/>
      <c r="J19" s="22"/>
      <c r="K19" s="22">
        <f t="shared" si="1"/>
        <v>13207.3</v>
      </c>
      <c r="L19" s="23" t="s">
        <v>16</v>
      </c>
      <c r="N19" s="18" t="s">
        <v>174</v>
      </c>
      <c r="O19" s="18" t="s">
        <v>175</v>
      </c>
      <c r="P19" s="14">
        <v>1</v>
      </c>
    </row>
    <row r="20" spans="1:16" ht="15" customHeight="1">
      <c r="A20" s="21" t="s">
        <v>176</v>
      </c>
      <c r="B20" s="24"/>
      <c r="C20" s="25"/>
      <c r="D20" s="26"/>
      <c r="E20" s="26"/>
      <c r="F20" s="27">
        <f>ROUNDDOWN(SUMIF($P$9:$P$19, 1,$F$9:$F$19),0)</f>
        <v>25330</v>
      </c>
      <c r="G20" s="26"/>
      <c r="H20" s="27">
        <f>ROUNDDOWN(SUMIF($P$9:$P$19, 1,$H$9:$H$19),0)</f>
        <v>58245</v>
      </c>
      <c r="I20" s="26"/>
      <c r="J20" s="27">
        <f>ROUNDDOWN(SUMIF($P$9:$P$19, 1,$J$9:$J$19),0)</f>
        <v>0</v>
      </c>
      <c r="K20" s="27">
        <f t="shared" si="1"/>
        <v>83575</v>
      </c>
      <c r="L20" s="28"/>
    </row>
    <row r="21" spans="1:16" ht="15" customHeight="1">
      <c r="A21" s="20" t="s">
        <v>187</v>
      </c>
      <c r="B21" s="20" t="s">
        <v>122</v>
      </c>
      <c r="C21" s="21" t="s">
        <v>19</v>
      </c>
      <c r="D21" s="22"/>
      <c r="E21" s="22"/>
      <c r="F21" s="22"/>
      <c r="G21" s="22"/>
      <c r="H21" s="22"/>
      <c r="I21" s="22"/>
      <c r="J21" s="22"/>
      <c r="K21" s="22"/>
      <c r="L21" s="23" t="s">
        <v>188</v>
      </c>
    </row>
    <row r="22" spans="1:16" ht="15" customHeight="1">
      <c r="A22" s="20" t="s">
        <v>122</v>
      </c>
      <c r="B22" s="20" t="s">
        <v>16</v>
      </c>
      <c r="C22" s="21" t="s">
        <v>19</v>
      </c>
      <c r="D22" s="22">
        <v>1.2</v>
      </c>
      <c r="E22" s="22">
        <f>ROUNDDOWN(자재단가대비표!O42,0)</f>
        <v>408</v>
      </c>
      <c r="F22" s="22">
        <f>ROUNDDOWN(D22*E22,1)</f>
        <v>489.6</v>
      </c>
      <c r="G22" s="22"/>
      <c r="H22" s="22"/>
      <c r="I22" s="22"/>
      <c r="J22" s="22"/>
      <c r="K22" s="22">
        <f>F22+H22+J22</f>
        <v>489.6</v>
      </c>
      <c r="L22" s="23" t="s">
        <v>6</v>
      </c>
      <c r="N22" s="18" t="s">
        <v>181</v>
      </c>
      <c r="O22" s="18" t="s">
        <v>175</v>
      </c>
      <c r="P22" s="14">
        <v>1</v>
      </c>
    </row>
    <row r="23" spans="1:16" ht="15" customHeight="1">
      <c r="A23" s="20" t="s">
        <v>123</v>
      </c>
      <c r="B23" s="20" t="s">
        <v>124</v>
      </c>
      <c r="C23" s="21" t="s">
        <v>108</v>
      </c>
      <c r="D23" s="22">
        <v>0.06</v>
      </c>
      <c r="E23" s="22">
        <f>ROUNDDOWN(자재단가대비표!O43,0)</f>
        <v>710</v>
      </c>
      <c r="F23" s="22">
        <f>ROUNDDOWN(D23*E23,1)</f>
        <v>42.6</v>
      </c>
      <c r="G23" s="22"/>
      <c r="H23" s="22"/>
      <c r="I23" s="22"/>
      <c r="J23" s="22"/>
      <c r="K23" s="22">
        <f>F23+H23+J23</f>
        <v>42.6</v>
      </c>
      <c r="L23" s="23" t="s">
        <v>6</v>
      </c>
      <c r="N23" s="18" t="s">
        <v>181</v>
      </c>
      <c r="O23" s="18" t="s">
        <v>175</v>
      </c>
      <c r="P23" s="14">
        <v>1</v>
      </c>
    </row>
    <row r="24" spans="1:16" ht="15" customHeight="1">
      <c r="A24" s="20" t="s">
        <v>136</v>
      </c>
      <c r="B24" s="20" t="s">
        <v>16</v>
      </c>
      <c r="C24" s="21" t="s">
        <v>128</v>
      </c>
      <c r="D24" s="22">
        <v>0.01</v>
      </c>
      <c r="E24" s="22"/>
      <c r="F24" s="22"/>
      <c r="G24" s="22">
        <f>ROUNDDOWN(자재단가대비표!O53,0)</f>
        <v>94338</v>
      </c>
      <c r="H24" s="22">
        <f>ROUNDDOWN(D24*G24,1)</f>
        <v>943.3</v>
      </c>
      <c r="I24" s="22"/>
      <c r="J24" s="22"/>
      <c r="K24" s="22">
        <f>F24+H24+J24</f>
        <v>943.3</v>
      </c>
      <c r="L24" s="23" t="s">
        <v>16</v>
      </c>
      <c r="N24" s="18" t="s">
        <v>174</v>
      </c>
      <c r="O24" s="18" t="s">
        <v>175</v>
      </c>
      <c r="P24" s="14">
        <v>1</v>
      </c>
    </row>
    <row r="25" spans="1:16" ht="15" customHeight="1">
      <c r="A25" s="21" t="s">
        <v>176</v>
      </c>
      <c r="B25" s="24"/>
      <c r="C25" s="25"/>
      <c r="D25" s="26"/>
      <c r="E25" s="26"/>
      <c r="F25" s="27">
        <f>ROUNDDOWN(SUMIF($P$22:$P$24, 1,$F$22:$F$24),0)</f>
        <v>532</v>
      </c>
      <c r="G25" s="26"/>
      <c r="H25" s="27">
        <f>ROUNDDOWN(SUMIF($P$22:$P$24, 1,$H$22:$H$24),0)</f>
        <v>943</v>
      </c>
      <c r="I25" s="26"/>
      <c r="J25" s="27">
        <f>ROUNDDOWN(SUMIF($P$22:$P$24, 1,$J$22:$J$24),0)</f>
        <v>0</v>
      </c>
      <c r="K25" s="27">
        <f>F25+H25+J25</f>
        <v>1475</v>
      </c>
      <c r="L25" s="28"/>
    </row>
    <row r="26" spans="1:16" ht="15" customHeight="1">
      <c r="A26" s="20" t="s">
        <v>189</v>
      </c>
      <c r="B26" s="20" t="s">
        <v>190</v>
      </c>
      <c r="C26" s="21" t="s">
        <v>19</v>
      </c>
      <c r="D26" s="22"/>
      <c r="E26" s="22"/>
      <c r="F26" s="22"/>
      <c r="G26" s="22"/>
      <c r="H26" s="22"/>
      <c r="I26" s="22"/>
      <c r="J26" s="22"/>
      <c r="K26" s="22"/>
      <c r="L26" s="23" t="s">
        <v>191</v>
      </c>
    </row>
    <row r="27" spans="1:16" ht="15" customHeight="1">
      <c r="A27" s="20" t="s">
        <v>136</v>
      </c>
      <c r="B27" s="20" t="s">
        <v>16</v>
      </c>
      <c r="C27" s="21" t="s">
        <v>128</v>
      </c>
      <c r="D27" s="22">
        <v>1.4E-2</v>
      </c>
      <c r="E27" s="22"/>
      <c r="F27" s="22"/>
      <c r="G27" s="22">
        <f>ROUNDDOWN(자재단가대비표!O53,0)</f>
        <v>94338</v>
      </c>
      <c r="H27" s="22">
        <f>ROUNDDOWN(D27*G27,1)</f>
        <v>1320.7</v>
      </c>
      <c r="I27" s="22"/>
      <c r="J27" s="22"/>
      <c r="K27" s="22">
        <f>F27+H27+J27</f>
        <v>1320.7</v>
      </c>
      <c r="L27" s="23" t="s">
        <v>16</v>
      </c>
      <c r="N27" s="18" t="s">
        <v>174</v>
      </c>
      <c r="O27" s="18" t="s">
        <v>175</v>
      </c>
      <c r="P27" s="14">
        <v>1</v>
      </c>
    </row>
    <row r="28" spans="1:16" ht="15" customHeight="1">
      <c r="A28" s="21" t="s">
        <v>176</v>
      </c>
      <c r="B28" s="24"/>
      <c r="C28" s="25"/>
      <c r="D28" s="26"/>
      <c r="E28" s="26"/>
      <c r="F28" s="27">
        <f>ROUNDDOWN(SUMIF($P$27:$P$27, 1,$F$27:$F$27),0)</f>
        <v>0</v>
      </c>
      <c r="G28" s="26"/>
      <c r="H28" s="27">
        <f>ROUNDDOWN(SUMIF($P$27:$P$27, 1,$H$27:$H$27),0)</f>
        <v>1320</v>
      </c>
      <c r="I28" s="26"/>
      <c r="J28" s="27">
        <f>ROUNDDOWN(SUMIF($P$27:$P$27, 1,$J$27:$J$27),0)</f>
        <v>0</v>
      </c>
      <c r="K28" s="27">
        <f>F28+H28+J28</f>
        <v>1320</v>
      </c>
      <c r="L28" s="28"/>
    </row>
    <row r="29" spans="1:16" ht="15" customHeight="1">
      <c r="A29" s="56" t="s">
        <v>413</v>
      </c>
      <c r="B29" s="20" t="s">
        <v>415</v>
      </c>
      <c r="C29" s="21" t="s">
        <v>99</v>
      </c>
      <c r="D29" s="22"/>
      <c r="E29" s="22"/>
      <c r="F29" s="22"/>
      <c r="G29" s="22"/>
      <c r="H29" s="22"/>
      <c r="I29" s="22"/>
      <c r="J29" s="22"/>
      <c r="K29" s="22"/>
      <c r="L29" s="23" t="s">
        <v>16</v>
      </c>
    </row>
    <row r="30" spans="1:16" ht="15" customHeight="1">
      <c r="A30" s="20" t="s">
        <v>406</v>
      </c>
      <c r="B30" s="20" t="s">
        <v>16</v>
      </c>
      <c r="C30" s="21" t="s">
        <v>99</v>
      </c>
      <c r="D30" s="22">
        <v>1</v>
      </c>
      <c r="E30" s="22">
        <f>자재단가대비표!O29</f>
        <v>6350000</v>
      </c>
      <c r="F30" s="22">
        <f>ROUNDDOWN(D30*E30,1)</f>
        <v>6350000</v>
      </c>
      <c r="G30" s="22"/>
      <c r="H30" s="22"/>
      <c r="I30" s="22"/>
      <c r="J30" s="22"/>
      <c r="K30" s="22">
        <f>F30+H30+J30</f>
        <v>6350000</v>
      </c>
      <c r="L30" s="23" t="s">
        <v>414</v>
      </c>
      <c r="N30" s="18" t="s">
        <v>174</v>
      </c>
      <c r="O30" s="18" t="s">
        <v>175</v>
      </c>
      <c r="P30" s="14">
        <v>1</v>
      </c>
    </row>
    <row r="31" spans="1:16" ht="15" customHeight="1">
      <c r="A31" s="21" t="s">
        <v>176</v>
      </c>
      <c r="B31" s="24"/>
      <c r="C31" s="25"/>
      <c r="D31" s="26"/>
      <c r="E31" s="26"/>
      <c r="F31" s="27">
        <f>F30</f>
        <v>6350000</v>
      </c>
      <c r="G31" s="26"/>
      <c r="H31" s="27">
        <f>ROUNDDOWN(SUMIF($P$30:$P$30, 1,$H$30:$H$30),0)</f>
        <v>0</v>
      </c>
      <c r="I31" s="26"/>
      <c r="J31" s="27">
        <f>ROUNDDOWN(SUMIF($P$30:$P$30, 1,$J$30:$J$30),0)</f>
        <v>0</v>
      </c>
      <c r="K31" s="27">
        <f>F31+H31+J31</f>
        <v>6350000</v>
      </c>
      <c r="L31" s="28"/>
    </row>
    <row r="32" spans="1:16" ht="15" customHeight="1">
      <c r="A32" s="56" t="s">
        <v>416</v>
      </c>
      <c r="B32" s="56" t="s">
        <v>417</v>
      </c>
      <c r="C32" s="21" t="s">
        <v>99</v>
      </c>
      <c r="D32" s="22"/>
      <c r="E32" s="22"/>
      <c r="F32" s="22"/>
      <c r="G32" s="22"/>
      <c r="H32" s="22"/>
      <c r="I32" s="22"/>
      <c r="J32" s="22"/>
      <c r="K32" s="22"/>
      <c r="L32" s="23" t="s">
        <v>16</v>
      </c>
    </row>
    <row r="33" spans="1:16" ht="15" customHeight="1">
      <c r="A33" s="56" t="s">
        <v>406</v>
      </c>
      <c r="B33" s="56" t="s">
        <v>16</v>
      </c>
      <c r="C33" s="21" t="s">
        <v>99</v>
      </c>
      <c r="D33" s="22">
        <v>1</v>
      </c>
      <c r="E33" s="22">
        <f>자재단가대비표!O30</f>
        <v>6350000</v>
      </c>
      <c r="F33" s="22">
        <f>ROUNDDOWN(D33*E33,1)</f>
        <v>6350000</v>
      </c>
      <c r="G33" s="22"/>
      <c r="H33" s="22"/>
      <c r="I33" s="22"/>
      <c r="J33" s="22"/>
      <c r="K33" s="22">
        <f>F33+H33+J33</f>
        <v>6350000</v>
      </c>
      <c r="L33" s="23" t="s">
        <v>414</v>
      </c>
      <c r="N33" s="18" t="s">
        <v>174</v>
      </c>
      <c r="O33" s="18" t="s">
        <v>175</v>
      </c>
      <c r="P33" s="14">
        <v>1</v>
      </c>
    </row>
    <row r="34" spans="1:16" ht="15" hidden="1" customHeight="1">
      <c r="A34" s="56"/>
      <c r="B34" s="56" t="s">
        <v>16</v>
      </c>
      <c r="C34" s="21"/>
      <c r="D34" s="22"/>
      <c r="E34" s="22"/>
      <c r="F34" s="22"/>
      <c r="G34" s="22"/>
      <c r="H34" s="22"/>
      <c r="I34" s="22"/>
      <c r="J34" s="22"/>
      <c r="K34" s="22"/>
      <c r="L34" s="23" t="s">
        <v>16</v>
      </c>
      <c r="N34" s="18" t="s">
        <v>174</v>
      </c>
      <c r="O34" s="18" t="s">
        <v>175</v>
      </c>
      <c r="P34" s="14">
        <v>1</v>
      </c>
    </row>
    <row r="35" spans="1:16" ht="15" hidden="1" customHeight="1">
      <c r="A35" s="56"/>
      <c r="B35" s="56" t="s">
        <v>16</v>
      </c>
      <c r="C35" s="21"/>
      <c r="D35" s="22"/>
      <c r="E35" s="22"/>
      <c r="F35" s="22"/>
      <c r="G35" s="22"/>
      <c r="H35" s="22"/>
      <c r="I35" s="22"/>
      <c r="J35" s="22"/>
      <c r="K35" s="22"/>
      <c r="L35" s="23" t="s">
        <v>16</v>
      </c>
      <c r="N35" s="18" t="s">
        <v>174</v>
      </c>
      <c r="O35" s="18" t="s">
        <v>175</v>
      </c>
      <c r="P35" s="14">
        <v>1</v>
      </c>
    </row>
    <row r="36" spans="1:16" ht="15" customHeight="1">
      <c r="A36" s="21" t="s">
        <v>176</v>
      </c>
      <c r="B36" s="57"/>
      <c r="C36" s="25"/>
      <c r="D36" s="26"/>
      <c r="E36" s="26"/>
      <c r="F36" s="27">
        <f>F33</f>
        <v>6350000</v>
      </c>
      <c r="G36" s="26"/>
      <c r="H36" s="27">
        <f>ROUNDDOWN(SUMIF($P$30:$P$30, 1,$H$30:$H$30),0)</f>
        <v>0</v>
      </c>
      <c r="I36" s="26"/>
      <c r="J36" s="27">
        <f>ROUNDDOWN(SUMIF($P$30:$P$30, 1,$J$30:$J$30),0)</f>
        <v>0</v>
      </c>
      <c r="K36" s="27">
        <f>F36+H36+J36</f>
        <v>6350000</v>
      </c>
      <c r="L36" s="28"/>
    </row>
    <row r="37" spans="1:16" ht="15" customHeight="1">
      <c r="A37" s="56" t="s">
        <v>418</v>
      </c>
      <c r="B37" s="56" t="s">
        <v>419</v>
      </c>
      <c r="C37" s="21" t="s">
        <v>99</v>
      </c>
      <c r="D37" s="22"/>
      <c r="E37" s="22"/>
      <c r="F37" s="22"/>
      <c r="G37" s="22"/>
      <c r="H37" s="22"/>
      <c r="I37" s="22"/>
      <c r="J37" s="22"/>
      <c r="K37" s="22"/>
      <c r="L37" s="23" t="s">
        <v>16</v>
      </c>
    </row>
    <row r="38" spans="1:16" ht="15" customHeight="1">
      <c r="A38" s="56" t="s">
        <v>406</v>
      </c>
      <c r="B38" s="56" t="s">
        <v>16</v>
      </c>
      <c r="C38" s="21" t="s">
        <v>99</v>
      </c>
      <c r="D38" s="22">
        <v>1</v>
      </c>
      <c r="E38" s="22">
        <f>자재단가대비표!O31</f>
        <v>7200000</v>
      </c>
      <c r="F38" s="22">
        <f>ROUNDDOWN(D38*E38,1)</f>
        <v>7200000</v>
      </c>
      <c r="G38" s="22"/>
      <c r="H38" s="22"/>
      <c r="I38" s="22"/>
      <c r="J38" s="22"/>
      <c r="K38" s="22">
        <f>F38+H38+J38</f>
        <v>7200000</v>
      </c>
      <c r="L38" s="23" t="s">
        <v>414</v>
      </c>
      <c r="N38" s="18" t="s">
        <v>174</v>
      </c>
      <c r="O38" s="18" t="s">
        <v>175</v>
      </c>
      <c r="P38" s="14">
        <v>1</v>
      </c>
    </row>
    <row r="39" spans="1:16" ht="15" hidden="1" customHeight="1">
      <c r="A39" s="56"/>
      <c r="B39" s="56" t="s">
        <v>16</v>
      </c>
      <c r="C39" s="21"/>
      <c r="D39" s="22"/>
      <c r="E39" s="22"/>
      <c r="F39" s="22"/>
      <c r="G39" s="22"/>
      <c r="H39" s="22"/>
      <c r="I39" s="22"/>
      <c r="J39" s="22"/>
      <c r="K39" s="22"/>
      <c r="L39" s="23" t="s">
        <v>16</v>
      </c>
      <c r="N39" s="18" t="s">
        <v>174</v>
      </c>
      <c r="O39" s="18" t="s">
        <v>175</v>
      </c>
      <c r="P39" s="14">
        <v>1</v>
      </c>
    </row>
    <row r="40" spans="1:16" ht="15" hidden="1" customHeight="1">
      <c r="A40" s="56"/>
      <c r="B40" s="56" t="s">
        <v>16</v>
      </c>
      <c r="C40" s="21"/>
      <c r="D40" s="22"/>
      <c r="E40" s="22"/>
      <c r="F40" s="22"/>
      <c r="G40" s="22"/>
      <c r="H40" s="22"/>
      <c r="I40" s="22"/>
      <c r="J40" s="22"/>
      <c r="K40" s="22"/>
      <c r="L40" s="23" t="s">
        <v>16</v>
      </c>
      <c r="N40" s="18" t="s">
        <v>174</v>
      </c>
      <c r="O40" s="18" t="s">
        <v>175</v>
      </c>
      <c r="P40" s="14">
        <v>1</v>
      </c>
    </row>
    <row r="41" spans="1:16" ht="15" customHeight="1">
      <c r="A41" s="21" t="s">
        <v>176</v>
      </c>
      <c r="B41" s="57"/>
      <c r="C41" s="25"/>
      <c r="D41" s="26"/>
      <c r="E41" s="26"/>
      <c r="F41" s="27">
        <f>F38</f>
        <v>7200000</v>
      </c>
      <c r="G41" s="26"/>
      <c r="H41" s="27">
        <f>ROUNDDOWN(SUMIF($P$30:$P$30, 1,$H$30:$H$30),0)</f>
        <v>0</v>
      </c>
      <c r="I41" s="26"/>
      <c r="J41" s="27">
        <f>ROUNDDOWN(SUMIF($P$30:$P$30, 1,$J$30:$J$30),0)</f>
        <v>0</v>
      </c>
      <c r="K41" s="27">
        <f>F41+H41+J41</f>
        <v>7200000</v>
      </c>
      <c r="L41" s="28"/>
    </row>
    <row r="42" spans="1:16" ht="15" customHeight="1">
      <c r="A42" s="56" t="s">
        <v>420</v>
      </c>
      <c r="B42" s="20" t="s">
        <v>198</v>
      </c>
      <c r="C42" s="21" t="s">
        <v>19</v>
      </c>
      <c r="D42" s="22"/>
      <c r="E42" s="22"/>
      <c r="F42" s="22"/>
      <c r="G42" s="22"/>
      <c r="H42" s="22"/>
      <c r="I42" s="22"/>
      <c r="J42" s="22"/>
      <c r="K42" s="22"/>
      <c r="L42" s="23" t="s">
        <v>199</v>
      </c>
    </row>
    <row r="43" spans="1:16" ht="15" customHeight="1">
      <c r="A43" s="20" t="s">
        <v>73</v>
      </c>
      <c r="B43" s="20" t="s">
        <v>74</v>
      </c>
      <c r="C43" s="21" t="s">
        <v>19</v>
      </c>
      <c r="D43" s="22">
        <v>1.2</v>
      </c>
      <c r="E43" s="22">
        <f>ROUNDDOWN(자재단가대비표!O20,0)</f>
        <v>58000</v>
      </c>
      <c r="F43" s="22">
        <f>ROUNDDOWN(D43*E43,1)</f>
        <v>69600</v>
      </c>
      <c r="G43" s="22"/>
      <c r="H43" s="22"/>
      <c r="I43" s="22"/>
      <c r="J43" s="22"/>
      <c r="K43" s="22">
        <f t="shared" ref="K43:K48" si="2">F43+H43+J43</f>
        <v>69600</v>
      </c>
      <c r="L43" s="23" t="s">
        <v>16</v>
      </c>
      <c r="N43" s="18" t="s">
        <v>181</v>
      </c>
      <c r="O43" s="18" t="s">
        <v>175</v>
      </c>
      <c r="P43" s="14">
        <v>1</v>
      </c>
    </row>
    <row r="44" spans="1:16" ht="15" customHeight="1">
      <c r="A44" s="20" t="s">
        <v>53</v>
      </c>
      <c r="B44" s="20" t="s">
        <v>54</v>
      </c>
      <c r="C44" s="21" t="s">
        <v>19</v>
      </c>
      <c r="D44" s="22">
        <v>0.8</v>
      </c>
      <c r="E44" s="22">
        <f>ROUNDDOWN(자재단가대비표!O13,0)</f>
        <v>141</v>
      </c>
      <c r="F44" s="22">
        <f>ROUNDDOWN(D44*E44,1)</f>
        <v>112.8</v>
      </c>
      <c r="G44" s="22"/>
      <c r="H44" s="22"/>
      <c r="I44" s="22"/>
      <c r="J44" s="22"/>
      <c r="K44" s="22">
        <f t="shared" si="2"/>
        <v>112.8</v>
      </c>
      <c r="L44" s="23" t="s">
        <v>6</v>
      </c>
      <c r="N44" s="18" t="s">
        <v>181</v>
      </c>
      <c r="O44" s="18" t="s">
        <v>175</v>
      </c>
      <c r="P44" s="14">
        <v>1</v>
      </c>
    </row>
    <row r="45" spans="1:16" ht="15" customHeight="1">
      <c r="A45" s="20" t="s">
        <v>123</v>
      </c>
      <c r="B45" s="20" t="s">
        <v>124</v>
      </c>
      <c r="C45" s="21" t="s">
        <v>108</v>
      </c>
      <c r="D45" s="22">
        <v>0.3</v>
      </c>
      <c r="E45" s="22">
        <f>ROUNDDOWN(자재단가대비표!O43,0)</f>
        <v>710</v>
      </c>
      <c r="F45" s="22">
        <f>ROUNDDOWN(D45*E45,1)</f>
        <v>213</v>
      </c>
      <c r="G45" s="22"/>
      <c r="H45" s="22"/>
      <c r="I45" s="22"/>
      <c r="J45" s="22"/>
      <c r="K45" s="22">
        <f t="shared" si="2"/>
        <v>213</v>
      </c>
      <c r="L45" s="23" t="s">
        <v>6</v>
      </c>
      <c r="N45" s="18" t="s">
        <v>181</v>
      </c>
      <c r="O45" s="18" t="s">
        <v>175</v>
      </c>
      <c r="P45" s="14">
        <v>1</v>
      </c>
    </row>
    <row r="46" spans="1:16" ht="15" customHeight="1">
      <c r="A46" s="20" t="s">
        <v>134</v>
      </c>
      <c r="B46" s="20" t="s">
        <v>16</v>
      </c>
      <c r="C46" s="21" t="s">
        <v>128</v>
      </c>
      <c r="D46" s="22">
        <v>2.7E-2</v>
      </c>
      <c r="E46" s="22"/>
      <c r="F46" s="22"/>
      <c r="G46" s="22">
        <f>ROUNDDOWN(자재단가대비표!O51,0)</f>
        <v>133325</v>
      </c>
      <c r="H46" s="22">
        <f>ROUNDDOWN(D46*G46,1)</f>
        <v>3599.7</v>
      </c>
      <c r="I46" s="22"/>
      <c r="J46" s="22"/>
      <c r="K46" s="22">
        <f t="shared" si="2"/>
        <v>3599.7</v>
      </c>
      <c r="L46" s="23" t="s">
        <v>16</v>
      </c>
      <c r="N46" s="18" t="s">
        <v>174</v>
      </c>
      <c r="O46" s="18" t="s">
        <v>175</v>
      </c>
      <c r="P46" s="14">
        <v>1</v>
      </c>
    </row>
    <row r="47" spans="1:16" ht="15" customHeight="1">
      <c r="A47" s="20" t="s">
        <v>136</v>
      </c>
      <c r="B47" s="20" t="s">
        <v>16</v>
      </c>
      <c r="C47" s="21" t="s">
        <v>128</v>
      </c>
      <c r="D47" s="22">
        <v>6.0000000000000001E-3</v>
      </c>
      <c r="E47" s="22"/>
      <c r="F47" s="22"/>
      <c r="G47" s="22">
        <f>ROUNDDOWN(자재단가대비표!O53,0)</f>
        <v>94338</v>
      </c>
      <c r="H47" s="22">
        <f>ROUNDDOWN(D47*G47,1)</f>
        <v>566</v>
      </c>
      <c r="I47" s="22"/>
      <c r="J47" s="22"/>
      <c r="K47" s="22">
        <f t="shared" si="2"/>
        <v>566</v>
      </c>
      <c r="L47" s="23" t="s">
        <v>16</v>
      </c>
      <c r="N47" s="18" t="s">
        <v>174</v>
      </c>
      <c r="O47" s="18" t="s">
        <v>175</v>
      </c>
      <c r="P47" s="14">
        <v>1</v>
      </c>
    </row>
    <row r="48" spans="1:16" ht="15" customHeight="1">
      <c r="A48" s="21" t="s">
        <v>176</v>
      </c>
      <c r="B48" s="24"/>
      <c r="C48" s="25"/>
      <c r="D48" s="26"/>
      <c r="E48" s="26"/>
      <c r="F48" s="27">
        <f>ROUNDDOWN(SUMIF($P$43:$P$47, 1,$F$43:$F$47),0)</f>
        <v>69925</v>
      </c>
      <c r="G48" s="26"/>
      <c r="H48" s="27">
        <f>ROUNDDOWN(SUMIF($P$43:$P$47, 1,$H$43:$H$47),0)</f>
        <v>4165</v>
      </c>
      <c r="I48" s="26"/>
      <c r="J48" s="27">
        <f>ROUNDDOWN(SUMIF($P$43:$P$47, 1,$J$43:$J$47),0)</f>
        <v>0</v>
      </c>
      <c r="K48" s="27">
        <f t="shared" si="2"/>
        <v>74090</v>
      </c>
      <c r="L48" s="28"/>
    </row>
    <row r="49" spans="1:16" ht="15" customHeight="1">
      <c r="A49" s="56" t="s">
        <v>425</v>
      </c>
      <c r="B49" s="20" t="s">
        <v>16</v>
      </c>
      <c r="C49" s="21" t="s">
        <v>19</v>
      </c>
      <c r="D49" s="22"/>
      <c r="E49" s="22"/>
      <c r="F49" s="22"/>
      <c r="G49" s="22"/>
      <c r="H49" s="22"/>
      <c r="I49" s="22"/>
      <c r="J49" s="22"/>
      <c r="K49" s="22"/>
      <c r="L49" s="23" t="s">
        <v>194</v>
      </c>
    </row>
    <row r="50" spans="1:16" ht="15" customHeight="1">
      <c r="A50" s="20" t="s">
        <v>127</v>
      </c>
      <c r="B50" s="20" t="s">
        <v>16</v>
      </c>
      <c r="C50" s="21" t="s">
        <v>128</v>
      </c>
      <c r="D50" s="22">
        <v>0.06</v>
      </c>
      <c r="E50" s="22"/>
      <c r="F50" s="22"/>
      <c r="G50" s="22">
        <f>ROUNDDOWN(자재단가대비표!O45,0)</f>
        <v>163377</v>
      </c>
      <c r="H50" s="22">
        <f>ROUNDDOWN(D50*G50,1)</f>
        <v>9802.6</v>
      </c>
      <c r="I50" s="22"/>
      <c r="J50" s="22"/>
      <c r="K50" s="22">
        <f>F50+H50+J50</f>
        <v>9802.6</v>
      </c>
      <c r="L50" s="23" t="s">
        <v>16</v>
      </c>
      <c r="N50" s="18" t="s">
        <v>174</v>
      </c>
      <c r="O50" s="18" t="s">
        <v>175</v>
      </c>
      <c r="P50" s="14">
        <v>1</v>
      </c>
    </row>
    <row r="51" spans="1:16" ht="15" customHeight="1">
      <c r="A51" s="20" t="s">
        <v>136</v>
      </c>
      <c r="B51" s="20" t="s">
        <v>16</v>
      </c>
      <c r="C51" s="21" t="s">
        <v>128</v>
      </c>
      <c r="D51" s="22">
        <v>0.03</v>
      </c>
      <c r="E51" s="22"/>
      <c r="F51" s="22"/>
      <c r="G51" s="22">
        <f>ROUNDDOWN(자재단가대비표!O53,0)</f>
        <v>94338</v>
      </c>
      <c r="H51" s="22">
        <f>ROUNDDOWN(D51*G51,1)</f>
        <v>2830.1</v>
      </c>
      <c r="I51" s="22"/>
      <c r="J51" s="22"/>
      <c r="K51" s="22">
        <f>F51+H51+J51</f>
        <v>2830.1</v>
      </c>
      <c r="L51" s="23" t="s">
        <v>16</v>
      </c>
      <c r="N51" s="18" t="s">
        <v>174</v>
      </c>
      <c r="O51" s="18" t="s">
        <v>175</v>
      </c>
      <c r="P51" s="14">
        <v>1</v>
      </c>
    </row>
    <row r="52" spans="1:16" ht="15" customHeight="1">
      <c r="A52" s="20" t="s">
        <v>200</v>
      </c>
      <c r="B52" s="20" t="s">
        <v>201</v>
      </c>
      <c r="C52" s="21" t="s">
        <v>19</v>
      </c>
      <c r="D52" s="22">
        <v>1</v>
      </c>
      <c r="E52" s="22"/>
      <c r="F52" s="22"/>
      <c r="G52" s="22">
        <f>ROUNDDOWN(일위대가표!H57,0)</f>
        <v>3520</v>
      </c>
      <c r="H52" s="22">
        <f>ROUNDDOWN(D52*G52,1)</f>
        <v>3520</v>
      </c>
      <c r="I52" s="22"/>
      <c r="J52" s="22"/>
      <c r="K52" s="22">
        <f>F52+H52+J52</f>
        <v>3520</v>
      </c>
      <c r="L52" s="23" t="s">
        <v>202</v>
      </c>
      <c r="O52" s="18" t="s">
        <v>175</v>
      </c>
      <c r="P52" s="14">
        <v>1</v>
      </c>
    </row>
    <row r="53" spans="1:16" ht="15" customHeight="1">
      <c r="A53" s="21" t="s">
        <v>176</v>
      </c>
      <c r="B53" s="24"/>
      <c r="C53" s="25"/>
      <c r="D53" s="26"/>
      <c r="E53" s="26"/>
      <c r="F53" s="27">
        <f>ROUNDDOWN(SUMIF($P$50:$P$52, 1,$F$50:$F$52),0)</f>
        <v>0</v>
      </c>
      <c r="G53" s="26"/>
      <c r="H53" s="27">
        <f>ROUNDDOWN(SUMIF($P$50:$P$52, 1,$H$50:$H$52),0)</f>
        <v>16152</v>
      </c>
      <c r="I53" s="26"/>
      <c r="J53" s="27">
        <f>ROUNDDOWN(SUMIF($P$50:$P$52, 1,$J$50:$J$52),0)</f>
        <v>0</v>
      </c>
      <c r="K53" s="27">
        <f>F53+H53+J53</f>
        <v>16152</v>
      </c>
      <c r="L53" s="28"/>
    </row>
    <row r="54" spans="1:16" ht="15" customHeight="1">
      <c r="A54" s="56" t="s">
        <v>426</v>
      </c>
      <c r="B54" s="20" t="s">
        <v>201</v>
      </c>
      <c r="C54" s="21" t="s">
        <v>19</v>
      </c>
      <c r="D54" s="22"/>
      <c r="E54" s="22"/>
      <c r="F54" s="22"/>
      <c r="G54" s="22"/>
      <c r="H54" s="22"/>
      <c r="I54" s="22"/>
      <c r="J54" s="22"/>
      <c r="K54" s="22"/>
      <c r="L54" s="23" t="s">
        <v>194</v>
      </c>
    </row>
    <row r="55" spans="1:16" ht="15" customHeight="1">
      <c r="A55" s="20" t="s">
        <v>127</v>
      </c>
      <c r="B55" s="20" t="s">
        <v>16</v>
      </c>
      <c r="C55" s="21" t="s">
        <v>128</v>
      </c>
      <c r="D55" s="22">
        <v>0.01</v>
      </c>
      <c r="E55" s="22"/>
      <c r="F55" s="22"/>
      <c r="G55" s="22">
        <f>ROUNDDOWN(자재단가대비표!O45,0)</f>
        <v>163377</v>
      </c>
      <c r="H55" s="22">
        <f>ROUNDDOWN(D55*G55,1)</f>
        <v>1633.7</v>
      </c>
      <c r="I55" s="22"/>
      <c r="J55" s="22"/>
      <c r="K55" s="22">
        <f>F55+H55+J55</f>
        <v>1633.7</v>
      </c>
      <c r="L55" s="23" t="s">
        <v>16</v>
      </c>
      <c r="N55" s="18" t="s">
        <v>174</v>
      </c>
      <c r="O55" s="18" t="s">
        <v>175</v>
      </c>
      <c r="P55" s="14">
        <v>1</v>
      </c>
    </row>
    <row r="56" spans="1:16" ht="15" customHeight="1">
      <c r="A56" s="20" t="s">
        <v>136</v>
      </c>
      <c r="B56" s="20" t="s">
        <v>16</v>
      </c>
      <c r="C56" s="21" t="s">
        <v>128</v>
      </c>
      <c r="D56" s="22">
        <v>0.02</v>
      </c>
      <c r="E56" s="22"/>
      <c r="F56" s="22"/>
      <c r="G56" s="22">
        <f>ROUNDDOWN(자재단가대비표!O53,0)</f>
        <v>94338</v>
      </c>
      <c r="H56" s="22">
        <f>ROUNDDOWN(D56*G56,1)</f>
        <v>1886.7</v>
      </c>
      <c r="I56" s="22"/>
      <c r="J56" s="22"/>
      <c r="K56" s="22">
        <f>F56+H56+J56</f>
        <v>1886.7</v>
      </c>
      <c r="L56" s="23" t="s">
        <v>16</v>
      </c>
      <c r="N56" s="18" t="s">
        <v>174</v>
      </c>
      <c r="O56" s="18" t="s">
        <v>175</v>
      </c>
      <c r="P56" s="14">
        <v>1</v>
      </c>
    </row>
    <row r="57" spans="1:16" ht="15" customHeight="1">
      <c r="A57" s="21" t="s">
        <v>176</v>
      </c>
      <c r="B57" s="24"/>
      <c r="C57" s="25"/>
      <c r="D57" s="26"/>
      <c r="E57" s="26"/>
      <c r="F57" s="27">
        <f>ROUNDDOWN(SUMIF($P$55:$P$56, 1,$F$55:$F$56),0)</f>
        <v>0</v>
      </c>
      <c r="G57" s="26"/>
      <c r="H57" s="27">
        <f>ROUNDDOWN(SUMIF($P$55:$P$56, 1,$H$55:$H$56),0)</f>
        <v>3520</v>
      </c>
      <c r="I57" s="26"/>
      <c r="J57" s="27">
        <f>ROUNDDOWN(SUMIF($P$55:$P$56, 1,$J$55:$J$56),0)</f>
        <v>0</v>
      </c>
      <c r="K57" s="27">
        <f>F57+H57+J57</f>
        <v>3520</v>
      </c>
      <c r="L57" s="28"/>
    </row>
    <row r="58" spans="1:16" ht="15" customHeight="1">
      <c r="A58" s="55" t="s">
        <v>192</v>
      </c>
      <c r="B58" s="55" t="s">
        <v>193</v>
      </c>
      <c r="C58" s="42" t="s">
        <v>19</v>
      </c>
      <c r="D58" s="147"/>
      <c r="E58" s="147"/>
      <c r="F58" s="147"/>
      <c r="G58" s="147"/>
      <c r="H58" s="147"/>
      <c r="I58" s="147"/>
      <c r="J58" s="147"/>
      <c r="K58" s="147"/>
      <c r="L58" s="45" t="s">
        <v>188</v>
      </c>
    </row>
    <row r="59" spans="1:16" ht="15" customHeight="1">
      <c r="A59" s="55" t="s">
        <v>17</v>
      </c>
      <c r="B59" s="55" t="s">
        <v>18</v>
      </c>
      <c r="C59" s="42" t="s">
        <v>19</v>
      </c>
      <c r="D59" s="147">
        <v>1.1000000000000001</v>
      </c>
      <c r="E59" s="147">
        <f>ROUNDDOWN(자재단가대비표!O6,0)</f>
        <v>540</v>
      </c>
      <c r="F59" s="147">
        <f>ROUNDDOWN(D59*E59,1)</f>
        <v>594</v>
      </c>
      <c r="G59" s="147"/>
      <c r="H59" s="147"/>
      <c r="I59" s="147"/>
      <c r="J59" s="147"/>
      <c r="K59" s="147">
        <f>F59+H59+J59</f>
        <v>594</v>
      </c>
      <c r="L59" s="45" t="s">
        <v>6</v>
      </c>
    </row>
    <row r="60" spans="1:16" ht="15" customHeight="1">
      <c r="A60" s="55" t="s">
        <v>113</v>
      </c>
      <c r="B60" s="55" t="s">
        <v>114</v>
      </c>
      <c r="C60" s="42" t="s">
        <v>15</v>
      </c>
      <c r="D60" s="147">
        <v>2</v>
      </c>
      <c r="E60" s="147">
        <f>ROUNDDOWN(자재단가대비표!O39,0)</f>
        <v>120</v>
      </c>
      <c r="F60" s="147">
        <f>ROUNDDOWN(D60*E60,1)</f>
        <v>240</v>
      </c>
      <c r="G60" s="147"/>
      <c r="H60" s="147"/>
      <c r="I60" s="147"/>
      <c r="J60" s="147"/>
      <c r="K60" s="147">
        <f>F60+H60+J60</f>
        <v>240</v>
      </c>
      <c r="L60" s="45" t="s">
        <v>16</v>
      </c>
    </row>
    <row r="61" spans="1:16" ht="15" customHeight="1">
      <c r="A61" s="55" t="s">
        <v>136</v>
      </c>
      <c r="B61" s="55" t="s">
        <v>16</v>
      </c>
      <c r="C61" s="42" t="s">
        <v>128</v>
      </c>
      <c r="D61" s="147">
        <v>0.01</v>
      </c>
      <c r="E61" s="147"/>
      <c r="F61" s="147"/>
      <c r="G61" s="147">
        <f>ROUNDDOWN(자재단가대비표!O53,0)</f>
        <v>94338</v>
      </c>
      <c r="H61" s="147">
        <f>ROUNDDOWN(D61*G61,1)</f>
        <v>943.3</v>
      </c>
      <c r="I61" s="147"/>
      <c r="J61" s="147"/>
      <c r="K61" s="147">
        <f>F61+H61+J61</f>
        <v>943.3</v>
      </c>
      <c r="L61" s="45" t="s">
        <v>16</v>
      </c>
    </row>
    <row r="62" spans="1:16" ht="15" customHeight="1">
      <c r="A62" s="42" t="s">
        <v>176</v>
      </c>
      <c r="B62" s="54"/>
      <c r="C62" s="39"/>
      <c r="D62" s="43"/>
      <c r="E62" s="43"/>
      <c r="F62" s="46">
        <f>ROUNDDOWN(SUM(F59:F61),0)</f>
        <v>834</v>
      </c>
      <c r="G62" s="43"/>
      <c r="H62" s="46">
        <f>ROUNDDOWN(SUM(H59:H61),0)</f>
        <v>943</v>
      </c>
      <c r="I62" s="43"/>
      <c r="J62" s="46">
        <f>ROUNDDOWN(SUMIF($P$59:$P$61, 1,$J$59:$J$61),0)</f>
        <v>0</v>
      </c>
      <c r="K62" s="46">
        <f>F62+H62+J62</f>
        <v>1777</v>
      </c>
      <c r="L62" s="146"/>
    </row>
    <row r="63" spans="1:16" ht="15" customHeight="1">
      <c r="A63" s="56" t="s">
        <v>429</v>
      </c>
      <c r="B63" s="20" t="s">
        <v>203</v>
      </c>
      <c r="C63" s="21" t="s">
        <v>204</v>
      </c>
      <c r="D63" s="22"/>
      <c r="E63" s="22"/>
      <c r="F63" s="22"/>
      <c r="G63" s="22"/>
      <c r="H63" s="22"/>
      <c r="I63" s="22"/>
      <c r="J63" s="22"/>
      <c r="K63" s="22"/>
      <c r="L63" s="23" t="s">
        <v>205</v>
      </c>
    </row>
    <row r="64" spans="1:16" ht="15" customHeight="1">
      <c r="A64" s="20" t="s">
        <v>97</v>
      </c>
      <c r="B64" s="20" t="s">
        <v>98</v>
      </c>
      <c r="C64" s="21" t="s">
        <v>99</v>
      </c>
      <c r="D64" s="22">
        <v>1</v>
      </c>
      <c r="E64" s="22">
        <f>자재단가대비표!O32</f>
        <v>680000</v>
      </c>
      <c r="F64" s="22">
        <f>ROUNDDOWN(D64*E64,1)</f>
        <v>680000</v>
      </c>
      <c r="G64" s="22"/>
      <c r="H64" s="22"/>
      <c r="I64" s="22"/>
      <c r="J64" s="22"/>
      <c r="K64" s="22">
        <f>F64+H64+J64</f>
        <v>680000</v>
      </c>
      <c r="L64" s="23" t="s">
        <v>16</v>
      </c>
      <c r="N64" s="18" t="s">
        <v>181</v>
      </c>
      <c r="O64" s="18" t="s">
        <v>175</v>
      </c>
      <c r="P64" s="14">
        <v>1</v>
      </c>
    </row>
    <row r="65" spans="1:16" ht="15" customHeight="1">
      <c r="A65" s="20" t="s">
        <v>140</v>
      </c>
      <c r="B65" s="20" t="s">
        <v>16</v>
      </c>
      <c r="C65" s="21" t="s">
        <v>128</v>
      </c>
      <c r="D65" s="22">
        <v>0.41499999999999998</v>
      </c>
      <c r="E65" s="22"/>
      <c r="F65" s="22"/>
      <c r="G65" s="22">
        <f>ROUNDDOWN(자재단가대비표!O57,0)</f>
        <v>151907</v>
      </c>
      <c r="H65" s="22">
        <f>ROUNDDOWN(D65*G65,1)</f>
        <v>63041.4</v>
      </c>
      <c r="I65" s="22"/>
      <c r="J65" s="22"/>
      <c r="K65" s="22">
        <f>F65+H65+J65</f>
        <v>63041.4</v>
      </c>
      <c r="L65" s="23" t="s">
        <v>16</v>
      </c>
      <c r="N65" s="18" t="s">
        <v>174</v>
      </c>
      <c r="O65" s="18" t="s">
        <v>175</v>
      </c>
      <c r="P65" s="14">
        <v>1</v>
      </c>
    </row>
    <row r="66" spans="1:16" ht="15" customHeight="1">
      <c r="A66" s="20" t="s">
        <v>136</v>
      </c>
      <c r="B66" s="20" t="s">
        <v>16</v>
      </c>
      <c r="C66" s="21" t="s">
        <v>128</v>
      </c>
      <c r="D66" s="22">
        <v>0.13200000000000001</v>
      </c>
      <c r="E66" s="22"/>
      <c r="F66" s="22"/>
      <c r="G66" s="22">
        <f>ROUNDDOWN(자재단가대비표!O53,0)</f>
        <v>94338</v>
      </c>
      <c r="H66" s="22">
        <f>ROUNDDOWN(D66*G66,1)</f>
        <v>12452.6</v>
      </c>
      <c r="I66" s="22"/>
      <c r="J66" s="22"/>
      <c r="K66" s="22">
        <f>F66+H66+J66</f>
        <v>12452.6</v>
      </c>
      <c r="L66" s="23" t="s">
        <v>16</v>
      </c>
      <c r="N66" s="18" t="s">
        <v>174</v>
      </c>
      <c r="O66" s="18" t="s">
        <v>175</v>
      </c>
      <c r="P66" s="14">
        <v>1</v>
      </c>
    </row>
    <row r="67" spans="1:16" ht="15" customHeight="1">
      <c r="A67" s="20" t="s">
        <v>196</v>
      </c>
      <c r="B67" s="24" t="str">
        <f>"노무비의 "&amp;M67*100&amp;"%"</f>
        <v>노무비의 2%</v>
      </c>
      <c r="C67" s="21" t="s">
        <v>95</v>
      </c>
      <c r="D67" s="29" t="s">
        <v>197</v>
      </c>
      <c r="E67" s="22">
        <f>SUMIF($N$63:N67, "02", $H$63:H67)</f>
        <v>75494</v>
      </c>
      <c r="F67" s="22">
        <f>ROUNDDOWN(E67*M67,1)</f>
        <v>1509.8</v>
      </c>
      <c r="G67" s="22"/>
      <c r="H67" s="22"/>
      <c r="I67" s="22"/>
      <c r="J67" s="22"/>
      <c r="K67" s="22">
        <f>F67+H67+J67</f>
        <v>1509.8</v>
      </c>
      <c r="L67" s="23" t="s">
        <v>16</v>
      </c>
      <c r="M67" s="19">
        <v>0.02</v>
      </c>
      <c r="O67" s="18" t="s">
        <v>175</v>
      </c>
      <c r="P67" s="14">
        <v>1</v>
      </c>
    </row>
    <row r="68" spans="1:16" ht="15" customHeight="1">
      <c r="A68" s="21" t="s">
        <v>176</v>
      </c>
      <c r="B68" s="24"/>
      <c r="C68" s="25"/>
      <c r="D68" s="26"/>
      <c r="E68" s="26"/>
      <c r="F68" s="27">
        <f>ROUNDDOWN(SUMIF($P$64:$P$67, 1,$F$64:$F$67),0)</f>
        <v>681509</v>
      </c>
      <c r="G68" s="26"/>
      <c r="H68" s="27">
        <f>ROUNDDOWN(SUMIF($P$64:$P$67, 1,$H$64:$H$67),0)</f>
        <v>75494</v>
      </c>
      <c r="I68" s="26"/>
      <c r="J68" s="27">
        <f>ROUNDDOWN(SUMIF($P$64:$P$67, 1,$J$64:$J$67),0)</f>
        <v>0</v>
      </c>
      <c r="K68" s="27">
        <f>F68+H68+J68</f>
        <v>757003</v>
      </c>
      <c r="L68" s="28"/>
    </row>
    <row r="69" spans="1:16" ht="15" customHeight="1">
      <c r="A69" s="56" t="s">
        <v>430</v>
      </c>
      <c r="B69" s="20" t="s">
        <v>206</v>
      </c>
      <c r="C69" s="21" t="s">
        <v>19</v>
      </c>
      <c r="D69" s="22"/>
      <c r="E69" s="22"/>
      <c r="F69" s="22"/>
      <c r="G69" s="22"/>
      <c r="H69" s="22"/>
      <c r="I69" s="22"/>
      <c r="J69" s="22"/>
      <c r="K69" s="22"/>
      <c r="L69" s="23" t="s">
        <v>207</v>
      </c>
    </row>
    <row r="70" spans="1:16" ht="15" customHeight="1">
      <c r="A70" s="20" t="s">
        <v>66</v>
      </c>
      <c r="B70" s="20" t="s">
        <v>67</v>
      </c>
      <c r="C70" s="21" t="s">
        <v>19</v>
      </c>
      <c r="D70" s="22">
        <v>1.05</v>
      </c>
      <c r="E70" s="22">
        <f>ROUNDDOWN(자재단가대비표!O18,0)</f>
        <v>2330</v>
      </c>
      <c r="F70" s="22">
        <f>ROUNDDOWN(D70*E70,1)</f>
        <v>2446.5</v>
      </c>
      <c r="G70" s="22"/>
      <c r="H70" s="22"/>
      <c r="I70" s="22"/>
      <c r="J70" s="22"/>
      <c r="K70" s="22">
        <f>F70+H70+J70</f>
        <v>2446.5</v>
      </c>
      <c r="L70" s="23" t="s">
        <v>6</v>
      </c>
      <c r="N70" s="18" t="s">
        <v>181</v>
      </c>
      <c r="O70" s="18" t="s">
        <v>175</v>
      </c>
      <c r="P70" s="14">
        <v>1</v>
      </c>
    </row>
    <row r="71" spans="1:16" ht="15" customHeight="1">
      <c r="A71" s="20" t="s">
        <v>132</v>
      </c>
      <c r="B71" s="20" t="s">
        <v>16</v>
      </c>
      <c r="C71" s="21" t="s">
        <v>128</v>
      </c>
      <c r="D71" s="22">
        <v>3.3000000000000002E-2</v>
      </c>
      <c r="E71" s="22"/>
      <c r="F71" s="22"/>
      <c r="G71" s="22">
        <f>ROUNDDOWN(자재단가대비표!O49,0)</f>
        <v>154536</v>
      </c>
      <c r="H71" s="22">
        <f>ROUNDDOWN(D71*G71,1)</f>
        <v>5099.6000000000004</v>
      </c>
      <c r="I71" s="22"/>
      <c r="J71" s="22"/>
      <c r="K71" s="22">
        <f>F71+H71+J71</f>
        <v>5099.6000000000004</v>
      </c>
      <c r="L71" s="23" t="s">
        <v>16</v>
      </c>
      <c r="N71" s="18" t="s">
        <v>174</v>
      </c>
      <c r="O71" s="18" t="s">
        <v>175</v>
      </c>
      <c r="P71" s="14">
        <v>1</v>
      </c>
    </row>
    <row r="72" spans="1:16" ht="15" customHeight="1">
      <c r="A72" s="20" t="s">
        <v>136</v>
      </c>
      <c r="B72" s="20" t="s">
        <v>16</v>
      </c>
      <c r="C72" s="21" t="s">
        <v>128</v>
      </c>
      <c r="D72" s="22">
        <v>1.6E-2</v>
      </c>
      <c r="E72" s="22"/>
      <c r="F72" s="22"/>
      <c r="G72" s="22">
        <f>ROUNDDOWN(자재단가대비표!O53,0)</f>
        <v>94338</v>
      </c>
      <c r="H72" s="22">
        <f>ROUNDDOWN(D72*G72,1)</f>
        <v>1509.4</v>
      </c>
      <c r="I72" s="22"/>
      <c r="J72" s="22"/>
      <c r="K72" s="22">
        <f>F72+H72+J72</f>
        <v>1509.4</v>
      </c>
      <c r="L72" s="23" t="s">
        <v>16</v>
      </c>
      <c r="N72" s="18" t="s">
        <v>174</v>
      </c>
      <c r="O72" s="18" t="s">
        <v>175</v>
      </c>
      <c r="P72" s="14">
        <v>1</v>
      </c>
    </row>
    <row r="73" spans="1:16" ht="15" customHeight="1">
      <c r="A73" s="20" t="s">
        <v>196</v>
      </c>
      <c r="B73" s="24" t="str">
        <f>"노무비의 "&amp;M73*100&amp;"%"</f>
        <v>노무비의 1%</v>
      </c>
      <c r="C73" s="21" t="s">
        <v>95</v>
      </c>
      <c r="D73" s="29" t="s">
        <v>197</v>
      </c>
      <c r="E73" s="22">
        <f>SUMIF($N$69:N73, "02", $H$69:H73)</f>
        <v>6609</v>
      </c>
      <c r="F73" s="22">
        <f>ROUNDDOWN(E73*M73,1)</f>
        <v>66</v>
      </c>
      <c r="G73" s="22"/>
      <c r="H73" s="22"/>
      <c r="I73" s="22"/>
      <c r="J73" s="22"/>
      <c r="K73" s="22">
        <f>F73+H73+J73</f>
        <v>66</v>
      </c>
      <c r="L73" s="23" t="s">
        <v>16</v>
      </c>
      <c r="M73" s="19">
        <v>0.01</v>
      </c>
      <c r="O73" s="18" t="s">
        <v>175</v>
      </c>
      <c r="P73" s="14">
        <v>1</v>
      </c>
    </row>
    <row r="74" spans="1:16" ht="15" customHeight="1">
      <c r="A74" s="21" t="s">
        <v>176</v>
      </c>
      <c r="B74" s="24"/>
      <c r="C74" s="25"/>
      <c r="D74" s="26"/>
      <c r="E74" s="26"/>
      <c r="F74" s="27">
        <f>ROUNDDOWN(SUMIF($P$70:$P$73, 1,$F$70:$F$73),0)</f>
        <v>2512</v>
      </c>
      <c r="G74" s="26"/>
      <c r="H74" s="27">
        <f>ROUNDDOWN(SUMIF($P$70:$P$73, 1,$H$70:$H$73),0)</f>
        <v>6609</v>
      </c>
      <c r="I74" s="26"/>
      <c r="J74" s="27">
        <f>ROUNDDOWN(SUMIF($P$70:$P$73, 1,$J$70:$J$73),0)</f>
        <v>0</v>
      </c>
      <c r="K74" s="27">
        <f>F74+H74+J74</f>
        <v>9121</v>
      </c>
      <c r="L74" s="28"/>
    </row>
    <row r="75" spans="1:16" ht="15" customHeight="1">
      <c r="A75" s="56" t="s">
        <v>431</v>
      </c>
      <c r="B75" s="20" t="s">
        <v>206</v>
      </c>
      <c r="C75" s="21" t="s">
        <v>19</v>
      </c>
      <c r="D75" s="22"/>
      <c r="E75" s="22"/>
      <c r="F75" s="22"/>
      <c r="G75" s="22"/>
      <c r="H75" s="22"/>
      <c r="I75" s="22"/>
      <c r="J75" s="22"/>
      <c r="K75" s="22"/>
      <c r="L75" s="23" t="s">
        <v>208</v>
      </c>
    </row>
    <row r="76" spans="1:16" ht="15" customHeight="1">
      <c r="A76" s="20" t="s">
        <v>66</v>
      </c>
      <c r="B76" s="20" t="s">
        <v>72</v>
      </c>
      <c r="C76" s="21" t="s">
        <v>19</v>
      </c>
      <c r="D76" s="22">
        <v>1.05</v>
      </c>
      <c r="E76" s="22">
        <f>ROUNDDOWN(자재단가대비표!O19,0)</f>
        <v>2880</v>
      </c>
      <c r="F76" s="22">
        <f>ROUNDDOWN(D76*E76,1)</f>
        <v>3024</v>
      </c>
      <c r="G76" s="22"/>
      <c r="H76" s="22"/>
      <c r="I76" s="22"/>
      <c r="J76" s="22"/>
      <c r="K76" s="22">
        <f>F76+H76+J76</f>
        <v>3024</v>
      </c>
      <c r="L76" s="23" t="s">
        <v>6</v>
      </c>
      <c r="N76" s="18" t="s">
        <v>181</v>
      </c>
      <c r="O76" s="18" t="s">
        <v>175</v>
      </c>
      <c r="P76" s="14">
        <v>1</v>
      </c>
    </row>
    <row r="77" spans="1:16" ht="15" customHeight="1">
      <c r="A77" s="20" t="s">
        <v>106</v>
      </c>
      <c r="B77" s="20" t="s">
        <v>107</v>
      </c>
      <c r="C77" s="21" t="s">
        <v>108</v>
      </c>
      <c r="D77" s="22">
        <v>3.5000000000000003E-2</v>
      </c>
      <c r="E77" s="22">
        <f>ROUNDDOWN(자재단가대비표!O38,1)</f>
        <v>944</v>
      </c>
      <c r="F77" s="22">
        <f>ROUNDDOWN(D77*E77,1)</f>
        <v>33</v>
      </c>
      <c r="G77" s="22"/>
      <c r="H77" s="22"/>
      <c r="I77" s="22"/>
      <c r="J77" s="22"/>
      <c r="K77" s="22">
        <f>F77+H77+J77</f>
        <v>33</v>
      </c>
      <c r="L77" s="23" t="s">
        <v>6</v>
      </c>
      <c r="N77" s="18" t="s">
        <v>181</v>
      </c>
      <c r="O77" s="18" t="s">
        <v>175</v>
      </c>
      <c r="P77" s="14">
        <v>1</v>
      </c>
    </row>
    <row r="78" spans="1:16" ht="15" customHeight="1">
      <c r="A78" s="20" t="s">
        <v>127</v>
      </c>
      <c r="B78" s="20" t="s">
        <v>16</v>
      </c>
      <c r="C78" s="21" t="s">
        <v>128</v>
      </c>
      <c r="D78" s="22">
        <v>0.12</v>
      </c>
      <c r="E78" s="22"/>
      <c r="F78" s="22"/>
      <c r="G78" s="22">
        <f>ROUNDDOWN(자재단가대비표!O45,0)</f>
        <v>163377</v>
      </c>
      <c r="H78" s="22">
        <f>ROUNDDOWN(D78*G78,1)</f>
        <v>19605.2</v>
      </c>
      <c r="I78" s="22"/>
      <c r="J78" s="22"/>
      <c r="K78" s="22">
        <f>F78+H78+J78</f>
        <v>19605.2</v>
      </c>
      <c r="L78" s="23" t="s">
        <v>16</v>
      </c>
      <c r="N78" s="18" t="s">
        <v>174</v>
      </c>
      <c r="O78" s="18" t="s">
        <v>175</v>
      </c>
      <c r="P78" s="14">
        <v>1</v>
      </c>
    </row>
    <row r="79" spans="1:16" ht="15" customHeight="1">
      <c r="A79" s="21" t="s">
        <v>176</v>
      </c>
      <c r="B79" s="24"/>
      <c r="C79" s="25"/>
      <c r="D79" s="26"/>
      <c r="E79" s="26"/>
      <c r="F79" s="27">
        <f>ROUNDDOWN(SUMIF($P$76:$P$78, 1,$F$76:$F$78),0)</f>
        <v>3057</v>
      </c>
      <c r="G79" s="26"/>
      <c r="H79" s="27">
        <f>ROUNDDOWN(SUMIF($P$76:$P$78, 1,$H$76:$H$78),0)</f>
        <v>19605</v>
      </c>
      <c r="I79" s="26"/>
      <c r="J79" s="27">
        <f>ROUNDDOWN(SUMIF($P$76:$P$78, 1,$J$76:$J$78),0)</f>
        <v>0</v>
      </c>
      <c r="K79" s="27">
        <f>F79+H79+J79</f>
        <v>22662</v>
      </c>
      <c r="L79" s="28"/>
    </row>
    <row r="80" spans="1:16" ht="15" customHeight="1">
      <c r="A80" s="56" t="s">
        <v>432</v>
      </c>
      <c r="B80" s="20" t="s">
        <v>16</v>
      </c>
      <c r="C80" s="21" t="s">
        <v>19</v>
      </c>
      <c r="D80" s="22"/>
      <c r="E80" s="22"/>
      <c r="F80" s="22"/>
      <c r="G80" s="22"/>
      <c r="H80" s="22"/>
      <c r="I80" s="22"/>
      <c r="J80" s="22"/>
      <c r="K80" s="22"/>
      <c r="L80" s="23" t="s">
        <v>16</v>
      </c>
    </row>
    <row r="81" spans="1:16" ht="15" customHeight="1">
      <c r="A81" s="20" t="s">
        <v>209</v>
      </c>
      <c r="B81" s="20" t="s">
        <v>210</v>
      </c>
      <c r="C81" s="21" t="s">
        <v>19</v>
      </c>
      <c r="D81" s="22">
        <v>1</v>
      </c>
      <c r="E81" s="22"/>
      <c r="F81" s="22"/>
      <c r="G81" s="22">
        <f>ROUNDDOWN(일위대가표!H86,0)</f>
        <v>11527</v>
      </c>
      <c r="H81" s="22">
        <f>ROUNDDOWN(D81*G81,1)</f>
        <v>11527</v>
      </c>
      <c r="I81" s="22"/>
      <c r="J81" s="22"/>
      <c r="K81" s="22">
        <f>F81+H81+J81</f>
        <v>11527</v>
      </c>
      <c r="L81" s="23" t="s">
        <v>211</v>
      </c>
      <c r="O81" s="18" t="s">
        <v>175</v>
      </c>
      <c r="P81" s="14">
        <v>1</v>
      </c>
    </row>
    <row r="82" spans="1:16" ht="15" customHeight="1">
      <c r="A82" s="20" t="s">
        <v>212</v>
      </c>
      <c r="B82" s="20" t="s">
        <v>213</v>
      </c>
      <c r="C82" s="21" t="s">
        <v>19</v>
      </c>
      <c r="D82" s="22">
        <v>1</v>
      </c>
      <c r="E82" s="22">
        <f>ROUNDDOWN(일위대가표!F95,0)</f>
        <v>2277</v>
      </c>
      <c r="F82" s="22">
        <f>ROUNDDOWN(D82*E82,1)</f>
        <v>2277</v>
      </c>
      <c r="G82" s="22">
        <f>ROUNDDOWN(일위대가표!H95,0)</f>
        <v>11052</v>
      </c>
      <c r="H82" s="22">
        <f>ROUNDDOWN(D82*G82,1)</f>
        <v>11052</v>
      </c>
      <c r="I82" s="22"/>
      <c r="J82" s="22"/>
      <c r="K82" s="22">
        <f>F82+H82+J82</f>
        <v>13329</v>
      </c>
      <c r="L82" s="23" t="s">
        <v>214</v>
      </c>
      <c r="O82" s="18" t="s">
        <v>175</v>
      </c>
      <c r="P82" s="14">
        <v>1</v>
      </c>
    </row>
    <row r="83" spans="1:16" ht="15" customHeight="1">
      <c r="A83" s="21" t="s">
        <v>176</v>
      </c>
      <c r="B83" s="24"/>
      <c r="C83" s="25"/>
      <c r="D83" s="26"/>
      <c r="E83" s="26"/>
      <c r="F83" s="27">
        <f>ROUNDDOWN(SUMIF($P$81:$P$82, 1,$F$81:$F$82),0)</f>
        <v>2277</v>
      </c>
      <c r="G83" s="26"/>
      <c r="H83" s="27">
        <f>ROUNDDOWN(SUMIF($P$81:$P$82, 1,$H$81:$H$82),0)</f>
        <v>22579</v>
      </c>
      <c r="I83" s="26"/>
      <c r="J83" s="27">
        <f>ROUNDDOWN(SUMIF($P$81:$P$82, 1,$J$81:$J$82),0)</f>
        <v>0</v>
      </c>
      <c r="K83" s="27">
        <f>F83+H83+J83</f>
        <v>24856</v>
      </c>
      <c r="L83" s="28"/>
    </row>
    <row r="84" spans="1:16" ht="15" customHeight="1">
      <c r="A84" s="56" t="s">
        <v>433</v>
      </c>
      <c r="B84" s="20" t="s">
        <v>210</v>
      </c>
      <c r="C84" s="21" t="s">
        <v>19</v>
      </c>
      <c r="D84" s="22"/>
      <c r="E84" s="22"/>
      <c r="F84" s="22"/>
      <c r="G84" s="22"/>
      <c r="H84" s="22"/>
      <c r="I84" s="22"/>
      <c r="J84" s="22"/>
      <c r="K84" s="22"/>
      <c r="L84" s="23" t="s">
        <v>215</v>
      </c>
    </row>
    <row r="85" spans="1:16" ht="15" customHeight="1">
      <c r="A85" s="20" t="s">
        <v>142</v>
      </c>
      <c r="B85" s="20" t="s">
        <v>16</v>
      </c>
      <c r="C85" s="21" t="s">
        <v>128</v>
      </c>
      <c r="D85" s="22">
        <v>0.1</v>
      </c>
      <c r="E85" s="22"/>
      <c r="F85" s="22"/>
      <c r="G85" s="22">
        <f>ROUNDDOWN(자재단가대비표!O58,0)</f>
        <v>115272</v>
      </c>
      <c r="H85" s="22">
        <f>ROUNDDOWN(D85*G85,1)</f>
        <v>11527.2</v>
      </c>
      <c r="I85" s="22"/>
      <c r="J85" s="22"/>
      <c r="K85" s="22">
        <f>F85+H85+J85</f>
        <v>11527.2</v>
      </c>
      <c r="L85" s="23" t="s">
        <v>16</v>
      </c>
      <c r="N85" s="18" t="s">
        <v>174</v>
      </c>
      <c r="O85" s="18" t="s">
        <v>175</v>
      </c>
      <c r="P85" s="14">
        <v>1</v>
      </c>
    </row>
    <row r="86" spans="1:16" ht="15" customHeight="1">
      <c r="A86" s="21" t="s">
        <v>176</v>
      </c>
      <c r="B86" s="24"/>
      <c r="C86" s="25"/>
      <c r="D86" s="26"/>
      <c r="E86" s="26"/>
      <c r="F86" s="27">
        <f>ROUNDDOWN(SUMIF($P$85:$P$85, 1,$F$85:$F$85),0)</f>
        <v>0</v>
      </c>
      <c r="G86" s="26"/>
      <c r="H86" s="27">
        <f>ROUNDDOWN(SUMIF($P$85:$P$85, 1,$H$85:$H$85),0)</f>
        <v>11527</v>
      </c>
      <c r="I86" s="26"/>
      <c r="J86" s="27">
        <f>ROUNDDOWN(SUMIF($P$85:$P$85, 1,$J$85:$J$85),0)</f>
        <v>0</v>
      </c>
      <c r="K86" s="27">
        <f>F86+H86+J86</f>
        <v>11527</v>
      </c>
      <c r="L86" s="28"/>
    </row>
    <row r="87" spans="1:16" ht="15" customHeight="1">
      <c r="A87" s="56" t="s">
        <v>434</v>
      </c>
      <c r="B87" s="20" t="s">
        <v>213</v>
      </c>
      <c r="C87" s="21" t="s">
        <v>19</v>
      </c>
      <c r="D87" s="22"/>
      <c r="E87" s="22"/>
      <c r="F87" s="22"/>
      <c r="G87" s="22"/>
      <c r="H87" s="22"/>
      <c r="I87" s="22"/>
      <c r="J87" s="22"/>
      <c r="K87" s="22"/>
      <c r="L87" s="23" t="s">
        <v>216</v>
      </c>
    </row>
    <row r="88" spans="1:16" ht="15" customHeight="1">
      <c r="A88" s="20" t="s">
        <v>135</v>
      </c>
      <c r="B88" s="20" t="s">
        <v>16</v>
      </c>
      <c r="C88" s="21" t="s">
        <v>128</v>
      </c>
      <c r="D88" s="22">
        <v>6.6000000000000003E-2</v>
      </c>
      <c r="E88" s="22"/>
      <c r="F88" s="22"/>
      <c r="G88" s="22">
        <f>ROUNDDOWN(자재단가대비표!O52,0)</f>
        <v>141733</v>
      </c>
      <c r="H88" s="22">
        <f>ROUNDDOWN(D88*G88,1)</f>
        <v>9354.2999999999993</v>
      </c>
      <c r="I88" s="22"/>
      <c r="J88" s="22"/>
      <c r="K88" s="22">
        <f t="shared" ref="K88:K95" si="3">F88+H88+J88</f>
        <v>9354.2999999999993</v>
      </c>
      <c r="L88" s="23" t="s">
        <v>16</v>
      </c>
      <c r="N88" s="18" t="s">
        <v>174</v>
      </c>
      <c r="O88" s="18" t="s">
        <v>175</v>
      </c>
      <c r="P88" s="14">
        <v>1</v>
      </c>
    </row>
    <row r="89" spans="1:16" ht="15" customHeight="1">
      <c r="A89" s="20" t="s">
        <v>136</v>
      </c>
      <c r="B89" s="20" t="s">
        <v>16</v>
      </c>
      <c r="C89" s="21" t="s">
        <v>128</v>
      </c>
      <c r="D89" s="22">
        <v>1.7999999999999999E-2</v>
      </c>
      <c r="E89" s="22"/>
      <c r="F89" s="22"/>
      <c r="G89" s="22">
        <f>ROUNDDOWN(자재단가대비표!O53,0)</f>
        <v>94338</v>
      </c>
      <c r="H89" s="22">
        <f>ROUNDDOWN(D89*G89,1)</f>
        <v>1698</v>
      </c>
      <c r="I89" s="22"/>
      <c r="J89" s="22"/>
      <c r="K89" s="22">
        <f t="shared" si="3"/>
        <v>1698</v>
      </c>
      <c r="L89" s="23" t="s">
        <v>16</v>
      </c>
      <c r="N89" s="18" t="s">
        <v>174</v>
      </c>
      <c r="O89" s="18" t="s">
        <v>175</v>
      </c>
      <c r="P89" s="14">
        <v>1</v>
      </c>
    </row>
    <row r="90" spans="1:16" ht="15" customHeight="1">
      <c r="A90" s="20" t="s">
        <v>13</v>
      </c>
      <c r="B90" s="20" t="s">
        <v>14</v>
      </c>
      <c r="C90" s="21" t="s">
        <v>15</v>
      </c>
      <c r="D90" s="22">
        <v>1.52</v>
      </c>
      <c r="E90" s="22">
        <f>ROUNDDOWN(자재단가대비표!O5,0)</f>
        <v>73</v>
      </c>
      <c r="F90" s="22">
        <f>ROUNDDOWN(D90*E90,1)</f>
        <v>110.9</v>
      </c>
      <c r="G90" s="22"/>
      <c r="H90" s="22"/>
      <c r="I90" s="22"/>
      <c r="J90" s="22"/>
      <c r="K90" s="22">
        <f t="shared" si="3"/>
        <v>110.9</v>
      </c>
      <c r="L90" s="23" t="s">
        <v>16</v>
      </c>
      <c r="N90" s="18" t="s">
        <v>181</v>
      </c>
      <c r="O90" s="18" t="s">
        <v>175</v>
      </c>
      <c r="P90" s="14">
        <v>1</v>
      </c>
    </row>
    <row r="91" spans="1:16" ht="15" customHeight="1">
      <c r="A91" s="20" t="s">
        <v>125</v>
      </c>
      <c r="B91" s="20" t="s">
        <v>16</v>
      </c>
      <c r="C91" s="21" t="s">
        <v>108</v>
      </c>
      <c r="D91" s="22">
        <v>0.32500000000000001</v>
      </c>
      <c r="E91" s="22">
        <f>ROUNDDOWN(자재단가대비표!O44,0)</f>
        <v>800</v>
      </c>
      <c r="F91" s="22">
        <f>ROUNDDOWN(D91*E91,1)</f>
        <v>260</v>
      </c>
      <c r="G91" s="22"/>
      <c r="H91" s="22"/>
      <c r="I91" s="22"/>
      <c r="J91" s="22"/>
      <c r="K91" s="22">
        <f t="shared" si="3"/>
        <v>260</v>
      </c>
      <c r="L91" s="23" t="s">
        <v>217</v>
      </c>
      <c r="N91" s="18" t="s">
        <v>181</v>
      </c>
      <c r="O91" s="18" t="s">
        <v>175</v>
      </c>
      <c r="P91" s="14">
        <v>1</v>
      </c>
    </row>
    <row r="92" spans="1:16" ht="15" customHeight="1">
      <c r="A92" s="20" t="s">
        <v>115</v>
      </c>
      <c r="B92" s="20" t="s">
        <v>116</v>
      </c>
      <c r="C92" s="21" t="s">
        <v>108</v>
      </c>
      <c r="D92" s="22">
        <v>0.66700000000000004</v>
      </c>
      <c r="E92" s="22">
        <f>ROUNDDOWN(자재단가대비표!O40,0)</f>
        <v>2473</v>
      </c>
      <c r="F92" s="22">
        <f>ROUNDDOWN(D92*E92,1)</f>
        <v>1649.4</v>
      </c>
      <c r="G92" s="22"/>
      <c r="H92" s="22"/>
      <c r="I92" s="22"/>
      <c r="J92" s="22"/>
      <c r="K92" s="22">
        <f t="shared" si="3"/>
        <v>1649.4</v>
      </c>
      <c r="L92" s="23" t="s">
        <v>218</v>
      </c>
      <c r="N92" s="18" t="s">
        <v>181</v>
      </c>
      <c r="O92" s="18" t="s">
        <v>175</v>
      </c>
      <c r="P92" s="14">
        <v>1</v>
      </c>
    </row>
    <row r="93" spans="1:16" ht="15" customHeight="1">
      <c r="A93" s="20" t="s">
        <v>87</v>
      </c>
      <c r="B93" s="20" t="s">
        <v>88</v>
      </c>
      <c r="C93" s="21" t="s">
        <v>89</v>
      </c>
      <c r="D93" s="22">
        <v>0.18</v>
      </c>
      <c r="E93" s="22">
        <f>ROUNDDOWN(자재단가대비표!O26,0)</f>
        <v>200</v>
      </c>
      <c r="F93" s="22">
        <f>ROUNDDOWN(D93*E93,1)</f>
        <v>36</v>
      </c>
      <c r="G93" s="22"/>
      <c r="H93" s="22"/>
      <c r="I93" s="22"/>
      <c r="J93" s="22"/>
      <c r="K93" s="22">
        <f t="shared" si="3"/>
        <v>36</v>
      </c>
      <c r="L93" s="23" t="s">
        <v>6</v>
      </c>
      <c r="N93" s="18" t="s">
        <v>181</v>
      </c>
      <c r="O93" s="18" t="s">
        <v>175</v>
      </c>
      <c r="P93" s="14">
        <v>1</v>
      </c>
    </row>
    <row r="94" spans="1:16" ht="15" customHeight="1">
      <c r="A94" s="20" t="s">
        <v>196</v>
      </c>
      <c r="B94" s="24" t="str">
        <f>"노무비의 "&amp;M94*100&amp;"%"</f>
        <v>노무비의 2%</v>
      </c>
      <c r="C94" s="21" t="s">
        <v>95</v>
      </c>
      <c r="D94" s="29" t="s">
        <v>197</v>
      </c>
      <c r="E94" s="22">
        <f>SUMIF($N$87:N94, "02", $H$87:H94)</f>
        <v>11052.3</v>
      </c>
      <c r="F94" s="22">
        <f>ROUNDDOWN(E94*M94,1)</f>
        <v>221</v>
      </c>
      <c r="G94" s="22"/>
      <c r="H94" s="22"/>
      <c r="I94" s="22"/>
      <c r="J94" s="22"/>
      <c r="K94" s="22">
        <f t="shared" si="3"/>
        <v>221</v>
      </c>
      <c r="L94" s="23" t="s">
        <v>16</v>
      </c>
      <c r="M94" s="19">
        <v>0.02</v>
      </c>
      <c r="O94" s="18" t="s">
        <v>175</v>
      </c>
      <c r="P94" s="14">
        <v>1</v>
      </c>
    </row>
    <row r="95" spans="1:16" ht="15" customHeight="1">
      <c r="A95" s="21" t="s">
        <v>176</v>
      </c>
      <c r="B95" s="24"/>
      <c r="C95" s="25"/>
      <c r="D95" s="26"/>
      <c r="E95" s="26"/>
      <c r="F95" s="27">
        <f>ROUNDDOWN(SUMIF($P$88:$P$94, 1,$F$88:$F$94),0)</f>
        <v>2277</v>
      </c>
      <c r="G95" s="26"/>
      <c r="H95" s="27">
        <f>ROUNDDOWN(SUMIF($P$88:$P$94, 1,$H$88:$H$94),0)</f>
        <v>11052</v>
      </c>
      <c r="I95" s="26"/>
      <c r="J95" s="27">
        <f>ROUNDDOWN(SUMIF($P$88:$P$94, 1,$J$88:$J$94),0)</f>
        <v>0</v>
      </c>
      <c r="K95" s="27">
        <f t="shared" si="3"/>
        <v>13329</v>
      </c>
      <c r="L95" s="28"/>
    </row>
    <row r="96" spans="1:16" ht="15" customHeight="1">
      <c r="A96" s="56" t="s">
        <v>435</v>
      </c>
      <c r="B96" s="20" t="s">
        <v>219</v>
      </c>
      <c r="C96" s="21" t="s">
        <v>19</v>
      </c>
      <c r="D96" s="22"/>
      <c r="E96" s="22"/>
      <c r="F96" s="22"/>
      <c r="G96" s="22"/>
      <c r="H96" s="22"/>
      <c r="I96" s="22"/>
      <c r="J96" s="22"/>
      <c r="K96" s="22"/>
      <c r="L96" s="23"/>
    </row>
    <row r="97" spans="1:16" ht="15" customHeight="1">
      <c r="A97" s="20" t="s">
        <v>39</v>
      </c>
      <c r="B97" s="20" t="s">
        <v>40</v>
      </c>
      <c r="C97" s="21" t="s">
        <v>41</v>
      </c>
      <c r="D97" s="22">
        <v>0.08</v>
      </c>
      <c r="E97" s="22">
        <f>ROUNDDOWN(자재단가대비표!O10,0)</f>
        <v>5600</v>
      </c>
      <c r="F97" s="22">
        <f t="shared" ref="F97:F102" si="4">ROUNDDOWN(D97*E97,1)</f>
        <v>448</v>
      </c>
      <c r="G97" s="22"/>
      <c r="H97" s="22"/>
      <c r="I97" s="22"/>
      <c r="J97" s="22"/>
      <c r="K97" s="22">
        <f t="shared" ref="K97:K104" si="5">F97+H97+J97</f>
        <v>448</v>
      </c>
      <c r="L97" s="23" t="s">
        <v>220</v>
      </c>
      <c r="N97" s="18" t="s">
        <v>181</v>
      </c>
      <c r="O97" s="18" t="s">
        <v>175</v>
      </c>
      <c r="P97" s="14">
        <v>1</v>
      </c>
    </row>
    <row r="98" spans="1:16" ht="15" customHeight="1">
      <c r="A98" s="20" t="s">
        <v>115</v>
      </c>
      <c r="B98" s="20" t="s">
        <v>118</v>
      </c>
      <c r="C98" s="21" t="s">
        <v>108</v>
      </c>
      <c r="D98" s="22">
        <v>0.05</v>
      </c>
      <c r="E98" s="22">
        <f>ROUNDDOWN(자재단가대비표!O41,0)</f>
        <v>600</v>
      </c>
      <c r="F98" s="22">
        <f t="shared" si="4"/>
        <v>30</v>
      </c>
      <c r="G98" s="22"/>
      <c r="H98" s="22"/>
      <c r="I98" s="22"/>
      <c r="J98" s="22"/>
      <c r="K98" s="22">
        <f t="shared" si="5"/>
        <v>30</v>
      </c>
      <c r="L98" s="23" t="s">
        <v>221</v>
      </c>
      <c r="N98" s="18" t="s">
        <v>181</v>
      </c>
      <c r="O98" s="18" t="s">
        <v>175</v>
      </c>
      <c r="P98" s="14">
        <v>1</v>
      </c>
    </row>
    <row r="99" spans="1:16" ht="15" customHeight="1">
      <c r="A99" s="20" t="s">
        <v>79</v>
      </c>
      <c r="B99" s="20" t="s">
        <v>80</v>
      </c>
      <c r="C99" s="21" t="s">
        <v>41</v>
      </c>
      <c r="D99" s="22">
        <v>0.54</v>
      </c>
      <c r="E99" s="22">
        <f>ROUNDDOWN(자재단가대비표!O24,0)</f>
        <v>1777</v>
      </c>
      <c r="F99" s="22">
        <f t="shared" si="4"/>
        <v>959.5</v>
      </c>
      <c r="G99" s="22"/>
      <c r="H99" s="22"/>
      <c r="I99" s="22"/>
      <c r="J99" s="22"/>
      <c r="K99" s="22">
        <f t="shared" si="5"/>
        <v>959.5</v>
      </c>
      <c r="L99" s="23" t="s">
        <v>222</v>
      </c>
      <c r="N99" s="18" t="s">
        <v>181</v>
      </c>
      <c r="O99" s="18" t="s">
        <v>175</v>
      </c>
      <c r="P99" s="14">
        <v>1</v>
      </c>
    </row>
    <row r="100" spans="1:16" ht="15" customHeight="1">
      <c r="A100" s="20" t="s">
        <v>43</v>
      </c>
      <c r="B100" s="20" t="s">
        <v>44</v>
      </c>
      <c r="C100" s="21" t="s">
        <v>41</v>
      </c>
      <c r="D100" s="22">
        <v>0.18</v>
      </c>
      <c r="E100" s="22">
        <f>ROUNDDOWN(자재단가대비표!O11,0)</f>
        <v>5600</v>
      </c>
      <c r="F100" s="22">
        <f t="shared" si="4"/>
        <v>1008</v>
      </c>
      <c r="G100" s="22"/>
      <c r="H100" s="22"/>
      <c r="I100" s="22"/>
      <c r="J100" s="22"/>
      <c r="K100" s="22">
        <f t="shared" si="5"/>
        <v>1008</v>
      </c>
      <c r="L100" s="23" t="s">
        <v>220</v>
      </c>
      <c r="N100" s="18" t="s">
        <v>181</v>
      </c>
      <c r="O100" s="18" t="s">
        <v>175</v>
      </c>
      <c r="P100" s="14">
        <v>1</v>
      </c>
    </row>
    <row r="101" spans="1:16" ht="15" customHeight="1">
      <c r="A101" s="20" t="s">
        <v>85</v>
      </c>
      <c r="B101" s="20" t="s">
        <v>86</v>
      </c>
      <c r="C101" s="21" t="s">
        <v>41</v>
      </c>
      <c r="D101" s="22">
        <v>0.49</v>
      </c>
      <c r="E101" s="22">
        <f>ROUNDDOWN(자재단가대비표!O25,0)</f>
        <v>8538</v>
      </c>
      <c r="F101" s="22">
        <f t="shared" si="4"/>
        <v>4183.6000000000004</v>
      </c>
      <c r="G101" s="22"/>
      <c r="H101" s="22"/>
      <c r="I101" s="22"/>
      <c r="J101" s="22"/>
      <c r="K101" s="22">
        <f t="shared" si="5"/>
        <v>4183.6000000000004</v>
      </c>
      <c r="L101" s="23" t="s">
        <v>223</v>
      </c>
      <c r="N101" s="18" t="s">
        <v>181</v>
      </c>
      <c r="O101" s="18" t="s">
        <v>175</v>
      </c>
      <c r="P101" s="14">
        <v>1</v>
      </c>
    </row>
    <row r="102" spans="1:16" ht="15" customHeight="1">
      <c r="A102" s="20" t="s">
        <v>87</v>
      </c>
      <c r="B102" s="20" t="s">
        <v>88</v>
      </c>
      <c r="C102" s="21" t="s">
        <v>89</v>
      </c>
      <c r="D102" s="22">
        <v>0.375</v>
      </c>
      <c r="E102" s="22">
        <f>ROUNDDOWN(자재단가대비표!O26,0)</f>
        <v>200</v>
      </c>
      <c r="F102" s="22">
        <f t="shared" si="4"/>
        <v>75</v>
      </c>
      <c r="G102" s="22"/>
      <c r="H102" s="22"/>
      <c r="I102" s="22"/>
      <c r="J102" s="22"/>
      <c r="K102" s="22">
        <f t="shared" si="5"/>
        <v>75</v>
      </c>
      <c r="L102" s="23" t="s">
        <v>6</v>
      </c>
      <c r="N102" s="18" t="s">
        <v>181</v>
      </c>
      <c r="O102" s="18" t="s">
        <v>175</v>
      </c>
      <c r="P102" s="14">
        <v>1</v>
      </c>
    </row>
    <row r="103" spans="1:16" ht="15" customHeight="1">
      <c r="A103" s="20" t="s">
        <v>135</v>
      </c>
      <c r="B103" s="20" t="s">
        <v>16</v>
      </c>
      <c r="C103" s="21" t="s">
        <v>128</v>
      </c>
      <c r="D103" s="22">
        <v>0.39</v>
      </c>
      <c r="E103" s="22"/>
      <c r="F103" s="22"/>
      <c r="G103" s="22">
        <f>ROUNDDOWN(자재단가대비표!O52,0)</f>
        <v>141733</v>
      </c>
      <c r="H103" s="22">
        <f>ROUNDDOWN(D103*G103,1)</f>
        <v>55275.8</v>
      </c>
      <c r="I103" s="22"/>
      <c r="J103" s="22"/>
      <c r="K103" s="22">
        <f t="shared" si="5"/>
        <v>55275.8</v>
      </c>
      <c r="L103" s="23" t="s">
        <v>16</v>
      </c>
      <c r="N103" s="18" t="s">
        <v>174</v>
      </c>
      <c r="O103" s="18" t="s">
        <v>175</v>
      </c>
      <c r="P103" s="14">
        <v>1</v>
      </c>
    </row>
    <row r="104" spans="1:16" ht="15" customHeight="1">
      <c r="A104" s="21" t="s">
        <v>176</v>
      </c>
      <c r="B104" s="24"/>
      <c r="C104" s="25"/>
      <c r="D104" s="26"/>
      <c r="E104" s="26"/>
      <c r="F104" s="27">
        <f>ROUNDDOWN(SUMIF($P$97:$P$103, 1,$F$97:$F$103),0)</f>
        <v>6704</v>
      </c>
      <c r="G104" s="26"/>
      <c r="H104" s="27">
        <f>ROUNDDOWN(SUMIF($P$97:$P$103, 1,$H$97:$H$103),0)</f>
        <v>55275</v>
      </c>
      <c r="I104" s="26"/>
      <c r="J104" s="27">
        <f>ROUNDDOWN(SUMIF($P$97:$P$103, 1,$J$97:$J$103),0)</f>
        <v>0</v>
      </c>
      <c r="K104" s="27">
        <f t="shared" si="5"/>
        <v>61979</v>
      </c>
      <c r="L104" s="28"/>
    </row>
    <row r="105" spans="1:16" ht="15" customHeight="1">
      <c r="A105" s="56" t="s">
        <v>436</v>
      </c>
      <c r="B105" s="20" t="s">
        <v>16</v>
      </c>
      <c r="C105" s="21" t="s">
        <v>19</v>
      </c>
      <c r="D105" s="22"/>
      <c r="E105" s="22"/>
      <c r="F105" s="22"/>
      <c r="G105" s="22"/>
      <c r="H105" s="22"/>
      <c r="I105" s="22"/>
      <c r="J105" s="22"/>
      <c r="K105" s="22"/>
      <c r="L105" s="23" t="s">
        <v>194</v>
      </c>
    </row>
    <row r="106" spans="1:16" ht="15" customHeight="1">
      <c r="A106" s="20" t="s">
        <v>127</v>
      </c>
      <c r="B106" s="20" t="s">
        <v>16</v>
      </c>
      <c r="C106" s="21" t="s">
        <v>128</v>
      </c>
      <c r="D106" s="22">
        <v>0.06</v>
      </c>
      <c r="E106" s="22"/>
      <c r="F106" s="22"/>
      <c r="G106" s="22">
        <f>ROUNDDOWN(자재단가대비표!O45,0)</f>
        <v>163377</v>
      </c>
      <c r="H106" s="22">
        <f>ROUNDDOWN(D106*G106,1)</f>
        <v>9802.6</v>
      </c>
      <c r="I106" s="22"/>
      <c r="J106" s="22"/>
      <c r="K106" s="22">
        <f>F106+H106+J106</f>
        <v>9802.6</v>
      </c>
      <c r="L106" s="23" t="s">
        <v>16</v>
      </c>
      <c r="N106" s="18" t="s">
        <v>174</v>
      </c>
      <c r="O106" s="18" t="s">
        <v>175</v>
      </c>
      <c r="P106" s="14">
        <v>1</v>
      </c>
    </row>
    <row r="107" spans="1:16" ht="15" customHeight="1">
      <c r="A107" s="20" t="s">
        <v>136</v>
      </c>
      <c r="B107" s="20" t="s">
        <v>16</v>
      </c>
      <c r="C107" s="21" t="s">
        <v>128</v>
      </c>
      <c r="D107" s="22">
        <v>0.03</v>
      </c>
      <c r="E107" s="22"/>
      <c r="F107" s="22"/>
      <c r="G107" s="22">
        <f>ROUNDDOWN(자재단가대비표!O53,0)</f>
        <v>94338</v>
      </c>
      <c r="H107" s="22">
        <f>ROUNDDOWN(D107*G107,1)</f>
        <v>2830.1</v>
      </c>
      <c r="I107" s="22"/>
      <c r="J107" s="22"/>
      <c r="K107" s="22">
        <f>F107+H107+J107</f>
        <v>2830.1</v>
      </c>
      <c r="L107" s="23" t="s">
        <v>16</v>
      </c>
      <c r="N107" s="18" t="s">
        <v>174</v>
      </c>
      <c r="O107" s="18" t="s">
        <v>175</v>
      </c>
      <c r="P107" s="14">
        <v>1</v>
      </c>
    </row>
    <row r="108" spans="1:16" ht="15" customHeight="1">
      <c r="A108" s="20" t="s">
        <v>200</v>
      </c>
      <c r="B108" s="20" t="s">
        <v>201</v>
      </c>
      <c r="C108" s="21" t="s">
        <v>19</v>
      </c>
      <c r="D108" s="22">
        <v>1</v>
      </c>
      <c r="E108" s="22"/>
      <c r="F108" s="22"/>
      <c r="G108" s="22">
        <f>ROUNDDOWN(일위대가표!H57,0)</f>
        <v>3520</v>
      </c>
      <c r="H108" s="22">
        <f>ROUNDDOWN(D108*G108,1)</f>
        <v>3520</v>
      </c>
      <c r="I108" s="22"/>
      <c r="J108" s="22"/>
      <c r="K108" s="22">
        <f>F108+H108+J108</f>
        <v>3520</v>
      </c>
      <c r="L108" s="23" t="s">
        <v>202</v>
      </c>
      <c r="O108" s="18" t="s">
        <v>175</v>
      </c>
      <c r="P108" s="14">
        <v>1</v>
      </c>
    </row>
    <row r="109" spans="1:16" ht="15" customHeight="1">
      <c r="A109" s="21" t="s">
        <v>176</v>
      </c>
      <c r="B109" s="24"/>
      <c r="C109" s="25"/>
      <c r="D109" s="26"/>
      <c r="E109" s="26"/>
      <c r="F109" s="27">
        <f>ROUNDDOWN(SUMIF($P$106:$P$108, 1,$F$106:$F$108),0)</f>
        <v>0</v>
      </c>
      <c r="G109" s="26"/>
      <c r="H109" s="27">
        <f>ROUNDDOWN(SUMIF($P$106:$P$108, 1,$H$106:$H$108),0)</f>
        <v>16152</v>
      </c>
      <c r="I109" s="26"/>
      <c r="J109" s="27">
        <f>ROUNDDOWN(SUMIF($P$106:$P$108, 1,$J$106:$J$108),0)</f>
        <v>0</v>
      </c>
      <c r="K109" s="27">
        <f>F109+H109+J109</f>
        <v>16152</v>
      </c>
      <c r="L109" s="28"/>
    </row>
    <row r="110" spans="1:16" ht="15" customHeight="1">
      <c r="A110" s="56" t="s">
        <v>437</v>
      </c>
      <c r="B110" s="20" t="s">
        <v>224</v>
      </c>
      <c r="C110" s="21" t="s">
        <v>204</v>
      </c>
      <c r="D110" s="22"/>
      <c r="E110" s="22"/>
      <c r="F110" s="22"/>
      <c r="G110" s="22"/>
      <c r="H110" s="22"/>
      <c r="I110" s="22"/>
      <c r="J110" s="22"/>
      <c r="K110" s="22"/>
      <c r="L110" s="23" t="s">
        <v>205</v>
      </c>
    </row>
    <row r="111" spans="1:16" ht="15" customHeight="1">
      <c r="A111" s="20" t="s">
        <v>100</v>
      </c>
      <c r="B111" s="20" t="s">
        <v>102</v>
      </c>
      <c r="C111" s="21" t="s">
        <v>99</v>
      </c>
      <c r="D111" s="22">
        <v>1</v>
      </c>
      <c r="E111" s="22">
        <f>자재단가대비표!O34</f>
        <v>810000</v>
      </c>
      <c r="F111" s="22">
        <f>ROUNDDOWN(D111*E111,1)</f>
        <v>810000</v>
      </c>
      <c r="G111" s="22"/>
      <c r="H111" s="22"/>
      <c r="I111" s="22"/>
      <c r="J111" s="22"/>
      <c r="K111" s="22">
        <f>F111+H111+J111</f>
        <v>810000</v>
      </c>
      <c r="L111" s="23" t="s">
        <v>16</v>
      </c>
      <c r="N111" s="18" t="s">
        <v>181</v>
      </c>
      <c r="O111" s="18" t="s">
        <v>175</v>
      </c>
      <c r="P111" s="14">
        <v>1</v>
      </c>
    </row>
    <row r="112" spans="1:16" ht="15" customHeight="1">
      <c r="A112" s="20" t="s">
        <v>140</v>
      </c>
      <c r="B112" s="20" t="s">
        <v>16</v>
      </c>
      <c r="C112" s="21" t="s">
        <v>128</v>
      </c>
      <c r="D112" s="22">
        <v>0.41499999999999998</v>
      </c>
      <c r="E112" s="22"/>
      <c r="F112" s="22"/>
      <c r="G112" s="22">
        <f>ROUNDDOWN(자재단가대비표!O57,0)</f>
        <v>151907</v>
      </c>
      <c r="H112" s="22">
        <f>ROUNDDOWN(D112*G112,1)</f>
        <v>63041.4</v>
      </c>
      <c r="I112" s="22"/>
      <c r="J112" s="22"/>
      <c r="K112" s="22">
        <f>F112+H112+J112</f>
        <v>63041.4</v>
      </c>
      <c r="L112" s="23" t="s">
        <v>16</v>
      </c>
      <c r="N112" s="18" t="s">
        <v>174</v>
      </c>
      <c r="O112" s="18" t="s">
        <v>175</v>
      </c>
      <c r="P112" s="14">
        <v>1</v>
      </c>
    </row>
    <row r="113" spans="1:16" ht="15" customHeight="1">
      <c r="A113" s="20" t="s">
        <v>136</v>
      </c>
      <c r="B113" s="20" t="s">
        <v>16</v>
      </c>
      <c r="C113" s="21" t="s">
        <v>128</v>
      </c>
      <c r="D113" s="22">
        <v>0.13200000000000001</v>
      </c>
      <c r="E113" s="22"/>
      <c r="F113" s="22"/>
      <c r="G113" s="22">
        <f>ROUNDDOWN(자재단가대비표!O53,0)</f>
        <v>94338</v>
      </c>
      <c r="H113" s="22">
        <f>ROUNDDOWN(D113*G113,1)</f>
        <v>12452.6</v>
      </c>
      <c r="I113" s="22"/>
      <c r="J113" s="22"/>
      <c r="K113" s="22">
        <f>F113+H113+J113</f>
        <v>12452.6</v>
      </c>
      <c r="L113" s="23" t="s">
        <v>16</v>
      </c>
      <c r="N113" s="18" t="s">
        <v>174</v>
      </c>
      <c r="O113" s="18" t="s">
        <v>175</v>
      </c>
      <c r="P113" s="14">
        <v>1</v>
      </c>
    </row>
    <row r="114" spans="1:16" ht="15" customHeight="1">
      <c r="A114" s="20" t="s">
        <v>196</v>
      </c>
      <c r="B114" s="24" t="str">
        <f>"노무비의 "&amp;M114*100&amp;"%"</f>
        <v>노무비의 2%</v>
      </c>
      <c r="C114" s="21" t="s">
        <v>95</v>
      </c>
      <c r="D114" s="29" t="s">
        <v>197</v>
      </c>
      <c r="E114" s="22">
        <f>SUMIF($N$110:N114, "02", $H$110:H114)</f>
        <v>75494</v>
      </c>
      <c r="F114" s="22">
        <f>ROUNDDOWN(E114*M114,1)</f>
        <v>1509.8</v>
      </c>
      <c r="G114" s="22"/>
      <c r="H114" s="22"/>
      <c r="I114" s="22"/>
      <c r="J114" s="22"/>
      <c r="K114" s="22">
        <f>F114+H114+J114</f>
        <v>1509.8</v>
      </c>
      <c r="L114" s="23" t="s">
        <v>16</v>
      </c>
      <c r="M114" s="19">
        <v>0.02</v>
      </c>
      <c r="O114" s="18" t="s">
        <v>175</v>
      </c>
      <c r="P114" s="14">
        <v>1</v>
      </c>
    </row>
    <row r="115" spans="1:16" ht="15" customHeight="1">
      <c r="A115" s="21" t="s">
        <v>176</v>
      </c>
      <c r="B115" s="24"/>
      <c r="C115" s="25"/>
      <c r="D115" s="26"/>
      <c r="E115" s="26"/>
      <c r="F115" s="27">
        <f>ROUNDDOWN(SUMIF($P$111:$P$114, 1,$F$111:$F$114),0)</f>
        <v>811509</v>
      </c>
      <c r="G115" s="26"/>
      <c r="H115" s="27">
        <f>ROUNDDOWN(SUMIF($P$111:$P$114, 1,$H$111:$H$114),0)</f>
        <v>75494</v>
      </c>
      <c r="I115" s="26"/>
      <c r="J115" s="27">
        <f>ROUNDDOWN(SUMIF($P$111:$P$114, 1,$J$111:$J$114),0)</f>
        <v>0</v>
      </c>
      <c r="K115" s="27">
        <f>F115+H115+J115</f>
        <v>887003</v>
      </c>
      <c r="L115" s="28"/>
    </row>
    <row r="116" spans="1:16" ht="15" customHeight="1">
      <c r="A116" s="56" t="s">
        <v>438</v>
      </c>
      <c r="B116" s="20" t="s">
        <v>225</v>
      </c>
      <c r="C116" s="21" t="s">
        <v>19</v>
      </c>
      <c r="D116" s="22"/>
      <c r="E116" s="22"/>
      <c r="F116" s="22"/>
      <c r="G116" s="22"/>
      <c r="H116" s="22"/>
      <c r="I116" s="22"/>
      <c r="J116" s="22"/>
      <c r="K116" s="22"/>
      <c r="L116" s="23" t="s">
        <v>207</v>
      </c>
    </row>
    <row r="117" spans="1:16" ht="15" customHeight="1">
      <c r="A117" s="20" t="s">
        <v>66</v>
      </c>
      <c r="B117" s="20" t="s">
        <v>67</v>
      </c>
      <c r="C117" s="21" t="s">
        <v>19</v>
      </c>
      <c r="D117" s="22">
        <v>1.05</v>
      </c>
      <c r="E117" s="22">
        <f>ROUNDDOWN(자재단가대비표!O18,0)</f>
        <v>2330</v>
      </c>
      <c r="F117" s="22">
        <f>ROUNDDOWN(D117*E117,1)</f>
        <v>2446.5</v>
      </c>
      <c r="G117" s="22"/>
      <c r="H117" s="22"/>
      <c r="I117" s="22"/>
      <c r="J117" s="22"/>
      <c r="K117" s="22">
        <f>F117+H117+J117</f>
        <v>2446.5</v>
      </c>
      <c r="L117" s="23" t="s">
        <v>6</v>
      </c>
      <c r="N117" s="18" t="s">
        <v>181</v>
      </c>
      <c r="O117" s="18" t="s">
        <v>175</v>
      </c>
      <c r="P117" s="14">
        <v>1</v>
      </c>
    </row>
    <row r="118" spans="1:16" ht="15" customHeight="1">
      <c r="A118" s="20" t="s">
        <v>132</v>
      </c>
      <c r="B118" s="20" t="s">
        <v>16</v>
      </c>
      <c r="C118" s="21" t="s">
        <v>128</v>
      </c>
      <c r="D118" s="22">
        <v>3.3000000000000002E-2</v>
      </c>
      <c r="E118" s="22"/>
      <c r="F118" s="22"/>
      <c r="G118" s="22">
        <f>ROUNDDOWN(자재단가대비표!O49,0)</f>
        <v>154536</v>
      </c>
      <c r="H118" s="22">
        <f>ROUNDDOWN(D118*G118,1)</f>
        <v>5099.6000000000004</v>
      </c>
      <c r="I118" s="22"/>
      <c r="J118" s="22"/>
      <c r="K118" s="22">
        <f>F118+H118+J118</f>
        <v>5099.6000000000004</v>
      </c>
      <c r="L118" s="23" t="s">
        <v>16</v>
      </c>
      <c r="N118" s="18" t="s">
        <v>174</v>
      </c>
      <c r="O118" s="18" t="s">
        <v>175</v>
      </c>
      <c r="P118" s="14">
        <v>1</v>
      </c>
    </row>
    <row r="119" spans="1:16" ht="15" customHeight="1">
      <c r="A119" s="20" t="s">
        <v>136</v>
      </c>
      <c r="B119" s="20" t="s">
        <v>16</v>
      </c>
      <c r="C119" s="21" t="s">
        <v>128</v>
      </c>
      <c r="D119" s="22">
        <v>1.6E-2</v>
      </c>
      <c r="E119" s="22"/>
      <c r="F119" s="22"/>
      <c r="G119" s="22">
        <f>ROUNDDOWN(자재단가대비표!O53,0)</f>
        <v>94338</v>
      </c>
      <c r="H119" s="22">
        <f>ROUNDDOWN(D119*G119,1)</f>
        <v>1509.4</v>
      </c>
      <c r="I119" s="22"/>
      <c r="J119" s="22"/>
      <c r="K119" s="22">
        <f>F119+H119+J119</f>
        <v>1509.4</v>
      </c>
      <c r="L119" s="23" t="s">
        <v>16</v>
      </c>
      <c r="N119" s="18" t="s">
        <v>174</v>
      </c>
      <c r="O119" s="18" t="s">
        <v>175</v>
      </c>
      <c r="P119" s="14">
        <v>1</v>
      </c>
    </row>
    <row r="120" spans="1:16" ht="15" customHeight="1">
      <c r="A120" s="20" t="s">
        <v>196</v>
      </c>
      <c r="B120" s="24" t="str">
        <f>"노무비의 "&amp;M120*100&amp;"%"</f>
        <v>노무비의 1%</v>
      </c>
      <c r="C120" s="21" t="s">
        <v>95</v>
      </c>
      <c r="D120" s="29" t="s">
        <v>197</v>
      </c>
      <c r="E120" s="22">
        <f>SUMIF($N$116:N120, "02", $H$116:H120)</f>
        <v>6609</v>
      </c>
      <c r="F120" s="22">
        <f>ROUNDDOWN(E120*M120,1)</f>
        <v>66</v>
      </c>
      <c r="G120" s="22"/>
      <c r="H120" s="22"/>
      <c r="I120" s="22"/>
      <c r="J120" s="22"/>
      <c r="K120" s="22">
        <f>F120+H120+J120</f>
        <v>66</v>
      </c>
      <c r="L120" s="23" t="s">
        <v>16</v>
      </c>
      <c r="M120" s="19">
        <v>0.01</v>
      </c>
      <c r="O120" s="18" t="s">
        <v>175</v>
      </c>
      <c r="P120" s="14">
        <v>1</v>
      </c>
    </row>
    <row r="121" spans="1:16" ht="15" customHeight="1">
      <c r="A121" s="21" t="s">
        <v>176</v>
      </c>
      <c r="B121" s="24"/>
      <c r="C121" s="25"/>
      <c r="D121" s="26"/>
      <c r="E121" s="26"/>
      <c r="F121" s="27">
        <f>ROUNDDOWN(SUMIF($P$117:$P$120, 1,$F$117:$F$120),0)</f>
        <v>2512</v>
      </c>
      <c r="G121" s="26"/>
      <c r="H121" s="27">
        <f>ROUNDDOWN(SUMIF($P$117:$P$120, 1,$H$117:$H$120),0)</f>
        <v>6609</v>
      </c>
      <c r="I121" s="26"/>
      <c r="J121" s="27">
        <f>ROUNDDOWN(SUMIF($P$117:$P$120, 1,$J$117:$J$120),0)</f>
        <v>0</v>
      </c>
      <c r="K121" s="27">
        <f>F121+H121+J121</f>
        <v>9121</v>
      </c>
      <c r="L121" s="28"/>
    </row>
    <row r="122" spans="1:16" ht="15" customHeight="1">
      <c r="A122" s="56" t="s">
        <v>439</v>
      </c>
      <c r="B122" s="20" t="s">
        <v>226</v>
      </c>
      <c r="C122" s="21" t="s">
        <v>19</v>
      </c>
      <c r="D122" s="22"/>
      <c r="E122" s="22"/>
      <c r="F122" s="22"/>
      <c r="G122" s="22"/>
      <c r="H122" s="22"/>
      <c r="I122" s="22"/>
      <c r="J122" s="22"/>
      <c r="K122" s="22"/>
      <c r="L122" s="23" t="s">
        <v>195</v>
      </c>
    </row>
    <row r="123" spans="1:16" ht="15" customHeight="1">
      <c r="A123" s="20" t="s">
        <v>33</v>
      </c>
      <c r="B123" s="20" t="s">
        <v>34</v>
      </c>
      <c r="C123" s="21" t="s">
        <v>19</v>
      </c>
      <c r="D123" s="22">
        <v>1.05</v>
      </c>
      <c r="E123" s="22">
        <f>ROUNDDOWN(자재단가대비표!O9,0)</f>
        <v>10329</v>
      </c>
      <c r="F123" s="22">
        <f>ROUNDDOWN(D123*E123,1)</f>
        <v>10845.4</v>
      </c>
      <c r="G123" s="22"/>
      <c r="H123" s="22"/>
      <c r="I123" s="22"/>
      <c r="J123" s="22"/>
      <c r="K123" s="22">
        <f>F123+H123+J123</f>
        <v>10845.4</v>
      </c>
      <c r="L123" s="23" t="s">
        <v>6</v>
      </c>
      <c r="N123" s="18" t="s">
        <v>181</v>
      </c>
      <c r="O123" s="18" t="s">
        <v>175</v>
      </c>
      <c r="P123" s="14">
        <v>1</v>
      </c>
    </row>
    <row r="124" spans="1:16" ht="15" customHeight="1">
      <c r="A124" s="20" t="s">
        <v>127</v>
      </c>
      <c r="B124" s="20" t="s">
        <v>16</v>
      </c>
      <c r="C124" s="21" t="s">
        <v>128</v>
      </c>
      <c r="D124" s="22">
        <v>0.06</v>
      </c>
      <c r="E124" s="22"/>
      <c r="F124" s="22"/>
      <c r="G124" s="22">
        <f>ROUNDDOWN(자재단가대비표!O45,0)</f>
        <v>163377</v>
      </c>
      <c r="H124" s="22">
        <f>ROUNDDOWN(D124*G124,1)</f>
        <v>9802.6</v>
      </c>
      <c r="I124" s="22"/>
      <c r="J124" s="22"/>
      <c r="K124" s="22">
        <f>F124+H124+J124</f>
        <v>9802.6</v>
      </c>
      <c r="L124" s="23" t="s">
        <v>16</v>
      </c>
      <c r="N124" s="18" t="s">
        <v>174</v>
      </c>
      <c r="O124" s="18" t="s">
        <v>175</v>
      </c>
      <c r="P124" s="14">
        <v>1</v>
      </c>
    </row>
    <row r="125" spans="1:16" ht="15" customHeight="1">
      <c r="A125" s="20" t="s">
        <v>136</v>
      </c>
      <c r="B125" s="20" t="s">
        <v>16</v>
      </c>
      <c r="C125" s="21" t="s">
        <v>128</v>
      </c>
      <c r="D125" s="22">
        <v>6.0000000000000001E-3</v>
      </c>
      <c r="E125" s="22"/>
      <c r="F125" s="22"/>
      <c r="G125" s="22">
        <f>ROUNDDOWN(자재단가대비표!O53,0)</f>
        <v>94338</v>
      </c>
      <c r="H125" s="22">
        <f>ROUNDDOWN(D125*G125,1)</f>
        <v>566</v>
      </c>
      <c r="I125" s="22"/>
      <c r="J125" s="22"/>
      <c r="K125" s="22">
        <f>F125+H125+J125</f>
        <v>566</v>
      </c>
      <c r="L125" s="23" t="s">
        <v>16</v>
      </c>
      <c r="N125" s="18" t="s">
        <v>174</v>
      </c>
      <c r="O125" s="18" t="s">
        <v>175</v>
      </c>
      <c r="P125" s="14">
        <v>1</v>
      </c>
    </row>
    <row r="126" spans="1:16" ht="15" customHeight="1">
      <c r="A126" s="20" t="s">
        <v>196</v>
      </c>
      <c r="B126" s="24" t="str">
        <f>"노무비의 "&amp;M126*100&amp;"%"</f>
        <v>노무비의 2%</v>
      </c>
      <c r="C126" s="21" t="s">
        <v>95</v>
      </c>
      <c r="D126" s="29" t="s">
        <v>197</v>
      </c>
      <c r="E126" s="22">
        <f>SUMIF($N$122:N126, "02", $H$122:H126)</f>
        <v>10368.6</v>
      </c>
      <c r="F126" s="22">
        <f>ROUNDDOWN(E126*M126,1)</f>
        <v>207.3</v>
      </c>
      <c r="G126" s="22"/>
      <c r="H126" s="22"/>
      <c r="I126" s="22"/>
      <c r="J126" s="22"/>
      <c r="K126" s="22">
        <f>F126+H126+J126</f>
        <v>207.3</v>
      </c>
      <c r="L126" s="23" t="s">
        <v>16</v>
      </c>
      <c r="M126" s="19">
        <v>0.02</v>
      </c>
      <c r="O126" s="18" t="s">
        <v>175</v>
      </c>
      <c r="P126" s="14">
        <v>1</v>
      </c>
    </row>
    <row r="127" spans="1:16" ht="15" customHeight="1">
      <c r="A127" s="21" t="s">
        <v>176</v>
      </c>
      <c r="B127" s="24"/>
      <c r="C127" s="25"/>
      <c r="D127" s="26"/>
      <c r="E127" s="26"/>
      <c r="F127" s="27">
        <f>ROUNDDOWN(SUMIF($P$123:$P$126, 1,$F$123:$F$126),0)</f>
        <v>11052</v>
      </c>
      <c r="G127" s="26"/>
      <c r="H127" s="27">
        <f>ROUNDDOWN(SUMIF($P$123:$P$126, 1,$H$123:$H$126),0)</f>
        <v>10368</v>
      </c>
      <c r="I127" s="26"/>
      <c r="J127" s="27">
        <f>ROUNDDOWN(SUMIF($P$123:$P$126, 1,$J$123:$J$126),0)</f>
        <v>0</v>
      </c>
      <c r="K127" s="27">
        <f>F127+H127+J127</f>
        <v>21420</v>
      </c>
      <c r="L127" s="28"/>
    </row>
    <row r="128" spans="1:16" ht="15" customHeight="1">
      <c r="A128" s="56" t="s">
        <v>421</v>
      </c>
      <c r="B128" s="20" t="s">
        <v>227</v>
      </c>
      <c r="C128" s="21" t="s">
        <v>204</v>
      </c>
      <c r="D128" s="22"/>
      <c r="E128" s="22"/>
      <c r="F128" s="22"/>
      <c r="G128" s="22"/>
      <c r="H128" s="22"/>
      <c r="I128" s="22"/>
      <c r="J128" s="22"/>
      <c r="K128" s="22"/>
      <c r="L128" s="23" t="s">
        <v>205</v>
      </c>
    </row>
    <row r="129" spans="1:16" ht="15" customHeight="1">
      <c r="A129" s="20" t="s">
        <v>100</v>
      </c>
      <c r="B129" s="20" t="s">
        <v>101</v>
      </c>
      <c r="C129" s="21" t="s">
        <v>99</v>
      </c>
      <c r="D129" s="22">
        <v>1</v>
      </c>
      <c r="E129" s="22">
        <f>자재단가대비표!O33</f>
        <v>540000</v>
      </c>
      <c r="F129" s="22">
        <f>ROUNDDOWN(D129*E129,1)</f>
        <v>540000</v>
      </c>
      <c r="G129" s="22"/>
      <c r="H129" s="22"/>
      <c r="I129" s="22"/>
      <c r="J129" s="22"/>
      <c r="K129" s="22">
        <f>F129+H129+J129</f>
        <v>540000</v>
      </c>
      <c r="L129" s="23" t="s">
        <v>16</v>
      </c>
      <c r="N129" s="18" t="s">
        <v>181</v>
      </c>
      <c r="O129" s="18" t="s">
        <v>175</v>
      </c>
      <c r="P129" s="14">
        <v>1</v>
      </c>
    </row>
    <row r="130" spans="1:16" ht="15" customHeight="1">
      <c r="A130" s="20" t="s">
        <v>140</v>
      </c>
      <c r="B130" s="20" t="s">
        <v>16</v>
      </c>
      <c r="C130" s="21" t="s">
        <v>128</v>
      </c>
      <c r="D130" s="22">
        <v>0.41499999999999998</v>
      </c>
      <c r="E130" s="22"/>
      <c r="F130" s="22"/>
      <c r="G130" s="22">
        <f>ROUNDDOWN(자재단가대비표!O57,0)</f>
        <v>151907</v>
      </c>
      <c r="H130" s="22">
        <f>ROUNDDOWN(D130*G130,1)</f>
        <v>63041.4</v>
      </c>
      <c r="I130" s="22"/>
      <c r="J130" s="22"/>
      <c r="K130" s="22">
        <f>F130+H130+J130</f>
        <v>63041.4</v>
      </c>
      <c r="L130" s="23" t="s">
        <v>16</v>
      </c>
      <c r="N130" s="18" t="s">
        <v>174</v>
      </c>
      <c r="O130" s="18" t="s">
        <v>175</v>
      </c>
      <c r="P130" s="14">
        <v>1</v>
      </c>
    </row>
    <row r="131" spans="1:16" ht="15" customHeight="1">
      <c r="A131" s="20" t="s">
        <v>136</v>
      </c>
      <c r="B131" s="20" t="s">
        <v>16</v>
      </c>
      <c r="C131" s="21" t="s">
        <v>128</v>
      </c>
      <c r="D131" s="22">
        <v>0.13200000000000001</v>
      </c>
      <c r="E131" s="22"/>
      <c r="F131" s="22"/>
      <c r="G131" s="22">
        <f>ROUNDDOWN(자재단가대비표!O53,0)</f>
        <v>94338</v>
      </c>
      <c r="H131" s="22">
        <f>ROUNDDOWN(D131*G131,1)</f>
        <v>12452.6</v>
      </c>
      <c r="I131" s="22"/>
      <c r="J131" s="22"/>
      <c r="K131" s="22">
        <f>F131+H131+J131</f>
        <v>12452.6</v>
      </c>
      <c r="L131" s="23" t="s">
        <v>16</v>
      </c>
      <c r="N131" s="18" t="s">
        <v>174</v>
      </c>
      <c r="O131" s="18" t="s">
        <v>175</v>
      </c>
      <c r="P131" s="14">
        <v>1</v>
      </c>
    </row>
    <row r="132" spans="1:16" ht="15" customHeight="1">
      <c r="A132" s="20" t="s">
        <v>196</v>
      </c>
      <c r="B132" s="24" t="str">
        <f>"노무비의 "&amp;M132*100&amp;"%"</f>
        <v>노무비의 2%</v>
      </c>
      <c r="C132" s="21" t="s">
        <v>95</v>
      </c>
      <c r="D132" s="29" t="s">
        <v>197</v>
      </c>
      <c r="E132" s="22">
        <f>SUMIF($N$128:N132, "02", $H$128:H132)</f>
        <v>75494</v>
      </c>
      <c r="F132" s="22">
        <f>ROUNDDOWN(E132*M132,1)</f>
        <v>1509.8</v>
      </c>
      <c r="G132" s="22"/>
      <c r="H132" s="22"/>
      <c r="I132" s="22"/>
      <c r="J132" s="22"/>
      <c r="K132" s="22">
        <f>F132+H132+J132</f>
        <v>1509.8</v>
      </c>
      <c r="L132" s="23" t="s">
        <v>16</v>
      </c>
      <c r="M132" s="19">
        <v>0.02</v>
      </c>
      <c r="O132" s="18" t="s">
        <v>175</v>
      </c>
      <c r="P132" s="14">
        <v>1</v>
      </c>
    </row>
    <row r="133" spans="1:16" ht="15" customHeight="1">
      <c r="A133" s="21" t="s">
        <v>176</v>
      </c>
      <c r="B133" s="24"/>
      <c r="C133" s="25"/>
      <c r="D133" s="26"/>
      <c r="E133" s="26"/>
      <c r="F133" s="27">
        <f>ROUNDDOWN(SUMIF($P$129:$P$132, 1,$F$129:$F$132),0)</f>
        <v>541509</v>
      </c>
      <c r="G133" s="26"/>
      <c r="H133" s="27">
        <f>ROUNDDOWN(SUMIF($P$129:$P$132, 1,$H$129:$H$132),0)</f>
        <v>75494</v>
      </c>
      <c r="I133" s="26"/>
      <c r="J133" s="27">
        <f>ROUNDDOWN(SUMIF($P$129:$P$132, 1,$J$129:$J$132),0)</f>
        <v>0</v>
      </c>
      <c r="K133" s="27">
        <f>F133+H133+J133</f>
        <v>617003</v>
      </c>
      <c r="L133" s="28"/>
    </row>
    <row r="134" spans="1:16" ht="15" customHeight="1">
      <c r="A134" s="56" t="s">
        <v>422</v>
      </c>
      <c r="B134" s="20" t="s">
        <v>228</v>
      </c>
      <c r="C134" s="21" t="s">
        <v>204</v>
      </c>
      <c r="D134" s="22"/>
      <c r="E134" s="22"/>
      <c r="F134" s="22"/>
      <c r="G134" s="22"/>
      <c r="H134" s="22"/>
      <c r="I134" s="22"/>
      <c r="J134" s="22"/>
      <c r="K134" s="22"/>
      <c r="L134" s="23" t="s">
        <v>205</v>
      </c>
    </row>
    <row r="135" spans="1:16" ht="15" customHeight="1">
      <c r="A135" s="20" t="s">
        <v>100</v>
      </c>
      <c r="B135" s="20" t="s">
        <v>103</v>
      </c>
      <c r="C135" s="21" t="s">
        <v>99</v>
      </c>
      <c r="D135" s="22">
        <v>1</v>
      </c>
      <c r="E135" s="22">
        <f>ROUNDDOWN(자재단가대비표!O35,0)</f>
        <v>750000</v>
      </c>
      <c r="F135" s="22">
        <f>ROUNDDOWN(D135*E135,1)</f>
        <v>750000</v>
      </c>
      <c r="G135" s="22"/>
      <c r="H135" s="22"/>
      <c r="I135" s="22"/>
      <c r="J135" s="22"/>
      <c r="K135" s="22">
        <f>F135+H135+J135</f>
        <v>750000</v>
      </c>
      <c r="L135" s="23" t="s">
        <v>16</v>
      </c>
      <c r="N135" s="18" t="s">
        <v>181</v>
      </c>
      <c r="O135" s="18" t="s">
        <v>175</v>
      </c>
      <c r="P135" s="14">
        <v>1</v>
      </c>
    </row>
    <row r="136" spans="1:16" ht="15" customHeight="1">
      <c r="A136" s="20" t="s">
        <v>140</v>
      </c>
      <c r="B136" s="20" t="s">
        <v>16</v>
      </c>
      <c r="C136" s="21" t="s">
        <v>128</v>
      </c>
      <c r="D136" s="22">
        <v>0.41499999999999998</v>
      </c>
      <c r="E136" s="22"/>
      <c r="F136" s="22"/>
      <c r="G136" s="22">
        <f>ROUNDDOWN(자재단가대비표!O57,0)</f>
        <v>151907</v>
      </c>
      <c r="H136" s="22">
        <f>ROUNDDOWN(D136*G136,1)</f>
        <v>63041.4</v>
      </c>
      <c r="I136" s="22"/>
      <c r="J136" s="22"/>
      <c r="K136" s="22">
        <f>F136+H136+J136</f>
        <v>63041.4</v>
      </c>
      <c r="L136" s="23" t="s">
        <v>16</v>
      </c>
      <c r="N136" s="18" t="s">
        <v>174</v>
      </c>
      <c r="O136" s="18" t="s">
        <v>175</v>
      </c>
      <c r="P136" s="14">
        <v>1</v>
      </c>
    </row>
    <row r="137" spans="1:16" ht="15" customHeight="1">
      <c r="A137" s="20" t="s">
        <v>136</v>
      </c>
      <c r="B137" s="20" t="s">
        <v>16</v>
      </c>
      <c r="C137" s="21" t="s">
        <v>128</v>
      </c>
      <c r="D137" s="22">
        <v>0.13200000000000001</v>
      </c>
      <c r="E137" s="22"/>
      <c r="F137" s="22"/>
      <c r="G137" s="22">
        <f>ROUNDDOWN(자재단가대비표!O53,0)</f>
        <v>94338</v>
      </c>
      <c r="H137" s="22">
        <f>ROUNDDOWN(D137*G137,1)</f>
        <v>12452.6</v>
      </c>
      <c r="I137" s="22"/>
      <c r="J137" s="22"/>
      <c r="K137" s="22">
        <f>F137+H137+J137</f>
        <v>12452.6</v>
      </c>
      <c r="L137" s="23" t="s">
        <v>16</v>
      </c>
      <c r="N137" s="18" t="s">
        <v>174</v>
      </c>
      <c r="O137" s="18" t="s">
        <v>175</v>
      </c>
      <c r="P137" s="14">
        <v>1</v>
      </c>
    </row>
    <row r="138" spans="1:16" ht="15" customHeight="1">
      <c r="A138" s="20" t="s">
        <v>196</v>
      </c>
      <c r="B138" s="24" t="str">
        <f>"노무비의 "&amp;M138*100&amp;"%"</f>
        <v>노무비의 2%</v>
      </c>
      <c r="C138" s="21" t="s">
        <v>95</v>
      </c>
      <c r="D138" s="29" t="s">
        <v>197</v>
      </c>
      <c r="E138" s="22">
        <f>SUMIF($N$134:N138, "02", $H$134:H138)</f>
        <v>75494</v>
      </c>
      <c r="F138" s="22">
        <f>ROUNDDOWN(E138*M138,1)</f>
        <v>1509.8</v>
      </c>
      <c r="G138" s="22"/>
      <c r="H138" s="22"/>
      <c r="I138" s="22"/>
      <c r="J138" s="22"/>
      <c r="K138" s="22">
        <f>F138+H138+J138</f>
        <v>1509.8</v>
      </c>
      <c r="L138" s="23" t="s">
        <v>16</v>
      </c>
      <c r="M138" s="19">
        <v>0.02</v>
      </c>
      <c r="O138" s="18" t="s">
        <v>175</v>
      </c>
      <c r="P138" s="14">
        <v>1</v>
      </c>
    </row>
    <row r="139" spans="1:16" ht="15" customHeight="1">
      <c r="A139" s="21" t="s">
        <v>176</v>
      </c>
      <c r="B139" s="24"/>
      <c r="C139" s="25"/>
      <c r="D139" s="26"/>
      <c r="E139" s="26"/>
      <c r="F139" s="27">
        <f>ROUNDDOWN(SUMIF($P$135:$P$138, 1,$F$135:$F$138),0)</f>
        <v>751509</v>
      </c>
      <c r="G139" s="26"/>
      <c r="H139" s="27">
        <f>ROUNDDOWN(SUMIF($P$135:$P$138, 1,$H$135:$H$138),0)</f>
        <v>75494</v>
      </c>
      <c r="I139" s="26"/>
      <c r="J139" s="27">
        <f>ROUNDDOWN(SUMIF($P$135:$P$138, 1,$J$135:$J$138),0)</f>
        <v>0</v>
      </c>
      <c r="K139" s="27">
        <f>F139+H139+J139</f>
        <v>827003</v>
      </c>
      <c r="L139" s="28"/>
    </row>
    <row r="140" spans="1:16" ht="15" customHeight="1">
      <c r="A140" s="56" t="s">
        <v>427</v>
      </c>
      <c r="B140" s="20" t="s">
        <v>229</v>
      </c>
      <c r="C140" s="21" t="s">
        <v>204</v>
      </c>
      <c r="D140" s="22"/>
      <c r="E140" s="22"/>
      <c r="F140" s="22"/>
      <c r="G140" s="22"/>
      <c r="H140" s="22"/>
      <c r="I140" s="22"/>
      <c r="J140" s="22"/>
      <c r="K140" s="22"/>
      <c r="L140" s="23" t="s">
        <v>205</v>
      </c>
    </row>
    <row r="141" spans="1:16" ht="15" customHeight="1">
      <c r="A141" s="20" t="s">
        <v>100</v>
      </c>
      <c r="B141" s="20" t="s">
        <v>104</v>
      </c>
      <c r="C141" s="21" t="s">
        <v>99</v>
      </c>
      <c r="D141" s="22">
        <v>1</v>
      </c>
      <c r="E141" s="22">
        <f>ROUNDDOWN(자재단가대비표!O36,0)</f>
        <v>950000</v>
      </c>
      <c r="F141" s="22">
        <f>ROUNDDOWN(D141*E141,1)</f>
        <v>950000</v>
      </c>
      <c r="G141" s="22"/>
      <c r="H141" s="22"/>
      <c r="I141" s="22"/>
      <c r="J141" s="22"/>
      <c r="K141" s="22">
        <f>F141+H141+J141</f>
        <v>950000</v>
      </c>
      <c r="L141" s="23" t="s">
        <v>16</v>
      </c>
      <c r="N141" s="18" t="s">
        <v>181</v>
      </c>
      <c r="O141" s="18" t="s">
        <v>175</v>
      </c>
      <c r="P141" s="14">
        <v>1</v>
      </c>
    </row>
    <row r="142" spans="1:16" ht="15" customHeight="1">
      <c r="A142" s="20" t="s">
        <v>140</v>
      </c>
      <c r="B142" s="20" t="s">
        <v>16</v>
      </c>
      <c r="C142" s="21" t="s">
        <v>128</v>
      </c>
      <c r="D142" s="22">
        <v>0.41499999999999998</v>
      </c>
      <c r="E142" s="22"/>
      <c r="F142" s="22"/>
      <c r="G142" s="22">
        <f>ROUNDDOWN(자재단가대비표!O57,0)</f>
        <v>151907</v>
      </c>
      <c r="H142" s="22">
        <f>ROUNDDOWN(D142*G142,1)</f>
        <v>63041.4</v>
      </c>
      <c r="I142" s="22"/>
      <c r="J142" s="22"/>
      <c r="K142" s="22">
        <f>F142+H142+J142</f>
        <v>63041.4</v>
      </c>
      <c r="L142" s="23" t="s">
        <v>16</v>
      </c>
      <c r="N142" s="18" t="s">
        <v>174</v>
      </c>
      <c r="O142" s="18" t="s">
        <v>175</v>
      </c>
      <c r="P142" s="14">
        <v>1</v>
      </c>
    </row>
    <row r="143" spans="1:16" ht="15" customHeight="1">
      <c r="A143" s="20" t="s">
        <v>136</v>
      </c>
      <c r="B143" s="20" t="s">
        <v>16</v>
      </c>
      <c r="C143" s="21" t="s">
        <v>128</v>
      </c>
      <c r="D143" s="22">
        <v>0.13200000000000001</v>
      </c>
      <c r="E143" s="22"/>
      <c r="F143" s="22"/>
      <c r="G143" s="22">
        <f>ROUNDDOWN(자재단가대비표!O53,0)</f>
        <v>94338</v>
      </c>
      <c r="H143" s="22">
        <f>ROUNDDOWN(D143*G143,1)</f>
        <v>12452.6</v>
      </c>
      <c r="I143" s="22"/>
      <c r="J143" s="22"/>
      <c r="K143" s="22">
        <f>F143+H143+J143</f>
        <v>12452.6</v>
      </c>
      <c r="L143" s="23" t="s">
        <v>16</v>
      </c>
      <c r="N143" s="18" t="s">
        <v>174</v>
      </c>
      <c r="O143" s="18" t="s">
        <v>175</v>
      </c>
      <c r="P143" s="14">
        <v>1</v>
      </c>
    </row>
    <row r="144" spans="1:16" ht="15" customHeight="1">
      <c r="A144" s="20" t="s">
        <v>196</v>
      </c>
      <c r="B144" s="24" t="str">
        <f>"노무비의 "&amp;M144*100&amp;"%"</f>
        <v>노무비의 2%</v>
      </c>
      <c r="C144" s="21" t="s">
        <v>95</v>
      </c>
      <c r="D144" s="29" t="s">
        <v>197</v>
      </c>
      <c r="E144" s="22">
        <f>SUMIF($N$140:N144, "02", $H$140:H144)</f>
        <v>75494</v>
      </c>
      <c r="F144" s="22">
        <f>ROUNDDOWN(E144*M144,1)</f>
        <v>1509.8</v>
      </c>
      <c r="G144" s="22"/>
      <c r="H144" s="22"/>
      <c r="I144" s="22"/>
      <c r="J144" s="22"/>
      <c r="K144" s="22">
        <f>F144+H144+J144</f>
        <v>1509.8</v>
      </c>
      <c r="L144" s="23" t="s">
        <v>16</v>
      </c>
      <c r="M144" s="19">
        <v>0.02</v>
      </c>
      <c r="O144" s="18" t="s">
        <v>175</v>
      </c>
      <c r="P144" s="14">
        <v>1</v>
      </c>
    </row>
    <row r="145" spans="1:16" ht="15" customHeight="1">
      <c r="A145" s="21" t="s">
        <v>176</v>
      </c>
      <c r="B145" s="24"/>
      <c r="C145" s="25"/>
      <c r="D145" s="26"/>
      <c r="E145" s="26"/>
      <c r="F145" s="27">
        <f>ROUNDDOWN(SUMIF($P$141:$P$144, 1,$F$141:$F$144),0)</f>
        <v>951509</v>
      </c>
      <c r="G145" s="26"/>
      <c r="H145" s="27">
        <f>ROUNDDOWN(SUMIF($P$141:$P$144, 1,$H$141:$H$144),0)</f>
        <v>75494</v>
      </c>
      <c r="I145" s="26"/>
      <c r="J145" s="27">
        <f>ROUNDDOWN(SUMIF($P$141:$P$144, 1,$J$141:$J$144),0)</f>
        <v>0</v>
      </c>
      <c r="K145" s="27">
        <f>F145+H145+J145</f>
        <v>1027003</v>
      </c>
      <c r="L145" s="28"/>
    </row>
    <row r="146" spans="1:16" ht="15" customHeight="1">
      <c r="A146" s="56" t="s">
        <v>440</v>
      </c>
      <c r="B146" s="20" t="s">
        <v>230</v>
      </c>
      <c r="C146" s="21" t="s">
        <v>204</v>
      </c>
      <c r="D146" s="22"/>
      <c r="E146" s="22"/>
      <c r="F146" s="22"/>
      <c r="G146" s="22"/>
      <c r="H146" s="22"/>
      <c r="I146" s="22"/>
      <c r="J146" s="22"/>
      <c r="K146" s="22"/>
      <c r="L146" s="23" t="s">
        <v>205</v>
      </c>
    </row>
    <row r="147" spans="1:16" ht="15" customHeight="1">
      <c r="A147" s="20" t="s">
        <v>100</v>
      </c>
      <c r="B147" s="20" t="s">
        <v>105</v>
      </c>
      <c r="C147" s="21" t="s">
        <v>99</v>
      </c>
      <c r="D147" s="22">
        <v>1</v>
      </c>
      <c r="E147" s="22">
        <f>ROUNDDOWN(자재단가대비표!O37,0)</f>
        <v>800000</v>
      </c>
      <c r="F147" s="22">
        <f>ROUNDDOWN(D147*E147,1)</f>
        <v>800000</v>
      </c>
      <c r="G147" s="22"/>
      <c r="H147" s="22"/>
      <c r="I147" s="22"/>
      <c r="J147" s="22"/>
      <c r="K147" s="22">
        <f>F147+H147+J147</f>
        <v>800000</v>
      </c>
      <c r="L147" s="23" t="s">
        <v>16</v>
      </c>
      <c r="N147" s="18" t="s">
        <v>181</v>
      </c>
      <c r="O147" s="18" t="s">
        <v>175</v>
      </c>
      <c r="P147" s="14">
        <v>1</v>
      </c>
    </row>
    <row r="148" spans="1:16" ht="15" customHeight="1">
      <c r="A148" s="20" t="s">
        <v>140</v>
      </c>
      <c r="B148" s="20" t="s">
        <v>16</v>
      </c>
      <c r="C148" s="21" t="s">
        <v>128</v>
      </c>
      <c r="D148" s="22">
        <v>0.41499999999999998</v>
      </c>
      <c r="E148" s="22"/>
      <c r="F148" s="22"/>
      <c r="G148" s="22">
        <f>ROUNDDOWN(자재단가대비표!O57,0)</f>
        <v>151907</v>
      </c>
      <c r="H148" s="22">
        <f>ROUNDDOWN(D148*G148,1)</f>
        <v>63041.4</v>
      </c>
      <c r="I148" s="22"/>
      <c r="J148" s="22"/>
      <c r="K148" s="22">
        <f>F148+H148+J148</f>
        <v>63041.4</v>
      </c>
      <c r="L148" s="23" t="s">
        <v>16</v>
      </c>
      <c r="N148" s="18" t="s">
        <v>174</v>
      </c>
      <c r="O148" s="18" t="s">
        <v>175</v>
      </c>
      <c r="P148" s="14">
        <v>1</v>
      </c>
    </row>
    <row r="149" spans="1:16" ht="15" customHeight="1">
      <c r="A149" s="20" t="s">
        <v>136</v>
      </c>
      <c r="B149" s="20" t="s">
        <v>16</v>
      </c>
      <c r="C149" s="21" t="s">
        <v>128</v>
      </c>
      <c r="D149" s="22">
        <v>0.13200000000000001</v>
      </c>
      <c r="E149" s="22"/>
      <c r="F149" s="22"/>
      <c r="G149" s="22">
        <f>ROUNDDOWN(자재단가대비표!O53,0)</f>
        <v>94338</v>
      </c>
      <c r="H149" s="22">
        <f>ROUNDDOWN(D149*G149,1)</f>
        <v>12452.6</v>
      </c>
      <c r="I149" s="22"/>
      <c r="J149" s="22"/>
      <c r="K149" s="22">
        <f>F149+H149+J149</f>
        <v>12452.6</v>
      </c>
      <c r="L149" s="23" t="s">
        <v>16</v>
      </c>
      <c r="N149" s="18" t="s">
        <v>174</v>
      </c>
      <c r="O149" s="18" t="s">
        <v>175</v>
      </c>
      <c r="P149" s="14">
        <v>1</v>
      </c>
    </row>
    <row r="150" spans="1:16" ht="15" customHeight="1">
      <c r="A150" s="20" t="s">
        <v>196</v>
      </c>
      <c r="B150" s="24" t="str">
        <f>"노무비의 "&amp;M150*100&amp;"%"</f>
        <v>노무비의 2%</v>
      </c>
      <c r="C150" s="21" t="s">
        <v>95</v>
      </c>
      <c r="D150" s="29" t="s">
        <v>197</v>
      </c>
      <c r="E150" s="22">
        <f>SUMIF($N$146:N150, "02", $H$146:H150)</f>
        <v>75494</v>
      </c>
      <c r="F150" s="22">
        <f>ROUNDDOWN(E150*M150,1)</f>
        <v>1509.8</v>
      </c>
      <c r="G150" s="22"/>
      <c r="H150" s="22"/>
      <c r="I150" s="22"/>
      <c r="J150" s="22"/>
      <c r="K150" s="22">
        <f>F150+H150+J150</f>
        <v>1509.8</v>
      </c>
      <c r="L150" s="23" t="s">
        <v>16</v>
      </c>
      <c r="M150" s="19">
        <v>0.02</v>
      </c>
      <c r="O150" s="18" t="s">
        <v>175</v>
      </c>
      <c r="P150" s="14">
        <v>1</v>
      </c>
    </row>
    <row r="151" spans="1:16" ht="15" customHeight="1">
      <c r="A151" s="21" t="s">
        <v>176</v>
      </c>
      <c r="B151" s="24"/>
      <c r="C151" s="25"/>
      <c r="D151" s="26"/>
      <c r="E151" s="26"/>
      <c r="F151" s="27">
        <f>ROUNDDOWN(SUMIF($P$147:$P$150, 1,$F$147:$F$150),0)</f>
        <v>801509</v>
      </c>
      <c r="G151" s="26"/>
      <c r="H151" s="27">
        <f>ROUNDDOWN(SUMIF($P$147:$P$150, 1,$H$147:$H$150),0)</f>
        <v>75494</v>
      </c>
      <c r="I151" s="26"/>
      <c r="J151" s="27">
        <f>ROUNDDOWN(SUMIF($P$147:$P$150, 1,$J$147:$J$150),0)</f>
        <v>0</v>
      </c>
      <c r="K151" s="27">
        <f>F151+H151+J151</f>
        <v>877003</v>
      </c>
      <c r="L151" s="28"/>
    </row>
    <row r="152" spans="1:16" ht="15" customHeight="1">
      <c r="A152" s="24"/>
      <c r="B152" s="24"/>
      <c r="C152" s="25"/>
      <c r="D152" s="26"/>
      <c r="E152" s="26"/>
      <c r="F152" s="26"/>
      <c r="G152" s="26"/>
      <c r="H152" s="26"/>
      <c r="I152" s="26"/>
      <c r="J152" s="26"/>
      <c r="K152" s="26"/>
      <c r="L152" s="28"/>
    </row>
    <row r="153" spans="1:16" ht="15" customHeight="1">
      <c r="A153" s="24"/>
      <c r="B153" s="24"/>
      <c r="C153" s="25"/>
      <c r="D153" s="26"/>
      <c r="E153" s="26"/>
      <c r="F153" s="26"/>
      <c r="G153" s="26"/>
      <c r="H153" s="26"/>
      <c r="I153" s="26"/>
      <c r="J153" s="26"/>
      <c r="K153" s="26"/>
      <c r="L153" s="28"/>
    </row>
    <row r="154" spans="1:16" ht="15" customHeight="1">
      <c r="A154" s="24"/>
      <c r="B154" s="24"/>
      <c r="C154" s="25"/>
      <c r="D154" s="26"/>
      <c r="E154" s="26"/>
      <c r="F154" s="26"/>
      <c r="G154" s="26"/>
      <c r="H154" s="26"/>
      <c r="I154" s="26"/>
      <c r="J154" s="26"/>
      <c r="K154" s="26"/>
      <c r="L154" s="28"/>
    </row>
    <row r="155" spans="1:16" ht="15" customHeight="1">
      <c r="A155" s="24"/>
      <c r="B155" s="24"/>
      <c r="C155" s="25"/>
      <c r="D155" s="26"/>
      <c r="E155" s="26"/>
      <c r="F155" s="26"/>
      <c r="G155" s="26"/>
      <c r="H155" s="26"/>
      <c r="I155" s="26"/>
      <c r="J155" s="26"/>
      <c r="K155" s="26"/>
      <c r="L155" s="28"/>
    </row>
    <row r="156" spans="1:16" ht="15" customHeight="1">
      <c r="A156" s="24"/>
      <c r="B156" s="24"/>
      <c r="C156" s="25"/>
      <c r="D156" s="26"/>
      <c r="E156" s="26"/>
      <c r="F156" s="26"/>
      <c r="G156" s="26"/>
      <c r="H156" s="26"/>
      <c r="I156" s="26"/>
      <c r="J156" s="26"/>
      <c r="K156" s="26"/>
      <c r="L156" s="28"/>
    </row>
    <row r="157" spans="1:16" ht="15" customHeight="1">
      <c r="A157" s="24"/>
      <c r="B157" s="24"/>
      <c r="C157" s="25"/>
      <c r="D157" s="26"/>
      <c r="E157" s="26"/>
      <c r="F157" s="26"/>
      <c r="G157" s="26"/>
      <c r="H157" s="26"/>
      <c r="I157" s="26"/>
      <c r="J157" s="26"/>
      <c r="K157" s="26"/>
      <c r="L157" s="28"/>
    </row>
    <row r="158" spans="1:16" ht="15" customHeight="1">
      <c r="A158" s="24"/>
      <c r="B158" s="24"/>
      <c r="C158" s="25"/>
      <c r="D158" s="26"/>
      <c r="E158" s="26"/>
      <c r="F158" s="26"/>
      <c r="G158" s="26"/>
      <c r="H158" s="26"/>
      <c r="I158" s="26"/>
      <c r="J158" s="26"/>
      <c r="K158" s="26"/>
      <c r="L158" s="28"/>
    </row>
    <row r="159" spans="1:16" ht="15" customHeight="1">
      <c r="A159" s="24"/>
      <c r="B159" s="24"/>
      <c r="C159" s="25"/>
      <c r="D159" s="26"/>
      <c r="E159" s="26"/>
      <c r="F159" s="26"/>
      <c r="G159" s="26"/>
      <c r="H159" s="26"/>
      <c r="I159" s="26"/>
      <c r="J159" s="26"/>
      <c r="K159" s="26"/>
      <c r="L159" s="28"/>
    </row>
    <row r="160" spans="1:16" ht="15" customHeight="1">
      <c r="A160" s="24"/>
      <c r="B160" s="24"/>
      <c r="C160" s="25"/>
      <c r="D160" s="26"/>
      <c r="E160" s="26"/>
      <c r="F160" s="26"/>
      <c r="G160" s="26"/>
      <c r="H160" s="26"/>
      <c r="I160" s="26"/>
      <c r="J160" s="26"/>
      <c r="K160" s="26"/>
      <c r="L160" s="28"/>
    </row>
    <row r="161" spans="1:12" ht="15" customHeight="1">
      <c r="A161" s="24"/>
      <c r="B161" s="24"/>
      <c r="C161" s="25"/>
      <c r="D161" s="26"/>
      <c r="E161" s="26"/>
      <c r="F161" s="26"/>
      <c r="G161" s="26"/>
      <c r="H161" s="26"/>
      <c r="I161" s="26"/>
      <c r="J161" s="26"/>
      <c r="K161" s="26"/>
      <c r="L161" s="28"/>
    </row>
    <row r="162" spans="1:12" ht="15" customHeight="1">
      <c r="A162" s="24"/>
      <c r="B162" s="24"/>
      <c r="C162" s="25"/>
      <c r="D162" s="26"/>
      <c r="E162" s="26"/>
      <c r="F162" s="26"/>
      <c r="G162" s="26"/>
      <c r="H162" s="26"/>
      <c r="I162" s="26"/>
      <c r="J162" s="26"/>
      <c r="K162" s="26"/>
      <c r="L162" s="28"/>
    </row>
    <row r="163" spans="1:12" ht="15" customHeight="1">
      <c r="A163" s="24"/>
      <c r="B163" s="24"/>
      <c r="C163" s="25"/>
      <c r="D163" s="26"/>
      <c r="E163" s="26"/>
      <c r="F163" s="26"/>
      <c r="G163" s="26"/>
      <c r="H163" s="26"/>
      <c r="I163" s="26"/>
      <c r="J163" s="26"/>
      <c r="K163" s="26"/>
      <c r="L163" s="28"/>
    </row>
    <row r="164" spans="1:12" ht="15" customHeight="1">
      <c r="A164" s="24"/>
      <c r="B164" s="24"/>
      <c r="C164" s="25"/>
      <c r="D164" s="26"/>
      <c r="E164" s="26"/>
      <c r="F164" s="26"/>
      <c r="G164" s="26"/>
      <c r="H164" s="26"/>
      <c r="I164" s="26"/>
      <c r="J164" s="26"/>
      <c r="K164" s="26"/>
      <c r="L164" s="28"/>
    </row>
    <row r="165" spans="1:12" ht="15" customHeight="1">
      <c r="A165" s="24"/>
      <c r="B165" s="24"/>
      <c r="C165" s="25"/>
      <c r="D165" s="26"/>
      <c r="E165" s="26"/>
      <c r="F165" s="26"/>
      <c r="G165" s="26"/>
      <c r="H165" s="26"/>
      <c r="I165" s="26"/>
      <c r="J165" s="26"/>
      <c r="K165" s="26"/>
      <c r="L165" s="28"/>
    </row>
    <row r="166" spans="1:12" ht="15" customHeight="1">
      <c r="A166" s="24"/>
      <c r="B166" s="24"/>
      <c r="C166" s="25"/>
      <c r="D166" s="26"/>
      <c r="E166" s="26"/>
      <c r="F166" s="26"/>
      <c r="G166" s="26"/>
      <c r="H166" s="26"/>
      <c r="I166" s="26"/>
      <c r="J166" s="26"/>
      <c r="K166" s="26"/>
      <c r="L166" s="28"/>
    </row>
    <row r="167" spans="1:12" ht="15" customHeight="1">
      <c r="A167" s="24"/>
      <c r="B167" s="24"/>
      <c r="C167" s="25"/>
      <c r="D167" s="26"/>
      <c r="E167" s="26"/>
      <c r="F167" s="26"/>
      <c r="G167" s="26"/>
      <c r="H167" s="26"/>
      <c r="I167" s="26"/>
      <c r="J167" s="26"/>
      <c r="K167" s="26"/>
      <c r="L167" s="28"/>
    </row>
    <row r="168" spans="1:12" ht="15" customHeight="1">
      <c r="A168" s="24"/>
      <c r="B168" s="24"/>
      <c r="C168" s="25"/>
      <c r="D168" s="26"/>
      <c r="E168" s="26"/>
      <c r="F168" s="26"/>
      <c r="G168" s="26"/>
      <c r="H168" s="26"/>
      <c r="I168" s="26"/>
      <c r="J168" s="26"/>
      <c r="K168" s="26"/>
      <c r="L168" s="28"/>
    </row>
    <row r="169" spans="1:12" ht="15" customHeight="1">
      <c r="A169" s="24"/>
      <c r="B169" s="24"/>
      <c r="C169" s="25"/>
      <c r="D169" s="26"/>
      <c r="E169" s="26"/>
      <c r="F169" s="26"/>
      <c r="G169" s="26"/>
      <c r="H169" s="26"/>
      <c r="I169" s="26"/>
      <c r="J169" s="26"/>
      <c r="K169" s="26"/>
      <c r="L169" s="28"/>
    </row>
    <row r="170" spans="1:12" ht="15" customHeight="1">
      <c r="A170" s="24"/>
      <c r="B170" s="24"/>
      <c r="C170" s="25"/>
      <c r="D170" s="26"/>
      <c r="E170" s="26"/>
      <c r="F170" s="26"/>
      <c r="G170" s="26"/>
      <c r="H170" s="26"/>
      <c r="I170" s="26"/>
      <c r="J170" s="26"/>
      <c r="K170" s="26"/>
      <c r="L170" s="28"/>
    </row>
    <row r="171" spans="1:12" ht="15" customHeight="1">
      <c r="A171" s="24"/>
      <c r="B171" s="24"/>
      <c r="C171" s="25"/>
      <c r="D171" s="26"/>
      <c r="E171" s="26"/>
      <c r="F171" s="26"/>
      <c r="G171" s="26"/>
      <c r="H171" s="26"/>
      <c r="I171" s="26"/>
      <c r="J171" s="26"/>
      <c r="K171" s="26"/>
      <c r="L171" s="28"/>
    </row>
    <row r="172" spans="1:12" ht="15" customHeight="1">
      <c r="A172" s="24"/>
      <c r="B172" s="24"/>
      <c r="C172" s="25"/>
      <c r="D172" s="26"/>
      <c r="E172" s="26"/>
      <c r="F172" s="26"/>
      <c r="G172" s="26"/>
      <c r="H172" s="26"/>
      <c r="I172" s="26"/>
      <c r="J172" s="26"/>
      <c r="K172" s="26"/>
      <c r="L172" s="28"/>
    </row>
  </sheetData>
  <mergeCells count="10">
    <mergeCell ref="A1:L1"/>
    <mergeCell ref="A2:L2"/>
    <mergeCell ref="A3:A4"/>
    <mergeCell ref="B3:B4"/>
    <mergeCell ref="C3:C4"/>
    <mergeCell ref="D3:D4"/>
    <mergeCell ref="L3:L4"/>
    <mergeCell ref="E3:F3"/>
    <mergeCell ref="G3:H3"/>
    <mergeCell ref="I3:J3"/>
  </mergeCells>
  <phoneticPr fontId="2" type="noConversion"/>
  <pageMargins left="0.78740157480314965" right="0" top="0.70866141732283472" bottom="0.15748031496062992" header="0.31496062992125984" footer="0.15748031496062992"/>
  <pageSetup paperSize="9" fitToHeight="0" orientation="landscape" horizontalDpi="1200" verticalDpi="1200" r:id="rId1"/>
  <ignoredErrors>
    <ignoredError sqref="N6:P149 D67:D172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3"/>
  <sheetViews>
    <sheetView zoomScale="130" zoomScaleNormal="130" workbookViewId="0">
      <pane ySplit="4" topLeftCell="A5" activePane="bottomLeft" state="frozen"/>
      <selection pane="bottomLeft" sqref="A1:P1"/>
    </sheetView>
  </sheetViews>
  <sheetFormatPr defaultRowHeight="9.75"/>
  <cols>
    <col min="1" max="1" width="19.625" style="1" customWidth="1"/>
    <col min="2" max="2" width="20.625" style="1" customWidth="1"/>
    <col min="3" max="3" width="3.625" style="2" customWidth="1"/>
    <col min="4" max="4" width="6.625" style="3" customWidth="1"/>
    <col min="5" max="5" width="5.625" style="3" customWidth="1"/>
    <col min="6" max="6" width="6.625" style="3" customWidth="1"/>
    <col min="7" max="7" width="4.625" style="3" customWidth="1"/>
    <col min="8" max="9" width="6.625" style="3" customWidth="1"/>
    <col min="10" max="10" width="4.625" style="3" customWidth="1"/>
    <col min="11" max="11" width="6.625" style="3" customWidth="1"/>
    <col min="12" max="12" width="4.625" style="3" customWidth="1"/>
    <col min="13" max="13" width="6.625" style="3" customWidth="1"/>
    <col min="14" max="14" width="8.625" style="3" hidden="1" customWidth="1"/>
    <col min="15" max="15" width="8.625" style="3" customWidth="1"/>
    <col min="16" max="16" width="8.625" style="4" customWidth="1"/>
    <col min="17" max="16384" width="9" style="1"/>
  </cols>
  <sheetData>
    <row r="1" spans="1:16" ht="30" customHeight="1">
      <c r="A1" s="216" t="s">
        <v>0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216"/>
      <c r="P1" s="216"/>
    </row>
    <row r="2" spans="1:16" ht="15" customHeight="1">
      <c r="A2" s="223" t="str">
        <f>집계표!A2</f>
        <v>공사명 : 전시실 진열장 수동개폐장치 제작설치 및 부대공사</v>
      </c>
      <c r="B2" s="223"/>
      <c r="C2" s="223"/>
      <c r="D2" s="223"/>
      <c r="E2" s="223"/>
      <c r="F2" s="223"/>
      <c r="G2" s="223"/>
      <c r="H2" s="223"/>
      <c r="I2" s="223"/>
      <c r="J2" s="223"/>
      <c r="K2" s="223"/>
      <c r="L2" s="223"/>
      <c r="M2" s="223"/>
      <c r="N2" s="223"/>
      <c r="O2" s="223"/>
      <c r="P2" s="223"/>
    </row>
    <row r="3" spans="1:16" ht="15" customHeight="1">
      <c r="A3" s="222" t="s">
        <v>1</v>
      </c>
      <c r="B3" s="222" t="s">
        <v>2</v>
      </c>
      <c r="C3" s="222" t="s">
        <v>3</v>
      </c>
      <c r="D3" s="222" t="s">
        <v>4</v>
      </c>
      <c r="E3" s="222"/>
      <c r="F3" s="222" t="s">
        <v>5</v>
      </c>
      <c r="G3" s="222"/>
      <c r="H3" s="157" t="s">
        <v>6</v>
      </c>
      <c r="I3" s="222" t="s">
        <v>7</v>
      </c>
      <c r="J3" s="222"/>
      <c r="K3" s="222" t="s">
        <v>8</v>
      </c>
      <c r="L3" s="222"/>
      <c r="M3" s="157" t="s">
        <v>405</v>
      </c>
      <c r="N3" s="157"/>
      <c r="O3" s="222" t="s">
        <v>9</v>
      </c>
      <c r="P3" s="222" t="s">
        <v>10</v>
      </c>
    </row>
    <row r="4" spans="1:16" ht="15" customHeight="1">
      <c r="A4" s="222"/>
      <c r="B4" s="222"/>
      <c r="C4" s="222"/>
      <c r="D4" s="157" t="s">
        <v>11</v>
      </c>
      <c r="E4" s="157" t="s">
        <v>12</v>
      </c>
      <c r="F4" s="157" t="s">
        <v>11</v>
      </c>
      <c r="G4" s="157" t="s">
        <v>12</v>
      </c>
      <c r="H4" s="157" t="s">
        <v>11</v>
      </c>
      <c r="I4" s="157" t="s">
        <v>11</v>
      </c>
      <c r="J4" s="157" t="s">
        <v>12</v>
      </c>
      <c r="K4" s="157" t="s">
        <v>11</v>
      </c>
      <c r="L4" s="157" t="s">
        <v>12</v>
      </c>
      <c r="M4" s="157" t="s">
        <v>11</v>
      </c>
      <c r="N4" s="157" t="s">
        <v>11</v>
      </c>
      <c r="O4" s="222"/>
      <c r="P4" s="222"/>
    </row>
    <row r="5" spans="1:16" ht="15" customHeight="1">
      <c r="A5" s="5" t="s">
        <v>13</v>
      </c>
      <c r="B5" s="5" t="s">
        <v>14</v>
      </c>
      <c r="C5" s="6" t="s">
        <v>15</v>
      </c>
      <c r="D5" s="7"/>
      <c r="E5" s="8"/>
      <c r="F5" s="7"/>
      <c r="G5" s="8"/>
      <c r="H5" s="7"/>
      <c r="I5" s="7"/>
      <c r="J5" s="8"/>
      <c r="K5" s="7"/>
      <c r="L5" s="8"/>
      <c r="M5" s="7"/>
      <c r="N5" s="7"/>
      <c r="O5" s="7">
        <v>73</v>
      </c>
      <c r="P5" s="9" t="s">
        <v>16</v>
      </c>
    </row>
    <row r="6" spans="1:16" ht="15" customHeight="1">
      <c r="A6" s="5" t="s">
        <v>17</v>
      </c>
      <c r="B6" s="5" t="s">
        <v>18</v>
      </c>
      <c r="C6" s="6" t="s">
        <v>19</v>
      </c>
      <c r="D6" s="7"/>
      <c r="E6" s="8"/>
      <c r="F6" s="7"/>
      <c r="G6" s="8"/>
      <c r="H6" s="7">
        <v>540</v>
      </c>
      <c r="I6" s="7"/>
      <c r="J6" s="8"/>
      <c r="K6" s="7">
        <v>594</v>
      </c>
      <c r="L6" s="10" t="s">
        <v>20</v>
      </c>
      <c r="M6" s="7"/>
      <c r="N6" s="7"/>
      <c r="O6" s="7">
        <f t="shared" ref="O6:O13" si="0">MIN(D6, F6, H6, I6, K6, M6, N6)</f>
        <v>540</v>
      </c>
      <c r="P6" s="9" t="s">
        <v>16</v>
      </c>
    </row>
    <row r="7" spans="1:16" ht="15" customHeight="1">
      <c r="A7" s="5" t="s">
        <v>21</v>
      </c>
      <c r="B7" s="5" t="s">
        <v>22</v>
      </c>
      <c r="C7" s="6" t="s">
        <v>23</v>
      </c>
      <c r="D7" s="7"/>
      <c r="E7" s="8"/>
      <c r="F7" s="7">
        <v>17800</v>
      </c>
      <c r="G7" s="10" t="s">
        <v>24</v>
      </c>
      <c r="H7" s="7"/>
      <c r="I7" s="7"/>
      <c r="J7" s="8"/>
      <c r="K7" s="7">
        <v>16000</v>
      </c>
      <c r="L7" s="10" t="s">
        <v>25</v>
      </c>
      <c r="M7" s="7"/>
      <c r="N7" s="7"/>
      <c r="O7" s="7">
        <f t="shared" si="0"/>
        <v>16000</v>
      </c>
      <c r="P7" s="9" t="s">
        <v>16</v>
      </c>
    </row>
    <row r="8" spans="1:16" ht="15" customHeight="1">
      <c r="A8" s="5" t="s">
        <v>26</v>
      </c>
      <c r="B8" s="5" t="s">
        <v>27</v>
      </c>
      <c r="C8" s="6" t="s">
        <v>28</v>
      </c>
      <c r="D8" s="7">
        <v>18500</v>
      </c>
      <c r="E8" s="10" t="s">
        <v>29</v>
      </c>
      <c r="F8" s="7"/>
      <c r="G8" s="8"/>
      <c r="H8" s="7"/>
      <c r="I8" s="7">
        <v>18500</v>
      </c>
      <c r="J8" s="10" t="s">
        <v>30</v>
      </c>
      <c r="K8" s="7">
        <v>18500</v>
      </c>
      <c r="L8" s="10" t="s">
        <v>31</v>
      </c>
      <c r="M8" s="7"/>
      <c r="N8" s="7"/>
      <c r="O8" s="7">
        <f t="shared" si="0"/>
        <v>18500</v>
      </c>
      <c r="P8" s="9" t="s">
        <v>32</v>
      </c>
    </row>
    <row r="9" spans="1:16" ht="15" customHeight="1">
      <c r="A9" s="5" t="s">
        <v>33</v>
      </c>
      <c r="B9" s="5" t="s">
        <v>34</v>
      </c>
      <c r="C9" s="6" t="s">
        <v>19</v>
      </c>
      <c r="D9" s="7">
        <v>11713</v>
      </c>
      <c r="E9" s="10" t="s">
        <v>35</v>
      </c>
      <c r="F9" s="7">
        <v>12196</v>
      </c>
      <c r="G9" s="10" t="s">
        <v>36</v>
      </c>
      <c r="H9" s="7">
        <v>10329</v>
      </c>
      <c r="I9" s="7">
        <v>11653</v>
      </c>
      <c r="J9" s="10" t="s">
        <v>37</v>
      </c>
      <c r="K9" s="7">
        <v>11713</v>
      </c>
      <c r="L9" s="10" t="s">
        <v>38</v>
      </c>
      <c r="M9" s="7"/>
      <c r="N9" s="7"/>
      <c r="O9" s="7">
        <f t="shared" si="0"/>
        <v>10329</v>
      </c>
      <c r="P9" s="9" t="s">
        <v>16</v>
      </c>
    </row>
    <row r="10" spans="1:16" ht="15" customHeight="1">
      <c r="A10" s="5" t="s">
        <v>39</v>
      </c>
      <c r="B10" s="5" t="s">
        <v>40</v>
      </c>
      <c r="C10" s="6" t="s">
        <v>41</v>
      </c>
      <c r="D10" s="7">
        <v>5600</v>
      </c>
      <c r="E10" s="10" t="s">
        <v>42</v>
      </c>
      <c r="F10" s="7"/>
      <c r="G10" s="8"/>
      <c r="H10" s="7"/>
      <c r="I10" s="7"/>
      <c r="J10" s="8"/>
      <c r="K10" s="7"/>
      <c r="L10" s="8"/>
      <c r="M10" s="7"/>
      <c r="N10" s="7"/>
      <c r="O10" s="7">
        <f t="shared" si="0"/>
        <v>5600</v>
      </c>
      <c r="P10" s="9" t="s">
        <v>16</v>
      </c>
    </row>
    <row r="11" spans="1:16" ht="15" customHeight="1">
      <c r="A11" s="5" t="s">
        <v>43</v>
      </c>
      <c r="B11" s="5" t="s">
        <v>44</v>
      </c>
      <c r="C11" s="6" t="s">
        <v>41</v>
      </c>
      <c r="D11" s="7">
        <v>5600</v>
      </c>
      <c r="E11" s="10" t="s">
        <v>42</v>
      </c>
      <c r="F11" s="7">
        <v>6216</v>
      </c>
      <c r="G11" s="10" t="s">
        <v>45</v>
      </c>
      <c r="H11" s="7"/>
      <c r="I11" s="7"/>
      <c r="J11" s="8"/>
      <c r="K11" s="7">
        <v>6216</v>
      </c>
      <c r="L11" s="10" t="s">
        <v>46</v>
      </c>
      <c r="M11" s="7"/>
      <c r="N11" s="7"/>
      <c r="O11" s="7">
        <f t="shared" si="0"/>
        <v>5600</v>
      </c>
      <c r="P11" s="9" t="s">
        <v>47</v>
      </c>
    </row>
    <row r="12" spans="1:16" ht="15" customHeight="1">
      <c r="A12" s="5" t="s">
        <v>48</v>
      </c>
      <c r="B12" s="5" t="s">
        <v>49</v>
      </c>
      <c r="C12" s="6" t="s">
        <v>28</v>
      </c>
      <c r="D12" s="7">
        <v>9070</v>
      </c>
      <c r="E12" s="10" t="s">
        <v>50</v>
      </c>
      <c r="F12" s="7">
        <v>9650</v>
      </c>
      <c r="G12" s="10" t="s">
        <v>51</v>
      </c>
      <c r="H12" s="7"/>
      <c r="I12" s="7">
        <v>10000</v>
      </c>
      <c r="J12" s="10" t="s">
        <v>52</v>
      </c>
      <c r="K12" s="7"/>
      <c r="L12" s="8"/>
      <c r="M12" s="7"/>
      <c r="N12" s="7"/>
      <c r="O12" s="7">
        <f t="shared" si="0"/>
        <v>9070</v>
      </c>
      <c r="P12" s="9" t="s">
        <v>16</v>
      </c>
    </row>
    <row r="13" spans="1:16" ht="15" customHeight="1">
      <c r="A13" s="5" t="s">
        <v>53</v>
      </c>
      <c r="B13" s="5" t="s">
        <v>54</v>
      </c>
      <c r="C13" s="6" t="s">
        <v>19</v>
      </c>
      <c r="D13" s="7">
        <v>151</v>
      </c>
      <c r="E13" s="10" t="s">
        <v>55</v>
      </c>
      <c r="F13" s="7"/>
      <c r="G13" s="8"/>
      <c r="H13" s="7">
        <v>141</v>
      </c>
      <c r="I13" s="7">
        <v>217</v>
      </c>
      <c r="J13" s="10" t="s">
        <v>42</v>
      </c>
      <c r="K13" s="7">
        <v>185</v>
      </c>
      <c r="L13" s="10" t="s">
        <v>56</v>
      </c>
      <c r="M13" s="7"/>
      <c r="N13" s="7"/>
      <c r="O13" s="7">
        <f t="shared" si="0"/>
        <v>141</v>
      </c>
      <c r="P13" s="9" t="s">
        <v>16</v>
      </c>
    </row>
    <row r="14" spans="1:16" ht="15" customHeight="1">
      <c r="A14" s="5" t="s">
        <v>57</v>
      </c>
      <c r="B14" s="5" t="s">
        <v>58</v>
      </c>
      <c r="C14" s="6" t="s">
        <v>19</v>
      </c>
      <c r="D14" s="7"/>
      <c r="E14" s="8"/>
      <c r="F14" s="7"/>
      <c r="G14" s="8"/>
      <c r="H14" s="7"/>
      <c r="I14" s="7"/>
      <c r="J14" s="8"/>
      <c r="K14" s="7"/>
      <c r="L14" s="8"/>
      <c r="M14" s="7"/>
      <c r="N14" s="7"/>
      <c r="O14" s="7">
        <v>35000</v>
      </c>
      <c r="P14" s="9" t="s">
        <v>16</v>
      </c>
    </row>
    <row r="15" spans="1:16" ht="15" customHeight="1">
      <c r="A15" s="5" t="s">
        <v>59</v>
      </c>
      <c r="B15" s="5" t="s">
        <v>60</v>
      </c>
      <c r="C15" s="6" t="s">
        <v>28</v>
      </c>
      <c r="D15" s="7">
        <v>24500</v>
      </c>
      <c r="E15" s="10" t="s">
        <v>29</v>
      </c>
      <c r="F15" s="7">
        <v>28300</v>
      </c>
      <c r="G15" s="10" t="s">
        <v>24</v>
      </c>
      <c r="H15" s="7">
        <v>20830</v>
      </c>
      <c r="I15" s="7">
        <v>25100</v>
      </c>
      <c r="J15" s="10" t="s">
        <v>61</v>
      </c>
      <c r="K15" s="7">
        <v>24500</v>
      </c>
      <c r="L15" s="10" t="s">
        <v>25</v>
      </c>
      <c r="M15" s="7"/>
      <c r="N15" s="7"/>
      <c r="O15" s="7">
        <f>MIN(D15, F15, H15, I15, K15, M15, N15)</f>
        <v>20830</v>
      </c>
      <c r="P15" s="9" t="s">
        <v>16</v>
      </c>
    </row>
    <row r="16" spans="1:16" ht="15" customHeight="1">
      <c r="A16" s="5" t="s">
        <v>62</v>
      </c>
      <c r="B16" s="5" t="s">
        <v>63</v>
      </c>
      <c r="C16" s="6" t="s">
        <v>28</v>
      </c>
      <c r="D16" s="7"/>
      <c r="E16" s="8"/>
      <c r="F16" s="7"/>
      <c r="G16" s="8"/>
      <c r="H16" s="7"/>
      <c r="I16" s="7"/>
      <c r="J16" s="8"/>
      <c r="K16" s="7"/>
      <c r="L16" s="8"/>
      <c r="M16" s="7"/>
      <c r="N16" s="7"/>
      <c r="O16" s="7">
        <v>1200</v>
      </c>
      <c r="P16" s="9" t="s">
        <v>64</v>
      </c>
    </row>
    <row r="17" spans="1:18" ht="15" customHeight="1">
      <c r="A17" s="5" t="s">
        <v>62</v>
      </c>
      <c r="B17" s="5" t="s">
        <v>65</v>
      </c>
      <c r="C17" s="6" t="s">
        <v>28</v>
      </c>
      <c r="D17" s="7"/>
      <c r="E17" s="8"/>
      <c r="F17" s="7"/>
      <c r="G17" s="8"/>
      <c r="H17" s="7"/>
      <c r="I17" s="7"/>
      <c r="J17" s="8"/>
      <c r="K17" s="7"/>
      <c r="L17" s="8"/>
      <c r="M17" s="7"/>
      <c r="N17" s="7"/>
      <c r="O17" s="7">
        <v>850</v>
      </c>
      <c r="P17" s="9" t="s">
        <v>64</v>
      </c>
    </row>
    <row r="18" spans="1:18" ht="15" customHeight="1">
      <c r="A18" s="5" t="s">
        <v>66</v>
      </c>
      <c r="B18" s="5" t="s">
        <v>67</v>
      </c>
      <c r="C18" s="6" t="s">
        <v>19</v>
      </c>
      <c r="D18" s="7">
        <v>3271</v>
      </c>
      <c r="E18" s="10" t="s">
        <v>68</v>
      </c>
      <c r="F18" s="7">
        <v>3518</v>
      </c>
      <c r="G18" s="10" t="s">
        <v>69</v>
      </c>
      <c r="H18" s="7">
        <v>2330</v>
      </c>
      <c r="I18" s="7">
        <v>3074</v>
      </c>
      <c r="J18" s="10" t="s">
        <v>70</v>
      </c>
      <c r="K18" s="7">
        <v>2592</v>
      </c>
      <c r="L18" s="10" t="s">
        <v>71</v>
      </c>
      <c r="M18" s="7"/>
      <c r="N18" s="7"/>
      <c r="O18" s="7">
        <f>MIN(D18, F18, H18, I18, K18, M18, N18)</f>
        <v>2330</v>
      </c>
      <c r="P18" s="9" t="s">
        <v>16</v>
      </c>
    </row>
    <row r="19" spans="1:18" ht="15" customHeight="1">
      <c r="A19" s="5" t="s">
        <v>66</v>
      </c>
      <c r="B19" s="5" t="s">
        <v>72</v>
      </c>
      <c r="C19" s="6" t="s">
        <v>19</v>
      </c>
      <c r="D19" s="7">
        <v>3888</v>
      </c>
      <c r="E19" s="10" t="s">
        <v>68</v>
      </c>
      <c r="F19" s="7">
        <v>4259</v>
      </c>
      <c r="G19" s="10" t="s">
        <v>69</v>
      </c>
      <c r="H19" s="7">
        <v>2880</v>
      </c>
      <c r="I19" s="7">
        <v>3753</v>
      </c>
      <c r="J19" s="10" t="s">
        <v>70</v>
      </c>
      <c r="K19" s="7">
        <v>3209</v>
      </c>
      <c r="L19" s="10" t="s">
        <v>71</v>
      </c>
      <c r="M19" s="7"/>
      <c r="N19" s="7"/>
      <c r="O19" s="7">
        <f>MIN(D19, F19, H19, I19, K19, M19, N19)</f>
        <v>2880</v>
      </c>
      <c r="P19" s="9" t="s">
        <v>16</v>
      </c>
    </row>
    <row r="20" spans="1:18" ht="15" customHeight="1">
      <c r="A20" s="5" t="s">
        <v>73</v>
      </c>
      <c r="B20" s="5" t="s">
        <v>74</v>
      </c>
      <c r="C20" s="6" t="s">
        <v>19</v>
      </c>
      <c r="D20" s="7"/>
      <c r="E20" s="8"/>
      <c r="F20" s="7"/>
      <c r="G20" s="8"/>
      <c r="H20" s="7"/>
      <c r="I20" s="7"/>
      <c r="J20" s="8"/>
      <c r="K20" s="7"/>
      <c r="L20" s="8"/>
      <c r="M20" s="7"/>
      <c r="N20" s="7"/>
      <c r="O20" s="7">
        <v>58000</v>
      </c>
      <c r="P20" s="9" t="s">
        <v>16</v>
      </c>
    </row>
    <row r="21" spans="1:18" ht="15" customHeight="1">
      <c r="A21" s="5" t="s">
        <v>75</v>
      </c>
      <c r="B21" s="5" t="s">
        <v>16</v>
      </c>
      <c r="C21" s="6" t="s">
        <v>28</v>
      </c>
      <c r="D21" s="7"/>
      <c r="E21" s="8"/>
      <c r="F21" s="7"/>
      <c r="G21" s="8"/>
      <c r="H21" s="7"/>
      <c r="I21" s="7"/>
      <c r="J21" s="8"/>
      <c r="K21" s="7"/>
      <c r="L21" s="8"/>
      <c r="M21" s="7"/>
      <c r="N21" s="7"/>
      <c r="O21" s="7">
        <v>2200</v>
      </c>
      <c r="P21" s="9" t="s">
        <v>64</v>
      </c>
    </row>
    <row r="22" spans="1:18" ht="15" customHeight="1">
      <c r="A22" s="5" t="s">
        <v>76</v>
      </c>
      <c r="B22" s="5" t="s">
        <v>77</v>
      </c>
      <c r="C22" s="6" t="s">
        <v>28</v>
      </c>
      <c r="D22" s="7"/>
      <c r="E22" s="8"/>
      <c r="F22" s="7"/>
      <c r="G22" s="8"/>
      <c r="H22" s="7"/>
      <c r="I22" s="7"/>
      <c r="J22" s="8"/>
      <c r="K22" s="7"/>
      <c r="L22" s="8"/>
      <c r="M22" s="7"/>
      <c r="N22" s="7"/>
      <c r="O22" s="7">
        <v>680000</v>
      </c>
      <c r="P22" s="9" t="s">
        <v>16</v>
      </c>
    </row>
    <row r="23" spans="1:18" ht="15" customHeight="1">
      <c r="A23" s="5" t="s">
        <v>78</v>
      </c>
      <c r="B23" s="5" t="s">
        <v>65</v>
      </c>
      <c r="C23" s="6" t="s">
        <v>28</v>
      </c>
      <c r="D23" s="7">
        <v>24000</v>
      </c>
      <c r="E23" s="10" t="s">
        <v>29</v>
      </c>
      <c r="F23" s="7">
        <v>25200</v>
      </c>
      <c r="G23" s="10" t="s">
        <v>24</v>
      </c>
      <c r="H23" s="7"/>
      <c r="I23" s="7"/>
      <c r="J23" s="8"/>
      <c r="K23" s="7">
        <v>24000</v>
      </c>
      <c r="L23" s="10" t="s">
        <v>25</v>
      </c>
      <c r="M23" s="7"/>
      <c r="N23" s="7"/>
      <c r="O23" s="7">
        <f>MIN(D23, F23, H23, I23, K23, M23, N23)</f>
        <v>24000</v>
      </c>
      <c r="P23" s="9" t="s">
        <v>16</v>
      </c>
    </row>
    <row r="24" spans="1:18" ht="15" customHeight="1">
      <c r="A24" s="5" t="s">
        <v>79</v>
      </c>
      <c r="B24" s="5" t="s">
        <v>80</v>
      </c>
      <c r="C24" s="6" t="s">
        <v>41</v>
      </c>
      <c r="D24" s="7">
        <v>2711</v>
      </c>
      <c r="E24" s="10" t="s">
        <v>81</v>
      </c>
      <c r="F24" s="7">
        <v>1777</v>
      </c>
      <c r="G24" s="10" t="s">
        <v>82</v>
      </c>
      <c r="H24" s="7">
        <v>1780</v>
      </c>
      <c r="I24" s="7">
        <v>1777</v>
      </c>
      <c r="J24" s="10" t="s">
        <v>83</v>
      </c>
      <c r="K24" s="7">
        <v>1777</v>
      </c>
      <c r="L24" s="10" t="s">
        <v>84</v>
      </c>
      <c r="M24" s="7"/>
      <c r="N24" s="7"/>
      <c r="O24" s="7">
        <f>MIN(D24, F24, H24, I24, K24, M24, N24)</f>
        <v>1777</v>
      </c>
      <c r="P24" s="9" t="s">
        <v>47</v>
      </c>
    </row>
    <row r="25" spans="1:18" ht="15" customHeight="1">
      <c r="A25" s="5" t="s">
        <v>85</v>
      </c>
      <c r="B25" s="5" t="s">
        <v>86</v>
      </c>
      <c r="C25" s="6" t="s">
        <v>41</v>
      </c>
      <c r="D25" s="7">
        <v>8538</v>
      </c>
      <c r="E25" s="10" t="s">
        <v>81</v>
      </c>
      <c r="F25" s="7"/>
      <c r="G25" s="8"/>
      <c r="H25" s="7"/>
      <c r="I25" s="7"/>
      <c r="J25" s="8"/>
      <c r="K25" s="7">
        <v>8538</v>
      </c>
      <c r="L25" s="10" t="s">
        <v>46</v>
      </c>
      <c r="M25" s="7"/>
      <c r="N25" s="7"/>
      <c r="O25" s="7">
        <f>MIN(D25, F25, H25, I25, K25, M25, N25)</f>
        <v>8538</v>
      </c>
      <c r="P25" s="9" t="s">
        <v>16</v>
      </c>
    </row>
    <row r="26" spans="1:18" ht="15" customHeight="1">
      <c r="A26" s="5" t="s">
        <v>87</v>
      </c>
      <c r="B26" s="5" t="s">
        <v>88</v>
      </c>
      <c r="C26" s="6" t="s">
        <v>89</v>
      </c>
      <c r="D26" s="7">
        <v>250</v>
      </c>
      <c r="E26" s="10" t="s">
        <v>90</v>
      </c>
      <c r="F26" s="7">
        <v>290</v>
      </c>
      <c r="G26" s="10" t="s">
        <v>91</v>
      </c>
      <c r="H26" s="7">
        <v>200</v>
      </c>
      <c r="I26" s="7">
        <v>230</v>
      </c>
      <c r="J26" s="10" t="s">
        <v>92</v>
      </c>
      <c r="K26" s="7">
        <v>275</v>
      </c>
      <c r="L26" s="10" t="s">
        <v>93</v>
      </c>
      <c r="M26" s="7"/>
      <c r="N26" s="7"/>
      <c r="O26" s="7">
        <f>MIN(D26, F26, H26, I26, K26, M26, N26)</f>
        <v>200</v>
      </c>
      <c r="P26" s="9" t="s">
        <v>16</v>
      </c>
    </row>
    <row r="27" spans="1:18" ht="15" customHeight="1">
      <c r="A27" s="5" t="s">
        <v>94</v>
      </c>
      <c r="B27" s="5" t="s">
        <v>16</v>
      </c>
      <c r="C27" s="6" t="s">
        <v>95</v>
      </c>
      <c r="D27" s="7"/>
      <c r="E27" s="8"/>
      <c r="F27" s="7"/>
      <c r="G27" s="8"/>
      <c r="H27" s="7"/>
      <c r="I27" s="7"/>
      <c r="J27" s="8"/>
      <c r="K27" s="7"/>
      <c r="L27" s="8"/>
      <c r="M27" s="7"/>
      <c r="N27" s="7"/>
      <c r="O27" s="7">
        <v>400000</v>
      </c>
      <c r="P27" s="9" t="s">
        <v>16</v>
      </c>
    </row>
    <row r="28" spans="1:18" ht="15" customHeight="1">
      <c r="A28" s="5" t="s">
        <v>96</v>
      </c>
      <c r="B28" s="5" t="s">
        <v>16</v>
      </c>
      <c r="C28" s="6" t="s">
        <v>28</v>
      </c>
      <c r="D28" s="7"/>
      <c r="E28" s="8"/>
      <c r="F28" s="7">
        <v>10600</v>
      </c>
      <c r="G28" s="10" t="s">
        <v>24</v>
      </c>
      <c r="H28" s="7"/>
      <c r="I28" s="7">
        <v>9000</v>
      </c>
      <c r="J28" s="10" t="s">
        <v>61</v>
      </c>
      <c r="K28" s="7">
        <v>9500</v>
      </c>
      <c r="L28" s="10" t="s">
        <v>25</v>
      </c>
      <c r="M28" s="7"/>
      <c r="N28" s="7"/>
      <c r="O28" s="7">
        <f>MIN(D28, F28, H28, I28, K28, M28, N28)</f>
        <v>9000</v>
      </c>
      <c r="P28" s="9" t="s">
        <v>16</v>
      </c>
    </row>
    <row r="29" spans="1:18" s="53" customFormat="1" ht="15" customHeight="1">
      <c r="A29" s="5" t="s">
        <v>410</v>
      </c>
      <c r="B29" s="5" t="s">
        <v>407</v>
      </c>
      <c r="C29" s="6" t="s">
        <v>99</v>
      </c>
      <c r="D29" s="7"/>
      <c r="E29" s="8"/>
      <c r="F29" s="7"/>
      <c r="G29" s="8"/>
      <c r="H29" s="7"/>
      <c r="I29" s="7"/>
      <c r="J29" s="8"/>
      <c r="K29" s="7"/>
      <c r="L29" s="8"/>
      <c r="M29" s="7">
        <v>6700000</v>
      </c>
      <c r="N29" s="7"/>
      <c r="O29" s="156">
        <v>6350000</v>
      </c>
      <c r="P29" s="9" t="s">
        <v>347</v>
      </c>
      <c r="R29" s="144"/>
    </row>
    <row r="30" spans="1:18" s="53" customFormat="1" ht="15" customHeight="1">
      <c r="A30" s="5" t="s">
        <v>411</v>
      </c>
      <c r="B30" s="5" t="s">
        <v>408</v>
      </c>
      <c r="C30" s="6" t="s">
        <v>99</v>
      </c>
      <c r="D30" s="7"/>
      <c r="E30" s="8"/>
      <c r="F30" s="7"/>
      <c r="G30" s="8"/>
      <c r="H30" s="7"/>
      <c r="I30" s="7"/>
      <c r="J30" s="8"/>
      <c r="K30" s="7"/>
      <c r="L30" s="8"/>
      <c r="M30" s="7">
        <v>6700000</v>
      </c>
      <c r="N30" s="7"/>
      <c r="O30" s="156">
        <v>6350000</v>
      </c>
      <c r="P30" s="9" t="s">
        <v>347</v>
      </c>
      <c r="R30" s="144"/>
    </row>
    <row r="31" spans="1:18" s="53" customFormat="1" ht="15" customHeight="1">
      <c r="A31" s="5" t="s">
        <v>412</v>
      </c>
      <c r="B31" s="5" t="s">
        <v>409</v>
      </c>
      <c r="C31" s="6" t="s">
        <v>99</v>
      </c>
      <c r="D31" s="7"/>
      <c r="E31" s="8"/>
      <c r="F31" s="7"/>
      <c r="G31" s="8"/>
      <c r="H31" s="7"/>
      <c r="I31" s="7"/>
      <c r="J31" s="8"/>
      <c r="K31" s="7"/>
      <c r="L31" s="8"/>
      <c r="M31" s="7">
        <v>7400000</v>
      </c>
      <c r="N31" s="7"/>
      <c r="O31" s="156">
        <v>7200000</v>
      </c>
      <c r="P31" s="9" t="s">
        <v>347</v>
      </c>
      <c r="R31" s="144"/>
    </row>
    <row r="32" spans="1:18" s="53" customFormat="1" ht="15" customHeight="1">
      <c r="A32" s="151" t="s">
        <v>441</v>
      </c>
      <c r="B32" s="151" t="s">
        <v>98</v>
      </c>
      <c r="C32" s="152" t="s">
        <v>99</v>
      </c>
      <c r="D32" s="153"/>
      <c r="E32" s="154"/>
      <c r="F32" s="153"/>
      <c r="G32" s="154"/>
      <c r="H32" s="153"/>
      <c r="I32" s="153"/>
      <c r="J32" s="154"/>
      <c r="K32" s="153"/>
      <c r="L32" s="154"/>
      <c r="M32" s="153">
        <v>680000</v>
      </c>
      <c r="N32" s="153"/>
      <c r="O32" s="7">
        <f t="shared" ref="O32:O36" si="1">MIN(D32, F32, H32, I32, K32, M32, N32)</f>
        <v>680000</v>
      </c>
      <c r="P32" s="155" t="s">
        <v>442</v>
      </c>
      <c r="R32" s="144"/>
    </row>
    <row r="33" spans="1:18" s="53" customFormat="1" ht="15" customHeight="1">
      <c r="A33" s="151" t="s">
        <v>443</v>
      </c>
      <c r="B33" s="151" t="s">
        <v>101</v>
      </c>
      <c r="C33" s="152" t="s">
        <v>99</v>
      </c>
      <c r="D33" s="153"/>
      <c r="E33" s="154"/>
      <c r="F33" s="153"/>
      <c r="G33" s="154"/>
      <c r="H33" s="153"/>
      <c r="I33" s="153"/>
      <c r="J33" s="154"/>
      <c r="K33" s="153"/>
      <c r="L33" s="154"/>
      <c r="M33" s="153">
        <v>540000</v>
      </c>
      <c r="N33" s="153"/>
      <c r="O33" s="7">
        <f t="shared" si="1"/>
        <v>540000</v>
      </c>
      <c r="P33" s="155" t="s">
        <v>442</v>
      </c>
      <c r="R33" s="144"/>
    </row>
    <row r="34" spans="1:18" s="53" customFormat="1" ht="15" customHeight="1">
      <c r="A34" s="151" t="s">
        <v>444</v>
      </c>
      <c r="B34" s="151" t="s">
        <v>102</v>
      </c>
      <c r="C34" s="152" t="s">
        <v>99</v>
      </c>
      <c r="D34" s="153"/>
      <c r="E34" s="154"/>
      <c r="F34" s="153"/>
      <c r="G34" s="154"/>
      <c r="H34" s="153"/>
      <c r="I34" s="153"/>
      <c r="J34" s="154"/>
      <c r="K34" s="153"/>
      <c r="L34" s="154"/>
      <c r="M34" s="153">
        <v>810000</v>
      </c>
      <c r="N34" s="153"/>
      <c r="O34" s="7">
        <f t="shared" si="1"/>
        <v>810000</v>
      </c>
      <c r="P34" s="155" t="s">
        <v>442</v>
      </c>
      <c r="R34" s="144"/>
    </row>
    <row r="35" spans="1:18" s="53" customFormat="1" ht="15" customHeight="1">
      <c r="A35" s="151" t="s">
        <v>445</v>
      </c>
      <c r="B35" s="151" t="s">
        <v>103</v>
      </c>
      <c r="C35" s="152" t="s">
        <v>99</v>
      </c>
      <c r="D35" s="153"/>
      <c r="E35" s="154"/>
      <c r="F35" s="153"/>
      <c r="G35" s="154"/>
      <c r="H35" s="153"/>
      <c r="I35" s="153"/>
      <c r="J35" s="154"/>
      <c r="K35" s="153"/>
      <c r="L35" s="154"/>
      <c r="M35" s="153">
        <v>750000</v>
      </c>
      <c r="N35" s="153"/>
      <c r="O35" s="7">
        <f t="shared" si="1"/>
        <v>750000</v>
      </c>
      <c r="P35" s="155" t="s">
        <v>442</v>
      </c>
      <c r="R35" s="144"/>
    </row>
    <row r="36" spans="1:18" s="53" customFormat="1" ht="15" customHeight="1">
      <c r="A36" s="151" t="s">
        <v>446</v>
      </c>
      <c r="B36" s="151" t="s">
        <v>104</v>
      </c>
      <c r="C36" s="152" t="s">
        <v>99</v>
      </c>
      <c r="D36" s="153"/>
      <c r="E36" s="154"/>
      <c r="F36" s="153"/>
      <c r="G36" s="154"/>
      <c r="H36" s="153"/>
      <c r="I36" s="153"/>
      <c r="J36" s="154"/>
      <c r="K36" s="153"/>
      <c r="L36" s="154"/>
      <c r="M36" s="153">
        <v>950000</v>
      </c>
      <c r="N36" s="153"/>
      <c r="O36" s="7">
        <f t="shared" si="1"/>
        <v>950000</v>
      </c>
      <c r="P36" s="155" t="s">
        <v>442</v>
      </c>
      <c r="R36" s="144"/>
    </row>
    <row r="37" spans="1:18" s="53" customFormat="1" ht="15" customHeight="1">
      <c r="A37" s="151" t="s">
        <v>447</v>
      </c>
      <c r="B37" s="151" t="s">
        <v>105</v>
      </c>
      <c r="C37" s="152" t="s">
        <v>99</v>
      </c>
      <c r="D37" s="153"/>
      <c r="E37" s="154"/>
      <c r="F37" s="153"/>
      <c r="G37" s="154"/>
      <c r="H37" s="153"/>
      <c r="I37" s="153"/>
      <c r="J37" s="154"/>
      <c r="K37" s="153"/>
      <c r="L37" s="154"/>
      <c r="M37" s="153">
        <v>1000000</v>
      </c>
      <c r="N37" s="153"/>
      <c r="O37" s="156">
        <v>800000</v>
      </c>
      <c r="P37" s="155" t="s">
        <v>442</v>
      </c>
      <c r="R37" s="144"/>
    </row>
    <row r="38" spans="1:18" ht="15" customHeight="1">
      <c r="A38" s="5" t="s">
        <v>106</v>
      </c>
      <c r="B38" s="5" t="s">
        <v>107</v>
      </c>
      <c r="C38" s="6" t="s">
        <v>108</v>
      </c>
      <c r="D38" s="7">
        <v>1477</v>
      </c>
      <c r="E38" s="10" t="s">
        <v>109</v>
      </c>
      <c r="F38" s="7">
        <v>1110</v>
      </c>
      <c r="G38" s="10" t="s">
        <v>110</v>
      </c>
      <c r="H38" s="7">
        <v>944</v>
      </c>
      <c r="I38" s="7">
        <v>1300</v>
      </c>
      <c r="J38" s="10" t="s">
        <v>111</v>
      </c>
      <c r="K38" s="7">
        <v>1110</v>
      </c>
      <c r="L38" s="10" t="s">
        <v>112</v>
      </c>
      <c r="M38" s="7"/>
      <c r="N38" s="7"/>
      <c r="O38" s="7">
        <f>MIN(D38, F38, H38, I38, K38, M38, N38)</f>
        <v>944</v>
      </c>
      <c r="P38" s="9" t="s">
        <v>16</v>
      </c>
    </row>
    <row r="39" spans="1:18" ht="15" customHeight="1">
      <c r="A39" s="5" t="s">
        <v>113</v>
      </c>
      <c r="B39" s="5" t="s">
        <v>114</v>
      </c>
      <c r="C39" s="6" t="s">
        <v>15</v>
      </c>
      <c r="D39" s="7"/>
      <c r="E39" s="8"/>
      <c r="F39" s="7"/>
      <c r="G39" s="8"/>
      <c r="H39" s="7"/>
      <c r="I39" s="7"/>
      <c r="J39" s="8"/>
      <c r="K39" s="7"/>
      <c r="L39" s="8"/>
      <c r="M39" s="7"/>
      <c r="N39" s="7"/>
      <c r="O39" s="7">
        <v>120</v>
      </c>
      <c r="P39" s="9" t="s">
        <v>16</v>
      </c>
    </row>
    <row r="40" spans="1:18" ht="15" customHeight="1">
      <c r="A40" s="5" t="s">
        <v>115</v>
      </c>
      <c r="B40" s="5" t="s">
        <v>116</v>
      </c>
      <c r="C40" s="6" t="s">
        <v>108</v>
      </c>
      <c r="D40" s="7">
        <v>2473</v>
      </c>
      <c r="E40" s="10" t="s">
        <v>117</v>
      </c>
      <c r="F40" s="7"/>
      <c r="G40" s="8"/>
      <c r="H40" s="7">
        <v>3090</v>
      </c>
      <c r="I40" s="7"/>
      <c r="J40" s="8"/>
      <c r="K40" s="7"/>
      <c r="L40" s="8"/>
      <c r="M40" s="7"/>
      <c r="N40" s="7"/>
      <c r="O40" s="7">
        <f>MIN(D40, F40, H40, I40, K40, M40, N40)</f>
        <v>2473</v>
      </c>
      <c r="P40" s="9" t="s">
        <v>16</v>
      </c>
    </row>
    <row r="41" spans="1:18" ht="15" customHeight="1">
      <c r="A41" s="5" t="s">
        <v>115</v>
      </c>
      <c r="B41" s="5" t="s">
        <v>118</v>
      </c>
      <c r="C41" s="6" t="s">
        <v>108</v>
      </c>
      <c r="D41" s="7">
        <v>716</v>
      </c>
      <c r="E41" s="10" t="s">
        <v>117</v>
      </c>
      <c r="F41" s="7">
        <v>600</v>
      </c>
      <c r="G41" s="10" t="s">
        <v>45</v>
      </c>
      <c r="H41" s="7"/>
      <c r="I41" s="7">
        <v>716</v>
      </c>
      <c r="J41" s="10" t="s">
        <v>119</v>
      </c>
      <c r="K41" s="7">
        <v>600</v>
      </c>
      <c r="L41" s="10" t="s">
        <v>120</v>
      </c>
      <c r="M41" s="7"/>
      <c r="N41" s="7"/>
      <c r="O41" s="7">
        <f>MIN(D41, F41, H41, I41, K41, M41, N41)</f>
        <v>600</v>
      </c>
      <c r="P41" s="9" t="s">
        <v>121</v>
      </c>
    </row>
    <row r="42" spans="1:18" ht="15" customHeight="1">
      <c r="A42" s="5" t="s">
        <v>122</v>
      </c>
      <c r="B42" s="5" t="s">
        <v>16</v>
      </c>
      <c r="C42" s="6" t="s">
        <v>19</v>
      </c>
      <c r="D42" s="7"/>
      <c r="E42" s="8"/>
      <c r="F42" s="7"/>
      <c r="G42" s="8"/>
      <c r="H42" s="7">
        <v>408</v>
      </c>
      <c r="I42" s="7">
        <v>408</v>
      </c>
      <c r="J42" s="10" t="s">
        <v>42</v>
      </c>
      <c r="K42" s="7"/>
      <c r="L42" s="8"/>
      <c r="M42" s="7"/>
      <c r="N42" s="7"/>
      <c r="O42" s="7">
        <f>MIN(D42, F42, H42, I42, K42, M42, N42)</f>
        <v>408</v>
      </c>
      <c r="P42" s="9" t="s">
        <v>16</v>
      </c>
    </row>
    <row r="43" spans="1:18" ht="15" customHeight="1">
      <c r="A43" s="5" t="s">
        <v>123</v>
      </c>
      <c r="B43" s="5" t="s">
        <v>124</v>
      </c>
      <c r="C43" s="6" t="s">
        <v>108</v>
      </c>
      <c r="D43" s="7"/>
      <c r="E43" s="8"/>
      <c r="F43" s="7"/>
      <c r="G43" s="8"/>
      <c r="H43" s="7">
        <v>710</v>
      </c>
      <c r="I43" s="7"/>
      <c r="J43" s="8"/>
      <c r="K43" s="7">
        <v>2000</v>
      </c>
      <c r="L43" s="10" t="s">
        <v>56</v>
      </c>
      <c r="M43" s="7"/>
      <c r="N43" s="7"/>
      <c r="O43" s="7">
        <f>MIN(D43, F43, H43, I43, K43, M43, N43)</f>
        <v>710</v>
      </c>
      <c r="P43" s="9" t="s">
        <v>16</v>
      </c>
    </row>
    <row r="44" spans="1:18" ht="15" customHeight="1">
      <c r="A44" s="5" t="s">
        <v>125</v>
      </c>
      <c r="B44" s="5" t="s">
        <v>16</v>
      </c>
      <c r="C44" s="6" t="s">
        <v>108</v>
      </c>
      <c r="D44" s="7">
        <v>800</v>
      </c>
      <c r="E44" s="10" t="s">
        <v>126</v>
      </c>
      <c r="F44" s="7"/>
      <c r="G44" s="8"/>
      <c r="H44" s="7"/>
      <c r="I44" s="7"/>
      <c r="J44" s="8"/>
      <c r="K44" s="7"/>
      <c r="L44" s="8"/>
      <c r="M44" s="7"/>
      <c r="N44" s="7"/>
      <c r="O44" s="7">
        <f>MIN(D44, F44, H44, I44, K44, M44, N44)</f>
        <v>800</v>
      </c>
      <c r="P44" s="9" t="s">
        <v>16</v>
      </c>
    </row>
    <row r="45" spans="1:18" ht="15" customHeight="1">
      <c r="A45" s="5" t="s">
        <v>127</v>
      </c>
      <c r="B45" s="5" t="s">
        <v>16</v>
      </c>
      <c r="C45" s="6" t="s">
        <v>128</v>
      </c>
      <c r="D45" s="7"/>
      <c r="E45" s="8"/>
      <c r="F45" s="7"/>
      <c r="G45" s="8"/>
      <c r="H45" s="7"/>
      <c r="I45" s="7"/>
      <c r="J45" s="8"/>
      <c r="K45" s="7"/>
      <c r="L45" s="8"/>
      <c r="M45" s="7">
        <v>163377</v>
      </c>
      <c r="N45" s="7">
        <v>158297</v>
      </c>
      <c r="O45" s="7">
        <v>163377</v>
      </c>
      <c r="P45" s="9" t="s">
        <v>16</v>
      </c>
    </row>
    <row r="46" spans="1:18" ht="15" customHeight="1">
      <c r="A46" s="5" t="s">
        <v>129</v>
      </c>
      <c r="B46" s="5" t="s">
        <v>16</v>
      </c>
      <c r="C46" s="6" t="s">
        <v>128</v>
      </c>
      <c r="D46" s="7"/>
      <c r="E46" s="8"/>
      <c r="F46" s="7"/>
      <c r="G46" s="8"/>
      <c r="H46" s="7"/>
      <c r="I46" s="7"/>
      <c r="J46" s="8"/>
      <c r="K46" s="7"/>
      <c r="L46" s="8"/>
      <c r="M46" s="7">
        <v>97000</v>
      </c>
      <c r="N46" s="7">
        <v>97000</v>
      </c>
      <c r="O46" s="7">
        <v>97000</v>
      </c>
      <c r="P46" s="9" t="s">
        <v>16</v>
      </c>
    </row>
    <row r="47" spans="1:18" ht="15" customHeight="1">
      <c r="A47" s="5" t="s">
        <v>130</v>
      </c>
      <c r="B47" s="5" t="s">
        <v>16</v>
      </c>
      <c r="C47" s="6" t="s">
        <v>128</v>
      </c>
      <c r="D47" s="7"/>
      <c r="E47" s="8"/>
      <c r="F47" s="7"/>
      <c r="G47" s="8"/>
      <c r="H47" s="7"/>
      <c r="I47" s="7"/>
      <c r="J47" s="8"/>
      <c r="K47" s="7"/>
      <c r="L47" s="8"/>
      <c r="M47" s="7">
        <v>104559</v>
      </c>
      <c r="N47" s="7">
        <v>104559</v>
      </c>
      <c r="O47" s="7">
        <v>104559</v>
      </c>
      <c r="P47" s="9" t="s">
        <v>16</v>
      </c>
    </row>
    <row r="48" spans="1:18" ht="15" customHeight="1">
      <c r="A48" s="5" t="s">
        <v>131</v>
      </c>
      <c r="B48" s="5" t="s">
        <v>16</v>
      </c>
      <c r="C48" s="6" t="s">
        <v>128</v>
      </c>
      <c r="D48" s="7"/>
      <c r="E48" s="8"/>
      <c r="F48" s="7"/>
      <c r="G48" s="8"/>
      <c r="H48" s="7"/>
      <c r="I48" s="7"/>
      <c r="J48" s="8"/>
      <c r="K48" s="7"/>
      <c r="L48" s="8"/>
      <c r="M48" s="7">
        <v>85904</v>
      </c>
      <c r="N48" s="7">
        <v>85904</v>
      </c>
      <c r="O48" s="7">
        <v>85904</v>
      </c>
      <c r="P48" s="9" t="s">
        <v>16</v>
      </c>
    </row>
    <row r="49" spans="1:16" ht="15" customHeight="1">
      <c r="A49" s="5" t="s">
        <v>132</v>
      </c>
      <c r="B49" s="5" t="s">
        <v>16</v>
      </c>
      <c r="C49" s="6" t="s">
        <v>128</v>
      </c>
      <c r="D49" s="7"/>
      <c r="E49" s="8"/>
      <c r="F49" s="7"/>
      <c r="G49" s="8"/>
      <c r="H49" s="7"/>
      <c r="I49" s="7"/>
      <c r="J49" s="8"/>
      <c r="K49" s="7"/>
      <c r="L49" s="8"/>
      <c r="M49" s="7">
        <v>154536</v>
      </c>
      <c r="N49" s="7">
        <v>150050</v>
      </c>
      <c r="O49" s="7">
        <v>154536</v>
      </c>
      <c r="P49" s="9" t="s">
        <v>16</v>
      </c>
    </row>
    <row r="50" spans="1:16" ht="15" customHeight="1">
      <c r="A50" s="5" t="s">
        <v>133</v>
      </c>
      <c r="B50" s="5" t="s">
        <v>16</v>
      </c>
      <c r="C50" s="6" t="s">
        <v>128</v>
      </c>
      <c r="D50" s="7"/>
      <c r="E50" s="8"/>
      <c r="F50" s="7"/>
      <c r="G50" s="8"/>
      <c r="H50" s="7"/>
      <c r="I50" s="7"/>
      <c r="J50" s="8"/>
      <c r="K50" s="7"/>
      <c r="L50" s="8"/>
      <c r="M50" s="7">
        <v>66630</v>
      </c>
      <c r="N50" s="7">
        <v>66630</v>
      </c>
      <c r="O50" s="7">
        <v>66630</v>
      </c>
      <c r="P50" s="9" t="s">
        <v>16</v>
      </c>
    </row>
    <row r="51" spans="1:16" ht="15" customHeight="1">
      <c r="A51" s="5" t="s">
        <v>134</v>
      </c>
      <c r="B51" s="5" t="s">
        <v>16</v>
      </c>
      <c r="C51" s="6" t="s">
        <v>128</v>
      </c>
      <c r="D51" s="7"/>
      <c r="E51" s="8"/>
      <c r="F51" s="7"/>
      <c r="G51" s="8"/>
      <c r="H51" s="7"/>
      <c r="I51" s="7"/>
      <c r="J51" s="8"/>
      <c r="K51" s="7"/>
      <c r="L51" s="8"/>
      <c r="M51" s="7">
        <v>133325</v>
      </c>
      <c r="N51" s="7">
        <v>129887</v>
      </c>
      <c r="O51" s="7">
        <v>133325</v>
      </c>
      <c r="P51" s="9" t="s">
        <v>16</v>
      </c>
    </row>
    <row r="52" spans="1:16" ht="15" customHeight="1">
      <c r="A52" s="5" t="s">
        <v>135</v>
      </c>
      <c r="B52" s="5" t="s">
        <v>16</v>
      </c>
      <c r="C52" s="6" t="s">
        <v>128</v>
      </c>
      <c r="D52" s="7"/>
      <c r="E52" s="8"/>
      <c r="F52" s="7"/>
      <c r="G52" s="8"/>
      <c r="H52" s="7"/>
      <c r="I52" s="7"/>
      <c r="J52" s="8"/>
      <c r="K52" s="7"/>
      <c r="L52" s="8"/>
      <c r="M52" s="7">
        <v>141733</v>
      </c>
      <c r="N52" s="7">
        <v>138445</v>
      </c>
      <c r="O52" s="7">
        <v>141733</v>
      </c>
      <c r="P52" s="9" t="s">
        <v>16</v>
      </c>
    </row>
    <row r="53" spans="1:16" ht="15" customHeight="1">
      <c r="A53" s="5" t="s">
        <v>136</v>
      </c>
      <c r="B53" s="5" t="s">
        <v>16</v>
      </c>
      <c r="C53" s="6" t="s">
        <v>128</v>
      </c>
      <c r="D53" s="7"/>
      <c r="E53" s="8"/>
      <c r="F53" s="7"/>
      <c r="G53" s="8"/>
      <c r="H53" s="7"/>
      <c r="I53" s="7"/>
      <c r="J53" s="8"/>
      <c r="K53" s="7"/>
      <c r="L53" s="8"/>
      <c r="M53" s="7">
        <v>94338</v>
      </c>
      <c r="N53" s="7">
        <v>99882</v>
      </c>
      <c r="O53" s="7">
        <v>94338</v>
      </c>
      <c r="P53" s="9" t="s">
        <v>16</v>
      </c>
    </row>
    <row r="54" spans="1:16" ht="15" customHeight="1">
      <c r="A54" s="5" t="s">
        <v>137</v>
      </c>
      <c r="B54" s="5" t="s">
        <v>16</v>
      </c>
      <c r="C54" s="6" t="s">
        <v>128</v>
      </c>
      <c r="D54" s="7"/>
      <c r="E54" s="8"/>
      <c r="F54" s="7"/>
      <c r="G54" s="8"/>
      <c r="H54" s="7"/>
      <c r="I54" s="7"/>
      <c r="J54" s="8"/>
      <c r="K54" s="7"/>
      <c r="L54" s="8"/>
      <c r="M54" s="7">
        <v>180153</v>
      </c>
      <c r="N54" s="7">
        <v>175367</v>
      </c>
      <c r="O54" s="7">
        <v>180153</v>
      </c>
      <c r="P54" s="9" t="s">
        <v>16</v>
      </c>
    </row>
    <row r="55" spans="1:16" ht="15" customHeight="1">
      <c r="A55" s="5" t="s">
        <v>138</v>
      </c>
      <c r="B55" s="5" t="s">
        <v>16</v>
      </c>
      <c r="C55" s="6" t="s">
        <v>128</v>
      </c>
      <c r="D55" s="7"/>
      <c r="E55" s="8"/>
      <c r="F55" s="7"/>
      <c r="G55" s="8"/>
      <c r="H55" s="7"/>
      <c r="I55" s="7"/>
      <c r="J55" s="8"/>
      <c r="K55" s="7"/>
      <c r="L55" s="8"/>
      <c r="M55" s="7">
        <v>143608</v>
      </c>
      <c r="N55" s="7">
        <v>139664</v>
      </c>
      <c r="O55" s="7">
        <v>143608</v>
      </c>
      <c r="P55" s="9" t="s">
        <v>16</v>
      </c>
    </row>
    <row r="56" spans="1:16" ht="15" customHeight="1">
      <c r="A56" s="5" t="s">
        <v>139</v>
      </c>
      <c r="B56" s="5" t="s">
        <v>16</v>
      </c>
      <c r="C56" s="6" t="s">
        <v>128</v>
      </c>
      <c r="D56" s="7"/>
      <c r="E56" s="8"/>
      <c r="F56" s="7"/>
      <c r="G56" s="8"/>
      <c r="H56" s="7"/>
      <c r="I56" s="7"/>
      <c r="J56" s="8"/>
      <c r="K56" s="7"/>
      <c r="L56" s="8"/>
      <c r="M56" s="7">
        <v>128126</v>
      </c>
      <c r="N56" s="7">
        <v>124304</v>
      </c>
      <c r="O56" s="7">
        <v>128126</v>
      </c>
      <c r="P56" s="9" t="s">
        <v>16</v>
      </c>
    </row>
    <row r="57" spans="1:16" ht="15" customHeight="1">
      <c r="A57" s="5" t="s">
        <v>140</v>
      </c>
      <c r="B57" s="5" t="s">
        <v>16</v>
      </c>
      <c r="C57" s="6" t="s">
        <v>128</v>
      </c>
      <c r="D57" s="7"/>
      <c r="E57" s="8"/>
      <c r="F57" s="7"/>
      <c r="G57" s="8"/>
      <c r="H57" s="7"/>
      <c r="I57" s="7"/>
      <c r="J57" s="8"/>
      <c r="K57" s="7"/>
      <c r="L57" s="8"/>
      <c r="M57" s="7">
        <v>151907</v>
      </c>
      <c r="N57" s="7">
        <v>147229</v>
      </c>
      <c r="O57" s="7">
        <v>151907</v>
      </c>
      <c r="P57" s="9" t="s">
        <v>141</v>
      </c>
    </row>
    <row r="58" spans="1:16" ht="15" customHeight="1">
      <c r="A58" s="5" t="s">
        <v>142</v>
      </c>
      <c r="B58" s="5" t="s">
        <v>16</v>
      </c>
      <c r="C58" s="6" t="s">
        <v>128</v>
      </c>
      <c r="D58" s="7"/>
      <c r="E58" s="8"/>
      <c r="F58" s="7"/>
      <c r="G58" s="8"/>
      <c r="H58" s="7"/>
      <c r="I58" s="7"/>
      <c r="J58" s="8"/>
      <c r="K58" s="7"/>
      <c r="L58" s="8"/>
      <c r="M58" s="7">
        <v>115272</v>
      </c>
      <c r="N58" s="7">
        <v>120716</v>
      </c>
      <c r="O58" s="7">
        <v>115272</v>
      </c>
      <c r="P58" s="9" t="s">
        <v>16</v>
      </c>
    </row>
    <row r="59" spans="1:16" ht="15" customHeight="1">
      <c r="A59" s="5" t="s">
        <v>143</v>
      </c>
      <c r="B59" s="5" t="s">
        <v>144</v>
      </c>
      <c r="C59" s="6" t="s">
        <v>145</v>
      </c>
      <c r="D59" s="7">
        <v>2016</v>
      </c>
      <c r="E59" s="10" t="s">
        <v>146</v>
      </c>
      <c r="F59" s="7">
        <v>2016</v>
      </c>
      <c r="G59" s="10" t="s">
        <v>147</v>
      </c>
      <c r="H59" s="7"/>
      <c r="I59" s="7"/>
      <c r="J59" s="8"/>
      <c r="K59" s="7"/>
      <c r="L59" s="8"/>
      <c r="M59" s="7"/>
      <c r="N59" s="7"/>
      <c r="O59" s="7">
        <f>MIN(D59, F59, H59, I59, K59, M59, N59)</f>
        <v>2016</v>
      </c>
      <c r="P59" s="9" t="s">
        <v>148</v>
      </c>
    </row>
    <row r="60" spans="1:16" ht="15" customHeight="1">
      <c r="A60" s="5" t="s">
        <v>149</v>
      </c>
      <c r="B60" s="5" t="s">
        <v>150</v>
      </c>
      <c r="C60" s="6" t="s">
        <v>145</v>
      </c>
      <c r="D60" s="7">
        <v>13210</v>
      </c>
      <c r="E60" s="10" t="s">
        <v>146</v>
      </c>
      <c r="F60" s="7">
        <v>13210</v>
      </c>
      <c r="G60" s="10" t="s">
        <v>147</v>
      </c>
      <c r="H60" s="7"/>
      <c r="I60" s="7"/>
      <c r="J60" s="8"/>
      <c r="K60" s="7"/>
      <c r="L60" s="8"/>
      <c r="M60" s="7"/>
      <c r="N60" s="7"/>
      <c r="O60" s="7">
        <f>MIN(D60, F60, H60, I60, K60, M60, N60)</f>
        <v>13210</v>
      </c>
      <c r="P60" s="9" t="s">
        <v>148</v>
      </c>
    </row>
    <row r="61" spans="1:16" ht="15" customHeight="1">
      <c r="A61" s="5" t="s">
        <v>151</v>
      </c>
      <c r="B61" s="5" t="s">
        <v>152</v>
      </c>
      <c r="C61" s="6" t="s">
        <v>153</v>
      </c>
      <c r="D61" s="7">
        <v>98000</v>
      </c>
      <c r="E61" s="10" t="s">
        <v>154</v>
      </c>
      <c r="F61" s="7">
        <v>98000</v>
      </c>
      <c r="G61" s="10" t="s">
        <v>155</v>
      </c>
      <c r="H61" s="7"/>
      <c r="I61" s="7"/>
      <c r="J61" s="8"/>
      <c r="K61" s="7"/>
      <c r="L61" s="8"/>
      <c r="M61" s="7"/>
      <c r="N61" s="7"/>
      <c r="O61" s="7">
        <f>MIN(D61, F61, H61, I61, K61, M61, N61)</f>
        <v>98000</v>
      </c>
      <c r="P61" s="9" t="s">
        <v>16</v>
      </c>
    </row>
    <row r="62" spans="1:16" ht="15" customHeight="1">
      <c r="A62" s="11"/>
      <c r="B62" s="11"/>
      <c r="C62" s="12"/>
      <c r="D62" s="8"/>
      <c r="E62" s="8"/>
      <c r="F62" s="8"/>
      <c r="G62" s="8"/>
      <c r="H62" s="8"/>
      <c r="I62" s="8"/>
      <c r="J62" s="8"/>
      <c r="K62" s="8"/>
      <c r="L62" s="8"/>
      <c r="M62" s="8"/>
      <c r="N62" s="8"/>
      <c r="O62" s="8"/>
      <c r="P62" s="13"/>
    </row>
    <row r="63" spans="1:16" ht="15" customHeight="1">
      <c r="A63" s="11"/>
      <c r="B63" s="11"/>
      <c r="C63" s="12"/>
      <c r="D63" s="8"/>
      <c r="E63" s="8"/>
      <c r="F63" s="8"/>
      <c r="G63" s="8"/>
      <c r="H63" s="8"/>
      <c r="I63" s="8"/>
      <c r="J63" s="8"/>
      <c r="K63" s="8"/>
      <c r="L63" s="8"/>
      <c r="M63" s="8"/>
      <c r="N63" s="8"/>
      <c r="O63" s="8"/>
      <c r="P63" s="13"/>
    </row>
  </sheetData>
  <mergeCells count="11">
    <mergeCell ref="K3:L3"/>
    <mergeCell ref="A1:P1"/>
    <mergeCell ref="A2:P2"/>
    <mergeCell ref="A3:A4"/>
    <mergeCell ref="B3:B4"/>
    <mergeCell ref="C3:C4"/>
    <mergeCell ref="O3:O4"/>
    <mergeCell ref="P3:P4"/>
    <mergeCell ref="D3:E3"/>
    <mergeCell ref="F3:G3"/>
    <mergeCell ref="I3:J3"/>
  </mergeCells>
  <phoneticPr fontId="2" type="noConversion"/>
  <pageMargins left="0.78740157480314965" right="0" top="0.70866141732283472" bottom="0.15748031496062992" header="0.31496062992125984" footer="0.15748031496062992"/>
  <pageSetup paperSize="9" orientation="landscape" horizontalDpi="1200" verticalDpi="1200" r:id="rId1"/>
  <ignoredErrors>
    <ignoredError sqref="L6:L7 E8:P63 G7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6</vt:i4>
      </vt:variant>
      <vt:variant>
        <vt:lpstr>이름이 지정된 범위</vt:lpstr>
      </vt:variant>
      <vt:variant>
        <vt:i4>10</vt:i4>
      </vt:variant>
    </vt:vector>
  </HeadingPairs>
  <TitlesOfParts>
    <vt:vector size="16" baseType="lpstr">
      <vt:lpstr>계약심사조정내역</vt:lpstr>
      <vt:lpstr>원가계산서</vt:lpstr>
      <vt:lpstr>집계표</vt:lpstr>
      <vt:lpstr>일위대가목록</vt:lpstr>
      <vt:lpstr>일위대가표</vt:lpstr>
      <vt:lpstr>자재단가대비표</vt:lpstr>
      <vt:lpstr>원가계산서!Consolidate_Area</vt:lpstr>
      <vt:lpstr>원가계산서!Print_Area</vt:lpstr>
      <vt:lpstr>일위대가목록!Print_Area</vt:lpstr>
      <vt:lpstr>일위대가표!Print_Area</vt:lpstr>
      <vt:lpstr>자재단가대비표!Print_Area</vt:lpstr>
      <vt:lpstr>집계표!Print_Area</vt:lpstr>
      <vt:lpstr>일위대가목록!Print_Titles</vt:lpstr>
      <vt:lpstr>일위대가표!Print_Titles</vt:lpstr>
      <vt:lpstr>자재단가대비표!Print_Titles</vt:lpstr>
      <vt:lpstr>집계표!Print_Titles</vt:lpstr>
    </vt:vector>
  </TitlesOfParts>
  <Company>gg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김종관</dc:creator>
  <cp:lastModifiedBy>최원영-pc</cp:lastModifiedBy>
  <cp:lastPrinted>2017-07-25T23:44:34Z</cp:lastPrinted>
  <dcterms:created xsi:type="dcterms:W3CDTF">2017-06-12T03:54:03Z</dcterms:created>
  <dcterms:modified xsi:type="dcterms:W3CDTF">2017-09-19T06:06:10Z</dcterms:modified>
</cp:coreProperties>
</file>