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370" yWindow="1110" windowWidth="21525" windowHeight="12180"/>
  </bookViews>
  <sheets>
    <sheet name="용역원가산출내역서" sheetId="18" r:id="rId1"/>
  </sheets>
  <definedNames>
    <definedName name="_xlnm.Print_Area" localSheetId="0">용역원가산출내역서!$A$1:$I$25</definedName>
  </definedNames>
  <calcPr calcId="145621"/>
</workbook>
</file>

<file path=xl/calcChain.xml><?xml version="1.0" encoding="utf-8"?>
<calcChain xmlns="http://schemas.openxmlformats.org/spreadsheetml/2006/main">
  <c r="H23" i="18" l="1"/>
  <c r="H21" i="18"/>
  <c r="H11" i="18" l="1"/>
  <c r="D10" i="18"/>
  <c r="H10" i="18"/>
  <c r="H9" i="18"/>
  <c r="H8" i="18"/>
  <c r="H4" i="18"/>
  <c r="H7" i="18"/>
  <c r="H6" i="18"/>
  <c r="H20" i="18"/>
  <c r="H19" i="18"/>
  <c r="D18" i="18"/>
  <c r="H18" i="18"/>
  <c r="D17" i="18"/>
  <c r="D16" i="18"/>
  <c r="H16" i="18"/>
  <c r="H13" i="18"/>
  <c r="D11" i="18"/>
  <c r="D8" i="18"/>
  <c r="D7" i="18"/>
  <c r="D6" i="18"/>
  <c r="D4" i="18"/>
  <c r="D9" i="18"/>
  <c r="D5" i="18" l="1"/>
  <c r="H5" i="18" l="1"/>
  <c r="D12" i="18" l="1"/>
  <c r="D13" i="18" s="1"/>
  <c r="D14" i="18"/>
  <c r="D15" i="18"/>
  <c r="H12" i="18" l="1"/>
  <c r="H14" i="18"/>
  <c r="H15" i="18"/>
  <c r="H17" i="18" l="1"/>
  <c r="D19" i="18" l="1"/>
  <c r="D20" i="18" s="1"/>
  <c r="D21" i="18" l="1"/>
  <c r="D22" i="18" l="1"/>
  <c r="D23" i="18" s="1"/>
</calcChain>
</file>

<file path=xl/sharedStrings.xml><?xml version="1.0" encoding="utf-8"?>
<sst xmlns="http://schemas.openxmlformats.org/spreadsheetml/2006/main" count="44" uniqueCount="42">
  <si>
    <t>부가가치세법 세율 적용</t>
    <phoneticPr fontId="2" type="noConversion"/>
  </si>
  <si>
    <t>기본급</t>
    <phoneticPr fontId="2" type="noConversion"/>
  </si>
  <si>
    <t>보험료</t>
    <phoneticPr fontId="2" type="noConversion"/>
  </si>
  <si>
    <t>산재보험료</t>
    <phoneticPr fontId="2" type="noConversion"/>
  </si>
  <si>
    <t>구 분</t>
    <phoneticPr fontId="2" type="noConversion"/>
  </si>
  <si>
    <t>산출내역</t>
    <phoneticPr fontId="2" type="noConversion"/>
  </si>
  <si>
    <t>제수당</t>
    <phoneticPr fontId="2" type="noConversion"/>
  </si>
  <si>
    <t>연장근로수당</t>
    <phoneticPr fontId="2" type="noConversion"/>
  </si>
  <si>
    <t>소계</t>
    <phoneticPr fontId="2" type="noConversion"/>
  </si>
  <si>
    <t>계</t>
    <phoneticPr fontId="2" type="noConversion"/>
  </si>
  <si>
    <t>국민연금</t>
    <phoneticPr fontId="2" type="noConversion"/>
  </si>
  <si>
    <t>국민건강보험료</t>
    <phoneticPr fontId="2" type="noConversion"/>
  </si>
  <si>
    <t>노인장기요양보험</t>
    <phoneticPr fontId="2" type="noConversion"/>
  </si>
  <si>
    <t>고용보험료</t>
    <phoneticPr fontId="2" type="noConversion"/>
  </si>
  <si>
    <t>국민연금법 요율 4.5% 적용
- 국민연금법 제88조</t>
    <phoneticPr fontId="2" type="noConversion"/>
  </si>
  <si>
    <t>직
접
인
건
비</t>
    <phoneticPr fontId="2" type="noConversion"/>
  </si>
  <si>
    <t>순용역원가</t>
    <phoneticPr fontId="2" type="noConversion"/>
  </si>
  <si>
    <t>합 계</t>
    <phoneticPr fontId="2" type="noConversion"/>
  </si>
  <si>
    <t>부가가치세[합계ⅹ10%]</t>
    <phoneticPr fontId="2" type="noConversion"/>
  </si>
  <si>
    <t>총 계</t>
    <phoneticPr fontId="2" type="noConversion"/>
  </si>
  <si>
    <t>경
비</t>
    <phoneticPr fontId="2" type="noConversion"/>
  </si>
  <si>
    <t>직접인건비+경비</t>
    <phoneticPr fontId="2" type="noConversion"/>
  </si>
  <si>
    <t xml:space="preserve">                                                        (단위 : 원)</t>
    <phoneticPr fontId="2" type="noConversion"/>
  </si>
  <si>
    <t>(기본급+제수당+상여금)×0.9%
* 산출식 : 0.25%(고용안정.직업능력개발사업요율)+0.65%(실업급여의 보험율)</t>
    <phoneticPr fontId="2" type="noConversion"/>
  </si>
  <si>
    <t>인원(명)</t>
    <phoneticPr fontId="2" type="noConversion"/>
  </si>
  <si>
    <t>총금액</t>
    <phoneticPr fontId="2" type="noConversion"/>
  </si>
  <si>
    <t>1인당 금액</t>
    <phoneticPr fontId="2" type="noConversion"/>
  </si>
  <si>
    <t>근로기준법 제60조</t>
    <phoneticPr fontId="2" type="noConversion"/>
  </si>
  <si>
    <t>산업재해보상보험법 제4조
 2018년도 사업종류별 산재보험 요율 1.75% 적용 (건물등의 종합관리사업)</t>
    <phoneticPr fontId="2" type="noConversion"/>
  </si>
  <si>
    <t>건강보험법 요율 3.12% 적용
- 4대사회보험 정보연계센터 보험정보자료</t>
    <phoneticPr fontId="2" type="noConversion"/>
  </si>
  <si>
    <t>노인장기요양법 요율 7.38% 적용
- 4대사회보험 정보연계센터 보험정보자료</t>
    <phoneticPr fontId="2" type="noConversion"/>
  </si>
  <si>
    <t>원 가 계 산 서</t>
    <phoneticPr fontId="2" type="noConversion"/>
  </si>
  <si>
    <t>일반관리비
[순용역원가ⅹ5%]</t>
    <phoneticPr fontId="2" type="noConversion"/>
  </si>
  <si>
    <t>이윤
[(인건비+경비+일반관리비)ⅹ10%]</t>
    <phoneticPr fontId="2" type="noConversion"/>
  </si>
  <si>
    <t>년차수당</t>
    <phoneticPr fontId="2" type="noConversion"/>
  </si>
  <si>
    <t>휴일근로수당</t>
    <phoneticPr fontId="2" type="noConversion"/>
  </si>
  <si>
    <t>주휴수당</t>
    <phoneticPr fontId="2" type="noConversion"/>
  </si>
  <si>
    <t>근무일수</t>
    <phoneticPr fontId="2" type="noConversion"/>
  </si>
  <si>
    <t>일급</t>
    <phoneticPr fontId="2" type="noConversion"/>
  </si>
  <si>
    <t>시급 10,000원 적용, 일 7시간 근무</t>
    <phoneticPr fontId="2" type="noConversion"/>
  </si>
  <si>
    <t>근로기준법 제55조</t>
    <phoneticPr fontId="2" type="noConversion"/>
  </si>
  <si>
    <t>근로기준법 제56조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</si>
</sst>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  <numFmt numFmtId="177" formatCode="#,##0.000_ "/>
    <numFmt numFmtId="178" formatCode="_-* #,##0.000_-;\-* #,##0.000_-;_-* &quot;-&quot;???_-;_-@_-"/>
  </numFmts>
  <fonts count="14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돋움"/>
      <family val="3"/>
      <charset val="129"/>
    </font>
    <font>
      <sz val="14"/>
      <name val="돋움"/>
      <family val="3"/>
      <charset val="129"/>
    </font>
    <font>
      <b/>
      <sz val="20"/>
      <name val="돋움"/>
      <family val="3"/>
      <charset val="129"/>
    </font>
    <font>
      <sz val="11"/>
      <color rgb="FFFF0000"/>
      <name val="돋움"/>
      <family val="3"/>
      <charset val="129"/>
    </font>
    <font>
      <sz val="12"/>
      <color theme="1"/>
      <name val="돋움"/>
      <family val="3"/>
      <charset val="129"/>
    </font>
    <font>
      <b/>
      <sz val="12"/>
      <color theme="1"/>
      <name val="돋움"/>
      <family val="3"/>
      <charset val="129"/>
    </font>
    <font>
      <sz val="11"/>
      <color theme="1"/>
      <name val="돋움"/>
      <family val="3"/>
      <charset val="129"/>
    </font>
    <font>
      <sz val="12"/>
      <color rgb="FFFF0000"/>
      <name val="돋움"/>
      <family val="3"/>
      <charset val="129"/>
    </font>
    <font>
      <b/>
      <sz val="12"/>
      <name val="돋움"/>
      <family val="3"/>
      <charset val="129"/>
    </font>
    <font>
      <b/>
      <sz val="12"/>
      <color rgb="FFFF0000"/>
      <name val="돋움"/>
      <family val="3"/>
      <charset val="129"/>
    </font>
    <font>
      <sz val="10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Alignment="1">
      <alignment vertical="center" shrinkToFit="1"/>
    </xf>
    <xf numFmtId="0" fontId="0" fillId="0" borderId="0" xfId="0" applyAlignment="1">
      <alignment shrinkToFit="1"/>
    </xf>
    <xf numFmtId="0" fontId="4" fillId="0" borderId="0" xfId="0" applyFont="1" applyAlignment="1">
      <alignment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1" xfId="0" applyFont="1" applyBorder="1" applyAlignment="1">
      <alignment horizontal="right" vertical="center"/>
    </xf>
    <xf numFmtId="41" fontId="0" fillId="0" borderId="0" xfId="1" applyFont="1" applyAlignment="1">
      <alignment vertical="center" shrinkToFit="1"/>
    </xf>
    <xf numFmtId="0" fontId="3" fillId="0" borderId="1" xfId="0" applyFont="1" applyBorder="1" applyAlignment="1"/>
    <xf numFmtId="43" fontId="0" fillId="0" borderId="0" xfId="0" applyNumberFormat="1" applyAlignment="1">
      <alignment vertical="center" shrinkToFit="1"/>
    </xf>
    <xf numFmtId="0" fontId="8" fillId="0" borderId="1" xfId="0" applyFont="1" applyBorder="1" applyAlignment="1">
      <alignment horizontal="center" vertical="center"/>
    </xf>
    <xf numFmtId="41" fontId="7" fillId="0" borderId="0" xfId="0" applyNumberFormat="1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9" fillId="0" borderId="0" xfId="0" applyFont="1" applyAlignment="1">
      <alignment shrinkToFit="1"/>
    </xf>
    <xf numFmtId="0" fontId="7" fillId="0" borderId="0" xfId="0" applyFont="1" applyAlignment="1">
      <alignment vertical="center"/>
    </xf>
    <xf numFmtId="0" fontId="9" fillId="0" borderId="0" xfId="0" applyFont="1"/>
    <xf numFmtId="0" fontId="10" fillId="0" borderId="1" xfId="0" applyFont="1" applyBorder="1" applyAlignment="1"/>
    <xf numFmtId="0" fontId="6" fillId="0" borderId="0" xfId="0" applyFont="1" applyAlignment="1">
      <alignment shrinkToFit="1"/>
    </xf>
    <xf numFmtId="0" fontId="10" fillId="0" borderId="0" xfId="0" applyFont="1" applyAlignment="1">
      <alignment vertical="center"/>
    </xf>
    <xf numFmtId="0" fontId="6" fillId="0" borderId="0" xfId="0" applyFont="1"/>
    <xf numFmtId="0" fontId="12" fillId="0" borderId="2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shrinkToFit="1"/>
    </xf>
    <xf numFmtId="41" fontId="10" fillId="0" borderId="5" xfId="1" applyFont="1" applyBorder="1" applyAlignment="1">
      <alignment vertical="center"/>
    </xf>
    <xf numFmtId="177" fontId="7" fillId="0" borderId="5" xfId="1" applyNumberFormat="1" applyFont="1" applyBorder="1" applyAlignment="1">
      <alignment vertical="center"/>
    </xf>
    <xf numFmtId="41" fontId="7" fillId="0" borderId="5" xfId="1" applyFont="1" applyBorder="1" applyAlignment="1">
      <alignment vertical="center"/>
    </xf>
    <xf numFmtId="41" fontId="7" fillId="0" borderId="25" xfId="1" applyFont="1" applyBorder="1" applyAlignment="1">
      <alignment vertical="center"/>
    </xf>
    <xf numFmtId="0" fontId="3" fillId="0" borderId="3" xfId="0" applyFont="1" applyBorder="1" applyAlignment="1">
      <alignment horizontal="center" vertical="center" shrinkToFit="1"/>
    </xf>
    <xf numFmtId="41" fontId="10" fillId="0" borderId="8" xfId="1" applyFont="1" applyBorder="1" applyAlignment="1">
      <alignment vertical="center"/>
    </xf>
    <xf numFmtId="41" fontId="7" fillId="0" borderId="8" xfId="1" applyFont="1" applyBorder="1" applyAlignment="1">
      <alignment vertical="center"/>
    </xf>
    <xf numFmtId="41" fontId="7" fillId="0" borderId="20" xfId="1" applyFont="1" applyBorder="1" applyAlignment="1">
      <alignment vertical="center"/>
    </xf>
    <xf numFmtId="0" fontId="3" fillId="0" borderId="4" xfId="0" applyFont="1" applyBorder="1" applyAlignment="1">
      <alignment horizontal="center" vertical="center" shrinkToFit="1"/>
    </xf>
    <xf numFmtId="41" fontId="10" fillId="0" borderId="9" xfId="1" applyFont="1" applyBorder="1" applyAlignment="1">
      <alignment vertical="center"/>
    </xf>
    <xf numFmtId="41" fontId="7" fillId="0" borderId="9" xfId="1" applyFont="1" applyBorder="1" applyAlignment="1">
      <alignment vertical="center"/>
    </xf>
    <xf numFmtId="41" fontId="7" fillId="0" borderId="26" xfId="1" applyFont="1" applyBorder="1" applyAlignment="1">
      <alignment vertical="center"/>
    </xf>
    <xf numFmtId="0" fontId="3" fillId="0" borderId="4" xfId="0" applyFont="1" applyFill="1" applyBorder="1" applyAlignment="1">
      <alignment horizontal="center" vertical="center" wrapText="1" shrinkToFit="1"/>
    </xf>
    <xf numFmtId="41" fontId="10" fillId="0" borderId="10" xfId="1" applyFont="1" applyBorder="1" applyAlignment="1">
      <alignment vertical="center"/>
    </xf>
    <xf numFmtId="41" fontId="7" fillId="0" borderId="10" xfId="1" applyFont="1" applyBorder="1" applyAlignment="1">
      <alignment vertical="center"/>
    </xf>
    <xf numFmtId="176" fontId="10" fillId="0" borderId="9" xfId="0" applyNumberFormat="1" applyFont="1" applyBorder="1" applyAlignment="1">
      <alignment vertical="center"/>
    </xf>
    <xf numFmtId="176" fontId="7" fillId="0" borderId="9" xfId="0" applyNumberFormat="1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41" fontId="7" fillId="0" borderId="6" xfId="0" applyNumberFormat="1" applyFont="1" applyBorder="1" applyAlignment="1">
      <alignment vertical="center"/>
    </xf>
    <xf numFmtId="0" fontId="7" fillId="0" borderId="8" xfId="0" applyFont="1" applyBorder="1" applyAlignment="1">
      <alignment vertical="center"/>
    </xf>
    <xf numFmtId="41" fontId="7" fillId="0" borderId="20" xfId="0" applyNumberFormat="1" applyFont="1" applyBorder="1" applyAlignment="1">
      <alignment vertical="center"/>
    </xf>
    <xf numFmtId="176" fontId="10" fillId="0" borderId="7" xfId="0" applyNumberFormat="1" applyFont="1" applyBorder="1" applyAlignment="1">
      <alignment vertical="center"/>
    </xf>
    <xf numFmtId="176" fontId="7" fillId="0" borderId="7" xfId="0" applyNumberFormat="1" applyFont="1" applyBorder="1" applyAlignment="1">
      <alignment vertical="center"/>
    </xf>
    <xf numFmtId="0" fontId="7" fillId="0" borderId="7" xfId="0" applyFont="1" applyBorder="1" applyAlignment="1">
      <alignment vertical="center"/>
    </xf>
    <xf numFmtId="41" fontId="12" fillId="0" borderId="8" xfId="0" applyNumberFormat="1" applyFont="1" applyBorder="1" applyAlignment="1">
      <alignment vertical="center"/>
    </xf>
    <xf numFmtId="41" fontId="7" fillId="0" borderId="8" xfId="0" applyNumberFormat="1" applyFont="1" applyBorder="1" applyAlignment="1">
      <alignment vertical="center"/>
    </xf>
    <xf numFmtId="41" fontId="8" fillId="0" borderId="20" xfId="0" applyNumberFormat="1" applyFont="1" applyBorder="1" applyAlignment="1">
      <alignment vertical="center"/>
    </xf>
    <xf numFmtId="0" fontId="11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vertical="center" wrapText="1" shrinkToFit="1"/>
    </xf>
    <xf numFmtId="0" fontId="3" fillId="0" borderId="30" xfId="0" applyFont="1" applyBorder="1" applyAlignment="1">
      <alignment vertical="center" wrapText="1" shrinkToFit="1"/>
    </xf>
    <xf numFmtId="0" fontId="3" fillId="0" borderId="31" xfId="0" applyFont="1" applyBorder="1" applyAlignment="1">
      <alignment vertical="center" wrapText="1" shrinkToFit="1"/>
    </xf>
    <xf numFmtId="0" fontId="3" fillId="0" borderId="30" xfId="0" applyFont="1" applyBorder="1" applyAlignment="1">
      <alignment vertical="center" shrinkToFit="1"/>
    </xf>
    <xf numFmtId="0" fontId="3" fillId="0" borderId="28" xfId="0" applyFont="1" applyBorder="1" applyAlignment="1">
      <alignment vertical="center" shrinkToFit="1"/>
    </xf>
    <xf numFmtId="0" fontId="3" fillId="0" borderId="31" xfId="0" quotePrefix="1" applyFont="1" applyBorder="1" applyAlignment="1">
      <alignment horizontal="left" vertical="center" wrapText="1" shrinkToFit="1"/>
    </xf>
    <xf numFmtId="0" fontId="3" fillId="0" borderId="32" xfId="0" quotePrefix="1" applyFont="1" applyBorder="1" applyAlignment="1">
      <alignment horizontal="left" vertical="center" wrapText="1" shrinkToFit="1"/>
    </xf>
    <xf numFmtId="41" fontId="3" fillId="0" borderId="30" xfId="0" quotePrefix="1" applyNumberFormat="1" applyFont="1" applyBorder="1" applyAlignment="1">
      <alignment horizontal="left" vertical="center" wrapText="1" shrinkToFit="1"/>
    </xf>
    <xf numFmtId="0" fontId="3" fillId="0" borderId="29" xfId="0" applyFont="1" applyBorder="1" applyAlignment="1">
      <alignment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178" fontId="3" fillId="0" borderId="32" xfId="0" applyNumberFormat="1" applyFont="1" applyBorder="1" applyAlignment="1">
      <alignment vertical="center" wrapText="1" shrinkToFit="1"/>
    </xf>
    <xf numFmtId="43" fontId="7" fillId="0" borderId="26" xfId="0" applyNumberFormat="1" applyFont="1" applyBorder="1" applyAlignment="1">
      <alignment vertical="center"/>
    </xf>
    <xf numFmtId="41" fontId="7" fillId="0" borderId="10" xfId="1" applyNumberFormat="1" applyFont="1" applyBorder="1" applyAlignment="1">
      <alignment vertical="center"/>
    </xf>
    <xf numFmtId="0" fontId="3" fillId="0" borderId="32" xfId="0" applyFont="1" applyBorder="1" applyAlignment="1">
      <alignment vertical="center" wrapText="1" shrinkToFit="1"/>
    </xf>
    <xf numFmtId="0" fontId="11" fillId="0" borderId="2" xfId="0" applyFont="1" applyBorder="1" applyAlignment="1">
      <alignment horizontal="center" vertical="center" wrapText="1" shrinkToFit="1"/>
    </xf>
    <xf numFmtId="41" fontId="3" fillId="0" borderId="5" xfId="1" applyFont="1" applyBorder="1" applyAlignment="1">
      <alignment vertical="center"/>
    </xf>
    <xf numFmtId="0" fontId="7" fillId="0" borderId="5" xfId="1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0" fontId="11" fillId="0" borderId="18" xfId="0" applyFont="1" applyBorder="1" applyAlignment="1">
      <alignment horizontal="center" vertical="center" wrapText="1" shrinkToFit="1"/>
    </xf>
    <xf numFmtId="0" fontId="11" fillId="0" borderId="17" xfId="0" applyFont="1" applyBorder="1" applyAlignment="1">
      <alignment horizontal="center" vertical="center" wrapText="1" shrinkToFit="1"/>
    </xf>
    <xf numFmtId="0" fontId="11" fillId="0" borderId="19" xfId="0" applyFont="1" applyBorder="1" applyAlignment="1">
      <alignment horizontal="center" vertical="center" wrapText="1" shrinkToFit="1"/>
    </xf>
    <xf numFmtId="0" fontId="11" fillId="0" borderId="39" xfId="0" applyFont="1" applyBorder="1" applyAlignment="1">
      <alignment horizontal="center" vertical="center" wrapText="1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1" fillId="0" borderId="13" xfId="0" applyFont="1" applyBorder="1" applyAlignment="1">
      <alignment horizontal="center" vertical="center" wrapText="1" shrinkToFit="1"/>
    </xf>
    <xf numFmtId="0" fontId="11" fillId="0" borderId="14" xfId="0" applyFont="1" applyBorder="1" applyAlignment="1">
      <alignment horizontal="center" vertical="center" wrapText="1" shrinkToFit="1"/>
    </xf>
    <xf numFmtId="0" fontId="11" fillId="0" borderId="15" xfId="0" applyFont="1" applyBorder="1" applyAlignment="1">
      <alignment horizontal="center" vertical="center" wrapText="1" shrinkToFit="1"/>
    </xf>
    <xf numFmtId="0" fontId="13" fillId="0" borderId="11" xfId="0" applyFont="1" applyBorder="1" applyAlignment="1">
      <alignment horizontal="center" vertical="center" wrapText="1" shrinkToFit="1"/>
    </xf>
    <xf numFmtId="0" fontId="13" fillId="0" borderId="12" xfId="0" applyFont="1" applyBorder="1" applyAlignment="1">
      <alignment horizontal="center" vertical="center" wrapText="1" shrinkToFit="1"/>
    </xf>
    <xf numFmtId="0" fontId="13" fillId="0" borderId="4" xfId="0" applyFont="1" applyBorder="1" applyAlignment="1">
      <alignment horizontal="center" vertical="center" wrapText="1" shrinkToFit="1"/>
    </xf>
    <xf numFmtId="0" fontId="0" fillId="0" borderId="33" xfId="0" applyFont="1" applyBorder="1" applyAlignment="1">
      <alignment horizontal="center" vertical="center" wrapText="1" shrinkToFit="1"/>
    </xf>
    <xf numFmtId="0" fontId="0" fillId="0" borderId="34" xfId="0" applyFont="1" applyBorder="1" applyAlignment="1">
      <alignment horizontal="center" vertical="center" wrapText="1" shrinkToFit="1"/>
    </xf>
    <xf numFmtId="0" fontId="0" fillId="0" borderId="35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zoomScale="80" zoomScaleNormal="80" zoomScaleSheetLayoutView="100" workbookViewId="0">
      <selection activeCell="M21" sqref="M21"/>
    </sheetView>
  </sheetViews>
  <sheetFormatPr defaultRowHeight="13.5" x14ac:dyDescent="0.15"/>
  <cols>
    <col min="1" max="1" width="8" customWidth="1"/>
    <col min="2" max="2" width="9.33203125" customWidth="1"/>
    <col min="3" max="3" width="16.5546875" customWidth="1"/>
    <col min="4" max="4" width="16.77734375" style="20" customWidth="1"/>
    <col min="5" max="5" width="10.88671875" style="20" customWidth="1"/>
    <col min="6" max="6" width="8.6640625" style="16" customWidth="1"/>
    <col min="7" max="7" width="8.44140625" style="16" customWidth="1"/>
    <col min="8" max="8" width="16" style="16" customWidth="1"/>
    <col min="9" max="9" width="66" customWidth="1"/>
    <col min="10" max="10" width="14.33203125" bestFit="1" customWidth="1"/>
  </cols>
  <sheetData>
    <row r="1" spans="1:15" ht="25.5" x14ac:dyDescent="0.15">
      <c r="A1" s="83" t="s">
        <v>31</v>
      </c>
      <c r="B1" s="83"/>
      <c r="C1" s="83"/>
      <c r="D1" s="83"/>
      <c r="E1" s="83"/>
      <c r="F1" s="83"/>
      <c r="G1" s="83"/>
      <c r="H1" s="83"/>
      <c r="I1" s="83"/>
    </row>
    <row r="2" spans="1:15" s="6" customFormat="1" ht="15" thickBot="1" x14ac:dyDescent="0.2">
      <c r="A2" s="9"/>
      <c r="B2" s="9"/>
      <c r="C2" s="9"/>
      <c r="D2" s="17"/>
      <c r="E2" s="17"/>
      <c r="F2" s="11"/>
      <c r="G2" s="11"/>
      <c r="H2" s="11"/>
      <c r="I2" s="7" t="s">
        <v>22</v>
      </c>
    </row>
    <row r="3" spans="1:15" s="1" customFormat="1" ht="30" customHeight="1" thickBot="1" x14ac:dyDescent="0.2">
      <c r="A3" s="80" t="s">
        <v>4</v>
      </c>
      <c r="B3" s="81"/>
      <c r="C3" s="82"/>
      <c r="D3" s="21" t="s">
        <v>26</v>
      </c>
      <c r="E3" s="69" t="s">
        <v>38</v>
      </c>
      <c r="F3" s="22" t="s">
        <v>37</v>
      </c>
      <c r="G3" s="22" t="s">
        <v>24</v>
      </c>
      <c r="H3" s="23" t="s">
        <v>25</v>
      </c>
      <c r="I3" s="52" t="s">
        <v>5</v>
      </c>
    </row>
    <row r="4" spans="1:15" s="1" customFormat="1" ht="29.25" customHeight="1" thickTop="1" x14ac:dyDescent="0.15">
      <c r="A4" s="76" t="s">
        <v>15</v>
      </c>
      <c r="B4" s="85" t="s">
        <v>1</v>
      </c>
      <c r="C4" s="86"/>
      <c r="D4" s="24">
        <f>SUM(E4*F4)</f>
        <v>3570000</v>
      </c>
      <c r="E4" s="70">
        <v>70000</v>
      </c>
      <c r="F4" s="71">
        <v>51</v>
      </c>
      <c r="G4" s="26">
        <v>5</v>
      </c>
      <c r="H4" s="27">
        <f>D4*G4</f>
        <v>17850000</v>
      </c>
      <c r="I4" s="53" t="s">
        <v>39</v>
      </c>
      <c r="J4" s="10"/>
      <c r="K4" s="8"/>
    </row>
    <row r="5" spans="1:15" s="1" customFormat="1" ht="26.25" customHeight="1" x14ac:dyDescent="0.15">
      <c r="A5" s="74"/>
      <c r="B5" s="84" t="s">
        <v>6</v>
      </c>
      <c r="C5" s="28" t="s">
        <v>7</v>
      </c>
      <c r="D5" s="24">
        <f t="shared" ref="D5" si="0">SUM(E5*F5)</f>
        <v>0</v>
      </c>
      <c r="E5" s="70"/>
      <c r="F5" s="25"/>
      <c r="G5" s="26"/>
      <c r="H5" s="27">
        <f t="shared" ref="H5" si="1">D5*G5</f>
        <v>0</v>
      </c>
      <c r="I5" s="53"/>
      <c r="J5" s="10"/>
      <c r="K5" s="8"/>
    </row>
    <row r="6" spans="1:15" s="1" customFormat="1" ht="26.25" customHeight="1" x14ac:dyDescent="0.15">
      <c r="A6" s="74"/>
      <c r="B6" s="78"/>
      <c r="C6" s="28" t="s">
        <v>35</v>
      </c>
      <c r="D6" s="24">
        <f>SUM(E6*F6)</f>
        <v>420000</v>
      </c>
      <c r="E6" s="70">
        <v>105000</v>
      </c>
      <c r="F6" s="71">
        <v>4</v>
      </c>
      <c r="G6" s="26">
        <v>5</v>
      </c>
      <c r="H6" s="27">
        <f>D6*G6</f>
        <v>2100000</v>
      </c>
      <c r="I6" s="53" t="s">
        <v>41</v>
      </c>
      <c r="J6" s="10"/>
      <c r="K6" s="8"/>
    </row>
    <row r="7" spans="1:15" s="1" customFormat="1" ht="26.25" customHeight="1" x14ac:dyDescent="0.15">
      <c r="A7" s="74"/>
      <c r="B7" s="78"/>
      <c r="C7" s="63" t="s">
        <v>36</v>
      </c>
      <c r="D7" s="24">
        <f>SUM(E7*F7)</f>
        <v>700000</v>
      </c>
      <c r="E7" s="70">
        <v>70000</v>
      </c>
      <c r="F7" s="71">
        <v>10</v>
      </c>
      <c r="G7" s="26">
        <v>5</v>
      </c>
      <c r="H7" s="27">
        <f>D7*G7</f>
        <v>3500000</v>
      </c>
      <c r="I7" s="53" t="s">
        <v>40</v>
      </c>
      <c r="J7" s="10"/>
      <c r="K7" s="8"/>
    </row>
    <row r="8" spans="1:15" s="1" customFormat="1" ht="26.25" customHeight="1" x14ac:dyDescent="0.15">
      <c r="A8" s="74"/>
      <c r="B8" s="78"/>
      <c r="C8" s="28" t="s">
        <v>34</v>
      </c>
      <c r="D8" s="24">
        <f>SUM(E8*F8)</f>
        <v>70000</v>
      </c>
      <c r="E8" s="70">
        <v>70000</v>
      </c>
      <c r="F8" s="71">
        <v>1</v>
      </c>
      <c r="G8" s="26">
        <v>5</v>
      </c>
      <c r="H8" s="27">
        <f>D8*G8</f>
        <v>350000</v>
      </c>
      <c r="I8" s="53" t="s">
        <v>27</v>
      </c>
      <c r="J8" s="10"/>
      <c r="K8" s="8"/>
    </row>
    <row r="9" spans="1:15" s="1" customFormat="1" ht="26.25" customHeight="1" thickBot="1" x14ac:dyDescent="0.2">
      <c r="A9" s="74"/>
      <c r="B9" s="79"/>
      <c r="C9" s="28" t="s">
        <v>8</v>
      </c>
      <c r="D9" s="24">
        <f>SUM(D4:D8)</f>
        <v>4760000</v>
      </c>
      <c r="E9" s="24"/>
      <c r="F9" s="25"/>
      <c r="G9" s="26">
        <v>5</v>
      </c>
      <c r="H9" s="27">
        <f>D9*G9</f>
        <v>23800000</v>
      </c>
      <c r="I9" s="53"/>
      <c r="J9" s="10"/>
      <c r="K9" s="8"/>
    </row>
    <row r="10" spans="1:15" s="1" customFormat="1" ht="26.25" customHeight="1" thickTop="1" thickBot="1" x14ac:dyDescent="0.2">
      <c r="A10" s="75"/>
      <c r="B10" s="87" t="s">
        <v>9</v>
      </c>
      <c r="C10" s="88"/>
      <c r="D10" s="29">
        <f>D9</f>
        <v>4760000</v>
      </c>
      <c r="E10" s="29"/>
      <c r="F10" s="30"/>
      <c r="G10" s="30"/>
      <c r="H10" s="31">
        <f>H9</f>
        <v>23800000</v>
      </c>
      <c r="I10" s="54"/>
      <c r="J10" s="10"/>
      <c r="K10" s="8"/>
    </row>
    <row r="11" spans="1:15" s="1" customFormat="1" ht="26.25" customHeight="1" thickTop="1" x14ac:dyDescent="0.15">
      <c r="A11" s="73" t="s">
        <v>20</v>
      </c>
      <c r="B11" s="77" t="s">
        <v>2</v>
      </c>
      <c r="C11" s="63" t="s">
        <v>10</v>
      </c>
      <c r="D11" s="24">
        <f>D10*4.5%</f>
        <v>214200</v>
      </c>
      <c r="E11" s="24"/>
      <c r="F11" s="26"/>
      <c r="G11" s="26"/>
      <c r="H11" s="27">
        <f>H10*4.5%</f>
        <v>1071000</v>
      </c>
      <c r="I11" s="53" t="s">
        <v>14</v>
      </c>
      <c r="J11" s="10"/>
      <c r="K11" s="8"/>
      <c r="O11" s="8"/>
    </row>
    <row r="12" spans="1:15" s="1" customFormat="1" ht="29.25" customHeight="1" x14ac:dyDescent="0.15">
      <c r="A12" s="74"/>
      <c r="B12" s="78"/>
      <c r="C12" s="32" t="s">
        <v>11</v>
      </c>
      <c r="D12" s="33">
        <f>D10*3.12%</f>
        <v>148512</v>
      </c>
      <c r="E12" s="33"/>
      <c r="F12" s="34"/>
      <c r="G12" s="34"/>
      <c r="H12" s="35">
        <f>H10*3.12%</f>
        <v>742560</v>
      </c>
      <c r="I12" s="55" t="s">
        <v>29</v>
      </c>
      <c r="J12" s="10"/>
    </row>
    <row r="13" spans="1:15" s="1" customFormat="1" ht="29.25" customHeight="1" x14ac:dyDescent="0.15">
      <c r="A13" s="74"/>
      <c r="B13" s="78"/>
      <c r="C13" s="32" t="s">
        <v>12</v>
      </c>
      <c r="D13" s="33">
        <f>D12*7.38%</f>
        <v>10960.185600000001</v>
      </c>
      <c r="E13" s="33"/>
      <c r="F13" s="34"/>
      <c r="G13" s="34"/>
      <c r="H13" s="35">
        <f>H12*7.38%</f>
        <v>54800.928</v>
      </c>
      <c r="I13" s="55" t="s">
        <v>30</v>
      </c>
      <c r="J13" s="10"/>
    </row>
    <row r="14" spans="1:15" s="1" customFormat="1" ht="29.25" customHeight="1" x14ac:dyDescent="0.15">
      <c r="A14" s="74"/>
      <c r="B14" s="78"/>
      <c r="C14" s="36" t="s">
        <v>3</v>
      </c>
      <c r="D14" s="33">
        <f>D10*1.75%</f>
        <v>83300.000000000015</v>
      </c>
      <c r="E14" s="33"/>
      <c r="F14" s="34"/>
      <c r="G14" s="34"/>
      <c r="H14" s="35">
        <f>H10*1.75%</f>
        <v>416500.00000000006</v>
      </c>
      <c r="I14" s="55" t="s">
        <v>28</v>
      </c>
      <c r="J14" s="10"/>
    </row>
    <row r="15" spans="1:15" s="1" customFormat="1" ht="29.25" customHeight="1" x14ac:dyDescent="0.15">
      <c r="A15" s="74"/>
      <c r="B15" s="78"/>
      <c r="C15" s="62" t="s">
        <v>13</v>
      </c>
      <c r="D15" s="37">
        <f>D10*0.9%</f>
        <v>42840.000000000007</v>
      </c>
      <c r="E15" s="37"/>
      <c r="F15" s="38"/>
      <c r="G15" s="38"/>
      <c r="H15" s="67">
        <f>H10*0.9%</f>
        <v>214200.00000000003</v>
      </c>
      <c r="I15" s="68" t="s">
        <v>23</v>
      </c>
      <c r="J15" s="10"/>
    </row>
    <row r="16" spans="1:15" s="1" customFormat="1" ht="34.5" customHeight="1" thickBot="1" x14ac:dyDescent="0.2">
      <c r="A16" s="74"/>
      <c r="B16" s="79"/>
      <c r="C16" s="62" t="s">
        <v>8</v>
      </c>
      <c r="D16" s="37">
        <f>SUM(D11:D15)</f>
        <v>499812.18560000003</v>
      </c>
      <c r="E16" s="37"/>
      <c r="F16" s="38"/>
      <c r="G16" s="38"/>
      <c r="H16" s="38">
        <f>SUM(H11:H15)</f>
        <v>2499060.9280000003</v>
      </c>
      <c r="I16" s="65"/>
      <c r="J16" s="10"/>
    </row>
    <row r="17" spans="1:15" s="1" customFormat="1" ht="42" customHeight="1" thickTop="1" thickBot="1" x14ac:dyDescent="0.2">
      <c r="A17" s="75"/>
      <c r="B17" s="87" t="s">
        <v>9</v>
      </c>
      <c r="C17" s="88"/>
      <c r="D17" s="29">
        <f>D16</f>
        <v>499812.18560000003</v>
      </c>
      <c r="E17" s="29"/>
      <c r="F17" s="30"/>
      <c r="G17" s="30"/>
      <c r="H17" s="31">
        <f>H16</f>
        <v>2499060.9280000003</v>
      </c>
      <c r="I17" s="56"/>
      <c r="J17" s="10"/>
    </row>
    <row r="18" spans="1:15" s="1" customFormat="1" ht="39.75" customHeight="1" thickTop="1" x14ac:dyDescent="0.15">
      <c r="A18" s="89" t="s">
        <v>16</v>
      </c>
      <c r="B18" s="85"/>
      <c r="C18" s="86"/>
      <c r="D18" s="24">
        <f>D10+D17</f>
        <v>5259812.1856000004</v>
      </c>
      <c r="E18" s="24"/>
      <c r="F18" s="26"/>
      <c r="G18" s="26"/>
      <c r="H18" s="27">
        <f>SUM(H10,H17)</f>
        <v>26299060.927999999</v>
      </c>
      <c r="I18" s="57" t="s">
        <v>21</v>
      </c>
      <c r="J18" s="10"/>
      <c r="K18" s="8"/>
      <c r="O18" s="8"/>
    </row>
    <row r="19" spans="1:15" s="1" customFormat="1" ht="41.25" customHeight="1" x14ac:dyDescent="0.15">
      <c r="A19" s="95" t="s">
        <v>32</v>
      </c>
      <c r="B19" s="96"/>
      <c r="C19" s="97"/>
      <c r="D19" s="39">
        <f>D18*5%</f>
        <v>262990.60928000003</v>
      </c>
      <c r="E19" s="39"/>
      <c r="F19" s="40"/>
      <c r="G19" s="41"/>
      <c r="H19" s="66">
        <f>H18*5%</f>
        <v>1314953.0464000001</v>
      </c>
      <c r="I19" s="58"/>
      <c r="J19" s="10"/>
    </row>
    <row r="20" spans="1:15" s="1" customFormat="1" ht="35.25" customHeight="1" thickBot="1" x14ac:dyDescent="0.2">
      <c r="A20" s="98" t="s">
        <v>33</v>
      </c>
      <c r="B20" s="99"/>
      <c r="C20" s="100"/>
      <c r="D20" s="37">
        <f>(D18+D19)*10%</f>
        <v>552280.27948800009</v>
      </c>
      <c r="E20" s="37"/>
      <c r="F20" s="38"/>
      <c r="G20" s="42"/>
      <c r="H20" s="43">
        <f>(H18+H19)*10%</f>
        <v>2761401.39744</v>
      </c>
      <c r="I20" s="59"/>
      <c r="J20" s="10"/>
    </row>
    <row r="21" spans="1:15" s="1" customFormat="1" ht="28.5" customHeight="1" thickTop="1" thickBot="1" x14ac:dyDescent="0.2">
      <c r="A21" s="92" t="s">
        <v>17</v>
      </c>
      <c r="B21" s="93"/>
      <c r="C21" s="94"/>
      <c r="D21" s="29">
        <f>SUM(D18:D20)</f>
        <v>6075083.074368001</v>
      </c>
      <c r="E21" s="29"/>
      <c r="F21" s="30"/>
      <c r="G21" s="44"/>
      <c r="H21" s="45">
        <f>SUM(H18:H20)</f>
        <v>30375415.37184</v>
      </c>
      <c r="I21" s="60"/>
      <c r="J21" s="10"/>
    </row>
    <row r="22" spans="1:15" s="1" customFormat="1" ht="23.25" customHeight="1" thickTop="1" thickBot="1" x14ac:dyDescent="0.2">
      <c r="A22" s="101" t="s">
        <v>18</v>
      </c>
      <c r="B22" s="102"/>
      <c r="C22" s="88"/>
      <c r="D22" s="46">
        <f>D21*10%</f>
        <v>607508.3074368001</v>
      </c>
      <c r="E22" s="46"/>
      <c r="F22" s="47"/>
      <c r="G22" s="48"/>
      <c r="H22" s="72">
        <v>3037541</v>
      </c>
      <c r="I22" s="61" t="s">
        <v>0</v>
      </c>
      <c r="J22" s="10"/>
    </row>
    <row r="23" spans="1:15" s="1" customFormat="1" ht="32.25" customHeight="1" thickTop="1" thickBot="1" x14ac:dyDescent="0.2">
      <c r="A23" s="103" t="s">
        <v>19</v>
      </c>
      <c r="B23" s="104"/>
      <c r="C23" s="105"/>
      <c r="D23" s="49">
        <f>SUM(D21:D22)</f>
        <v>6682591.3818048015</v>
      </c>
      <c r="E23" s="49"/>
      <c r="F23" s="50"/>
      <c r="G23" s="44"/>
      <c r="H23" s="51">
        <f>H21+H22</f>
        <v>33412956.37184</v>
      </c>
      <c r="I23" s="56"/>
      <c r="J23" s="10"/>
    </row>
    <row r="24" spans="1:15" s="1" customFormat="1" ht="26.25" customHeight="1" thickTop="1" x14ac:dyDescent="0.15">
      <c r="B24" s="90"/>
      <c r="C24" s="91"/>
      <c r="D24" s="91"/>
      <c r="E24" s="64"/>
      <c r="F24" s="12"/>
      <c r="G24" s="13"/>
      <c r="H24" s="12"/>
      <c r="I24" s="4"/>
      <c r="J24" s="10"/>
    </row>
    <row r="25" spans="1:15" s="1" customFormat="1" ht="26.25" customHeight="1" x14ac:dyDescent="0.15">
      <c r="A25" s="90"/>
      <c r="B25" s="90"/>
      <c r="C25" s="90"/>
      <c r="D25" s="90"/>
      <c r="E25" s="90"/>
      <c r="F25" s="90"/>
      <c r="G25" s="90"/>
      <c r="H25" s="90"/>
      <c r="I25" s="90"/>
      <c r="J25" s="10"/>
    </row>
    <row r="26" spans="1:15" s="1" customFormat="1" ht="30.75" customHeight="1" x14ac:dyDescent="0.15">
      <c r="A26" s="2"/>
      <c r="B26" s="2"/>
      <c r="C26" s="2"/>
      <c r="D26" s="18"/>
      <c r="E26" s="18"/>
      <c r="F26" s="14"/>
      <c r="G26" s="14"/>
      <c r="H26" s="14"/>
      <c r="I26" s="2"/>
      <c r="J26" s="10"/>
    </row>
    <row r="27" spans="1:15" s="1" customFormat="1" ht="30.75" customHeight="1" x14ac:dyDescent="0.15">
      <c r="A27"/>
      <c r="B27"/>
      <c r="C27"/>
      <c r="D27" s="20"/>
      <c r="E27" s="20"/>
      <c r="F27" s="16"/>
      <c r="G27" s="16"/>
      <c r="H27" s="16"/>
      <c r="I27"/>
      <c r="J27" s="10"/>
    </row>
    <row r="28" spans="1:15" s="1" customFormat="1" ht="30.75" customHeight="1" x14ac:dyDescent="0.15">
      <c r="A28" s="5"/>
      <c r="B28" s="5"/>
      <c r="C28" s="5"/>
      <c r="D28" s="19"/>
      <c r="E28" s="19"/>
      <c r="F28" s="15"/>
      <c r="G28" s="15"/>
      <c r="H28" s="15"/>
      <c r="I28" s="5"/>
      <c r="J28" s="10"/>
    </row>
    <row r="29" spans="1:15" s="1" customFormat="1" ht="30.75" customHeight="1" x14ac:dyDescent="0.15">
      <c r="A29"/>
      <c r="B29"/>
      <c r="C29"/>
      <c r="D29" s="20"/>
      <c r="E29" s="20"/>
      <c r="F29" s="16"/>
      <c r="G29" s="16"/>
      <c r="H29" s="16"/>
      <c r="I29"/>
      <c r="J29" s="10"/>
    </row>
    <row r="30" spans="1:15" s="1" customFormat="1" ht="30.75" customHeight="1" x14ac:dyDescent="0.15">
      <c r="A30"/>
      <c r="B30"/>
      <c r="C30"/>
      <c r="D30" s="20"/>
      <c r="E30" s="20"/>
      <c r="F30" s="16"/>
      <c r="G30" s="16"/>
      <c r="H30" s="16"/>
      <c r="I30"/>
      <c r="J30" s="10"/>
    </row>
    <row r="31" spans="1:15" s="1" customFormat="1" ht="18" customHeight="1" x14ac:dyDescent="0.15">
      <c r="A31"/>
      <c r="B31"/>
      <c r="C31"/>
      <c r="D31" s="20"/>
      <c r="E31" s="20"/>
      <c r="F31" s="16"/>
      <c r="G31" s="16"/>
      <c r="H31" s="16"/>
      <c r="I31"/>
      <c r="J31" s="10"/>
    </row>
    <row r="32" spans="1:15" s="3" customFormat="1" ht="30" customHeight="1" x14ac:dyDescent="0.25">
      <c r="A32"/>
      <c r="B32"/>
      <c r="C32"/>
      <c r="D32" s="20"/>
      <c r="E32" s="20"/>
      <c r="F32" s="16"/>
      <c r="G32" s="16"/>
      <c r="H32" s="16"/>
      <c r="I32"/>
      <c r="J32" s="10"/>
    </row>
    <row r="33" spans="1:9" s="2" customFormat="1" x14ac:dyDescent="0.15">
      <c r="A33"/>
      <c r="B33"/>
      <c r="C33"/>
      <c r="D33" s="20"/>
      <c r="E33" s="20"/>
      <c r="F33" s="16"/>
      <c r="G33" s="16"/>
      <c r="H33" s="16"/>
      <c r="I33"/>
    </row>
    <row r="35" spans="1:9" s="5" customFormat="1" ht="22.5" customHeight="1" x14ac:dyDescent="0.15">
      <c r="A35"/>
      <c r="B35"/>
      <c r="C35"/>
      <c r="D35" s="20"/>
      <c r="E35" s="20"/>
      <c r="F35" s="16"/>
      <c r="G35" s="16"/>
      <c r="H35" s="16"/>
      <c r="I35"/>
    </row>
  </sheetData>
  <mergeCells count="17">
    <mergeCell ref="A18:C18"/>
    <mergeCell ref="B24:D24"/>
    <mergeCell ref="A21:C21"/>
    <mergeCell ref="A25:I25"/>
    <mergeCell ref="A19:C19"/>
    <mergeCell ref="A20:C20"/>
    <mergeCell ref="A22:C22"/>
    <mergeCell ref="A23:C23"/>
    <mergeCell ref="A11:A17"/>
    <mergeCell ref="A4:A10"/>
    <mergeCell ref="B11:B16"/>
    <mergeCell ref="A3:C3"/>
    <mergeCell ref="A1:I1"/>
    <mergeCell ref="B5:B9"/>
    <mergeCell ref="B4:C4"/>
    <mergeCell ref="B17:C17"/>
    <mergeCell ref="B10:C10"/>
  </mergeCells>
  <phoneticPr fontId="2" type="noConversion"/>
  <pageMargins left="0.65" right="0.15748031496062992" top="0.55000000000000004" bottom="0.5" header="0.31496062992125984" footer="0.36"/>
  <pageSetup paperSize="9" scale="6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용역원가산출내역서</vt:lpstr>
      <vt:lpstr>용역원가산출내역서!Print_Area</vt:lpstr>
    </vt:vector>
  </TitlesOfParts>
  <Company>서울시도시개발공사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smdc</dc:creator>
  <cp:lastModifiedBy>이현경</cp:lastModifiedBy>
  <cp:lastPrinted>2017-11-16T01:50:09Z</cp:lastPrinted>
  <dcterms:created xsi:type="dcterms:W3CDTF">2006-03-11T20:43:24Z</dcterms:created>
  <dcterms:modified xsi:type="dcterms:W3CDTF">2018-08-31T02:41:45Z</dcterms:modified>
</cp:coreProperties>
</file>