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90" yWindow="32760" windowWidth="14115" windowHeight="8565" tabRatio="874" firstSheet="2" activeTab="2"/>
  </bookViews>
  <sheets>
    <sheet name="겉표지" sheetId="1" state="hidden" r:id="rId1"/>
    <sheet name="표지" sheetId="2" state="hidden" r:id="rId2"/>
    <sheet name="원가" sheetId="3" r:id="rId3"/>
    <sheet name="총괄표" sheetId="4" r:id="rId4"/>
    <sheet name="내역서" sheetId="5" r:id="rId5"/>
    <sheet name="합산자재" sheetId="6" state="hidden" r:id="rId6"/>
    <sheet name="옵션" sheetId="7" state="hidden" r:id="rId7"/>
    <sheet name="사용설명" sheetId="8" state="hidden" r:id="rId8"/>
  </sheets>
  <definedNames>
    <definedName name="_xlnm.Print_Area" localSheetId="0">'겉표지'!$A$1:$I$49</definedName>
    <definedName name="_xlnm.Print_Area" localSheetId="4">'내역서'!$A$1:$Q$159</definedName>
    <definedName name="_xlnm.Print_Area" localSheetId="2">'원가'!$A$1:$E$35</definedName>
    <definedName name="_xlnm.Print_Area" localSheetId="3">'총괄표'!$A$1:$Q$107</definedName>
    <definedName name="_xlnm.Print_Area" localSheetId="1">'표지'!$A$1:$K$45</definedName>
    <definedName name="_xlnm.Print_Titles" localSheetId="4">'내역서'!$1:$3</definedName>
    <definedName name="_xlnm.Print_Titles" localSheetId="3">'총괄표'!$1:$3</definedName>
    <definedName name="_xlnm.Print_Titles" localSheetId="5">'합산자재'!$1:$3</definedName>
  </definedNames>
  <calcPr fullCalcOnLoad="1"/>
</workbook>
</file>

<file path=xl/sharedStrings.xml><?xml version="1.0" encoding="utf-8"?>
<sst xmlns="http://schemas.openxmlformats.org/spreadsheetml/2006/main" count="953" uniqueCount="492">
  <si>
    <t>내  용</t>
  </si>
  <si>
    <t>단위</t>
  </si>
  <si>
    <t>수량</t>
  </si>
  <si>
    <t xml:space="preserve"> </t>
  </si>
  <si>
    <t xml:space="preserve"> </t>
  </si>
  <si>
    <t>件    名:</t>
  </si>
  <si>
    <t xml:space="preserve"> </t>
  </si>
  <si>
    <t>노무비</t>
  </si>
  <si>
    <t>경비</t>
  </si>
  <si>
    <t>재료비</t>
  </si>
  <si>
    <t>계</t>
  </si>
  <si>
    <t>총 급 액</t>
  </si>
  <si>
    <t>*(공종별 노임 적용율(%))*</t>
  </si>
  <si>
    <t>적용율(%)</t>
  </si>
  <si>
    <t>소수자릿수</t>
  </si>
  <si>
    <t>끝자리</t>
  </si>
  <si>
    <t>소모잡자재(%)</t>
  </si>
  <si>
    <t>방폭할증(%)</t>
  </si>
  <si>
    <t>고소할증(%)</t>
  </si>
  <si>
    <t>공구손료(%)</t>
  </si>
  <si>
    <t>코드</t>
  </si>
  <si>
    <t>코드</t>
  </si>
  <si>
    <t>공종코드</t>
  </si>
  <si>
    <t>규격</t>
  </si>
  <si>
    <t>재료비</t>
  </si>
  <si>
    <t>노무비</t>
  </si>
  <si>
    <t>경비</t>
  </si>
  <si>
    <t>지급비</t>
  </si>
  <si>
    <t>비고</t>
  </si>
  <si>
    <t>…</t>
  </si>
  <si>
    <t>계</t>
  </si>
  <si>
    <t>단가</t>
  </si>
  <si>
    <t>금액</t>
  </si>
  <si>
    <t>단가</t>
  </si>
  <si>
    <t>단가</t>
  </si>
  <si>
    <t xml:space="preserve">  </t>
  </si>
  <si>
    <t xml:space="preserve"> </t>
  </si>
  <si>
    <t>제 출 처:</t>
  </si>
  <si>
    <t>제 출 일:</t>
  </si>
  <si>
    <t>공 사 명:</t>
  </si>
  <si>
    <t>공사금액:</t>
  </si>
  <si>
    <t>금    액</t>
  </si>
  <si>
    <t>비       고</t>
  </si>
  <si>
    <t>提 出 處:</t>
  </si>
  <si>
    <t>提 出 日:</t>
  </si>
  <si>
    <t>1.</t>
  </si>
  <si>
    <t>3.</t>
  </si>
  <si>
    <t>** 반드시 다음 사항을 숙지하신 다음 수정 작업을 하십시오 **</t>
  </si>
  <si>
    <t>4.</t>
  </si>
  <si>
    <t xml:space="preserve">a)표지와 원가 -&gt; 총괄표 -&gt; 내역서 -&gt;일위대가와 합산자재 -&gt;단가조사서 를 참조하고 </t>
  </si>
  <si>
    <t>2.</t>
  </si>
  <si>
    <t>5.</t>
  </si>
  <si>
    <t>6.</t>
  </si>
  <si>
    <t xml:space="preserve">   그룹은 견적 프로그램에서 엑셀파일이 만들어질때 지정됩니다.</t>
  </si>
  <si>
    <t>번호</t>
  </si>
  <si>
    <t>번호</t>
  </si>
  <si>
    <t>…</t>
  </si>
  <si>
    <t>비고</t>
  </si>
  <si>
    <t>공   종   명</t>
  </si>
  <si>
    <t>명   칭</t>
  </si>
  <si>
    <t>규   격</t>
  </si>
  <si>
    <t xml:space="preserve"> </t>
  </si>
  <si>
    <t>노임 계산 정보</t>
  </si>
  <si>
    <t>노임계</t>
  </si>
  <si>
    <t>전체(%)</t>
  </si>
  <si>
    <t>공종별(%)</t>
  </si>
  <si>
    <t>노임 소수</t>
  </si>
  <si>
    <t>부속재 및 손료</t>
  </si>
  <si>
    <t>소모재</t>
  </si>
  <si>
    <t>노임계</t>
  </si>
  <si>
    <t>자재계</t>
  </si>
  <si>
    <t>*(그룹별 자재 단가 추가 할증)*</t>
  </si>
  <si>
    <t>Cable(CAB) 할증(%)</t>
  </si>
  <si>
    <t>Wire (WIR) 할증(%)</t>
  </si>
  <si>
    <t>제 4그룹   할증(%)</t>
  </si>
  <si>
    <t>제 5그룹   할증(%)</t>
  </si>
  <si>
    <t>Pipe (PIP) 할증(%)</t>
  </si>
  <si>
    <t>적용율(%)/100</t>
  </si>
  <si>
    <t xml:space="preserve"> </t>
  </si>
  <si>
    <t>이윤</t>
  </si>
  <si>
    <t>끝자리맞추기</t>
  </si>
  <si>
    <t>속성이 숫자인 셀을 삭제할 때는 반드시 'Delete' 키를 사용하십시오.</t>
  </si>
  <si>
    <t>**주의:'Space Bar' 로 지웠을 때는 '#Value' Error가 발생됩니다.</t>
  </si>
  <si>
    <t>일위대가(을지)는 소수점 처리 때문에 셀 속성을 '일반'으로 하였습니다.(소수점 능동 처리)</t>
  </si>
  <si>
    <t>**참고: (수량*단가)의 결과는 소수 한자리, 금액을 취합한 소계는 1원 이하 절사입니다.</t>
  </si>
  <si>
    <t>내역서에서는 수량에만 셀 속성을 '일반'으로 하였습니다.(소수점 능동 처리)</t>
  </si>
  <si>
    <t>단가수정은 '단가조사서'시트 에서 하십시오.</t>
  </si>
  <si>
    <t xml:space="preserve">   있으므로 단가조사서의 결정단가를 수정하면 전체 금액이 갱신됩니다.</t>
  </si>
  <si>
    <t xml:space="preserve">   **주의: 금액란은 공식이 걸려있으므로 조심하여 수정하십시오.</t>
  </si>
  <si>
    <t>b)전체 자재를 일정 요율(%)로 변경할 때는 옵션시트의 자재 적용율을 조정하면 됩니다.</t>
  </si>
  <si>
    <t>노임 단가는 '단가조사서'시트에서 품셈은 '노임근거'시트에서 수정하십시오.</t>
  </si>
  <si>
    <t>a)전체 노임을 일정 요율(%)로 변경할 때는 '옵션시트'의 전체노임 적용율을 조정하면 됩니다.</t>
  </si>
  <si>
    <t>b)공종별로 노임을 수정하려면 '옵션시트'의 공종별 노임 적용율을 조정하면 됩니다.</t>
  </si>
  <si>
    <t>c)케이블 및 전선 자재 단가를 추가로 조정하려면 그룹별 자재 적용율을 조정하면 됩니다.</t>
  </si>
  <si>
    <t>겉표지의 모든 정보는 표지를 참조하였습니다.(정보 수정은 표지에서만 하시면 됩니다.)</t>
  </si>
  <si>
    <t>7.</t>
  </si>
  <si>
    <t>필수 :본 프로그램의 총 금액을 확인한 후 사용하십시오.</t>
  </si>
  <si>
    <t>8.</t>
  </si>
  <si>
    <t>본 파일의 내용을 인쇄할 경우, 미리보기를 통하여 페이지 절선을 확인 후 인쇄하십시오.</t>
  </si>
  <si>
    <t>페이지 절선이 맞지 않으면 다음을 참고하십시오.</t>
  </si>
  <si>
    <t>a. 해당시트의 셀 전체를 선택합니다.</t>
  </si>
  <si>
    <t>b. 행높이를 적절히 가감하면 페이지 절선을 맞출 수 있습니다.</t>
  </si>
  <si>
    <t>견적가로형식-1</t>
  </si>
  <si>
    <t>9.</t>
  </si>
  <si>
    <t>관급자재 Sheet가 해당이 없을 경우엔 삭제하십시오.</t>
  </si>
  <si>
    <t>10.</t>
  </si>
  <si>
    <t>CD관부속재(%)</t>
  </si>
  <si>
    <t>*(그룹별 노임 추가 할증)*</t>
  </si>
  <si>
    <t>적용율(%)</t>
  </si>
  <si>
    <t>자동부속재(전기)</t>
  </si>
  <si>
    <t>자동부속재(통신)</t>
  </si>
  <si>
    <t>배관부속재(%)</t>
  </si>
  <si>
    <t>일반배관재</t>
  </si>
  <si>
    <t>CD배관재</t>
  </si>
  <si>
    <t>일위대가소수</t>
  </si>
  <si>
    <t>요율</t>
  </si>
  <si>
    <t>전체자재 적용율(%)(공종/일위대가)</t>
  </si>
  <si>
    <t>전체노임 적용율(%)(공종)</t>
  </si>
  <si>
    <t>전체노임 적용율(%)(일위대가)</t>
  </si>
  <si>
    <t>공사명:</t>
  </si>
  <si>
    <t>비 목</t>
  </si>
  <si>
    <t>구  분</t>
  </si>
  <si>
    <t>금 액</t>
  </si>
  <si>
    <t>구  성  비</t>
  </si>
  <si>
    <t>재 료 비</t>
  </si>
  <si>
    <t>순</t>
  </si>
  <si>
    <t>노 무 비</t>
  </si>
  <si>
    <t>공</t>
  </si>
  <si>
    <t>경</t>
  </si>
  <si>
    <t>사</t>
  </si>
  <si>
    <t>비</t>
  </si>
  <si>
    <t>식</t>
  </si>
  <si>
    <t>1-1. 전력간선설비공사</t>
  </si>
  <si>
    <t>경기광역문화센터 생생1990 리모델링 전기공사</t>
  </si>
  <si>
    <t>압착단자</t>
  </si>
  <si>
    <t>1.전기공사::1-1.전력간선설비공사</t>
  </si>
  <si>
    <t>분전반</t>
  </si>
  <si>
    <t>L-301~309</t>
  </si>
  <si>
    <t>콘센트</t>
  </si>
  <si>
    <t>콘센트철거</t>
  </si>
  <si>
    <t>분전반철거</t>
  </si>
  <si>
    <t>전산볼트</t>
  </si>
  <si>
    <t>6각너트</t>
  </si>
  <si>
    <t>셋트앵커STS</t>
  </si>
  <si>
    <t>조명기구</t>
  </si>
  <si>
    <t>ø3/8″70㎜</t>
  </si>
  <si>
    <t>LED T5 W:1200</t>
  </si>
  <si>
    <t>LED 라인직부등</t>
  </si>
  <si>
    <t>강제전선관(노출)</t>
  </si>
  <si>
    <t>아연도 54 mm</t>
  </si>
  <si>
    <t>M</t>
  </si>
  <si>
    <t>경질비닐전선관</t>
  </si>
  <si>
    <t>HI 22 mm</t>
  </si>
  <si>
    <t>강재전선관용 부품</t>
  </si>
  <si>
    <t>노말밴드, 아연도 54 mm</t>
  </si>
  <si>
    <t>개</t>
  </si>
  <si>
    <t>케이블트레이</t>
  </si>
  <si>
    <t>STRAIGHT,St W300x100Hx2.3t</t>
  </si>
  <si>
    <t>케이블트레이부속품</t>
  </si>
  <si>
    <t>H. ELBOW, St,W300x100Hx2.3t</t>
  </si>
  <si>
    <t>V. ELBOW, St,W300x100Hx2.3t</t>
  </si>
  <si>
    <t>H. TEE, St, W300x100Hx2.3t</t>
  </si>
  <si>
    <t>JOINT CONNEC.아연도100Hx2.3</t>
  </si>
  <si>
    <t>SHANK BOLT &amp; NUT, 아연도</t>
  </si>
  <si>
    <t>BONDING JUMPER, 35㎟</t>
  </si>
  <si>
    <t>접지용비닐절연전선(F-GV)</t>
  </si>
  <si>
    <t>6㎟</t>
  </si>
  <si>
    <t>10㎟</t>
  </si>
  <si>
    <t>25㎟</t>
  </si>
  <si>
    <t>폴리에틸렌 난연케이블</t>
  </si>
  <si>
    <t>0.6/1kv F-CV 1C×50㎟</t>
  </si>
  <si>
    <t>0.6/1kv F-CV 2C×6㎟</t>
  </si>
  <si>
    <t>배선용차단기(ABS-32)</t>
  </si>
  <si>
    <t>2P 30AF 30AT</t>
  </si>
  <si>
    <t>EA</t>
  </si>
  <si>
    <t>누전차단기(32KGRc)</t>
  </si>
  <si>
    <t>R형동선 나압착 6 ㎟</t>
  </si>
  <si>
    <t>R형동선 나압착 25 ㎟</t>
  </si>
  <si>
    <t>R형동선 나압착 50 ㎟</t>
  </si>
  <si>
    <t>면</t>
  </si>
  <si>
    <t>집합계량기함</t>
  </si>
  <si>
    <t>합성수지제 가요전선관</t>
  </si>
  <si>
    <t>CD-난연성 16㎜</t>
  </si>
  <si>
    <t>아우트렛박스</t>
  </si>
  <si>
    <t>중형4각 54㎜</t>
  </si>
  <si>
    <t>스위치박스</t>
  </si>
  <si>
    <t>승압용 54mm</t>
  </si>
  <si>
    <t>아우트렛박스 커버</t>
  </si>
  <si>
    <t>커버, 4각, 평형</t>
  </si>
  <si>
    <t>450/750V 내열비닐절연전선</t>
  </si>
  <si>
    <t>HFIX 2.25mm(4㎟)</t>
  </si>
  <si>
    <t>매입-접지형, 250V 2구</t>
  </si>
  <si>
    <t>매입-접지형, 250V 4구</t>
  </si>
  <si>
    <t>노출-접지형, 250V 2구</t>
  </si>
  <si>
    <t>USB콘센트</t>
  </si>
  <si>
    <t>USB 2구, 220V 3구</t>
  </si>
  <si>
    <t>CD-난연성 22㎜</t>
  </si>
  <si>
    <t>1종금속제가요전선관</t>
  </si>
  <si>
    <t>16 mm 일반-비방수</t>
  </si>
  <si>
    <t>커넥터, 16 mm 일반-비방수</t>
  </si>
  <si>
    <t>8각 54㎜</t>
  </si>
  <si>
    <t>1 개용 54 mm</t>
  </si>
  <si>
    <t>2 개용 54 mm</t>
  </si>
  <si>
    <t>커버, 8각, 평형</t>
  </si>
  <si>
    <t>커버, 4각,2개용S/W (오목)</t>
  </si>
  <si>
    <t>레이스웨이</t>
  </si>
  <si>
    <t>BODY, 40×40</t>
  </si>
  <si>
    <t>COVER, 40 x 40</t>
  </si>
  <si>
    <t>COVER CLAMP, 40 x 40</t>
  </si>
  <si>
    <t>JONER, 40 x 40</t>
  </si>
  <si>
    <t>END CAP, 40 x 40</t>
  </si>
  <si>
    <t>A형 HANGER, 40 x 40</t>
  </si>
  <si>
    <t>JUNC.BOX - 3 방, 40x 40</t>
  </si>
  <si>
    <t>스테인리스강,M10x1000mm</t>
  </si>
  <si>
    <t>HFIX 1.78mm(2.5㎟)</t>
  </si>
  <si>
    <t>매입스위치</t>
  </si>
  <si>
    <t>250V 1로1구</t>
  </si>
  <si>
    <t>250V 1로2구</t>
  </si>
  <si>
    <t>250V 1로3구</t>
  </si>
  <si>
    <t>3/8,M10</t>
  </si>
  <si>
    <t>다운라이트 LED 15W</t>
  </si>
  <si>
    <t>조명철거</t>
  </si>
  <si>
    <t>조명철거재사용</t>
  </si>
  <si>
    <t>1-2. 전열설비공사</t>
  </si>
  <si>
    <t>1-3. 전등설비공사</t>
  </si>
  <si>
    <t>2-1-1. 전력간선설비공사</t>
  </si>
  <si>
    <t>3913170620935613</t>
  </si>
  <si>
    <t>3913170610034966</t>
  </si>
  <si>
    <t>3913170610035664</t>
  </si>
  <si>
    <t>3913170610035665</t>
  </si>
  <si>
    <t>3913170620174410</t>
  </si>
  <si>
    <t>3913170620174434</t>
  </si>
  <si>
    <t>3913170820176478</t>
  </si>
  <si>
    <t>3912130810035750</t>
  </si>
  <si>
    <t>3912130810035753</t>
  </si>
  <si>
    <t>3912130610035778</t>
  </si>
  <si>
    <t>3912130610035781</t>
  </si>
  <si>
    <t>3912130610035785</t>
  </si>
  <si>
    <t>3912130820174710</t>
  </si>
  <si>
    <t>3912130820174713</t>
  </si>
  <si>
    <t>3912130820174718</t>
  </si>
  <si>
    <t>3913170920173642</t>
  </si>
  <si>
    <t>3913170910034922</t>
  </si>
  <si>
    <t>3913170910035123</t>
  </si>
  <si>
    <t>3913170910034925</t>
  </si>
  <si>
    <t>3913170910034928</t>
  </si>
  <si>
    <t>3913170910034936</t>
  </si>
  <si>
    <t>3913170910034947</t>
  </si>
  <si>
    <t>3913170420174048</t>
  </si>
  <si>
    <t>3913170520175050</t>
  </si>
  <si>
    <t>3913170520175064</t>
  </si>
  <si>
    <t>3913170520175078</t>
  </si>
  <si>
    <t>3913170520175130</t>
  </si>
  <si>
    <t>BRACKET, W 150</t>
  </si>
  <si>
    <t>3913170520175118</t>
  </si>
  <si>
    <t>3913170520175120</t>
  </si>
  <si>
    <t>3913170520175124</t>
  </si>
  <si>
    <t>3913170520935624</t>
  </si>
  <si>
    <t>RAIL CLAMP</t>
  </si>
  <si>
    <t>3913170520175128</t>
  </si>
  <si>
    <t>U CHANNEL, 41x41x2.6t</t>
  </si>
  <si>
    <t>3116210220135769</t>
  </si>
  <si>
    <t>스트롱앵커</t>
  </si>
  <si>
    <t>3/8</t>
  </si>
  <si>
    <t>3116210220135776</t>
  </si>
  <si>
    <t>M10(3/8")"</t>
  </si>
  <si>
    <t>3116169820135160</t>
  </si>
  <si>
    <t>행거볼트</t>
  </si>
  <si>
    <t>M10×1000㎜</t>
  </si>
  <si>
    <t>3116161820135257</t>
  </si>
  <si>
    <t>2612162922076727</t>
  </si>
  <si>
    <t>2612162922076728</t>
  </si>
  <si>
    <t>2612152420683697</t>
  </si>
  <si>
    <t>2612152420683698</t>
  </si>
  <si>
    <t>2612152420683700</t>
  </si>
  <si>
    <t>2612162920683889</t>
  </si>
  <si>
    <t>2612162920683904</t>
  </si>
  <si>
    <t>3912998720170517</t>
  </si>
  <si>
    <t>3912998720170518</t>
  </si>
  <si>
    <t>3912998720170519</t>
  </si>
  <si>
    <t>3912140620170850</t>
  </si>
  <si>
    <t>3912140620171851</t>
  </si>
  <si>
    <t>3912140620170835</t>
  </si>
  <si>
    <t>3912161620167005</t>
  </si>
  <si>
    <t>3912161420167114</t>
  </si>
  <si>
    <t>2P 30AF 20AT</t>
  </si>
  <si>
    <t>3912161420167115</t>
  </si>
  <si>
    <t>3912143221650909</t>
  </si>
  <si>
    <t>3912143221650912</t>
  </si>
  <si>
    <t>3912143221650914</t>
  </si>
  <si>
    <t>3116172710023970</t>
  </si>
  <si>
    <t>3116181120136195</t>
  </si>
  <si>
    <t>스프링와샤</t>
  </si>
  <si>
    <t>D10</t>
  </si>
  <si>
    <t>InMastDBNonCode</t>
  </si>
  <si>
    <t>노출</t>
  </si>
  <si>
    <t>391115ZZ701Z0001</t>
  </si>
  <si>
    <t>391115ZZ701Z0002</t>
  </si>
  <si>
    <t>L-SM1</t>
  </si>
  <si>
    <t>391115ZZ701Z0003</t>
  </si>
  <si>
    <t>L-SM</t>
  </si>
  <si>
    <t>391115ZZ701Z0004</t>
  </si>
  <si>
    <t>391115ZZ701Z0005</t>
  </si>
  <si>
    <t>391115ZZ701Z0006</t>
  </si>
  <si>
    <t>391115ZZ701Z0007</t>
  </si>
  <si>
    <t>391115ZZ701Z0008</t>
  </si>
  <si>
    <t>복도등</t>
  </si>
  <si>
    <t>391115ZZ701Z0009</t>
  </si>
  <si>
    <t>펜던트등</t>
  </si>
  <si>
    <t>391115ZZ701Z0010</t>
  </si>
  <si>
    <t>형광등</t>
  </si>
  <si>
    <t>391115ZZ701Z0011</t>
  </si>
  <si>
    <t>391115ZZ701Z0012</t>
  </si>
  <si>
    <t>391115ZZ701Z0013</t>
  </si>
  <si>
    <t>WHM</t>
  </si>
  <si>
    <t>L001010101000075</t>
  </si>
  <si>
    <t>노 무 비</t>
  </si>
  <si>
    <t>내선전공</t>
  </si>
  <si>
    <t>인</t>
  </si>
  <si>
    <t>L001010101000078</t>
  </si>
  <si>
    <t>저압케이블전공</t>
  </si>
  <si>
    <t>[ 경기광역문화센터 생생1990 리모델링 전기공사 ] - 합산자재목록</t>
  </si>
  <si>
    <t>59750337016</t>
  </si>
  <si>
    <t>59751467013</t>
  </si>
  <si>
    <t>59753097002</t>
  </si>
  <si>
    <t>59753097003</t>
  </si>
  <si>
    <t>59753017003</t>
  </si>
  <si>
    <t>59753017043</t>
  </si>
  <si>
    <t>59759017064</t>
  </si>
  <si>
    <t>59753767011</t>
  </si>
  <si>
    <t>59753767041</t>
  </si>
  <si>
    <t>59753777102</t>
  </si>
  <si>
    <t>59753777111</t>
  </si>
  <si>
    <t>MM300040259</t>
  </si>
  <si>
    <t>59753767201</t>
  </si>
  <si>
    <t>59753767231</t>
  </si>
  <si>
    <t>59753767281</t>
  </si>
  <si>
    <t>59750897001</t>
  </si>
  <si>
    <t>59750897031</t>
  </si>
  <si>
    <t>MM404608488</t>
  </si>
  <si>
    <t>59750897061</t>
  </si>
  <si>
    <t>59750897091</t>
  </si>
  <si>
    <t>59750897171</t>
  </si>
  <si>
    <t>59750897331</t>
  </si>
  <si>
    <t>59751817222</t>
  </si>
  <si>
    <t>59754967011</t>
  </si>
  <si>
    <t>59754967111</t>
  </si>
  <si>
    <t>59754967207</t>
  </si>
  <si>
    <t>59754967621</t>
  </si>
  <si>
    <t>59754967501</t>
  </si>
  <si>
    <t>59754967521</t>
  </si>
  <si>
    <t>59754967561</t>
  </si>
  <si>
    <t>59754967572</t>
  </si>
  <si>
    <t>59754967601</t>
  </si>
  <si>
    <t>53060807001</t>
  </si>
  <si>
    <t>53060807023</t>
  </si>
  <si>
    <t>53060327011</t>
  </si>
  <si>
    <t>53060467541</t>
  </si>
  <si>
    <t>MM481669624</t>
  </si>
  <si>
    <t>E1450667003</t>
  </si>
  <si>
    <t>E1450927203</t>
  </si>
  <si>
    <t>E1450927204</t>
  </si>
  <si>
    <t>E1450927206</t>
  </si>
  <si>
    <t>E1450287509</t>
  </si>
  <si>
    <t>E1450287523</t>
  </si>
  <si>
    <t>59301517001</t>
  </si>
  <si>
    <t>59301517002</t>
  </si>
  <si>
    <t>59301517003</t>
  </si>
  <si>
    <t>59350317206</t>
  </si>
  <si>
    <t>MM551808995</t>
  </si>
  <si>
    <t>59350317122</t>
  </si>
  <si>
    <t>MM300014805</t>
  </si>
  <si>
    <t>MM300020604</t>
  </si>
  <si>
    <t>MM300020605</t>
  </si>
  <si>
    <t>E9400267004</t>
  </si>
  <si>
    <t>E9400267007</t>
  </si>
  <si>
    <t>E9400267009</t>
  </si>
  <si>
    <t>53100028501</t>
  </si>
  <si>
    <t>52100327001</t>
  </si>
  <si>
    <t>MM824850876</t>
  </si>
  <si>
    <t>MM841712305</t>
  </si>
  <si>
    <t>MM857081034</t>
  </si>
  <si>
    <t>MM857338991</t>
  </si>
  <si>
    <t>MM857338993</t>
  </si>
  <si>
    <t>MM857338992</t>
  </si>
  <si>
    <t>MM857081028</t>
  </si>
  <si>
    <t>MM857093318</t>
  </si>
  <si>
    <t>MM857093319</t>
  </si>
  <si>
    <t>MM857093320</t>
  </si>
  <si>
    <t>MM857093324</t>
  </si>
  <si>
    <t>MM857093325</t>
  </si>
  <si>
    <t>MM857093326</t>
  </si>
  <si>
    <t>MM857093322</t>
  </si>
  <si>
    <t>MM857093323</t>
  </si>
  <si>
    <t>MM857339004</t>
  </si>
  <si>
    <t>56900017016</t>
  </si>
  <si>
    <t>56900017076</t>
  </si>
  <si>
    <t>81</t>
  </si>
  <si>
    <t>공종줄</t>
  </si>
  <si>
    <t>EAA110430000</t>
  </si>
  <si>
    <t>EKO11000002</t>
  </si>
  <si>
    <t>EKO110000002</t>
  </si>
  <si>
    <t>ELG23121002</t>
  </si>
  <si>
    <t>ELG231210002</t>
  </si>
  <si>
    <t>A0300000000</t>
  </si>
  <si>
    <t>RENT000000000006</t>
  </si>
  <si>
    <t>합계줄</t>
  </si>
  <si>
    <t>( 합       계 )</t>
  </si>
  <si>
    <t>A0100000000</t>
  </si>
  <si>
    <t>RENT000000000003</t>
  </si>
  <si>
    <t>0101</t>
  </si>
  <si>
    <t>0102</t>
  </si>
  <si>
    <t>0103</t>
  </si>
  <si>
    <t>[ 경기광역문화센터 생생1990 리모델링 전기공사 ]</t>
  </si>
  <si>
    <t>A0500000000</t>
  </si>
  <si>
    <t>RENT000000000002</t>
  </si>
  <si>
    <t>A0600000000</t>
  </si>
  <si>
    <t>RENT000000000001</t>
  </si>
  <si>
    <t>0201</t>
  </si>
  <si>
    <t>159</t>
  </si>
  <si>
    <t>01</t>
  </si>
  <si>
    <t>1. 전기공사</t>
  </si>
  <si>
    <t>Total</t>
  </si>
  <si>
    <t>02</t>
  </si>
  <si>
    <t>2.도급자관급</t>
  </si>
  <si>
    <t>공종줄</t>
  </si>
  <si>
    <t>1.전기공사</t>
  </si>
  <si>
    <t>107</t>
  </si>
  <si>
    <t>도급자관급</t>
  </si>
  <si>
    <t>見 積 書</t>
  </si>
  <si>
    <t>아래와 같이 見積書를 제출합니다.</t>
  </si>
  <si>
    <t>대 한 민 국 주 식 회 사</t>
  </si>
  <si>
    <t>ㅇ ㅇ 시 ㅇ  ㅇ  구 ㅇ  ㅇ  동</t>
  </si>
  <si>
    <t xml:space="preserve">             貴下</t>
  </si>
  <si>
    <t>2020년 1월 6일</t>
  </si>
  <si>
    <t>대표이사    홍      길      동</t>
  </si>
  <si>
    <t>대표전화   (02) 0 0 0 - 0 0 0 0</t>
  </si>
  <si>
    <t>경기광역문화센터 생생1990 리모델링 전기공사</t>
  </si>
  <si>
    <t>팩    스   (02) 0 0 0 - 0 0 0 0</t>
  </si>
  <si>
    <t>재    료    비</t>
  </si>
  <si>
    <t>식</t>
  </si>
  <si>
    <t>노    무    비</t>
  </si>
  <si>
    <t>간 접 노 무 비</t>
  </si>
  <si>
    <t>(직접 노무비) * 8 %</t>
  </si>
  <si>
    <t>( 소      계 )</t>
  </si>
  <si>
    <t>산 재 보 험 료</t>
  </si>
  <si>
    <t>(노무비) * 3.75 %</t>
  </si>
  <si>
    <t>고 용 보 험 료</t>
  </si>
  <si>
    <t>(노무비) * 0.87 %</t>
  </si>
  <si>
    <t>건 강 보 험 료</t>
  </si>
  <si>
    <t>(직접 노무비) * 3.23 %</t>
  </si>
  <si>
    <t>연 금 보 험 료</t>
  </si>
  <si>
    <t>(직접 노무비) * 4.5 %</t>
  </si>
  <si>
    <t>안 전 관 리 비</t>
  </si>
  <si>
    <t>(재료+직노+관급재/1.1) * 1.85 %</t>
  </si>
  <si>
    <t>(재료+직노+관급재/1.1) * 1.85 %</t>
  </si>
  <si>
    <t>기  타  경  비</t>
  </si>
  <si>
    <t>(재료+노무) * 5.6 %</t>
  </si>
  <si>
    <t>(재료+노무) * 5.6 %</t>
  </si>
  <si>
    <t>노인장기요양보험</t>
  </si>
  <si>
    <t>(건강 보험료) * 8.51 %</t>
  </si>
  <si>
    <t>( 소      계 )</t>
  </si>
  <si>
    <t>일 반 관 리 비</t>
  </si>
  <si>
    <t>(재료+노무+경비) * 6 %</t>
  </si>
  <si>
    <t>이          윤</t>
  </si>
  <si>
    <t>(노무+경비+일반관리비) * 15 %</t>
  </si>
  <si>
    <t>( 총  원  가 )</t>
  </si>
  <si>
    <t>부 가 가 치 세</t>
  </si>
  <si>
    <t>도 급 자 관 급</t>
  </si>
  <si>
    <t>( 총      계 )</t>
  </si>
  <si>
    <t>원 가 계 산 서</t>
  </si>
  <si>
    <t>공사기간:</t>
  </si>
  <si>
    <t>직 접 재 료 비</t>
  </si>
  <si>
    <t>간 접 재 료 비</t>
  </si>
  <si>
    <t>직 접 노 무 비</t>
  </si>
  <si>
    <t>간 접 노 무 비</t>
  </si>
  <si>
    <t>산 재 보 험 료</t>
  </si>
  <si>
    <t>고 용 보 험 료</t>
  </si>
  <si>
    <t>안 전 관 리 비</t>
  </si>
  <si>
    <t>기  타  경  비</t>
  </si>
  <si>
    <t>건 강 보 험 료</t>
  </si>
  <si>
    <t>연 금 보 험 료</t>
  </si>
  <si>
    <t>(직접 노무비) * 4.50 %</t>
  </si>
  <si>
    <t>노인장기요양보험</t>
  </si>
  <si>
    <t>일 반 관 리 비</t>
  </si>
  <si>
    <t>이          윤</t>
  </si>
  <si>
    <t>( 총  원  가 )</t>
  </si>
  <si>
    <t>부 가 가 치 세</t>
  </si>
  <si>
    <t>도 급 자 관 급</t>
  </si>
  <si>
    <t>( 총      계 )</t>
  </si>
  <si>
    <t>( 순 공 사 비 계 )</t>
  </si>
  <si>
    <t>본 파일은 이지테크에서 2번 옵션으로 만들었습니다.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</si>
</sst>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;[Red]0"/>
    <numFmt numFmtId="179" formatCode="yyyy&quot;년&quot;\ m&quot;월&quot;\ d&quot;일&quot;"/>
    <numFmt numFmtId="180" formatCode="#,##0.0_ "/>
    <numFmt numFmtId="181" formatCode="#,##0.0000_ "/>
    <numFmt numFmtId="182" formatCode="#,###"/>
    <numFmt numFmtId="183" formatCode="#,###;\-#,###"/>
    <numFmt numFmtId="184" formatCode="#,###.0"/>
    <numFmt numFmtId="185" formatCode="#,###.#"/>
    <numFmt numFmtId="186" formatCode="#,###.#;\-#,###.#"/>
    <numFmt numFmtId="187" formatCode="#,###.0;\-#,###.0"/>
    <numFmt numFmtId="188" formatCode="0_ "/>
  </numFmts>
  <fonts count="49">
    <font>
      <sz val="11"/>
      <name val="돋움"/>
      <family val="3"/>
    </font>
    <font>
      <sz val="8"/>
      <name val="돋움"/>
      <family val="3"/>
    </font>
    <font>
      <sz val="11"/>
      <name val="돋움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4"/>
      <name val="돋움체"/>
      <family val="3"/>
    </font>
    <font>
      <sz val="12"/>
      <name val="돋움체"/>
      <family val="3"/>
    </font>
    <font>
      <sz val="28"/>
      <name val="돋움체"/>
      <family val="3"/>
    </font>
    <font>
      <b/>
      <sz val="18"/>
      <name val="돋움체"/>
      <family val="3"/>
    </font>
    <font>
      <sz val="18"/>
      <name val="돋움체"/>
      <family val="3"/>
    </font>
    <font>
      <b/>
      <sz val="11"/>
      <name val="돋움체"/>
      <family val="3"/>
    </font>
    <font>
      <b/>
      <sz val="12"/>
      <name val="돋움체"/>
      <family val="3"/>
    </font>
    <font>
      <sz val="16"/>
      <name val="돋움"/>
      <family val="3"/>
    </font>
    <font>
      <b/>
      <sz val="11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distributed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distributed" shrinkToFit="1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49" fontId="1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83" fontId="2" fillId="0" borderId="0" xfId="0" applyNumberFormat="1" applyFont="1" applyAlignment="1">
      <alignment/>
    </xf>
    <xf numFmtId="183" fontId="2" fillId="0" borderId="12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10" xfId="0" applyNumberFormat="1" applyFont="1" applyBorder="1" applyAlignment="1">
      <alignment/>
    </xf>
    <xf numFmtId="183" fontId="2" fillId="0" borderId="0" xfId="0" applyNumberFormat="1" applyFont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/>
    </xf>
    <xf numFmtId="183" fontId="2" fillId="0" borderId="0" xfId="0" applyNumberFormat="1" applyFont="1" applyAlignment="1">
      <alignment vertical="center"/>
    </xf>
    <xf numFmtId="49" fontId="2" fillId="34" borderId="14" xfId="0" applyNumberFormat="1" applyFont="1" applyFill="1" applyBorder="1" applyAlignment="1">
      <alignment horizontal="left"/>
    </xf>
    <xf numFmtId="0" fontId="2" fillId="34" borderId="13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/>
    </xf>
    <xf numFmtId="183" fontId="2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14" fillId="34" borderId="10" xfId="0" applyFont="1" applyFill="1" applyBorder="1" applyAlignment="1">
      <alignment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183" fontId="2" fillId="0" borderId="10" xfId="48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83" fontId="2" fillId="0" borderId="1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 indent="1"/>
    </xf>
    <xf numFmtId="183" fontId="2" fillId="0" borderId="12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indent="1"/>
    </xf>
    <xf numFmtId="183" fontId="2" fillId="0" borderId="10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3" fontId="2" fillId="0" borderId="28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distributed"/>
    </xf>
    <xf numFmtId="0" fontId="9" fillId="0" borderId="0" xfId="0" applyNumberFormat="1" applyFont="1" applyAlignment="1">
      <alignment horizontal="distributed"/>
    </xf>
    <xf numFmtId="49" fontId="2" fillId="0" borderId="30" xfId="0" applyNumberFormat="1" applyFont="1" applyBorder="1" applyAlignment="1">
      <alignment horizontal="left" vertical="center" indent="2"/>
    </xf>
    <xf numFmtId="49" fontId="2" fillId="0" borderId="10" xfId="0" applyNumberFormat="1" applyFont="1" applyBorder="1" applyAlignment="1">
      <alignment horizontal="left" vertical="center" indent="2"/>
    </xf>
    <xf numFmtId="183" fontId="2" fillId="0" borderId="31" xfId="0" applyNumberFormat="1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49" fontId="2" fillId="0" borderId="33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 indent="1"/>
    </xf>
    <xf numFmtId="49" fontId="2" fillId="0" borderId="34" xfId="0" applyNumberFormat="1" applyFont="1" applyBorder="1" applyAlignment="1">
      <alignment horizontal="left" vertical="center" indent="1"/>
    </xf>
    <xf numFmtId="49" fontId="2" fillId="0" borderId="35" xfId="0" applyNumberFormat="1" applyFont="1" applyBorder="1" applyAlignment="1">
      <alignment horizontal="left" vertical="center" indent="1"/>
    </xf>
    <xf numFmtId="49" fontId="2" fillId="0" borderId="36" xfId="0" applyNumberFormat="1" applyFont="1" applyBorder="1" applyAlignment="1">
      <alignment horizontal="left" vertical="center" indent="1"/>
    </xf>
    <xf numFmtId="49" fontId="2" fillId="0" borderId="37" xfId="0" applyNumberFormat="1" applyFont="1" applyBorder="1" applyAlignment="1">
      <alignment horizontal="left" vertical="center" indent="1"/>
    </xf>
    <xf numFmtId="49" fontId="2" fillId="0" borderId="38" xfId="0" applyNumberFormat="1" applyFont="1" applyBorder="1" applyAlignment="1">
      <alignment horizontal="left" vertical="center" indent="1"/>
    </xf>
    <xf numFmtId="49" fontId="2" fillId="0" borderId="17" xfId="0" applyNumberFormat="1" applyFont="1" applyBorder="1" applyAlignment="1">
      <alignment horizontal="left" vertical="center" indent="1"/>
    </xf>
    <xf numFmtId="49" fontId="2" fillId="0" borderId="39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42" xfId="0" applyNumberFormat="1" applyFont="1" applyBorder="1" applyAlignment="1">
      <alignment horizontal="left" vertical="center" indent="2"/>
    </xf>
    <xf numFmtId="49" fontId="2" fillId="0" borderId="12" xfId="0" applyNumberFormat="1" applyFont="1" applyBorder="1" applyAlignment="1">
      <alignment horizontal="left" vertical="center" indent="2"/>
    </xf>
    <xf numFmtId="0" fontId="11" fillId="0" borderId="0" xfId="0" applyFont="1" applyBorder="1" applyAlignment="1">
      <alignment vertical="center"/>
    </xf>
    <xf numFmtId="49" fontId="2" fillId="0" borderId="43" xfId="0" applyNumberFormat="1" applyFont="1" applyBorder="1" applyAlignment="1">
      <alignment horizontal="left" vertical="center"/>
    </xf>
    <xf numFmtId="49" fontId="2" fillId="0" borderId="44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83" fontId="2" fillId="0" borderId="45" xfId="0" applyNumberFormat="1" applyFont="1" applyBorder="1" applyAlignment="1">
      <alignment vertical="center"/>
    </xf>
    <xf numFmtId="183" fontId="2" fillId="0" borderId="46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49" fontId="2" fillId="0" borderId="31" xfId="0" applyNumberFormat="1" applyFont="1" applyBorder="1" applyAlignment="1">
      <alignment horizontal="left" vertical="center" indent="1"/>
    </xf>
    <xf numFmtId="49" fontId="2" fillId="0" borderId="32" xfId="0" applyNumberFormat="1" applyFont="1" applyBorder="1" applyAlignment="1">
      <alignment horizontal="left" vertical="center" indent="1"/>
    </xf>
    <xf numFmtId="49" fontId="2" fillId="0" borderId="47" xfId="0" applyNumberFormat="1" applyFont="1" applyBorder="1" applyAlignment="1">
      <alignment horizontal="left" vertical="center" indent="2"/>
    </xf>
    <xf numFmtId="49" fontId="2" fillId="0" borderId="28" xfId="0" applyNumberFormat="1" applyFont="1" applyBorder="1" applyAlignment="1">
      <alignment horizontal="left" vertical="center" indent="2"/>
    </xf>
    <xf numFmtId="49" fontId="6" fillId="0" borderId="0" xfId="0" applyNumberFormat="1" applyFont="1" applyBorder="1" applyAlignment="1">
      <alignment horizontal="left" indent="1"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3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inden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</xdr:row>
      <xdr:rowOff>19050</xdr:rowOff>
    </xdr:from>
    <xdr:to>
      <xdr:col>5</xdr:col>
      <xdr:colOff>428625</xdr:colOff>
      <xdr:row>1</xdr:row>
      <xdr:rowOff>19050</xdr:rowOff>
    </xdr:to>
    <xdr:sp>
      <xdr:nvSpPr>
        <xdr:cNvPr id="1" name="Line 5"/>
        <xdr:cNvSpPr>
          <a:spLocks/>
        </xdr:cNvSpPr>
      </xdr:nvSpPr>
      <xdr:spPr>
        <a:xfrm>
          <a:off x="2238375" y="466725"/>
          <a:ext cx="150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38100</xdr:rowOff>
    </xdr:from>
    <xdr:to>
      <xdr:col>6</xdr:col>
      <xdr:colOff>390525</xdr:colOff>
      <xdr:row>13</xdr:row>
      <xdr:rowOff>38100</xdr:rowOff>
    </xdr:to>
    <xdr:sp>
      <xdr:nvSpPr>
        <xdr:cNvPr id="1" name="Line 9"/>
        <xdr:cNvSpPr>
          <a:spLocks/>
        </xdr:cNvSpPr>
      </xdr:nvSpPr>
      <xdr:spPr>
        <a:xfrm>
          <a:off x="333375" y="2200275"/>
          <a:ext cx="382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38100</xdr:rowOff>
    </xdr:from>
    <xdr:to>
      <xdr:col>9</xdr:col>
      <xdr:colOff>95250</xdr:colOff>
      <xdr:row>15</xdr:row>
      <xdr:rowOff>38100</xdr:rowOff>
    </xdr:to>
    <xdr:sp>
      <xdr:nvSpPr>
        <xdr:cNvPr id="2" name="Line 10"/>
        <xdr:cNvSpPr>
          <a:spLocks/>
        </xdr:cNvSpPr>
      </xdr:nvSpPr>
      <xdr:spPr>
        <a:xfrm>
          <a:off x="333375" y="2438400"/>
          <a:ext cx="945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19050</xdr:rowOff>
    </xdr:from>
    <xdr:to>
      <xdr:col>7</xdr:col>
      <xdr:colOff>514350</xdr:colOff>
      <xdr:row>1</xdr:row>
      <xdr:rowOff>19050</xdr:rowOff>
    </xdr:to>
    <xdr:sp>
      <xdr:nvSpPr>
        <xdr:cNvPr id="3" name="Line 11"/>
        <xdr:cNvSpPr>
          <a:spLocks/>
        </xdr:cNvSpPr>
      </xdr:nvSpPr>
      <xdr:spPr>
        <a:xfrm flipV="1">
          <a:off x="4114800" y="466725"/>
          <a:ext cx="152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4</xdr:col>
      <xdr:colOff>152400</xdr:colOff>
      <xdr:row>8</xdr:row>
      <xdr:rowOff>38100</xdr:rowOff>
    </xdr:to>
    <xdr:sp>
      <xdr:nvSpPr>
        <xdr:cNvPr id="4" name="Line 13"/>
        <xdr:cNvSpPr>
          <a:spLocks/>
        </xdr:cNvSpPr>
      </xdr:nvSpPr>
      <xdr:spPr>
        <a:xfrm>
          <a:off x="333375" y="1571625"/>
          <a:ext cx="264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38100</xdr:rowOff>
    </xdr:from>
    <xdr:to>
      <xdr:col>4</xdr:col>
      <xdr:colOff>152400</xdr:colOff>
      <xdr:row>4</xdr:row>
      <xdr:rowOff>38100</xdr:rowOff>
    </xdr:to>
    <xdr:sp>
      <xdr:nvSpPr>
        <xdr:cNvPr id="5" name="Line 14"/>
        <xdr:cNvSpPr>
          <a:spLocks/>
        </xdr:cNvSpPr>
      </xdr:nvSpPr>
      <xdr:spPr>
        <a:xfrm>
          <a:off x="333375" y="1000125"/>
          <a:ext cx="264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38100</xdr:rowOff>
    </xdr:from>
    <xdr:to>
      <xdr:col>4</xdr:col>
      <xdr:colOff>152400</xdr:colOff>
      <xdr:row>6</xdr:row>
      <xdr:rowOff>38100</xdr:rowOff>
    </xdr:to>
    <xdr:sp>
      <xdr:nvSpPr>
        <xdr:cNvPr id="6" name="Line 15"/>
        <xdr:cNvSpPr>
          <a:spLocks/>
        </xdr:cNvSpPr>
      </xdr:nvSpPr>
      <xdr:spPr>
        <a:xfrm>
          <a:off x="333375" y="1285875"/>
          <a:ext cx="264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38100</xdr:rowOff>
    </xdr:from>
    <xdr:to>
      <xdr:col>6</xdr:col>
      <xdr:colOff>390525</xdr:colOff>
      <xdr:row>13</xdr:row>
      <xdr:rowOff>38100</xdr:rowOff>
    </xdr:to>
    <xdr:sp>
      <xdr:nvSpPr>
        <xdr:cNvPr id="7" name="Line 32"/>
        <xdr:cNvSpPr>
          <a:spLocks/>
        </xdr:cNvSpPr>
      </xdr:nvSpPr>
      <xdr:spPr>
        <a:xfrm>
          <a:off x="333375" y="2200275"/>
          <a:ext cx="382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38100</xdr:rowOff>
    </xdr:from>
    <xdr:to>
      <xdr:col>9</xdr:col>
      <xdr:colOff>95250</xdr:colOff>
      <xdr:row>15</xdr:row>
      <xdr:rowOff>38100</xdr:rowOff>
    </xdr:to>
    <xdr:sp>
      <xdr:nvSpPr>
        <xdr:cNvPr id="8" name="Line 33"/>
        <xdr:cNvSpPr>
          <a:spLocks/>
        </xdr:cNvSpPr>
      </xdr:nvSpPr>
      <xdr:spPr>
        <a:xfrm>
          <a:off x="333375" y="2438400"/>
          <a:ext cx="945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4</xdr:col>
      <xdr:colOff>152400</xdr:colOff>
      <xdr:row>8</xdr:row>
      <xdr:rowOff>38100</xdr:rowOff>
    </xdr:to>
    <xdr:sp>
      <xdr:nvSpPr>
        <xdr:cNvPr id="9" name="Line 34"/>
        <xdr:cNvSpPr>
          <a:spLocks/>
        </xdr:cNvSpPr>
      </xdr:nvSpPr>
      <xdr:spPr>
        <a:xfrm>
          <a:off x="333375" y="1571625"/>
          <a:ext cx="264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38100</xdr:rowOff>
    </xdr:from>
    <xdr:to>
      <xdr:col>4</xdr:col>
      <xdr:colOff>152400</xdr:colOff>
      <xdr:row>4</xdr:row>
      <xdr:rowOff>38100</xdr:rowOff>
    </xdr:to>
    <xdr:sp>
      <xdr:nvSpPr>
        <xdr:cNvPr id="10" name="Line 35"/>
        <xdr:cNvSpPr>
          <a:spLocks/>
        </xdr:cNvSpPr>
      </xdr:nvSpPr>
      <xdr:spPr>
        <a:xfrm>
          <a:off x="333375" y="1000125"/>
          <a:ext cx="264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38100</xdr:rowOff>
    </xdr:from>
    <xdr:to>
      <xdr:col>4</xdr:col>
      <xdr:colOff>152400</xdr:colOff>
      <xdr:row>6</xdr:row>
      <xdr:rowOff>38100</xdr:rowOff>
    </xdr:to>
    <xdr:sp>
      <xdr:nvSpPr>
        <xdr:cNvPr id="11" name="Line 36"/>
        <xdr:cNvSpPr>
          <a:spLocks/>
        </xdr:cNvSpPr>
      </xdr:nvSpPr>
      <xdr:spPr>
        <a:xfrm>
          <a:off x="333375" y="1285875"/>
          <a:ext cx="264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</xdr:row>
      <xdr:rowOff>0</xdr:rowOff>
    </xdr:from>
    <xdr:to>
      <xdr:col>4</xdr:col>
      <xdr:colOff>1428750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371850" y="447675"/>
          <a:ext cx="2686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628650</xdr:colOff>
      <xdr:row>1</xdr:row>
      <xdr:rowOff>0</xdr:rowOff>
    </xdr:from>
    <xdr:to>
      <xdr:col>4</xdr:col>
      <xdr:colOff>1428750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3371850" y="447675"/>
          <a:ext cx="2686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21</xdr:row>
      <xdr:rowOff>47625</xdr:rowOff>
    </xdr:from>
    <xdr:to>
      <xdr:col>1</xdr:col>
      <xdr:colOff>5467350</xdr:colOff>
      <xdr:row>31</xdr:row>
      <xdr:rowOff>190500</xdr:rowOff>
    </xdr:to>
    <xdr:sp>
      <xdr:nvSpPr>
        <xdr:cNvPr id="1" name="Rectangle 7"/>
        <xdr:cNvSpPr>
          <a:spLocks/>
        </xdr:cNvSpPr>
      </xdr:nvSpPr>
      <xdr:spPr>
        <a:xfrm>
          <a:off x="942975" y="5067300"/>
          <a:ext cx="4924425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1</xdr:col>
      <xdr:colOff>600075</xdr:colOff>
      <xdr:row>21</xdr:row>
      <xdr:rowOff>133350</xdr:rowOff>
    </xdr:from>
    <xdr:to>
      <xdr:col>1</xdr:col>
      <xdr:colOff>2781300</xdr:colOff>
      <xdr:row>31</xdr:row>
      <xdr:rowOff>133350</xdr:rowOff>
    </xdr:to>
    <xdr:pic>
      <xdr:nvPicPr>
        <xdr:cNvPr id="2" name="Picture 8" descr="행높이팝업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153025"/>
          <a:ext cx="21812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3295650</xdr:colOff>
      <xdr:row>24</xdr:row>
      <xdr:rowOff>104775</xdr:rowOff>
    </xdr:from>
    <xdr:to>
      <xdr:col>1</xdr:col>
      <xdr:colOff>4953000</xdr:colOff>
      <xdr:row>28</xdr:row>
      <xdr:rowOff>66675</xdr:rowOff>
    </xdr:to>
    <xdr:pic>
      <xdr:nvPicPr>
        <xdr:cNvPr id="3" name="Picture 9" descr="행높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5838825"/>
          <a:ext cx="1657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Z47"/>
  <sheetViews>
    <sheetView zoomScalePageLayoutView="0" workbookViewId="0" topLeftCell="A19">
      <selection activeCell="A1" sqref="A1:E1"/>
    </sheetView>
  </sheetViews>
  <sheetFormatPr defaultColWidth="8.88671875" defaultRowHeight="13.5"/>
  <cols>
    <col min="1" max="1" width="8.88671875" style="2" customWidth="1"/>
    <col min="2" max="2" width="3.10546875" style="2" customWidth="1"/>
    <col min="3" max="6" width="8.88671875" style="2" customWidth="1"/>
    <col min="7" max="7" width="7.77734375" style="2" customWidth="1"/>
    <col min="8" max="8" width="5.3359375" style="2" customWidth="1"/>
    <col min="9" max="9" width="9.4453125" style="2" customWidth="1"/>
    <col min="10" max="25" width="8.88671875" style="2" customWidth="1"/>
    <col min="26" max="26" width="37.77734375" style="2" customWidth="1"/>
    <col min="27" max="16384" width="8.88671875" style="2" customWidth="1"/>
  </cols>
  <sheetData>
    <row r="1" spans="1:26" ht="35.25">
      <c r="A1" s="88" t="str">
        <f>표지!A1</f>
        <v>見 積 書</v>
      </c>
      <c r="B1" s="88"/>
      <c r="C1" s="88"/>
      <c r="D1" s="88"/>
      <c r="E1" s="88"/>
      <c r="F1" s="88"/>
      <c r="G1" s="88"/>
      <c r="H1" s="88"/>
      <c r="I1" s="88"/>
      <c r="P1" s="2" t="s">
        <v>78</v>
      </c>
      <c r="Z1" s="6" t="s">
        <v>102</v>
      </c>
    </row>
    <row r="2" ht="6" customHeight="1"/>
    <row r="3" ht="7.5" customHeight="1"/>
    <row r="4" ht="7.5" customHeight="1"/>
    <row r="5" ht="7.5" customHeight="1"/>
    <row r="6" ht="7.5" customHeight="1"/>
    <row r="7" ht="7.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/>
    <row r="14" ht="7.5" customHeight="1"/>
    <row r="15" ht="7.5" customHeight="1"/>
    <row r="16" ht="7.5" customHeight="1"/>
    <row r="17" spans="2:8" ht="13.5">
      <c r="B17" s="55"/>
      <c r="C17" s="56"/>
      <c r="D17" s="56"/>
      <c r="E17" s="56"/>
      <c r="F17" s="56"/>
      <c r="G17" s="56"/>
      <c r="H17" s="57"/>
    </row>
    <row r="18" spans="2:8" ht="13.5">
      <c r="B18" s="58"/>
      <c r="C18" s="14" t="s">
        <v>5</v>
      </c>
      <c r="D18" s="89" t="str">
        <f>표지!C13</f>
        <v>경기광역문화센터 생생1990 리모델링 전기공사</v>
      </c>
      <c r="E18" s="89"/>
      <c r="F18" s="89"/>
      <c r="G18" s="89"/>
      <c r="H18" s="59"/>
    </row>
    <row r="19" spans="2:8" ht="13.5">
      <c r="B19" s="58"/>
      <c r="C19" s="14"/>
      <c r="D19" s="14"/>
      <c r="E19" s="14"/>
      <c r="F19" s="14"/>
      <c r="G19" s="14"/>
      <c r="H19" s="59"/>
    </row>
    <row r="20" spans="2:8" ht="13.5">
      <c r="B20" s="58"/>
      <c r="C20" s="14" t="s">
        <v>43</v>
      </c>
      <c r="D20" s="89" t="str">
        <f>표지!C4</f>
        <v>             貴下</v>
      </c>
      <c r="E20" s="89"/>
      <c r="F20" s="89"/>
      <c r="G20" s="89"/>
      <c r="H20" s="59"/>
    </row>
    <row r="21" spans="2:8" ht="13.5">
      <c r="B21" s="58"/>
      <c r="C21" s="14"/>
      <c r="D21" s="14"/>
      <c r="E21" s="14"/>
      <c r="F21" s="14"/>
      <c r="G21" s="14"/>
      <c r="H21" s="59"/>
    </row>
    <row r="22" spans="2:8" ht="13.5">
      <c r="B22" s="58"/>
      <c r="C22" s="14" t="s">
        <v>44</v>
      </c>
      <c r="D22" s="90" t="str">
        <f>표지!C6</f>
        <v>2020년 1월 6일</v>
      </c>
      <c r="E22" s="90"/>
      <c r="F22" s="90"/>
      <c r="G22" s="90"/>
      <c r="H22" s="59"/>
    </row>
    <row r="23" spans="2:8" ht="13.5">
      <c r="B23" s="60"/>
      <c r="C23" s="61"/>
      <c r="D23" s="61"/>
      <c r="E23" s="61"/>
      <c r="F23" s="61"/>
      <c r="G23" s="61"/>
      <c r="H23" s="62"/>
    </row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spans="4:7" ht="22.5">
      <c r="D36" s="91" t="str">
        <f>표지!I3</f>
        <v>대 한 민 국 주 식 회 사</v>
      </c>
      <c r="E36" s="92"/>
      <c r="F36" s="92"/>
      <c r="G36" s="30"/>
    </row>
    <row r="37" spans="4:7" ht="12" customHeight="1">
      <c r="D37" s="86" t="str">
        <f>표지!I4</f>
        <v> </v>
      </c>
      <c r="E37" s="87"/>
      <c r="F37" s="87"/>
      <c r="G37" s="87"/>
    </row>
    <row r="38" spans="4:7" ht="12" customHeight="1">
      <c r="D38" s="86" t="str">
        <f>표지!I5</f>
        <v>ㅇ ㅇ 시 ㅇ  ㅇ  구 ㅇ  ㅇ  동</v>
      </c>
      <c r="E38" s="87"/>
      <c r="F38" s="87"/>
      <c r="G38" s="87"/>
    </row>
    <row r="39" spans="4:7" ht="12" customHeight="1">
      <c r="D39" s="86" t="str">
        <f>표지!I6</f>
        <v> </v>
      </c>
      <c r="E39" s="87"/>
      <c r="F39" s="87"/>
      <c r="G39" s="87"/>
    </row>
    <row r="40" spans="4:7" ht="12" customHeight="1">
      <c r="D40" s="86" t="str">
        <f>표지!I7</f>
        <v>대표이사    홍      길      동</v>
      </c>
      <c r="E40" s="87"/>
      <c r="F40" s="87"/>
      <c r="G40" s="87"/>
    </row>
    <row r="41" spans="4:7" ht="12" customHeight="1">
      <c r="D41" s="86" t="str">
        <f>표지!I8</f>
        <v> </v>
      </c>
      <c r="E41" s="87"/>
      <c r="F41" s="87"/>
      <c r="G41" s="87"/>
    </row>
    <row r="42" spans="4:7" ht="12" customHeight="1">
      <c r="D42" s="86" t="str">
        <f>표지!I9</f>
        <v>대표전화   (02) 0 0 0 - 0 0 0 0</v>
      </c>
      <c r="E42" s="87"/>
      <c r="F42" s="87"/>
      <c r="G42" s="87"/>
    </row>
    <row r="43" spans="4:7" ht="12" customHeight="1">
      <c r="D43" s="86" t="str">
        <f>표지!I10</f>
        <v> </v>
      </c>
      <c r="E43" s="87"/>
      <c r="F43" s="87"/>
      <c r="G43" s="87"/>
    </row>
    <row r="44" spans="4:7" ht="12" customHeight="1">
      <c r="D44" s="86" t="str">
        <f>표지!I11</f>
        <v>팩    스   (02) 0 0 0 - 0 0 0 0</v>
      </c>
      <c r="E44" s="87"/>
      <c r="F44" s="87"/>
      <c r="G44" s="87"/>
    </row>
    <row r="45" spans="3:7" ht="12" customHeight="1">
      <c r="C45" s="2" t="s">
        <v>3</v>
      </c>
      <c r="D45" s="86" t="str">
        <f>표지!I12</f>
        <v> </v>
      </c>
      <c r="E45" s="87"/>
      <c r="F45" s="87"/>
      <c r="G45" s="87"/>
    </row>
    <row r="46" spans="4:7" ht="12" customHeight="1">
      <c r="D46" s="86" t="str">
        <f>표지!I13</f>
        <v> </v>
      </c>
      <c r="E46" s="87"/>
      <c r="F46" s="87"/>
      <c r="G46" s="87"/>
    </row>
    <row r="47" spans="4:7" ht="12" customHeight="1">
      <c r="D47" s="86"/>
      <c r="E47" s="87"/>
      <c r="F47" s="87"/>
      <c r="G47" s="87"/>
    </row>
  </sheetData>
  <sheetProtection/>
  <mergeCells count="16">
    <mergeCell ref="D38:G38"/>
    <mergeCell ref="D40:G40"/>
    <mergeCell ref="D37:G37"/>
    <mergeCell ref="A1:I1"/>
    <mergeCell ref="D18:G18"/>
    <mergeCell ref="D20:G20"/>
    <mergeCell ref="D22:G22"/>
    <mergeCell ref="D36:F36"/>
    <mergeCell ref="D42:G42"/>
    <mergeCell ref="D39:G39"/>
    <mergeCell ref="D47:G47"/>
    <mergeCell ref="D43:G43"/>
    <mergeCell ref="D44:G44"/>
    <mergeCell ref="D45:G45"/>
    <mergeCell ref="D46:G46"/>
    <mergeCell ref="D41:G41"/>
  </mergeCells>
  <printOptions horizontalCentered="1" verticalCentered="1"/>
  <pageMargins left="0.9448818897637796" right="0.35433070866141736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P50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1" width="3.4453125" style="6" customWidth="1"/>
    <col min="2" max="2" width="8.5546875" style="6" customWidth="1"/>
    <col min="3" max="3" width="16.6640625" style="6" customWidth="1"/>
    <col min="4" max="5" width="4.3359375" style="6" customWidth="1"/>
    <col min="6" max="6" width="6.6640625" style="6" customWidth="1"/>
    <col min="7" max="7" width="15.77734375" style="6" customWidth="1"/>
    <col min="8" max="8" width="25.6640625" style="6" customWidth="1"/>
    <col min="9" max="9" width="27.6640625" style="6" customWidth="1"/>
    <col min="10" max="10" width="1.4375" style="6" customWidth="1"/>
    <col min="11" max="11" width="3.3359375" style="6" hidden="1" customWidth="1"/>
    <col min="12" max="13" width="8.88671875" style="6" customWidth="1"/>
    <col min="14" max="14" width="13.77734375" style="6" customWidth="1"/>
    <col min="15" max="15" width="14.6640625" style="6" customWidth="1"/>
    <col min="16" max="16" width="14.3359375" style="6" customWidth="1"/>
    <col min="17" max="16384" width="8.88671875" style="6" customWidth="1"/>
  </cols>
  <sheetData>
    <row r="1" spans="1:14" ht="35.25">
      <c r="A1" s="122" t="s">
        <v>429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M1" s="12"/>
      <c r="N1" s="12"/>
    </row>
    <row r="2" ht="3.75" customHeight="1"/>
    <row r="3" spans="8:11" ht="24.75" customHeight="1">
      <c r="H3" s="17"/>
      <c r="I3" s="28" t="s">
        <v>431</v>
      </c>
      <c r="J3" s="28"/>
      <c r="K3" s="29"/>
    </row>
    <row r="4" spans="2:11" ht="12" customHeight="1">
      <c r="B4" s="18" t="s">
        <v>37</v>
      </c>
      <c r="C4" s="115" t="s">
        <v>433</v>
      </c>
      <c r="D4" s="115"/>
      <c r="E4" s="115"/>
      <c r="F4" s="115"/>
      <c r="G4" s="115"/>
      <c r="H4" s="19"/>
      <c r="I4" s="114" t="s">
        <v>3</v>
      </c>
      <c r="J4" s="114"/>
      <c r="K4" s="114"/>
    </row>
    <row r="5" spans="2:11" ht="10.5" customHeight="1">
      <c r="B5" s="115"/>
      <c r="C5" s="115"/>
      <c r="D5" s="115"/>
      <c r="E5" s="115"/>
      <c r="F5" s="115"/>
      <c r="G5" s="115"/>
      <c r="H5" s="20" t="s">
        <v>3</v>
      </c>
      <c r="I5" s="114" t="s">
        <v>432</v>
      </c>
      <c r="J5" s="114"/>
      <c r="K5" s="114"/>
    </row>
    <row r="6" spans="2:11" ht="12" customHeight="1">
      <c r="B6" s="19" t="s">
        <v>38</v>
      </c>
      <c r="C6" s="114" t="s">
        <v>434</v>
      </c>
      <c r="D6" s="114"/>
      <c r="E6" s="114"/>
      <c r="F6" s="114"/>
      <c r="G6" s="114"/>
      <c r="H6" s="19"/>
      <c r="I6" s="114" t="s">
        <v>3</v>
      </c>
      <c r="J6" s="114"/>
      <c r="K6" s="114"/>
    </row>
    <row r="7" spans="2:11" ht="10.5" customHeight="1">
      <c r="B7" s="115"/>
      <c r="C7" s="115"/>
      <c r="D7" s="115"/>
      <c r="E7" s="115"/>
      <c r="F7" s="115"/>
      <c r="G7" s="115"/>
      <c r="H7" s="20" t="s">
        <v>3</v>
      </c>
      <c r="I7" s="114" t="s">
        <v>435</v>
      </c>
      <c r="J7" s="114"/>
      <c r="K7" s="114"/>
    </row>
    <row r="8" spans="2:11" ht="12" customHeight="1">
      <c r="B8" s="115" t="s">
        <v>430</v>
      </c>
      <c r="C8" s="115"/>
      <c r="D8" s="115"/>
      <c r="E8" s="115"/>
      <c r="F8" s="115"/>
      <c r="G8" s="115"/>
      <c r="H8" s="19"/>
      <c r="I8" s="114" t="s">
        <v>3</v>
      </c>
      <c r="J8" s="114"/>
      <c r="K8" s="114"/>
    </row>
    <row r="9" spans="2:11" ht="10.5" customHeight="1">
      <c r="B9" s="115"/>
      <c r="C9" s="115"/>
      <c r="D9" s="115"/>
      <c r="E9" s="115"/>
      <c r="F9" s="115"/>
      <c r="G9" s="115"/>
      <c r="H9" s="20" t="s">
        <v>3</v>
      </c>
      <c r="I9" s="114" t="s">
        <v>436</v>
      </c>
      <c r="J9" s="114"/>
      <c r="K9" s="114"/>
    </row>
    <row r="10" spans="2:11" ht="10.5" customHeight="1">
      <c r="B10" s="19"/>
      <c r="C10" s="19"/>
      <c r="D10" s="19"/>
      <c r="E10" s="19"/>
      <c r="F10" s="19"/>
      <c r="G10" s="19"/>
      <c r="H10" s="19"/>
      <c r="I10" s="114" t="s">
        <v>3</v>
      </c>
      <c r="J10" s="114"/>
      <c r="K10" s="114"/>
    </row>
    <row r="11" spans="2:11" ht="10.5" customHeight="1">
      <c r="B11" s="19"/>
      <c r="C11" s="19"/>
      <c r="D11" s="19"/>
      <c r="E11" s="19"/>
      <c r="F11" s="19"/>
      <c r="G11" s="19"/>
      <c r="H11" s="20" t="s">
        <v>3</v>
      </c>
      <c r="I11" s="114" t="s">
        <v>438</v>
      </c>
      <c r="J11" s="114"/>
      <c r="K11" s="114"/>
    </row>
    <row r="12" spans="2:11" ht="6" customHeight="1">
      <c r="B12" s="19"/>
      <c r="C12" s="19"/>
      <c r="D12" s="19"/>
      <c r="E12" s="19"/>
      <c r="F12" s="19"/>
      <c r="G12" s="19"/>
      <c r="H12" s="20"/>
      <c r="I12" s="115" t="s">
        <v>3</v>
      </c>
      <c r="J12" s="115"/>
      <c r="K12" s="115"/>
    </row>
    <row r="13" spans="2:11" ht="12" customHeight="1">
      <c r="B13" s="19" t="s">
        <v>39</v>
      </c>
      <c r="C13" s="115" t="s">
        <v>437</v>
      </c>
      <c r="D13" s="115"/>
      <c r="E13" s="115"/>
      <c r="F13" s="115"/>
      <c r="G13" s="115"/>
      <c r="H13" s="19"/>
      <c r="I13" s="115" t="s">
        <v>3</v>
      </c>
      <c r="J13" s="115"/>
      <c r="K13" s="115"/>
    </row>
    <row r="14" spans="2:10" ht="6" customHeight="1">
      <c r="B14" s="115"/>
      <c r="C14" s="115"/>
      <c r="D14" s="115"/>
      <c r="E14" s="115"/>
      <c r="F14" s="115"/>
      <c r="G14" s="115"/>
      <c r="H14" s="115"/>
      <c r="I14" s="115"/>
      <c r="J14" s="19"/>
    </row>
    <row r="15" spans="2:10" ht="12.75" customHeight="1">
      <c r="B15" s="21" t="s">
        <v>40</v>
      </c>
      <c r="C15" s="118" t="str">
        <f>"一金"&amp;NUMBERSTRING(F40,2)&amp;"원整("&amp;DOLLAR(F40,0)&amp;")"</f>
        <v>一金零원整(₩0)</v>
      </c>
      <c r="D15" s="118"/>
      <c r="E15" s="118"/>
      <c r="F15" s="118"/>
      <c r="G15" s="118"/>
      <c r="H15" s="118"/>
      <c r="I15" s="118"/>
      <c r="J15" s="22"/>
    </row>
    <row r="16" spans="2:10" ht="6.75" customHeight="1" thickBot="1">
      <c r="B16" s="23"/>
      <c r="C16" s="24"/>
      <c r="D16" s="24"/>
      <c r="E16" s="24"/>
      <c r="F16" s="24"/>
      <c r="G16" s="24"/>
      <c r="H16" s="24"/>
      <c r="I16" s="24"/>
      <c r="J16" s="24"/>
    </row>
    <row r="17" spans="2:16" ht="16.5" customHeight="1" thickBot="1">
      <c r="B17" s="121" t="s">
        <v>0</v>
      </c>
      <c r="C17" s="112"/>
      <c r="D17" s="16" t="s">
        <v>1</v>
      </c>
      <c r="E17" s="16" t="s">
        <v>2</v>
      </c>
      <c r="F17" s="112" t="s">
        <v>41</v>
      </c>
      <c r="G17" s="112"/>
      <c r="H17" s="112" t="s">
        <v>42</v>
      </c>
      <c r="I17" s="112"/>
      <c r="J17" s="113"/>
      <c r="M17" s="27" t="s">
        <v>115</v>
      </c>
      <c r="N17" s="27" t="s">
        <v>32</v>
      </c>
      <c r="O17" s="27" t="s">
        <v>79</v>
      </c>
      <c r="P17" s="27" t="s">
        <v>80</v>
      </c>
    </row>
    <row r="18" spans="2:16" ht="12.75" customHeight="1">
      <c r="B18" s="116" t="s">
        <v>439</v>
      </c>
      <c r="C18" s="117"/>
      <c r="D18" s="25" t="s">
        <v>440</v>
      </c>
      <c r="E18" s="25">
        <v>1</v>
      </c>
      <c r="F18" s="124">
        <f>옵션!$B$2</f>
        <v>0</v>
      </c>
      <c r="G18" s="125"/>
      <c r="H18" s="119"/>
      <c r="I18" s="119"/>
      <c r="J18" s="120"/>
      <c r="K18" s="26"/>
      <c r="N18" s="46">
        <f aca="true" t="shared" si="0" ref="N18:N39">E18*F18</f>
        <v>0</v>
      </c>
      <c r="O18" s="46"/>
      <c r="P18" s="46"/>
    </row>
    <row r="19" spans="2:16" ht="12.75" customHeight="1">
      <c r="B19" s="93" t="s">
        <v>441</v>
      </c>
      <c r="C19" s="94"/>
      <c r="D19" s="27" t="s">
        <v>131</v>
      </c>
      <c r="E19" s="27">
        <v>1</v>
      </c>
      <c r="F19" s="95">
        <f>옵션!$C$2</f>
        <v>0</v>
      </c>
      <c r="G19" s="96"/>
      <c r="H19" s="109"/>
      <c r="I19" s="109"/>
      <c r="J19" s="110"/>
      <c r="N19" s="46">
        <f t="shared" si="0"/>
        <v>0</v>
      </c>
      <c r="O19" s="46"/>
      <c r="P19" s="46"/>
    </row>
    <row r="20" spans="2:16" ht="12.75" customHeight="1">
      <c r="B20" s="93" t="s">
        <v>442</v>
      </c>
      <c r="C20" s="94"/>
      <c r="D20" s="27" t="s">
        <v>131</v>
      </c>
      <c r="E20" s="27">
        <v>1</v>
      </c>
      <c r="F20" s="95">
        <f>TRUNC((F19)*M20/100)</f>
        <v>0</v>
      </c>
      <c r="G20" s="96"/>
      <c r="H20" s="109" t="s">
        <v>443</v>
      </c>
      <c r="I20" s="109"/>
      <c r="J20" s="110"/>
      <c r="M20" s="6">
        <v>8</v>
      </c>
      <c r="N20" s="46">
        <f t="shared" si="0"/>
        <v>0</v>
      </c>
      <c r="O20" s="46"/>
      <c r="P20" s="46"/>
    </row>
    <row r="21" spans="2:16" ht="12.75" customHeight="1">
      <c r="B21" s="93" t="s">
        <v>444</v>
      </c>
      <c r="C21" s="94"/>
      <c r="D21" s="27"/>
      <c r="E21" s="27"/>
      <c r="F21" s="95">
        <f>SUM(F18:F20)</f>
        <v>0</v>
      </c>
      <c r="G21" s="96"/>
      <c r="H21" s="107"/>
      <c r="I21" s="107"/>
      <c r="J21" s="108"/>
      <c r="N21" s="46">
        <f t="shared" si="0"/>
        <v>0</v>
      </c>
      <c r="O21" s="46"/>
      <c r="P21" s="46"/>
    </row>
    <row r="22" spans="2:16" ht="12.75" customHeight="1">
      <c r="B22" s="93" t="s">
        <v>445</v>
      </c>
      <c r="C22" s="94"/>
      <c r="D22" s="27" t="s">
        <v>131</v>
      </c>
      <c r="E22" s="27">
        <v>1</v>
      </c>
      <c r="F22" s="95">
        <f>TRUNC((F19+F20)*M22/100)</f>
        <v>0</v>
      </c>
      <c r="G22" s="96"/>
      <c r="H22" s="107" t="s">
        <v>446</v>
      </c>
      <c r="I22" s="107"/>
      <c r="J22" s="108"/>
      <c r="M22" s="6">
        <v>3.75</v>
      </c>
      <c r="N22" s="46">
        <f t="shared" si="0"/>
        <v>0</v>
      </c>
      <c r="O22" s="46"/>
      <c r="P22" s="46"/>
    </row>
    <row r="23" spans="2:16" ht="12.75" customHeight="1">
      <c r="B23" s="93" t="s">
        <v>447</v>
      </c>
      <c r="C23" s="94"/>
      <c r="D23" s="27" t="s">
        <v>131</v>
      </c>
      <c r="E23" s="27">
        <v>1</v>
      </c>
      <c r="F23" s="95">
        <f>TRUNC((F19+F20)*M23/100)</f>
        <v>0</v>
      </c>
      <c r="G23" s="96"/>
      <c r="H23" s="107" t="s">
        <v>448</v>
      </c>
      <c r="I23" s="107"/>
      <c r="J23" s="108"/>
      <c r="M23" s="6">
        <v>0.87</v>
      </c>
      <c r="N23" s="46">
        <f t="shared" si="0"/>
        <v>0</v>
      </c>
      <c r="O23" s="46"/>
      <c r="P23" s="46"/>
    </row>
    <row r="24" spans="2:16" ht="12.75" customHeight="1">
      <c r="B24" s="93" t="s">
        <v>449</v>
      </c>
      <c r="C24" s="94"/>
      <c r="D24" s="27" t="s">
        <v>131</v>
      </c>
      <c r="E24" s="27">
        <v>1</v>
      </c>
      <c r="F24" s="95">
        <f>TRUNC((F19)*M24/100)</f>
        <v>0</v>
      </c>
      <c r="G24" s="96"/>
      <c r="H24" s="107" t="s">
        <v>450</v>
      </c>
      <c r="I24" s="107"/>
      <c r="J24" s="108"/>
      <c r="M24" s="6">
        <v>3.23</v>
      </c>
      <c r="N24" s="46">
        <f t="shared" si="0"/>
        <v>0</v>
      </c>
      <c r="O24" s="46"/>
      <c r="P24" s="46"/>
    </row>
    <row r="25" spans="2:16" ht="12.75" customHeight="1">
      <c r="B25" s="93" t="s">
        <v>451</v>
      </c>
      <c r="C25" s="94"/>
      <c r="D25" s="27" t="s">
        <v>131</v>
      </c>
      <c r="E25" s="27">
        <v>1</v>
      </c>
      <c r="F25" s="95">
        <f>TRUNC((F19)*M25/100)</f>
        <v>0</v>
      </c>
      <c r="G25" s="96"/>
      <c r="H25" s="111" t="s">
        <v>452</v>
      </c>
      <c r="I25" s="109"/>
      <c r="J25" s="110"/>
      <c r="M25" s="6">
        <v>4.5</v>
      </c>
      <c r="N25" s="46">
        <f t="shared" si="0"/>
        <v>0</v>
      </c>
      <c r="O25" s="46"/>
      <c r="P25" s="46"/>
    </row>
    <row r="26" spans="2:16" ht="12.75" customHeight="1">
      <c r="B26" s="93" t="s">
        <v>453</v>
      </c>
      <c r="C26" s="94"/>
      <c r="D26" s="27" t="s">
        <v>131</v>
      </c>
      <c r="E26" s="27">
        <v>1</v>
      </c>
      <c r="F26" s="95">
        <f>TRUNC((F18+F19+F34/1.1)*M26/100)</f>
        <v>0</v>
      </c>
      <c r="G26" s="96"/>
      <c r="H26" s="111" t="s">
        <v>455</v>
      </c>
      <c r="I26" s="109"/>
      <c r="J26" s="110"/>
      <c r="M26" s="6">
        <v>1.85</v>
      </c>
      <c r="N26" s="46">
        <f t="shared" si="0"/>
        <v>0</v>
      </c>
      <c r="O26" s="46"/>
      <c r="P26" s="46"/>
    </row>
    <row r="27" spans="2:16" ht="12.75" customHeight="1">
      <c r="B27" s="93" t="s">
        <v>456</v>
      </c>
      <c r="C27" s="94"/>
      <c r="D27" s="27" t="s">
        <v>131</v>
      </c>
      <c r="E27" s="27">
        <v>1</v>
      </c>
      <c r="F27" s="95">
        <f>TRUNC((F21)*M27/100)</f>
        <v>0</v>
      </c>
      <c r="G27" s="96"/>
      <c r="H27" s="111" t="s">
        <v>458</v>
      </c>
      <c r="I27" s="109"/>
      <c r="J27" s="110"/>
      <c r="M27" s="6">
        <v>5.6</v>
      </c>
      <c r="N27" s="46">
        <f t="shared" si="0"/>
        <v>0</v>
      </c>
      <c r="O27" s="46"/>
      <c r="P27" s="46"/>
    </row>
    <row r="28" spans="2:16" ht="12.75" customHeight="1">
      <c r="B28" s="93" t="s">
        <v>459</v>
      </c>
      <c r="C28" s="94"/>
      <c r="D28" s="27" t="s">
        <v>131</v>
      </c>
      <c r="E28" s="27">
        <v>1</v>
      </c>
      <c r="F28" s="95">
        <f>TRUNC((F24)*M28/100)</f>
        <v>0</v>
      </c>
      <c r="G28" s="96"/>
      <c r="H28" s="107" t="s">
        <v>460</v>
      </c>
      <c r="I28" s="107"/>
      <c r="J28" s="108"/>
      <c r="M28" s="6">
        <v>8.51</v>
      </c>
      <c r="N28" s="46">
        <f t="shared" si="0"/>
        <v>0</v>
      </c>
      <c r="O28" s="46"/>
      <c r="P28" s="46"/>
    </row>
    <row r="29" spans="2:16" ht="12.75" customHeight="1">
      <c r="B29" s="93" t="s">
        <v>461</v>
      </c>
      <c r="C29" s="94"/>
      <c r="D29" s="27"/>
      <c r="E29" s="27"/>
      <c r="F29" s="95">
        <f>SUM(F22:F28)</f>
        <v>0</v>
      </c>
      <c r="G29" s="96"/>
      <c r="H29" s="111"/>
      <c r="I29" s="109"/>
      <c r="J29" s="110"/>
      <c r="N29" s="46">
        <f t="shared" si="0"/>
        <v>0</v>
      </c>
      <c r="O29" s="46"/>
      <c r="P29" s="46"/>
    </row>
    <row r="30" spans="2:16" ht="12.75" customHeight="1">
      <c r="B30" s="93" t="s">
        <v>462</v>
      </c>
      <c r="C30" s="94"/>
      <c r="D30" s="27" t="s">
        <v>131</v>
      </c>
      <c r="E30" s="27">
        <v>1</v>
      </c>
      <c r="F30" s="95">
        <f>TRUNC((F21+F29)*M30/100)</f>
        <v>0</v>
      </c>
      <c r="G30" s="96"/>
      <c r="H30" s="111" t="s">
        <v>463</v>
      </c>
      <c r="I30" s="109"/>
      <c r="J30" s="110"/>
      <c r="M30" s="6">
        <v>6</v>
      </c>
      <c r="N30" s="46">
        <f t="shared" si="0"/>
        <v>0</v>
      </c>
      <c r="O30" s="46"/>
      <c r="P30" s="46"/>
    </row>
    <row r="31" spans="2:16" ht="12.75" customHeight="1">
      <c r="B31" s="93" t="s">
        <v>464</v>
      </c>
      <c r="C31" s="94"/>
      <c r="D31" s="27" t="s">
        <v>131</v>
      </c>
      <c r="E31" s="27">
        <v>1</v>
      </c>
      <c r="F31" s="95">
        <f>O31-((SUM(N18:N30)+O31-TRUNC((SUM(N18:N30)+O31)/P31)*P31))</f>
        <v>0</v>
      </c>
      <c r="G31" s="96"/>
      <c r="H31" s="107" t="s">
        <v>465</v>
      </c>
      <c r="I31" s="107"/>
      <c r="J31" s="108"/>
      <c r="M31" s="6">
        <v>15</v>
      </c>
      <c r="N31" s="46">
        <f t="shared" si="0"/>
        <v>0</v>
      </c>
      <c r="O31" s="46">
        <f>TRUNC((F19+F20+F29+F30)*M31/100)</f>
        <v>0</v>
      </c>
      <c r="P31" s="46">
        <v>100000</v>
      </c>
    </row>
    <row r="32" spans="2:16" ht="12.75" customHeight="1">
      <c r="B32" s="93" t="s">
        <v>466</v>
      </c>
      <c r="C32" s="94"/>
      <c r="D32" s="27"/>
      <c r="E32" s="27"/>
      <c r="F32" s="95">
        <f>SUM(N18:N31)</f>
        <v>0</v>
      </c>
      <c r="G32" s="96"/>
      <c r="H32" s="107"/>
      <c r="I32" s="107"/>
      <c r="J32" s="108"/>
      <c r="N32" s="46">
        <f t="shared" si="0"/>
        <v>0</v>
      </c>
      <c r="O32" s="46"/>
      <c r="P32" s="46"/>
    </row>
    <row r="33" spans="2:16" ht="12.75" customHeight="1">
      <c r="B33" s="93" t="s">
        <v>467</v>
      </c>
      <c r="C33" s="94"/>
      <c r="D33" s="27" t="s">
        <v>131</v>
      </c>
      <c r="E33" s="27">
        <v>1</v>
      </c>
      <c r="F33" s="95">
        <f>TRUNC((F32)*M33/100)</f>
        <v>0</v>
      </c>
      <c r="G33" s="96"/>
      <c r="H33" s="107"/>
      <c r="I33" s="107"/>
      <c r="J33" s="108"/>
      <c r="M33" s="6">
        <v>10</v>
      </c>
      <c r="N33" s="46">
        <f t="shared" si="0"/>
        <v>0</v>
      </c>
      <c r="O33" s="46"/>
      <c r="P33" s="46"/>
    </row>
    <row r="34" spans="2:16" ht="12.75" customHeight="1">
      <c r="B34" s="93" t="s">
        <v>468</v>
      </c>
      <c r="C34" s="94"/>
      <c r="D34" s="27" t="s">
        <v>131</v>
      </c>
      <c r="E34" s="27">
        <v>1</v>
      </c>
      <c r="F34" s="95">
        <f>옵션!$F$3</f>
        <v>0</v>
      </c>
      <c r="G34" s="96"/>
      <c r="H34" s="107"/>
      <c r="I34" s="107"/>
      <c r="J34" s="108"/>
      <c r="N34" s="46">
        <f t="shared" si="0"/>
        <v>0</v>
      </c>
      <c r="O34" s="46"/>
      <c r="P34" s="46"/>
    </row>
    <row r="35" spans="2:16" ht="12.75" customHeight="1">
      <c r="B35" s="93" t="s">
        <v>3</v>
      </c>
      <c r="C35" s="94"/>
      <c r="D35" s="27"/>
      <c r="E35" s="27"/>
      <c r="F35" s="95"/>
      <c r="G35" s="96"/>
      <c r="H35" s="107"/>
      <c r="I35" s="107"/>
      <c r="J35" s="108"/>
      <c r="N35" s="46">
        <f t="shared" si="0"/>
        <v>0</v>
      </c>
      <c r="O35" s="46"/>
      <c r="P35" s="46"/>
    </row>
    <row r="36" spans="2:16" ht="12.75" customHeight="1">
      <c r="B36" s="93" t="s">
        <v>3</v>
      </c>
      <c r="C36" s="94"/>
      <c r="D36" s="27"/>
      <c r="E36" s="27"/>
      <c r="F36" s="95"/>
      <c r="G36" s="96"/>
      <c r="H36" s="107"/>
      <c r="I36" s="107"/>
      <c r="J36" s="108"/>
      <c r="N36" s="46">
        <f t="shared" si="0"/>
        <v>0</v>
      </c>
      <c r="O36" s="46"/>
      <c r="P36" s="46"/>
    </row>
    <row r="37" spans="2:16" ht="12.75" customHeight="1">
      <c r="B37" s="93" t="s">
        <v>3</v>
      </c>
      <c r="C37" s="94"/>
      <c r="D37" s="27"/>
      <c r="E37" s="27"/>
      <c r="F37" s="95"/>
      <c r="G37" s="96"/>
      <c r="H37" s="107"/>
      <c r="I37" s="107"/>
      <c r="J37" s="108"/>
      <c r="N37" s="46">
        <f t="shared" si="0"/>
        <v>0</v>
      </c>
      <c r="O37" s="46"/>
      <c r="P37" s="46"/>
    </row>
    <row r="38" spans="2:16" ht="12.75" customHeight="1" hidden="1">
      <c r="B38" s="93" t="s">
        <v>3</v>
      </c>
      <c r="C38" s="94"/>
      <c r="D38" s="27"/>
      <c r="E38" s="27"/>
      <c r="F38" s="95"/>
      <c r="G38" s="96"/>
      <c r="H38" s="107"/>
      <c r="I38" s="107"/>
      <c r="J38" s="108"/>
      <c r="N38" s="46">
        <f t="shared" si="0"/>
        <v>0</v>
      </c>
      <c r="O38" s="46"/>
      <c r="P38" s="46"/>
    </row>
    <row r="39" spans="2:16" ht="12" customHeight="1" hidden="1">
      <c r="B39" s="93" t="s">
        <v>3</v>
      </c>
      <c r="C39" s="94"/>
      <c r="D39" s="27"/>
      <c r="E39" s="27"/>
      <c r="F39" s="95"/>
      <c r="G39" s="96"/>
      <c r="H39" s="107"/>
      <c r="I39" s="107"/>
      <c r="J39" s="108"/>
      <c r="N39" s="46">
        <f t="shared" si="0"/>
        <v>0</v>
      </c>
      <c r="O39" s="46"/>
      <c r="P39" s="46"/>
    </row>
    <row r="40" spans="2:16" ht="12.75" customHeight="1">
      <c r="B40" s="93" t="s">
        <v>469</v>
      </c>
      <c r="C40" s="94"/>
      <c r="D40" s="27"/>
      <c r="E40" s="27"/>
      <c r="F40" s="95">
        <f>N40</f>
        <v>0</v>
      </c>
      <c r="G40" s="96"/>
      <c r="H40" s="107"/>
      <c r="I40" s="107"/>
      <c r="J40" s="108"/>
      <c r="N40" s="46">
        <f>SUM(N18:N39)</f>
        <v>0</v>
      </c>
      <c r="O40" s="46"/>
      <c r="P40" s="46"/>
    </row>
    <row r="41" spans="2:16" ht="10.5" customHeight="1">
      <c r="B41" s="104" t="s">
        <v>3</v>
      </c>
      <c r="C41" s="105"/>
      <c r="D41" s="105"/>
      <c r="E41" s="105"/>
      <c r="F41" s="105"/>
      <c r="G41" s="105"/>
      <c r="H41" s="105"/>
      <c r="I41" s="105"/>
      <c r="J41" s="106"/>
      <c r="N41" s="46"/>
      <c r="O41" s="46"/>
      <c r="P41" s="46"/>
    </row>
    <row r="42" spans="2:16" ht="10.5" customHeight="1">
      <c r="B42" s="97"/>
      <c r="C42" s="98"/>
      <c r="D42" s="98"/>
      <c r="E42" s="98"/>
      <c r="F42" s="98"/>
      <c r="G42" s="98"/>
      <c r="H42" s="98"/>
      <c r="I42" s="98"/>
      <c r="J42" s="100"/>
      <c r="N42" s="46"/>
      <c r="O42" s="46"/>
      <c r="P42" s="46"/>
    </row>
    <row r="43" spans="2:16" ht="10.5" customHeight="1">
      <c r="B43" s="97" t="s">
        <v>35</v>
      </c>
      <c r="C43" s="98"/>
      <c r="D43" s="98"/>
      <c r="E43" s="98"/>
      <c r="F43" s="98"/>
      <c r="G43" s="98"/>
      <c r="H43" s="99"/>
      <c r="I43" s="98"/>
      <c r="J43" s="100"/>
      <c r="N43" s="46"/>
      <c r="O43" s="46"/>
      <c r="P43" s="46"/>
    </row>
    <row r="44" spans="2:16" ht="10.5" customHeight="1" thickBot="1">
      <c r="B44" s="101" t="s">
        <v>3</v>
      </c>
      <c r="C44" s="102"/>
      <c r="D44" s="102"/>
      <c r="E44" s="102"/>
      <c r="F44" s="102"/>
      <c r="G44" s="102"/>
      <c r="H44" s="102"/>
      <c r="I44" s="102"/>
      <c r="J44" s="103"/>
      <c r="N44" s="46"/>
      <c r="O44" s="46"/>
      <c r="P44" s="46"/>
    </row>
    <row r="45" spans="14:16" ht="13.5">
      <c r="N45" s="46"/>
      <c r="O45" s="46"/>
      <c r="P45" s="46"/>
    </row>
    <row r="46" spans="14:16" ht="13.5">
      <c r="N46" s="46"/>
      <c r="O46" s="46"/>
      <c r="P46" s="46"/>
    </row>
    <row r="47" spans="14:16" ht="13.5">
      <c r="N47" s="46"/>
      <c r="O47" s="46"/>
      <c r="P47" s="46"/>
    </row>
    <row r="48" spans="14:16" ht="13.5">
      <c r="N48" s="46"/>
      <c r="O48" s="46"/>
      <c r="P48" s="46"/>
    </row>
    <row r="49" spans="14:16" ht="13.5">
      <c r="N49" s="46"/>
      <c r="O49" s="46"/>
      <c r="P49" s="46"/>
    </row>
    <row r="50" ht="13.5">
      <c r="N50" s="46"/>
    </row>
  </sheetData>
  <sheetProtection/>
  <mergeCells count="101">
    <mergeCell ref="H23:J23"/>
    <mergeCell ref="B24:C24"/>
    <mergeCell ref="H26:J26"/>
    <mergeCell ref="H27:J27"/>
    <mergeCell ref="F19:G19"/>
    <mergeCell ref="F23:G23"/>
    <mergeCell ref="H24:J24"/>
    <mergeCell ref="F22:G22"/>
    <mergeCell ref="B19:C19"/>
    <mergeCell ref="H28:J28"/>
    <mergeCell ref="H21:J21"/>
    <mergeCell ref="H22:J22"/>
    <mergeCell ref="H30:J30"/>
    <mergeCell ref="A1:K1"/>
    <mergeCell ref="B9:G9"/>
    <mergeCell ref="B14:G14"/>
    <mergeCell ref="F18:G18"/>
    <mergeCell ref="F17:G17"/>
    <mergeCell ref="B28:C28"/>
    <mergeCell ref="F24:G24"/>
    <mergeCell ref="F25:G25"/>
    <mergeCell ref="F20:G20"/>
    <mergeCell ref="B22:C22"/>
    <mergeCell ref="B23:C23"/>
    <mergeCell ref="B25:C25"/>
    <mergeCell ref="F21:G21"/>
    <mergeCell ref="B21:C21"/>
    <mergeCell ref="B20:C20"/>
    <mergeCell ref="B18:C18"/>
    <mergeCell ref="C15:I15"/>
    <mergeCell ref="C13:G13"/>
    <mergeCell ref="H18:J18"/>
    <mergeCell ref="B5:G5"/>
    <mergeCell ref="B7:G7"/>
    <mergeCell ref="B17:C17"/>
    <mergeCell ref="I11:K11"/>
    <mergeCell ref="I12:K12"/>
    <mergeCell ref="I13:K13"/>
    <mergeCell ref="C4:G4"/>
    <mergeCell ref="C6:G6"/>
    <mergeCell ref="B8:G8"/>
    <mergeCell ref="H17:J17"/>
    <mergeCell ref="I4:K4"/>
    <mergeCell ref="I5:K5"/>
    <mergeCell ref="I6:K6"/>
    <mergeCell ref="I7:K7"/>
    <mergeCell ref="H36:J36"/>
    <mergeCell ref="I8:K8"/>
    <mergeCell ref="I10:K10"/>
    <mergeCell ref="H14:I14"/>
    <mergeCell ref="I9:K9"/>
    <mergeCell ref="H37:J37"/>
    <mergeCell ref="H19:J19"/>
    <mergeCell ref="H20:J20"/>
    <mergeCell ref="H35:J35"/>
    <mergeCell ref="H34:J34"/>
    <mergeCell ref="H33:J33"/>
    <mergeCell ref="H25:J25"/>
    <mergeCell ref="H29:J29"/>
    <mergeCell ref="H32:J32"/>
    <mergeCell ref="H31:J31"/>
    <mergeCell ref="H38:J38"/>
    <mergeCell ref="B37:C37"/>
    <mergeCell ref="F37:G37"/>
    <mergeCell ref="B38:C38"/>
    <mergeCell ref="F38:G38"/>
    <mergeCell ref="B27:C27"/>
    <mergeCell ref="B35:C35"/>
    <mergeCell ref="F35:G35"/>
    <mergeCell ref="F33:G33"/>
    <mergeCell ref="B31:C31"/>
    <mergeCell ref="F26:G26"/>
    <mergeCell ref="F27:G27"/>
    <mergeCell ref="B34:C34"/>
    <mergeCell ref="B33:C33"/>
    <mergeCell ref="B26:C26"/>
    <mergeCell ref="B29:C29"/>
    <mergeCell ref="B30:C30"/>
    <mergeCell ref="F29:G29"/>
    <mergeCell ref="F28:G28"/>
    <mergeCell ref="F30:G30"/>
    <mergeCell ref="F31:G31"/>
    <mergeCell ref="F34:G34"/>
    <mergeCell ref="B32:C32"/>
    <mergeCell ref="F32:G32"/>
    <mergeCell ref="H39:J39"/>
    <mergeCell ref="B40:C40"/>
    <mergeCell ref="F40:G40"/>
    <mergeCell ref="H40:J40"/>
    <mergeCell ref="B36:C36"/>
    <mergeCell ref="F36:G36"/>
    <mergeCell ref="B39:C39"/>
    <mergeCell ref="F39:G39"/>
    <mergeCell ref="B43:G43"/>
    <mergeCell ref="H43:J43"/>
    <mergeCell ref="B44:G44"/>
    <mergeCell ref="H44:J44"/>
    <mergeCell ref="B41:G41"/>
    <mergeCell ref="H41:J41"/>
    <mergeCell ref="B42:G42"/>
    <mergeCell ref="H42:J42"/>
  </mergeCells>
  <printOptions horizontalCentered="1" verticalCentered="1"/>
  <pageMargins left="0.7480314960629921" right="0.35433070866141736" top="0.1968503937007874" bottom="0.3937007874015748" header="0.5118110236220472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4"/>
  <dimension ref="A1:G35"/>
  <sheetViews>
    <sheetView tabSelected="1" zoomScalePageLayoutView="0" workbookViewId="0" topLeftCell="D1">
      <selection activeCell="J11" sqref="J11"/>
    </sheetView>
  </sheetViews>
  <sheetFormatPr defaultColWidth="8.88671875" defaultRowHeight="13.5"/>
  <cols>
    <col min="1" max="1" width="3.21484375" style="6" customWidth="1"/>
    <col min="2" max="2" width="3.4453125" style="6" customWidth="1"/>
    <col min="3" max="3" width="25.3359375" style="6" customWidth="1"/>
    <col min="4" max="4" width="21.99609375" style="46" customWidth="1"/>
    <col min="5" max="5" width="56.5546875" style="6" customWidth="1"/>
    <col min="6" max="6" width="8.77734375" style="6" hidden="1" customWidth="1"/>
    <col min="7" max="7" width="8.88671875" style="6" hidden="1" customWidth="1"/>
    <col min="8" max="8" width="14.3359375" style="46" customWidth="1"/>
    <col min="9" max="16384" width="8.88671875" style="6" customWidth="1"/>
  </cols>
  <sheetData>
    <row r="1" spans="1:5" ht="35.25">
      <c r="A1" s="122" t="s">
        <v>470</v>
      </c>
      <c r="B1" s="122"/>
      <c r="C1" s="122"/>
      <c r="D1" s="122"/>
      <c r="E1" s="122"/>
    </row>
    <row r="2" ht="24.75" customHeight="1"/>
    <row r="3" spans="1:5" ht="14.25" thickBot="1">
      <c r="A3" s="129" t="s">
        <v>119</v>
      </c>
      <c r="B3" s="129"/>
      <c r="C3" s="130" t="s">
        <v>133</v>
      </c>
      <c r="D3" s="130"/>
      <c r="E3" s="70" t="s">
        <v>471</v>
      </c>
    </row>
    <row r="4" spans="1:6" ht="21.75" customHeight="1" thickBot="1">
      <c r="A4" s="121" t="s">
        <v>120</v>
      </c>
      <c r="B4" s="112"/>
      <c r="C4" s="16" t="s">
        <v>121</v>
      </c>
      <c r="D4" s="71" t="s">
        <v>122</v>
      </c>
      <c r="E4" s="68" t="s">
        <v>123</v>
      </c>
      <c r="F4" s="6" t="s">
        <v>36</v>
      </c>
    </row>
    <row r="5" spans="1:7" ht="13.5" customHeight="1">
      <c r="A5" s="72"/>
      <c r="B5" s="126" t="s">
        <v>124</v>
      </c>
      <c r="C5" s="73" t="s">
        <v>472</v>
      </c>
      <c r="D5" s="74"/>
      <c r="E5" s="75"/>
      <c r="G5" s="6" t="s">
        <v>36</v>
      </c>
    </row>
    <row r="6" spans="1:5" ht="13.5" customHeight="1">
      <c r="A6" s="72"/>
      <c r="B6" s="126"/>
      <c r="C6" s="76" t="s">
        <v>473</v>
      </c>
      <c r="D6" s="77"/>
      <c r="E6" s="78"/>
    </row>
    <row r="7" spans="1:5" ht="13.5" customHeight="1">
      <c r="A7" s="72" t="s">
        <v>36</v>
      </c>
      <c r="B7" s="127"/>
      <c r="C7" s="76" t="s">
        <v>461</v>
      </c>
      <c r="D7" s="77"/>
      <c r="E7" s="78"/>
    </row>
    <row r="8" spans="1:5" ht="13.5" customHeight="1">
      <c r="A8" s="79" t="s">
        <v>125</v>
      </c>
      <c r="B8" s="128" t="s">
        <v>126</v>
      </c>
      <c r="C8" s="76" t="s">
        <v>474</v>
      </c>
      <c r="D8" s="77"/>
      <c r="E8" s="78"/>
    </row>
    <row r="9" spans="1:5" ht="13.5" customHeight="1">
      <c r="A9" s="72"/>
      <c r="B9" s="126"/>
      <c r="C9" s="76" t="s">
        <v>475</v>
      </c>
      <c r="D9" s="77"/>
      <c r="E9" s="78" t="s">
        <v>443</v>
      </c>
    </row>
    <row r="10" spans="1:5" ht="13.5" customHeight="1">
      <c r="A10" s="72"/>
      <c r="B10" s="127"/>
      <c r="C10" s="76" t="s">
        <v>461</v>
      </c>
      <c r="D10" s="77"/>
      <c r="E10" s="78"/>
    </row>
    <row r="11" spans="1:5" ht="13.5" customHeight="1">
      <c r="A11" s="72" t="s">
        <v>36</v>
      </c>
      <c r="B11" s="80"/>
      <c r="C11" s="76" t="s">
        <v>476</v>
      </c>
      <c r="D11" s="77"/>
      <c r="E11" s="78" t="s">
        <v>446</v>
      </c>
    </row>
    <row r="12" spans="1:5" ht="13.5" customHeight="1">
      <c r="A12" s="72"/>
      <c r="B12" s="80"/>
      <c r="C12" s="76" t="s">
        <v>477</v>
      </c>
      <c r="D12" s="77"/>
      <c r="E12" s="78" t="s">
        <v>448</v>
      </c>
    </row>
    <row r="13" spans="1:5" ht="13.5" customHeight="1">
      <c r="A13" s="79" t="s">
        <v>127</v>
      </c>
      <c r="B13" s="81"/>
      <c r="C13" s="76" t="s">
        <v>478</v>
      </c>
      <c r="D13" s="77"/>
      <c r="E13" s="78" t="s">
        <v>454</v>
      </c>
    </row>
    <row r="14" spans="1:5" ht="13.5" customHeight="1">
      <c r="A14" s="72"/>
      <c r="B14" s="69" t="s">
        <v>128</v>
      </c>
      <c r="C14" s="76" t="s">
        <v>479</v>
      </c>
      <c r="D14" s="77"/>
      <c r="E14" s="78" t="s">
        <v>457</v>
      </c>
    </row>
    <row r="15" spans="1:5" ht="13.5" customHeight="1">
      <c r="A15" s="72" t="s">
        <v>36</v>
      </c>
      <c r="B15" s="80"/>
      <c r="C15" s="76" t="s">
        <v>480</v>
      </c>
      <c r="D15" s="77"/>
      <c r="E15" s="78" t="s">
        <v>450</v>
      </c>
    </row>
    <row r="16" spans="1:5" ht="13.5" customHeight="1">
      <c r="A16" s="72"/>
      <c r="B16" s="80"/>
      <c r="C16" s="76" t="s">
        <v>481</v>
      </c>
      <c r="D16" s="77"/>
      <c r="E16" s="78" t="s">
        <v>482</v>
      </c>
    </row>
    <row r="17" spans="1:5" ht="13.5" customHeight="1">
      <c r="A17" s="72"/>
      <c r="B17" s="80"/>
      <c r="C17" s="76" t="s">
        <v>483</v>
      </c>
      <c r="D17" s="77"/>
      <c r="E17" s="78" t="s">
        <v>460</v>
      </c>
    </row>
    <row r="18" spans="1:5" ht="13.5" customHeight="1">
      <c r="A18" s="79" t="s">
        <v>129</v>
      </c>
      <c r="B18" s="80"/>
      <c r="C18" s="76" t="s">
        <v>36</v>
      </c>
      <c r="D18" s="77"/>
      <c r="E18" s="78"/>
    </row>
    <row r="19" spans="1:5" ht="13.5" customHeight="1">
      <c r="A19" s="72" t="s">
        <v>36</v>
      </c>
      <c r="B19" s="69" t="s">
        <v>36</v>
      </c>
      <c r="C19" s="76" t="s">
        <v>36</v>
      </c>
      <c r="D19" s="77"/>
      <c r="E19" s="78"/>
    </row>
    <row r="20" spans="1:5" ht="13.5" customHeight="1">
      <c r="A20" s="72"/>
      <c r="B20" s="81"/>
      <c r="C20" s="76" t="s">
        <v>36</v>
      </c>
      <c r="D20" s="77"/>
      <c r="E20" s="78"/>
    </row>
    <row r="21" spans="1:5" ht="13.5" customHeight="1">
      <c r="A21" s="72"/>
      <c r="B21" s="80"/>
      <c r="C21" s="76" t="s">
        <v>36</v>
      </c>
      <c r="D21" s="77"/>
      <c r="E21" s="78"/>
    </row>
    <row r="22" spans="1:5" ht="13.5" customHeight="1">
      <c r="A22" s="72"/>
      <c r="B22" s="69" t="s">
        <v>130</v>
      </c>
      <c r="C22" s="76" t="s">
        <v>36</v>
      </c>
      <c r="D22" s="77"/>
      <c r="E22" s="78"/>
    </row>
    <row r="23" spans="1:5" ht="13.5" customHeight="1">
      <c r="A23" s="79" t="s">
        <v>130</v>
      </c>
      <c r="B23" s="80"/>
      <c r="C23" s="76" t="s">
        <v>36</v>
      </c>
      <c r="D23" s="77"/>
      <c r="E23" s="78"/>
    </row>
    <row r="24" spans="1:5" ht="13.5" customHeight="1">
      <c r="A24" s="72"/>
      <c r="B24" s="80"/>
      <c r="C24" s="76" t="s">
        <v>36</v>
      </c>
      <c r="D24" s="77"/>
      <c r="E24" s="78"/>
    </row>
    <row r="25" spans="1:5" ht="13.5" customHeight="1">
      <c r="A25" s="72"/>
      <c r="B25" s="80"/>
      <c r="C25" s="85" t="s">
        <v>444</v>
      </c>
      <c r="D25" s="77"/>
      <c r="E25" s="78"/>
    </row>
    <row r="26" spans="1:5" ht="13.5" customHeight="1">
      <c r="A26" s="72"/>
      <c r="B26" s="131" t="s">
        <v>490</v>
      </c>
      <c r="C26" s="132"/>
      <c r="D26" s="77"/>
      <c r="E26" s="78"/>
    </row>
    <row r="27" spans="1:5" ht="13.5" customHeight="1">
      <c r="A27" s="93" t="s">
        <v>484</v>
      </c>
      <c r="B27" s="94"/>
      <c r="C27" s="94"/>
      <c r="D27" s="77"/>
      <c r="E27" s="78" t="s">
        <v>463</v>
      </c>
    </row>
    <row r="28" spans="1:5" ht="13.5" customHeight="1">
      <c r="A28" s="93" t="s">
        <v>485</v>
      </c>
      <c r="B28" s="94"/>
      <c r="C28" s="94"/>
      <c r="D28" s="77"/>
      <c r="E28" s="78" t="s">
        <v>465</v>
      </c>
    </row>
    <row r="29" spans="1:5" ht="13.5" customHeight="1">
      <c r="A29" s="93" t="s">
        <v>486</v>
      </c>
      <c r="B29" s="94"/>
      <c r="C29" s="94"/>
      <c r="D29" s="77">
        <v>73400000</v>
      </c>
      <c r="E29" s="78"/>
    </row>
    <row r="30" spans="1:5" ht="13.5" customHeight="1">
      <c r="A30" s="93" t="s">
        <v>487</v>
      </c>
      <c r="B30" s="94"/>
      <c r="C30" s="94"/>
      <c r="D30" s="77">
        <v>7340000</v>
      </c>
      <c r="E30" s="78"/>
    </row>
    <row r="31" spans="1:5" ht="13.5" customHeight="1">
      <c r="A31" s="93" t="s">
        <v>488</v>
      </c>
      <c r="B31" s="94"/>
      <c r="C31" s="94"/>
      <c r="D31" s="77"/>
      <c r="E31" s="78"/>
    </row>
    <row r="32" spans="1:5" ht="13.5" customHeight="1">
      <c r="A32" s="93" t="s">
        <v>36</v>
      </c>
      <c r="B32" s="94"/>
      <c r="C32" s="94"/>
      <c r="D32" s="77"/>
      <c r="E32" s="78"/>
    </row>
    <row r="33" spans="1:5" ht="13.5" customHeight="1">
      <c r="A33" s="93" t="s">
        <v>36</v>
      </c>
      <c r="B33" s="94"/>
      <c r="C33" s="94"/>
      <c r="D33" s="77"/>
      <c r="E33" s="78"/>
    </row>
    <row r="34" spans="1:5" ht="13.5" customHeight="1">
      <c r="A34" s="93" t="s">
        <v>36</v>
      </c>
      <c r="B34" s="94"/>
      <c r="C34" s="94"/>
      <c r="D34" s="77"/>
      <c r="E34" s="78"/>
    </row>
    <row r="35" spans="1:5" ht="13.5" customHeight="1" thickBot="1">
      <c r="A35" s="133" t="s">
        <v>489</v>
      </c>
      <c r="B35" s="134"/>
      <c r="C35" s="134"/>
      <c r="D35" s="82">
        <f>D29+D30</f>
        <v>80740000</v>
      </c>
      <c r="E35" s="83"/>
    </row>
    <row r="36" ht="13.5" customHeight="1"/>
  </sheetData>
  <sheetProtection/>
  <mergeCells count="16">
    <mergeCell ref="B26:C26"/>
    <mergeCell ref="A27:C27"/>
    <mergeCell ref="A28:C28"/>
    <mergeCell ref="A33:C33"/>
    <mergeCell ref="A34:C34"/>
    <mergeCell ref="A35:C35"/>
    <mergeCell ref="A29:C29"/>
    <mergeCell ref="A30:C30"/>
    <mergeCell ref="A31:C31"/>
    <mergeCell ref="A32:C32"/>
    <mergeCell ref="B5:B7"/>
    <mergeCell ref="B8:B10"/>
    <mergeCell ref="A1:E1"/>
    <mergeCell ref="A3:B3"/>
    <mergeCell ref="C3:D3"/>
    <mergeCell ref="A4:B4"/>
  </mergeCells>
  <printOptions/>
  <pageMargins left="0.7480314960629921" right="0.7480314960629921" top="0.1968503937007874" bottom="0.3937007874015748" header="0.5118110236220472" footer="0.393700787401574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Q107"/>
  <sheetViews>
    <sheetView zoomScalePageLayoutView="0" workbookViewId="0" topLeftCell="D1">
      <pane ySplit="3" topLeftCell="A19" activePane="bottomLeft" state="frozen"/>
      <selection pane="topLeft" activeCell="D1" sqref="D1"/>
      <selection pane="bottomLeft" activeCell="H20" sqref="H20"/>
    </sheetView>
  </sheetViews>
  <sheetFormatPr defaultColWidth="8.88671875" defaultRowHeight="20.25" customHeight="1"/>
  <cols>
    <col min="1" max="1" width="24.4453125" style="30" hidden="1" customWidth="1"/>
    <col min="2" max="2" width="21.88671875" style="15" hidden="1" customWidth="1"/>
    <col min="3" max="3" width="22.3359375" style="15" hidden="1" customWidth="1"/>
    <col min="4" max="4" width="36.21484375" style="15" customWidth="1"/>
    <col min="5" max="5" width="9.10546875" style="30" hidden="1" customWidth="1"/>
    <col min="6" max="6" width="4.21484375" style="34" customWidth="1"/>
    <col min="7" max="7" width="4.6640625" style="42" customWidth="1"/>
    <col min="8" max="8" width="12.99609375" style="42" customWidth="1"/>
    <col min="9" max="9" width="13.10546875" style="42" customWidth="1"/>
    <col min="10" max="10" width="5.10546875" style="42" hidden="1" customWidth="1"/>
    <col min="11" max="11" width="11.21484375" style="42" bestFit="1" customWidth="1"/>
    <col min="12" max="12" width="11.5546875" style="42" customWidth="1"/>
    <col min="13" max="14" width="9.4453125" style="42" customWidth="1"/>
    <col min="15" max="15" width="8.77734375" style="42" hidden="1" customWidth="1"/>
    <col min="16" max="16" width="13.21484375" style="42" customWidth="1"/>
    <col min="17" max="17" width="10.4453125" style="15" customWidth="1"/>
    <col min="18" max="16384" width="8.88671875" style="2" customWidth="1"/>
  </cols>
  <sheetData>
    <row r="1" spans="2:14" ht="20.25" customHeight="1">
      <c r="B1" s="15" t="s">
        <v>427</v>
      </c>
      <c r="D1" s="135" t="s">
        <v>413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7" s="12" customFormat="1" ht="20.25" customHeight="1">
      <c r="A2" s="84" t="s">
        <v>55</v>
      </c>
      <c r="B2" s="84" t="s">
        <v>22</v>
      </c>
      <c r="C2" s="67" t="s">
        <v>29</v>
      </c>
      <c r="D2" s="137" t="s">
        <v>58</v>
      </c>
      <c r="E2" s="138" t="s">
        <v>23</v>
      </c>
      <c r="F2" s="138" t="s">
        <v>1</v>
      </c>
      <c r="G2" s="139" t="s">
        <v>2</v>
      </c>
      <c r="H2" s="139" t="s">
        <v>24</v>
      </c>
      <c r="I2" s="139"/>
      <c r="J2" s="139" t="s">
        <v>25</v>
      </c>
      <c r="K2" s="139"/>
      <c r="L2" s="139"/>
      <c r="M2" s="139" t="s">
        <v>26</v>
      </c>
      <c r="N2" s="139"/>
      <c r="O2" s="64"/>
      <c r="P2" s="139" t="s">
        <v>30</v>
      </c>
      <c r="Q2" s="137" t="s">
        <v>28</v>
      </c>
    </row>
    <row r="3" spans="1:17" s="12" customFormat="1" ht="20.25" customHeight="1">
      <c r="A3" s="84"/>
      <c r="B3" s="84"/>
      <c r="C3" s="67"/>
      <c r="D3" s="137"/>
      <c r="E3" s="138"/>
      <c r="F3" s="138"/>
      <c r="G3" s="139"/>
      <c r="H3" s="64" t="s">
        <v>31</v>
      </c>
      <c r="I3" s="64" t="s">
        <v>32</v>
      </c>
      <c r="J3" s="64" t="s">
        <v>2</v>
      </c>
      <c r="K3" s="64" t="s">
        <v>31</v>
      </c>
      <c r="L3" s="64" t="s">
        <v>32</v>
      </c>
      <c r="M3" s="64" t="s">
        <v>33</v>
      </c>
      <c r="N3" s="64" t="s">
        <v>32</v>
      </c>
      <c r="O3" s="64" t="s">
        <v>34</v>
      </c>
      <c r="P3" s="139"/>
      <c r="Q3" s="137"/>
    </row>
    <row r="4" spans="2:17" ht="20.25" customHeight="1">
      <c r="B4" s="15" t="s">
        <v>425</v>
      </c>
      <c r="D4" s="140" t="s">
        <v>133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20.25" customHeight="1">
      <c r="B5" s="15" t="s">
        <v>420</v>
      </c>
      <c r="D5" s="52" t="s">
        <v>421</v>
      </c>
      <c r="E5" s="32"/>
      <c r="F5" s="35" t="s">
        <v>131</v>
      </c>
      <c r="G5" s="43">
        <v>1</v>
      </c>
      <c r="H5" s="43">
        <f>총괄표!I81</f>
        <v>0</v>
      </c>
      <c r="I5" s="43">
        <f>G5*H5</f>
        <v>0</v>
      </c>
      <c r="J5" s="43"/>
      <c r="K5" s="43">
        <f>총괄표!L81</f>
        <v>0</v>
      </c>
      <c r="L5" s="43">
        <f>G5*K5</f>
        <v>0</v>
      </c>
      <c r="M5" s="43">
        <f>총괄표!N81</f>
        <v>0</v>
      </c>
      <c r="N5" s="43">
        <f>G5*M5</f>
        <v>0</v>
      </c>
      <c r="O5" s="43">
        <f>IF((H5+K5+M5)=0,"",(H5+K5+M5))</f>
      </c>
      <c r="P5" s="43">
        <f>SUM(I5,L5,N5)</f>
        <v>0</v>
      </c>
      <c r="Q5" s="52" t="s">
        <v>3</v>
      </c>
    </row>
    <row r="6" spans="4:17" ht="20.25" customHeight="1">
      <c r="D6" s="52"/>
      <c r="E6" s="32"/>
      <c r="F6" s="35"/>
      <c r="G6" s="43"/>
      <c r="H6" s="43"/>
      <c r="I6" s="43"/>
      <c r="J6" s="43"/>
      <c r="K6" s="43"/>
      <c r="L6" s="43"/>
      <c r="M6" s="43"/>
      <c r="N6" s="43"/>
      <c r="O6" s="43"/>
      <c r="P6" s="43"/>
      <c r="Q6" s="52"/>
    </row>
    <row r="7" spans="4:17" ht="20.25" customHeight="1">
      <c r="D7" s="52"/>
      <c r="E7" s="32"/>
      <c r="F7" s="35"/>
      <c r="G7" s="43"/>
      <c r="H7" s="43"/>
      <c r="I7" s="43"/>
      <c r="J7" s="43"/>
      <c r="K7" s="43"/>
      <c r="L7" s="43"/>
      <c r="M7" s="43"/>
      <c r="N7" s="43"/>
      <c r="O7" s="43"/>
      <c r="P7" s="43"/>
      <c r="Q7" s="52"/>
    </row>
    <row r="8" spans="4:17" ht="20.25" customHeight="1">
      <c r="D8" s="52"/>
      <c r="E8" s="32"/>
      <c r="F8" s="35"/>
      <c r="G8" s="43"/>
      <c r="H8" s="43"/>
      <c r="I8" s="43"/>
      <c r="J8" s="43"/>
      <c r="K8" s="43"/>
      <c r="L8" s="43"/>
      <c r="M8" s="43"/>
      <c r="N8" s="43"/>
      <c r="O8" s="43"/>
      <c r="P8" s="43"/>
      <c r="Q8" s="52"/>
    </row>
    <row r="9" spans="4:17" ht="20.25" customHeight="1">
      <c r="D9" s="52"/>
      <c r="E9" s="32"/>
      <c r="F9" s="35"/>
      <c r="G9" s="43"/>
      <c r="H9" s="43"/>
      <c r="I9" s="43"/>
      <c r="J9" s="43"/>
      <c r="K9" s="43"/>
      <c r="L9" s="43"/>
      <c r="M9" s="43"/>
      <c r="N9" s="43"/>
      <c r="O9" s="43"/>
      <c r="P9" s="43"/>
      <c r="Q9" s="52"/>
    </row>
    <row r="10" spans="4:17" ht="20.25" customHeight="1">
      <c r="D10" s="52"/>
      <c r="E10" s="32"/>
      <c r="F10" s="35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52"/>
    </row>
    <row r="11" spans="4:17" ht="20.25" customHeight="1">
      <c r="D11" s="52"/>
      <c r="E11" s="32"/>
      <c r="F11" s="35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52"/>
    </row>
    <row r="12" spans="4:17" ht="20.25" customHeight="1">
      <c r="D12" s="52"/>
      <c r="E12" s="32"/>
      <c r="F12" s="35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52"/>
    </row>
    <row r="13" spans="4:17" ht="20.25" customHeight="1">
      <c r="D13" s="52"/>
      <c r="E13" s="32"/>
      <c r="F13" s="35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52"/>
    </row>
    <row r="14" spans="4:17" ht="20.25" customHeight="1">
      <c r="D14" s="52"/>
      <c r="E14" s="32"/>
      <c r="F14" s="35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52"/>
    </row>
    <row r="15" spans="4:17" ht="20.25" customHeight="1">
      <c r="D15" s="52"/>
      <c r="E15" s="32"/>
      <c r="F15" s="35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52"/>
    </row>
    <row r="16" spans="4:17" ht="20.25" customHeight="1">
      <c r="D16" s="52"/>
      <c r="E16" s="32"/>
      <c r="F16" s="35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52"/>
    </row>
    <row r="17" spans="4:17" ht="20.25" customHeight="1">
      <c r="D17" s="52"/>
      <c r="E17" s="32"/>
      <c r="F17" s="35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52"/>
    </row>
    <row r="18" spans="4:17" ht="20.25" customHeight="1">
      <c r="D18" s="52"/>
      <c r="E18" s="32"/>
      <c r="F18" s="35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52"/>
    </row>
    <row r="19" spans="4:17" ht="20.25" customHeight="1">
      <c r="D19" s="52"/>
      <c r="E19" s="32"/>
      <c r="F19" s="35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52"/>
    </row>
    <row r="20" spans="4:17" ht="20.25" customHeight="1">
      <c r="D20" s="52"/>
      <c r="E20" s="32"/>
      <c r="F20" s="35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52"/>
    </row>
    <row r="21" spans="4:17" ht="20.25" customHeight="1">
      <c r="D21" s="52"/>
      <c r="E21" s="32"/>
      <c r="F21" s="35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52"/>
    </row>
    <row r="22" spans="4:17" ht="20.25" customHeight="1">
      <c r="D22" s="52"/>
      <c r="E22" s="32"/>
      <c r="F22" s="35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52"/>
    </row>
    <row r="23" spans="4:17" ht="20.25" customHeight="1">
      <c r="D23" s="52"/>
      <c r="E23" s="32"/>
      <c r="F23" s="35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52"/>
    </row>
    <row r="24" spans="4:17" ht="20.25" customHeight="1">
      <c r="D24" s="52"/>
      <c r="E24" s="32"/>
      <c r="F24" s="35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52"/>
    </row>
    <row r="25" spans="4:17" ht="20.25" customHeight="1">
      <c r="D25" s="52"/>
      <c r="E25" s="32"/>
      <c r="F25" s="3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52"/>
    </row>
    <row r="26" spans="4:17" ht="20.25" customHeight="1">
      <c r="D26" s="52"/>
      <c r="E26" s="32"/>
      <c r="F26" s="35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52"/>
    </row>
    <row r="27" spans="4:17" ht="20.25" customHeight="1">
      <c r="D27" s="52"/>
      <c r="E27" s="32"/>
      <c r="F27" s="35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52"/>
    </row>
    <row r="28" spans="4:17" ht="20.25" customHeight="1">
      <c r="D28" s="52"/>
      <c r="E28" s="32"/>
      <c r="F28" s="35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52"/>
    </row>
    <row r="29" spans="3:17" ht="20.25" customHeight="1">
      <c r="C29" s="15" t="s">
        <v>422</v>
      </c>
      <c r="D29" s="52" t="s">
        <v>407</v>
      </c>
      <c r="E29" s="32"/>
      <c r="F29" s="35"/>
      <c r="G29" s="43"/>
      <c r="H29" s="43"/>
      <c r="I29" s="43">
        <f>TRUNC(SUM(I4:I28))</f>
        <v>0</v>
      </c>
      <c r="J29" s="43"/>
      <c r="K29" s="43"/>
      <c r="L29" s="43">
        <f>TRUNC(SUM(L4:L28))</f>
        <v>0</v>
      </c>
      <c r="M29" s="43"/>
      <c r="N29" s="43">
        <f>TRUNC(SUM(N4:N28))</f>
        <v>0</v>
      </c>
      <c r="O29" s="43">
        <f>IF((H29+K29+M29)=0,"",(H29+K29+M29))</f>
      </c>
      <c r="P29" s="43">
        <f>TRUNC(SUM(P4:P28))</f>
        <v>0</v>
      </c>
      <c r="Q29" s="52"/>
    </row>
    <row r="30" spans="2:17" ht="20.25" customHeight="1">
      <c r="B30" s="15" t="s">
        <v>425</v>
      </c>
      <c r="D30" s="140" t="s">
        <v>133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2"/>
    </row>
    <row r="31" spans="2:17" ht="20.25" customHeight="1">
      <c r="B31" s="15" t="s">
        <v>423</v>
      </c>
      <c r="D31" s="52" t="s">
        <v>424</v>
      </c>
      <c r="E31" s="32"/>
      <c r="F31" s="35" t="s">
        <v>131</v>
      </c>
      <c r="G31" s="43">
        <v>1</v>
      </c>
      <c r="H31" s="43">
        <f>총괄표!I107</f>
        <v>0</v>
      </c>
      <c r="I31" s="43">
        <f>G31*H31</f>
        <v>0</v>
      </c>
      <c r="J31" s="43"/>
      <c r="K31" s="43">
        <f>총괄표!L107</f>
        <v>0</v>
      </c>
      <c r="L31" s="43">
        <f>G31*K31</f>
        <v>0</v>
      </c>
      <c r="M31" s="43">
        <f>총괄표!N107</f>
        <v>0</v>
      </c>
      <c r="N31" s="43">
        <f>G31*M31</f>
        <v>0</v>
      </c>
      <c r="O31" s="43">
        <f>IF((H31+K31+M31)=0,"",(H31+K31+M31))</f>
      </c>
      <c r="P31" s="43">
        <f>SUM(I31,L31,N31)</f>
        <v>0</v>
      </c>
      <c r="Q31" s="52"/>
    </row>
    <row r="32" spans="4:17" ht="20.25" customHeight="1">
      <c r="D32" s="52"/>
      <c r="E32" s="32"/>
      <c r="F32" s="35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52"/>
    </row>
    <row r="33" spans="4:17" ht="20.25" customHeight="1">
      <c r="D33" s="52"/>
      <c r="E33" s="32"/>
      <c r="F33" s="35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52"/>
    </row>
    <row r="34" spans="4:17" ht="20.25" customHeight="1">
      <c r="D34" s="52"/>
      <c r="E34" s="32"/>
      <c r="F34" s="35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52"/>
    </row>
    <row r="35" spans="4:17" ht="20.25" customHeight="1">
      <c r="D35" s="52"/>
      <c r="E35" s="32"/>
      <c r="F35" s="35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52"/>
    </row>
    <row r="36" spans="4:17" ht="20.25" customHeight="1">
      <c r="D36" s="52"/>
      <c r="E36" s="32"/>
      <c r="F36" s="3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52"/>
    </row>
    <row r="37" spans="4:17" ht="20.25" customHeight="1">
      <c r="D37" s="52"/>
      <c r="E37" s="32"/>
      <c r="F37" s="35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52"/>
    </row>
    <row r="38" spans="4:17" ht="20.25" customHeight="1">
      <c r="D38" s="52"/>
      <c r="E38" s="32"/>
      <c r="F38" s="35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52"/>
    </row>
    <row r="39" spans="4:17" ht="20.25" customHeight="1">
      <c r="D39" s="52"/>
      <c r="E39" s="32"/>
      <c r="F39" s="3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52"/>
    </row>
    <row r="40" spans="4:17" ht="20.25" customHeight="1">
      <c r="D40" s="52"/>
      <c r="E40" s="32"/>
      <c r="F40" s="35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52"/>
    </row>
    <row r="41" spans="4:17" ht="20.25" customHeight="1">
      <c r="D41" s="52"/>
      <c r="E41" s="32"/>
      <c r="F41" s="35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52"/>
    </row>
    <row r="42" spans="4:17" ht="20.25" customHeight="1">
      <c r="D42" s="52"/>
      <c r="E42" s="32"/>
      <c r="F42" s="35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52"/>
    </row>
    <row r="43" spans="4:17" ht="20.25" customHeight="1">
      <c r="D43" s="52"/>
      <c r="E43" s="32"/>
      <c r="F43" s="35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52"/>
    </row>
    <row r="44" spans="4:17" ht="20.25" customHeight="1">
      <c r="D44" s="52"/>
      <c r="E44" s="32"/>
      <c r="F44" s="35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52"/>
    </row>
    <row r="45" spans="4:17" ht="20.25" customHeight="1">
      <c r="D45" s="52"/>
      <c r="E45" s="32"/>
      <c r="F45" s="35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52"/>
    </row>
    <row r="46" spans="4:17" ht="20.25" customHeight="1">
      <c r="D46" s="52"/>
      <c r="E46" s="32"/>
      <c r="F46" s="35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52"/>
    </row>
    <row r="47" spans="4:17" ht="20.25" customHeight="1">
      <c r="D47" s="52"/>
      <c r="E47" s="32"/>
      <c r="F47" s="35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52"/>
    </row>
    <row r="48" spans="4:17" ht="20.25" customHeight="1">
      <c r="D48" s="52"/>
      <c r="E48" s="32"/>
      <c r="F48" s="35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52"/>
    </row>
    <row r="49" spans="4:17" ht="20.25" customHeight="1">
      <c r="D49" s="52"/>
      <c r="E49" s="32"/>
      <c r="F49" s="35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52"/>
    </row>
    <row r="50" spans="4:17" ht="20.25" customHeight="1">
      <c r="D50" s="52"/>
      <c r="E50" s="32"/>
      <c r="F50" s="35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52"/>
    </row>
    <row r="51" spans="4:17" ht="20.25" customHeight="1">
      <c r="D51" s="52"/>
      <c r="E51" s="32"/>
      <c r="F51" s="35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52"/>
    </row>
    <row r="52" spans="4:17" ht="20.25" customHeight="1">
      <c r="D52" s="52"/>
      <c r="E52" s="32"/>
      <c r="F52" s="35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52"/>
    </row>
    <row r="53" spans="4:17" ht="20.25" customHeight="1">
      <c r="D53" s="52"/>
      <c r="E53" s="32"/>
      <c r="F53" s="35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52"/>
    </row>
    <row r="54" spans="4:17" ht="20.25" customHeight="1">
      <c r="D54" s="52"/>
      <c r="E54" s="32"/>
      <c r="F54" s="35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52"/>
    </row>
    <row r="55" spans="3:17" ht="20.25" customHeight="1">
      <c r="C55" s="15" t="s">
        <v>422</v>
      </c>
      <c r="D55" s="52" t="s">
        <v>407</v>
      </c>
      <c r="E55" s="32"/>
      <c r="F55" s="35"/>
      <c r="G55" s="43"/>
      <c r="H55" s="43"/>
      <c r="I55" s="43">
        <f>TRUNC(SUM(I30:I54))</f>
        <v>0</v>
      </c>
      <c r="J55" s="43"/>
      <c r="K55" s="43"/>
      <c r="L55" s="43">
        <f>TRUNC(SUM(L30:L54))</f>
        <v>0</v>
      </c>
      <c r="M55" s="43"/>
      <c r="N55" s="43">
        <f>TRUNC(SUM(N30:N54))</f>
        <v>0</v>
      </c>
      <c r="O55" s="43">
        <f>IF((H55+K55+M55)=0,"",(H55+K55+M55))</f>
      </c>
      <c r="P55" s="43">
        <f>TRUNC(SUM(P30:P54))</f>
        <v>0</v>
      </c>
      <c r="Q55" s="52"/>
    </row>
    <row r="56" spans="2:17" ht="20.25" customHeight="1">
      <c r="B56" s="15" t="s">
        <v>425</v>
      </c>
      <c r="D56" s="140" t="s">
        <v>426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2"/>
    </row>
    <row r="57" spans="2:17" ht="20.25" customHeight="1">
      <c r="B57" s="15" t="s">
        <v>410</v>
      </c>
      <c r="D57" s="52" t="s">
        <v>132</v>
      </c>
      <c r="E57" s="32"/>
      <c r="F57" s="35" t="s">
        <v>131</v>
      </c>
      <c r="G57" s="43">
        <v>1</v>
      </c>
      <c r="H57" s="43">
        <f>내역서!I55</f>
        <v>0</v>
      </c>
      <c r="I57" s="43">
        <f>G57*H57</f>
        <v>0</v>
      </c>
      <c r="J57" s="43"/>
      <c r="K57" s="43">
        <f>내역서!L55</f>
        <v>0</v>
      </c>
      <c r="L57" s="43">
        <f>G57*K57</f>
        <v>0</v>
      </c>
      <c r="M57" s="43">
        <f>내역서!N55</f>
        <v>0</v>
      </c>
      <c r="N57" s="43">
        <f>G57*M57</f>
        <v>0</v>
      </c>
      <c r="O57" s="43">
        <f>IF((H57+K57+M57)=0,"",(H57+K57+M57))</f>
      </c>
      <c r="P57" s="43">
        <f>SUM(I57,L57,N57)</f>
        <v>0</v>
      </c>
      <c r="Q57" s="52"/>
    </row>
    <row r="58" spans="2:17" ht="20.25" customHeight="1">
      <c r="B58" s="15" t="s">
        <v>411</v>
      </c>
      <c r="D58" s="52" t="s">
        <v>223</v>
      </c>
      <c r="E58" s="32"/>
      <c r="F58" s="35" t="s">
        <v>131</v>
      </c>
      <c r="G58" s="43">
        <v>1</v>
      </c>
      <c r="H58" s="43">
        <f>내역서!I81</f>
        <v>0</v>
      </c>
      <c r="I58" s="43">
        <f>G58*H58</f>
        <v>0</v>
      </c>
      <c r="J58" s="43"/>
      <c r="K58" s="43">
        <f>내역서!L81</f>
        <v>0</v>
      </c>
      <c r="L58" s="43">
        <f>G58*K58</f>
        <v>0</v>
      </c>
      <c r="M58" s="43">
        <f>내역서!N81</f>
        <v>0</v>
      </c>
      <c r="N58" s="43">
        <f>G58*M58</f>
        <v>0</v>
      </c>
      <c r="O58" s="43">
        <f>IF((H58+K58+M58)=0,"",(H58+K58+M58))</f>
      </c>
      <c r="P58" s="43">
        <f>SUM(I58,L58,N58)</f>
        <v>0</v>
      </c>
      <c r="Q58" s="52"/>
    </row>
    <row r="59" spans="2:17" ht="20.25" customHeight="1">
      <c r="B59" s="15" t="s">
        <v>412</v>
      </c>
      <c r="D59" s="52" t="s">
        <v>224</v>
      </c>
      <c r="E59" s="32"/>
      <c r="F59" s="35" t="s">
        <v>131</v>
      </c>
      <c r="G59" s="43">
        <v>1</v>
      </c>
      <c r="H59" s="43">
        <f>내역서!I133</f>
        <v>0</v>
      </c>
      <c r="I59" s="43">
        <f>G59*H59</f>
        <v>0</v>
      </c>
      <c r="J59" s="43"/>
      <c r="K59" s="43">
        <f>내역서!L133</f>
        <v>0</v>
      </c>
      <c r="L59" s="43">
        <f>G59*K59</f>
        <v>0</v>
      </c>
      <c r="M59" s="43">
        <f>내역서!N133</f>
        <v>0</v>
      </c>
      <c r="N59" s="43">
        <f>G59*M59</f>
        <v>0</v>
      </c>
      <c r="O59" s="43">
        <f>IF((H59+K59+M59)=0,"",(H59+K59+M59))</f>
      </c>
      <c r="P59" s="43">
        <f>SUM(I59,L59,N59)</f>
        <v>0</v>
      </c>
      <c r="Q59" s="52"/>
    </row>
    <row r="60" spans="4:17" ht="20.25" customHeight="1">
      <c r="D60" s="52"/>
      <c r="E60" s="32"/>
      <c r="F60" s="35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52"/>
    </row>
    <row r="61" spans="4:17" ht="20.25" customHeight="1">
      <c r="D61" s="52"/>
      <c r="E61" s="32"/>
      <c r="F61" s="35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52"/>
    </row>
    <row r="62" spans="4:17" ht="20.25" customHeight="1">
      <c r="D62" s="52"/>
      <c r="E62" s="32"/>
      <c r="F62" s="35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52"/>
    </row>
    <row r="63" spans="4:17" ht="20.25" customHeight="1">
      <c r="D63" s="52"/>
      <c r="E63" s="32"/>
      <c r="F63" s="35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52"/>
    </row>
    <row r="64" spans="4:17" ht="20.25" customHeight="1">
      <c r="D64" s="52"/>
      <c r="E64" s="32"/>
      <c r="F64" s="35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52"/>
    </row>
    <row r="65" spans="4:17" ht="20.25" customHeight="1">
      <c r="D65" s="52"/>
      <c r="E65" s="32"/>
      <c r="F65" s="35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52"/>
    </row>
    <row r="66" spans="4:17" ht="20.25" customHeight="1">
      <c r="D66" s="52"/>
      <c r="E66" s="32"/>
      <c r="F66" s="35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52"/>
    </row>
    <row r="67" spans="4:17" ht="20.25" customHeight="1">
      <c r="D67" s="52"/>
      <c r="E67" s="32"/>
      <c r="F67" s="35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52"/>
    </row>
    <row r="68" spans="4:17" ht="20.25" customHeight="1">
      <c r="D68" s="52"/>
      <c r="E68" s="32"/>
      <c r="F68" s="35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52"/>
    </row>
    <row r="69" spans="4:17" ht="20.25" customHeight="1">
      <c r="D69" s="52"/>
      <c r="E69" s="32"/>
      <c r="F69" s="35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52"/>
    </row>
    <row r="70" spans="4:17" ht="20.25" customHeight="1">
      <c r="D70" s="52"/>
      <c r="E70" s="32"/>
      <c r="F70" s="35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52"/>
    </row>
    <row r="71" spans="4:17" ht="20.25" customHeight="1">
      <c r="D71" s="52"/>
      <c r="E71" s="32"/>
      <c r="F71" s="35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52"/>
    </row>
    <row r="72" spans="4:17" ht="20.25" customHeight="1">
      <c r="D72" s="52"/>
      <c r="E72" s="32"/>
      <c r="F72" s="35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2"/>
    </row>
    <row r="73" spans="4:17" ht="20.25" customHeight="1">
      <c r="D73" s="52"/>
      <c r="E73" s="32"/>
      <c r="F73" s="35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2"/>
    </row>
    <row r="74" spans="4:17" ht="20.25" customHeight="1">
      <c r="D74" s="52"/>
      <c r="E74" s="32"/>
      <c r="F74" s="35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2"/>
    </row>
    <row r="75" spans="4:17" ht="20.25" customHeight="1">
      <c r="D75" s="52"/>
      <c r="E75" s="32"/>
      <c r="F75" s="35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2"/>
    </row>
    <row r="76" spans="4:17" ht="20.25" customHeight="1">
      <c r="D76" s="52"/>
      <c r="E76" s="32"/>
      <c r="F76" s="35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2"/>
    </row>
    <row r="77" spans="4:17" ht="20.25" customHeight="1">
      <c r="D77" s="52"/>
      <c r="E77" s="32"/>
      <c r="F77" s="35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2"/>
    </row>
    <row r="78" spans="4:17" ht="20.25" customHeight="1">
      <c r="D78" s="52"/>
      <c r="E78" s="32"/>
      <c r="F78" s="35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2"/>
    </row>
    <row r="79" spans="4:17" ht="20.25" customHeight="1">
      <c r="D79" s="52"/>
      <c r="E79" s="32"/>
      <c r="F79" s="35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2"/>
    </row>
    <row r="80" spans="4:17" ht="20.25" customHeight="1">
      <c r="D80" s="52"/>
      <c r="E80" s="32"/>
      <c r="F80" s="35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52"/>
    </row>
    <row r="81" spans="2:17" ht="20.25" customHeight="1">
      <c r="B81" s="15" t="s">
        <v>420</v>
      </c>
      <c r="C81" s="15" t="s">
        <v>422</v>
      </c>
      <c r="D81" s="52" t="s">
        <v>407</v>
      </c>
      <c r="E81" s="32"/>
      <c r="F81" s="35"/>
      <c r="G81" s="43"/>
      <c r="H81" s="43"/>
      <c r="I81" s="43">
        <f>TRUNC(SUM(I56:I80))</f>
        <v>0</v>
      </c>
      <c r="J81" s="43"/>
      <c r="K81" s="43"/>
      <c r="L81" s="43">
        <f>TRUNC(SUM(L56:L80))</f>
        <v>0</v>
      </c>
      <c r="M81" s="43"/>
      <c r="N81" s="43">
        <f>TRUNC(SUM(N56:N80))</f>
        <v>0</v>
      </c>
      <c r="O81" s="43">
        <f>IF((H81+K81+M81)=0,"",(H81+K81+M81))</f>
      </c>
      <c r="P81" s="43">
        <f>TRUNC(SUM(P56:P80))</f>
        <v>0</v>
      </c>
      <c r="Q81" s="52"/>
    </row>
    <row r="82" spans="2:17" ht="20.25" customHeight="1">
      <c r="B82" s="15" t="s">
        <v>425</v>
      </c>
      <c r="D82" s="140" t="s">
        <v>424</v>
      </c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2"/>
    </row>
    <row r="83" spans="2:17" ht="20.25" customHeight="1">
      <c r="B83" s="15" t="s">
        <v>418</v>
      </c>
      <c r="D83" s="52" t="s">
        <v>225</v>
      </c>
      <c r="E83" s="32"/>
      <c r="F83" s="35" t="s">
        <v>131</v>
      </c>
      <c r="G83" s="43">
        <v>1</v>
      </c>
      <c r="H83" s="43">
        <f>내역서!I159</f>
        <v>0</v>
      </c>
      <c r="I83" s="43">
        <f>G83*H83</f>
        <v>0</v>
      </c>
      <c r="J83" s="43"/>
      <c r="K83" s="43">
        <f>내역서!L159</f>
        <v>0</v>
      </c>
      <c r="L83" s="43">
        <f>G83*K83</f>
        <v>0</v>
      </c>
      <c r="M83" s="43">
        <f>내역서!N159</f>
        <v>0</v>
      </c>
      <c r="N83" s="43">
        <f>G83*M83</f>
        <v>0</v>
      </c>
      <c r="O83" s="43">
        <f>IF((H83+K83+M83)=0,"",(H83+K83+M83))</f>
      </c>
      <c r="P83" s="43">
        <f>SUM(I83,L83,N83)</f>
        <v>0</v>
      </c>
      <c r="Q83" s="52"/>
    </row>
    <row r="84" spans="4:17" ht="20.25" customHeight="1">
      <c r="D84" s="52"/>
      <c r="E84" s="32"/>
      <c r="F84" s="35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2"/>
    </row>
    <row r="85" spans="4:17" ht="20.25" customHeight="1">
      <c r="D85" s="52"/>
      <c r="E85" s="32"/>
      <c r="F85" s="35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2"/>
    </row>
    <row r="86" spans="4:17" ht="20.25" customHeight="1">
      <c r="D86" s="52"/>
      <c r="E86" s="32"/>
      <c r="F86" s="35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2"/>
    </row>
    <row r="87" spans="4:17" ht="20.25" customHeight="1">
      <c r="D87" s="52"/>
      <c r="E87" s="32"/>
      <c r="F87" s="35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2"/>
    </row>
    <row r="88" spans="4:17" ht="20.25" customHeight="1">
      <c r="D88" s="52"/>
      <c r="E88" s="32"/>
      <c r="F88" s="35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52"/>
    </row>
    <row r="89" spans="4:17" ht="20.25" customHeight="1">
      <c r="D89" s="52"/>
      <c r="E89" s="32"/>
      <c r="F89" s="35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2"/>
    </row>
    <row r="90" spans="4:17" ht="20.25" customHeight="1">
      <c r="D90" s="52"/>
      <c r="E90" s="32"/>
      <c r="F90" s="35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2"/>
    </row>
    <row r="91" spans="4:17" ht="20.25" customHeight="1">
      <c r="D91" s="52"/>
      <c r="E91" s="32"/>
      <c r="F91" s="35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52"/>
    </row>
    <row r="92" spans="4:17" ht="20.25" customHeight="1">
      <c r="D92" s="52"/>
      <c r="E92" s="32"/>
      <c r="F92" s="35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52"/>
    </row>
    <row r="93" spans="4:17" ht="20.25" customHeight="1">
      <c r="D93" s="52"/>
      <c r="E93" s="32"/>
      <c r="F93" s="35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52"/>
    </row>
    <row r="94" spans="4:17" ht="20.25" customHeight="1">
      <c r="D94" s="52"/>
      <c r="E94" s="32"/>
      <c r="F94" s="35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52"/>
    </row>
    <row r="95" spans="4:17" ht="20.25" customHeight="1">
      <c r="D95" s="52"/>
      <c r="E95" s="32"/>
      <c r="F95" s="35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52"/>
    </row>
    <row r="96" spans="4:17" ht="20.25" customHeight="1">
      <c r="D96" s="52"/>
      <c r="E96" s="32"/>
      <c r="F96" s="35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52"/>
    </row>
    <row r="97" spans="4:17" ht="20.25" customHeight="1">
      <c r="D97" s="52"/>
      <c r="E97" s="32"/>
      <c r="F97" s="35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52"/>
    </row>
    <row r="98" spans="4:17" ht="20.25" customHeight="1">
      <c r="D98" s="52"/>
      <c r="E98" s="32"/>
      <c r="F98" s="35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52"/>
    </row>
    <row r="99" spans="4:17" ht="20.25" customHeight="1">
      <c r="D99" s="52"/>
      <c r="E99" s="32"/>
      <c r="F99" s="35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52"/>
    </row>
    <row r="100" spans="4:17" ht="20.25" customHeight="1">
      <c r="D100" s="52"/>
      <c r="E100" s="32"/>
      <c r="F100" s="35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52"/>
    </row>
    <row r="101" spans="4:17" ht="20.25" customHeight="1">
      <c r="D101" s="52"/>
      <c r="E101" s="32"/>
      <c r="F101" s="35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52"/>
    </row>
    <row r="102" spans="4:17" ht="20.25" customHeight="1">
      <c r="D102" s="52"/>
      <c r="E102" s="32"/>
      <c r="F102" s="35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52"/>
    </row>
    <row r="103" spans="4:17" ht="20.25" customHeight="1">
      <c r="D103" s="52"/>
      <c r="E103" s="32"/>
      <c r="F103" s="35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52"/>
    </row>
    <row r="104" spans="4:17" ht="20.25" customHeight="1">
      <c r="D104" s="52"/>
      <c r="E104" s="32"/>
      <c r="F104" s="35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52"/>
    </row>
    <row r="105" spans="4:17" ht="20.25" customHeight="1">
      <c r="D105" s="52"/>
      <c r="E105" s="32"/>
      <c r="F105" s="35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52"/>
    </row>
    <row r="106" spans="4:17" ht="20.25" customHeight="1">
      <c r="D106" s="52"/>
      <c r="E106" s="32"/>
      <c r="F106" s="35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52"/>
    </row>
    <row r="107" spans="2:17" ht="20.25" customHeight="1">
      <c r="B107" s="15" t="s">
        <v>423</v>
      </c>
      <c r="C107" s="15" t="s">
        <v>422</v>
      </c>
      <c r="D107" s="52" t="s">
        <v>407</v>
      </c>
      <c r="E107" s="32"/>
      <c r="F107" s="35"/>
      <c r="G107" s="43"/>
      <c r="H107" s="43"/>
      <c r="I107" s="43">
        <f>TRUNC(SUM(I82:I106))</f>
        <v>0</v>
      </c>
      <c r="J107" s="43"/>
      <c r="K107" s="43"/>
      <c r="L107" s="43">
        <f>TRUNC(SUM(L82:L106))</f>
        <v>0</v>
      </c>
      <c r="M107" s="43"/>
      <c r="N107" s="43">
        <f>TRUNC(SUM(N82:N106))</f>
        <v>0</v>
      </c>
      <c r="O107" s="43">
        <f>IF((H107+K107+M107)=0,"",(H107+K107+M107))</f>
      </c>
      <c r="P107" s="43">
        <f>TRUNC(SUM(P82:P106))</f>
        <v>0</v>
      </c>
      <c r="Q107" s="52"/>
    </row>
  </sheetData>
  <sheetProtection/>
  <mergeCells count="14">
    <mergeCell ref="D4:Q4"/>
    <mergeCell ref="D30:Q30"/>
    <mergeCell ref="D56:Q56"/>
    <mergeCell ref="D82:Q82"/>
    <mergeCell ref="D2:D3"/>
    <mergeCell ref="J2:L2"/>
    <mergeCell ref="M2:N2"/>
    <mergeCell ref="D1:N1"/>
    <mergeCell ref="Q2:Q3"/>
    <mergeCell ref="E2:E3"/>
    <mergeCell ref="F2:F3"/>
    <mergeCell ref="G2:G3"/>
    <mergeCell ref="H2:I2"/>
    <mergeCell ref="P2:P3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E159"/>
  <sheetViews>
    <sheetView zoomScalePageLayoutView="0" workbookViewId="0" topLeftCell="D1">
      <pane ySplit="3" topLeftCell="A4" activePane="bottomLeft" state="frozen"/>
      <selection pane="topLeft" activeCell="D1" sqref="D1"/>
      <selection pane="bottomLeft" activeCell="L155" sqref="L155"/>
    </sheetView>
  </sheetViews>
  <sheetFormatPr defaultColWidth="8.88671875" defaultRowHeight="22.5" customHeight="1"/>
  <cols>
    <col min="1" max="1" width="15.3359375" style="2" hidden="1" customWidth="1"/>
    <col min="2" max="2" width="18.88671875" style="15" hidden="1" customWidth="1"/>
    <col min="3" max="3" width="20.77734375" style="15" hidden="1" customWidth="1"/>
    <col min="4" max="4" width="24.3359375" style="15" customWidth="1"/>
    <col min="5" max="5" width="25.3359375" style="15" customWidth="1"/>
    <col min="6" max="6" width="4.21484375" style="34" customWidth="1"/>
    <col min="7" max="7" width="9.99609375" style="30" customWidth="1"/>
    <col min="8" max="8" width="12.99609375" style="42" customWidth="1"/>
    <col min="9" max="9" width="13.21484375" style="42" customWidth="1"/>
    <col min="10" max="10" width="9.10546875" style="30" hidden="1" customWidth="1"/>
    <col min="11" max="11" width="10.4453125" style="42" customWidth="1"/>
    <col min="12" max="12" width="11.77734375" style="42" customWidth="1"/>
    <col min="13" max="13" width="8.4453125" style="42" customWidth="1"/>
    <col min="14" max="14" width="9.10546875" style="42" customWidth="1"/>
    <col min="15" max="15" width="5.99609375" style="42" hidden="1" customWidth="1"/>
    <col min="16" max="16" width="12.99609375" style="42" customWidth="1"/>
    <col min="17" max="17" width="11.10546875" style="15" customWidth="1"/>
    <col min="18" max="26" width="8.88671875" style="2" customWidth="1"/>
    <col min="27" max="31" width="11.77734375" style="42" customWidth="1"/>
    <col min="32" max="16384" width="8.88671875" style="2" customWidth="1"/>
  </cols>
  <sheetData>
    <row r="1" spans="2:31" ht="22.5" customHeight="1">
      <c r="B1" s="15" t="s">
        <v>419</v>
      </c>
      <c r="D1" s="135" t="s">
        <v>413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W1" s="143" t="s">
        <v>62</v>
      </c>
      <c r="X1" s="143"/>
      <c r="Y1" s="143"/>
      <c r="Z1" s="143"/>
      <c r="AA1" s="143" t="s">
        <v>67</v>
      </c>
      <c r="AB1" s="143"/>
      <c r="AC1" s="143"/>
      <c r="AD1" s="143"/>
      <c r="AE1" s="143"/>
    </row>
    <row r="2" spans="1:31" s="12" customFormat="1" ht="22.5" customHeight="1">
      <c r="A2" s="12" t="s">
        <v>54</v>
      </c>
      <c r="B2" s="84" t="s">
        <v>22</v>
      </c>
      <c r="C2" s="67" t="s">
        <v>21</v>
      </c>
      <c r="D2" s="137" t="s">
        <v>59</v>
      </c>
      <c r="E2" s="137" t="s">
        <v>60</v>
      </c>
      <c r="F2" s="138" t="s">
        <v>1</v>
      </c>
      <c r="G2" s="138" t="s">
        <v>2</v>
      </c>
      <c r="H2" s="139" t="s">
        <v>24</v>
      </c>
      <c r="I2" s="139"/>
      <c r="J2" s="139" t="s">
        <v>25</v>
      </c>
      <c r="K2" s="139"/>
      <c r="L2" s="139"/>
      <c r="M2" s="139" t="s">
        <v>26</v>
      </c>
      <c r="N2" s="139"/>
      <c r="O2" s="64"/>
      <c r="P2" s="139" t="s">
        <v>30</v>
      </c>
      <c r="Q2" s="137" t="s">
        <v>28</v>
      </c>
      <c r="W2" s="12" t="s">
        <v>63</v>
      </c>
      <c r="X2" s="12" t="s">
        <v>64</v>
      </c>
      <c r="Y2" s="12" t="s">
        <v>65</v>
      </c>
      <c r="Z2" s="12" t="s">
        <v>66</v>
      </c>
      <c r="AA2" s="44" t="s">
        <v>113</v>
      </c>
      <c r="AB2" s="44" t="s">
        <v>112</v>
      </c>
      <c r="AC2" s="44" t="s">
        <v>68</v>
      </c>
      <c r="AD2" s="44" t="s">
        <v>70</v>
      </c>
      <c r="AE2" s="44" t="s">
        <v>69</v>
      </c>
    </row>
    <row r="3" spans="2:31" s="12" customFormat="1" ht="22.5" customHeight="1">
      <c r="B3" s="84"/>
      <c r="C3" s="67"/>
      <c r="D3" s="137"/>
      <c r="E3" s="137"/>
      <c r="F3" s="138"/>
      <c r="G3" s="138"/>
      <c r="H3" s="64" t="s">
        <v>31</v>
      </c>
      <c r="I3" s="64" t="s">
        <v>32</v>
      </c>
      <c r="J3" s="63" t="s">
        <v>2</v>
      </c>
      <c r="K3" s="64" t="s">
        <v>31</v>
      </c>
      <c r="L3" s="64" t="s">
        <v>32</v>
      </c>
      <c r="M3" s="64" t="s">
        <v>33</v>
      </c>
      <c r="N3" s="64" t="s">
        <v>32</v>
      </c>
      <c r="O3" s="64" t="s">
        <v>34</v>
      </c>
      <c r="P3" s="139"/>
      <c r="Q3" s="137"/>
      <c r="W3" s="2"/>
      <c r="X3" s="2"/>
      <c r="Y3" s="2"/>
      <c r="Z3" s="2"/>
      <c r="AA3" s="42"/>
      <c r="AB3" s="42"/>
      <c r="AC3" s="42"/>
      <c r="AD3" s="42">
        <f>IF(옵션!$C$11=0,"1",옵션!$C$11)</f>
        <v>1</v>
      </c>
      <c r="AE3" s="42">
        <f>IF(옵션!$C$12=0,"1",옵션!$C$12)</f>
        <v>1</v>
      </c>
    </row>
    <row r="4" spans="2:17" ht="22.5" customHeight="1">
      <c r="B4" s="15" t="s">
        <v>398</v>
      </c>
      <c r="D4" s="140" t="s">
        <v>135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29" ht="22.5" customHeight="1">
      <c r="A5" s="2">
        <v>59750337016</v>
      </c>
      <c r="B5" s="15" t="s">
        <v>410</v>
      </c>
      <c r="C5" s="15" t="s">
        <v>226</v>
      </c>
      <c r="D5" s="52"/>
      <c r="E5" s="52"/>
      <c r="F5" s="35"/>
      <c r="G5" s="32"/>
      <c r="H5" s="43"/>
      <c r="I5" s="65"/>
      <c r="J5" s="32"/>
      <c r="K5" s="43"/>
      <c r="L5" s="65"/>
      <c r="M5" s="43"/>
      <c r="N5" s="65"/>
      <c r="O5" s="43"/>
      <c r="P5" s="43"/>
      <c r="Q5" s="52"/>
      <c r="AB5" s="42">
        <f>J5*H5</f>
        <v>0</v>
      </c>
      <c r="AC5" s="42">
        <f>J5*H5</f>
        <v>0</v>
      </c>
    </row>
    <row r="6" spans="1:29" ht="22.5" customHeight="1">
      <c r="A6" s="2">
        <v>59751467013</v>
      </c>
      <c r="B6" s="15" t="s">
        <v>410</v>
      </c>
      <c r="C6" s="15" t="s">
        <v>227</v>
      </c>
      <c r="D6" s="52"/>
      <c r="E6" s="52"/>
      <c r="F6" s="35"/>
      <c r="G6" s="32"/>
      <c r="H6" s="43"/>
      <c r="I6" s="65"/>
      <c r="J6" s="32"/>
      <c r="K6" s="43"/>
      <c r="L6" s="65"/>
      <c r="M6" s="43"/>
      <c r="N6" s="65"/>
      <c r="O6" s="43"/>
      <c r="P6" s="43"/>
      <c r="Q6" s="52"/>
      <c r="AB6" s="42">
        <f>J6*H6</f>
        <v>0</v>
      </c>
      <c r="AC6" s="42">
        <f>J6*H6</f>
        <v>0</v>
      </c>
    </row>
    <row r="7" spans="1:17" ht="22.5" customHeight="1">
      <c r="A7" s="2">
        <v>59759017064</v>
      </c>
      <c r="B7" s="15" t="s">
        <v>410</v>
      </c>
      <c r="C7" s="15" t="s">
        <v>232</v>
      </c>
      <c r="D7" s="52"/>
      <c r="E7" s="52"/>
      <c r="F7" s="35"/>
      <c r="G7" s="32"/>
      <c r="H7" s="43"/>
      <c r="I7" s="65"/>
      <c r="J7" s="32"/>
      <c r="K7" s="43"/>
      <c r="L7" s="65"/>
      <c r="M7" s="43"/>
      <c r="N7" s="65"/>
      <c r="O7" s="43"/>
      <c r="P7" s="43"/>
      <c r="Q7" s="52"/>
    </row>
    <row r="8" spans="1:17" ht="22.5" customHeight="1">
      <c r="A8" s="2">
        <v>59751817222</v>
      </c>
      <c r="B8" s="15" t="s">
        <v>410</v>
      </c>
      <c r="C8" s="15" t="s">
        <v>248</v>
      </c>
      <c r="D8" s="52"/>
      <c r="E8" s="52"/>
      <c r="F8" s="35"/>
      <c r="G8" s="32"/>
      <c r="H8" s="43"/>
      <c r="I8" s="65"/>
      <c r="J8" s="32"/>
      <c r="K8" s="43"/>
      <c r="L8" s="65"/>
      <c r="M8" s="43"/>
      <c r="N8" s="65"/>
      <c r="O8" s="43"/>
      <c r="P8" s="43"/>
      <c r="Q8" s="52"/>
    </row>
    <row r="9" spans="1:17" ht="22.5" customHeight="1">
      <c r="A9" s="2">
        <v>59754967011</v>
      </c>
      <c r="B9" s="15" t="s">
        <v>410</v>
      </c>
      <c r="C9" s="15" t="s">
        <v>249</v>
      </c>
      <c r="D9" s="52"/>
      <c r="E9" s="52"/>
      <c r="F9" s="35"/>
      <c r="G9" s="32"/>
      <c r="H9" s="43"/>
      <c r="I9" s="65"/>
      <c r="J9" s="32"/>
      <c r="K9" s="43"/>
      <c r="L9" s="65"/>
      <c r="M9" s="43"/>
      <c r="N9" s="65"/>
      <c r="O9" s="43"/>
      <c r="P9" s="43"/>
      <c r="Q9" s="52"/>
    </row>
    <row r="10" spans="1:17" ht="22.5" customHeight="1">
      <c r="A10" s="2">
        <v>59754967111</v>
      </c>
      <c r="B10" s="15" t="s">
        <v>410</v>
      </c>
      <c r="C10" s="15" t="s">
        <v>250</v>
      </c>
      <c r="D10" s="52"/>
      <c r="E10" s="52"/>
      <c r="F10" s="35"/>
      <c r="G10" s="32"/>
      <c r="H10" s="43"/>
      <c r="I10" s="65"/>
      <c r="J10" s="32"/>
      <c r="K10" s="43"/>
      <c r="L10" s="65"/>
      <c r="M10" s="43"/>
      <c r="N10" s="65"/>
      <c r="O10" s="43"/>
      <c r="P10" s="43"/>
      <c r="Q10" s="52"/>
    </row>
    <row r="11" spans="1:17" ht="22.5" customHeight="1">
      <c r="A11" s="2">
        <v>59754967207</v>
      </c>
      <c r="B11" s="15" t="s">
        <v>410</v>
      </c>
      <c r="C11" s="15" t="s">
        <v>251</v>
      </c>
      <c r="D11" s="52"/>
      <c r="E11" s="52"/>
      <c r="F11" s="35"/>
      <c r="G11" s="32"/>
      <c r="H11" s="43"/>
      <c r="I11" s="65"/>
      <c r="J11" s="32"/>
      <c r="K11" s="43"/>
      <c r="L11" s="65"/>
      <c r="M11" s="43"/>
      <c r="N11" s="65"/>
      <c r="O11" s="43"/>
      <c r="P11" s="43"/>
      <c r="Q11" s="52"/>
    </row>
    <row r="12" spans="1:17" ht="22.5" customHeight="1">
      <c r="A12" s="2">
        <v>59754967501</v>
      </c>
      <c r="B12" s="15" t="s">
        <v>410</v>
      </c>
      <c r="C12" s="15" t="s">
        <v>254</v>
      </c>
      <c r="D12" s="52"/>
      <c r="E12" s="52"/>
      <c r="F12" s="35"/>
      <c r="G12" s="32"/>
      <c r="H12" s="43"/>
      <c r="I12" s="65"/>
      <c r="J12" s="32"/>
      <c r="K12" s="43"/>
      <c r="L12" s="65"/>
      <c r="M12" s="43"/>
      <c r="N12" s="65"/>
      <c r="O12" s="43"/>
      <c r="P12" s="43"/>
      <c r="Q12" s="52"/>
    </row>
    <row r="13" spans="1:17" ht="22.5" customHeight="1">
      <c r="A13" s="2">
        <v>59754967521</v>
      </c>
      <c r="B13" s="15" t="s">
        <v>410</v>
      </c>
      <c r="C13" s="15" t="s">
        <v>255</v>
      </c>
      <c r="D13" s="52"/>
      <c r="E13" s="52"/>
      <c r="F13" s="35"/>
      <c r="G13" s="32"/>
      <c r="H13" s="43"/>
      <c r="I13" s="65"/>
      <c r="J13" s="32"/>
      <c r="K13" s="43"/>
      <c r="L13" s="65"/>
      <c r="M13" s="43"/>
      <c r="N13" s="65"/>
      <c r="O13" s="43"/>
      <c r="P13" s="43"/>
      <c r="Q13" s="52"/>
    </row>
    <row r="14" spans="1:17" ht="22.5" customHeight="1">
      <c r="A14" s="2">
        <v>59754967561</v>
      </c>
      <c r="B14" s="15" t="s">
        <v>410</v>
      </c>
      <c r="C14" s="15" t="s">
        <v>256</v>
      </c>
      <c r="D14" s="52"/>
      <c r="E14" s="52"/>
      <c r="F14" s="35"/>
      <c r="G14" s="32"/>
      <c r="H14" s="43"/>
      <c r="I14" s="65"/>
      <c r="J14" s="32"/>
      <c r="K14" s="43"/>
      <c r="L14" s="65"/>
      <c r="M14" s="43"/>
      <c r="N14" s="65"/>
      <c r="O14" s="43"/>
      <c r="P14" s="43"/>
      <c r="Q14" s="52"/>
    </row>
    <row r="15" spans="1:29" ht="22.5" customHeight="1">
      <c r="A15" s="2" t="s">
        <v>360</v>
      </c>
      <c r="B15" s="15" t="s">
        <v>410</v>
      </c>
      <c r="C15" s="15" t="s">
        <v>272</v>
      </c>
      <c r="D15" s="52"/>
      <c r="E15" s="52"/>
      <c r="F15" s="35"/>
      <c r="G15" s="32"/>
      <c r="H15" s="43"/>
      <c r="I15" s="65"/>
      <c r="J15" s="32"/>
      <c r="K15" s="43"/>
      <c r="L15" s="65"/>
      <c r="M15" s="43"/>
      <c r="N15" s="65"/>
      <c r="O15" s="43"/>
      <c r="P15" s="43"/>
      <c r="Q15" s="52"/>
      <c r="AC15" s="42">
        <f>J15*H15</f>
        <v>0</v>
      </c>
    </row>
    <row r="16" spans="1:29" ht="22.5" customHeight="1">
      <c r="A16" s="2" t="s">
        <v>361</v>
      </c>
      <c r="B16" s="15" t="s">
        <v>410</v>
      </c>
      <c r="C16" s="15" t="s">
        <v>273</v>
      </c>
      <c r="D16" s="52"/>
      <c r="E16" s="52"/>
      <c r="F16" s="35"/>
      <c r="G16" s="32"/>
      <c r="H16" s="43"/>
      <c r="I16" s="65"/>
      <c r="J16" s="32"/>
      <c r="K16" s="43"/>
      <c r="L16" s="65"/>
      <c r="M16" s="43"/>
      <c r="N16" s="65"/>
      <c r="O16" s="43"/>
      <c r="P16" s="43"/>
      <c r="Q16" s="52"/>
      <c r="AC16" s="42">
        <f>J16*H16</f>
        <v>0</v>
      </c>
    </row>
    <row r="17" spans="1:29" ht="22.5" customHeight="1">
      <c r="A17" s="2" t="s">
        <v>362</v>
      </c>
      <c r="B17" s="15" t="s">
        <v>410</v>
      </c>
      <c r="C17" s="15" t="s">
        <v>274</v>
      </c>
      <c r="D17" s="52"/>
      <c r="E17" s="52"/>
      <c r="F17" s="35"/>
      <c r="G17" s="32"/>
      <c r="H17" s="43"/>
      <c r="I17" s="65"/>
      <c r="J17" s="32"/>
      <c r="K17" s="43"/>
      <c r="L17" s="65"/>
      <c r="M17" s="43"/>
      <c r="N17" s="65"/>
      <c r="O17" s="43"/>
      <c r="P17" s="43"/>
      <c r="Q17" s="52"/>
      <c r="AC17" s="42">
        <f>J17*H17</f>
        <v>0</v>
      </c>
    </row>
    <row r="18" spans="1:29" ht="22.5" customHeight="1">
      <c r="A18" s="2" t="s">
        <v>363</v>
      </c>
      <c r="B18" s="15" t="s">
        <v>410</v>
      </c>
      <c r="C18" s="15" t="s">
        <v>275</v>
      </c>
      <c r="D18" s="52"/>
      <c r="E18" s="52"/>
      <c r="F18" s="35"/>
      <c r="G18" s="32"/>
      <c r="H18" s="43"/>
      <c r="I18" s="65"/>
      <c r="J18" s="32"/>
      <c r="K18" s="43"/>
      <c r="L18" s="65"/>
      <c r="M18" s="43"/>
      <c r="N18" s="65"/>
      <c r="O18" s="43"/>
      <c r="P18" s="43"/>
      <c r="Q18" s="52"/>
      <c r="AC18" s="42">
        <f>J18*H18</f>
        <v>0</v>
      </c>
    </row>
    <row r="19" spans="1:29" ht="22.5" customHeight="1">
      <c r="A19" s="2" t="s">
        <v>364</v>
      </c>
      <c r="B19" s="15" t="s">
        <v>410</v>
      </c>
      <c r="C19" s="15" t="s">
        <v>276</v>
      </c>
      <c r="D19" s="52"/>
      <c r="E19" s="52"/>
      <c r="F19" s="35"/>
      <c r="G19" s="32"/>
      <c r="H19" s="43"/>
      <c r="I19" s="65"/>
      <c r="J19" s="32"/>
      <c r="K19" s="43"/>
      <c r="L19" s="65"/>
      <c r="M19" s="43"/>
      <c r="N19" s="65"/>
      <c r="O19" s="43"/>
      <c r="P19" s="43"/>
      <c r="Q19" s="52"/>
      <c r="AC19" s="42">
        <f>J19*H19</f>
        <v>0</v>
      </c>
    </row>
    <row r="20" spans="1:17" ht="22.5" customHeight="1">
      <c r="A20" s="2" t="s">
        <v>371</v>
      </c>
      <c r="B20" s="15" t="s">
        <v>410</v>
      </c>
      <c r="C20" s="15" t="s">
        <v>283</v>
      </c>
      <c r="D20" s="52"/>
      <c r="E20" s="52"/>
      <c r="F20" s="35"/>
      <c r="G20" s="32"/>
      <c r="H20" s="43"/>
      <c r="I20" s="65"/>
      <c r="J20" s="32"/>
      <c r="K20" s="43"/>
      <c r="L20" s="65"/>
      <c r="M20" s="43"/>
      <c r="N20" s="65"/>
      <c r="O20" s="43"/>
      <c r="P20" s="43"/>
      <c r="Q20" s="52"/>
    </row>
    <row r="21" spans="1:17" ht="22.5" customHeight="1">
      <c r="A21" s="2" t="s">
        <v>372</v>
      </c>
      <c r="B21" s="15" t="s">
        <v>410</v>
      </c>
      <c r="C21" s="15" t="s">
        <v>284</v>
      </c>
      <c r="D21" s="52"/>
      <c r="E21" s="52"/>
      <c r="F21" s="35"/>
      <c r="G21" s="32"/>
      <c r="H21" s="43"/>
      <c r="I21" s="65"/>
      <c r="J21" s="32"/>
      <c r="K21" s="43"/>
      <c r="L21" s="65"/>
      <c r="M21" s="43"/>
      <c r="N21" s="65"/>
      <c r="O21" s="43"/>
      <c r="P21" s="43"/>
      <c r="Q21" s="52"/>
    </row>
    <row r="22" spans="1:17" ht="22.5" customHeight="1">
      <c r="A22" s="2" t="s">
        <v>373</v>
      </c>
      <c r="B22" s="15" t="s">
        <v>410</v>
      </c>
      <c r="C22" s="15" t="s">
        <v>286</v>
      </c>
      <c r="D22" s="52"/>
      <c r="E22" s="52"/>
      <c r="F22" s="35"/>
      <c r="G22" s="32"/>
      <c r="H22" s="43"/>
      <c r="I22" s="65"/>
      <c r="J22" s="32"/>
      <c r="K22" s="43"/>
      <c r="L22" s="65"/>
      <c r="M22" s="43"/>
      <c r="N22" s="65"/>
      <c r="O22" s="43"/>
      <c r="P22" s="43"/>
      <c r="Q22" s="52"/>
    </row>
    <row r="23" spans="1:17" ht="22.5" customHeight="1">
      <c r="A23" s="2" t="s">
        <v>373</v>
      </c>
      <c r="B23" s="15" t="s">
        <v>410</v>
      </c>
      <c r="C23" s="15" t="s">
        <v>286</v>
      </c>
      <c r="D23" s="52"/>
      <c r="E23" s="52"/>
      <c r="F23" s="35"/>
      <c r="G23" s="32"/>
      <c r="H23" s="43"/>
      <c r="I23" s="65"/>
      <c r="J23" s="32"/>
      <c r="K23" s="43"/>
      <c r="L23" s="65"/>
      <c r="M23" s="43"/>
      <c r="N23" s="65"/>
      <c r="O23" s="43"/>
      <c r="P23" s="43"/>
      <c r="Q23" s="52"/>
    </row>
    <row r="24" spans="1:17" ht="22.5" customHeight="1">
      <c r="A24" s="2" t="s">
        <v>374</v>
      </c>
      <c r="B24" s="15" t="s">
        <v>410</v>
      </c>
      <c r="C24" s="15" t="s">
        <v>287</v>
      </c>
      <c r="D24" s="52"/>
      <c r="E24" s="52"/>
      <c r="F24" s="35"/>
      <c r="G24" s="32"/>
      <c r="H24" s="43"/>
      <c r="I24" s="65"/>
      <c r="J24" s="32"/>
      <c r="K24" s="43"/>
      <c r="L24" s="65"/>
      <c r="M24" s="43"/>
      <c r="N24" s="65"/>
      <c r="O24" s="43"/>
      <c r="P24" s="43"/>
      <c r="Q24" s="52"/>
    </row>
    <row r="25" spans="1:17" ht="22.5" customHeight="1">
      <c r="A25" s="2" t="s">
        <v>375</v>
      </c>
      <c r="B25" s="15" t="s">
        <v>410</v>
      </c>
      <c r="C25" s="15" t="s">
        <v>288</v>
      </c>
      <c r="D25" s="52"/>
      <c r="E25" s="52"/>
      <c r="F25" s="35"/>
      <c r="G25" s="32"/>
      <c r="H25" s="43"/>
      <c r="I25" s="65"/>
      <c r="J25" s="32"/>
      <c r="K25" s="43"/>
      <c r="L25" s="65"/>
      <c r="M25" s="43"/>
      <c r="N25" s="65"/>
      <c r="O25" s="43"/>
      <c r="P25" s="43"/>
      <c r="Q25" s="52"/>
    </row>
    <row r="26" spans="1:17" ht="22.5" customHeight="1">
      <c r="A26" s="2" t="s">
        <v>376</v>
      </c>
      <c r="B26" s="15" t="s">
        <v>410</v>
      </c>
      <c r="C26" s="15" t="s">
        <v>289</v>
      </c>
      <c r="D26" s="52"/>
      <c r="E26" s="52"/>
      <c r="F26" s="35"/>
      <c r="G26" s="32"/>
      <c r="H26" s="43"/>
      <c r="I26" s="65"/>
      <c r="J26" s="32"/>
      <c r="K26" s="43"/>
      <c r="L26" s="65"/>
      <c r="M26" s="43"/>
      <c r="N26" s="65"/>
      <c r="O26" s="43"/>
      <c r="P26" s="43"/>
      <c r="Q26" s="52"/>
    </row>
    <row r="27" spans="1:31" ht="22.5" customHeight="1">
      <c r="A27" s="2">
        <v>56950160300</v>
      </c>
      <c r="B27" s="15" t="s">
        <v>410</v>
      </c>
      <c r="C27" s="15" t="s">
        <v>399</v>
      </c>
      <c r="D27" s="52"/>
      <c r="E27" s="52"/>
      <c r="F27" s="35"/>
      <c r="G27" s="32"/>
      <c r="H27" s="43"/>
      <c r="I27" s="65"/>
      <c r="J27" s="32"/>
      <c r="K27" s="43"/>
      <c r="L27" s="65"/>
      <c r="M27" s="43"/>
      <c r="N27" s="65"/>
      <c r="O27" s="43"/>
      <c r="P27" s="43"/>
      <c r="Q27" s="52"/>
      <c r="AE27" s="42">
        <f>L27</f>
        <v>0</v>
      </c>
    </row>
    <row r="28" spans="1:31" ht="22.5" customHeight="1">
      <c r="A28" s="2" t="s">
        <v>400</v>
      </c>
      <c r="B28" s="15" t="s">
        <v>410</v>
      </c>
      <c r="C28" s="15" t="s">
        <v>401</v>
      </c>
      <c r="D28" s="52"/>
      <c r="E28" s="52"/>
      <c r="F28" s="35"/>
      <c r="G28" s="32"/>
      <c r="H28" s="43"/>
      <c r="I28" s="65"/>
      <c r="J28" s="32"/>
      <c r="K28" s="43"/>
      <c r="L28" s="65"/>
      <c r="M28" s="43"/>
      <c r="N28" s="65"/>
      <c r="O28" s="43"/>
      <c r="P28" s="43"/>
      <c r="Q28" s="52"/>
      <c r="AE28" s="42">
        <f>L28</f>
        <v>0</v>
      </c>
    </row>
    <row r="29" spans="1:17" ht="22.5" customHeight="1">
      <c r="A29" s="2" t="s">
        <v>382</v>
      </c>
      <c r="B29" s="15" t="s">
        <v>410</v>
      </c>
      <c r="C29" s="15" t="s">
        <v>296</v>
      </c>
      <c r="D29" s="52"/>
      <c r="E29" s="52"/>
      <c r="F29" s="35"/>
      <c r="G29" s="32"/>
      <c r="H29" s="43"/>
      <c r="I29" s="65"/>
      <c r="J29" s="32"/>
      <c r="K29" s="43"/>
      <c r="L29" s="65"/>
      <c r="M29" s="43"/>
      <c r="N29" s="65"/>
      <c r="O29" s="43"/>
      <c r="P29" s="43"/>
      <c r="Q29" s="52"/>
    </row>
    <row r="30" spans="1:17" ht="22.5" customHeight="1">
      <c r="A30" s="2" t="s">
        <v>384</v>
      </c>
      <c r="B30" s="15" t="s">
        <v>410</v>
      </c>
      <c r="C30" s="15" t="s">
        <v>299</v>
      </c>
      <c r="D30" s="52"/>
      <c r="E30" s="52"/>
      <c r="F30" s="35"/>
      <c r="G30" s="32"/>
      <c r="H30" s="43"/>
      <c r="I30" s="65"/>
      <c r="J30" s="32"/>
      <c r="K30" s="43"/>
      <c r="L30" s="65"/>
      <c r="M30" s="43"/>
      <c r="N30" s="65"/>
      <c r="O30" s="43"/>
      <c r="P30" s="43"/>
      <c r="Q30" s="52"/>
    </row>
    <row r="31" spans="1:17" ht="22.5" customHeight="1">
      <c r="A31" s="2" t="s">
        <v>383</v>
      </c>
      <c r="B31" s="15" t="s">
        <v>410</v>
      </c>
      <c r="C31" s="15" t="s">
        <v>297</v>
      </c>
      <c r="D31" s="52"/>
      <c r="E31" s="52"/>
      <c r="F31" s="35"/>
      <c r="G31" s="32"/>
      <c r="H31" s="43"/>
      <c r="I31" s="65"/>
      <c r="J31" s="32"/>
      <c r="K31" s="43"/>
      <c r="L31" s="65"/>
      <c r="M31" s="43"/>
      <c r="N31" s="65"/>
      <c r="O31" s="43"/>
      <c r="P31" s="43"/>
      <c r="Q31" s="52"/>
    </row>
    <row r="32" spans="1:17" ht="22.5" customHeight="1">
      <c r="A32" s="2" t="s">
        <v>394</v>
      </c>
      <c r="B32" s="15" t="s">
        <v>410</v>
      </c>
      <c r="C32" s="15" t="s">
        <v>313</v>
      </c>
      <c r="D32" s="52"/>
      <c r="E32" s="52"/>
      <c r="F32" s="35"/>
      <c r="G32" s="32"/>
      <c r="H32" s="43"/>
      <c r="I32" s="65"/>
      <c r="J32" s="32"/>
      <c r="K32" s="43"/>
      <c r="L32" s="65"/>
      <c r="M32" s="43"/>
      <c r="N32" s="65"/>
      <c r="O32" s="43"/>
      <c r="P32" s="43"/>
      <c r="Q32" s="52"/>
    </row>
    <row r="33" spans="1:28" ht="22.5" customHeight="1">
      <c r="A33" s="2" t="s">
        <v>414</v>
      </c>
      <c r="B33" s="15" t="s">
        <v>410</v>
      </c>
      <c r="C33" s="15" t="s">
        <v>415</v>
      </c>
      <c r="D33" s="52"/>
      <c r="E33" s="52"/>
      <c r="F33" s="35"/>
      <c r="G33" s="32"/>
      <c r="H33" s="43"/>
      <c r="I33" s="65"/>
      <c r="J33" s="32"/>
      <c r="K33" s="43"/>
      <c r="L33" s="65"/>
      <c r="M33" s="43"/>
      <c r="N33" s="65"/>
      <c r="O33" s="43"/>
      <c r="P33" s="43"/>
      <c r="Q33" s="52"/>
      <c r="AB33" s="42">
        <f>TRUNC(SUM(AB4:AB32),1)</f>
        <v>0</v>
      </c>
    </row>
    <row r="34" spans="1:30" ht="22.5" customHeight="1">
      <c r="A34" s="2" t="s">
        <v>408</v>
      </c>
      <c r="B34" s="15" t="s">
        <v>410</v>
      </c>
      <c r="C34" s="15" t="s">
        <v>409</v>
      </c>
      <c r="D34" s="52"/>
      <c r="E34" s="52"/>
      <c r="F34" s="35"/>
      <c r="G34" s="32"/>
      <c r="H34" s="43"/>
      <c r="I34" s="65"/>
      <c r="J34" s="32"/>
      <c r="K34" s="43"/>
      <c r="L34" s="65"/>
      <c r="M34" s="43"/>
      <c r="N34" s="65"/>
      <c r="O34" s="43"/>
      <c r="P34" s="43"/>
      <c r="Q34" s="52"/>
      <c r="AC34" s="42">
        <f>TRUNC(TRUNC(SUM(AC4:AC33))*옵션!$B$33/100)</f>
        <v>0</v>
      </c>
      <c r="AD34" s="42">
        <f>TRUNC(SUM(I4:I33))+TRUNC(SUM(N4:N33))</f>
        <v>0</v>
      </c>
    </row>
    <row r="35" spans="1:31" ht="22.5" customHeight="1">
      <c r="A35" s="2">
        <v>56900017016</v>
      </c>
      <c r="B35" s="15" t="s">
        <v>410</v>
      </c>
      <c r="C35" s="15" t="s">
        <v>315</v>
      </c>
      <c r="D35" s="52"/>
      <c r="E35" s="52"/>
      <c r="F35" s="35"/>
      <c r="G35" s="32"/>
      <c r="H35" s="43"/>
      <c r="I35" s="65"/>
      <c r="J35" s="32"/>
      <c r="K35" s="43"/>
      <c r="L35" s="65"/>
      <c r="M35" s="43"/>
      <c r="N35" s="65"/>
      <c r="O35" s="43"/>
      <c r="P35" s="43"/>
      <c r="Q35" s="52"/>
      <c r="AE35" s="42">
        <f>L35</f>
        <v>0</v>
      </c>
    </row>
    <row r="36" spans="1:31" ht="22.5" customHeight="1">
      <c r="A36" s="2">
        <v>56900017076</v>
      </c>
      <c r="B36" s="15" t="s">
        <v>410</v>
      </c>
      <c r="C36" s="15" t="s">
        <v>319</v>
      </c>
      <c r="D36" s="52"/>
      <c r="E36" s="52"/>
      <c r="F36" s="35"/>
      <c r="G36" s="32"/>
      <c r="H36" s="43"/>
      <c r="I36" s="65"/>
      <c r="J36" s="32"/>
      <c r="K36" s="43"/>
      <c r="L36" s="65"/>
      <c r="M36" s="43"/>
      <c r="N36" s="65"/>
      <c r="O36" s="43"/>
      <c r="P36" s="43"/>
      <c r="Q36" s="52"/>
      <c r="AE36" s="42">
        <f>L36</f>
        <v>0</v>
      </c>
    </row>
    <row r="37" spans="1:17" ht="22.5" customHeight="1">
      <c r="A37" s="2" t="s">
        <v>404</v>
      </c>
      <c r="B37" s="15" t="s">
        <v>410</v>
      </c>
      <c r="C37" s="15" t="s">
        <v>405</v>
      </c>
      <c r="D37" s="52"/>
      <c r="E37" s="52"/>
      <c r="F37" s="35"/>
      <c r="G37" s="32"/>
      <c r="H37" s="43"/>
      <c r="I37" s="65"/>
      <c r="J37" s="32"/>
      <c r="K37" s="43"/>
      <c r="L37" s="65"/>
      <c r="M37" s="43"/>
      <c r="N37" s="65"/>
      <c r="O37" s="43"/>
      <c r="P37" s="43"/>
      <c r="Q37" s="52"/>
    </row>
    <row r="38" spans="4:31" ht="22.5" customHeight="1">
      <c r="D38" s="52"/>
      <c r="E38" s="52"/>
      <c r="F38" s="35"/>
      <c r="G38" s="32"/>
      <c r="H38" s="43"/>
      <c r="I38" s="65"/>
      <c r="J38" s="32"/>
      <c r="K38" s="43"/>
      <c r="L38" s="65"/>
      <c r="M38" s="43"/>
      <c r="N38" s="65"/>
      <c r="O38" s="43"/>
      <c r="P38" s="43"/>
      <c r="Q38" s="52"/>
      <c r="AC38" s="42">
        <f>TRUNC(AE38*옵션!$B$36/100)</f>
        <v>0</v>
      </c>
      <c r="AD38" s="42">
        <f>TRUNC(SUM(L4:L36))</f>
        <v>0</v>
      </c>
      <c r="AE38" s="42">
        <f>TRUNC(SUM(AE4:AE37))</f>
        <v>0</v>
      </c>
    </row>
    <row r="39" spans="4:17" ht="22.5" customHeight="1">
      <c r="D39" s="52"/>
      <c r="E39" s="52"/>
      <c r="F39" s="35"/>
      <c r="G39" s="32"/>
      <c r="H39" s="43"/>
      <c r="I39" s="65"/>
      <c r="J39" s="32"/>
      <c r="K39" s="43"/>
      <c r="L39" s="65"/>
      <c r="M39" s="43"/>
      <c r="N39" s="65"/>
      <c r="O39" s="43"/>
      <c r="P39" s="43"/>
      <c r="Q39" s="52"/>
    </row>
    <row r="40" spans="4:17" ht="22.5" customHeight="1">
      <c r="D40" s="52"/>
      <c r="E40" s="52"/>
      <c r="F40" s="35"/>
      <c r="G40" s="32"/>
      <c r="H40" s="43"/>
      <c r="I40" s="65"/>
      <c r="J40" s="32"/>
      <c r="K40" s="43"/>
      <c r="L40" s="65"/>
      <c r="M40" s="43"/>
      <c r="N40" s="65"/>
      <c r="O40" s="43"/>
      <c r="P40" s="43"/>
      <c r="Q40" s="52"/>
    </row>
    <row r="41" spans="4:17" ht="22.5" customHeight="1">
      <c r="D41" s="52"/>
      <c r="E41" s="52"/>
      <c r="F41" s="35"/>
      <c r="G41" s="32"/>
      <c r="H41" s="43"/>
      <c r="I41" s="65"/>
      <c r="J41" s="32"/>
      <c r="K41" s="43"/>
      <c r="L41" s="65"/>
      <c r="M41" s="43"/>
      <c r="N41" s="65"/>
      <c r="O41" s="43"/>
      <c r="P41" s="43"/>
      <c r="Q41" s="52"/>
    </row>
    <row r="42" spans="4:17" ht="22.5" customHeight="1">
      <c r="D42" s="52"/>
      <c r="E42" s="52"/>
      <c r="F42" s="35"/>
      <c r="G42" s="32"/>
      <c r="H42" s="43"/>
      <c r="I42" s="65"/>
      <c r="J42" s="32"/>
      <c r="K42" s="43"/>
      <c r="L42" s="65"/>
      <c r="M42" s="43"/>
      <c r="N42" s="65"/>
      <c r="O42" s="43"/>
      <c r="P42" s="43"/>
      <c r="Q42" s="52"/>
    </row>
    <row r="43" spans="4:17" ht="22.5" customHeight="1">
      <c r="D43" s="52"/>
      <c r="E43" s="52"/>
      <c r="F43" s="35"/>
      <c r="G43" s="32"/>
      <c r="H43" s="43"/>
      <c r="I43" s="65"/>
      <c r="J43" s="32"/>
      <c r="K43" s="43"/>
      <c r="L43" s="65"/>
      <c r="M43" s="43"/>
      <c r="N43" s="65"/>
      <c r="O43" s="43"/>
      <c r="P43" s="43"/>
      <c r="Q43" s="52"/>
    </row>
    <row r="44" spans="4:17" ht="22.5" customHeight="1">
      <c r="D44" s="52"/>
      <c r="E44" s="52"/>
      <c r="F44" s="35"/>
      <c r="G44" s="32"/>
      <c r="H44" s="43"/>
      <c r="I44" s="65"/>
      <c r="J44" s="32"/>
      <c r="K44" s="43"/>
      <c r="L44" s="65"/>
      <c r="M44" s="43"/>
      <c r="N44" s="65"/>
      <c r="O44" s="43"/>
      <c r="P44" s="43"/>
      <c r="Q44" s="52"/>
    </row>
    <row r="45" spans="4:17" ht="22.5" customHeight="1">
      <c r="D45" s="52"/>
      <c r="E45" s="52"/>
      <c r="F45" s="35"/>
      <c r="G45" s="32"/>
      <c r="H45" s="43"/>
      <c r="I45" s="65"/>
      <c r="J45" s="32"/>
      <c r="K45" s="43"/>
      <c r="L45" s="65"/>
      <c r="M45" s="43"/>
      <c r="N45" s="65"/>
      <c r="O45" s="43"/>
      <c r="P45" s="43"/>
      <c r="Q45" s="52"/>
    </row>
    <row r="46" spans="4:17" ht="22.5" customHeight="1">
      <c r="D46" s="52"/>
      <c r="E46" s="52"/>
      <c r="F46" s="35"/>
      <c r="G46" s="32"/>
      <c r="H46" s="43"/>
      <c r="I46" s="65"/>
      <c r="J46" s="32"/>
      <c r="K46" s="43"/>
      <c r="L46" s="65"/>
      <c r="M46" s="43"/>
      <c r="N46" s="65"/>
      <c r="O46" s="43"/>
      <c r="P46" s="43"/>
      <c r="Q46" s="52"/>
    </row>
    <row r="47" spans="4:17" ht="22.5" customHeight="1">
      <c r="D47" s="52"/>
      <c r="E47" s="52"/>
      <c r="F47" s="35"/>
      <c r="G47" s="32"/>
      <c r="H47" s="43"/>
      <c r="I47" s="65"/>
      <c r="J47" s="32"/>
      <c r="K47" s="43"/>
      <c r="L47" s="65"/>
      <c r="M47" s="43"/>
      <c r="N47" s="65"/>
      <c r="O47" s="43"/>
      <c r="P47" s="43"/>
      <c r="Q47" s="52"/>
    </row>
    <row r="48" spans="4:17" ht="22.5" customHeight="1">
      <c r="D48" s="52"/>
      <c r="E48" s="52"/>
      <c r="F48" s="35"/>
      <c r="G48" s="32"/>
      <c r="H48" s="43"/>
      <c r="I48" s="65"/>
      <c r="J48" s="32"/>
      <c r="K48" s="43"/>
      <c r="L48" s="65"/>
      <c r="M48" s="43"/>
      <c r="N48" s="65"/>
      <c r="O48" s="43"/>
      <c r="P48" s="43"/>
      <c r="Q48" s="52"/>
    </row>
    <row r="49" spans="4:17" ht="22.5" customHeight="1">
      <c r="D49" s="52"/>
      <c r="E49" s="52"/>
      <c r="F49" s="35"/>
      <c r="G49" s="32"/>
      <c r="H49" s="43"/>
      <c r="I49" s="65"/>
      <c r="J49" s="32"/>
      <c r="K49" s="43"/>
      <c r="L49" s="65"/>
      <c r="M49" s="43"/>
      <c r="N49" s="65"/>
      <c r="O49" s="43"/>
      <c r="P49" s="43"/>
      <c r="Q49" s="52"/>
    </row>
    <row r="50" spans="4:17" ht="22.5" customHeight="1">
      <c r="D50" s="52"/>
      <c r="E50" s="52"/>
      <c r="F50" s="35"/>
      <c r="G50" s="32"/>
      <c r="H50" s="43"/>
      <c r="I50" s="65"/>
      <c r="J50" s="32"/>
      <c r="K50" s="43"/>
      <c r="L50" s="65"/>
      <c r="M50" s="43"/>
      <c r="N50" s="65"/>
      <c r="O50" s="43"/>
      <c r="P50" s="43"/>
      <c r="Q50" s="52"/>
    </row>
    <row r="51" spans="4:17" ht="22.5" customHeight="1">
      <c r="D51" s="52"/>
      <c r="E51" s="52"/>
      <c r="F51" s="35"/>
      <c r="G51" s="32"/>
      <c r="H51" s="43"/>
      <c r="I51" s="65"/>
      <c r="J51" s="32"/>
      <c r="K51" s="43"/>
      <c r="L51" s="65"/>
      <c r="M51" s="43"/>
      <c r="N51" s="65"/>
      <c r="O51" s="43"/>
      <c r="P51" s="43"/>
      <c r="Q51" s="52"/>
    </row>
    <row r="52" spans="4:17" ht="22.5" customHeight="1">
      <c r="D52" s="52"/>
      <c r="E52" s="52"/>
      <c r="F52" s="35"/>
      <c r="G52" s="32"/>
      <c r="H52" s="43"/>
      <c r="I52" s="65"/>
      <c r="J52" s="32"/>
      <c r="K52" s="43"/>
      <c r="L52" s="65"/>
      <c r="M52" s="43"/>
      <c r="N52" s="65"/>
      <c r="O52" s="43"/>
      <c r="P52" s="43"/>
      <c r="Q52" s="52"/>
    </row>
    <row r="53" spans="4:17" ht="22.5" customHeight="1">
      <c r="D53" s="52"/>
      <c r="E53" s="52"/>
      <c r="F53" s="35"/>
      <c r="G53" s="32"/>
      <c r="H53" s="43"/>
      <c r="I53" s="65"/>
      <c r="J53" s="32"/>
      <c r="K53" s="43"/>
      <c r="L53" s="65"/>
      <c r="M53" s="43"/>
      <c r="N53" s="65"/>
      <c r="O53" s="43"/>
      <c r="P53" s="43"/>
      <c r="Q53" s="52"/>
    </row>
    <row r="54" spans="4:17" ht="22.5" customHeight="1">
      <c r="D54" s="52"/>
      <c r="E54" s="52"/>
      <c r="F54" s="35"/>
      <c r="G54" s="32"/>
      <c r="H54" s="43"/>
      <c r="I54" s="65"/>
      <c r="J54" s="32"/>
      <c r="K54" s="43"/>
      <c r="L54" s="65"/>
      <c r="M54" s="43"/>
      <c r="N54" s="65"/>
      <c r="O54" s="43"/>
      <c r="P54" s="43"/>
      <c r="Q54" s="52"/>
    </row>
    <row r="55" spans="2:17" ht="22.5" customHeight="1">
      <c r="B55" s="15" t="s">
        <v>406</v>
      </c>
      <c r="D55" s="52"/>
      <c r="E55" s="52"/>
      <c r="F55" s="35"/>
      <c r="G55" s="32"/>
      <c r="H55" s="43"/>
      <c r="I55" s="65"/>
      <c r="J55" s="32"/>
      <c r="K55" s="43"/>
      <c r="L55" s="65"/>
      <c r="M55" s="43"/>
      <c r="N55" s="65"/>
      <c r="O55" s="43"/>
      <c r="P55" s="43"/>
      <c r="Q55" s="52"/>
    </row>
    <row r="56" spans="2:17" ht="22.5" customHeight="1">
      <c r="B56" s="15" t="s">
        <v>398</v>
      </c>
      <c r="D56" s="140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2"/>
    </row>
    <row r="57" spans="1:29" ht="22.5" customHeight="1">
      <c r="A57" s="2">
        <v>59753097002</v>
      </c>
      <c r="B57" s="15" t="s">
        <v>411</v>
      </c>
      <c r="C57" s="15" t="s">
        <v>228</v>
      </c>
      <c r="D57" s="52"/>
      <c r="E57" s="52"/>
      <c r="F57" s="35"/>
      <c r="G57" s="32"/>
      <c r="H57" s="43"/>
      <c r="I57" s="65"/>
      <c r="J57" s="32"/>
      <c r="K57" s="43"/>
      <c r="L57" s="65"/>
      <c r="M57" s="43"/>
      <c r="N57" s="65"/>
      <c r="O57" s="43"/>
      <c r="P57" s="43"/>
      <c r="Q57" s="52"/>
      <c r="AA57" s="42">
        <f>J57*H57</f>
        <v>0</v>
      </c>
      <c r="AC57" s="42">
        <f>J57*H57</f>
        <v>0</v>
      </c>
    </row>
    <row r="58" spans="1:17" ht="22.5" customHeight="1">
      <c r="A58" s="2">
        <v>59753767041</v>
      </c>
      <c r="B58" s="15" t="s">
        <v>411</v>
      </c>
      <c r="C58" s="15" t="s">
        <v>234</v>
      </c>
      <c r="D58" s="52"/>
      <c r="E58" s="52"/>
      <c r="F58" s="35"/>
      <c r="G58" s="32"/>
      <c r="H58" s="43"/>
      <c r="I58" s="65"/>
      <c r="J58" s="32"/>
      <c r="K58" s="43"/>
      <c r="L58" s="65"/>
      <c r="M58" s="43"/>
      <c r="N58" s="65"/>
      <c r="O58" s="43"/>
      <c r="P58" s="43"/>
      <c r="Q58" s="52"/>
    </row>
    <row r="59" spans="1:17" ht="22.5" customHeight="1">
      <c r="A59" s="2" t="s">
        <v>333</v>
      </c>
      <c r="B59" s="15" t="s">
        <v>411</v>
      </c>
      <c r="C59" s="15" t="s">
        <v>237</v>
      </c>
      <c r="D59" s="52"/>
      <c r="E59" s="52"/>
      <c r="F59" s="35"/>
      <c r="G59" s="32"/>
      <c r="H59" s="43"/>
      <c r="I59" s="65"/>
      <c r="J59" s="32"/>
      <c r="K59" s="43"/>
      <c r="L59" s="65"/>
      <c r="M59" s="43"/>
      <c r="N59" s="65"/>
      <c r="O59" s="43"/>
      <c r="P59" s="43"/>
      <c r="Q59" s="52"/>
    </row>
    <row r="60" spans="1:17" ht="22.5" customHeight="1">
      <c r="A60" s="2">
        <v>59753767231</v>
      </c>
      <c r="B60" s="15" t="s">
        <v>411</v>
      </c>
      <c r="C60" s="15" t="s">
        <v>239</v>
      </c>
      <c r="D60" s="52"/>
      <c r="E60" s="52"/>
      <c r="F60" s="35"/>
      <c r="G60" s="32"/>
      <c r="H60" s="43"/>
      <c r="I60" s="65"/>
      <c r="J60" s="32"/>
      <c r="K60" s="43"/>
      <c r="L60" s="65"/>
      <c r="M60" s="43"/>
      <c r="N60" s="65"/>
      <c r="O60" s="43"/>
      <c r="P60" s="43"/>
      <c r="Q60" s="52"/>
    </row>
    <row r="61" spans="1:29" ht="22.5" customHeight="1">
      <c r="A61" s="2" t="s">
        <v>359</v>
      </c>
      <c r="B61" s="15" t="s">
        <v>411</v>
      </c>
      <c r="C61" s="15" t="s">
        <v>271</v>
      </c>
      <c r="D61" s="52"/>
      <c r="E61" s="52"/>
      <c r="F61" s="35"/>
      <c r="G61" s="32"/>
      <c r="H61" s="43"/>
      <c r="I61" s="65"/>
      <c r="J61" s="32"/>
      <c r="K61" s="43"/>
      <c r="L61" s="65"/>
      <c r="M61" s="43"/>
      <c r="N61" s="65"/>
      <c r="O61" s="43"/>
      <c r="P61" s="43"/>
      <c r="Q61" s="52"/>
      <c r="AC61" s="42">
        <f>J61*H61</f>
        <v>0</v>
      </c>
    </row>
    <row r="62" spans="1:17" ht="22.5" customHeight="1">
      <c r="A62" s="2">
        <v>59350317206</v>
      </c>
      <c r="B62" s="15" t="s">
        <v>411</v>
      </c>
      <c r="C62" s="15" t="s">
        <v>280</v>
      </c>
      <c r="D62" s="52"/>
      <c r="E62" s="52"/>
      <c r="F62" s="35"/>
      <c r="G62" s="32"/>
      <c r="H62" s="43"/>
      <c r="I62" s="65"/>
      <c r="J62" s="32"/>
      <c r="K62" s="43"/>
      <c r="L62" s="65"/>
      <c r="M62" s="43"/>
      <c r="N62" s="65"/>
      <c r="O62" s="43"/>
      <c r="P62" s="43"/>
      <c r="Q62" s="52"/>
    </row>
    <row r="63" spans="1:17" ht="22.5" customHeight="1">
      <c r="A63" s="2" t="s">
        <v>369</v>
      </c>
      <c r="B63" s="15" t="s">
        <v>411</v>
      </c>
      <c r="C63" s="15" t="s">
        <v>281</v>
      </c>
      <c r="D63" s="52"/>
      <c r="E63" s="52"/>
      <c r="F63" s="35"/>
      <c r="G63" s="32"/>
      <c r="H63" s="43"/>
      <c r="I63" s="65"/>
      <c r="J63" s="32"/>
      <c r="K63" s="43"/>
      <c r="L63" s="65"/>
      <c r="M63" s="43"/>
      <c r="N63" s="65"/>
      <c r="O63" s="43"/>
      <c r="P63" s="43"/>
      <c r="Q63" s="52"/>
    </row>
    <row r="64" spans="1:17" ht="22.5" customHeight="1">
      <c r="A64" s="2">
        <v>59350317122</v>
      </c>
      <c r="B64" s="15" t="s">
        <v>411</v>
      </c>
      <c r="C64" s="15" t="s">
        <v>282</v>
      </c>
      <c r="D64" s="52"/>
      <c r="E64" s="52"/>
      <c r="F64" s="35"/>
      <c r="G64" s="32"/>
      <c r="H64" s="43"/>
      <c r="I64" s="65"/>
      <c r="J64" s="32"/>
      <c r="K64" s="43"/>
      <c r="L64" s="65"/>
      <c r="M64" s="43"/>
      <c r="N64" s="65"/>
      <c r="O64" s="43"/>
      <c r="P64" s="43"/>
      <c r="Q64" s="52"/>
    </row>
    <row r="65" spans="1:31" ht="22.5" customHeight="1">
      <c r="A65" s="2" t="s">
        <v>402</v>
      </c>
      <c r="B65" s="15" t="s">
        <v>411</v>
      </c>
      <c r="C65" s="15" t="s">
        <v>403</v>
      </c>
      <c r="D65" s="52"/>
      <c r="E65" s="52"/>
      <c r="F65" s="35"/>
      <c r="G65" s="32"/>
      <c r="H65" s="43"/>
      <c r="I65" s="65"/>
      <c r="J65" s="32"/>
      <c r="K65" s="43"/>
      <c r="L65" s="65"/>
      <c r="M65" s="43"/>
      <c r="N65" s="65"/>
      <c r="O65" s="43"/>
      <c r="P65" s="43"/>
      <c r="Q65" s="52"/>
      <c r="AE65" s="42">
        <f>L65</f>
        <v>0</v>
      </c>
    </row>
    <row r="66" spans="1:17" ht="22.5" customHeight="1">
      <c r="A66" s="2" t="s">
        <v>380</v>
      </c>
      <c r="B66" s="15" t="s">
        <v>411</v>
      </c>
      <c r="C66" s="15" t="s">
        <v>294</v>
      </c>
      <c r="D66" s="52"/>
      <c r="E66" s="52"/>
      <c r="F66" s="35"/>
      <c r="G66" s="32"/>
      <c r="H66" s="43"/>
      <c r="I66" s="65"/>
      <c r="J66" s="32"/>
      <c r="K66" s="43"/>
      <c r="L66" s="65"/>
      <c r="M66" s="43"/>
      <c r="N66" s="65"/>
      <c r="O66" s="43"/>
      <c r="P66" s="43"/>
      <c r="Q66" s="52"/>
    </row>
    <row r="67" spans="1:17" ht="22.5" customHeight="1">
      <c r="A67" s="2" t="s">
        <v>381</v>
      </c>
      <c r="B67" s="15" t="s">
        <v>411</v>
      </c>
      <c r="C67" s="15" t="s">
        <v>294</v>
      </c>
      <c r="D67" s="52"/>
      <c r="E67" s="52"/>
      <c r="F67" s="35"/>
      <c r="G67" s="32"/>
      <c r="H67" s="43"/>
      <c r="I67" s="65"/>
      <c r="J67" s="32"/>
      <c r="K67" s="43"/>
      <c r="L67" s="65"/>
      <c r="M67" s="43"/>
      <c r="N67" s="65"/>
      <c r="O67" s="43"/>
      <c r="P67" s="43"/>
      <c r="Q67" s="52"/>
    </row>
    <row r="68" spans="1:17" ht="22.5" customHeight="1">
      <c r="A68" s="2" t="s">
        <v>385</v>
      </c>
      <c r="B68" s="15" t="s">
        <v>411</v>
      </c>
      <c r="C68" s="15" t="s">
        <v>301</v>
      </c>
      <c r="D68" s="52"/>
      <c r="E68" s="52"/>
      <c r="F68" s="35"/>
      <c r="G68" s="32"/>
      <c r="H68" s="43"/>
      <c r="I68" s="65"/>
      <c r="J68" s="32"/>
      <c r="K68" s="43"/>
      <c r="L68" s="65"/>
      <c r="M68" s="43"/>
      <c r="N68" s="65"/>
      <c r="O68" s="43"/>
      <c r="P68" s="43"/>
      <c r="Q68" s="52"/>
    </row>
    <row r="69" spans="1:27" ht="22.5" customHeight="1">
      <c r="A69" s="2" t="s">
        <v>416</v>
      </c>
      <c r="B69" s="15" t="s">
        <v>411</v>
      </c>
      <c r="C69" s="15" t="s">
        <v>417</v>
      </c>
      <c r="D69" s="52"/>
      <c r="E69" s="52"/>
      <c r="F69" s="35"/>
      <c r="G69" s="32"/>
      <c r="H69" s="43"/>
      <c r="I69" s="65"/>
      <c r="J69" s="32"/>
      <c r="K69" s="43"/>
      <c r="L69" s="65"/>
      <c r="M69" s="43"/>
      <c r="N69" s="65"/>
      <c r="O69" s="43"/>
      <c r="P69" s="43"/>
      <c r="Q69" s="52"/>
      <c r="AA69" s="42">
        <f>TRUNC(SUM(AA56:AA68),1)</f>
        <v>0</v>
      </c>
    </row>
    <row r="70" spans="1:30" ht="22.5" customHeight="1">
      <c r="A70" s="2" t="s">
        <v>408</v>
      </c>
      <c r="B70" s="15" t="s">
        <v>411</v>
      </c>
      <c r="C70" s="15" t="s">
        <v>409</v>
      </c>
      <c r="D70" s="52"/>
      <c r="E70" s="52"/>
      <c r="F70" s="35"/>
      <c r="G70" s="32"/>
      <c r="H70" s="43"/>
      <c r="I70" s="65"/>
      <c r="J70" s="32"/>
      <c r="K70" s="43"/>
      <c r="L70" s="65"/>
      <c r="M70" s="43"/>
      <c r="N70" s="65"/>
      <c r="O70" s="43"/>
      <c r="P70" s="43"/>
      <c r="Q70" s="52"/>
      <c r="AC70" s="42">
        <f>TRUNC(TRUNC(SUM(AC56:AC69))*옵션!$B$33/100)</f>
        <v>0</v>
      </c>
      <c r="AD70" s="42">
        <f>TRUNC(SUM(I56:I69))+TRUNC(SUM(N56:N69))</f>
        <v>0</v>
      </c>
    </row>
    <row r="71" spans="1:31" ht="22.5" customHeight="1">
      <c r="A71" s="2">
        <v>56900017016</v>
      </c>
      <c r="B71" s="15" t="s">
        <v>411</v>
      </c>
      <c r="C71" s="15" t="s">
        <v>315</v>
      </c>
      <c r="D71" s="52"/>
      <c r="E71" s="52"/>
      <c r="F71" s="35"/>
      <c r="G71" s="32"/>
      <c r="H71" s="43"/>
      <c r="I71" s="65"/>
      <c r="J71" s="32"/>
      <c r="K71" s="43"/>
      <c r="L71" s="65"/>
      <c r="M71" s="43"/>
      <c r="N71" s="65"/>
      <c r="O71" s="43"/>
      <c r="P71" s="43"/>
      <c r="Q71" s="52"/>
      <c r="AE71" s="42">
        <f>L71</f>
        <v>0</v>
      </c>
    </row>
    <row r="72" spans="1:17" ht="22.5" customHeight="1">
      <c r="A72" s="2" t="s">
        <v>404</v>
      </c>
      <c r="B72" s="15" t="s">
        <v>411</v>
      </c>
      <c r="C72" s="15" t="s">
        <v>405</v>
      </c>
      <c r="D72" s="52"/>
      <c r="E72" s="52"/>
      <c r="F72" s="35"/>
      <c r="G72" s="32"/>
      <c r="H72" s="43"/>
      <c r="I72" s="65"/>
      <c r="J72" s="32"/>
      <c r="K72" s="43"/>
      <c r="L72" s="65"/>
      <c r="M72" s="43"/>
      <c r="N72" s="65"/>
      <c r="O72" s="43"/>
      <c r="P72" s="43"/>
      <c r="Q72" s="52"/>
    </row>
    <row r="73" spans="4:31" ht="22.5" customHeight="1">
      <c r="D73" s="52"/>
      <c r="E73" s="52"/>
      <c r="F73" s="35"/>
      <c r="G73" s="32"/>
      <c r="H73" s="43"/>
      <c r="I73" s="65"/>
      <c r="J73" s="32"/>
      <c r="K73" s="43"/>
      <c r="L73" s="65"/>
      <c r="M73" s="43"/>
      <c r="N73" s="65"/>
      <c r="O73" s="43"/>
      <c r="P73" s="43"/>
      <c r="Q73" s="52"/>
      <c r="AC73" s="42">
        <f>TRUNC(AE73*옵션!$B$36/100)</f>
        <v>0</v>
      </c>
      <c r="AD73" s="42">
        <f>TRUNC(SUM(L56:L71))</f>
        <v>0</v>
      </c>
      <c r="AE73" s="42">
        <f>TRUNC(SUM(AE56:AE72))</f>
        <v>0</v>
      </c>
    </row>
    <row r="74" spans="4:17" ht="22.5" customHeight="1">
      <c r="D74" s="52"/>
      <c r="E74" s="52"/>
      <c r="F74" s="35"/>
      <c r="G74" s="32"/>
      <c r="H74" s="43"/>
      <c r="I74" s="65"/>
      <c r="J74" s="32"/>
      <c r="K74" s="43"/>
      <c r="L74" s="65"/>
      <c r="M74" s="43"/>
      <c r="N74" s="65"/>
      <c r="O74" s="43"/>
      <c r="P74" s="43"/>
      <c r="Q74" s="52"/>
    </row>
    <row r="75" spans="4:17" ht="22.5" customHeight="1">
      <c r="D75" s="52"/>
      <c r="E75" s="52"/>
      <c r="F75" s="35"/>
      <c r="G75" s="32"/>
      <c r="H75" s="43"/>
      <c r="I75" s="65"/>
      <c r="J75" s="32"/>
      <c r="K75" s="43"/>
      <c r="L75" s="65"/>
      <c r="M75" s="43"/>
      <c r="N75" s="65"/>
      <c r="O75" s="43"/>
      <c r="P75" s="43"/>
      <c r="Q75" s="52"/>
    </row>
    <row r="76" spans="4:17" ht="22.5" customHeight="1">
      <c r="D76" s="52"/>
      <c r="E76" s="52"/>
      <c r="F76" s="35"/>
      <c r="G76" s="32"/>
      <c r="H76" s="43"/>
      <c r="I76" s="65"/>
      <c r="J76" s="32"/>
      <c r="K76" s="43"/>
      <c r="L76" s="65"/>
      <c r="M76" s="43"/>
      <c r="N76" s="65"/>
      <c r="O76" s="43"/>
      <c r="P76" s="43"/>
      <c r="Q76" s="52"/>
    </row>
    <row r="77" spans="4:17" ht="22.5" customHeight="1">
      <c r="D77" s="52"/>
      <c r="E77" s="52"/>
      <c r="F77" s="35"/>
      <c r="G77" s="32"/>
      <c r="H77" s="43"/>
      <c r="I77" s="65"/>
      <c r="J77" s="32"/>
      <c r="K77" s="43"/>
      <c r="L77" s="65"/>
      <c r="M77" s="43"/>
      <c r="N77" s="65"/>
      <c r="O77" s="43"/>
      <c r="P77" s="43"/>
      <c r="Q77" s="52"/>
    </row>
    <row r="78" spans="4:17" ht="22.5" customHeight="1">
      <c r="D78" s="52"/>
      <c r="E78" s="52"/>
      <c r="F78" s="35"/>
      <c r="G78" s="32"/>
      <c r="H78" s="43"/>
      <c r="I78" s="65"/>
      <c r="J78" s="32"/>
      <c r="K78" s="43"/>
      <c r="L78" s="65"/>
      <c r="M78" s="43"/>
      <c r="N78" s="65"/>
      <c r="O78" s="43"/>
      <c r="P78" s="43"/>
      <c r="Q78" s="52"/>
    </row>
    <row r="79" spans="4:17" ht="22.5" customHeight="1">
      <c r="D79" s="52"/>
      <c r="E79" s="52"/>
      <c r="F79" s="35"/>
      <c r="G79" s="32"/>
      <c r="H79" s="43"/>
      <c r="I79" s="65"/>
      <c r="J79" s="32"/>
      <c r="K79" s="43"/>
      <c r="L79" s="65"/>
      <c r="M79" s="43"/>
      <c r="N79" s="65"/>
      <c r="O79" s="43"/>
      <c r="P79" s="43"/>
      <c r="Q79" s="52"/>
    </row>
    <row r="80" spans="4:17" ht="22.5" customHeight="1">
      <c r="D80" s="52"/>
      <c r="E80" s="52"/>
      <c r="F80" s="35"/>
      <c r="G80" s="32"/>
      <c r="H80" s="43"/>
      <c r="I80" s="65"/>
      <c r="J80" s="32"/>
      <c r="K80" s="43"/>
      <c r="L80" s="65"/>
      <c r="M80" s="43"/>
      <c r="N80" s="65"/>
      <c r="O80" s="43"/>
      <c r="P80" s="43"/>
      <c r="Q80" s="52"/>
    </row>
    <row r="81" spans="2:17" ht="22.5" customHeight="1">
      <c r="B81" s="15" t="s">
        <v>406</v>
      </c>
      <c r="D81" s="52"/>
      <c r="E81" s="52"/>
      <c r="F81" s="35"/>
      <c r="G81" s="32"/>
      <c r="H81" s="43"/>
      <c r="I81" s="65"/>
      <c r="J81" s="32"/>
      <c r="K81" s="43"/>
      <c r="L81" s="65"/>
      <c r="M81" s="43"/>
      <c r="N81" s="65"/>
      <c r="O81" s="43"/>
      <c r="P81" s="43"/>
      <c r="Q81" s="52"/>
    </row>
    <row r="82" spans="2:17" ht="22.5" customHeight="1">
      <c r="B82" s="15" t="s">
        <v>398</v>
      </c>
      <c r="D82" s="140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2"/>
    </row>
    <row r="83" spans="1:29" ht="22.5" customHeight="1">
      <c r="A83" s="2">
        <v>59753097002</v>
      </c>
      <c r="B83" s="15" t="s">
        <v>412</v>
      </c>
      <c r="C83" s="15" t="s">
        <v>228</v>
      </c>
      <c r="D83" s="52"/>
      <c r="E83" s="52"/>
      <c r="F83" s="35"/>
      <c r="G83" s="32"/>
      <c r="H83" s="43"/>
      <c r="I83" s="65"/>
      <c r="J83" s="32"/>
      <c r="K83" s="43"/>
      <c r="L83" s="65"/>
      <c r="M83" s="43"/>
      <c r="N83" s="65"/>
      <c r="O83" s="43"/>
      <c r="P83" s="43"/>
      <c r="Q83" s="52"/>
      <c r="AA83" s="42">
        <f>J83*H83</f>
        <v>0</v>
      </c>
      <c r="AC83" s="42">
        <f>J83*H83</f>
        <v>0</v>
      </c>
    </row>
    <row r="84" spans="1:29" ht="22.5" customHeight="1">
      <c r="A84" s="2">
        <v>59753097003</v>
      </c>
      <c r="B84" s="15" t="s">
        <v>412</v>
      </c>
      <c r="C84" s="15" t="s">
        <v>229</v>
      </c>
      <c r="D84" s="52"/>
      <c r="E84" s="52"/>
      <c r="F84" s="35"/>
      <c r="G84" s="32"/>
      <c r="H84" s="43"/>
      <c r="I84" s="65"/>
      <c r="J84" s="32"/>
      <c r="K84" s="43"/>
      <c r="L84" s="65"/>
      <c r="M84" s="43"/>
      <c r="N84" s="65"/>
      <c r="O84" s="43"/>
      <c r="P84" s="43"/>
      <c r="Q84" s="52"/>
      <c r="AA84" s="42">
        <f>J84*H84</f>
        <v>0</v>
      </c>
      <c r="AC84" s="42">
        <f>J84*H84</f>
        <v>0</v>
      </c>
    </row>
    <row r="85" spans="1:29" ht="22.5" customHeight="1">
      <c r="A85" s="2">
        <v>59753017003</v>
      </c>
      <c r="B85" s="15" t="s">
        <v>412</v>
      </c>
      <c r="C85" s="15" t="s">
        <v>230</v>
      </c>
      <c r="D85" s="52"/>
      <c r="E85" s="52"/>
      <c r="F85" s="35"/>
      <c r="G85" s="32"/>
      <c r="H85" s="43"/>
      <c r="I85" s="65"/>
      <c r="J85" s="32"/>
      <c r="K85" s="43"/>
      <c r="L85" s="65"/>
      <c r="M85" s="43"/>
      <c r="N85" s="65"/>
      <c r="O85" s="43"/>
      <c r="P85" s="43"/>
      <c r="Q85" s="52"/>
      <c r="AB85" s="42">
        <f>J85*H85</f>
        <v>0</v>
      </c>
      <c r="AC85" s="42">
        <f>J85*H85</f>
        <v>0</v>
      </c>
    </row>
    <row r="86" spans="1:17" ht="22.5" customHeight="1">
      <c r="A86" s="2">
        <v>59753017043</v>
      </c>
      <c r="B86" s="15" t="s">
        <v>412</v>
      </c>
      <c r="C86" s="15" t="s">
        <v>231</v>
      </c>
      <c r="D86" s="52"/>
      <c r="E86" s="52"/>
      <c r="F86" s="35"/>
      <c r="G86" s="32"/>
      <c r="H86" s="43"/>
      <c r="I86" s="65"/>
      <c r="J86" s="32"/>
      <c r="K86" s="43"/>
      <c r="L86" s="65"/>
      <c r="M86" s="43"/>
      <c r="N86" s="65"/>
      <c r="O86" s="43"/>
      <c r="P86" s="43"/>
      <c r="Q86" s="52"/>
    </row>
    <row r="87" spans="1:17" ht="22.5" customHeight="1">
      <c r="A87" s="2">
        <v>59753767011</v>
      </c>
      <c r="B87" s="15" t="s">
        <v>412</v>
      </c>
      <c r="C87" s="15" t="s">
        <v>233</v>
      </c>
      <c r="D87" s="52"/>
      <c r="E87" s="52"/>
      <c r="F87" s="35"/>
      <c r="G87" s="32"/>
      <c r="H87" s="43"/>
      <c r="I87" s="65"/>
      <c r="J87" s="32"/>
      <c r="K87" s="43"/>
      <c r="L87" s="65"/>
      <c r="M87" s="43"/>
      <c r="N87" s="65"/>
      <c r="O87" s="43"/>
      <c r="P87" s="43"/>
      <c r="Q87" s="52"/>
    </row>
    <row r="88" spans="1:17" ht="22.5" customHeight="1">
      <c r="A88" s="2">
        <v>59753767041</v>
      </c>
      <c r="B88" s="15" t="s">
        <v>412</v>
      </c>
      <c r="C88" s="15" t="s">
        <v>234</v>
      </c>
      <c r="D88" s="52"/>
      <c r="E88" s="52"/>
      <c r="F88" s="35"/>
      <c r="G88" s="32"/>
      <c r="H88" s="43"/>
      <c r="I88" s="65"/>
      <c r="J88" s="32"/>
      <c r="K88" s="43"/>
      <c r="L88" s="65"/>
      <c r="M88" s="43"/>
      <c r="N88" s="65"/>
      <c r="O88" s="43"/>
      <c r="P88" s="43"/>
      <c r="Q88" s="52"/>
    </row>
    <row r="89" spans="1:17" ht="22.5" customHeight="1">
      <c r="A89" s="2">
        <v>59753777102</v>
      </c>
      <c r="B89" s="15" t="s">
        <v>412</v>
      </c>
      <c r="C89" s="15" t="s">
        <v>235</v>
      </c>
      <c r="D89" s="52"/>
      <c r="E89" s="52"/>
      <c r="F89" s="35"/>
      <c r="G89" s="32"/>
      <c r="H89" s="43"/>
      <c r="I89" s="65"/>
      <c r="J89" s="32"/>
      <c r="K89" s="43"/>
      <c r="L89" s="65"/>
      <c r="M89" s="43"/>
      <c r="N89" s="65"/>
      <c r="O89" s="43"/>
      <c r="P89" s="43"/>
      <c r="Q89" s="52"/>
    </row>
    <row r="90" spans="1:17" ht="22.5" customHeight="1">
      <c r="A90" s="2">
        <v>59753777111</v>
      </c>
      <c r="B90" s="15" t="s">
        <v>412</v>
      </c>
      <c r="C90" s="15" t="s">
        <v>236</v>
      </c>
      <c r="D90" s="52"/>
      <c r="E90" s="52"/>
      <c r="F90" s="35"/>
      <c r="G90" s="32"/>
      <c r="H90" s="43"/>
      <c r="I90" s="65"/>
      <c r="J90" s="32"/>
      <c r="K90" s="43"/>
      <c r="L90" s="65"/>
      <c r="M90" s="43"/>
      <c r="N90" s="65"/>
      <c r="O90" s="43"/>
      <c r="P90" s="43"/>
      <c r="Q90" s="52"/>
    </row>
    <row r="91" spans="1:17" ht="22.5" customHeight="1">
      <c r="A91" s="2">
        <v>59753767201</v>
      </c>
      <c r="B91" s="15" t="s">
        <v>412</v>
      </c>
      <c r="C91" s="15" t="s">
        <v>238</v>
      </c>
      <c r="D91" s="52"/>
      <c r="E91" s="52"/>
      <c r="F91" s="35"/>
      <c r="G91" s="32"/>
      <c r="H91" s="43"/>
      <c r="I91" s="65"/>
      <c r="J91" s="32"/>
      <c r="K91" s="43"/>
      <c r="L91" s="65"/>
      <c r="M91" s="43"/>
      <c r="N91" s="65"/>
      <c r="O91" s="43"/>
      <c r="P91" s="43"/>
      <c r="Q91" s="52"/>
    </row>
    <row r="92" spans="1:17" ht="22.5" customHeight="1">
      <c r="A92" s="2">
        <v>59753767281</v>
      </c>
      <c r="B92" s="15" t="s">
        <v>412</v>
      </c>
      <c r="C92" s="15" t="s">
        <v>240</v>
      </c>
      <c r="D92" s="52"/>
      <c r="E92" s="52"/>
      <c r="F92" s="35"/>
      <c r="G92" s="32"/>
      <c r="H92" s="43"/>
      <c r="I92" s="65"/>
      <c r="J92" s="32"/>
      <c r="K92" s="43"/>
      <c r="L92" s="65"/>
      <c r="M92" s="43"/>
      <c r="N92" s="65"/>
      <c r="O92" s="43"/>
      <c r="P92" s="43"/>
      <c r="Q92" s="52"/>
    </row>
    <row r="93" spans="1:17" ht="22.5" customHeight="1">
      <c r="A93" s="2">
        <v>59750897001</v>
      </c>
      <c r="B93" s="15" t="s">
        <v>412</v>
      </c>
      <c r="C93" s="15" t="s">
        <v>241</v>
      </c>
      <c r="D93" s="52"/>
      <c r="E93" s="52"/>
      <c r="F93" s="35"/>
      <c r="G93" s="32"/>
      <c r="H93" s="43"/>
      <c r="I93" s="65"/>
      <c r="J93" s="32"/>
      <c r="K93" s="43"/>
      <c r="L93" s="65"/>
      <c r="M93" s="43"/>
      <c r="N93" s="65"/>
      <c r="O93" s="43"/>
      <c r="P93" s="43"/>
      <c r="Q93" s="52"/>
    </row>
    <row r="94" spans="1:17" ht="22.5" customHeight="1">
      <c r="A94" s="2">
        <v>59750897031</v>
      </c>
      <c r="B94" s="15" t="s">
        <v>412</v>
      </c>
      <c r="C94" s="15" t="s">
        <v>242</v>
      </c>
      <c r="D94" s="52"/>
      <c r="E94" s="52"/>
      <c r="F94" s="35"/>
      <c r="G94" s="32"/>
      <c r="H94" s="43"/>
      <c r="I94" s="65"/>
      <c r="J94" s="32"/>
      <c r="K94" s="43"/>
      <c r="L94" s="65"/>
      <c r="M94" s="43"/>
      <c r="N94" s="65"/>
      <c r="O94" s="43"/>
      <c r="P94" s="43"/>
      <c r="Q94" s="52"/>
    </row>
    <row r="95" spans="1:17" ht="22.5" customHeight="1">
      <c r="A95" s="2" t="s">
        <v>339</v>
      </c>
      <c r="B95" s="15" t="s">
        <v>412</v>
      </c>
      <c r="C95" s="15" t="s">
        <v>243</v>
      </c>
      <c r="D95" s="52"/>
      <c r="E95" s="52"/>
      <c r="F95" s="35"/>
      <c r="G95" s="32"/>
      <c r="H95" s="43"/>
      <c r="I95" s="65"/>
      <c r="J95" s="32"/>
      <c r="K95" s="43"/>
      <c r="L95" s="65"/>
      <c r="M95" s="43"/>
      <c r="N95" s="65"/>
      <c r="O95" s="43"/>
      <c r="P95" s="43"/>
      <c r="Q95" s="52"/>
    </row>
    <row r="96" spans="1:17" ht="22.5" customHeight="1">
      <c r="A96" s="2">
        <v>59750897061</v>
      </c>
      <c r="B96" s="15" t="s">
        <v>412</v>
      </c>
      <c r="C96" s="15" t="s">
        <v>244</v>
      </c>
      <c r="D96" s="52"/>
      <c r="E96" s="52"/>
      <c r="F96" s="35"/>
      <c r="G96" s="32"/>
      <c r="H96" s="43"/>
      <c r="I96" s="65"/>
      <c r="J96" s="32"/>
      <c r="K96" s="43"/>
      <c r="L96" s="65"/>
      <c r="M96" s="43"/>
      <c r="N96" s="65"/>
      <c r="O96" s="43"/>
      <c r="P96" s="43"/>
      <c r="Q96" s="52"/>
    </row>
    <row r="97" spans="1:17" ht="22.5" customHeight="1">
      <c r="A97" s="2">
        <v>59750897091</v>
      </c>
      <c r="B97" s="15" t="s">
        <v>412</v>
      </c>
      <c r="C97" s="15" t="s">
        <v>245</v>
      </c>
      <c r="D97" s="52"/>
      <c r="E97" s="52"/>
      <c r="F97" s="35"/>
      <c r="G97" s="32"/>
      <c r="H97" s="43"/>
      <c r="I97" s="65"/>
      <c r="J97" s="32"/>
      <c r="K97" s="43"/>
      <c r="L97" s="65"/>
      <c r="M97" s="43"/>
      <c r="N97" s="65"/>
      <c r="O97" s="43"/>
      <c r="P97" s="43"/>
      <c r="Q97" s="52"/>
    </row>
    <row r="98" spans="1:17" ht="22.5" customHeight="1">
      <c r="A98" s="2">
        <v>59750897171</v>
      </c>
      <c r="B98" s="15" t="s">
        <v>412</v>
      </c>
      <c r="C98" s="15" t="s">
        <v>246</v>
      </c>
      <c r="D98" s="52"/>
      <c r="E98" s="52"/>
      <c r="F98" s="35"/>
      <c r="G98" s="32"/>
      <c r="H98" s="43"/>
      <c r="I98" s="65"/>
      <c r="J98" s="32"/>
      <c r="K98" s="43"/>
      <c r="L98" s="65"/>
      <c r="M98" s="43"/>
      <c r="N98" s="65"/>
      <c r="O98" s="43"/>
      <c r="P98" s="43"/>
      <c r="Q98" s="52"/>
    </row>
    <row r="99" spans="1:17" ht="22.5" customHeight="1">
      <c r="A99" s="2">
        <v>59750897331</v>
      </c>
      <c r="B99" s="15" t="s">
        <v>412</v>
      </c>
      <c r="C99" s="15" t="s">
        <v>247</v>
      </c>
      <c r="D99" s="52"/>
      <c r="E99" s="52"/>
      <c r="F99" s="35"/>
      <c r="G99" s="32"/>
      <c r="H99" s="43"/>
      <c r="I99" s="65"/>
      <c r="J99" s="32"/>
      <c r="K99" s="43"/>
      <c r="L99" s="65"/>
      <c r="M99" s="43"/>
      <c r="N99" s="65"/>
      <c r="O99" s="43"/>
      <c r="P99" s="43"/>
      <c r="Q99" s="52"/>
    </row>
    <row r="100" spans="1:17" ht="22.5" customHeight="1">
      <c r="A100" s="2">
        <v>53060467541</v>
      </c>
      <c r="B100" s="15" t="s">
        <v>412</v>
      </c>
      <c r="C100" s="15" t="s">
        <v>269</v>
      </c>
      <c r="D100" s="52"/>
      <c r="E100" s="52"/>
      <c r="F100" s="35"/>
      <c r="G100" s="32"/>
      <c r="H100" s="43"/>
      <c r="I100" s="65"/>
      <c r="J100" s="32"/>
      <c r="K100" s="43"/>
      <c r="L100" s="65"/>
      <c r="M100" s="43"/>
      <c r="N100" s="65"/>
      <c r="O100" s="43"/>
      <c r="P100" s="43"/>
      <c r="Q100" s="52"/>
    </row>
    <row r="101" spans="1:29" ht="22.5" customHeight="1">
      <c r="A101" s="2" t="s">
        <v>358</v>
      </c>
      <c r="B101" s="15" t="s">
        <v>412</v>
      </c>
      <c r="C101" s="15" t="s">
        <v>270</v>
      </c>
      <c r="D101" s="52"/>
      <c r="E101" s="52"/>
      <c r="F101" s="35"/>
      <c r="G101" s="32"/>
      <c r="H101" s="43"/>
      <c r="I101" s="65"/>
      <c r="J101" s="32"/>
      <c r="K101" s="43"/>
      <c r="L101" s="65"/>
      <c r="M101" s="43"/>
      <c r="N101" s="65"/>
      <c r="O101" s="43"/>
      <c r="P101" s="43"/>
      <c r="Q101" s="52"/>
      <c r="AC101" s="42">
        <f>J101*H101</f>
        <v>0</v>
      </c>
    </row>
    <row r="102" spans="1:17" ht="22.5" customHeight="1">
      <c r="A102" s="2">
        <v>59301517001</v>
      </c>
      <c r="B102" s="15" t="s">
        <v>412</v>
      </c>
      <c r="C102" s="15" t="s">
        <v>277</v>
      </c>
      <c r="D102" s="52"/>
      <c r="E102" s="52"/>
      <c r="F102" s="35"/>
      <c r="G102" s="32"/>
      <c r="H102" s="43"/>
      <c r="I102" s="65"/>
      <c r="J102" s="32"/>
      <c r="K102" s="43"/>
      <c r="L102" s="65"/>
      <c r="M102" s="43"/>
      <c r="N102" s="65"/>
      <c r="O102" s="43"/>
      <c r="P102" s="43"/>
      <c r="Q102" s="52"/>
    </row>
    <row r="103" spans="1:17" ht="22.5" customHeight="1">
      <c r="A103" s="2">
        <v>59301517002</v>
      </c>
      <c r="B103" s="15" t="s">
        <v>412</v>
      </c>
      <c r="C103" s="15" t="s">
        <v>278</v>
      </c>
      <c r="D103" s="52"/>
      <c r="E103" s="52"/>
      <c r="F103" s="35"/>
      <c r="G103" s="32"/>
      <c r="H103" s="43"/>
      <c r="I103" s="65"/>
      <c r="J103" s="32"/>
      <c r="K103" s="43"/>
      <c r="L103" s="65"/>
      <c r="M103" s="43"/>
      <c r="N103" s="65"/>
      <c r="O103" s="43"/>
      <c r="P103" s="43"/>
      <c r="Q103" s="52"/>
    </row>
    <row r="104" spans="1:17" ht="22.5" customHeight="1">
      <c r="A104" s="2">
        <v>59301517003</v>
      </c>
      <c r="B104" s="15" t="s">
        <v>412</v>
      </c>
      <c r="C104" s="15" t="s">
        <v>279</v>
      </c>
      <c r="D104" s="52"/>
      <c r="E104" s="52"/>
      <c r="F104" s="35"/>
      <c r="G104" s="32"/>
      <c r="H104" s="43"/>
      <c r="I104" s="65"/>
      <c r="J104" s="32"/>
      <c r="K104" s="43"/>
      <c r="L104" s="65"/>
      <c r="M104" s="43"/>
      <c r="N104" s="65"/>
      <c r="O104" s="43"/>
      <c r="P104" s="43"/>
      <c r="Q104" s="52"/>
    </row>
    <row r="105" spans="1:17" ht="22.5" customHeight="1">
      <c r="A105" s="2">
        <v>53100028501</v>
      </c>
      <c r="B105" s="15" t="s">
        <v>412</v>
      </c>
      <c r="C105" s="15" t="s">
        <v>290</v>
      </c>
      <c r="D105" s="52"/>
      <c r="E105" s="52"/>
      <c r="F105" s="35"/>
      <c r="G105" s="32"/>
      <c r="H105" s="43"/>
      <c r="I105" s="65"/>
      <c r="J105" s="32"/>
      <c r="K105" s="43"/>
      <c r="L105" s="65"/>
      <c r="M105" s="43"/>
      <c r="N105" s="65"/>
      <c r="O105" s="43"/>
      <c r="P105" s="43"/>
      <c r="Q105" s="52"/>
    </row>
    <row r="106" spans="1:17" ht="22.5" customHeight="1">
      <c r="A106" s="2" t="s">
        <v>379</v>
      </c>
      <c r="B106" s="15" t="s">
        <v>412</v>
      </c>
      <c r="C106" s="15" t="s">
        <v>294</v>
      </c>
      <c r="D106" s="52"/>
      <c r="E106" s="52"/>
      <c r="F106" s="35"/>
      <c r="G106" s="32"/>
      <c r="H106" s="43"/>
      <c r="I106" s="65"/>
      <c r="J106" s="32"/>
      <c r="K106" s="43"/>
      <c r="L106" s="65"/>
      <c r="M106" s="43"/>
      <c r="N106" s="65"/>
      <c r="O106" s="43"/>
      <c r="P106" s="43"/>
      <c r="Q106" s="52"/>
    </row>
    <row r="107" spans="1:17" ht="22.5" customHeight="1">
      <c r="A107" s="2" t="s">
        <v>386</v>
      </c>
      <c r="B107" s="15" t="s">
        <v>412</v>
      </c>
      <c r="C107" s="15" t="s">
        <v>302</v>
      </c>
      <c r="D107" s="52"/>
      <c r="E107" s="52"/>
      <c r="F107" s="35"/>
      <c r="G107" s="32"/>
      <c r="H107" s="43"/>
      <c r="I107" s="65"/>
      <c r="J107" s="32"/>
      <c r="K107" s="43"/>
      <c r="L107" s="65"/>
      <c r="M107" s="43"/>
      <c r="N107" s="65"/>
      <c r="O107" s="43"/>
      <c r="P107" s="43"/>
      <c r="Q107" s="52"/>
    </row>
    <row r="108" spans="1:17" ht="22.5" customHeight="1">
      <c r="A108" s="2" t="s">
        <v>387</v>
      </c>
      <c r="B108" s="15" t="s">
        <v>412</v>
      </c>
      <c r="C108" s="15" t="s">
        <v>303</v>
      </c>
      <c r="D108" s="52"/>
      <c r="E108" s="52"/>
      <c r="F108" s="35"/>
      <c r="G108" s="32"/>
      <c r="H108" s="43"/>
      <c r="I108" s="65"/>
      <c r="J108" s="32"/>
      <c r="K108" s="43"/>
      <c r="L108" s="65"/>
      <c r="M108" s="43"/>
      <c r="N108" s="65"/>
      <c r="O108" s="43"/>
      <c r="P108" s="43"/>
      <c r="Q108" s="52"/>
    </row>
    <row r="109" spans="1:17" ht="22.5" customHeight="1">
      <c r="A109" s="2" t="s">
        <v>388</v>
      </c>
      <c r="B109" s="15" t="s">
        <v>412</v>
      </c>
      <c r="C109" s="15" t="s">
        <v>304</v>
      </c>
      <c r="D109" s="52"/>
      <c r="E109" s="52"/>
      <c r="F109" s="35"/>
      <c r="G109" s="32"/>
      <c r="H109" s="43"/>
      <c r="I109" s="65"/>
      <c r="J109" s="32"/>
      <c r="K109" s="43"/>
      <c r="L109" s="65"/>
      <c r="M109" s="43"/>
      <c r="N109" s="65"/>
      <c r="O109" s="43"/>
      <c r="P109" s="43"/>
      <c r="Q109" s="52"/>
    </row>
    <row r="110" spans="1:17" ht="22.5" customHeight="1">
      <c r="A110" s="2" t="s">
        <v>392</v>
      </c>
      <c r="B110" s="15" t="s">
        <v>412</v>
      </c>
      <c r="C110" s="15" t="s">
        <v>311</v>
      </c>
      <c r="D110" s="52"/>
      <c r="E110" s="52"/>
      <c r="F110" s="35"/>
      <c r="G110" s="32"/>
      <c r="H110" s="43"/>
      <c r="I110" s="65"/>
      <c r="J110" s="32"/>
      <c r="K110" s="43"/>
      <c r="L110" s="65"/>
      <c r="M110" s="43"/>
      <c r="N110" s="65"/>
      <c r="O110" s="43"/>
      <c r="P110" s="43"/>
      <c r="Q110" s="52"/>
    </row>
    <row r="111" spans="1:17" ht="22.5" customHeight="1">
      <c r="A111" s="2" t="s">
        <v>393</v>
      </c>
      <c r="B111" s="15" t="s">
        <v>412</v>
      </c>
      <c r="C111" s="15" t="s">
        <v>312</v>
      </c>
      <c r="D111" s="52"/>
      <c r="E111" s="52"/>
      <c r="F111" s="35"/>
      <c r="G111" s="32"/>
      <c r="H111" s="43"/>
      <c r="I111" s="65"/>
      <c r="J111" s="32"/>
      <c r="K111" s="43"/>
      <c r="L111" s="65"/>
      <c r="M111" s="43"/>
      <c r="N111" s="65"/>
      <c r="O111" s="43"/>
      <c r="P111" s="43"/>
      <c r="Q111" s="52"/>
    </row>
    <row r="112" spans="1:17" ht="22.5" customHeight="1">
      <c r="A112" s="2" t="s">
        <v>389</v>
      </c>
      <c r="B112" s="15" t="s">
        <v>412</v>
      </c>
      <c r="C112" s="15" t="s">
        <v>305</v>
      </c>
      <c r="D112" s="52"/>
      <c r="E112" s="52"/>
      <c r="F112" s="35"/>
      <c r="G112" s="32"/>
      <c r="H112" s="43"/>
      <c r="I112" s="65"/>
      <c r="J112" s="32"/>
      <c r="K112" s="43"/>
      <c r="L112" s="65"/>
      <c r="M112" s="43"/>
      <c r="N112" s="65"/>
      <c r="O112" s="43"/>
      <c r="P112" s="43"/>
      <c r="Q112" s="52"/>
    </row>
    <row r="113" spans="1:17" ht="22.5" customHeight="1">
      <c r="A113" s="2" t="s">
        <v>390</v>
      </c>
      <c r="B113" s="15" t="s">
        <v>412</v>
      </c>
      <c r="C113" s="15" t="s">
        <v>307</v>
      </c>
      <c r="D113" s="52"/>
      <c r="E113" s="52"/>
      <c r="F113" s="35"/>
      <c r="G113" s="32"/>
      <c r="H113" s="43"/>
      <c r="I113" s="65"/>
      <c r="J113" s="32"/>
      <c r="K113" s="43"/>
      <c r="L113" s="65"/>
      <c r="M113" s="43"/>
      <c r="N113" s="65"/>
      <c r="O113" s="43"/>
      <c r="P113" s="43"/>
      <c r="Q113" s="52"/>
    </row>
    <row r="114" spans="1:17" ht="22.5" customHeight="1">
      <c r="A114" s="2" t="s">
        <v>391</v>
      </c>
      <c r="B114" s="15" t="s">
        <v>412</v>
      </c>
      <c r="C114" s="15" t="s">
        <v>309</v>
      </c>
      <c r="D114" s="52"/>
      <c r="E114" s="52"/>
      <c r="F114" s="35"/>
      <c r="G114" s="32"/>
      <c r="H114" s="43"/>
      <c r="I114" s="65"/>
      <c r="J114" s="32"/>
      <c r="K114" s="43"/>
      <c r="L114" s="65"/>
      <c r="M114" s="43"/>
      <c r="N114" s="65"/>
      <c r="O114" s="43"/>
      <c r="P114" s="43"/>
      <c r="Q114" s="52"/>
    </row>
    <row r="115" spans="1:27" ht="22.5" customHeight="1">
      <c r="A115" s="2" t="s">
        <v>416</v>
      </c>
      <c r="B115" s="15" t="s">
        <v>412</v>
      </c>
      <c r="C115" s="15" t="s">
        <v>417</v>
      </c>
      <c r="D115" s="52"/>
      <c r="E115" s="52"/>
      <c r="F115" s="35"/>
      <c r="G115" s="32"/>
      <c r="H115" s="43"/>
      <c r="I115" s="65"/>
      <c r="J115" s="32"/>
      <c r="K115" s="43"/>
      <c r="L115" s="65"/>
      <c r="M115" s="43"/>
      <c r="N115" s="65"/>
      <c r="O115" s="43"/>
      <c r="P115" s="43"/>
      <c r="Q115" s="52"/>
      <c r="AA115" s="42">
        <f>TRUNC(SUM(AA82:AA114),1)</f>
        <v>0</v>
      </c>
    </row>
    <row r="116" spans="1:28" ht="22.5" customHeight="1">
      <c r="A116" s="2" t="s">
        <v>414</v>
      </c>
      <c r="B116" s="15" t="s">
        <v>412</v>
      </c>
      <c r="C116" s="15" t="s">
        <v>415</v>
      </c>
      <c r="D116" s="52"/>
      <c r="E116" s="52"/>
      <c r="F116" s="35"/>
      <c r="G116" s="32"/>
      <c r="H116" s="43"/>
      <c r="I116" s="65"/>
      <c r="J116" s="32"/>
      <c r="K116" s="43"/>
      <c r="L116" s="65"/>
      <c r="M116" s="43"/>
      <c r="N116" s="65"/>
      <c r="O116" s="43"/>
      <c r="P116" s="43"/>
      <c r="Q116" s="52"/>
      <c r="AB116" s="42">
        <f>TRUNC(SUM(AB82:AB115),1)</f>
        <v>0</v>
      </c>
    </row>
    <row r="117" spans="1:30" ht="22.5" customHeight="1">
      <c r="A117" s="2" t="s">
        <v>408</v>
      </c>
      <c r="B117" s="15" t="s">
        <v>412</v>
      </c>
      <c r="C117" s="15" t="s">
        <v>409</v>
      </c>
      <c r="D117" s="52"/>
      <c r="E117" s="52"/>
      <c r="F117" s="35"/>
      <c r="G117" s="32"/>
      <c r="H117" s="43"/>
      <c r="I117" s="65"/>
      <c r="J117" s="32"/>
      <c r="K117" s="43"/>
      <c r="L117" s="65"/>
      <c r="M117" s="43"/>
      <c r="N117" s="65"/>
      <c r="O117" s="43"/>
      <c r="P117" s="43"/>
      <c r="Q117" s="52"/>
      <c r="AC117" s="42">
        <f>TRUNC(TRUNC(SUM(AC82:AC116))*옵션!$B$33/100)</f>
        <v>0</v>
      </c>
      <c r="AD117" s="42">
        <f>TRUNC(SUM(I82:I116))+TRUNC(SUM(N82:N116))</f>
        <v>0</v>
      </c>
    </row>
    <row r="118" spans="1:31" ht="22.5" customHeight="1">
      <c r="A118" s="2">
        <v>56900017016</v>
      </c>
      <c r="B118" s="15" t="s">
        <v>412</v>
      </c>
      <c r="C118" s="15" t="s">
        <v>315</v>
      </c>
      <c r="D118" s="52"/>
      <c r="E118" s="52"/>
      <c r="F118" s="35"/>
      <c r="G118" s="32"/>
      <c r="H118" s="43"/>
      <c r="I118" s="65"/>
      <c r="J118" s="32"/>
      <c r="K118" s="43"/>
      <c r="L118" s="65"/>
      <c r="M118" s="43"/>
      <c r="N118" s="65"/>
      <c r="O118" s="43"/>
      <c r="P118" s="43"/>
      <c r="Q118" s="52"/>
      <c r="AE118" s="42">
        <f>L118</f>
        <v>0</v>
      </c>
    </row>
    <row r="119" spans="1:17" ht="22.5" customHeight="1">
      <c r="A119" s="2" t="s">
        <v>404</v>
      </c>
      <c r="B119" s="15" t="s">
        <v>412</v>
      </c>
      <c r="C119" s="15" t="s">
        <v>405</v>
      </c>
      <c r="D119" s="52"/>
      <c r="E119" s="52"/>
      <c r="F119" s="35"/>
      <c r="G119" s="32"/>
      <c r="H119" s="43"/>
      <c r="I119" s="65"/>
      <c r="J119" s="32"/>
      <c r="K119" s="43"/>
      <c r="L119" s="65"/>
      <c r="M119" s="43"/>
      <c r="N119" s="65"/>
      <c r="O119" s="43"/>
      <c r="P119" s="43"/>
      <c r="Q119" s="52"/>
    </row>
    <row r="120" spans="4:31" ht="22.5" customHeight="1">
      <c r="D120" s="52"/>
      <c r="E120" s="52"/>
      <c r="F120" s="35"/>
      <c r="G120" s="32"/>
      <c r="H120" s="43"/>
      <c r="I120" s="65"/>
      <c r="J120" s="32"/>
      <c r="K120" s="43"/>
      <c r="L120" s="65"/>
      <c r="M120" s="43"/>
      <c r="N120" s="65"/>
      <c r="O120" s="43"/>
      <c r="P120" s="43"/>
      <c r="Q120" s="52"/>
      <c r="AC120" s="42">
        <f>TRUNC(AE120*옵션!$B$36/100)</f>
        <v>0</v>
      </c>
      <c r="AD120" s="42">
        <f>TRUNC(SUM(L82:L118))</f>
        <v>0</v>
      </c>
      <c r="AE120" s="42">
        <f>TRUNC(SUM(AE82:AE119))</f>
        <v>0</v>
      </c>
    </row>
    <row r="121" spans="4:17" ht="22.5" customHeight="1">
      <c r="D121" s="52"/>
      <c r="E121" s="52"/>
      <c r="F121" s="35"/>
      <c r="G121" s="32"/>
      <c r="H121" s="43"/>
      <c r="I121" s="65"/>
      <c r="J121" s="32"/>
      <c r="K121" s="43"/>
      <c r="L121" s="65"/>
      <c r="M121" s="43"/>
      <c r="N121" s="65"/>
      <c r="O121" s="43"/>
      <c r="P121" s="43"/>
      <c r="Q121" s="52"/>
    </row>
    <row r="122" spans="4:17" ht="22.5" customHeight="1">
      <c r="D122" s="52"/>
      <c r="E122" s="52"/>
      <c r="F122" s="35"/>
      <c r="G122" s="32"/>
      <c r="H122" s="43"/>
      <c r="I122" s="65"/>
      <c r="J122" s="32"/>
      <c r="K122" s="43"/>
      <c r="L122" s="65"/>
      <c r="M122" s="43"/>
      <c r="N122" s="65"/>
      <c r="O122" s="43"/>
      <c r="P122" s="43"/>
      <c r="Q122" s="52"/>
    </row>
    <row r="123" spans="4:17" ht="22.5" customHeight="1">
      <c r="D123" s="52"/>
      <c r="E123" s="52"/>
      <c r="F123" s="35"/>
      <c r="G123" s="32"/>
      <c r="H123" s="43"/>
      <c r="I123" s="65"/>
      <c r="J123" s="32"/>
      <c r="K123" s="43"/>
      <c r="L123" s="65"/>
      <c r="M123" s="43"/>
      <c r="N123" s="65"/>
      <c r="O123" s="43"/>
      <c r="P123" s="43"/>
      <c r="Q123" s="52"/>
    </row>
    <row r="124" spans="4:17" ht="22.5" customHeight="1">
      <c r="D124" s="52"/>
      <c r="E124" s="52"/>
      <c r="F124" s="35"/>
      <c r="G124" s="32"/>
      <c r="H124" s="43"/>
      <c r="I124" s="65"/>
      <c r="J124" s="32"/>
      <c r="K124" s="43"/>
      <c r="L124" s="65"/>
      <c r="M124" s="43"/>
      <c r="N124" s="65"/>
      <c r="O124" s="43"/>
      <c r="P124" s="43"/>
      <c r="Q124" s="52"/>
    </row>
    <row r="125" spans="4:17" ht="22.5" customHeight="1">
      <c r="D125" s="52"/>
      <c r="E125" s="52"/>
      <c r="F125" s="35"/>
      <c r="G125" s="32"/>
      <c r="H125" s="43"/>
      <c r="I125" s="65"/>
      <c r="J125" s="32"/>
      <c r="K125" s="43"/>
      <c r="L125" s="65"/>
      <c r="M125" s="43"/>
      <c r="N125" s="65"/>
      <c r="O125" s="43"/>
      <c r="P125" s="43"/>
      <c r="Q125" s="52"/>
    </row>
    <row r="126" spans="4:17" ht="22.5" customHeight="1">
      <c r="D126" s="52"/>
      <c r="E126" s="52"/>
      <c r="F126" s="35"/>
      <c r="G126" s="32"/>
      <c r="H126" s="43"/>
      <c r="I126" s="65"/>
      <c r="J126" s="32"/>
      <c r="K126" s="43"/>
      <c r="L126" s="65"/>
      <c r="M126" s="43"/>
      <c r="N126" s="65"/>
      <c r="O126" s="43"/>
      <c r="P126" s="43"/>
      <c r="Q126" s="52"/>
    </row>
    <row r="127" spans="4:17" ht="22.5" customHeight="1">
      <c r="D127" s="52"/>
      <c r="E127" s="52"/>
      <c r="F127" s="35"/>
      <c r="G127" s="32"/>
      <c r="H127" s="43"/>
      <c r="I127" s="65"/>
      <c r="J127" s="32"/>
      <c r="K127" s="43"/>
      <c r="L127" s="65"/>
      <c r="M127" s="43"/>
      <c r="N127" s="65"/>
      <c r="O127" s="43"/>
      <c r="P127" s="43"/>
      <c r="Q127" s="52"/>
    </row>
    <row r="128" spans="4:17" ht="22.5" customHeight="1">
      <c r="D128" s="52"/>
      <c r="E128" s="52"/>
      <c r="F128" s="35"/>
      <c r="G128" s="32"/>
      <c r="H128" s="43"/>
      <c r="I128" s="65"/>
      <c r="J128" s="32"/>
      <c r="K128" s="43"/>
      <c r="L128" s="65"/>
      <c r="M128" s="43"/>
      <c r="N128" s="65"/>
      <c r="O128" s="43"/>
      <c r="P128" s="43"/>
      <c r="Q128" s="52"/>
    </row>
    <row r="129" spans="4:17" ht="22.5" customHeight="1">
      <c r="D129" s="52"/>
      <c r="E129" s="52"/>
      <c r="F129" s="35"/>
      <c r="G129" s="32"/>
      <c r="H129" s="43"/>
      <c r="I129" s="65"/>
      <c r="J129" s="32"/>
      <c r="K129" s="43"/>
      <c r="L129" s="65"/>
      <c r="M129" s="43"/>
      <c r="N129" s="65"/>
      <c r="O129" s="43"/>
      <c r="P129" s="43"/>
      <c r="Q129" s="52"/>
    </row>
    <row r="130" spans="4:17" ht="22.5" customHeight="1">
      <c r="D130" s="52"/>
      <c r="E130" s="52"/>
      <c r="F130" s="35"/>
      <c r="G130" s="32"/>
      <c r="H130" s="43"/>
      <c r="I130" s="65"/>
      <c r="J130" s="32"/>
      <c r="K130" s="43"/>
      <c r="L130" s="65"/>
      <c r="M130" s="43"/>
      <c r="N130" s="65"/>
      <c r="O130" s="43"/>
      <c r="P130" s="43"/>
      <c r="Q130" s="52"/>
    </row>
    <row r="131" spans="4:17" ht="22.5" customHeight="1">
      <c r="D131" s="52"/>
      <c r="E131" s="52"/>
      <c r="F131" s="35"/>
      <c r="G131" s="32"/>
      <c r="H131" s="43"/>
      <c r="I131" s="65"/>
      <c r="J131" s="32"/>
      <c r="K131" s="43"/>
      <c r="L131" s="65"/>
      <c r="M131" s="43"/>
      <c r="N131" s="65"/>
      <c r="O131" s="43"/>
      <c r="P131" s="43"/>
      <c r="Q131" s="52"/>
    </row>
    <row r="132" spans="4:17" ht="22.5" customHeight="1">
      <c r="D132" s="52"/>
      <c r="E132" s="52"/>
      <c r="F132" s="35"/>
      <c r="G132" s="32"/>
      <c r="H132" s="43"/>
      <c r="I132" s="65"/>
      <c r="J132" s="32"/>
      <c r="K132" s="43"/>
      <c r="L132" s="65"/>
      <c r="M132" s="43"/>
      <c r="N132" s="65"/>
      <c r="O132" s="43"/>
      <c r="P132" s="43"/>
      <c r="Q132" s="52"/>
    </row>
    <row r="133" spans="2:17" ht="22.5" customHeight="1">
      <c r="B133" s="15" t="s">
        <v>406</v>
      </c>
      <c r="D133" s="52"/>
      <c r="E133" s="52"/>
      <c r="F133" s="35"/>
      <c r="G133" s="32"/>
      <c r="H133" s="43"/>
      <c r="I133" s="65"/>
      <c r="J133" s="32"/>
      <c r="K133" s="43"/>
      <c r="L133" s="65"/>
      <c r="M133" s="43"/>
      <c r="N133" s="65"/>
      <c r="O133" s="43"/>
      <c r="P133" s="43"/>
      <c r="Q133" s="52"/>
    </row>
    <row r="134" spans="2:17" ht="22.5" customHeight="1">
      <c r="B134" s="15" t="s">
        <v>398</v>
      </c>
      <c r="D134" s="140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2"/>
    </row>
    <row r="135" spans="1:17" ht="22.5" customHeight="1">
      <c r="A135" s="2" t="s">
        <v>382</v>
      </c>
      <c r="B135" s="15" t="s">
        <v>418</v>
      </c>
      <c r="C135" s="15" t="s">
        <v>296</v>
      </c>
      <c r="D135" s="52"/>
      <c r="E135" s="52"/>
      <c r="F135" s="35"/>
      <c r="G135" s="32"/>
      <c r="H135" s="43"/>
      <c r="I135" s="65"/>
      <c r="J135" s="32"/>
      <c r="K135" s="43"/>
      <c r="L135" s="65"/>
      <c r="M135" s="43"/>
      <c r="N135" s="65"/>
      <c r="O135" s="43"/>
      <c r="P135" s="43"/>
      <c r="Q135" s="52"/>
    </row>
    <row r="136" spans="1:17" ht="22.5" customHeight="1">
      <c r="A136" s="2" t="s">
        <v>384</v>
      </c>
      <c r="B136" s="15" t="s">
        <v>418</v>
      </c>
      <c r="C136" s="15" t="s">
        <v>299</v>
      </c>
      <c r="D136" s="52"/>
      <c r="E136" s="52"/>
      <c r="F136" s="35"/>
      <c r="G136" s="32"/>
      <c r="H136" s="43"/>
      <c r="I136" s="65"/>
      <c r="J136" s="32"/>
      <c r="K136" s="43"/>
      <c r="L136" s="65"/>
      <c r="M136" s="43"/>
      <c r="N136" s="65"/>
      <c r="O136" s="43"/>
      <c r="P136" s="43"/>
      <c r="Q136" s="52"/>
    </row>
    <row r="137" spans="1:17" ht="22.5" customHeight="1">
      <c r="A137" s="2" t="s">
        <v>383</v>
      </c>
      <c r="B137" s="15" t="s">
        <v>418</v>
      </c>
      <c r="C137" s="15" t="s">
        <v>297</v>
      </c>
      <c r="D137" s="52"/>
      <c r="E137" s="52"/>
      <c r="F137" s="35"/>
      <c r="G137" s="32"/>
      <c r="H137" s="43"/>
      <c r="I137" s="65"/>
      <c r="J137" s="32"/>
      <c r="K137" s="43"/>
      <c r="L137" s="65"/>
      <c r="M137" s="43"/>
      <c r="N137" s="65"/>
      <c r="O137" s="43"/>
      <c r="P137" s="43"/>
      <c r="Q137" s="52"/>
    </row>
    <row r="138" spans="1:17" ht="22.5" customHeight="1">
      <c r="A138" s="2" t="s">
        <v>394</v>
      </c>
      <c r="B138" s="15" t="s">
        <v>418</v>
      </c>
      <c r="C138" s="15" t="s">
        <v>313</v>
      </c>
      <c r="D138" s="52"/>
      <c r="E138" s="52"/>
      <c r="F138" s="35"/>
      <c r="G138" s="32"/>
      <c r="H138" s="43"/>
      <c r="I138" s="65"/>
      <c r="J138" s="32"/>
      <c r="K138" s="43"/>
      <c r="L138" s="65"/>
      <c r="M138" s="43"/>
      <c r="N138" s="65"/>
      <c r="O138" s="43"/>
      <c r="P138" s="43"/>
      <c r="Q138" s="52"/>
    </row>
    <row r="139" spans="4:31" ht="22.5" customHeight="1">
      <c r="D139" s="52"/>
      <c r="E139" s="52"/>
      <c r="F139" s="35"/>
      <c r="G139" s="32"/>
      <c r="H139" s="43"/>
      <c r="I139" s="65"/>
      <c r="J139" s="32"/>
      <c r="K139" s="43"/>
      <c r="L139" s="65"/>
      <c r="M139" s="43"/>
      <c r="N139" s="65"/>
      <c r="O139" s="43"/>
      <c r="P139" s="43"/>
      <c r="Q139" s="52"/>
      <c r="AE139" s="42">
        <f>TRUNC(SUM(AE134:AE138))</f>
        <v>0</v>
      </c>
    </row>
    <row r="140" spans="4:17" ht="22.5" customHeight="1">
      <c r="D140" s="52"/>
      <c r="E140" s="52"/>
      <c r="F140" s="35"/>
      <c r="G140" s="32"/>
      <c r="H140" s="43"/>
      <c r="I140" s="65"/>
      <c r="J140" s="32"/>
      <c r="K140" s="43"/>
      <c r="L140" s="65"/>
      <c r="M140" s="43"/>
      <c r="N140" s="65"/>
      <c r="O140" s="43"/>
      <c r="P140" s="43"/>
      <c r="Q140" s="52"/>
    </row>
    <row r="141" spans="4:17" ht="22.5" customHeight="1">
      <c r="D141" s="52"/>
      <c r="E141" s="52"/>
      <c r="F141" s="35"/>
      <c r="G141" s="32"/>
      <c r="H141" s="43"/>
      <c r="I141" s="65"/>
      <c r="J141" s="32"/>
      <c r="K141" s="43"/>
      <c r="L141" s="65"/>
      <c r="M141" s="43"/>
      <c r="N141" s="65"/>
      <c r="O141" s="43"/>
      <c r="P141" s="43"/>
      <c r="Q141" s="52"/>
    </row>
    <row r="142" spans="4:17" ht="22.5" customHeight="1">
      <c r="D142" s="52"/>
      <c r="E142" s="52"/>
      <c r="F142" s="35"/>
      <c r="G142" s="32"/>
      <c r="H142" s="43"/>
      <c r="I142" s="65"/>
      <c r="J142" s="32"/>
      <c r="K142" s="43"/>
      <c r="L142" s="65"/>
      <c r="M142" s="43"/>
      <c r="N142" s="65"/>
      <c r="O142" s="43"/>
      <c r="P142" s="43"/>
      <c r="Q142" s="52"/>
    </row>
    <row r="143" spans="4:17" ht="22.5" customHeight="1">
      <c r="D143" s="52"/>
      <c r="E143" s="52"/>
      <c r="F143" s="35"/>
      <c r="G143" s="32"/>
      <c r="H143" s="43"/>
      <c r="I143" s="65"/>
      <c r="J143" s="32"/>
      <c r="K143" s="43"/>
      <c r="L143" s="65"/>
      <c r="M143" s="43"/>
      <c r="N143" s="65"/>
      <c r="O143" s="43"/>
      <c r="P143" s="43"/>
      <c r="Q143" s="52"/>
    </row>
    <row r="144" spans="4:17" ht="22.5" customHeight="1">
      <c r="D144" s="52"/>
      <c r="E144" s="52"/>
      <c r="F144" s="35"/>
      <c r="G144" s="32"/>
      <c r="H144" s="43"/>
      <c r="I144" s="65"/>
      <c r="J144" s="32"/>
      <c r="K144" s="43"/>
      <c r="L144" s="65"/>
      <c r="M144" s="43"/>
      <c r="N144" s="65"/>
      <c r="O144" s="43"/>
      <c r="P144" s="43"/>
      <c r="Q144" s="52"/>
    </row>
    <row r="145" spans="4:17" ht="22.5" customHeight="1">
      <c r="D145" s="52"/>
      <c r="E145" s="52"/>
      <c r="F145" s="35"/>
      <c r="G145" s="32"/>
      <c r="H145" s="43"/>
      <c r="I145" s="65"/>
      <c r="J145" s="32"/>
      <c r="K145" s="43"/>
      <c r="L145" s="65"/>
      <c r="M145" s="43"/>
      <c r="N145" s="65"/>
      <c r="O145" s="43"/>
      <c r="P145" s="43"/>
      <c r="Q145" s="52"/>
    </row>
    <row r="146" spans="4:17" ht="22.5" customHeight="1">
      <c r="D146" s="52"/>
      <c r="E146" s="52"/>
      <c r="F146" s="35"/>
      <c r="G146" s="32"/>
      <c r="H146" s="43"/>
      <c r="I146" s="65"/>
      <c r="J146" s="32"/>
      <c r="K146" s="43"/>
      <c r="L146" s="65"/>
      <c r="M146" s="43"/>
      <c r="N146" s="65"/>
      <c r="O146" s="43"/>
      <c r="P146" s="43"/>
      <c r="Q146" s="52"/>
    </row>
    <row r="147" spans="4:17" ht="22.5" customHeight="1">
      <c r="D147" s="52"/>
      <c r="E147" s="52"/>
      <c r="F147" s="35"/>
      <c r="G147" s="32"/>
      <c r="H147" s="43"/>
      <c r="I147" s="65"/>
      <c r="J147" s="32"/>
      <c r="K147" s="43"/>
      <c r="L147" s="65"/>
      <c r="M147" s="43"/>
      <c r="N147" s="65"/>
      <c r="O147" s="43"/>
      <c r="P147" s="43"/>
      <c r="Q147" s="52"/>
    </row>
    <row r="148" spans="4:17" ht="22.5" customHeight="1">
      <c r="D148" s="52"/>
      <c r="E148" s="52"/>
      <c r="F148" s="35"/>
      <c r="G148" s="32"/>
      <c r="H148" s="43"/>
      <c r="I148" s="65"/>
      <c r="J148" s="32"/>
      <c r="K148" s="43"/>
      <c r="L148" s="65"/>
      <c r="M148" s="43"/>
      <c r="N148" s="65"/>
      <c r="O148" s="43"/>
      <c r="P148" s="43"/>
      <c r="Q148" s="52"/>
    </row>
    <row r="149" spans="4:17" ht="22.5" customHeight="1">
      <c r="D149" s="52"/>
      <c r="E149" s="52"/>
      <c r="F149" s="35"/>
      <c r="G149" s="32"/>
      <c r="H149" s="43"/>
      <c r="I149" s="65"/>
      <c r="J149" s="32"/>
      <c r="K149" s="43"/>
      <c r="L149" s="65"/>
      <c r="M149" s="43"/>
      <c r="N149" s="65"/>
      <c r="O149" s="43"/>
      <c r="P149" s="43"/>
      <c r="Q149" s="52"/>
    </row>
    <row r="150" spans="4:17" ht="22.5" customHeight="1">
      <c r="D150" s="52"/>
      <c r="E150" s="52"/>
      <c r="F150" s="35"/>
      <c r="G150" s="32"/>
      <c r="H150" s="43"/>
      <c r="I150" s="65"/>
      <c r="J150" s="32"/>
      <c r="K150" s="43"/>
      <c r="L150" s="65"/>
      <c r="M150" s="43"/>
      <c r="N150" s="65"/>
      <c r="O150" s="43"/>
      <c r="P150" s="43"/>
      <c r="Q150" s="52"/>
    </row>
    <row r="151" spans="4:17" ht="22.5" customHeight="1">
      <c r="D151" s="52"/>
      <c r="E151" s="52"/>
      <c r="F151" s="35"/>
      <c r="G151" s="32"/>
      <c r="H151" s="43"/>
      <c r="I151" s="65"/>
      <c r="J151" s="32"/>
      <c r="K151" s="43"/>
      <c r="L151" s="65"/>
      <c r="M151" s="43"/>
      <c r="N151" s="65"/>
      <c r="O151" s="43"/>
      <c r="P151" s="43"/>
      <c r="Q151" s="52"/>
    </row>
    <row r="152" spans="4:17" ht="22.5" customHeight="1">
      <c r="D152" s="52"/>
      <c r="E152" s="52"/>
      <c r="F152" s="35"/>
      <c r="G152" s="32"/>
      <c r="H152" s="43"/>
      <c r="I152" s="65"/>
      <c r="J152" s="32"/>
      <c r="K152" s="43"/>
      <c r="L152" s="65"/>
      <c r="M152" s="43"/>
      <c r="N152" s="65"/>
      <c r="O152" s="43"/>
      <c r="P152" s="43"/>
      <c r="Q152" s="52"/>
    </row>
    <row r="153" spans="4:17" ht="22.5" customHeight="1">
      <c r="D153" s="52"/>
      <c r="E153" s="52"/>
      <c r="F153" s="35"/>
      <c r="G153" s="32"/>
      <c r="H153" s="43"/>
      <c r="I153" s="65"/>
      <c r="J153" s="32"/>
      <c r="K153" s="43"/>
      <c r="L153" s="65"/>
      <c r="M153" s="43"/>
      <c r="N153" s="65"/>
      <c r="O153" s="43"/>
      <c r="P153" s="43"/>
      <c r="Q153" s="52"/>
    </row>
    <row r="154" spans="4:17" ht="22.5" customHeight="1">
      <c r="D154" s="52"/>
      <c r="E154" s="52"/>
      <c r="F154" s="35"/>
      <c r="G154" s="32"/>
      <c r="H154" s="43"/>
      <c r="I154" s="65"/>
      <c r="J154" s="32"/>
      <c r="K154" s="43"/>
      <c r="L154" s="65"/>
      <c r="M154" s="43"/>
      <c r="N154" s="65"/>
      <c r="O154" s="43"/>
      <c r="P154" s="43"/>
      <c r="Q154" s="52"/>
    </row>
    <row r="155" spans="4:17" ht="22.5" customHeight="1">
      <c r="D155" s="52"/>
      <c r="E155" s="52"/>
      <c r="F155" s="35"/>
      <c r="G155" s="32"/>
      <c r="H155" s="43"/>
      <c r="I155" s="65"/>
      <c r="J155" s="32"/>
      <c r="K155" s="43"/>
      <c r="L155" s="65"/>
      <c r="M155" s="43"/>
      <c r="N155" s="65"/>
      <c r="O155" s="43"/>
      <c r="P155" s="43"/>
      <c r="Q155" s="52"/>
    </row>
    <row r="156" spans="4:17" ht="22.5" customHeight="1">
      <c r="D156" s="52"/>
      <c r="E156" s="52"/>
      <c r="F156" s="35"/>
      <c r="G156" s="32"/>
      <c r="H156" s="43"/>
      <c r="I156" s="65"/>
      <c r="J156" s="32"/>
      <c r="K156" s="43"/>
      <c r="L156" s="65"/>
      <c r="M156" s="43"/>
      <c r="N156" s="65"/>
      <c r="O156" s="43"/>
      <c r="P156" s="43"/>
      <c r="Q156" s="52"/>
    </row>
    <row r="157" spans="4:17" ht="22.5" customHeight="1">
      <c r="D157" s="52"/>
      <c r="E157" s="52"/>
      <c r="F157" s="35"/>
      <c r="G157" s="32"/>
      <c r="H157" s="43"/>
      <c r="I157" s="65"/>
      <c r="J157" s="32"/>
      <c r="K157" s="43"/>
      <c r="L157" s="65"/>
      <c r="M157" s="43"/>
      <c r="N157" s="65"/>
      <c r="O157" s="43"/>
      <c r="P157" s="43"/>
      <c r="Q157" s="52"/>
    </row>
    <row r="158" spans="4:17" ht="22.5" customHeight="1">
      <c r="D158" s="52"/>
      <c r="E158" s="52"/>
      <c r="F158" s="35"/>
      <c r="G158" s="32"/>
      <c r="H158" s="43"/>
      <c r="I158" s="65"/>
      <c r="J158" s="32"/>
      <c r="K158" s="43"/>
      <c r="L158" s="65"/>
      <c r="M158" s="43"/>
      <c r="N158" s="65"/>
      <c r="O158" s="43"/>
      <c r="P158" s="43"/>
      <c r="Q158" s="52"/>
    </row>
    <row r="159" spans="2:17" ht="22.5" customHeight="1">
      <c r="B159" s="15" t="s">
        <v>406</v>
      </c>
      <c r="D159" s="52"/>
      <c r="E159" s="52"/>
      <c r="F159" s="35"/>
      <c r="G159" s="32"/>
      <c r="H159" s="43"/>
      <c r="I159" s="65"/>
      <c r="J159" s="32"/>
      <c r="K159" s="43"/>
      <c r="L159" s="65"/>
      <c r="M159" s="43"/>
      <c r="N159" s="65"/>
      <c r="O159" s="43"/>
      <c r="P159" s="43"/>
      <c r="Q159" s="52"/>
    </row>
  </sheetData>
  <sheetProtection/>
  <mergeCells count="16">
    <mergeCell ref="D82:Q82"/>
    <mergeCell ref="D134:Q134"/>
    <mergeCell ref="G2:G3"/>
    <mergeCell ref="H2:I2"/>
    <mergeCell ref="D4:Q4"/>
    <mergeCell ref="D56:Q56"/>
    <mergeCell ref="AA1:AE1"/>
    <mergeCell ref="W1:Z1"/>
    <mergeCell ref="P2:P3"/>
    <mergeCell ref="F2:F3"/>
    <mergeCell ref="Q2:Q3"/>
    <mergeCell ref="D1:N1"/>
    <mergeCell ref="E2:E3"/>
    <mergeCell ref="D2:D3"/>
    <mergeCell ref="J2:L2"/>
    <mergeCell ref="M2:N2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M81"/>
  <sheetViews>
    <sheetView zoomScalePageLayoutView="0" workbookViewId="0" topLeftCell="C1">
      <pane ySplit="3" topLeftCell="A4" activePane="bottomLeft" state="frozen"/>
      <selection pane="topLeft" activeCell="C1" sqref="C1"/>
      <selection pane="bottomLeft" activeCell="D4" sqref="D4"/>
    </sheetView>
  </sheetViews>
  <sheetFormatPr defaultColWidth="8.88671875" defaultRowHeight="21" customHeight="1"/>
  <cols>
    <col min="1" max="1" width="24.21484375" style="38" hidden="1" customWidth="1"/>
    <col min="2" max="2" width="40.88671875" style="10" hidden="1" customWidth="1"/>
    <col min="3" max="3" width="16.77734375" style="9" customWidth="1"/>
    <col min="4" max="4" width="24.3359375" style="9" customWidth="1"/>
    <col min="5" max="5" width="25.3359375" style="9" customWidth="1"/>
    <col min="6" max="6" width="4.77734375" style="34" customWidth="1"/>
    <col min="7" max="7" width="10.88671875" style="11" hidden="1" customWidth="1"/>
    <col min="8" max="8" width="13.88671875" style="39" customWidth="1"/>
    <col min="9" max="9" width="11.6640625" style="39" customWidth="1"/>
    <col min="10" max="10" width="9.99609375" style="39" customWidth="1"/>
    <col min="11" max="11" width="6.99609375" style="39" customWidth="1"/>
    <col min="12" max="12" width="14.6640625" style="39" customWidth="1"/>
    <col min="13" max="13" width="12.3359375" style="7" customWidth="1"/>
    <col min="14" max="16384" width="8.88671875" style="7" customWidth="1"/>
  </cols>
  <sheetData>
    <row r="1" spans="2:12" ht="21" customHeight="1">
      <c r="B1" s="10" t="s">
        <v>397</v>
      </c>
      <c r="C1" s="147" t="s">
        <v>321</v>
      </c>
      <c r="D1" s="147"/>
      <c r="E1" s="147"/>
      <c r="F1" s="147"/>
      <c r="G1" s="147"/>
      <c r="H1" s="147"/>
      <c r="K1" s="146"/>
      <c r="L1" s="146"/>
    </row>
    <row r="2" spans="1:13" s="6" customFormat="1" ht="21" customHeight="1">
      <c r="A2" s="13" t="s">
        <v>55</v>
      </c>
      <c r="B2" s="54" t="s">
        <v>56</v>
      </c>
      <c r="C2" s="137" t="s">
        <v>20</v>
      </c>
      <c r="D2" s="137" t="s">
        <v>59</v>
      </c>
      <c r="E2" s="137" t="s">
        <v>60</v>
      </c>
      <c r="F2" s="138" t="s">
        <v>1</v>
      </c>
      <c r="G2" s="138" t="s">
        <v>2</v>
      </c>
      <c r="H2" s="139" t="s">
        <v>24</v>
      </c>
      <c r="I2" s="139" t="s">
        <v>25</v>
      </c>
      <c r="J2" s="139" t="s">
        <v>26</v>
      </c>
      <c r="K2" s="139" t="s">
        <v>27</v>
      </c>
      <c r="L2" s="139" t="s">
        <v>10</v>
      </c>
      <c r="M2" s="144" t="s">
        <v>57</v>
      </c>
    </row>
    <row r="3" spans="3:13" ht="21" customHeight="1">
      <c r="C3" s="148"/>
      <c r="D3" s="148"/>
      <c r="E3" s="148"/>
      <c r="F3" s="149"/>
      <c r="G3" s="145"/>
      <c r="H3" s="145"/>
      <c r="I3" s="145"/>
      <c r="J3" s="145"/>
      <c r="K3" s="145"/>
      <c r="L3" s="145"/>
      <c r="M3" s="145"/>
    </row>
    <row r="4" spans="2:13" ht="21" customHeight="1">
      <c r="B4" s="10" t="s">
        <v>322</v>
      </c>
      <c r="C4" s="8" t="s">
        <v>226</v>
      </c>
      <c r="D4" s="8" t="s">
        <v>148</v>
      </c>
      <c r="E4" s="8" t="s">
        <v>149</v>
      </c>
      <c r="F4" s="35" t="s">
        <v>150</v>
      </c>
      <c r="G4" s="33"/>
      <c r="H4" s="41" t="e">
        <f>ROUNDDOWN(#REF!*옵션!$D$11,0)</f>
        <v>#REF!</v>
      </c>
      <c r="I4" s="41"/>
      <c r="J4" s="41"/>
      <c r="K4" s="41"/>
      <c r="L4" s="41" t="e">
        <f aca="true" t="shared" si="0" ref="L4:L35">SUM(H4,I4,J4)</f>
        <v>#REF!</v>
      </c>
      <c r="M4" s="66"/>
    </row>
    <row r="5" spans="2:13" ht="21" customHeight="1">
      <c r="B5" s="10" t="s">
        <v>323</v>
      </c>
      <c r="C5" s="8" t="s">
        <v>227</v>
      </c>
      <c r="D5" s="8" t="s">
        <v>151</v>
      </c>
      <c r="E5" s="8" t="s">
        <v>152</v>
      </c>
      <c r="F5" s="35" t="s">
        <v>150</v>
      </c>
      <c r="G5" s="33"/>
      <c r="H5" s="41" t="e">
        <f>ROUNDDOWN(#REF!*옵션!$D$11,0)</f>
        <v>#REF!</v>
      </c>
      <c r="I5" s="41"/>
      <c r="J5" s="41"/>
      <c r="K5" s="41"/>
      <c r="L5" s="41" t="e">
        <f t="shared" si="0"/>
        <v>#REF!</v>
      </c>
      <c r="M5" s="66"/>
    </row>
    <row r="6" spans="2:13" ht="21" customHeight="1">
      <c r="B6" s="10" t="s">
        <v>324</v>
      </c>
      <c r="C6" s="8" t="s">
        <v>228</v>
      </c>
      <c r="D6" s="8" t="s">
        <v>181</v>
      </c>
      <c r="E6" s="8" t="s">
        <v>182</v>
      </c>
      <c r="F6" s="35" t="s">
        <v>150</v>
      </c>
      <c r="G6" s="33"/>
      <c r="H6" s="41" t="e">
        <f>ROUNDDOWN(#REF!*옵션!$D$11,0)</f>
        <v>#REF!</v>
      </c>
      <c r="I6" s="41"/>
      <c r="J6" s="41"/>
      <c r="K6" s="41"/>
      <c r="L6" s="41" t="e">
        <f t="shared" si="0"/>
        <v>#REF!</v>
      </c>
      <c r="M6" s="66"/>
    </row>
    <row r="7" spans="2:13" ht="21" customHeight="1">
      <c r="B7" s="10" t="s">
        <v>325</v>
      </c>
      <c r="C7" s="8" t="s">
        <v>229</v>
      </c>
      <c r="D7" s="8" t="s">
        <v>181</v>
      </c>
      <c r="E7" s="8" t="s">
        <v>196</v>
      </c>
      <c r="F7" s="35" t="s">
        <v>150</v>
      </c>
      <c r="G7" s="33"/>
      <c r="H7" s="41" t="e">
        <f>ROUNDDOWN(#REF!*옵션!$D$11,0)</f>
        <v>#REF!</v>
      </c>
      <c r="I7" s="41"/>
      <c r="J7" s="41"/>
      <c r="K7" s="41"/>
      <c r="L7" s="41" t="e">
        <f t="shared" si="0"/>
        <v>#REF!</v>
      </c>
      <c r="M7" s="66"/>
    </row>
    <row r="8" spans="2:13" ht="21" customHeight="1">
      <c r="B8" s="10" t="s">
        <v>326</v>
      </c>
      <c r="C8" s="8" t="s">
        <v>230</v>
      </c>
      <c r="D8" s="8" t="s">
        <v>197</v>
      </c>
      <c r="E8" s="8" t="s">
        <v>198</v>
      </c>
      <c r="F8" s="35" t="s">
        <v>150</v>
      </c>
      <c r="G8" s="33"/>
      <c r="H8" s="41" t="e">
        <f>ROUNDDOWN(#REF!*옵션!$D$11,0)</f>
        <v>#REF!</v>
      </c>
      <c r="I8" s="41"/>
      <c r="J8" s="41"/>
      <c r="K8" s="41"/>
      <c r="L8" s="41" t="e">
        <f t="shared" si="0"/>
        <v>#REF!</v>
      </c>
      <c r="M8" s="66"/>
    </row>
    <row r="9" spans="2:13" ht="21" customHeight="1">
      <c r="B9" s="10" t="s">
        <v>327</v>
      </c>
      <c r="C9" s="8" t="s">
        <v>231</v>
      </c>
      <c r="D9" s="8" t="s">
        <v>197</v>
      </c>
      <c r="E9" s="8" t="s">
        <v>199</v>
      </c>
      <c r="F9" s="35" t="s">
        <v>155</v>
      </c>
      <c r="G9" s="33"/>
      <c r="H9" s="41" t="e">
        <f>ROUNDDOWN(#REF!*옵션!$D$11,0)</f>
        <v>#REF!</v>
      </c>
      <c r="I9" s="41"/>
      <c r="J9" s="41"/>
      <c r="K9" s="41"/>
      <c r="L9" s="41" t="e">
        <f t="shared" si="0"/>
        <v>#REF!</v>
      </c>
      <c r="M9" s="66"/>
    </row>
    <row r="10" spans="2:13" ht="21" customHeight="1">
      <c r="B10" s="10" t="s">
        <v>328</v>
      </c>
      <c r="C10" s="8" t="s">
        <v>232</v>
      </c>
      <c r="D10" s="8" t="s">
        <v>153</v>
      </c>
      <c r="E10" s="8" t="s">
        <v>154</v>
      </c>
      <c r="F10" s="35" t="s">
        <v>155</v>
      </c>
      <c r="G10" s="33"/>
      <c r="H10" s="41" t="e">
        <f>ROUNDDOWN(#REF!*옵션!$D$11,0)</f>
        <v>#REF!</v>
      </c>
      <c r="I10" s="41"/>
      <c r="J10" s="41"/>
      <c r="K10" s="41"/>
      <c r="L10" s="41" t="e">
        <f t="shared" si="0"/>
        <v>#REF!</v>
      </c>
      <c r="M10" s="66"/>
    </row>
    <row r="11" spans="2:13" ht="21" customHeight="1">
      <c r="B11" s="10" t="s">
        <v>329</v>
      </c>
      <c r="C11" s="8" t="s">
        <v>233</v>
      </c>
      <c r="D11" s="8" t="s">
        <v>183</v>
      </c>
      <c r="E11" s="8" t="s">
        <v>200</v>
      </c>
      <c r="F11" s="35" t="s">
        <v>155</v>
      </c>
      <c r="G11" s="33"/>
      <c r="H11" s="41" t="e">
        <f>ROUNDDOWN(#REF!*옵션!$D$11,0)</f>
        <v>#REF!</v>
      </c>
      <c r="I11" s="41"/>
      <c r="J11" s="41"/>
      <c r="K11" s="41"/>
      <c r="L11" s="41" t="e">
        <f t="shared" si="0"/>
        <v>#REF!</v>
      </c>
      <c r="M11" s="66"/>
    </row>
    <row r="12" spans="2:13" ht="21" customHeight="1">
      <c r="B12" s="10" t="s">
        <v>330</v>
      </c>
      <c r="C12" s="8" t="s">
        <v>234</v>
      </c>
      <c r="D12" s="8" t="s">
        <v>183</v>
      </c>
      <c r="E12" s="8" t="s">
        <v>184</v>
      </c>
      <c r="F12" s="35" t="s">
        <v>155</v>
      </c>
      <c r="G12" s="33"/>
      <c r="H12" s="41" t="e">
        <f>ROUNDDOWN(#REF!*옵션!$D$11,0)</f>
        <v>#REF!</v>
      </c>
      <c r="I12" s="41"/>
      <c r="J12" s="41"/>
      <c r="K12" s="41"/>
      <c r="L12" s="41" t="e">
        <f t="shared" si="0"/>
        <v>#REF!</v>
      </c>
      <c r="M12" s="66"/>
    </row>
    <row r="13" spans="2:13" ht="21" customHeight="1">
      <c r="B13" s="10" t="s">
        <v>331</v>
      </c>
      <c r="C13" s="8" t="s">
        <v>235</v>
      </c>
      <c r="D13" s="8" t="s">
        <v>185</v>
      </c>
      <c r="E13" s="8" t="s">
        <v>201</v>
      </c>
      <c r="F13" s="35" t="s">
        <v>155</v>
      </c>
      <c r="G13" s="33"/>
      <c r="H13" s="41" t="e">
        <f>ROUNDDOWN(#REF!*옵션!$D$11,0)</f>
        <v>#REF!</v>
      </c>
      <c r="I13" s="41"/>
      <c r="J13" s="41"/>
      <c r="K13" s="41"/>
      <c r="L13" s="41" t="e">
        <f t="shared" si="0"/>
        <v>#REF!</v>
      </c>
      <c r="M13" s="66"/>
    </row>
    <row r="14" spans="2:13" ht="21" customHeight="1">
      <c r="B14" s="10" t="s">
        <v>332</v>
      </c>
      <c r="C14" s="8" t="s">
        <v>236</v>
      </c>
      <c r="D14" s="8" t="s">
        <v>185</v>
      </c>
      <c r="E14" s="8" t="s">
        <v>202</v>
      </c>
      <c r="F14" s="35" t="s">
        <v>155</v>
      </c>
      <c r="G14" s="33"/>
      <c r="H14" s="41" t="e">
        <f>ROUNDDOWN(#REF!*옵션!$D$11,0)</f>
        <v>#REF!</v>
      </c>
      <c r="I14" s="41"/>
      <c r="J14" s="41"/>
      <c r="K14" s="41"/>
      <c r="L14" s="41" t="e">
        <f t="shared" si="0"/>
        <v>#REF!</v>
      </c>
      <c r="M14" s="66"/>
    </row>
    <row r="15" spans="2:13" ht="21" customHeight="1">
      <c r="B15" s="10" t="s">
        <v>333</v>
      </c>
      <c r="C15" s="8" t="s">
        <v>237</v>
      </c>
      <c r="D15" s="8" t="s">
        <v>185</v>
      </c>
      <c r="E15" s="8" t="s">
        <v>186</v>
      </c>
      <c r="F15" s="35" t="s">
        <v>155</v>
      </c>
      <c r="G15" s="33"/>
      <c r="H15" s="41" t="e">
        <f>ROUNDDOWN(#REF!*옵션!$D$11,0)</f>
        <v>#REF!</v>
      </c>
      <c r="I15" s="41"/>
      <c r="J15" s="41"/>
      <c r="K15" s="41"/>
      <c r="L15" s="41" t="e">
        <f t="shared" si="0"/>
        <v>#REF!</v>
      </c>
      <c r="M15" s="66"/>
    </row>
    <row r="16" spans="2:13" ht="21" customHeight="1">
      <c r="B16" s="10" t="s">
        <v>334</v>
      </c>
      <c r="C16" s="8" t="s">
        <v>238</v>
      </c>
      <c r="D16" s="8" t="s">
        <v>187</v>
      </c>
      <c r="E16" s="8" t="s">
        <v>203</v>
      </c>
      <c r="F16" s="35" t="s">
        <v>155</v>
      </c>
      <c r="G16" s="33"/>
      <c r="H16" s="41" t="e">
        <f>ROUNDDOWN(#REF!*옵션!$D$11,0)</f>
        <v>#REF!</v>
      </c>
      <c r="I16" s="41"/>
      <c r="J16" s="41"/>
      <c r="K16" s="41"/>
      <c r="L16" s="41" t="e">
        <f t="shared" si="0"/>
        <v>#REF!</v>
      </c>
      <c r="M16" s="66"/>
    </row>
    <row r="17" spans="2:13" ht="21" customHeight="1">
      <c r="B17" s="10" t="s">
        <v>335</v>
      </c>
      <c r="C17" s="8" t="s">
        <v>239</v>
      </c>
      <c r="D17" s="8" t="s">
        <v>187</v>
      </c>
      <c r="E17" s="8" t="s">
        <v>188</v>
      </c>
      <c r="F17" s="35" t="s">
        <v>155</v>
      </c>
      <c r="G17" s="33"/>
      <c r="H17" s="41" t="e">
        <f>ROUNDDOWN(#REF!*옵션!$D$11,0)</f>
        <v>#REF!</v>
      </c>
      <c r="I17" s="41"/>
      <c r="J17" s="41"/>
      <c r="K17" s="41"/>
      <c r="L17" s="41" t="e">
        <f t="shared" si="0"/>
        <v>#REF!</v>
      </c>
      <c r="M17" s="66"/>
    </row>
    <row r="18" spans="2:13" ht="21" customHeight="1">
      <c r="B18" s="10" t="s">
        <v>336</v>
      </c>
      <c r="C18" s="8" t="s">
        <v>240</v>
      </c>
      <c r="D18" s="8" t="s">
        <v>187</v>
      </c>
      <c r="E18" s="8" t="s">
        <v>204</v>
      </c>
      <c r="F18" s="35" t="s">
        <v>155</v>
      </c>
      <c r="G18" s="33"/>
      <c r="H18" s="41" t="e">
        <f>ROUNDDOWN(#REF!*옵션!$D$11,0)</f>
        <v>#REF!</v>
      </c>
      <c r="I18" s="41"/>
      <c r="J18" s="41"/>
      <c r="K18" s="41"/>
      <c r="L18" s="41" t="e">
        <f t="shared" si="0"/>
        <v>#REF!</v>
      </c>
      <c r="M18" s="66"/>
    </row>
    <row r="19" spans="2:13" ht="21" customHeight="1">
      <c r="B19" s="10" t="s">
        <v>337</v>
      </c>
      <c r="C19" s="8" t="s">
        <v>241</v>
      </c>
      <c r="D19" s="8" t="s">
        <v>205</v>
      </c>
      <c r="E19" s="8" t="s">
        <v>206</v>
      </c>
      <c r="F19" s="35" t="s">
        <v>150</v>
      </c>
      <c r="G19" s="33"/>
      <c r="H19" s="41" t="e">
        <f>ROUNDDOWN(#REF!*옵션!$D$11,0)</f>
        <v>#REF!</v>
      </c>
      <c r="I19" s="41"/>
      <c r="J19" s="41"/>
      <c r="K19" s="41"/>
      <c r="L19" s="41" t="e">
        <f t="shared" si="0"/>
        <v>#REF!</v>
      </c>
      <c r="M19" s="66"/>
    </row>
    <row r="20" spans="2:13" ht="21" customHeight="1">
      <c r="B20" s="10" t="s">
        <v>338</v>
      </c>
      <c r="C20" s="8" t="s">
        <v>242</v>
      </c>
      <c r="D20" s="8" t="s">
        <v>205</v>
      </c>
      <c r="E20" s="8" t="s">
        <v>207</v>
      </c>
      <c r="F20" s="35" t="s">
        <v>150</v>
      </c>
      <c r="G20" s="33"/>
      <c r="H20" s="41" t="e">
        <f>ROUNDDOWN(#REF!*옵션!$D$11,0)</f>
        <v>#REF!</v>
      </c>
      <c r="I20" s="41"/>
      <c r="J20" s="41"/>
      <c r="K20" s="41"/>
      <c r="L20" s="41" t="e">
        <f t="shared" si="0"/>
        <v>#REF!</v>
      </c>
      <c r="M20" s="66"/>
    </row>
    <row r="21" spans="2:13" ht="21" customHeight="1">
      <c r="B21" s="10" t="s">
        <v>339</v>
      </c>
      <c r="C21" s="8" t="s">
        <v>243</v>
      </c>
      <c r="D21" s="8" t="s">
        <v>205</v>
      </c>
      <c r="E21" s="8" t="s">
        <v>208</v>
      </c>
      <c r="F21" s="35" t="s">
        <v>155</v>
      </c>
      <c r="G21" s="33"/>
      <c r="H21" s="41" t="e">
        <f>ROUNDDOWN(#REF!*옵션!$D$11,0)</f>
        <v>#REF!</v>
      </c>
      <c r="I21" s="41"/>
      <c r="J21" s="41"/>
      <c r="K21" s="41"/>
      <c r="L21" s="41" t="e">
        <f t="shared" si="0"/>
        <v>#REF!</v>
      </c>
      <c r="M21" s="66"/>
    </row>
    <row r="22" spans="2:13" ht="21" customHeight="1">
      <c r="B22" s="10" t="s">
        <v>340</v>
      </c>
      <c r="C22" s="8" t="s">
        <v>244</v>
      </c>
      <c r="D22" s="8" t="s">
        <v>205</v>
      </c>
      <c r="E22" s="8" t="s">
        <v>209</v>
      </c>
      <c r="F22" s="35" t="s">
        <v>155</v>
      </c>
      <c r="G22" s="33"/>
      <c r="H22" s="41" t="e">
        <f>ROUNDDOWN(#REF!*옵션!$D$11,0)</f>
        <v>#REF!</v>
      </c>
      <c r="I22" s="41"/>
      <c r="J22" s="41"/>
      <c r="K22" s="41"/>
      <c r="L22" s="41" t="e">
        <f t="shared" si="0"/>
        <v>#REF!</v>
      </c>
      <c r="M22" s="66"/>
    </row>
    <row r="23" spans="2:13" ht="21" customHeight="1">
      <c r="B23" s="10" t="s">
        <v>341</v>
      </c>
      <c r="C23" s="8" t="s">
        <v>245</v>
      </c>
      <c r="D23" s="8" t="s">
        <v>205</v>
      </c>
      <c r="E23" s="8" t="s">
        <v>210</v>
      </c>
      <c r="F23" s="35" t="s">
        <v>155</v>
      </c>
      <c r="G23" s="33"/>
      <c r="H23" s="41" t="e">
        <f>ROUNDDOWN(#REF!*옵션!$D$11,0)</f>
        <v>#REF!</v>
      </c>
      <c r="I23" s="41"/>
      <c r="J23" s="41"/>
      <c r="K23" s="41"/>
      <c r="L23" s="41" t="e">
        <f t="shared" si="0"/>
        <v>#REF!</v>
      </c>
      <c r="M23" s="66"/>
    </row>
    <row r="24" spans="2:13" ht="21" customHeight="1">
      <c r="B24" s="10" t="s">
        <v>342</v>
      </c>
      <c r="C24" s="8" t="s">
        <v>246</v>
      </c>
      <c r="D24" s="8" t="s">
        <v>205</v>
      </c>
      <c r="E24" s="8" t="s">
        <v>211</v>
      </c>
      <c r="F24" s="35" t="s">
        <v>155</v>
      </c>
      <c r="G24" s="33"/>
      <c r="H24" s="41" t="e">
        <f>ROUNDDOWN(#REF!*옵션!$D$11,0)</f>
        <v>#REF!</v>
      </c>
      <c r="I24" s="41"/>
      <c r="J24" s="41"/>
      <c r="K24" s="41"/>
      <c r="L24" s="41" t="e">
        <f t="shared" si="0"/>
        <v>#REF!</v>
      </c>
      <c r="M24" s="66"/>
    </row>
    <row r="25" spans="2:13" ht="21" customHeight="1">
      <c r="B25" s="10" t="s">
        <v>343</v>
      </c>
      <c r="C25" s="8" t="s">
        <v>247</v>
      </c>
      <c r="D25" s="8" t="s">
        <v>205</v>
      </c>
      <c r="E25" s="8" t="s">
        <v>212</v>
      </c>
      <c r="F25" s="35" t="s">
        <v>155</v>
      </c>
      <c r="G25" s="33"/>
      <c r="H25" s="41" t="e">
        <f>ROUNDDOWN(#REF!*옵션!$D$11,0)</f>
        <v>#REF!</v>
      </c>
      <c r="I25" s="41"/>
      <c r="J25" s="41"/>
      <c r="K25" s="41"/>
      <c r="L25" s="41" t="e">
        <f t="shared" si="0"/>
        <v>#REF!</v>
      </c>
      <c r="M25" s="66"/>
    </row>
    <row r="26" spans="2:13" ht="21" customHeight="1">
      <c r="B26" s="10" t="s">
        <v>344</v>
      </c>
      <c r="C26" s="8" t="s">
        <v>248</v>
      </c>
      <c r="D26" s="8" t="s">
        <v>156</v>
      </c>
      <c r="E26" s="8" t="s">
        <v>157</v>
      </c>
      <c r="F26" s="35" t="s">
        <v>150</v>
      </c>
      <c r="G26" s="33"/>
      <c r="H26" s="41" t="e">
        <f>ROUNDDOWN(#REF!*옵션!$D$11,0)</f>
        <v>#REF!</v>
      </c>
      <c r="I26" s="41"/>
      <c r="J26" s="41"/>
      <c r="K26" s="41"/>
      <c r="L26" s="41" t="e">
        <f t="shared" si="0"/>
        <v>#REF!</v>
      </c>
      <c r="M26" s="66"/>
    </row>
    <row r="27" spans="2:13" ht="21" customHeight="1">
      <c r="B27" s="10" t="s">
        <v>345</v>
      </c>
      <c r="C27" s="8" t="s">
        <v>249</v>
      </c>
      <c r="D27" s="8" t="s">
        <v>158</v>
      </c>
      <c r="E27" s="8" t="s">
        <v>159</v>
      </c>
      <c r="F27" s="35" t="s">
        <v>155</v>
      </c>
      <c r="G27" s="33"/>
      <c r="H27" s="41" t="e">
        <f>ROUNDDOWN(#REF!*옵션!$D$11,0)</f>
        <v>#REF!</v>
      </c>
      <c r="I27" s="41"/>
      <c r="J27" s="41"/>
      <c r="K27" s="41"/>
      <c r="L27" s="41" t="e">
        <f t="shared" si="0"/>
        <v>#REF!</v>
      </c>
      <c r="M27" s="66"/>
    </row>
    <row r="28" spans="2:13" ht="21" customHeight="1">
      <c r="B28" s="10" t="s">
        <v>346</v>
      </c>
      <c r="C28" s="8" t="s">
        <v>250</v>
      </c>
      <c r="D28" s="8" t="s">
        <v>158</v>
      </c>
      <c r="E28" s="8" t="s">
        <v>160</v>
      </c>
      <c r="F28" s="35" t="s">
        <v>155</v>
      </c>
      <c r="G28" s="33"/>
      <c r="H28" s="41" t="e">
        <f>ROUNDDOWN(#REF!*옵션!$D$11,0)</f>
        <v>#REF!</v>
      </c>
      <c r="I28" s="41"/>
      <c r="J28" s="41"/>
      <c r="K28" s="41"/>
      <c r="L28" s="41" t="e">
        <f t="shared" si="0"/>
        <v>#REF!</v>
      </c>
      <c r="M28" s="66"/>
    </row>
    <row r="29" spans="2:13" ht="21" customHeight="1">
      <c r="B29" s="10" t="s">
        <v>347</v>
      </c>
      <c r="C29" s="8" t="s">
        <v>251</v>
      </c>
      <c r="D29" s="8" t="s">
        <v>158</v>
      </c>
      <c r="E29" s="8" t="s">
        <v>161</v>
      </c>
      <c r="F29" s="35" t="s">
        <v>155</v>
      </c>
      <c r="G29" s="33"/>
      <c r="H29" s="41" t="e">
        <f>ROUNDDOWN(#REF!*옵션!$D$11,0)</f>
        <v>#REF!</v>
      </c>
      <c r="I29" s="41"/>
      <c r="J29" s="41"/>
      <c r="K29" s="41"/>
      <c r="L29" s="41" t="e">
        <f t="shared" si="0"/>
        <v>#REF!</v>
      </c>
      <c r="M29" s="66"/>
    </row>
    <row r="30" spans="2:13" ht="21" customHeight="1">
      <c r="B30" s="10" t="s">
        <v>348</v>
      </c>
      <c r="C30" s="8" t="s">
        <v>252</v>
      </c>
      <c r="D30" s="8" t="s">
        <v>158</v>
      </c>
      <c r="E30" s="8" t="s">
        <v>253</v>
      </c>
      <c r="F30" s="35" t="s">
        <v>155</v>
      </c>
      <c r="G30" s="33"/>
      <c r="H30" s="41" t="e">
        <f>ROUNDDOWN(#REF!*옵션!$D$11,0)</f>
        <v>#REF!</v>
      </c>
      <c r="I30" s="41"/>
      <c r="J30" s="41"/>
      <c r="K30" s="41"/>
      <c r="L30" s="41" t="e">
        <f t="shared" si="0"/>
        <v>#REF!</v>
      </c>
      <c r="M30" s="66"/>
    </row>
    <row r="31" spans="2:13" ht="21" customHeight="1">
      <c r="B31" s="10" t="s">
        <v>349</v>
      </c>
      <c r="C31" s="8" t="s">
        <v>254</v>
      </c>
      <c r="D31" s="8" t="s">
        <v>158</v>
      </c>
      <c r="E31" s="8" t="s">
        <v>162</v>
      </c>
      <c r="F31" s="35" t="s">
        <v>155</v>
      </c>
      <c r="G31" s="33"/>
      <c r="H31" s="41" t="e">
        <f>ROUNDDOWN(#REF!*옵션!$D$11,0)</f>
        <v>#REF!</v>
      </c>
      <c r="I31" s="41"/>
      <c r="J31" s="41"/>
      <c r="K31" s="41"/>
      <c r="L31" s="41" t="e">
        <f t="shared" si="0"/>
        <v>#REF!</v>
      </c>
      <c r="M31" s="66"/>
    </row>
    <row r="32" spans="2:13" ht="21" customHeight="1">
      <c r="B32" s="10" t="s">
        <v>350</v>
      </c>
      <c r="C32" s="8" t="s">
        <v>255</v>
      </c>
      <c r="D32" s="8" t="s">
        <v>158</v>
      </c>
      <c r="E32" s="8" t="s">
        <v>163</v>
      </c>
      <c r="F32" s="35" t="s">
        <v>155</v>
      </c>
      <c r="G32" s="33"/>
      <c r="H32" s="41" t="e">
        <f>ROUNDDOWN(#REF!*옵션!$D$11,0)</f>
        <v>#REF!</v>
      </c>
      <c r="I32" s="41"/>
      <c r="J32" s="41"/>
      <c r="K32" s="41"/>
      <c r="L32" s="41" t="e">
        <f t="shared" si="0"/>
        <v>#REF!</v>
      </c>
      <c r="M32" s="66"/>
    </row>
    <row r="33" spans="2:13" ht="21" customHeight="1">
      <c r="B33" s="10" t="s">
        <v>351</v>
      </c>
      <c r="C33" s="8" t="s">
        <v>256</v>
      </c>
      <c r="D33" s="8" t="s">
        <v>158</v>
      </c>
      <c r="E33" s="8" t="s">
        <v>164</v>
      </c>
      <c r="F33" s="35" t="s">
        <v>155</v>
      </c>
      <c r="G33" s="33"/>
      <c r="H33" s="41" t="e">
        <f>ROUNDDOWN(#REF!*옵션!$D$11,0)</f>
        <v>#REF!</v>
      </c>
      <c r="I33" s="41"/>
      <c r="J33" s="41"/>
      <c r="K33" s="41"/>
      <c r="L33" s="41" t="e">
        <f t="shared" si="0"/>
        <v>#REF!</v>
      </c>
      <c r="M33" s="66"/>
    </row>
    <row r="34" spans="2:13" ht="21" customHeight="1">
      <c r="B34" s="10" t="s">
        <v>352</v>
      </c>
      <c r="C34" s="8" t="s">
        <v>257</v>
      </c>
      <c r="D34" s="8" t="s">
        <v>158</v>
      </c>
      <c r="E34" s="8" t="s">
        <v>258</v>
      </c>
      <c r="F34" s="35" t="s">
        <v>155</v>
      </c>
      <c r="G34" s="33"/>
      <c r="H34" s="41" t="e">
        <f>ROUNDDOWN(#REF!*옵션!$D$11,0)</f>
        <v>#REF!</v>
      </c>
      <c r="I34" s="41"/>
      <c r="J34" s="41"/>
      <c r="K34" s="41"/>
      <c r="L34" s="41" t="e">
        <f t="shared" si="0"/>
        <v>#REF!</v>
      </c>
      <c r="M34" s="66"/>
    </row>
    <row r="35" spans="2:13" ht="21" customHeight="1">
      <c r="B35" s="10" t="s">
        <v>353</v>
      </c>
      <c r="C35" s="8" t="s">
        <v>259</v>
      </c>
      <c r="D35" s="8" t="s">
        <v>158</v>
      </c>
      <c r="E35" s="8" t="s">
        <v>260</v>
      </c>
      <c r="F35" s="35" t="s">
        <v>155</v>
      </c>
      <c r="G35" s="33"/>
      <c r="H35" s="41" t="e">
        <f>ROUNDDOWN(#REF!*옵션!$D$11,0)</f>
        <v>#REF!</v>
      </c>
      <c r="I35" s="41"/>
      <c r="J35" s="41"/>
      <c r="K35" s="41"/>
      <c r="L35" s="41" t="e">
        <f t="shared" si="0"/>
        <v>#REF!</v>
      </c>
      <c r="M35" s="66"/>
    </row>
    <row r="36" spans="2:13" ht="21" customHeight="1">
      <c r="B36" s="10" t="s">
        <v>354</v>
      </c>
      <c r="C36" s="8" t="s">
        <v>261</v>
      </c>
      <c r="D36" s="8" t="s">
        <v>262</v>
      </c>
      <c r="E36" s="8" t="s">
        <v>263</v>
      </c>
      <c r="F36" s="35" t="s">
        <v>155</v>
      </c>
      <c r="G36" s="33"/>
      <c r="H36" s="41" t="e">
        <f>ROUNDDOWN(#REF!*옵션!$D$11,0)</f>
        <v>#REF!</v>
      </c>
      <c r="I36" s="41"/>
      <c r="J36" s="41"/>
      <c r="K36" s="41"/>
      <c r="L36" s="41" t="e">
        <f aca="true" t="shared" si="1" ref="L36:L67">SUM(H36,I36,J36)</f>
        <v>#REF!</v>
      </c>
      <c r="M36" s="66"/>
    </row>
    <row r="37" spans="2:13" ht="21" customHeight="1">
      <c r="B37" s="10" t="s">
        <v>355</v>
      </c>
      <c r="C37" s="8" t="s">
        <v>264</v>
      </c>
      <c r="D37" s="8" t="s">
        <v>262</v>
      </c>
      <c r="E37" s="8" t="s">
        <v>265</v>
      </c>
      <c r="F37" s="35" t="s">
        <v>155</v>
      </c>
      <c r="G37" s="33"/>
      <c r="H37" s="41" t="e">
        <f>ROUNDDOWN(#REF!*옵션!$D$11,0)</f>
        <v>#REF!</v>
      </c>
      <c r="I37" s="41"/>
      <c r="J37" s="41"/>
      <c r="K37" s="41"/>
      <c r="L37" s="41" t="e">
        <f t="shared" si="1"/>
        <v>#REF!</v>
      </c>
      <c r="M37" s="66"/>
    </row>
    <row r="38" spans="2:13" ht="21" customHeight="1">
      <c r="B38" s="10" t="s">
        <v>356</v>
      </c>
      <c r="C38" s="8" t="s">
        <v>266</v>
      </c>
      <c r="D38" s="8" t="s">
        <v>267</v>
      </c>
      <c r="E38" s="8" t="s">
        <v>268</v>
      </c>
      <c r="F38" s="35" t="s">
        <v>155</v>
      </c>
      <c r="G38" s="33"/>
      <c r="H38" s="41" t="e">
        <f>ROUNDDOWN(#REF!*옵션!$D$11,0)</f>
        <v>#REF!</v>
      </c>
      <c r="I38" s="41"/>
      <c r="J38" s="41"/>
      <c r="K38" s="41"/>
      <c r="L38" s="41" t="e">
        <f t="shared" si="1"/>
        <v>#REF!</v>
      </c>
      <c r="M38" s="66"/>
    </row>
    <row r="39" spans="2:13" ht="21" customHeight="1">
      <c r="B39" s="10" t="s">
        <v>357</v>
      </c>
      <c r="C39" s="8" t="s">
        <v>269</v>
      </c>
      <c r="D39" s="8" t="s">
        <v>141</v>
      </c>
      <c r="E39" s="8" t="s">
        <v>213</v>
      </c>
      <c r="F39" s="35" t="s">
        <v>155</v>
      </c>
      <c r="G39" s="33"/>
      <c r="H39" s="41" t="e">
        <f>ROUNDDOWN(#REF!*옵션!$D$11,0)</f>
        <v>#REF!</v>
      </c>
      <c r="I39" s="41"/>
      <c r="J39" s="41"/>
      <c r="K39" s="41"/>
      <c r="L39" s="41" t="e">
        <f t="shared" si="1"/>
        <v>#REF!</v>
      </c>
      <c r="M39" s="66"/>
    </row>
    <row r="40" spans="2:13" ht="21" customHeight="1">
      <c r="B40" s="10" t="s">
        <v>358</v>
      </c>
      <c r="C40" s="8" t="s">
        <v>270</v>
      </c>
      <c r="D40" s="8" t="s">
        <v>189</v>
      </c>
      <c r="E40" s="8" t="s">
        <v>214</v>
      </c>
      <c r="F40" s="35" t="s">
        <v>150</v>
      </c>
      <c r="G40" s="33"/>
      <c r="H40" s="41" t="e">
        <f>ROUNDDOWN(#REF!*옵션!$D$11,0)</f>
        <v>#REF!</v>
      </c>
      <c r="I40" s="41"/>
      <c r="J40" s="41"/>
      <c r="K40" s="41"/>
      <c r="L40" s="41" t="e">
        <f t="shared" si="1"/>
        <v>#REF!</v>
      </c>
      <c r="M40" s="66"/>
    </row>
    <row r="41" spans="2:13" ht="21" customHeight="1">
      <c r="B41" s="10" t="s">
        <v>359</v>
      </c>
      <c r="C41" s="8" t="s">
        <v>271</v>
      </c>
      <c r="D41" s="8" t="s">
        <v>189</v>
      </c>
      <c r="E41" s="8" t="s">
        <v>190</v>
      </c>
      <c r="F41" s="35" t="s">
        <v>150</v>
      </c>
      <c r="G41" s="33"/>
      <c r="H41" s="41" t="e">
        <f>ROUNDDOWN(#REF!*옵션!$D$11,0)</f>
        <v>#REF!</v>
      </c>
      <c r="I41" s="41"/>
      <c r="J41" s="41"/>
      <c r="K41" s="41"/>
      <c r="L41" s="41" t="e">
        <f t="shared" si="1"/>
        <v>#REF!</v>
      </c>
      <c r="M41" s="66"/>
    </row>
    <row r="42" spans="2:13" ht="21" customHeight="1">
      <c r="B42" s="10" t="s">
        <v>360</v>
      </c>
      <c r="C42" s="8" t="s">
        <v>272</v>
      </c>
      <c r="D42" s="8" t="s">
        <v>165</v>
      </c>
      <c r="E42" s="8" t="s">
        <v>166</v>
      </c>
      <c r="F42" s="35" t="s">
        <v>150</v>
      </c>
      <c r="G42" s="33"/>
      <c r="H42" s="41" t="e">
        <f>ROUNDDOWN(#REF!*옵션!$D$11,0)</f>
        <v>#REF!</v>
      </c>
      <c r="I42" s="41"/>
      <c r="J42" s="41"/>
      <c r="K42" s="41"/>
      <c r="L42" s="41" t="e">
        <f t="shared" si="1"/>
        <v>#REF!</v>
      </c>
      <c r="M42" s="66"/>
    </row>
    <row r="43" spans="2:13" ht="21" customHeight="1">
      <c r="B43" s="10" t="s">
        <v>361</v>
      </c>
      <c r="C43" s="8" t="s">
        <v>273</v>
      </c>
      <c r="D43" s="8" t="s">
        <v>165</v>
      </c>
      <c r="E43" s="8" t="s">
        <v>167</v>
      </c>
      <c r="F43" s="35" t="s">
        <v>150</v>
      </c>
      <c r="G43" s="33"/>
      <c r="H43" s="41" t="e">
        <f>ROUNDDOWN(#REF!*옵션!$D$11,0)</f>
        <v>#REF!</v>
      </c>
      <c r="I43" s="41"/>
      <c r="J43" s="41"/>
      <c r="K43" s="41"/>
      <c r="L43" s="41" t="e">
        <f t="shared" si="1"/>
        <v>#REF!</v>
      </c>
      <c r="M43" s="66"/>
    </row>
    <row r="44" spans="2:13" ht="21" customHeight="1">
      <c r="B44" s="10" t="s">
        <v>362</v>
      </c>
      <c r="C44" s="8" t="s">
        <v>274</v>
      </c>
      <c r="D44" s="8" t="s">
        <v>165</v>
      </c>
      <c r="E44" s="8" t="s">
        <v>168</v>
      </c>
      <c r="F44" s="35" t="s">
        <v>150</v>
      </c>
      <c r="G44" s="33"/>
      <c r="H44" s="41" t="e">
        <f>ROUNDDOWN(#REF!*옵션!$D$11,0)</f>
        <v>#REF!</v>
      </c>
      <c r="I44" s="41"/>
      <c r="J44" s="41"/>
      <c r="K44" s="41"/>
      <c r="L44" s="41" t="e">
        <f t="shared" si="1"/>
        <v>#REF!</v>
      </c>
      <c r="M44" s="66"/>
    </row>
    <row r="45" spans="2:13" ht="21" customHeight="1">
      <c r="B45" s="10" t="s">
        <v>363</v>
      </c>
      <c r="C45" s="8" t="s">
        <v>275</v>
      </c>
      <c r="D45" s="8" t="s">
        <v>169</v>
      </c>
      <c r="E45" s="8" t="s">
        <v>170</v>
      </c>
      <c r="F45" s="35" t="s">
        <v>150</v>
      </c>
      <c r="G45" s="33"/>
      <c r="H45" s="41" t="e">
        <f>ROUNDDOWN(#REF!*옵션!$D$11,0)</f>
        <v>#REF!</v>
      </c>
      <c r="I45" s="41"/>
      <c r="J45" s="41"/>
      <c r="K45" s="41"/>
      <c r="L45" s="41" t="e">
        <f t="shared" si="1"/>
        <v>#REF!</v>
      </c>
      <c r="M45" s="66"/>
    </row>
    <row r="46" spans="2:13" ht="21" customHeight="1">
      <c r="B46" s="10" t="s">
        <v>364</v>
      </c>
      <c r="C46" s="8" t="s">
        <v>276</v>
      </c>
      <c r="D46" s="8" t="s">
        <v>169</v>
      </c>
      <c r="E46" s="8" t="s">
        <v>171</v>
      </c>
      <c r="F46" s="35" t="s">
        <v>150</v>
      </c>
      <c r="G46" s="33"/>
      <c r="H46" s="41" t="e">
        <f>ROUNDDOWN(#REF!*옵션!$D$11,0)</f>
        <v>#REF!</v>
      </c>
      <c r="I46" s="41"/>
      <c r="J46" s="41"/>
      <c r="K46" s="41"/>
      <c r="L46" s="41" t="e">
        <f t="shared" si="1"/>
        <v>#REF!</v>
      </c>
      <c r="M46" s="66"/>
    </row>
    <row r="47" spans="2:13" ht="21" customHeight="1">
      <c r="B47" s="10" t="s">
        <v>365</v>
      </c>
      <c r="C47" s="8" t="s">
        <v>277</v>
      </c>
      <c r="D47" s="8" t="s">
        <v>215</v>
      </c>
      <c r="E47" s="8" t="s">
        <v>216</v>
      </c>
      <c r="F47" s="35" t="s">
        <v>155</v>
      </c>
      <c r="G47" s="33"/>
      <c r="H47" s="41" t="e">
        <f>ROUNDDOWN(#REF!*옵션!$D$11,0)</f>
        <v>#REF!</v>
      </c>
      <c r="I47" s="41"/>
      <c r="J47" s="41"/>
      <c r="K47" s="41"/>
      <c r="L47" s="41" t="e">
        <f t="shared" si="1"/>
        <v>#REF!</v>
      </c>
      <c r="M47" s="66"/>
    </row>
    <row r="48" spans="2:13" ht="21" customHeight="1">
      <c r="B48" s="10" t="s">
        <v>366</v>
      </c>
      <c r="C48" s="8" t="s">
        <v>278</v>
      </c>
      <c r="D48" s="8" t="s">
        <v>215</v>
      </c>
      <c r="E48" s="8" t="s">
        <v>217</v>
      </c>
      <c r="F48" s="35" t="s">
        <v>155</v>
      </c>
      <c r="G48" s="33"/>
      <c r="H48" s="41" t="e">
        <f>ROUNDDOWN(#REF!*옵션!$D$11,0)</f>
        <v>#REF!</v>
      </c>
      <c r="I48" s="41"/>
      <c r="J48" s="41"/>
      <c r="K48" s="41"/>
      <c r="L48" s="41" t="e">
        <f t="shared" si="1"/>
        <v>#REF!</v>
      </c>
      <c r="M48" s="66"/>
    </row>
    <row r="49" spans="2:13" ht="21" customHeight="1">
      <c r="B49" s="10" t="s">
        <v>367</v>
      </c>
      <c r="C49" s="8" t="s">
        <v>279</v>
      </c>
      <c r="D49" s="8" t="s">
        <v>215</v>
      </c>
      <c r="E49" s="8" t="s">
        <v>218</v>
      </c>
      <c r="F49" s="35" t="s">
        <v>155</v>
      </c>
      <c r="G49" s="33"/>
      <c r="H49" s="41" t="e">
        <f>ROUNDDOWN(#REF!*옵션!$D$11,0)</f>
        <v>#REF!</v>
      </c>
      <c r="I49" s="41"/>
      <c r="J49" s="41"/>
      <c r="K49" s="41"/>
      <c r="L49" s="41" t="e">
        <f t="shared" si="1"/>
        <v>#REF!</v>
      </c>
      <c r="M49" s="66"/>
    </row>
    <row r="50" spans="2:13" ht="21" customHeight="1">
      <c r="B50" s="10" t="s">
        <v>368</v>
      </c>
      <c r="C50" s="8" t="s">
        <v>280</v>
      </c>
      <c r="D50" s="8" t="s">
        <v>138</v>
      </c>
      <c r="E50" s="8" t="s">
        <v>191</v>
      </c>
      <c r="F50" s="35" t="s">
        <v>155</v>
      </c>
      <c r="G50" s="33"/>
      <c r="H50" s="41" t="e">
        <f>ROUNDDOWN(#REF!*옵션!$D$11,0)</f>
        <v>#REF!</v>
      </c>
      <c r="I50" s="41"/>
      <c r="J50" s="41"/>
      <c r="K50" s="41"/>
      <c r="L50" s="41" t="e">
        <f t="shared" si="1"/>
        <v>#REF!</v>
      </c>
      <c r="M50" s="66"/>
    </row>
    <row r="51" spans="2:13" ht="21" customHeight="1">
      <c r="B51" s="10" t="s">
        <v>369</v>
      </c>
      <c r="C51" s="8" t="s">
        <v>281</v>
      </c>
      <c r="D51" s="8" t="s">
        <v>138</v>
      </c>
      <c r="E51" s="8" t="s">
        <v>192</v>
      </c>
      <c r="F51" s="35" t="s">
        <v>155</v>
      </c>
      <c r="G51" s="33"/>
      <c r="H51" s="41" t="e">
        <f>ROUNDDOWN(#REF!*옵션!$D$11,0)</f>
        <v>#REF!</v>
      </c>
      <c r="I51" s="41"/>
      <c r="J51" s="41"/>
      <c r="K51" s="41"/>
      <c r="L51" s="41" t="e">
        <f t="shared" si="1"/>
        <v>#REF!</v>
      </c>
      <c r="M51" s="66"/>
    </row>
    <row r="52" spans="2:13" ht="21" customHeight="1">
      <c r="B52" s="10" t="s">
        <v>370</v>
      </c>
      <c r="C52" s="8" t="s">
        <v>282</v>
      </c>
      <c r="D52" s="8" t="s">
        <v>138</v>
      </c>
      <c r="E52" s="8" t="s">
        <v>193</v>
      </c>
      <c r="F52" s="35" t="s">
        <v>155</v>
      </c>
      <c r="G52" s="33"/>
      <c r="H52" s="41" t="e">
        <f>ROUNDDOWN(#REF!*옵션!$D$11,0)</f>
        <v>#REF!</v>
      </c>
      <c r="I52" s="41"/>
      <c r="J52" s="41"/>
      <c r="K52" s="41"/>
      <c r="L52" s="41" t="e">
        <f t="shared" si="1"/>
        <v>#REF!</v>
      </c>
      <c r="M52" s="66"/>
    </row>
    <row r="53" spans="2:13" ht="21" customHeight="1">
      <c r="B53" s="10" t="s">
        <v>371</v>
      </c>
      <c r="C53" s="8" t="s">
        <v>283</v>
      </c>
      <c r="D53" s="8" t="s">
        <v>172</v>
      </c>
      <c r="E53" s="8" t="s">
        <v>173</v>
      </c>
      <c r="F53" s="35" t="s">
        <v>174</v>
      </c>
      <c r="G53" s="33"/>
      <c r="H53" s="41" t="e">
        <f>ROUNDDOWN(#REF!*옵션!$D$11,0)</f>
        <v>#REF!</v>
      </c>
      <c r="I53" s="41"/>
      <c r="J53" s="41"/>
      <c r="K53" s="41"/>
      <c r="L53" s="41" t="e">
        <f t="shared" si="1"/>
        <v>#REF!</v>
      </c>
      <c r="M53" s="66"/>
    </row>
    <row r="54" spans="2:13" ht="21" customHeight="1">
      <c r="B54" s="10" t="s">
        <v>372</v>
      </c>
      <c r="C54" s="8" t="s">
        <v>284</v>
      </c>
      <c r="D54" s="8" t="s">
        <v>175</v>
      </c>
      <c r="E54" s="8" t="s">
        <v>285</v>
      </c>
      <c r="F54" s="35" t="s">
        <v>174</v>
      </c>
      <c r="G54" s="33"/>
      <c r="H54" s="41" t="e">
        <f>ROUNDDOWN(#REF!*옵션!$D$11,0)</f>
        <v>#REF!</v>
      </c>
      <c r="I54" s="41"/>
      <c r="J54" s="41"/>
      <c r="K54" s="41"/>
      <c r="L54" s="41" t="e">
        <f t="shared" si="1"/>
        <v>#REF!</v>
      </c>
      <c r="M54" s="66"/>
    </row>
    <row r="55" spans="2:13" ht="21" customHeight="1">
      <c r="B55" s="10" t="s">
        <v>373</v>
      </c>
      <c r="C55" s="8" t="s">
        <v>286</v>
      </c>
      <c r="D55" s="8" t="s">
        <v>175</v>
      </c>
      <c r="E55" s="8" t="s">
        <v>173</v>
      </c>
      <c r="F55" s="35" t="s">
        <v>174</v>
      </c>
      <c r="G55" s="33"/>
      <c r="H55" s="41" t="e">
        <f>ROUNDDOWN(#REF!*옵션!$D$11,0)</f>
        <v>#REF!</v>
      </c>
      <c r="I55" s="41"/>
      <c r="J55" s="41"/>
      <c r="K55" s="41"/>
      <c r="L55" s="41" t="e">
        <f t="shared" si="1"/>
        <v>#REF!</v>
      </c>
      <c r="M55" s="66"/>
    </row>
    <row r="56" spans="2:13" ht="21" customHeight="1">
      <c r="B56" s="10" t="s">
        <v>374</v>
      </c>
      <c r="C56" s="8" t="s">
        <v>287</v>
      </c>
      <c r="D56" s="8" t="s">
        <v>134</v>
      </c>
      <c r="E56" s="8" t="s">
        <v>176</v>
      </c>
      <c r="F56" s="35" t="s">
        <v>155</v>
      </c>
      <c r="G56" s="33"/>
      <c r="H56" s="41" t="e">
        <f>ROUNDDOWN(#REF!*옵션!$D$11,0)</f>
        <v>#REF!</v>
      </c>
      <c r="I56" s="41"/>
      <c r="J56" s="41"/>
      <c r="K56" s="41"/>
      <c r="L56" s="41" t="e">
        <f t="shared" si="1"/>
        <v>#REF!</v>
      </c>
      <c r="M56" s="66"/>
    </row>
    <row r="57" spans="2:13" ht="21" customHeight="1">
      <c r="B57" s="10" t="s">
        <v>375</v>
      </c>
      <c r="C57" s="8" t="s">
        <v>288</v>
      </c>
      <c r="D57" s="8" t="s">
        <v>134</v>
      </c>
      <c r="E57" s="8" t="s">
        <v>177</v>
      </c>
      <c r="F57" s="35" t="s">
        <v>155</v>
      </c>
      <c r="G57" s="33"/>
      <c r="H57" s="41" t="e">
        <f>ROUNDDOWN(#REF!*옵션!$D$11,0)</f>
        <v>#REF!</v>
      </c>
      <c r="I57" s="41"/>
      <c r="J57" s="41"/>
      <c r="K57" s="41"/>
      <c r="L57" s="41" t="e">
        <f t="shared" si="1"/>
        <v>#REF!</v>
      </c>
      <c r="M57" s="66"/>
    </row>
    <row r="58" spans="2:13" ht="21" customHeight="1">
      <c r="B58" s="10" t="s">
        <v>376</v>
      </c>
      <c r="C58" s="8" t="s">
        <v>289</v>
      </c>
      <c r="D58" s="8" t="s">
        <v>134</v>
      </c>
      <c r="E58" s="8" t="s">
        <v>178</v>
      </c>
      <c r="F58" s="35" t="s">
        <v>155</v>
      </c>
      <c r="G58" s="33"/>
      <c r="H58" s="41" t="e">
        <f>ROUNDDOWN(#REF!*옵션!$D$11,0)</f>
        <v>#REF!</v>
      </c>
      <c r="I58" s="41"/>
      <c r="J58" s="41"/>
      <c r="K58" s="41"/>
      <c r="L58" s="41" t="e">
        <f t="shared" si="1"/>
        <v>#REF!</v>
      </c>
      <c r="M58" s="66"/>
    </row>
    <row r="59" spans="2:13" ht="21" customHeight="1">
      <c r="B59" s="10" t="s">
        <v>377</v>
      </c>
      <c r="C59" s="8" t="s">
        <v>290</v>
      </c>
      <c r="D59" s="8" t="s">
        <v>142</v>
      </c>
      <c r="E59" s="8" t="s">
        <v>219</v>
      </c>
      <c r="F59" s="35" t="s">
        <v>174</v>
      </c>
      <c r="G59" s="33"/>
      <c r="H59" s="41" t="e">
        <f>ROUNDDOWN(#REF!*옵션!$D$11,0)</f>
        <v>#REF!</v>
      </c>
      <c r="I59" s="41"/>
      <c r="J59" s="41"/>
      <c r="K59" s="41"/>
      <c r="L59" s="41" t="e">
        <f t="shared" si="1"/>
        <v>#REF!</v>
      </c>
      <c r="M59" s="66"/>
    </row>
    <row r="60" spans="2:13" ht="21" customHeight="1">
      <c r="B60" s="10" t="s">
        <v>378</v>
      </c>
      <c r="C60" s="8" t="s">
        <v>291</v>
      </c>
      <c r="D60" s="8" t="s">
        <v>292</v>
      </c>
      <c r="E60" s="8" t="s">
        <v>293</v>
      </c>
      <c r="F60" s="35" t="s">
        <v>174</v>
      </c>
      <c r="G60" s="33"/>
      <c r="H60" s="41" t="e">
        <f>ROUNDDOWN(#REF!*옵션!$D$11,0)</f>
        <v>#REF!</v>
      </c>
      <c r="I60" s="41"/>
      <c r="J60" s="41"/>
      <c r="K60" s="41"/>
      <c r="L60" s="41" t="e">
        <f t="shared" si="1"/>
        <v>#REF!</v>
      </c>
      <c r="M60" s="66"/>
    </row>
    <row r="61" spans="2:13" ht="21" customHeight="1">
      <c r="B61" s="10" t="s">
        <v>379</v>
      </c>
      <c r="C61" s="8" t="s">
        <v>294</v>
      </c>
      <c r="D61" s="8" t="s">
        <v>143</v>
      </c>
      <c r="E61" s="8" t="s">
        <v>145</v>
      </c>
      <c r="F61" s="35" t="s">
        <v>155</v>
      </c>
      <c r="G61" s="33"/>
      <c r="H61" s="41" t="e">
        <f>ROUNDDOWN(#REF!*옵션!$D$11,0)</f>
        <v>#REF!</v>
      </c>
      <c r="I61" s="41"/>
      <c r="J61" s="41"/>
      <c r="K61" s="41"/>
      <c r="L61" s="41" t="e">
        <f t="shared" si="1"/>
        <v>#REF!</v>
      </c>
      <c r="M61" s="66"/>
    </row>
    <row r="62" spans="2:13" ht="21" customHeight="1">
      <c r="B62" s="10" t="s">
        <v>380</v>
      </c>
      <c r="C62" s="8" t="s">
        <v>294</v>
      </c>
      <c r="D62" s="8" t="s">
        <v>139</v>
      </c>
      <c r="E62" s="8" t="s">
        <v>295</v>
      </c>
      <c r="F62" s="35" t="s">
        <v>155</v>
      </c>
      <c r="G62" s="33"/>
      <c r="H62" s="41" t="e">
        <f>ROUNDDOWN(#REF!*옵션!$D$11,0)</f>
        <v>#REF!</v>
      </c>
      <c r="I62" s="41"/>
      <c r="J62" s="41"/>
      <c r="K62" s="41"/>
      <c r="L62" s="41" t="e">
        <f t="shared" si="1"/>
        <v>#REF!</v>
      </c>
      <c r="M62" s="66"/>
    </row>
    <row r="63" spans="2:13" ht="21" customHeight="1">
      <c r="B63" s="10" t="s">
        <v>381</v>
      </c>
      <c r="C63" s="8" t="s">
        <v>294</v>
      </c>
      <c r="D63" s="8" t="s">
        <v>194</v>
      </c>
      <c r="E63" s="8" t="s">
        <v>195</v>
      </c>
      <c r="F63" s="35" t="s">
        <v>155</v>
      </c>
      <c r="G63" s="33"/>
      <c r="H63" s="41" t="e">
        <f>ROUNDDOWN(#REF!*옵션!$D$11,0)</f>
        <v>#REF!</v>
      </c>
      <c r="I63" s="41"/>
      <c r="J63" s="41"/>
      <c r="K63" s="41"/>
      <c r="L63" s="41" t="e">
        <f t="shared" si="1"/>
        <v>#REF!</v>
      </c>
      <c r="M63" s="66"/>
    </row>
    <row r="64" spans="2:13" ht="21" customHeight="1">
      <c r="B64" s="10" t="s">
        <v>382</v>
      </c>
      <c r="C64" s="8" t="s">
        <v>296</v>
      </c>
      <c r="D64" s="8" t="s">
        <v>136</v>
      </c>
      <c r="E64" s="8" t="s">
        <v>137</v>
      </c>
      <c r="F64" s="35" t="s">
        <v>179</v>
      </c>
      <c r="G64" s="33"/>
      <c r="H64" s="41" t="e">
        <f>ROUNDDOWN(#REF!*옵션!$D$11,0)</f>
        <v>#REF!</v>
      </c>
      <c r="I64" s="41"/>
      <c r="J64" s="41"/>
      <c r="K64" s="41"/>
      <c r="L64" s="41" t="e">
        <f t="shared" si="1"/>
        <v>#REF!</v>
      </c>
      <c r="M64" s="66"/>
    </row>
    <row r="65" spans="2:13" ht="21" customHeight="1">
      <c r="B65" s="10" t="s">
        <v>383</v>
      </c>
      <c r="C65" s="8" t="s">
        <v>297</v>
      </c>
      <c r="D65" s="8" t="s">
        <v>136</v>
      </c>
      <c r="E65" s="8" t="s">
        <v>298</v>
      </c>
      <c r="F65" s="35" t="s">
        <v>179</v>
      </c>
      <c r="G65" s="33"/>
      <c r="H65" s="41" t="e">
        <f>ROUNDDOWN(#REF!*옵션!$D$11,0)</f>
        <v>#REF!</v>
      </c>
      <c r="I65" s="41"/>
      <c r="J65" s="41"/>
      <c r="K65" s="41"/>
      <c r="L65" s="41" t="e">
        <f t="shared" si="1"/>
        <v>#REF!</v>
      </c>
      <c r="M65" s="66"/>
    </row>
    <row r="66" spans="2:13" ht="21" customHeight="1">
      <c r="B66" s="10" t="s">
        <v>384</v>
      </c>
      <c r="C66" s="8" t="s">
        <v>299</v>
      </c>
      <c r="D66" s="8" t="s">
        <v>136</v>
      </c>
      <c r="E66" s="8" t="s">
        <v>300</v>
      </c>
      <c r="F66" s="35" t="s">
        <v>179</v>
      </c>
      <c r="G66" s="33"/>
      <c r="H66" s="41" t="e">
        <f>ROUNDDOWN(#REF!*옵션!$D$11,0)</f>
        <v>#REF!</v>
      </c>
      <c r="I66" s="41"/>
      <c r="J66" s="41"/>
      <c r="K66" s="41"/>
      <c r="L66" s="41" t="e">
        <f t="shared" si="1"/>
        <v>#REF!</v>
      </c>
      <c r="M66" s="66"/>
    </row>
    <row r="67" spans="2:13" ht="21" customHeight="1">
      <c r="B67" s="10" t="s">
        <v>385</v>
      </c>
      <c r="C67" s="8" t="s">
        <v>301</v>
      </c>
      <c r="D67" s="8" t="s">
        <v>140</v>
      </c>
      <c r="E67" s="8"/>
      <c r="F67" s="35" t="s">
        <v>179</v>
      </c>
      <c r="G67" s="33"/>
      <c r="H67" s="41" t="e">
        <f>ROUNDDOWN(#REF!*옵션!$D$11,0)</f>
        <v>#REF!</v>
      </c>
      <c r="I67" s="41"/>
      <c r="J67" s="41"/>
      <c r="K67" s="41"/>
      <c r="L67" s="41" t="e">
        <f t="shared" si="1"/>
        <v>#REF!</v>
      </c>
      <c r="M67" s="66"/>
    </row>
    <row r="68" spans="2:13" ht="21" customHeight="1">
      <c r="B68" s="10" t="s">
        <v>386</v>
      </c>
      <c r="C68" s="8" t="s">
        <v>302</v>
      </c>
      <c r="D68" s="8" t="s">
        <v>144</v>
      </c>
      <c r="E68" s="8" t="s">
        <v>146</v>
      </c>
      <c r="F68" s="35" t="s">
        <v>155</v>
      </c>
      <c r="G68" s="33"/>
      <c r="H68" s="41" t="e">
        <f>ROUNDDOWN(#REF!*옵션!$D$11,0)</f>
        <v>#REF!</v>
      </c>
      <c r="I68" s="41"/>
      <c r="J68" s="41"/>
      <c r="K68" s="41"/>
      <c r="L68" s="41" t="e">
        <f aca="true" t="shared" si="2" ref="L68:L78">SUM(H68,I68,J68)</f>
        <v>#REF!</v>
      </c>
      <c r="M68" s="66"/>
    </row>
    <row r="69" spans="2:13" ht="21" customHeight="1">
      <c r="B69" s="10" t="s">
        <v>387</v>
      </c>
      <c r="C69" s="8" t="s">
        <v>303</v>
      </c>
      <c r="D69" s="8" t="s">
        <v>144</v>
      </c>
      <c r="E69" s="8" t="s">
        <v>147</v>
      </c>
      <c r="F69" s="35" t="s">
        <v>155</v>
      </c>
      <c r="G69" s="33"/>
      <c r="H69" s="41" t="e">
        <f>ROUNDDOWN(#REF!*옵션!$D$11,0)</f>
        <v>#REF!</v>
      </c>
      <c r="I69" s="41"/>
      <c r="J69" s="41"/>
      <c r="K69" s="41"/>
      <c r="L69" s="41" t="e">
        <f t="shared" si="2"/>
        <v>#REF!</v>
      </c>
      <c r="M69" s="66"/>
    </row>
    <row r="70" spans="2:13" ht="21" customHeight="1">
      <c r="B70" s="10" t="s">
        <v>388</v>
      </c>
      <c r="C70" s="8" t="s">
        <v>304</v>
      </c>
      <c r="D70" s="8" t="s">
        <v>144</v>
      </c>
      <c r="E70" s="8" t="s">
        <v>220</v>
      </c>
      <c r="F70" s="35" t="s">
        <v>155</v>
      </c>
      <c r="G70" s="33"/>
      <c r="H70" s="41" t="e">
        <f>ROUNDDOWN(#REF!*옵션!$D$11,0)</f>
        <v>#REF!</v>
      </c>
      <c r="I70" s="41"/>
      <c r="J70" s="41"/>
      <c r="K70" s="41"/>
      <c r="L70" s="41" t="e">
        <f t="shared" si="2"/>
        <v>#REF!</v>
      </c>
      <c r="M70" s="66"/>
    </row>
    <row r="71" spans="2:13" ht="21" customHeight="1">
      <c r="B71" s="10" t="s">
        <v>389</v>
      </c>
      <c r="C71" s="8" t="s">
        <v>305</v>
      </c>
      <c r="D71" s="8" t="s">
        <v>222</v>
      </c>
      <c r="E71" s="8" t="s">
        <v>306</v>
      </c>
      <c r="F71" s="35" t="s">
        <v>155</v>
      </c>
      <c r="G71" s="33"/>
      <c r="H71" s="41" t="e">
        <f>ROUNDDOWN(#REF!*옵션!$D$11,0)</f>
        <v>#REF!</v>
      </c>
      <c r="I71" s="41"/>
      <c r="J71" s="41"/>
      <c r="K71" s="41"/>
      <c r="L71" s="41" t="e">
        <f t="shared" si="2"/>
        <v>#REF!</v>
      </c>
      <c r="M71" s="66"/>
    </row>
    <row r="72" spans="2:13" ht="21" customHeight="1">
      <c r="B72" s="10" t="s">
        <v>390</v>
      </c>
      <c r="C72" s="8" t="s">
        <v>307</v>
      </c>
      <c r="D72" s="8" t="s">
        <v>222</v>
      </c>
      <c r="E72" s="8" t="s">
        <v>308</v>
      </c>
      <c r="F72" s="35" t="s">
        <v>155</v>
      </c>
      <c r="G72" s="33"/>
      <c r="H72" s="41" t="e">
        <f>ROUNDDOWN(#REF!*옵션!$D$11,0)</f>
        <v>#REF!</v>
      </c>
      <c r="I72" s="41"/>
      <c r="J72" s="41"/>
      <c r="K72" s="41"/>
      <c r="L72" s="41" t="e">
        <f t="shared" si="2"/>
        <v>#REF!</v>
      </c>
      <c r="M72" s="66"/>
    </row>
    <row r="73" spans="2:13" ht="21" customHeight="1">
      <c r="B73" s="10" t="s">
        <v>391</v>
      </c>
      <c r="C73" s="8" t="s">
        <v>309</v>
      </c>
      <c r="D73" s="8" t="s">
        <v>222</v>
      </c>
      <c r="E73" s="8" t="s">
        <v>310</v>
      </c>
      <c r="F73" s="35" t="s">
        <v>155</v>
      </c>
      <c r="G73" s="33"/>
      <c r="H73" s="41" t="e">
        <f>ROUNDDOWN(#REF!*옵션!$D$11,0)</f>
        <v>#REF!</v>
      </c>
      <c r="I73" s="41"/>
      <c r="J73" s="41"/>
      <c r="K73" s="41"/>
      <c r="L73" s="41" t="e">
        <f t="shared" si="2"/>
        <v>#REF!</v>
      </c>
      <c r="M73" s="66"/>
    </row>
    <row r="74" spans="2:13" ht="21" customHeight="1">
      <c r="B74" s="10" t="s">
        <v>392</v>
      </c>
      <c r="C74" s="8" t="s">
        <v>311</v>
      </c>
      <c r="D74" s="8" t="s">
        <v>221</v>
      </c>
      <c r="E74" s="8" t="s">
        <v>308</v>
      </c>
      <c r="F74" s="35" t="s">
        <v>155</v>
      </c>
      <c r="G74" s="33"/>
      <c r="H74" s="41" t="e">
        <f>ROUNDDOWN(#REF!*옵션!$D$11,0)</f>
        <v>#REF!</v>
      </c>
      <c r="I74" s="41"/>
      <c r="J74" s="41"/>
      <c r="K74" s="41"/>
      <c r="L74" s="41" t="e">
        <f t="shared" si="2"/>
        <v>#REF!</v>
      </c>
      <c r="M74" s="66"/>
    </row>
    <row r="75" spans="2:13" ht="21" customHeight="1">
      <c r="B75" s="10" t="s">
        <v>393</v>
      </c>
      <c r="C75" s="8" t="s">
        <v>312</v>
      </c>
      <c r="D75" s="8" t="s">
        <v>221</v>
      </c>
      <c r="E75" s="8" t="s">
        <v>310</v>
      </c>
      <c r="F75" s="35" t="s">
        <v>155</v>
      </c>
      <c r="G75" s="33"/>
      <c r="H75" s="41" t="e">
        <f>ROUNDDOWN(#REF!*옵션!$D$11,0)</f>
        <v>#REF!</v>
      </c>
      <c r="I75" s="41"/>
      <c r="J75" s="41"/>
      <c r="K75" s="41"/>
      <c r="L75" s="41" t="e">
        <f t="shared" si="2"/>
        <v>#REF!</v>
      </c>
      <c r="M75" s="66"/>
    </row>
    <row r="76" spans="2:13" ht="21" customHeight="1">
      <c r="B76" s="10" t="s">
        <v>394</v>
      </c>
      <c r="C76" s="8" t="s">
        <v>313</v>
      </c>
      <c r="D76" s="8" t="s">
        <v>180</v>
      </c>
      <c r="E76" s="8" t="s">
        <v>314</v>
      </c>
      <c r="F76" s="35" t="s">
        <v>179</v>
      </c>
      <c r="G76" s="33"/>
      <c r="H76" s="41" t="e">
        <f>ROUNDDOWN(#REF!*옵션!$D$11,0)</f>
        <v>#REF!</v>
      </c>
      <c r="I76" s="41"/>
      <c r="J76" s="41"/>
      <c r="K76" s="41"/>
      <c r="L76" s="41" t="e">
        <f t="shared" si="2"/>
        <v>#REF!</v>
      </c>
      <c r="M76" s="66"/>
    </row>
    <row r="77" spans="2:13" ht="21" customHeight="1">
      <c r="B77" s="10" t="s">
        <v>395</v>
      </c>
      <c r="C77" s="8" t="s">
        <v>315</v>
      </c>
      <c r="D77" s="8" t="s">
        <v>316</v>
      </c>
      <c r="E77" s="8" t="s">
        <v>317</v>
      </c>
      <c r="F77" s="35" t="s">
        <v>318</v>
      </c>
      <c r="G77" s="33"/>
      <c r="H77" s="41"/>
      <c r="I77" s="41" t="e">
        <f>ROUNDDOWN(#REF!,0)</f>
        <v>#REF!</v>
      </c>
      <c r="J77" s="41"/>
      <c r="K77" s="41"/>
      <c r="L77" s="41" t="e">
        <f t="shared" si="2"/>
        <v>#REF!</v>
      </c>
      <c r="M77" s="66"/>
    </row>
    <row r="78" spans="2:13" ht="21" customHeight="1">
      <c r="B78" s="10" t="s">
        <v>396</v>
      </c>
      <c r="C78" s="8" t="s">
        <v>319</v>
      </c>
      <c r="D78" s="8" t="s">
        <v>316</v>
      </c>
      <c r="E78" s="8" t="s">
        <v>320</v>
      </c>
      <c r="F78" s="35" t="s">
        <v>318</v>
      </c>
      <c r="G78" s="33"/>
      <c r="H78" s="41"/>
      <c r="I78" s="41" t="e">
        <f>ROUNDDOWN(#REF!,0)</f>
        <v>#REF!</v>
      </c>
      <c r="J78" s="41"/>
      <c r="K78" s="41"/>
      <c r="L78" s="41" t="e">
        <f t="shared" si="2"/>
        <v>#REF!</v>
      </c>
      <c r="M78" s="66"/>
    </row>
    <row r="79" spans="3:13" ht="21" customHeight="1">
      <c r="C79" s="8"/>
      <c r="D79" s="8"/>
      <c r="E79" s="8"/>
      <c r="F79" s="35"/>
      <c r="G79" s="33"/>
      <c r="H79" s="41"/>
      <c r="I79" s="41"/>
      <c r="J79" s="41"/>
      <c r="K79" s="41"/>
      <c r="L79" s="41"/>
      <c r="M79" s="66"/>
    </row>
    <row r="80" spans="3:13" ht="21" customHeight="1">
      <c r="C80" s="8"/>
      <c r="D80" s="8"/>
      <c r="E80" s="8"/>
      <c r="F80" s="35"/>
      <c r="G80" s="33"/>
      <c r="H80" s="41"/>
      <c r="I80" s="41"/>
      <c r="J80" s="41"/>
      <c r="K80" s="41"/>
      <c r="L80" s="41"/>
      <c r="M80" s="66"/>
    </row>
    <row r="81" spans="3:13" ht="21" customHeight="1">
      <c r="C81" s="8"/>
      <c r="D81" s="8"/>
      <c r="E81" s="8"/>
      <c r="F81" s="35"/>
      <c r="G81" s="33"/>
      <c r="H81" s="41"/>
      <c r="I81" s="41"/>
      <c r="J81" s="41"/>
      <c r="K81" s="41"/>
      <c r="L81" s="41"/>
      <c r="M81" s="66"/>
    </row>
  </sheetData>
  <sheetProtection/>
  <mergeCells count="13">
    <mergeCell ref="K1:L1"/>
    <mergeCell ref="C1:H1"/>
    <mergeCell ref="C2:C3"/>
    <mergeCell ref="D2:D3"/>
    <mergeCell ref="E2:E3"/>
    <mergeCell ref="F2:F3"/>
    <mergeCell ref="G2:G3"/>
    <mergeCell ref="H2:H3"/>
    <mergeCell ref="I2:I3"/>
    <mergeCell ref="J2:J3"/>
    <mergeCell ref="L2:L3"/>
    <mergeCell ref="M2:M3"/>
    <mergeCell ref="K2:K3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H44"/>
  <sheetViews>
    <sheetView zoomScalePageLayoutView="0" workbookViewId="0" topLeftCell="A1">
      <selection activeCell="B14" sqref="B14"/>
    </sheetView>
  </sheetViews>
  <sheetFormatPr defaultColWidth="8.88671875" defaultRowHeight="13.5"/>
  <cols>
    <col min="1" max="1" width="36.10546875" style="1" customWidth="1"/>
    <col min="2" max="2" width="15.10546875" style="30" bestFit="1" customWidth="1"/>
    <col min="3" max="6" width="15.10546875" style="30" customWidth="1"/>
    <col min="7" max="7" width="8.6640625" style="2" customWidth="1"/>
    <col min="8" max="8" width="8.77734375" style="2" customWidth="1"/>
    <col min="9" max="16384" width="8.88671875" style="2" customWidth="1"/>
  </cols>
  <sheetData>
    <row r="1" spans="1:8" ht="14.25" thickBot="1">
      <c r="A1" s="47" t="s">
        <v>4</v>
      </c>
      <c r="B1" s="48" t="s">
        <v>9</v>
      </c>
      <c r="C1" s="48" t="s">
        <v>7</v>
      </c>
      <c r="D1" s="48" t="s">
        <v>8</v>
      </c>
      <c r="E1" s="48" t="s">
        <v>61</v>
      </c>
      <c r="F1" s="49" t="s">
        <v>10</v>
      </c>
      <c r="H1" s="45"/>
    </row>
    <row r="2" spans="1:6" ht="13.5">
      <c r="A2" s="5" t="s">
        <v>11</v>
      </c>
      <c r="B2" s="40">
        <f>총괄표!I29</f>
        <v>0</v>
      </c>
      <c r="C2" s="40">
        <f>총괄표!L29</f>
        <v>0</v>
      </c>
      <c r="D2" s="40">
        <f>총괄표!N29</f>
        <v>0</v>
      </c>
      <c r="E2" s="40"/>
      <c r="F2" s="40">
        <f aca="true" t="shared" si="0" ref="F2:F8">SUM(B2,C2,D2)</f>
        <v>0</v>
      </c>
    </row>
    <row r="3" spans="1:6" ht="13.5">
      <c r="A3" s="3" t="s">
        <v>428</v>
      </c>
      <c r="B3" s="41">
        <f>총괄표!I107</f>
        <v>0</v>
      </c>
      <c r="C3" s="41">
        <f>총괄표!L107</f>
        <v>0</v>
      </c>
      <c r="D3" s="41">
        <f>총괄표!N107</f>
        <v>0</v>
      </c>
      <c r="E3" s="41"/>
      <c r="F3" s="40">
        <f t="shared" si="0"/>
        <v>0</v>
      </c>
    </row>
    <row r="4" spans="1:6" ht="13.5">
      <c r="A4" s="3" t="s">
        <v>4</v>
      </c>
      <c r="B4" s="41"/>
      <c r="C4" s="41"/>
      <c r="D4" s="41"/>
      <c r="E4" s="41"/>
      <c r="F4" s="41">
        <f t="shared" si="0"/>
        <v>0</v>
      </c>
    </row>
    <row r="5" spans="1:6" ht="13.5">
      <c r="A5" s="3" t="s">
        <v>4</v>
      </c>
      <c r="B5" s="41"/>
      <c r="C5" s="41" t="s">
        <v>6</v>
      </c>
      <c r="D5" s="41"/>
      <c r="E5" s="41"/>
      <c r="F5" s="41">
        <f t="shared" si="0"/>
        <v>0</v>
      </c>
    </row>
    <row r="6" spans="1:6" ht="13.5">
      <c r="A6" s="3" t="s">
        <v>4</v>
      </c>
      <c r="B6" s="41"/>
      <c r="C6" s="41"/>
      <c r="D6" s="41"/>
      <c r="E6" s="41"/>
      <c r="F6" s="41">
        <f t="shared" si="0"/>
        <v>0</v>
      </c>
    </row>
    <row r="7" spans="1:6" ht="13.5">
      <c r="A7" s="3"/>
      <c r="B7" s="41"/>
      <c r="C7" s="41"/>
      <c r="D7" s="41"/>
      <c r="E7" s="41"/>
      <c r="F7" s="41">
        <f t="shared" si="0"/>
        <v>0</v>
      </c>
    </row>
    <row r="8" spans="1:6" ht="13.5">
      <c r="A8" s="3"/>
      <c r="B8" s="41"/>
      <c r="C8" s="41"/>
      <c r="D8" s="41"/>
      <c r="E8" s="41"/>
      <c r="F8" s="41">
        <f t="shared" si="0"/>
        <v>0</v>
      </c>
    </row>
    <row r="9" spans="2:6" ht="14.25" thickBot="1">
      <c r="B9" s="51"/>
      <c r="C9" s="51"/>
      <c r="D9" s="51"/>
      <c r="E9" s="51"/>
      <c r="F9" s="51"/>
    </row>
    <row r="10" spans="1:6" ht="14.25" thickBot="1">
      <c r="A10" s="47"/>
      <c r="B10" s="48" t="s">
        <v>13</v>
      </c>
      <c r="C10" s="48" t="s">
        <v>15</v>
      </c>
      <c r="D10" s="48" t="s">
        <v>77</v>
      </c>
      <c r="E10" s="48" t="s">
        <v>114</v>
      </c>
      <c r="F10" s="49"/>
    </row>
    <row r="11" spans="1:6" ht="13.5">
      <c r="A11" s="5" t="s">
        <v>116</v>
      </c>
      <c r="B11" s="31">
        <v>100</v>
      </c>
      <c r="C11" s="31">
        <v>1</v>
      </c>
      <c r="D11" s="31">
        <f>$B$11/100</f>
        <v>1</v>
      </c>
      <c r="E11" s="31"/>
      <c r="F11" s="31"/>
    </row>
    <row r="12" spans="1:6" ht="13.5">
      <c r="A12" s="3" t="s">
        <v>117</v>
      </c>
      <c r="B12" s="32">
        <v>36</v>
      </c>
      <c r="C12" s="32">
        <v>1</v>
      </c>
      <c r="D12" s="31">
        <f>$B$12/100</f>
        <v>0.36</v>
      </c>
      <c r="E12" s="32">
        <v>6</v>
      </c>
      <c r="F12" s="32"/>
    </row>
    <row r="13" spans="1:6" ht="13.5">
      <c r="A13" s="3" t="s">
        <v>118</v>
      </c>
      <c r="B13" s="32">
        <v>36</v>
      </c>
      <c r="C13" s="32">
        <v>1</v>
      </c>
      <c r="D13" s="31">
        <f>$B$13/100</f>
        <v>0.36</v>
      </c>
      <c r="E13" s="32">
        <v>5</v>
      </c>
      <c r="F13" s="32"/>
    </row>
    <row r="14" spans="1:6" ht="13.5">
      <c r="A14" s="3"/>
      <c r="B14" s="32"/>
      <c r="C14" s="32"/>
      <c r="D14" s="32"/>
      <c r="E14" s="32"/>
      <c r="F14" s="32"/>
    </row>
    <row r="15" spans="1:6" ht="13.5">
      <c r="A15" s="3"/>
      <c r="B15" s="32"/>
      <c r="C15" s="32"/>
      <c r="D15" s="32"/>
      <c r="E15" s="32"/>
      <c r="F15" s="32"/>
    </row>
    <row r="16" spans="1:6" ht="13.5">
      <c r="A16" s="3"/>
      <c r="B16" s="32"/>
      <c r="C16" s="32"/>
      <c r="D16" s="32"/>
      <c r="E16" s="32"/>
      <c r="F16" s="32"/>
    </row>
    <row r="17" spans="1:6" ht="13.5">
      <c r="A17" s="3"/>
      <c r="B17" s="32"/>
      <c r="C17" s="32"/>
      <c r="D17" s="32"/>
      <c r="E17" s="32"/>
      <c r="F17" s="32"/>
    </row>
    <row r="18" spans="1:6" ht="13.5">
      <c r="A18" s="3" t="s">
        <v>3</v>
      </c>
      <c r="B18" s="32"/>
      <c r="C18" s="32"/>
      <c r="D18" s="32"/>
      <c r="E18" s="32"/>
      <c r="F18" s="32"/>
    </row>
    <row r="19" spans="1:6" ht="14.25" thickBot="1">
      <c r="A19" s="4" t="s">
        <v>6</v>
      </c>
      <c r="B19" s="50"/>
      <c r="C19" s="50"/>
      <c r="D19" s="50"/>
      <c r="E19" s="50"/>
      <c r="F19" s="50"/>
    </row>
    <row r="20" spans="1:6" ht="14.25" thickBot="1">
      <c r="A20" s="47" t="s">
        <v>71</v>
      </c>
      <c r="B20" s="48" t="s">
        <v>13</v>
      </c>
      <c r="C20" s="48"/>
      <c r="D20" s="48" t="s">
        <v>77</v>
      </c>
      <c r="E20" s="48"/>
      <c r="F20" s="49"/>
    </row>
    <row r="21" spans="1:6" ht="13.5">
      <c r="A21" s="5" t="s">
        <v>72</v>
      </c>
      <c r="B21" s="31">
        <f>B11</f>
        <v>100</v>
      </c>
      <c r="C21" s="31"/>
      <c r="D21" s="31">
        <f>$B$21/100</f>
        <v>1</v>
      </c>
      <c r="E21" s="31"/>
      <c r="F21" s="31"/>
    </row>
    <row r="22" spans="1:6" ht="13.5">
      <c r="A22" s="3" t="s">
        <v>73</v>
      </c>
      <c r="B22" s="32">
        <f>B11</f>
        <v>100</v>
      </c>
      <c r="C22" s="31"/>
      <c r="D22" s="31">
        <f>$B$22/100</f>
        <v>1</v>
      </c>
      <c r="E22" s="32"/>
      <c r="F22" s="32"/>
    </row>
    <row r="23" spans="1:6" ht="13.5">
      <c r="A23" s="3" t="s">
        <v>76</v>
      </c>
      <c r="B23" s="32">
        <f>B11</f>
        <v>100</v>
      </c>
      <c r="C23" s="31"/>
      <c r="D23" s="31">
        <f>$B$23/100</f>
        <v>1</v>
      </c>
      <c r="E23" s="32"/>
      <c r="F23" s="32"/>
    </row>
    <row r="24" spans="1:6" ht="13.5">
      <c r="A24" s="3" t="s">
        <v>74</v>
      </c>
      <c r="B24" s="32">
        <f>B11</f>
        <v>100</v>
      </c>
      <c r="C24" s="31"/>
      <c r="D24" s="31">
        <f>$B$24/100</f>
        <v>1</v>
      </c>
      <c r="E24" s="32"/>
      <c r="F24" s="32"/>
    </row>
    <row r="25" spans="1:6" ht="13.5">
      <c r="A25" s="3" t="s">
        <v>75</v>
      </c>
      <c r="B25" s="32">
        <f>B11</f>
        <v>100</v>
      </c>
      <c r="C25" s="31"/>
      <c r="D25" s="31">
        <f>$B$25/100</f>
        <v>1</v>
      </c>
      <c r="E25" s="32"/>
      <c r="F25" s="32"/>
    </row>
    <row r="26" spans="1:6" ht="13.5">
      <c r="A26" s="3"/>
      <c r="B26" s="32"/>
      <c r="C26" s="32"/>
      <c r="D26" s="32"/>
      <c r="E26" s="32"/>
      <c r="F26" s="32"/>
    </row>
    <row r="27" spans="1:6" ht="13.5">
      <c r="A27" s="3"/>
      <c r="B27" s="32"/>
      <c r="C27" s="32"/>
      <c r="D27" s="32"/>
      <c r="E27" s="32"/>
      <c r="F27" s="32"/>
    </row>
    <row r="28" spans="1:6" ht="13.5">
      <c r="A28" s="3"/>
      <c r="B28" s="32"/>
      <c r="C28" s="32"/>
      <c r="D28" s="32"/>
      <c r="E28" s="32"/>
      <c r="F28" s="32"/>
    </row>
    <row r="29" spans="1:6" ht="14.25" thickBot="1">
      <c r="A29" s="4"/>
      <c r="B29" s="50"/>
      <c r="C29" s="50"/>
      <c r="D29" s="50"/>
      <c r="E29" s="50"/>
      <c r="F29" s="50"/>
    </row>
    <row r="30" spans="1:6" ht="14.25" thickBot="1">
      <c r="A30" s="47" t="s">
        <v>107</v>
      </c>
      <c r="B30" s="48" t="s">
        <v>108</v>
      </c>
      <c r="C30" s="48" t="s">
        <v>109</v>
      </c>
      <c r="D30" s="48" t="s">
        <v>110</v>
      </c>
      <c r="E30" s="48"/>
      <c r="F30" s="49"/>
    </row>
    <row r="31" spans="1:6" ht="13.5">
      <c r="A31" s="5" t="s">
        <v>111</v>
      </c>
      <c r="B31" s="31">
        <v>15</v>
      </c>
      <c r="C31" s="31">
        <v>15</v>
      </c>
      <c r="D31" s="31">
        <v>20</v>
      </c>
      <c r="E31" s="31"/>
      <c r="F31" s="31"/>
    </row>
    <row r="32" spans="1:6" ht="13.5">
      <c r="A32" s="5" t="s">
        <v>106</v>
      </c>
      <c r="B32" s="32">
        <v>40</v>
      </c>
      <c r="C32" s="32">
        <v>40</v>
      </c>
      <c r="D32" s="32">
        <v>40</v>
      </c>
      <c r="E32" s="32"/>
      <c r="F32" s="32"/>
    </row>
    <row r="33" spans="1:8" ht="13.5">
      <c r="A33" s="3" t="s">
        <v>16</v>
      </c>
      <c r="B33" s="32">
        <v>2</v>
      </c>
      <c r="C33" s="32"/>
      <c r="D33" s="32"/>
      <c r="E33" s="32"/>
      <c r="F33" s="32"/>
      <c r="H33" s="2" t="s">
        <v>491</v>
      </c>
    </row>
    <row r="34" spans="1:6" ht="13.5">
      <c r="A34" s="3" t="s">
        <v>17</v>
      </c>
      <c r="B34" s="32"/>
      <c r="C34" s="32"/>
      <c r="D34" s="32"/>
      <c r="E34" s="32"/>
      <c r="F34" s="32"/>
    </row>
    <row r="35" spans="1:6" ht="13.5">
      <c r="A35" s="3" t="s">
        <v>18</v>
      </c>
      <c r="B35" s="32">
        <v>2</v>
      </c>
      <c r="C35" s="32"/>
      <c r="D35" s="32"/>
      <c r="E35" s="32"/>
      <c r="F35" s="32"/>
    </row>
    <row r="36" spans="1:6" ht="13.5">
      <c r="A36" s="3" t="s">
        <v>19</v>
      </c>
      <c r="B36" s="32">
        <v>3</v>
      </c>
      <c r="C36" s="32"/>
      <c r="D36" s="32"/>
      <c r="E36" s="32"/>
      <c r="F36" s="32"/>
    </row>
    <row r="37" spans="1:6" ht="13.5">
      <c r="A37" s="3"/>
      <c r="B37" s="32"/>
      <c r="C37" s="32"/>
      <c r="D37" s="32"/>
      <c r="E37" s="32"/>
      <c r="F37" s="32"/>
    </row>
    <row r="38" spans="1:6" ht="13.5">
      <c r="A38" s="3"/>
      <c r="B38" s="32"/>
      <c r="C38" s="32"/>
      <c r="D38" s="32"/>
      <c r="E38" s="32"/>
      <c r="F38" s="32"/>
    </row>
    <row r="39" spans="1:6" ht="14.25" thickBot="1">
      <c r="A39" s="4"/>
      <c r="B39" s="50"/>
      <c r="C39" s="50"/>
      <c r="D39" s="50"/>
      <c r="E39" s="50"/>
      <c r="F39" s="50"/>
    </row>
    <row r="40" spans="1:6" ht="14.25" thickBot="1">
      <c r="A40" s="47" t="s">
        <v>12</v>
      </c>
      <c r="B40" s="48" t="s">
        <v>13</v>
      </c>
      <c r="C40" s="48" t="s">
        <v>14</v>
      </c>
      <c r="D40" s="48"/>
      <c r="E40" s="48"/>
      <c r="F40" s="49"/>
    </row>
    <row r="41" spans="1:3" ht="13.5">
      <c r="A41" s="1" t="s">
        <v>132</v>
      </c>
      <c r="B41" s="30">
        <v>100</v>
      </c>
      <c r="C41" s="30">
        <v>3</v>
      </c>
    </row>
    <row r="42" spans="1:3" ht="13.5">
      <c r="A42" s="1" t="s">
        <v>223</v>
      </c>
      <c r="B42" s="30">
        <v>100</v>
      </c>
      <c r="C42" s="30">
        <v>3</v>
      </c>
    </row>
    <row r="43" spans="1:3" ht="13.5">
      <c r="A43" s="1" t="s">
        <v>224</v>
      </c>
      <c r="B43" s="30">
        <v>100</v>
      </c>
      <c r="C43" s="30">
        <v>3</v>
      </c>
    </row>
    <row r="44" spans="1:3" ht="13.5">
      <c r="A44" s="1" t="s">
        <v>225</v>
      </c>
      <c r="B44" s="30">
        <v>100</v>
      </c>
      <c r="C44" s="30">
        <v>0</v>
      </c>
    </row>
  </sheetData>
  <sheetProtection/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B34"/>
  <sheetViews>
    <sheetView zoomScalePageLayoutView="0" workbookViewId="0" topLeftCell="A1">
      <selection activeCell="A1" sqref="A1"/>
    </sheetView>
  </sheetViews>
  <sheetFormatPr defaultColWidth="8.88671875" defaultRowHeight="18.75" customHeight="1"/>
  <cols>
    <col min="1" max="1" width="4.6640625" style="37" customWidth="1"/>
    <col min="2" max="2" width="72.99609375" style="0" customWidth="1"/>
  </cols>
  <sheetData>
    <row r="1" ht="20.25">
      <c r="B1" s="36" t="s">
        <v>47</v>
      </c>
    </row>
    <row r="2" spans="1:2" ht="18.75" customHeight="1">
      <c r="A2" s="37" t="s">
        <v>45</v>
      </c>
      <c r="B2" t="s">
        <v>81</v>
      </c>
    </row>
    <row r="3" ht="18.75" customHeight="1">
      <c r="B3" t="s">
        <v>82</v>
      </c>
    </row>
    <row r="4" spans="1:2" ht="18.75" customHeight="1">
      <c r="A4" s="37" t="s">
        <v>50</v>
      </c>
      <c r="B4" t="s">
        <v>83</v>
      </c>
    </row>
    <row r="5" ht="18.75" customHeight="1">
      <c r="B5" t="s">
        <v>84</v>
      </c>
    </row>
    <row r="6" spans="1:2" ht="18.75" customHeight="1">
      <c r="A6" s="37" t="s">
        <v>46</v>
      </c>
      <c r="B6" t="s">
        <v>85</v>
      </c>
    </row>
    <row r="7" spans="1:2" ht="18.75" customHeight="1">
      <c r="A7" s="37" t="s">
        <v>48</v>
      </c>
      <c r="B7" t="s">
        <v>86</v>
      </c>
    </row>
    <row r="8" ht="18.75" customHeight="1">
      <c r="B8" t="s">
        <v>49</v>
      </c>
    </row>
    <row r="9" ht="18.75" customHeight="1">
      <c r="B9" t="s">
        <v>87</v>
      </c>
    </row>
    <row r="10" ht="18.75" customHeight="1">
      <c r="B10" t="s">
        <v>88</v>
      </c>
    </row>
    <row r="11" spans="1:2" ht="18.75" customHeight="1">
      <c r="A11" s="37" t="s">
        <v>3</v>
      </c>
      <c r="B11" t="s">
        <v>89</v>
      </c>
    </row>
    <row r="12" spans="1:2" ht="18.75" customHeight="1">
      <c r="A12" s="37" t="s">
        <v>51</v>
      </c>
      <c r="B12" t="s">
        <v>90</v>
      </c>
    </row>
    <row r="13" ht="18.75" customHeight="1">
      <c r="B13" t="s">
        <v>91</v>
      </c>
    </row>
    <row r="14" ht="18.75" customHeight="1">
      <c r="B14" t="s">
        <v>92</v>
      </c>
    </row>
    <row r="15" ht="18.75" customHeight="1">
      <c r="B15" t="s">
        <v>93</v>
      </c>
    </row>
    <row r="16" ht="18.75" customHeight="1">
      <c r="B16" t="s">
        <v>53</v>
      </c>
    </row>
    <row r="17" spans="1:2" ht="18.75" customHeight="1">
      <c r="A17" s="37" t="s">
        <v>52</v>
      </c>
      <c r="B17" t="s">
        <v>94</v>
      </c>
    </row>
    <row r="18" spans="1:2" ht="18.75" customHeight="1">
      <c r="A18" s="37" t="s">
        <v>95</v>
      </c>
      <c r="B18" s="53" t="s">
        <v>96</v>
      </c>
    </row>
    <row r="19" spans="1:2" ht="18.75" customHeight="1">
      <c r="A19" s="37" t="s">
        <v>97</v>
      </c>
      <c r="B19" t="s">
        <v>98</v>
      </c>
    </row>
    <row r="20" spans="1:2" ht="18.75" customHeight="1">
      <c r="A20" s="37" t="s">
        <v>103</v>
      </c>
      <c r="B20" t="s">
        <v>104</v>
      </c>
    </row>
    <row r="21" spans="1:2" ht="18.75" customHeight="1">
      <c r="A21" s="37" t="s">
        <v>105</v>
      </c>
      <c r="B21" t="s">
        <v>99</v>
      </c>
    </row>
    <row r="33" ht="18.75" customHeight="1">
      <c r="B33" t="s">
        <v>100</v>
      </c>
    </row>
    <row r="34" ht="18.75" customHeight="1">
      <c r="B34" t="s">
        <v>101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이지테크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이지테크</dc:creator>
  <cp:keywords/>
  <dc:description/>
  <cp:lastModifiedBy>user</cp:lastModifiedBy>
  <cp:lastPrinted>2018-01-04T05:32:56Z</cp:lastPrinted>
  <dcterms:created xsi:type="dcterms:W3CDTF">2002-09-09T02:35:17Z</dcterms:created>
  <dcterms:modified xsi:type="dcterms:W3CDTF">2020-03-03T07:40:38Z</dcterms:modified>
  <cp:category/>
  <cp:version/>
  <cp:contentType/>
  <cp:contentStatus/>
</cp:coreProperties>
</file>