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4265" windowHeight="13170" tabRatio="919" activeTab="8"/>
  </bookViews>
  <sheets>
    <sheet name="표지" sheetId="433" r:id="rId1"/>
    <sheet name="원가계산서" sheetId="299" r:id="rId2"/>
    <sheet name="내역집계" sheetId="230" r:id="rId3"/>
    <sheet name="내역서" sheetId="211" r:id="rId4"/>
    <sheet name="일위대가목록" sheetId="150" r:id="rId5"/>
    <sheet name="일위대가" sheetId="212" r:id="rId6"/>
    <sheet name="공사노임" sheetId="214" r:id="rId7"/>
    <sheet name="수량산출" sheetId="428" r:id="rId8"/>
    <sheet name="단가표" sheetId="21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" hidden="1">#REF!</definedName>
    <definedName name="__________q45" localSheetId="5" hidden="1">{"'용역비'!$A$4:$C$8"}</definedName>
    <definedName name="__________q45" hidden="1">{"'용역비'!$A$4:$C$8"}</definedName>
    <definedName name="_________q45" localSheetId="6" hidden="1">{"'용역비'!$A$4:$C$8"}</definedName>
    <definedName name="_________q45" localSheetId="3" hidden="1">{"'용역비'!$A$4:$C$8"}</definedName>
    <definedName name="_________q45" localSheetId="2" hidden="1">{"'용역비'!$A$4:$C$8"}</definedName>
    <definedName name="_________q45" localSheetId="8" hidden="1">{"'용역비'!$A$4:$C$8"}</definedName>
    <definedName name="_________q45" localSheetId="5" hidden="1">{"'용역비'!$A$4:$C$8"}</definedName>
    <definedName name="_________q45" hidden="1">{"'용역비'!$A$4:$C$8"}</definedName>
    <definedName name="_______q45" hidden="1">{"'용역비'!$A$4:$C$8"}</definedName>
    <definedName name="______q45" localSheetId="5" hidden="1">{"'용역비'!$A$4:$C$8"}</definedName>
    <definedName name="______q45" hidden="1">{"'용역비'!$A$4:$C$8"}</definedName>
    <definedName name="_____dkt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____dkt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___dkt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__123Graph_AA" hidden="1">[1]Sheet16!$S$50:$AV$50</definedName>
    <definedName name="__123Graph_AB" hidden="1">[1]Sheet16!$S$51:$AV$51</definedName>
    <definedName name="__123GRAPH_ABC" hidden="1">[2]조도!$S$51:$AV$51</definedName>
    <definedName name="__123Graph_AC" hidden="1">[1]Sheet16!$S$47:$AV$47</definedName>
    <definedName name="__123Graph_AD" hidden="1">[1]Sheet16!$O$64:$O$131</definedName>
    <definedName name="__123Graph_AE" hidden="1">[1]Sheet16!$O$131:$O$201</definedName>
    <definedName name="__123Graph_AF" hidden="1">[1]Sheet16!$O$202:$O$271</definedName>
    <definedName name="__123Graph_AG" hidden="1">[1]Sheet16!$O$272:$O$341</definedName>
    <definedName name="__123Graph_B" hidden="1">[3]목표세부명세!#REF!</definedName>
    <definedName name="__123Graph_XA" hidden="1">[1]Sheet16!$S$48:$AV$48</definedName>
    <definedName name="__123Graph_XB" hidden="1">[1]Sheet16!$S$48:$AV$48</definedName>
    <definedName name="__123Graph_XC" hidden="1">[1]Sheet16!$S$48:$AV$48</definedName>
    <definedName name="__123Graph_XD" hidden="1">[1]Sheet16!$N$64:$N$131</definedName>
    <definedName name="__123Graph_XE" hidden="1">[1]Sheet16!$N$131:$N$201</definedName>
    <definedName name="__123Graph_XF" hidden="1">[1]Sheet16!$N$202:$N$271</definedName>
    <definedName name="__123Graph_XG" hidden="1">[1]Sheet16!$N$272:$N$341</definedName>
    <definedName name="__IntlFixup" hidden="1">TRUE</definedName>
    <definedName name="__KHM111" hidden="1">{#N/A,#N/A,FALSE,"제목"}</definedName>
    <definedName name="__KHM888" hidden="1">{#N/A,#N/A,FALSE,"제목"}</definedName>
    <definedName name="__q45" localSheetId="6" hidden="1">{"'용역비'!$A$4:$C$8"}</definedName>
    <definedName name="__q45" localSheetId="3" hidden="1">{"'용역비'!$A$4:$C$8"}</definedName>
    <definedName name="__q45" localSheetId="2" hidden="1">{"'용역비'!$A$4:$C$8"}</definedName>
    <definedName name="__q45" localSheetId="8" hidden="1">{"'용역비'!$A$4:$C$8"}</definedName>
    <definedName name="__q45" localSheetId="5" hidden="1">{"'용역비'!$A$4:$C$8"}</definedName>
    <definedName name="__q45" hidden="1">{"'용역비'!$A$4:$C$8"}</definedName>
    <definedName name="__xlfn.BAHTTEXT" hidden="1">#NAME?</definedName>
    <definedName name="_100q45_" localSheetId="5" hidden="1">{"'용역비'!$A$4:$C$8"}</definedName>
    <definedName name="_100q45_" hidden="1">{"'용역비'!$A$4:$C$8"}</definedName>
    <definedName name="_104wrn.Ã¶°ñÁý°èÇ_._.5Ä­." hidden="1">{#N/A,#N/A,FALSE,"Sheet1"}</definedName>
    <definedName name="_13q45_" localSheetId="5" hidden="1">{"'용역비'!$A$4:$C$8"}</definedName>
    <definedName name="_13q45_" hidden="1">{"'용역비'!$A$4:$C$8"}</definedName>
    <definedName name="_14wrn.Ã¶°ñÁý°èÇ_._.5Ä­." hidden="1">{#N/A,#N/A,FALSE,"Sheet1"}</definedName>
    <definedName name="_16q45_" hidden="1">{"'용역비'!$A$4:$C$8"}</definedName>
    <definedName name="_17_¤§¤_¤¡" hidden="1">{#N/A,#N/A,FALSE,"Sheet1"}</definedName>
    <definedName name="_19q45_" hidden="1">{"'용역비'!$A$4:$C$8"}</definedName>
    <definedName name="_2_0_0_F" hidden="1">#REF!</definedName>
    <definedName name="_21wrn.Ã¶°ñÁý°èÇ_._.5Ä­." hidden="1">{#N/A,#N/A,FALSE,"Sheet1"}</definedName>
    <definedName name="_2F" hidden="1">#REF!</definedName>
    <definedName name="_3_0_0_F" hidden="1">#REF!</definedName>
    <definedName name="_3F" hidden="1">[4]CTEMCOST!#REF!</definedName>
    <definedName name="_4¤§¤_¤¡" hidden="1">{#N/A,#N/A,FALSE,"Sheet1"}</definedName>
    <definedName name="_4F" hidden="1">#REF!</definedName>
    <definedName name="_4S" hidden="1">#REF!</definedName>
    <definedName name="_5_0_S" hidden="1">'[5]6PILE  (돌출)'!#REF!</definedName>
    <definedName name="_51_wrn.Ã¶°ñÁý°èÇ_._.5Ä­." hidden="1">{#N/A,#N/A,FALSE,"Sheet1"}</definedName>
    <definedName name="_5D1_" hidden="1">#REF!</definedName>
    <definedName name="_6_0_S" hidden="1">#REF!</definedName>
    <definedName name="_6¤§¤_¤¡" hidden="1">{#N/A,#N/A,FALSE,"Sheet1"}</definedName>
    <definedName name="_60¤§¤_¤¡" hidden="1">{#N/A,#N/A,FALSE,"Sheet1"}</definedName>
    <definedName name="_62D1_" hidden="1">#REF!</definedName>
    <definedName name="_67D2_" hidden="1">#REF!</definedName>
    <definedName name="_6D1_" hidden="1">#REF!</definedName>
    <definedName name="_6D2_" hidden="1">#REF!</definedName>
    <definedName name="_7D1_" hidden="1">#REF!</definedName>
    <definedName name="_7D2_" hidden="1">#REF!</definedName>
    <definedName name="_8_0_0_F" hidden="1">#REF!</definedName>
    <definedName name="_8D1_" hidden="1">#REF!</definedName>
    <definedName name="_8D2_" hidden="1">#REF!</definedName>
    <definedName name="_9D2_" hidden="1">#REF!</definedName>
    <definedName name="_Dist_Bin" hidden="1">#REF!</definedName>
    <definedName name="_Dist_Values" hidden="1">#REF!</definedName>
    <definedName name="_dkt7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_Fill" hidden="1">#REF!</definedName>
    <definedName name="_xlnm._FilterDatabase" localSheetId="6" hidden="1">#REF!</definedName>
    <definedName name="_xlnm._FilterDatabase" localSheetId="5" hidden="1">일위대가!$B$6:$O$25</definedName>
    <definedName name="_xlnm._FilterDatabase" hidden="1">#REF!</definedName>
    <definedName name="_Key1" hidden="1">#REF!</definedName>
    <definedName name="_Key2" hidden="1">#REF!</definedName>
    <definedName name="_KHM111" hidden="1">{#N/A,#N/A,FALSE,"제목"}</definedName>
    <definedName name="_KHM888" hidden="1">{#N/A,#N/A,FALSE,"제목"}</definedName>
    <definedName name="_kmh44" hidden="1">'[6]N賃率-職'!$I$5:$I$30</definedName>
    <definedName name="_MatInverse_In" hidden="1">'[7]영동(D)'!#REF!</definedName>
    <definedName name="_MatMult_A" hidden="1">[8]재료비!#REF!</definedName>
    <definedName name="_MatMult_AxB" hidden="1">[9]S1!#REF!</definedName>
    <definedName name="_MatMult_B" hidden="1">[9]S1!#REF!</definedName>
    <definedName name="_Order1" hidden="1">255</definedName>
    <definedName name="_Order2" hidden="1">255</definedName>
    <definedName name="_Parse_In" hidden="1">#REF!</definedName>
    <definedName name="_Parse_Out" hidden="1">'[10]갑지(추정)'!#REF!</definedName>
    <definedName name="_q45" hidden="1">{"'용역비'!$A$4:$C$8"}</definedName>
    <definedName name="_Regression_Int" hidden="1">1</definedName>
    <definedName name="_Sort" hidden="1">#REF!</definedName>
    <definedName name="_Table1_In1" hidden="1">#REF!</definedName>
    <definedName name="_Table1_Out" hidden="1">#REF!</definedName>
    <definedName name="aaa" hidden="1">#REF!</definedName>
    <definedName name="AccessDatabase" hidden="1">"D:\공무jaje\98년품의-수불\98146.mdb"</definedName>
    <definedName name="ACCLINK.XLS_Localization_Table_List" hidden="1">"$A$1:$B$11"</definedName>
    <definedName name="ACCLINK.XLS_Localization_Table_List1" hidden="1">"$A$13:$B$31"</definedName>
    <definedName name="ACCLINK.XLS_Localization_Table_List10" hidden="1">"$A$13:$B$33"</definedName>
    <definedName name="ACCLINK.XLS_Localization_Table_List11" hidden="1">"$A$13:$B$33"</definedName>
    <definedName name="ACCLINK.XLS_Localization_Table_List12" hidden="1">"$A$13:$B$33"</definedName>
    <definedName name="ACCLINK.XLS_Localization_Table_List13" hidden="1">"$A$13:$B$33"</definedName>
    <definedName name="ACCLINK.XLS_Localization_Table_List14" hidden="1">"$A$13:$B$33"</definedName>
    <definedName name="ACCLINK.XLS_Localization_Table_List15" hidden="1">"$A$13:$B$33"</definedName>
    <definedName name="ACCLINK.XLS_Localization_Table_List16" hidden="1">"$A$13:$B$33"</definedName>
    <definedName name="ACCLINK.XLS_Localization_Table_List17" hidden="1">"$A$13:$B$33"</definedName>
    <definedName name="ACCLINK.XLS_Localization_Table_List18" hidden="1">"$A$13:$B$33"</definedName>
    <definedName name="ACCLINK.XLS_Localization_Table_List19" hidden="1">"$A$13:$B$33"</definedName>
    <definedName name="ACCLINK.XLS_Localization_Table_List2" hidden="1">"$A$13:$B$31"</definedName>
    <definedName name="ACCLINK.XLS_Localization_Table_List3" hidden="1">"$A$13:$B$31"</definedName>
    <definedName name="ACCLINK.XLS_Localization_Table_List4" hidden="1">"$A$13:$B$31"</definedName>
    <definedName name="ACCLINK.XLS_Localization_Table_List5" hidden="1">"$A$13:$B$31"</definedName>
    <definedName name="ACCLINK.XLS_Localization_Table_List6" hidden="1">"$A$13:$B$31"</definedName>
    <definedName name="ACCLINK.XLS_Localization_Table_List7" hidden="1">"$A$13:$B$31"</definedName>
    <definedName name="ACCLINK.XLS_Localization_Table_List8" hidden="1">"$A$13:$B$31"</definedName>
    <definedName name="ACCLINK.XLS_Localization_Table_List9" hidden="1">"$A$13:$B$33"</definedName>
    <definedName name="ACDA" hidden="1">[11]GAEYO!#REF!</definedName>
    <definedName name="AD" hidden="1">[12]Sheet13!$S$50:$AV$50</definedName>
    <definedName name="ADA" hidden="1">[12]Sheet13!$S$51:$AV$51</definedName>
    <definedName name="ADC" hidden="1">#REF!</definedName>
    <definedName name="ADFADSF" hidden="1">{"'용역비'!$A$4:$C$8"}</definedName>
    <definedName name="ADFV" hidden="1">{#N/A,#N/A,FALSE,"전력간선"}</definedName>
    <definedName name="aherhe" hidden="1">{#N/A,#N/A,TRUE,"토적및재료집계";#N/A,#N/A,TRUE,"토적및재료집계";#N/A,#N/A,TRUE,"단위량"}</definedName>
    <definedName name="ahhaera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JH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nscount" hidden="1">1</definedName>
    <definedName name="arher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sd" hidden="1">#REF!</definedName>
    <definedName name="ASDFASDF" hidden="1">{"'용역비'!$A$4:$C$8"}</definedName>
    <definedName name="ASDFASDFDD" hidden="1">{#N/A,#N/A,FALSE,"전열산출서"}</definedName>
    <definedName name="b" hidden="1">{#N/A,#N/A,FALSE,"전력간선"}</definedName>
    <definedName name="BB" hidden="1">[1]부하!$S$48:$AV$48</definedName>
    <definedName name="CC" hidden="1">[1]부하!$O$64:$O$131</definedName>
    <definedName name="CCC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CCC" hidden="1">[1]부하!$O$131:$O$201</definedName>
    <definedName name="cgmh" hidden="1">{"'용역비'!$A$4:$C$8"}</definedName>
    <definedName name="D" hidden="1">#REF!</definedName>
    <definedName name="ddd0" hidden="1">#REF!</definedName>
    <definedName name="ddddd" hidden="1">#REF!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" hidden="1">#REF!</definedName>
    <definedName name="DFADF" hidden="1">{"'용역비'!$A$4:$C$8"}</definedName>
    <definedName name="DFG" hidden="1">{#N/A,#N/A,FALSE,"전력간선"}</definedName>
    <definedName name="dflu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g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hj" hidden="1">{"'용역비'!$A$4:$C$8"}</definedName>
    <definedName name="djrr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SG" hidden="1">#REF!</definedName>
    <definedName name="DKSGMLWJD" hidden="1">#REF!</definedName>
    <definedName name="dk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TTTK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TYDK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TYHKH" hidden="1">{#N/A,#N/A,TRUE,"토적및재료집계";#N/A,#N/A,TRUE,"토적및재료집계";#N/A,#N/A,TRUE,"단위량"}</definedName>
    <definedName name="DKTYKYD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TYYH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TYY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uuktyytk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ydk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ky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lff" hidden="1">{#N/A,#N/A,FALSE,"운반시간"}</definedName>
    <definedName name="dlk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luydlu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n" hidden="1">{#N/A,#N/A,FALSE,"혼합골재"}</definedName>
    <definedName name="Dp" hidden="1">#REF!</definedName>
    <definedName name="dsdsd" hidden="1">{#N/A,#N/A,FALSE,"운반시간"}</definedName>
    <definedName name="DSF" hidden="1">[1]Sheet16!$S$48:$AV$48</definedName>
    <definedName name="DTHKK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jr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KK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kujhng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kuluu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KUTKDY" hidden="1">{#N/A,#N/A,TRUE,"토적및재료집계";#N/A,#N/A,TRUE,"토적및재료집계";#N/A,#N/A,TRUE,"단위량"}</definedName>
    <definedName name="dtky6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KYKT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KYKYT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ukllt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ukluy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YKDYTDK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ykdy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YKTDY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TYKYT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ukuyllu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W" hidden="1">{"'용역비'!$A$4:$C$8"}</definedName>
    <definedName name="DYKDTY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YKDTYKDT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YTKKYTDK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YTKTY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YTKYT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yullu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" hidden="1">[1]Sheet16!$O$272:$O$341</definedName>
    <definedName name="edssqq" hidden="1">{#N/A,#N/A,FALSE,"혼합골재"}</definedName>
    <definedName name="EE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FG" hidden="1">{"'용역비'!$A$4:$C$8"}</definedName>
    <definedName name="EGE" hidden="1">{"'용역비'!$A$4:$C$8"}</definedName>
    <definedName name="ej" hidden="1">{"'용역비'!$A$4:$C$8"}</definedName>
    <definedName name="EK" hidden="1">#REF!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rtyertye" hidden="1">{"'용역비'!$A$4:$C$8"}</definedName>
    <definedName name="ERYETY" hidden="1">'[13]N賃率-職'!$I$5:$I$30</definedName>
    <definedName name="ETYETY" hidden="1">{"'용역비'!$A$4:$C$8"}</definedName>
    <definedName name="etyj" hidden="1">{"'용역비'!$A$4:$C$8"}</definedName>
    <definedName name="etyjj" hidden="1">{"'용역비'!$A$4:$C$8"}</definedName>
    <definedName name="ETYJTYJ" hidden="1">{"'용역비'!$A$4:$C$8"}</definedName>
    <definedName name="EWAFADS" hidden="1">[1]Sheet14!$M$61:$M$130</definedName>
    <definedName name="EWFDA" hidden="1">[1]Sheet14!$Q$45:$AT$45</definedName>
    <definedName name="EWR" hidden="1">[1]Sheet16!$S$48:$AV$48</definedName>
    <definedName name="FD" hidden="1">#REF!</definedName>
    <definedName name="FDSF" hidden="1">{#N/A,#N/A,FALSE,"전력간선"}</definedName>
    <definedName name="FG" hidden="1">[1]Sheet16!$S$50:$AV$50</definedName>
    <definedName name="FH" hidden="1">[1]Sheet16!$S$47:$AV$47</definedName>
    <definedName name="FHFH" hidden="1">[14]수량산출!$A$1:$A$8561</definedName>
    <definedName name="FHFK" hidden="1">[15]수량산출!#REF!</definedName>
    <definedName name="fiudj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jlmm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K" hidden="1">{"'용역비'!$A$4:$C$8"}</definedName>
    <definedName name="fldu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lu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luylfuy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ly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uyl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uyluyu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v" hidden="1">{#N/A,#N/A,FALSE,"전력간선"}</definedName>
    <definedName name="fykl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yli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yl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ylulfu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yluuyllu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yullfylu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fyulul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" hidden="1">{"'용역비'!$A$4:$C$8"}</definedName>
    <definedName name="GEMCO" hidden="1">#REF!</definedName>
    <definedName name="gfgdfg" hidden="1">[16]차액보증!#REF!</definedName>
    <definedName name="gfjdjkyt" hidden="1">'[13]N賃率-職'!$I$5:$I$30</definedName>
    <definedName name="GFSD" hidden="1">[1]Sheet16!$Q$48:$AT$48</definedName>
    <definedName name="GGG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hdsg" hidden="1">'[17]N賃率-職'!$I$5:$I$30</definedName>
    <definedName name="gh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l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mgctk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MLWD" hidden="1">#REF!</definedName>
    <definedName name="graag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RT" hidden="1">#REF!</definedName>
    <definedName name="guolg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" hidden="1">{"'용역비'!$A$4:$C$8"}</definedName>
    <definedName name="hardwar" hidden="1">#REF!</definedName>
    <definedName name="hg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gkjgfd" hidden="1">'[18]N賃率-職'!$I$5:$I$30</definedName>
    <definedName name="HHH" hidden="1">#REF!</definedName>
    <definedName name="HHHH" hidden="1">#REF!</definedName>
    <definedName name="HKDGD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kktytyky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KYT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NHHKY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reah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SR" hidden="1">{"'용역비'!$A$4:$C$8"}</definedName>
    <definedName name="HTML_CodePage" hidden="1">949</definedName>
    <definedName name="HTML_Control" localSheetId="4" hidden="1">{"'공사부문'!$A$6:$A$32"}</definedName>
    <definedName name="HTML_Control" hidden="1">{"'용역비'!$A$4:$C$8"}</definedName>
    <definedName name="HTML_Description" hidden="1">""</definedName>
    <definedName name="HTML_Email" hidden="1">""</definedName>
    <definedName name="HTML_Header" hidden="1">"용역비"</definedName>
    <definedName name="HTML_LastUpdate" hidden="1">"99-07-01"</definedName>
    <definedName name="HTML_LineAfter" hidden="1">FALSE</definedName>
    <definedName name="HTML_LineBefore" hidden="1">FALSE</definedName>
    <definedName name="HTML_Name" hidden="1">"전산실"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"전체금액"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HW실행" localSheetId="6" hidden="1">{"'용역비'!$A$4:$C$8"}</definedName>
    <definedName name="HW실행" localSheetId="3" hidden="1">{"'용역비'!$A$4:$C$8"}</definedName>
    <definedName name="HW실행" localSheetId="2" hidden="1">{"'용역비'!$A$4:$C$8"}</definedName>
    <definedName name="HW실행" localSheetId="8" hidden="1">{"'용역비'!$A$4:$C$8"}</definedName>
    <definedName name="HW실행" localSheetId="5" hidden="1">{"'용역비'!$A$4:$C$8"}</definedName>
    <definedName name="HW실행" hidden="1">{"'용역비'!$A$4:$C$8"}</definedName>
    <definedName name="I" hidden="1">{"'용역비'!$A$4:$C$8"}</definedName>
    <definedName name="II" localSheetId="5" hidden="1">{"'용역비'!$A$4:$C$8"}</definedName>
    <definedName name="II" hidden="1">{"'용역비'!$A$4:$C$8"}</definedName>
    <definedName name="IIII" hidden="1">{"'용역비'!$A$4:$C$8"}</definedName>
    <definedName name="IIIII" hidden="1">{"'용역비'!$A$4:$C$8"}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lg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OI" hidden="1">{"'용역비'!$A$4:$C$8"}</definedName>
    <definedName name="IU" hidden="1">[1]Sheet16!$O$131:$O$201</definedName>
    <definedName name="J" hidden="1">{"'용역비'!$A$4:$C$8"}</definedName>
    <definedName name="JANG" hidden="1">[19]APT!$Q$45:$AT$45</definedName>
    <definedName name="JJ" hidden="1">[1]부하!$N$272:$N$341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" hidden="1">#REF!</definedName>
    <definedName name="JJJ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K" hidden="1">[1]Sheet16!$Q$48:$AT$48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" hidden="1">#REF!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K" hidden="1">[1]부하!$Q$48:$AT$48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mh" hidden="1">{#N/A,#N/A,FALSE,"전열산출서"}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fyuyul" hidden="1">{#N/A,#N/A,TRUE,"토적및재료집계";#N/A,#N/A,TRUE,"토적및재료집계";#N/A,#N/A,TRUE,"단위량"}</definedName>
    <definedName name="li" hidden="1">{"'용역비'!$A$4:$C$8"}</definedName>
    <definedName name="lkoi" hidden="1">{"'용역비'!$A$4:$C$8"}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" hidden="1">#REF!</definedName>
    <definedName name="LLLLL" hidden="1">[1]부하!$L$61:$L$130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" hidden="1">#REF!</definedName>
    <definedName name="MM" hidden="1">[1]부하!$S$48:$AV$48</definedName>
    <definedName name="MM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ylfylu" hidden="1">{#N/A,#N/A,TRUE,"토적및재료집계";#N/A,#N/A,TRUE,"토적및재료집계";#N/A,#N/A,TRUE,"단위량"}</definedName>
    <definedName name="NHJKDT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KDTT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I" hidden="1">[1]Sheet16!$O$202:$O$271</definedName>
    <definedName name="OIL" hidden="1">{"'용역비'!$A$4:$C$8"}</definedName>
    <definedName name="ONP" hidden="1">#REF!</definedName>
    <definedName name="OOO" hidden="1">#REF!</definedName>
    <definedName name="OP" hidden="1">#REF!</definedName>
    <definedName name="OPOP" hidden="1">[20]수량산출!#REF!</definedName>
    <definedName name="OPP" hidden="1">#REF!</definedName>
    <definedName name="OPPP" hidden="1">[20]수량산출!$A$3:$H$8539</definedName>
    <definedName name="PP" hidden="1">{#N/A,#N/A,TRUE,"토적및재료집계";#N/A,#N/A,TRUE,"토적및재료집계";#N/A,#N/A,TRUE,"단위량"}</definedName>
    <definedName name="PPP" hidden="1">#REF!</definedName>
    <definedName name="_xlnm.Print_Area" localSheetId="6">공사노임!$B$1:$I$141</definedName>
    <definedName name="_xlnm.Print_Area" localSheetId="3">내역서!$B$1:$P$256</definedName>
    <definedName name="_xlnm.Print_Area" localSheetId="2">내역집계!$B$1:$P$35</definedName>
    <definedName name="_xlnm.Print_Area" localSheetId="8">단가표!$A$1:$O$61</definedName>
    <definedName name="_xlnm.Print_Area" localSheetId="7">수량산출!$B$1:$L$209</definedName>
    <definedName name="_xlnm.Print_Area" localSheetId="1">원가계산서!$A$1:$I$28</definedName>
    <definedName name="Q" hidden="1">#REF!</definedName>
    <definedName name="q234562456" hidden="1">{"'용역비'!$A$4:$C$8"}</definedName>
    <definedName name="QA" hidden="1">{#N/A,#N/A,FALSE,"전력간선"}</definedName>
    <definedName name="QFQF" hidden="1">#REF!</definedName>
    <definedName name="QG" hidden="1">'[21]갑지(추정)'!#REF!</definedName>
    <definedName name="QQ" hidden="1">#REF!</definedName>
    <definedName name="QW" hidden="1">[1]Sheet16!$S$48:$AV$48</definedName>
    <definedName name="QWE" hidden="1">#REF!</definedName>
    <definedName name="qwef" hidden="1">{#N/A,#N/A,FALSE,"전력간선"}</definedName>
    <definedName name="QWS" hidden="1">#REF!</definedName>
    <definedName name="qyk" hidden="1">{"'용역비'!$A$4:$C$8"}</definedName>
    <definedName name="rd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dj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DT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EG" hidden="1">[1]Sheet16!$S$51:$AV$51</definedName>
    <definedName name="reh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H" hidden="1">{"'용역비'!$A$4:$C$8"}</definedName>
    <definedName name="rjrt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K" hidden="1">[14]수량산출!#REF!</definedName>
    <definedName name="rkdkd" hidden="1">{#N/A,#N/A,FALSE,"2~8번"}</definedName>
    <definedName name="Royalty" hidden="1">{#N/A,#N/A,FALSE,"Sheet1"}</definedName>
    <definedName name="RR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T" hidden="1">{"'용역비'!$A$4:$C$8"}</definedName>
    <definedName name="RTGH" hidden="1">{"'용역비'!$A$4:$C$8"}</definedName>
    <definedName name="rth" hidden="1">{"'용역비'!$A$4:$C$8"}</definedName>
    <definedName name="rtss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ty" hidden="1">{"'용역비'!$A$4:$C$8"}</definedName>
    <definedName name="RYUIRYU" hidden="1">{"'용역비'!$A$4:$C$8"}</definedName>
    <definedName name="ryuk" hidden="1">{"'용역비'!$A$4:$C$8"}</definedName>
    <definedName name="SD" hidden="1">{"'용역비'!$A$4:$C$8"}</definedName>
    <definedName name="SDF" hidden="1">#REF!</definedName>
    <definedName name="sdryhj" hidden="1">{"'용역비'!$A$4:$C$8"}</definedName>
    <definedName name="SE" hidden="1">{"'용역비'!$A$4:$C$8"}</definedName>
    <definedName name="SHEET100" hidden="1">#REF!</definedName>
    <definedName name="s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j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jrt" hidden="1">{#N/A,#N/A,TRUE,"토적및재료집계";#N/A,#N/A,TRUE,"토적및재료집계";#N/A,#N/A,TRUE,"단위량"}</definedName>
    <definedName name="sjrt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j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jtrjrt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KYT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O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1</definedName>
    <definedName name="solver_nwt" hidden="1">1</definedName>
    <definedName name="solver_opt" hidden="1">#REF!</definedName>
    <definedName name="solver_pre" hidden="1">0.000001</definedName>
    <definedName name="solver_rel1" hidden="1">1</definedName>
    <definedName name="solver_rhs1" hidden="1">500000000</definedName>
    <definedName name="solver_scl" hidden="1">2</definedName>
    <definedName name="solver_sho" hidden="1">2</definedName>
    <definedName name="solver_tim" hidden="1">100</definedName>
    <definedName name="solver_tmp" hidden="1">500000000</definedName>
    <definedName name="solver_tol" hidden="1">0.05</definedName>
    <definedName name="solver_typ" hidden="1">1</definedName>
    <definedName name="solver_val" hidden="1">0</definedName>
    <definedName name="srht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rjj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RKRK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rth" hidden="1">{"'용역비'!$A$4:$C$8"}</definedName>
    <definedName name="SRT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ry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S" hidden="1">[19]APT!$M$201:$M$270</definedName>
    <definedName name="S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SVSS" hidden="1">[1]Sheet14!$M$201:$M$270</definedName>
    <definedName name="STS" hidden="1">{"'용역비'!$A$4:$C$8"}</definedName>
    <definedName name="SWS" hidden="1">#REF!</definedName>
    <definedName name="T" hidden="1">{"'용역비'!$A$4:$C$8"}</definedName>
    <definedName name="TC" hidden="1">[19]APT!$M$61:$M$130</definedName>
    <definedName name="tdtyjdrt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dy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ELL" hidden="1">'[22]#REF'!$S$50:$AV$50</definedName>
    <definedName name="TEMP" hidden="1">'[23]EQT-ESTN'!#REF!</definedName>
    <definedName name="TE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EYJ" hidden="1">{"'용역비'!$A$4:$C$8"}</definedName>
    <definedName name="tf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TFUI" hidden="1">{"'용역비'!$A$4:$C$8"}</definedName>
    <definedName name="TTT" hidden="1">{#N/A,#N/A,FALSE,"전력간선"}</definedName>
    <definedName name="TTTT" hidden="1">#REF!</definedName>
    <definedName name="tu" hidden="1">{"'용역비'!$A$4:$C$8"}</definedName>
    <definedName name="tuilol" hidden="1">{"'용역비'!$A$4:$C$8"}</definedName>
    <definedName name="TUIO" hidden="1">{"'용역비'!$A$4:$C$8"}</definedName>
    <definedName name="TUIO.L" hidden="1">{"'용역비'!$A$4:$C$8"}</definedName>
    <definedName name="TUIOTUI" hidden="1">{"'용역비'!$A$4:$C$8"}</definedName>
    <definedName name="TUR" hidden="1">[1]Sheet16!$O$272:$O$341</definedName>
    <definedName name="TYJ" hidden="1">{"'용역비'!$A$4:$C$8"}</definedName>
    <definedName name="tyje" hidden="1">{"'용역비'!$A$4:$C$8"}</definedName>
    <definedName name="tyjet" hidden="1">{"'용역비'!$A$4:$C$8"}</definedName>
    <definedName name="tyu" hidden="1">{"'용역비'!$A$4:$C$8"}</definedName>
    <definedName name="U" hidden="1">{"'용역비'!$A$4:$C$8"}</definedName>
    <definedName name="UI" hidden="1">[1]Sheet16!$O$64:$O$131</definedName>
    <definedName name="ujdffdf" hidden="1">{#N/A,#N/A,FALSE,"단가표지"}</definedName>
    <definedName name="ulo" hidden="1">{"'용역비'!$A$4:$C$8"}</definedName>
    <definedName name="uluyldtudy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UTI" hidden="1">{"'용역비'!$A$4:$C$8"}</definedName>
    <definedName name="UTIOL" hidden="1">{"'용역비'!$A$4:$C$8"}</definedName>
    <definedName name="uu" hidden="1">{"'용역비'!$A$4:$C$8"}</definedName>
    <definedName name="UY" hidden="1">[1]Sheet16!$L$61:$L$130</definedName>
    <definedName name="vcnf" hidden="1">'[24]N賃率-職'!$I$5:$I$30</definedName>
    <definedName name="WE" hidden="1">[1]Sheet16!$N$202:$N$271</definedName>
    <definedName name="wererr" hidden="1">{#N/A,#N/A,FALSE,"운반시간"}</definedName>
    <definedName name="werewr" hidden="1">{#N/A,#N/A,FALSE,"골재소요량";#N/A,#N/A,FALSE,"골재소요량"}</definedName>
    <definedName name="wew" hidden="1">#REF!</definedName>
    <definedName name="wj5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m.조골재1" hidden="1">{#N/A,#N/A,FALSE,"조골재"}</definedName>
    <definedName name="wrn.2번." hidden="1">{#N/A,#N/A,FALSE,"2~8번"}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단가표지." hidden="1">{#N/A,#N/A,FALSE,"단가표지"}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신" hidden="1">{#N/A,#N/A,TRUE,"토적및재료집계";#N/A,#N/A,TRUE,"토적및재료집계";#N/A,#N/A,TRUE,"단위량"}</definedName>
    <definedName name="wrn.신용." hidden="1">{#N/A,#N/A,TRUE,"토적및재료집계";#N/A,#N/A,TRUE,"토적및재료집계";#N/A,#N/A,TRUE,"단위량"}</definedName>
    <definedName name="wrn.신용찬." hidden="1">{#N/A,#N/A,TRUE,"토적및재료집계";#N/A,#N/A,TRUE,"토적및재료집계";#N/A,#N/A,TRUE,"단위량"}</definedName>
    <definedName name="wrn.운반시간." hidden="1">{#N/A,#N/A,FALSE,"운반시간"}</definedName>
    <definedName name="wrn.전열선출서." hidden="1">{#N/A,#N/A,FALSE,"전열산출서"}</definedName>
    <definedName name="wrn.조골재." hidden="1">{#N/A,#N/A,FALSE,"조골재"}</definedName>
    <definedName name="wrn.철골집계표._.5칸." hidden="1">{#N/A,#N/A,FALSE,"Sheet1"}</definedName>
    <definedName name="wrn.표지목차." hidden="1">{#N/A,#N/A,FALSE,"표지목차"}</definedName>
    <definedName name="wrn.혼합골재." hidden="1">{#N/A,#N/A,FALSE,"혼합골재"}</definedName>
    <definedName name="wrn.황금동." hidden="1">{#N/A,#N/A,FALSE,"단면 제원"}</definedName>
    <definedName name="wrty" hidden="1">{"'용역비'!$A$4:$C$8"}</definedName>
    <definedName name="wrtyrtyrt" hidden="1">{"'용역비'!$A$4:$C$8"}</definedName>
    <definedName name="wrtywrtywr" hidden="1">{"'용역비'!$A$4:$C$8"}</definedName>
    <definedName name="wuy" hidden="1">{"'용역비'!$A$4:$C$8"}</definedName>
    <definedName name="WW" hidden="1">[1]Sheet16!$O$131:$O$201</definedName>
    <definedName name="WW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X" hidden="1">[1]Sheet16!$Q$45:$AT$45</definedName>
    <definedName name="XXXXXX" hidden="1">{"'공사부문'!$A$6:$A$32"}</definedName>
    <definedName name="y" hidden="1">{"'용역비'!$A$4:$C$8"}</definedName>
    <definedName name="YFU" hidden="1">{"'용역비'!$A$4:$C$8"}</definedName>
    <definedName name="yful.gk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YKT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YL" hidden="1">{"'용역비'!$A$4:$C$8"}</definedName>
    <definedName name="ytdkn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YTKYKYT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yu" hidden="1">{"'용역비'!$A$4:$C$8"}</definedName>
    <definedName name="YUK" hidden="1">{"'용역비'!$A$4:$C$8"}</definedName>
    <definedName name="YUKOI" hidden="1">{"'용역비'!$A$4:$C$8"}</definedName>
    <definedName name="yulylf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YY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Z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" hidden="1">{"'용역비'!$A$4:$C$8"}</definedName>
    <definedName name="ㄱㄱ" hidden="1">{"'용역비'!$A$4:$C$8"}</definedName>
    <definedName name="ㄱㄱㄱ" hidden="1">{"'용역비'!$A$4:$C$8"}</definedName>
    <definedName name="ㄱㄱㄱㄱㄱ" localSheetId="5" hidden="1">{"'용역비'!$A$4:$C$8"}</definedName>
    <definedName name="ㄱㄱㄱㄱㄱ" hidden="1">{"'용역비'!$A$4:$C$8"}</definedName>
    <definedName name="ㄱㄱㄱㄱㄱㄱ" hidden="1">{"'용역비'!$A$4:$C$8"}</definedName>
    <definedName name="가" hidden="1">'[25]1안'!#REF!</definedName>
    <definedName name="가아" hidden="1">[26]수량산출!#REF!</definedName>
    <definedName name="강교" hidden="1">{#N/A,#N/A,FALSE,"포장2"}</definedName>
    <definedName name="강구조물" hidden="1">{#N/A,#N/A,FALSE,"포장1";#N/A,#N/A,FALSE,"포장1"}</definedName>
    <definedName name="강아지" hidden="1">#REF!</definedName>
    <definedName name="거ㅏ" hidden="1">[27]수량산출!$A$3:$H$8539</definedName>
    <definedName name="건축원가" hidden="1">[28]전기!$B$4:$B$163</definedName>
    <definedName name="겨" hidden="1">{"'용역비'!$A$4:$C$8"}</definedName>
    <definedName name="견적" hidden="1">[29]내역서1999.8최종!$A$1:$A$2438</definedName>
    <definedName name="견적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예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결" hidden="1">{#N/A,#N/A,FALSE,"포장2"}</definedName>
    <definedName name="경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량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비융" hidden="1">'[30]#REF'!$A$7:$N$581</definedName>
    <definedName name="경비집계" hidden="1">{"'용역비'!$A$4:$C$8"}</definedName>
    <definedName name="계전2" hidden="1">#REF!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기1" hidden="1">[31]설계내역서!#REF!</definedName>
    <definedName name="공량" hidden="1">{"'용역비'!$A$4:$C$8"}</definedName>
    <definedName name="관리" hidden="1">{#N/A,#N/A,FALSE,"포장2"}</definedName>
    <definedName name="교" hidden="1">{#N/A,#N/A,FALSE,"단면 제원"}</definedName>
    <definedName name="교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대공" hidden="1">{#N/A,#N/A,FALSE,"단면 제원"}</definedName>
    <definedName name="교좌" hidden="1">{#N/A,#N/A,FALSE,"포장2"}</definedName>
    <definedName name="구산갑지" hidden="1">#REF!</definedName>
    <definedName name="구조공" hidden="1">{#N/A,#N/A,FALSE,"단면 제원"}</definedName>
    <definedName name="규" hidden="1">{#N/A,#N/A,FALSE,"단면 제원"}</definedName>
    <definedName name="금광추정" hidden="1">{#N/A,#N/A,FALSE,"포장2"}</definedName>
    <definedName name="금액대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의교" hidden="1">{#N/A,#N/A,FALSE,"단면 제원"}</definedName>
    <definedName name="금의교2" hidden="1">{#N/A,#N/A,FALSE,"단면 제원"}</definedName>
    <definedName name="기공" hidden="1">[32]노임이!#REF!</definedName>
    <definedName name="기술" hidden="1">{#N/A,#N/A,FALSE,"부대1"}</definedName>
    <definedName name="기안" hidden="1">#REF!</definedName>
    <definedName name="기안변경" hidden="1">#REF!</definedName>
    <definedName name="기타경비" hidden="1">{#N/A,#N/A,TRUE,"토적및재료집계";#N/A,#N/A,TRUE,"토적및재료집계";#N/A,#N/A,TRUE,"단위량"}</definedName>
    <definedName name="김" hidden="1">#REF!</definedName>
    <definedName name="김동종" hidden="1">#REF!</definedName>
    <definedName name="ㄳㄳㄳㄳ" hidden="1">{"'용역비'!$A$4:$C$8"}</definedName>
    <definedName name="ㄴㄴㄴ" hidden="1">{"'용역비'!$A$4:$C$8"}</definedName>
    <definedName name="ㄴㄴㄴㄴ" hidden="1">#REF!</definedName>
    <definedName name="ㄴㄴㄴㄴㄴ" hidden="1">#REF!</definedName>
    <definedName name="ㄴㄹ" hidden="1">#REF!</definedName>
    <definedName name="ㄴㅀ" hidden="1">#REF!</definedName>
    <definedName name="ㄴㅁㅇㅁㄴ" hidden="1">#REF!</definedName>
    <definedName name="ㄴㅇ" hidden="1">{"'용역비'!$A$4:$C$8"}</definedName>
    <definedName name="ㄴㅇㄹ" hidden="1">#REF!</definedName>
    <definedName name="ㄴㅇㄹㅇㄴㄹㅇㄴㄹ" hidden="1">{"'용역비'!$A$4:$C$8"}</definedName>
    <definedName name="ㄴㅇㄹㅇㄹ" hidden="1">{"'용역비'!$A$4:$C$8"}</definedName>
    <definedName name="ㄴㅇㄻㄴㅇㄹ" hidden="1">{"'용역비'!$A$4:$C$8"}</definedName>
    <definedName name="ㄴㅇㅁㄹㄴㅁㅇㄹ" hidden="1">{"'용역비'!$A$4:$C$8"}</definedName>
    <definedName name="ㄴㅇㅎㄴㅇ" hidden="1">#REF!</definedName>
    <definedName name="나" hidden="1">{#N/A,#N/A,FALSE,"전력간선"}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남남" hidden="1">#REF!</definedName>
    <definedName name="남윤" hidden="1">{"'용역비'!$A$4:$C$8"}</definedName>
    <definedName name="내역갑지" hidden="1">{"'용역비'!$A$4:$C$8"}</definedName>
    <definedName name="내역서2" hidden="1">{"'단계별시설공사비'!$A$3:$K$51"}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단가표" hidden="1">{"'용역비'!$A$4:$C$8"}</definedName>
    <definedName name="니" hidden="1">{#N/A,#N/A,FALSE,"단면 제원"}</definedName>
    <definedName name="ㄷ" hidden="1">{#N/A,#N/A,TRUE,"토적및재료집계";#N/A,#N/A,TRUE,"토적및재료집계";#N/A,#N/A,TRUE,"단위량"}</definedName>
    <definedName name="ㄷ6ㅓ" hidden="1">{"'용역비'!$A$4:$C$8"}</definedName>
    <definedName name="ㄷㄱ" hidden="1">{#N/A,#N/A,FALSE,"단가표지"}</definedName>
    <definedName name="ㄷㄱㄷㄱㄷㄱ" hidden="1">{"'용역비'!$A$4:$C$8"}</definedName>
    <definedName name="ㄷㄳ" hidden="1">[1]부하!$M$61:$M$130</definedName>
    <definedName name="ㄷㄷ" hidden="1">{"'용역비'!$A$4:$C$8"}</definedName>
    <definedName name="ㄷㄷㄱㄱ" hidden="1">{"'용역비'!$A$4:$C$8"}</definedName>
    <definedName name="ㄷ숃ㄱ" hidden="1">#REF!</definedName>
    <definedName name="ㄷㅍㅂ" hidden="1">{"'용역비'!$A$4:$C$8"}</definedName>
    <definedName name="다배관방식" hidden="1">{#N/A,#N/A,FALSE,"Sheet1"}</definedName>
    <definedName name="닥트설치공사" hidden="1">{#N/A,#N/A,FALSE,"전력간선"}</definedName>
    <definedName name="단가대비" hidden="1">#REF!</definedName>
    <definedName name="단가만" hidden="1">{#N/A,#N/A,FALSE,"Sheet1"}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인상" hidden="1">[33]수지예산!$O$59:$O$59</definedName>
    <definedName name="대강당배관" hidden="1">'[34]1안'!#REF!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상" hidden="1">{"'용역비'!$A$4:$C$8"}</definedName>
    <definedName name="덕" hidden="1">{#N/A,#N/A,FALSE,"포장2"}</definedName>
    <definedName name="덕진" hidden="1">{#N/A,#N/A,FALSE,"포장2"}</definedName>
    <definedName name="덕호" hidden="1">{#N/A,#N/A,FALSE,"포장2"}</definedName>
    <definedName name="도" hidden="1">{#N/A,#N/A,FALSE,"단면 제원"}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떠" hidden="1">{#N/A,#N/A,FALSE,"단면 제원"}</definedName>
    <definedName name="ㄹ" hidden="1">{#N/A,#N/A,TRUE,"토적및재료집계";#N/A,#N/A,TRUE,"토적및재료집계";#N/A,#N/A,TRUE,"단위량"}</definedName>
    <definedName name="ㄹㄴㄹㄹ" localSheetId="5" hidden="1">{"'용역비'!$A$4:$C$8"}</definedName>
    <definedName name="ㄹㄴㄹㄹ" hidden="1">{"'용역비'!$A$4:$C$8"}</definedName>
    <definedName name="ㄹㄹ" hidden="1">{"'용역비'!$A$4:$C$8"}</definedName>
    <definedName name="ㄹㄹㄹ" hidden="1">#REF!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ㄶ" hidden="1">#REF!</definedName>
    <definedName name="ㄹㅇㄶ옿" hidden="1">'[35]원가 (2)'!$I$5:$I$30</definedName>
    <definedName name="ㄹㅇㄹ" hidden="1">{#N/A,#N/A,FALSE,"혼합골재"}</definedName>
    <definedName name="ㄹㅇㄹㅇ" hidden="1">#REF!</definedName>
    <definedName name="ㄹㅇㅎㅁ" hidden="1">'[36]N賃率-職'!$I$5:$I$30</definedName>
    <definedName name="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래" hidden="1">{#N/A,#N/A,FALSE,"단면 제원"}</definedName>
    <definedName name="료" hidden="1">{"'용역비'!$A$4:$C$8"}</definedName>
    <definedName name="루" hidden="1">{#N/A,#N/A,FALSE,"단면 제원"}</definedName>
    <definedName name="루버제외" hidden="1">{#N/A,#N/A,FALSE,"Sheet1"}</definedName>
    <definedName name="리" hidden="1">{#N/A,#N/A,FALSE,"단면 제원"}</definedName>
    <definedName name="ㅁ" hidden="1">{"'용역비'!$A$4:$C$8"}</definedName>
    <definedName name="ㅁㄴㅇㄻㄴㅇㄹㄴㅁㅎㄴㅇㅎ" hidden="1">{"'용역비'!$A$4:$C$8"}</definedName>
    <definedName name="ㅁㄴㅇㅁ" localSheetId="5" hidden="1">{"'용역비'!$A$4:$C$8"}</definedName>
    <definedName name="ㅁㄴㅇㅁ" hidden="1">{"'용역비'!$A$4:$C$8"}</definedName>
    <definedName name="ㅁㄴㅇㅁㄴㅇㅁㄴㅇ" hidden="1">{"'용역비'!$A$4:$C$8"}</definedName>
    <definedName name="ㅁㅀ" hidden="1">{#N/A,#N/A,FALSE,"전열산출서"}</definedName>
    <definedName name="ㅁㅁㅁ" hidden="1">#REF!</definedName>
    <definedName name="ㅁㅁㅁㅁㅁ" hidden="1">{"'용역비'!$A$4:$C$8"}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명일" hidden="1">{#N/A,#N/A,FALSE,"속도"}</definedName>
    <definedName name="모" hidden="1">{#N/A,#N/A,FALSE,"단면 제원"}</definedName>
    <definedName name="모형일위" hidden="1">{#N/A,#N/A,FALSE,"전열산출서"}</definedName>
    <definedName name="목록1" hidden="1">#REF!</definedName>
    <definedName name="몰러" hidden="1">[37]수량산출!#REF!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량2" hidden="1">'[38]#REF'!#REF!</definedName>
    <definedName name="뭔소리" hidden="1">[39]CTEMCOST!#REF!</definedName>
    <definedName name="므" hidden="1">{#N/A,#N/A,FALSE,"단면 제원"}</definedName>
    <definedName name="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ㅂ" hidden="1">{#N/A,#N/A,TRUE,"토적및재료집계";#N/A,#N/A,TRUE,"토적및재료집계";#N/A,#N/A,TRUE,"단위량"}</definedName>
    <definedName name="ㅂㄴㅊㅂㄴ" hidden="1">'[40]N賃率-職'!$I$5:$I$30</definedName>
    <definedName name="ㅂㅂㅂ" hidden="1">{"'용역비'!$A$4:$C$8"}</definedName>
    <definedName name="ㅂㅂㅂㅂ" hidden="1">{#N/A,#N/A,FALSE,"조골재"}</definedName>
    <definedName name="ㅂㅂㅂㅂㅂㅂ" hidden="1">{"'용역비'!$A$4:$C$8"}</definedName>
    <definedName name="ㅂㅈ" hidden="1">#REF!</definedName>
    <definedName name="바보" hidden="1">{"'용역비'!$A$4:$C$8"}</definedName>
    <definedName name="바부" hidden="1">{"'용역비'!$A$4:$C$8"}</definedName>
    <definedName name="배관공수율" hidden="1">'[41]원가 (2)'!$I$5:$I$30</definedName>
    <definedName name="배전반" hidden="1">[42]Sheet13!$S$50:$AV$50</definedName>
    <definedName name="변경단가" hidden="1">{#N/A,#N/A,FALSE,"포장단가"}</definedName>
    <definedName name="보" hidden="1">{#N/A,#N/A,FALSE,"전력간선"}</definedName>
    <definedName name="보링" hidden="1">{#N/A,#N/A,FALSE,"포장2"}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봉화교" hidden="1">{#N/A,#N/A,FALSE,"단면 제원"}</definedName>
    <definedName name="봉화육교" hidden="1">{#N/A,#N/A,FALSE,"단면 제원"}</definedName>
    <definedName name="부대1" hidden="1">{#N/A,#N/A,FALSE,"운반시간"}</definedName>
    <definedName name="부대원가" hidden="1">{#N/A,#N/A,FALSE,"배수2"}</definedName>
    <definedName name="부대원본" hidden="1">{#N/A,#N/A,FALSE,"토공2"}</definedName>
    <definedName name="부대입찰서류작성" hidden="1">'[43]갑지(추정)'!#REF!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뷰" hidden="1">{#N/A,#N/A,FALSE,"단가표지"}</definedName>
    <definedName name="ㅅㅅ" hidden="1">#REF!</definedName>
    <definedName name="ㅅㅅㅅ" hidden="1">#REF!</definedName>
    <definedName name="사급" hidden="1">{#N/A,#N/A,FALSE,"배수2"}</definedName>
    <definedName name="산출" hidden="1">{"'단계별시설공사비'!$A$3:$K$51"}</definedName>
    <definedName name="산출내역" hidden="1">{"'단계별시설공사비'!$A$3:$K$51"}</definedName>
    <definedName name="삼호" hidden="1">{#N/A,#N/A,FALSE,"배수2"}</definedName>
    <definedName name="새" hidden="1">{#N/A,#N/A,FALSE,"단면 제원"}</definedName>
    <definedName name="설명" hidden="1">{#N/A,#N/A,FALSE,"부대1"}</definedName>
    <definedName name="설명서" hidden="1">{#N/A,#N/A,FALSE,"포장1";#N/A,#N/A,FALSE,"포장1"}</definedName>
    <definedName name="소방사항" hidden="1">[44]소방사항!#REF!</definedName>
    <definedName name="소화배관" hidden="1">{#N/A,#N/A,FALSE,"전력간선"}</definedName>
    <definedName name="속표지" localSheetId="5" hidden="1">{"'용역비'!$A$4:$C$8"}</definedName>
    <definedName name="속표지" hidden="1">{"'용역비'!$A$4:$C$8"}</definedName>
    <definedName name="수" hidden="1">#REF!</definedName>
    <definedName name="수저일위대가" hidden="1">{"'용역비'!$A$4:$C$8"}</definedName>
    <definedName name="수정일위대가표" hidden="1">{"'용역비'!$A$4:$C$8"}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시중단가" hidden="1">{"'단계별시설공사비'!$A$3:$K$51"}</definedName>
    <definedName name="신축공사" hidden="1">{"'단계별시설공사비'!$A$3:$K$51"}</definedName>
    <definedName name="실시공내역" hidden="1">[45]콘크리트타설집계표!#REF!</definedName>
    <definedName name="실행2" hidden="1">#REF!</definedName>
    <definedName name="ㅇㄴㄴㅇㅇㄴㄴㅇ" hidden="1">{"'용역비'!$A$4:$C$8"}</definedName>
    <definedName name="ㅇㄴㄹㄴㅇㄹㄹㄴㅇ" hidden="1">{"'용역비'!$A$4:$C$8"}</definedName>
    <definedName name="ㅇㄴㅇ" localSheetId="5" hidden="1">{"'용역비'!$A$4:$C$8"}</definedName>
    <definedName name="ㅇㄴㅇ" hidden="1">{"'용역비'!$A$4:$C$8"}</definedName>
    <definedName name="ㅇㄹ" hidden="1">#REF!</definedName>
    <definedName name="ㅇㄹㄶㄴㅁ" hidden="1">'[46]N賃率-職'!$I$5:$I$30</definedName>
    <definedName name="ㅇㄹㄹ" hidden="1">'[47]원가 (2)'!$I$5:$I$30</definedName>
    <definedName name="ㅇㄹㅀ" hidden="1">#REF!</definedName>
    <definedName name="ㅇㄹㅇㄹ" hidden="1">#REF!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ㄻㅇ" hidden="1">{#N/A,#N/A,FALSE,"전열산출서"}</definedName>
    <definedName name="ㅇㅀ" hidden="1">{"'용역비'!$A$4:$C$8"}</definedName>
    <definedName name="ㅇㅇㄹ" hidden="1">#REF!</definedName>
    <definedName name="ㅇㅇㅇ" hidden="1">{"'용역비'!$A$4:$C$8"}</definedName>
    <definedName name="ㅇㅇㅇㅇ" hidden="1">#REF!</definedName>
    <definedName name="ㅇㅇㅇㅇㅇㅇㅇ" hidden="1">[12]Sheet14!$Q$48:$AT$48</definedName>
    <definedName name="ㅇㅎㅇㅎ" hidden="1">{"'용역비'!$A$4:$C$8"}</definedName>
    <definedName name="ㅇ호" hidden="1">{"'용역비'!$A$4:$C$8"}</definedName>
    <definedName name="ㅇ호ㅓ" hidden="1">{"'용역비'!$A$4:$C$8"}</definedName>
    <definedName name="ㅇ호ㅓㅇㅎ" hidden="1">{"'용역비'!$A$4:$C$8"}</definedName>
    <definedName name="ㅇ호ㅓㅇ호ㅓ" hidden="1">{"'용역비'!$A$4:$C$8"}</definedName>
    <definedName name="ㅇ호ㅓㅎ" hidden="1">{"'용역비'!$A$4:$C$8"}</definedName>
    <definedName name="ㅇ호ㅓ호ㅓ" hidden="1">{"'용역비'!$A$4:$C$8"}</definedName>
    <definedName name="아" hidden="1">{"'용역비'!$A$4:$C$8"}</definedName>
    <definedName name="아무" hidden="1">{#N/A,#N/A,FALSE,"배수2"}</definedName>
    <definedName name="아무거나" hidden="1">{#N/A,#N/A,FALSE,"배수2"}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ㅓ림" hidden="1">{#N/A,#N/A,FALSE,"포장1";#N/A,#N/A,FALSE,"포장1"}</definedName>
    <definedName name="안산키즈" hidden="1">{#N/A,#N/A,FALSE,"전력간선"}</definedName>
    <definedName name="어" hidden="1">{"'용역비'!$A$4:$C$8"}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억이상" hidden="1">{#N/A,#N/A,FALSE,"2~8번"}</definedName>
    <definedName name="언" hidden="1">#REF!</definedName>
    <definedName name="업" hidden="1">{#N/A,#N/A,FALSE,"포장2"}</definedName>
    <definedName name="업종" hidden="1">{#N/A,#N/A,FALSE,"포장2"}</definedName>
    <definedName name="업체" hidden="1">{#N/A,#N/A,FALSE,"구조2"}</definedName>
    <definedName name="업체순위" hidden="1">{#N/A,#N/A,FALSE,"배수2"}</definedName>
    <definedName name="연경1교" hidden="1">{#N/A,#N/A,FALSE,"단면 제원"}</definedName>
    <definedName name="연경1교1" hidden="1">{#N/A,#N/A,FALSE,"단면 제원"}</definedName>
    <definedName name="연ㄴㄴ" hidden="1">'[29]#REF'!#REF!</definedName>
    <definedName name="영상" hidden="1">{"'용역비'!$A$4:$C$8"}</definedName>
    <definedName name="영시스템" hidden="1">[48]수량산출!#REF!</definedName>
    <definedName name="예산내역" hidden="1">{"'용역비'!$A$4:$C$8"}</definedName>
    <definedName name="예정가" hidden="1">{#N/A,#N/A,FALSE,"포장2"}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완도" hidden="1">{#N/A,#N/A,FALSE,"포장2"}</definedName>
    <definedName name="용용" hidden="1">{#N/A,#N/A,FALSE,"포장2"}</definedName>
    <definedName name="우리나라" hidden="1">{#N/A,#N/A,FALSE,"전력간선"}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유지관리비" hidden="1">#REF!</definedName>
    <definedName name="육교" hidden="1">{#N/A,#N/A,FALSE,"단면 제원"}</definedName>
    <definedName name="응용" hidden="1">{"'용역비'!$A$4:$C$8"}</definedName>
    <definedName name="의" hidden="1">{#N/A,#N/A,FALSE,"운반시간"}</definedName>
    <definedName name="이름" hidden="1">#REF!</definedName>
    <definedName name="이릉" hidden="1">#REF!</definedName>
    <definedName name="이종훈" hidden="1">[28]전기!$A$4:$A$163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일집" hidden="1">#REF!</definedName>
    <definedName name="임형" hidden="1">{#N/A,#N/A,FALSE,"포장2"}</definedName>
    <definedName name="잉" hidden="1">{#N/A,#N/A,FALSE,"전열산출서"}</definedName>
    <definedName name="ㅈ" hidden="1">{"'용역비'!$A$4:$C$8"}</definedName>
    <definedName name="ㅈ56ㅕ" hidden="1">{"'용역비'!$A$4:$C$8"}</definedName>
    <definedName name="ㅈㄷ" hidden="1">#REF!</definedName>
    <definedName name="ㅈㄷㄱㄷㄱㄷ" hidden="1">{"'용역비'!$A$4:$C$8"}</definedName>
    <definedName name="ㅈㄹㅈ" hidden="1">{#N/A,#N/A,FALSE,"전력간선"}</definedName>
    <definedName name="ㅈㅇ" hidden="1">{"'용역비'!$A$4:$C$8"}</definedName>
    <definedName name="ㅈㅈㅈ" localSheetId="5" hidden="1">{"'용역비'!$A$4:$C$8"}</definedName>
    <definedName name="ㅈㅈㅈ" hidden="1">{"'용역비'!$A$4:$C$8"}</definedName>
    <definedName name="ㅈㅈㅈㅈㅈㅈ" hidden="1">{"'용역비'!$A$4:$C$8"}</definedName>
    <definedName name="자" hidden="1">{"'용역비'!$A$4:$C$8"}</definedName>
    <definedName name="자재1" hidden="1">{#N/A,#N/A,FALSE,"포장2"}</definedName>
    <definedName name="자재2" hidden="1">{#N/A,#N/A,FALSE,"구조2"}</definedName>
    <definedName name="자재비" hidden="1">{"'용역비'!$A$4:$C$8"}</definedName>
    <definedName name="작" hidden="1">{#N/A,#N/A,FALSE,"전력간선"}</definedName>
    <definedName name="잠실일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집" hidden="1">{"'용역비'!$A$4:$C$8"}</definedName>
    <definedName name="재집" localSheetId="5" hidden="1">{"'용역비'!$A$4:$C$8"}</definedName>
    <definedName name="재집" hidden="1">{"'용역비'!$A$4:$C$8"}</definedName>
    <definedName name="쟈" hidden="1">{#N/A,#N/A,FALSE,"단면 제원"}</definedName>
    <definedName name="저" hidden="1">{#N/A,#N/A,FALSE,"단면 제원"}</definedName>
    <definedName name="전기일위" hidden="1">#REF!</definedName>
    <definedName name="전시" hidden="1">{"'용역비'!$A$4:$C$8"}</definedName>
    <definedName name="전시물량" localSheetId="5" hidden="1">{"'공사부문'!$A$6:$A$32"}</definedName>
    <definedName name="전시물량" hidden="1">{"'공사부문'!$A$6:$A$32"}</definedName>
    <definedName name="전시시설물" hidden="1">{"'용역비'!$A$4:$C$8"}</definedName>
    <definedName name="전압강하D동력" hidden="1">{#N/A,#N/A,FALSE,"전력간선"}</definedName>
    <definedName name="제" hidden="1">{#N/A,#N/A,FALSE,"단면 제원"}</definedName>
    <definedName name="제수추가" hidden="1">{"'용역비'!$A$4:$C$8"}</definedName>
    <definedName name="제조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출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사가" hidden="1">[49]내역서!#REF!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죠" hidden="1">{#N/A,#N/A,FALSE,"단면 제원"}</definedName>
    <definedName name="쥬" hidden="1">{#N/A,#N/A,FALSE,"단면 제원"}</definedName>
    <definedName name="즈" hidden="1">{#N/A,#N/A,FALSE,"단면 제원"}</definedName>
    <definedName name="지역업체" hidden="1">{#N/A,#N/A,FALSE,"배수2"}</definedName>
    <definedName name="지철" hidden="1">{#N/A,#N/A,FALSE,"포장2"}</definedName>
    <definedName name="지철자재" hidden="1">{#N/A,#N/A,FALSE,"포장2"}</definedName>
    <definedName name="지토" hidden="1">{#N/A,#N/A,FALSE,"포장1";#N/A,#N/A,FALSE,"포장1"}</definedName>
    <definedName name="지토자재" hidden="1">{#N/A,#N/A,FALSE,"포장2"}</definedName>
    <definedName name="직55p" hidden="1">{#N/A,#N/A,TRUE,"토적및재료집계";#N/A,#N/A,TRUE,"토적및재료집계";#N/A,#N/A,TRUE,"단위량"}</definedName>
    <definedName name="직매52p" hidden="1">{#N/A,#N/A,TRUE,"토적및재료집계";#N/A,#N/A,TRUE,"토적및재료집계";#N/A,#N/A,TRUE,"단위량"}</definedName>
    <definedName name="직매54P" hidden="1">{#N/A,#N/A,TRUE,"토적및재료집계";#N/A,#N/A,TRUE,"토적및재료집계";#N/A,#N/A,TRUE,"단위량"}</definedName>
    <definedName name="직재" hidden="1">{"'용역비'!$A$4:$C$8"}</definedName>
    <definedName name="집계" hidden="1">'[50]N賃率-職'!$I$5:$I$30</definedName>
    <definedName name="징매54p" hidden="1">{#N/A,#N/A,TRUE,"토적및재료집계";#N/A,#N/A,TRUE,"토적및재료집계";#N/A,#N/A,TRUE,"단위량"}</definedName>
    <definedName name="천사" hidden="1">{"'용역비'!$A$4:$C$8"}</definedName>
    <definedName name="총" hidden="1">{#N/A,#N/A,FALSE,"부대1"}</definedName>
    <definedName name="총공" hidden="1">{#N/A,#N/A,FALSE,"운반시간"}</definedName>
    <definedName name="총괄1" hidden="1">{"'용역비'!$A$4:$C$8"}</definedName>
    <definedName name="총괄내역" hidden="1">#REF!</definedName>
    <definedName name="총괄제출용" hidden="1">{#N/A,#N/A,FALSE,"전력간선"}</definedName>
    <definedName name="추정" hidden="1">{#N/A,#N/A,FALSE,"포장2"}</definedName>
    <definedName name="추정2" hidden="1">[51]갑지!#REF!</definedName>
    <definedName name="ㅋㅋㅋ" hidden="1">{"'용역비'!$A$4:$C$8"}</definedName>
    <definedName name="ㅋㅌ" hidden="1">{"'용역비'!$A$4:$C$8"}</definedName>
    <definedName name="케이블간지" hidden="1">{#N/A,#N/A,TRUE,"토적및재료집계";#N/A,#N/A,TRUE,"토적및재료집계";#N/A,#N/A,TRUE,"단위량"}</definedName>
    <definedName name="콘크리트2" hidden="1">#REF!</definedName>
    <definedName name="ㅌㅍㅁㄴㅋ" hidden="1">'[40]N賃率-職'!$I$5:$I$30</definedName>
    <definedName name="타견적" hidden="1">[52]수량산출!$A$1:$A$8282</definedName>
    <definedName name="태영지급" hidden="1">{#N/A,#N/A,FALSE,"부대1"}</definedName>
    <definedName name="테스크" hidden="1">{#N/A,#N/A,FALSE,"단가표지"}</definedName>
    <definedName name="토공11" hidden="1">{#N/A,#N/A,FALSE,"포장2"}</definedName>
    <definedName name="토목설계" hidden="1">{#N/A,#N/A,FALSE,"골재소요량";#N/A,#N/A,FALSE,"골재소요량"}</definedName>
    <definedName name="투3" hidden="1">{#N/A,#N/A,FALSE,"배수2"}</definedName>
    <definedName name="투찰표" hidden="1">{#N/A,#N/A,FALSE,"부대1"}</definedName>
    <definedName name="특기시방" hidden="1">#REF!</definedName>
    <definedName name="ㅍ" hidden="1">[1]부하!$S$50:$AV$50</definedName>
    <definedName name="ㅍㅍ" hidden="1">[1]부하!$S$51:$AV$51</definedName>
    <definedName name="ㅍㅍㅍ" hidden="1">[1]부하!$S$47:$AV$47</definedName>
    <definedName name="ㅍㅍㅍㅍ" hidden="1">[1]부하!$O$64:$O$131</definedName>
    <definedName name="ㅍㅍㅍㅍㅍ" hidden="1">[1]부하!$O$131:$O$201</definedName>
    <definedName name="ㅍㅍㅍㅍㅍㅍ" hidden="1">[1]부하!$O$202:$O$271</definedName>
    <definedName name="ㅍㅍㅍㅍㅍㅍㅍ" hidden="1">[1]부하!$O$272:$O$341</definedName>
    <definedName name="파군재교" hidden="1">{#N/A,#N/A,FALSE,"단면 제원"}</definedName>
    <definedName name="판넬" hidden="1">{"'단계별시설공사비'!$A$3:$K$51"}</definedName>
    <definedName name="표지1" hidden="1">{"'용역비'!$A$4:$C$8"}</definedName>
    <definedName name="표지2" hidden="1">#REF!</definedName>
    <definedName name="ㅎ" hidden="1">[1]부하!$N$272:$N$341</definedName>
    <definedName name="ㅎㄴ" hidden="1">'[35]원가 (2)'!$I$5:$I$30</definedName>
    <definedName name="ㅎㄹ" hidden="1">#REF!</definedName>
    <definedName name="ㅎㅇ" hidden="1">{"'용역비'!$A$4:$C$8"}</definedName>
    <definedName name="ㅎ오" hidden="1">{"'용역비'!$A$4:$C$8"}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늘1" hidden="1">{#N/A,#N/A,FALSE,"전력간선"}</definedName>
    <definedName name="하늘2" hidden="1">{#N/A,#N/A,FALSE,"전력간선"}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한선" hidden="1">{#N/A,#N/A,FALSE,"배수2"}</definedName>
    <definedName name="현조" hidden="1">#REF!</definedName>
    <definedName name="협" hidden="1">{#N/A,#N/A,FALSE,"배수2"}</definedName>
    <definedName name="협력" hidden="1">{#N/A,#N/A,FALSE,"포장2"}</definedName>
    <definedName name="협력업체" hidden="1">{#N/A,#N/A,FALSE,"포장2"}</definedName>
    <definedName name="협철" hidden="1">{#N/A,#N/A,FALSE,"포장2"}</definedName>
    <definedName name="협토" hidden="1">{#N/A,#N/A,FALSE,"포장1";#N/A,#N/A,FALSE,"포장1"}</definedName>
    <definedName name="협토1" hidden="1">{#N/A,#N/A,FALSE,"포장2"}</definedName>
    <definedName name="협토자재" hidden="1">{#N/A,#N/A,FALSE,"포장2"}</definedName>
    <definedName name="형제" hidden="1">{#N/A,#N/A,FALSE,"포장2"}</definedName>
    <definedName name="호ㅓ" hidden="1">{"'용역비'!$A$4:$C$8"}</definedName>
    <definedName name="홍ㄹㄴㄷㄱ" hidden="1">#REF!</definedName>
    <definedName name="홍ㅇ호" hidden="1">{"'용역비'!$A$4:$C$8"}</definedName>
    <definedName name="ㅏㅏㅏ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ㅓㅗㅗㅗ" hidden="1">'[40]#REF'!#REF!</definedName>
    <definedName name="ㅏㅕ라ㅕ" hidden="1">[1]Sheet14!$Q$48:$AT$48</definedName>
    <definedName name="ㅏㅕㅛㅏㄱㄹㅇ" hidden="1">'[40]N賃率-職'!$I$5:$I$30</definedName>
    <definedName name="ㅐㅑㅛ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" localSheetId="6" hidden="1">{"'용역비'!$A$4:$C$8"}</definedName>
    <definedName name="ㅑㅑ" localSheetId="8" hidden="1">{"'용역비'!$A$4:$C$8"}</definedName>
    <definedName name="ㅑㅑ" localSheetId="5" hidden="1">{"'용역비'!$A$4:$C$8"}</definedName>
    <definedName name="ㅑㅑ" hidden="1">{"'용역비'!$A$4:$C$8"}</definedName>
    <definedName name="ㅑㅑㅑ" hidden="1">{"'용역비'!$A$4:$C$8"}</definedName>
    <definedName name="ㅑㅑㅑㅑㅑ" hidden="1">{"'용역비'!$A$4:$C$8"}</definedName>
    <definedName name="ㅑㅑㅑㅑㅑㅑ" hidden="1">{"'용역비'!$A$4:$C$8"}</definedName>
    <definedName name="ㅑㅕㅕ" hidden="1">{"'용역비'!$A$4:$C$8"}</definedName>
    <definedName name="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ㅔㅐ" hidden="1">#REF!</definedName>
    <definedName name="ㅔㅔㅔㅔㅔ" hidden="1">[1]부하!$Q$45:$AT$45</definedName>
    <definedName name="ㅔㅣ" hidden="1">{"'용역비'!$A$4:$C$8"}</definedName>
    <definedName name="ㅕ" hidden="1">[1]부하!$Q$48:$AT$48</definedName>
    <definedName name="ㅕ겨겨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ㅑ" hidden="1">#REF!</definedName>
    <definedName name="ㅕㅑㅐㅔ" hidden="1">#REF!</definedName>
    <definedName name="ㅕㅕㅕ" hidden="1">[1]부하!$L$61:$L$130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" hidden="1">{"'용역비'!$A$4:$C$8"}</definedName>
    <definedName name="ㅛㅕㅑ" hidden="1">'[47]원가 (2)'!$I$5:$I$30</definedName>
    <definedName name="ㅛㅕㅛㅕㅛㅕ" hidden="1">#REF!</definedName>
    <definedName name="ㅛㅛ" hidden="1">{"'용역비'!$A$4:$C$8"}</definedName>
    <definedName name="ㅛㅛㅛ" hidden="1">{"'용역비'!$A$4:$C$8"}</definedName>
    <definedName name="ㅛㅛㅛㅛ" hidden="1">[53]수량산출!$A$1:$A$8561</definedName>
    <definedName name="ㅜ" hidden="1">[54]수량산출!#REF!</definedName>
    <definedName name="ㅠ" hidden="1">[1]부하!$S$48:$AV$48</definedName>
    <definedName name="ㅠㄱ" hidden="1">{"'용역비'!$A$4:$C$8"}</definedName>
    <definedName name="ㅠㄴㅀㅎ" hidden="1">[1]Sheet13!$N$131:$N$201</definedName>
    <definedName name="ㅠㅁㄹㅇㄹ" hidden="1">[1]Sheet13!$N$272:$N$341</definedName>
    <definedName name="ㅠㅇㅁㄹㅇㅁ" hidden="1">[1]Sheet13!$N$202:$N$271</definedName>
    <definedName name="ㅠㅠ" hidden="1">[1]부하!$S$48:$AV$48</definedName>
    <definedName name="ㅠㅠㅠ" hidden="1">[1]Sheet13!$S$48:$AV$48</definedName>
    <definedName name="ㅠㅠㅠㅠ" hidden="1">[1]부하!$N$64:$N$131</definedName>
    <definedName name="ㅠㅠㅠㅠㅠ" hidden="1">[1]부하!$N$131:$N$201</definedName>
    <definedName name="ㅠㅠㅠㅠㅠㅠ" hidden="1">[1]부하!$N$202:$N$271</definedName>
    <definedName name="ㅡ" hidden="1">[1]부하!$M$61:$M$130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ㅚㅗㅓ" hidden="1">[1]Sheet14!$L$61:$L$130</definedName>
    <definedName name="ㅣㅣ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</definedNames>
  <calcPr calcId="145621"/>
</workbook>
</file>

<file path=xl/calcChain.xml><?xml version="1.0" encoding="utf-8"?>
<calcChain xmlns="http://schemas.openxmlformats.org/spreadsheetml/2006/main">
  <c r="A243" i="211" l="1"/>
  <c r="A244" i="211"/>
  <c r="A245" i="211"/>
  <c r="A248" i="211"/>
  <c r="A249" i="211"/>
  <c r="A250" i="211"/>
  <c r="A251" i="211"/>
  <c r="D247" i="211"/>
  <c r="A247" i="211" s="1"/>
  <c r="D246" i="211"/>
  <c r="A246" i="211" s="1"/>
  <c r="C246" i="211"/>
  <c r="C21" i="230" s="1"/>
  <c r="I208" i="428"/>
  <c r="K208" i="428" s="1"/>
  <c r="G247" i="211" s="1"/>
  <c r="K247" i="211" s="1"/>
  <c r="K249" i="211" s="1"/>
  <c r="K21" i="230" s="1"/>
  <c r="G208" i="428"/>
  <c r="M53" i="213"/>
  <c r="F65" i="212"/>
  <c r="F64" i="212"/>
  <c r="F41" i="212"/>
  <c r="F40" i="212"/>
  <c r="D21" i="230" l="1"/>
  <c r="M247" i="211"/>
  <c r="M249" i="211" s="1"/>
  <c r="M21" i="230" s="1"/>
  <c r="M6" i="213"/>
  <c r="M7" i="213"/>
  <c r="M8" i="213"/>
  <c r="M9" i="213"/>
  <c r="M10" i="213"/>
  <c r="M11" i="213"/>
  <c r="M12" i="213"/>
  <c r="M13" i="213"/>
  <c r="M14" i="213"/>
  <c r="M15" i="213"/>
  <c r="M16" i="213"/>
  <c r="M17" i="213"/>
  <c r="M24" i="213"/>
  <c r="M26" i="213"/>
  <c r="M29" i="213"/>
  <c r="M30" i="213"/>
  <c r="M31" i="213"/>
  <c r="M32" i="213"/>
  <c r="M45" i="213"/>
  <c r="M49" i="213"/>
  <c r="M50" i="213"/>
  <c r="M52" i="213"/>
  <c r="M5" i="213"/>
  <c r="B12" i="212"/>
  <c r="E10" i="211"/>
  <c r="D10" i="211"/>
  <c r="H41" i="213"/>
  <c r="F41" i="213"/>
  <c r="A41" i="213"/>
  <c r="H40" i="213"/>
  <c r="F40" i="213"/>
  <c r="H37" i="213"/>
  <c r="F37" i="213"/>
  <c r="M37" i="213" s="1"/>
  <c r="M41" i="213" l="1"/>
  <c r="M40" i="213"/>
  <c r="A10" i="211"/>
  <c r="G6" i="428" l="1"/>
  <c r="G7" i="428" s="1"/>
  <c r="I7" i="428" s="1"/>
  <c r="K7" i="428" s="1"/>
  <c r="G10" i="211" s="1"/>
  <c r="G8" i="428" l="1"/>
  <c r="E242" i="211"/>
  <c r="E241" i="211"/>
  <c r="E240" i="211"/>
  <c r="E239" i="211"/>
  <c r="E238" i="211"/>
  <c r="E237" i="211"/>
  <c r="E236" i="211"/>
  <c r="E235" i="211"/>
  <c r="E234" i="211"/>
  <c r="E233" i="211"/>
  <c r="D242" i="211"/>
  <c r="D234" i="211"/>
  <c r="D235" i="211"/>
  <c r="D236" i="211"/>
  <c r="D237" i="211"/>
  <c r="D238" i="211"/>
  <c r="D239" i="211"/>
  <c r="D240" i="211"/>
  <c r="D241" i="211"/>
  <c r="D233" i="211"/>
  <c r="D232" i="211"/>
  <c r="D231" i="211"/>
  <c r="D20" i="230" s="1"/>
  <c r="C231" i="211"/>
  <c r="C20" i="230" s="1"/>
  <c r="G205" i="428"/>
  <c r="I205" i="428" s="1"/>
  <c r="K205" i="428" s="1"/>
  <c r="G242" i="211" s="1"/>
  <c r="A205" i="428"/>
  <c r="G204" i="428"/>
  <c r="I204" i="428" s="1"/>
  <c r="K204" i="428" s="1"/>
  <c r="G241" i="211" s="1"/>
  <c r="G203" i="428"/>
  <c r="I203" i="428" s="1"/>
  <c r="K203" i="428" s="1"/>
  <c r="G240" i="211" s="1"/>
  <c r="G202" i="428"/>
  <c r="I202" i="428" s="1"/>
  <c r="K202" i="428" s="1"/>
  <c r="G239" i="211" s="1"/>
  <c r="G200" i="428"/>
  <c r="I200" i="428" s="1"/>
  <c r="K200" i="428" s="1"/>
  <c r="G237" i="211" s="1"/>
  <c r="G199" i="428"/>
  <c r="I199" i="428" s="1"/>
  <c r="K199" i="428" s="1"/>
  <c r="G236" i="211" s="1"/>
  <c r="G198" i="428"/>
  <c r="I198" i="428" s="1"/>
  <c r="K198" i="428" s="1"/>
  <c r="G235" i="211" s="1"/>
  <c r="G197" i="428"/>
  <c r="I197" i="428" s="1"/>
  <c r="K197" i="428" s="1"/>
  <c r="G234" i="211" s="1"/>
  <c r="G196" i="428"/>
  <c r="I196" i="428" s="1"/>
  <c r="K196" i="428" s="1"/>
  <c r="G233" i="211" s="1"/>
  <c r="G222" i="211"/>
  <c r="E227" i="211"/>
  <c r="E226" i="211"/>
  <c r="E225" i="211"/>
  <c r="E224" i="211"/>
  <c r="E223" i="211"/>
  <c r="E222" i="211"/>
  <c r="E221" i="211"/>
  <c r="E220" i="211"/>
  <c r="E219" i="211"/>
  <c r="E218" i="211"/>
  <c r="E217" i="211"/>
  <c r="E216" i="211"/>
  <c r="E215" i="211"/>
  <c r="E214" i="211"/>
  <c r="E213" i="211"/>
  <c r="E212" i="211"/>
  <c r="E211" i="211"/>
  <c r="E210" i="211"/>
  <c r="E209" i="211"/>
  <c r="E208" i="211"/>
  <c r="E207" i="211"/>
  <c r="E206" i="211"/>
  <c r="D226" i="211"/>
  <c r="D227" i="211"/>
  <c r="D207" i="211"/>
  <c r="D208" i="211"/>
  <c r="D209" i="211"/>
  <c r="D210" i="211"/>
  <c r="D211" i="211"/>
  <c r="D212" i="211"/>
  <c r="D213" i="211"/>
  <c r="A213" i="211" s="1"/>
  <c r="D214" i="211"/>
  <c r="D215" i="211"/>
  <c r="D216" i="211"/>
  <c r="D217" i="211"/>
  <c r="D218" i="211"/>
  <c r="D219" i="211"/>
  <c r="D220" i="211"/>
  <c r="D221" i="211"/>
  <c r="D222" i="211"/>
  <c r="D223" i="211"/>
  <c r="D224" i="211"/>
  <c r="D225" i="211"/>
  <c r="D206" i="211"/>
  <c r="D205" i="211"/>
  <c r="D204" i="211"/>
  <c r="D19" i="230" s="1"/>
  <c r="C204" i="211"/>
  <c r="C19" i="230" s="1"/>
  <c r="G192" i="428"/>
  <c r="I192" i="428" s="1"/>
  <c r="K192" i="428" s="1"/>
  <c r="G226" i="211" s="1"/>
  <c r="G191" i="428"/>
  <c r="I191" i="428" s="1"/>
  <c r="K191" i="428" s="1"/>
  <c r="G225" i="211" s="1"/>
  <c r="G190" i="428"/>
  <c r="I190" i="428" s="1"/>
  <c r="K190" i="428" s="1"/>
  <c r="G224" i="211" s="1"/>
  <c r="G189" i="428"/>
  <c r="I189" i="428" s="1"/>
  <c r="K189" i="428" s="1"/>
  <c r="G223" i="211" s="1"/>
  <c r="G89" i="428"/>
  <c r="I89" i="428" s="1"/>
  <c r="K89" i="428" s="1"/>
  <c r="G88" i="428"/>
  <c r="I88" i="428" s="1"/>
  <c r="K88" i="428" s="1"/>
  <c r="G87" i="428"/>
  <c r="I87" i="428" s="1"/>
  <c r="K87" i="428" s="1"/>
  <c r="G86" i="428"/>
  <c r="I86" i="428" s="1"/>
  <c r="K86" i="428" s="1"/>
  <c r="A86" i="428"/>
  <c r="G163" i="428"/>
  <c r="I163" i="428" s="1"/>
  <c r="K163" i="428" s="1"/>
  <c r="G194" i="211" s="1"/>
  <c r="G162" i="428"/>
  <c r="I162" i="428" s="1"/>
  <c r="K162" i="428" s="1"/>
  <c r="G193" i="211" s="1"/>
  <c r="G161" i="428"/>
  <c r="I161" i="428" s="1"/>
  <c r="K161" i="428" s="1"/>
  <c r="G192" i="211" s="1"/>
  <c r="G160" i="428"/>
  <c r="I160" i="428" s="1"/>
  <c r="K160" i="428" s="1"/>
  <c r="G191" i="211" s="1"/>
  <c r="G187" i="428"/>
  <c r="I187" i="428" s="1"/>
  <c r="K187" i="428" s="1"/>
  <c r="G221" i="211" s="1"/>
  <c r="G186" i="428"/>
  <c r="I186" i="428" s="1"/>
  <c r="K186" i="428" s="1"/>
  <c r="G220" i="211" s="1"/>
  <c r="G185" i="428"/>
  <c r="I185" i="428" s="1"/>
  <c r="K185" i="428" s="1"/>
  <c r="G219" i="211" s="1"/>
  <c r="G184" i="428"/>
  <c r="I184" i="428" s="1"/>
  <c r="K184" i="428" s="1"/>
  <c r="G218" i="211" s="1"/>
  <c r="G182" i="428"/>
  <c r="G181" i="428"/>
  <c r="I181" i="428" s="1"/>
  <c r="K181" i="428" s="1"/>
  <c r="G215" i="211" s="1"/>
  <c r="G180" i="428"/>
  <c r="I180" i="428" s="1"/>
  <c r="K180" i="428" s="1"/>
  <c r="G214" i="211" s="1"/>
  <c r="G179" i="428"/>
  <c r="I179" i="428" s="1"/>
  <c r="K179" i="428" s="1"/>
  <c r="G213" i="211" s="1"/>
  <c r="I182" i="428"/>
  <c r="K182" i="428" s="1"/>
  <c r="G216" i="211" s="1"/>
  <c r="A179" i="428"/>
  <c r="G158" i="428"/>
  <c r="I158" i="428" s="1"/>
  <c r="K158" i="428" s="1"/>
  <c r="G189" i="211" s="1"/>
  <c r="G157" i="428"/>
  <c r="I157" i="428" s="1"/>
  <c r="K157" i="428" s="1"/>
  <c r="G188" i="211" s="1"/>
  <c r="G156" i="428"/>
  <c r="I156" i="428" s="1"/>
  <c r="K156" i="428" s="1"/>
  <c r="G187" i="211" s="1"/>
  <c r="G155" i="428"/>
  <c r="I155" i="428" s="1"/>
  <c r="K155" i="428" s="1"/>
  <c r="G186" i="211" s="1"/>
  <c r="G176" i="428"/>
  <c r="I176" i="428" s="1"/>
  <c r="K176" i="428" s="1"/>
  <c r="G210" i="211" s="1"/>
  <c r="G175" i="428"/>
  <c r="I175" i="428" s="1"/>
  <c r="K175" i="428" s="1"/>
  <c r="G209" i="211" s="1"/>
  <c r="G174" i="428"/>
  <c r="I174" i="428" s="1"/>
  <c r="K174" i="428" s="1"/>
  <c r="G208" i="211" s="1"/>
  <c r="G173" i="428"/>
  <c r="I173" i="428" s="1"/>
  <c r="K173" i="428" s="1"/>
  <c r="G207" i="211" s="1"/>
  <c r="G172" i="428"/>
  <c r="I172" i="428" s="1"/>
  <c r="K172" i="428" s="1"/>
  <c r="G206" i="211" s="1"/>
  <c r="I177" i="428"/>
  <c r="K177" i="428" s="1"/>
  <c r="G211" i="211" s="1"/>
  <c r="G152" i="428"/>
  <c r="I152" i="428" s="1"/>
  <c r="K152" i="428" s="1"/>
  <c r="G183" i="211" s="1"/>
  <c r="G151" i="428"/>
  <c r="I151" i="428" s="1"/>
  <c r="K151" i="428" s="1"/>
  <c r="G182" i="211" s="1"/>
  <c r="G150" i="428"/>
  <c r="I150" i="428" s="1"/>
  <c r="K150" i="428" s="1"/>
  <c r="G181" i="211" s="1"/>
  <c r="G149" i="428"/>
  <c r="I149" i="428" s="1"/>
  <c r="K149" i="428" s="1"/>
  <c r="G180" i="211" s="1"/>
  <c r="G148" i="428"/>
  <c r="I148" i="428" s="1"/>
  <c r="K148" i="428" s="1"/>
  <c r="G179" i="211" s="1"/>
  <c r="A184" i="428"/>
  <c r="A228" i="211"/>
  <c r="G200" i="211"/>
  <c r="E199" i="211"/>
  <c r="E198" i="211"/>
  <c r="E197" i="211"/>
  <c r="E196" i="211"/>
  <c r="E195" i="211"/>
  <c r="E194" i="211"/>
  <c r="E193" i="211"/>
  <c r="E192" i="211"/>
  <c r="E191" i="211"/>
  <c r="E190" i="211"/>
  <c r="E189" i="211"/>
  <c r="E188" i="211"/>
  <c r="E187" i="211"/>
  <c r="E186" i="211"/>
  <c r="E185" i="211"/>
  <c r="E184" i="211"/>
  <c r="E183" i="211"/>
  <c r="E182" i="211"/>
  <c r="E181" i="211"/>
  <c r="E180" i="211"/>
  <c r="E179" i="211"/>
  <c r="D200" i="211"/>
  <c r="A200" i="211" s="1"/>
  <c r="D196" i="211"/>
  <c r="D197" i="211"/>
  <c r="D198" i="211"/>
  <c r="D199" i="211"/>
  <c r="D180" i="211"/>
  <c r="D181" i="211"/>
  <c r="D182" i="211"/>
  <c r="D183" i="211"/>
  <c r="D184" i="211"/>
  <c r="D185" i="211"/>
  <c r="D186" i="211"/>
  <c r="D187" i="211"/>
  <c r="D188" i="211"/>
  <c r="D189" i="211"/>
  <c r="D190" i="211"/>
  <c r="D191" i="211"/>
  <c r="D192" i="211"/>
  <c r="D193" i="211"/>
  <c r="D194" i="211"/>
  <c r="D195" i="211"/>
  <c r="D179" i="211"/>
  <c r="D178" i="211"/>
  <c r="D177" i="211"/>
  <c r="D18" i="230" s="1"/>
  <c r="C177" i="211"/>
  <c r="C18" i="230" s="1"/>
  <c r="A201" i="211"/>
  <c r="B177" i="211"/>
  <c r="G168" i="428"/>
  <c r="I168" i="428" s="1"/>
  <c r="K168" i="428" s="1"/>
  <c r="G199" i="211" s="1"/>
  <c r="G167" i="428"/>
  <c r="I167" i="428" s="1"/>
  <c r="K167" i="428" s="1"/>
  <c r="G198" i="211" s="1"/>
  <c r="G166" i="428"/>
  <c r="I166" i="428" s="1"/>
  <c r="K166" i="428" s="1"/>
  <c r="G197" i="211" s="1"/>
  <c r="G165" i="428"/>
  <c r="I165" i="428" s="1"/>
  <c r="K165" i="428" s="1"/>
  <c r="G196" i="211" s="1"/>
  <c r="G104" i="428"/>
  <c r="G103" i="428"/>
  <c r="G102" i="428"/>
  <c r="G101" i="428"/>
  <c r="A160" i="428"/>
  <c r="D23" i="150"/>
  <c r="C23" i="150"/>
  <c r="L185" i="212"/>
  <c r="H185" i="212"/>
  <c r="L184" i="212"/>
  <c r="H184" i="212"/>
  <c r="L183" i="212"/>
  <c r="J183" i="212"/>
  <c r="L182" i="212"/>
  <c r="J182" i="212"/>
  <c r="A190" i="212"/>
  <c r="A189" i="212"/>
  <c r="A188" i="212"/>
  <c r="A187" i="212"/>
  <c r="L186" i="212"/>
  <c r="J186" i="212"/>
  <c r="A186" i="212"/>
  <c r="A185" i="212"/>
  <c r="A184" i="212"/>
  <c r="A183" i="212"/>
  <c r="A182" i="212"/>
  <c r="A181" i="212"/>
  <c r="A26" i="213"/>
  <c r="G139" i="428"/>
  <c r="I139" i="428" s="1"/>
  <c r="K139" i="428" s="1"/>
  <c r="G167" i="211" s="1"/>
  <c r="G138" i="428"/>
  <c r="I138" i="428" s="1"/>
  <c r="K138" i="428" s="1"/>
  <c r="G166" i="211" s="1"/>
  <c r="G137" i="428"/>
  <c r="I137" i="428" s="1"/>
  <c r="K137" i="428" s="1"/>
  <c r="G165" i="211" s="1"/>
  <c r="I153" i="428"/>
  <c r="K153" i="428" s="1"/>
  <c r="G184" i="211" s="1"/>
  <c r="A155" i="428"/>
  <c r="D12" i="211"/>
  <c r="G9" i="428"/>
  <c r="I9" i="428" s="1"/>
  <c r="K9" i="428" s="1"/>
  <c r="G12" i="211" s="1"/>
  <c r="E172" i="211"/>
  <c r="E171" i="211"/>
  <c r="E170" i="211"/>
  <c r="E169" i="211"/>
  <c r="E168" i="211"/>
  <c r="E167" i="211"/>
  <c r="E166" i="211"/>
  <c r="E165" i="211"/>
  <c r="E164" i="211"/>
  <c r="E163" i="211"/>
  <c r="D166" i="211"/>
  <c r="D167" i="211"/>
  <c r="D168" i="211"/>
  <c r="D169" i="211"/>
  <c r="D170" i="211"/>
  <c r="D171" i="211"/>
  <c r="D172" i="211"/>
  <c r="D164" i="211"/>
  <c r="D165" i="211"/>
  <c r="D163" i="211"/>
  <c r="D162" i="211"/>
  <c r="D161" i="211"/>
  <c r="D17" i="230" s="1"/>
  <c r="C161" i="211"/>
  <c r="C17" i="230" s="1"/>
  <c r="G136" i="428"/>
  <c r="I136" i="428" s="1"/>
  <c r="K136" i="428" s="1"/>
  <c r="G164" i="211" s="1"/>
  <c r="G144" i="428"/>
  <c r="G143" i="428"/>
  <c r="I143" i="428" s="1"/>
  <c r="K143" i="428" s="1"/>
  <c r="G171" i="211" s="1"/>
  <c r="G142" i="428"/>
  <c r="I142" i="428" s="1"/>
  <c r="K142" i="428" s="1"/>
  <c r="G170" i="211" s="1"/>
  <c r="G141" i="428"/>
  <c r="I141" i="428" s="1"/>
  <c r="K141" i="428" s="1"/>
  <c r="G169" i="211" s="1"/>
  <c r="A141" i="428"/>
  <c r="G135" i="428"/>
  <c r="I135" i="428" s="1"/>
  <c r="K135" i="428" s="1"/>
  <c r="G163" i="211" s="1"/>
  <c r="E157" i="211"/>
  <c r="E156" i="211"/>
  <c r="E155" i="211"/>
  <c r="E154" i="211"/>
  <c r="E153" i="211"/>
  <c r="E152" i="211"/>
  <c r="E151" i="211"/>
  <c r="E150" i="211"/>
  <c r="E149" i="211"/>
  <c r="E148" i="211"/>
  <c r="E147" i="211"/>
  <c r="E146" i="211"/>
  <c r="E145" i="211"/>
  <c r="E144" i="211"/>
  <c r="E143" i="211"/>
  <c r="E142" i="211"/>
  <c r="E141" i="211"/>
  <c r="E140" i="211"/>
  <c r="E139" i="211"/>
  <c r="E138" i="211"/>
  <c r="E137" i="211"/>
  <c r="E136" i="211"/>
  <c r="E135" i="211"/>
  <c r="E134" i="211"/>
  <c r="D156" i="211"/>
  <c r="D157" i="211"/>
  <c r="D155" i="211"/>
  <c r="D135" i="211"/>
  <c r="D136" i="211"/>
  <c r="D137" i="211"/>
  <c r="D138" i="211"/>
  <c r="D139" i="211"/>
  <c r="D140" i="211"/>
  <c r="D141" i="211"/>
  <c r="D142" i="211"/>
  <c r="D143" i="211"/>
  <c r="D144" i="211"/>
  <c r="D145" i="211"/>
  <c r="D146" i="211"/>
  <c r="D147" i="211"/>
  <c r="D148" i="211"/>
  <c r="D149" i="211"/>
  <c r="D150" i="211"/>
  <c r="D151" i="211"/>
  <c r="D152" i="211"/>
  <c r="D153" i="211"/>
  <c r="D154" i="211"/>
  <c r="D134" i="211"/>
  <c r="D133" i="211"/>
  <c r="D132" i="211"/>
  <c r="C132" i="211"/>
  <c r="G131" i="428"/>
  <c r="I131" i="428" s="1"/>
  <c r="K131" i="428" s="1"/>
  <c r="G157" i="211" s="1"/>
  <c r="G130" i="428"/>
  <c r="I130" i="428" s="1"/>
  <c r="K130" i="428" s="1"/>
  <c r="G156" i="211" s="1"/>
  <c r="G129" i="428"/>
  <c r="I129" i="428" s="1"/>
  <c r="K129" i="428" s="1"/>
  <c r="G155" i="211" s="1"/>
  <c r="G128" i="428"/>
  <c r="I128" i="428" s="1"/>
  <c r="K128" i="428" s="1"/>
  <c r="G154" i="211" s="1"/>
  <c r="G126" i="428"/>
  <c r="G125" i="428"/>
  <c r="G124" i="428"/>
  <c r="G123" i="428"/>
  <c r="G121" i="428"/>
  <c r="G120" i="428"/>
  <c r="I120" i="428" s="1"/>
  <c r="K120" i="428" s="1"/>
  <c r="G146" i="211" s="1"/>
  <c r="G119" i="428"/>
  <c r="I119" i="428" s="1"/>
  <c r="K119" i="428" s="1"/>
  <c r="G145" i="211" s="1"/>
  <c r="G118" i="428"/>
  <c r="I118" i="428" s="1"/>
  <c r="K118" i="428" s="1"/>
  <c r="G144" i="211" s="1"/>
  <c r="G117" i="428"/>
  <c r="I117" i="428" s="1"/>
  <c r="K117" i="428" s="1"/>
  <c r="G143" i="211" s="1"/>
  <c r="G115" i="428"/>
  <c r="I115" i="428" s="1"/>
  <c r="K115" i="428" s="1"/>
  <c r="G141" i="211" s="1"/>
  <c r="G116" i="428"/>
  <c r="I116" i="428" s="1"/>
  <c r="K116" i="428" s="1"/>
  <c r="G142" i="211" s="1"/>
  <c r="G112" i="428"/>
  <c r="G111" i="428"/>
  <c r="G110" i="428"/>
  <c r="G109" i="428"/>
  <c r="G114" i="428"/>
  <c r="I114" i="428" s="1"/>
  <c r="K114" i="428" s="1"/>
  <c r="G140" i="211" s="1"/>
  <c r="I121" i="428"/>
  <c r="K121" i="428" s="1"/>
  <c r="G147" i="211" s="1"/>
  <c r="A120" i="428"/>
  <c r="A114" i="428"/>
  <c r="G108" i="428"/>
  <c r="G79" i="428"/>
  <c r="G78" i="428"/>
  <c r="G77" i="428"/>
  <c r="G76" i="428"/>
  <c r="G75" i="428"/>
  <c r="G19" i="428"/>
  <c r="G18" i="428"/>
  <c r="G17" i="428"/>
  <c r="G15" i="428"/>
  <c r="G14" i="428"/>
  <c r="A219" i="211" l="1"/>
  <c r="A242" i="211"/>
  <c r="A238" i="211"/>
  <c r="L188" i="212"/>
  <c r="L181" i="212" s="1"/>
  <c r="J23" i="150" s="1"/>
  <c r="A23" i="150"/>
  <c r="A207" i="211"/>
  <c r="A239" i="211"/>
  <c r="A211" i="211"/>
  <c r="A240" i="211"/>
  <c r="A241" i="211"/>
  <c r="A237" i="211"/>
  <c r="A179" i="211"/>
  <c r="A227" i="211"/>
  <c r="A218" i="211"/>
  <c r="A204" i="211"/>
  <c r="A222" i="211"/>
  <c r="A192" i="211"/>
  <c r="A188" i="211"/>
  <c r="A184" i="211"/>
  <c r="A180" i="211"/>
  <c r="A181" i="211"/>
  <c r="A226" i="211"/>
  <c r="A217" i="211"/>
  <c r="A209" i="211"/>
  <c r="A214" i="211"/>
  <c r="A225" i="211"/>
  <c r="A208" i="211"/>
  <c r="A210" i="211"/>
  <c r="A215" i="211"/>
  <c r="A220" i="211"/>
  <c r="A223" i="211"/>
  <c r="A206" i="211"/>
  <c r="A212" i="211"/>
  <c r="A216" i="211"/>
  <c r="A221" i="211"/>
  <c r="A224" i="211"/>
  <c r="A195" i="211"/>
  <c r="A183" i="211"/>
  <c r="A199" i="211"/>
  <c r="A164" i="211"/>
  <c r="A177" i="211"/>
  <c r="A198" i="211"/>
  <c r="A182" i="211"/>
  <c r="A187" i="211"/>
  <c r="A193" i="211"/>
  <c r="A185" i="211"/>
  <c r="A197" i="211"/>
  <c r="A166" i="211"/>
  <c r="A194" i="211"/>
  <c r="A190" i="211"/>
  <c r="A186" i="211"/>
  <c r="A191" i="211"/>
  <c r="A196" i="211"/>
  <c r="A189" i="211"/>
  <c r="M12" i="211"/>
  <c r="K12" i="211"/>
  <c r="A165" i="211"/>
  <c r="A167" i="211"/>
  <c r="A150" i="211"/>
  <c r="A155" i="211"/>
  <c r="A142" i="211"/>
  <c r="A151" i="211"/>
  <c r="A147" i="211"/>
  <c r="A143" i="211"/>
  <c r="A157" i="211"/>
  <c r="A154" i="211"/>
  <c r="A152" i="211"/>
  <c r="A148" i="211"/>
  <c r="A144" i="211"/>
  <c r="A153" i="211"/>
  <c r="A149" i="211"/>
  <c r="A145" i="211"/>
  <c r="A146" i="211"/>
  <c r="A156" i="211"/>
  <c r="I112" i="428"/>
  <c r="K112" i="428" s="1"/>
  <c r="G138" i="211" s="1"/>
  <c r="I111" i="428"/>
  <c r="K111" i="428" s="1"/>
  <c r="G137" i="211" s="1"/>
  <c r="I110" i="428"/>
  <c r="K110" i="428" s="1"/>
  <c r="G136" i="211" s="1"/>
  <c r="I109" i="428"/>
  <c r="K109" i="428" s="1"/>
  <c r="G135" i="211" s="1"/>
  <c r="I108" i="428"/>
  <c r="K108" i="428" s="1"/>
  <c r="G134" i="211" s="1"/>
  <c r="I126" i="428"/>
  <c r="K126" i="428" s="1"/>
  <c r="G152" i="211" s="1"/>
  <c r="I125" i="428"/>
  <c r="K125" i="428" s="1"/>
  <c r="G151" i="211" s="1"/>
  <c r="I124" i="428"/>
  <c r="K124" i="428" s="1"/>
  <c r="G150" i="211" s="1"/>
  <c r="I123" i="428"/>
  <c r="K123" i="428" s="1"/>
  <c r="G149" i="211" s="1"/>
  <c r="A123" i="428"/>
  <c r="D16" i="150"/>
  <c r="C16" i="150"/>
  <c r="A126" i="212"/>
  <c r="A125" i="212"/>
  <c r="L124" i="212"/>
  <c r="J124" i="212"/>
  <c r="A124" i="212"/>
  <c r="L123" i="212"/>
  <c r="H123" i="212"/>
  <c r="A123" i="212"/>
  <c r="L122" i="212"/>
  <c r="H122" i="212"/>
  <c r="A122" i="212"/>
  <c r="L121" i="212"/>
  <c r="J121" i="212"/>
  <c r="A121" i="212"/>
  <c r="L120" i="212"/>
  <c r="J120" i="212"/>
  <c r="A120" i="212"/>
  <c r="A119" i="212"/>
  <c r="E104" i="211"/>
  <c r="G124" i="211"/>
  <c r="E128" i="211"/>
  <c r="E127" i="211"/>
  <c r="E126" i="211"/>
  <c r="E125" i="211"/>
  <c r="E124" i="211"/>
  <c r="E123" i="211"/>
  <c r="E122" i="211"/>
  <c r="E121" i="211"/>
  <c r="E120" i="211"/>
  <c r="E119" i="211"/>
  <c r="E118" i="211"/>
  <c r="E117" i="211"/>
  <c r="E116" i="211"/>
  <c r="E115" i="211"/>
  <c r="E114" i="211"/>
  <c r="E113" i="211"/>
  <c r="E112" i="211"/>
  <c r="E111" i="211"/>
  <c r="E110" i="211"/>
  <c r="E109" i="211"/>
  <c r="E108" i="211"/>
  <c r="E107" i="211"/>
  <c r="E106" i="211"/>
  <c r="E105" i="211"/>
  <c r="E103" i="211"/>
  <c r="E102" i="211"/>
  <c r="E101" i="211"/>
  <c r="E100" i="211"/>
  <c r="E99" i="211"/>
  <c r="D122" i="211"/>
  <c r="D123" i="211"/>
  <c r="D124" i="211"/>
  <c r="D125" i="211"/>
  <c r="D126" i="211"/>
  <c r="D127" i="211"/>
  <c r="D128" i="211"/>
  <c r="D118" i="211"/>
  <c r="D119" i="211"/>
  <c r="D120" i="211"/>
  <c r="D121" i="211"/>
  <c r="D100" i="211"/>
  <c r="D101" i="211"/>
  <c r="D102" i="211"/>
  <c r="D103" i="211"/>
  <c r="D104" i="211"/>
  <c r="D105" i="211"/>
  <c r="D106" i="211"/>
  <c r="D107" i="211"/>
  <c r="D108" i="211"/>
  <c r="D109" i="211"/>
  <c r="D110" i="211"/>
  <c r="D111" i="211"/>
  <c r="D112" i="211"/>
  <c r="D113" i="211"/>
  <c r="D114" i="211"/>
  <c r="A114" i="211" s="1"/>
  <c r="D115" i="211"/>
  <c r="D116" i="211"/>
  <c r="D117" i="211"/>
  <c r="D99" i="211"/>
  <c r="D98" i="211"/>
  <c r="D97" i="211"/>
  <c r="C97" i="211"/>
  <c r="I103" i="428"/>
  <c r="K103" i="428" s="1"/>
  <c r="G127" i="211" s="1"/>
  <c r="I102" i="428"/>
  <c r="K102" i="428" s="1"/>
  <c r="G126" i="211" s="1"/>
  <c r="I101" i="428"/>
  <c r="K101" i="428" s="1"/>
  <c r="G125" i="211" s="1"/>
  <c r="I104" i="428"/>
  <c r="K104" i="428" s="1"/>
  <c r="G128" i="211" s="1"/>
  <c r="G99" i="428"/>
  <c r="G98" i="428"/>
  <c r="I98" i="428" s="1"/>
  <c r="K98" i="428" s="1"/>
  <c r="G122" i="211" s="1"/>
  <c r="H23" i="213"/>
  <c r="F23" i="213"/>
  <c r="A23" i="213"/>
  <c r="G97" i="428"/>
  <c r="I97" i="428" s="1"/>
  <c r="K97" i="428" s="1"/>
  <c r="G121" i="211" s="1"/>
  <c r="G96" i="428"/>
  <c r="I96" i="428" s="1"/>
  <c r="K96" i="428" s="1"/>
  <c r="G120" i="211" s="1"/>
  <c r="G92" i="428"/>
  <c r="I92" i="428" s="1"/>
  <c r="K92" i="428" s="1"/>
  <c r="G116" i="211" s="1"/>
  <c r="G91" i="428"/>
  <c r="G94" i="428"/>
  <c r="G93" i="428"/>
  <c r="E74" i="211"/>
  <c r="D74" i="211"/>
  <c r="G57" i="428"/>
  <c r="I57" i="428" s="1"/>
  <c r="K57" i="428" s="1"/>
  <c r="G74" i="211" s="1"/>
  <c r="L295" i="212"/>
  <c r="J295" i="212"/>
  <c r="A295" i="212"/>
  <c r="L284" i="212"/>
  <c r="J284" i="212"/>
  <c r="A284" i="212"/>
  <c r="L246" i="212"/>
  <c r="H246" i="212"/>
  <c r="L245" i="212"/>
  <c r="H245" i="212"/>
  <c r="L244" i="212"/>
  <c r="J244" i="212"/>
  <c r="L243" i="212"/>
  <c r="J243" i="212"/>
  <c r="L247" i="212"/>
  <c r="J247" i="212"/>
  <c r="A247" i="212"/>
  <c r="A246" i="212"/>
  <c r="A245" i="212"/>
  <c r="A244" i="212"/>
  <c r="A243" i="212"/>
  <c r="H43" i="213"/>
  <c r="F43" i="213"/>
  <c r="H39" i="213"/>
  <c r="F39" i="213"/>
  <c r="H38" i="213"/>
  <c r="F38" i="213"/>
  <c r="M38" i="213" s="1"/>
  <c r="H28" i="213"/>
  <c r="F28" i="213"/>
  <c r="H27" i="213"/>
  <c r="M27" i="213" s="1"/>
  <c r="G113" i="211"/>
  <c r="G112" i="211"/>
  <c r="G111" i="211"/>
  <c r="G110" i="211"/>
  <c r="G84" i="428"/>
  <c r="I84" i="428" s="1"/>
  <c r="K84" i="428" s="1"/>
  <c r="G108" i="211" s="1"/>
  <c r="G83" i="428"/>
  <c r="I83" i="428" s="1"/>
  <c r="K83" i="428" s="1"/>
  <c r="G107" i="211" s="1"/>
  <c r="G82" i="428"/>
  <c r="I82" i="428" s="1"/>
  <c r="K82" i="428" s="1"/>
  <c r="G106" i="211" s="1"/>
  <c r="G81" i="428"/>
  <c r="I81" i="428" s="1"/>
  <c r="K81" i="428" s="1"/>
  <c r="G105" i="211" s="1"/>
  <c r="I79" i="428"/>
  <c r="K79" i="428" s="1"/>
  <c r="G103" i="211" s="1"/>
  <c r="I78" i="428"/>
  <c r="K78" i="428" s="1"/>
  <c r="G102" i="211" s="1"/>
  <c r="I77" i="428"/>
  <c r="K77" i="428" s="1"/>
  <c r="G101" i="211" s="1"/>
  <c r="A81" i="428"/>
  <c r="I76" i="428"/>
  <c r="K76" i="428" s="1"/>
  <c r="G100" i="211" s="1"/>
  <c r="I75" i="428"/>
  <c r="K75" i="428" s="1"/>
  <c r="G99" i="211" s="1"/>
  <c r="M43" i="213" l="1"/>
  <c r="A112" i="211"/>
  <c r="M28" i="213"/>
  <c r="M39" i="213"/>
  <c r="M23" i="213"/>
  <c r="L249" i="212"/>
  <c r="L126" i="212"/>
  <c r="L119" i="212" s="1"/>
  <c r="J16" i="150" s="1"/>
  <c r="A16" i="150"/>
  <c r="A118" i="211"/>
  <c r="A126" i="211"/>
  <c r="A120" i="211"/>
  <c r="A128" i="211"/>
  <c r="A124" i="211"/>
  <c r="A113" i="211"/>
  <c r="A115" i="211"/>
  <c r="A121" i="211"/>
  <c r="A125" i="211"/>
  <c r="A119" i="211"/>
  <c r="A106" i="211"/>
  <c r="A110" i="211"/>
  <c r="A127" i="211"/>
  <c r="A122" i="211"/>
  <c r="A117" i="211"/>
  <c r="A123" i="211"/>
  <c r="A116" i="211"/>
  <c r="A111" i="211"/>
  <c r="A107" i="211"/>
  <c r="A108" i="211"/>
  <c r="A109" i="211"/>
  <c r="A74" i="211"/>
  <c r="D22" i="150"/>
  <c r="C22" i="150"/>
  <c r="E89" i="211"/>
  <c r="E90" i="211"/>
  <c r="E91" i="211"/>
  <c r="D89" i="211"/>
  <c r="D90" i="211"/>
  <c r="D91" i="211"/>
  <c r="E88" i="211"/>
  <c r="E87" i="211"/>
  <c r="E86" i="211"/>
  <c r="E85" i="211"/>
  <c r="E84" i="211"/>
  <c r="D85" i="211"/>
  <c r="D86" i="211"/>
  <c r="D87" i="211"/>
  <c r="D88" i="211"/>
  <c r="D84" i="211"/>
  <c r="D83" i="211"/>
  <c r="C83" i="211"/>
  <c r="G70" i="428"/>
  <c r="I70" i="428" s="1"/>
  <c r="K70" i="428" s="1"/>
  <c r="G91" i="211" s="1"/>
  <c r="G69" i="428"/>
  <c r="G68" i="428"/>
  <c r="I68" i="428" s="1"/>
  <c r="K68" i="428" s="1"/>
  <c r="G89" i="211" s="1"/>
  <c r="G67" i="428"/>
  <c r="I67" i="428" s="1"/>
  <c r="K67" i="428" s="1"/>
  <c r="G88" i="211" s="1"/>
  <c r="G66" i="428"/>
  <c r="I66" i="428" s="1"/>
  <c r="K66" i="428" s="1"/>
  <c r="G87" i="211" s="1"/>
  <c r="I69" i="428"/>
  <c r="K69" i="428" s="1"/>
  <c r="G90" i="211" s="1"/>
  <c r="A69" i="428"/>
  <c r="G65" i="428"/>
  <c r="I65" i="428" s="1"/>
  <c r="K65" i="428" s="1"/>
  <c r="G86" i="211" s="1"/>
  <c r="G63" i="428"/>
  <c r="I63" i="428" s="1"/>
  <c r="K63" i="428" s="1"/>
  <c r="G84" i="211" s="1"/>
  <c r="G64" i="428"/>
  <c r="I64" i="428" s="1"/>
  <c r="K64" i="428" s="1"/>
  <c r="G85" i="211" s="1"/>
  <c r="E77" i="211"/>
  <c r="E76" i="211"/>
  <c r="E75" i="211"/>
  <c r="E73" i="211"/>
  <c r="E72" i="211"/>
  <c r="E71" i="211"/>
  <c r="E70" i="211"/>
  <c r="E69" i="211"/>
  <c r="E68" i="211"/>
  <c r="E67" i="211"/>
  <c r="E66" i="211"/>
  <c r="D73" i="211"/>
  <c r="D75" i="211"/>
  <c r="D76" i="211"/>
  <c r="D77" i="211"/>
  <c r="D67" i="211"/>
  <c r="D68" i="211"/>
  <c r="D69" i="211"/>
  <c r="D70" i="211"/>
  <c r="D71" i="211"/>
  <c r="D72" i="211"/>
  <c r="D66" i="211"/>
  <c r="D65" i="211"/>
  <c r="C65" i="211"/>
  <c r="G60" i="428"/>
  <c r="I60" i="428" s="1"/>
  <c r="K60" i="428" s="1"/>
  <c r="G77" i="211" s="1"/>
  <c r="G59" i="428"/>
  <c r="G58" i="428"/>
  <c r="D21" i="150"/>
  <c r="C21" i="150"/>
  <c r="A172" i="212"/>
  <c r="A171" i="212"/>
  <c r="A170" i="212"/>
  <c r="A169" i="212"/>
  <c r="L168" i="212"/>
  <c r="J168" i="212"/>
  <c r="A168" i="212"/>
  <c r="L167" i="212"/>
  <c r="H167" i="212"/>
  <c r="A167" i="212"/>
  <c r="L166" i="212"/>
  <c r="J166" i="212"/>
  <c r="A166" i="212"/>
  <c r="L165" i="212"/>
  <c r="J165" i="212"/>
  <c r="A165" i="212"/>
  <c r="A164" i="212"/>
  <c r="A180" i="212"/>
  <c r="A179" i="212"/>
  <c r="A178" i="212"/>
  <c r="L177" i="212"/>
  <c r="J177" i="212"/>
  <c r="A177" i="212"/>
  <c r="L176" i="212"/>
  <c r="H176" i="212"/>
  <c r="A176" i="212"/>
  <c r="L175" i="212"/>
  <c r="J175" i="212"/>
  <c r="A175" i="212"/>
  <c r="L174" i="212"/>
  <c r="J174" i="212"/>
  <c r="A174" i="212"/>
  <c r="A173" i="212"/>
  <c r="A17" i="213"/>
  <c r="D19" i="150"/>
  <c r="C19" i="150"/>
  <c r="H25" i="213"/>
  <c r="M25" i="213" s="1"/>
  <c r="G55" i="428"/>
  <c r="I55" i="428" s="1"/>
  <c r="K55" i="428" s="1"/>
  <c r="G72" i="211" s="1"/>
  <c r="G54" i="428"/>
  <c r="I54" i="428" s="1"/>
  <c r="K54" i="428" s="1"/>
  <c r="G71" i="211" s="1"/>
  <c r="G51" i="428"/>
  <c r="I51" i="428" s="1"/>
  <c r="K51" i="428" s="1"/>
  <c r="G68" i="211" s="1"/>
  <c r="G56" i="428"/>
  <c r="G53" i="428"/>
  <c r="G52" i="428"/>
  <c r="I52" i="428" s="1"/>
  <c r="K52" i="428" s="1"/>
  <c r="G69" i="211" s="1"/>
  <c r="G50" i="428"/>
  <c r="G49" i="428"/>
  <c r="I49" i="428" s="1"/>
  <c r="K49" i="428" s="1"/>
  <c r="G66" i="211" s="1"/>
  <c r="D15" i="150"/>
  <c r="C15" i="150"/>
  <c r="A116" i="212"/>
  <c r="A115" i="212"/>
  <c r="L114" i="212"/>
  <c r="J114" i="212"/>
  <c r="A114" i="212"/>
  <c r="L113" i="212"/>
  <c r="H113" i="212"/>
  <c r="A113" i="212"/>
  <c r="L112" i="212"/>
  <c r="H112" i="212"/>
  <c r="A112" i="212"/>
  <c r="L111" i="212"/>
  <c r="J111" i="212"/>
  <c r="A111" i="212"/>
  <c r="L110" i="212"/>
  <c r="J110" i="212"/>
  <c r="A110" i="212"/>
  <c r="A109" i="212"/>
  <c r="H22" i="213"/>
  <c r="F22" i="213"/>
  <c r="A22" i="213"/>
  <c r="E56" i="211"/>
  <c r="D56" i="211"/>
  <c r="E55" i="211"/>
  <c r="D55" i="211"/>
  <c r="E54" i="211"/>
  <c r="D54" i="211"/>
  <c r="E53" i="211"/>
  <c r="D53" i="211"/>
  <c r="D52" i="211"/>
  <c r="A52" i="211" s="1"/>
  <c r="G46" i="428"/>
  <c r="G45" i="428"/>
  <c r="G44" i="428"/>
  <c r="I44" i="428" s="1"/>
  <c r="K44" i="428" s="1"/>
  <c r="G54" i="211" s="1"/>
  <c r="G43" i="428"/>
  <c r="I43" i="428" s="1"/>
  <c r="K43" i="428" s="1"/>
  <c r="G53" i="211" s="1"/>
  <c r="I46" i="428"/>
  <c r="K46" i="428" s="1"/>
  <c r="G56" i="211" s="1"/>
  <c r="I45" i="428"/>
  <c r="K45" i="428" s="1"/>
  <c r="G55" i="211" s="1"/>
  <c r="A58" i="211"/>
  <c r="A59" i="211"/>
  <c r="E51" i="211"/>
  <c r="E50" i="211"/>
  <c r="E49" i="211"/>
  <c r="E48" i="211"/>
  <c r="E47" i="211"/>
  <c r="D48" i="211"/>
  <c r="D49" i="211"/>
  <c r="D50" i="211"/>
  <c r="D51" i="211"/>
  <c r="A51" i="211" s="1"/>
  <c r="A57" i="211"/>
  <c r="D47" i="211"/>
  <c r="K51" i="213"/>
  <c r="M51" i="213" s="1"/>
  <c r="G41" i="428"/>
  <c r="G40" i="428"/>
  <c r="I40" i="428" s="1"/>
  <c r="K40" i="428" s="1"/>
  <c r="G50" i="211" s="1"/>
  <c r="G39" i="428"/>
  <c r="I39" i="428" s="1"/>
  <c r="K39" i="428" s="1"/>
  <c r="G49" i="211" s="1"/>
  <c r="G38" i="428"/>
  <c r="I38" i="428" s="1"/>
  <c r="K38" i="428" s="1"/>
  <c r="G48" i="211" s="1"/>
  <c r="G37" i="428"/>
  <c r="D46" i="211"/>
  <c r="A46" i="211" s="1"/>
  <c r="D33" i="150"/>
  <c r="C33" i="150"/>
  <c r="E45" i="211"/>
  <c r="E44" i="211"/>
  <c r="E43" i="211"/>
  <c r="E42" i="211"/>
  <c r="E41" i="211"/>
  <c r="D42" i="211"/>
  <c r="D43" i="211"/>
  <c r="D44" i="211"/>
  <c r="D45" i="211"/>
  <c r="G34" i="428"/>
  <c r="I34" i="428" s="1"/>
  <c r="K34" i="428" s="1"/>
  <c r="G44" i="211" s="1"/>
  <c r="F18" i="213"/>
  <c r="M18" i="213" s="1"/>
  <c r="G35" i="428"/>
  <c r="I35" i="428" s="1"/>
  <c r="K35" i="428" s="1"/>
  <c r="G45" i="211" s="1"/>
  <c r="L303" i="212"/>
  <c r="H303" i="212"/>
  <c r="L302" i="212"/>
  <c r="H302" i="212"/>
  <c r="L301" i="212"/>
  <c r="J301" i="212"/>
  <c r="H48" i="213"/>
  <c r="F48" i="213"/>
  <c r="F47" i="213"/>
  <c r="M47" i="213" s="1"/>
  <c r="A306" i="212"/>
  <c r="A305" i="212"/>
  <c r="A304" i="212"/>
  <c r="A303" i="212"/>
  <c r="A302" i="212"/>
  <c r="A301" i="212"/>
  <c r="A300" i="212"/>
  <c r="G33" i="428"/>
  <c r="G32" i="428"/>
  <c r="F87" i="212"/>
  <c r="F86" i="212"/>
  <c r="D12" i="150"/>
  <c r="C12" i="150"/>
  <c r="D17" i="150"/>
  <c r="C17" i="150"/>
  <c r="A25" i="213"/>
  <c r="A24" i="213"/>
  <c r="M48" i="213" l="1"/>
  <c r="M22" i="213"/>
  <c r="L170" i="212"/>
  <c r="L164" i="212" s="1"/>
  <c r="J21" i="150" s="1"/>
  <c r="L305" i="212"/>
  <c r="L300" i="212" s="1"/>
  <c r="J33" i="150" s="1"/>
  <c r="A45" i="211"/>
  <c r="A22" i="150"/>
  <c r="A21" i="150"/>
  <c r="L116" i="212"/>
  <c r="L109" i="212" s="1"/>
  <c r="J15" i="150" s="1"/>
  <c r="L179" i="212"/>
  <c r="L173" i="212" s="1"/>
  <c r="J22" i="150" s="1"/>
  <c r="A19" i="150"/>
  <c r="A77" i="211"/>
  <c r="A49" i="211"/>
  <c r="A50" i="211"/>
  <c r="A55" i="211"/>
  <c r="A54" i="211"/>
  <c r="A15" i="150"/>
  <c r="A44" i="211"/>
  <c r="A12" i="150"/>
  <c r="A17" i="150"/>
  <c r="A56" i="211"/>
  <c r="A53" i="211"/>
  <c r="A47" i="211"/>
  <c r="A48" i="211"/>
  <c r="K44" i="211"/>
  <c r="M44" i="211"/>
  <c r="A33" i="150"/>
  <c r="F85" i="212" l="1"/>
  <c r="L85" i="212" s="1"/>
  <c r="F84" i="212"/>
  <c r="J84" i="212" s="1"/>
  <c r="A90" i="212"/>
  <c r="A89" i="212"/>
  <c r="L88" i="212"/>
  <c r="J88" i="212"/>
  <c r="A88" i="212"/>
  <c r="L87" i="212"/>
  <c r="H87" i="212"/>
  <c r="A87" i="212"/>
  <c r="L86" i="212"/>
  <c r="H86" i="212"/>
  <c r="A86" i="212"/>
  <c r="A85" i="212"/>
  <c r="A84" i="212"/>
  <c r="A83" i="212"/>
  <c r="D8" i="150"/>
  <c r="C8" i="150"/>
  <c r="O69" i="212"/>
  <c r="F62" i="212" s="1"/>
  <c r="H41" i="212"/>
  <c r="L40" i="212"/>
  <c r="O45" i="212"/>
  <c r="F38" i="212" s="1"/>
  <c r="A48" i="212"/>
  <c r="A45" i="212"/>
  <c r="A44" i="212"/>
  <c r="A43" i="212"/>
  <c r="L42" i="212"/>
  <c r="J42" i="212"/>
  <c r="A42" i="212"/>
  <c r="A41" i="212"/>
  <c r="A40" i="212"/>
  <c r="L39" i="212"/>
  <c r="J39" i="212"/>
  <c r="A39" i="212"/>
  <c r="A38" i="212"/>
  <c r="A37" i="212"/>
  <c r="D41" i="211"/>
  <c r="E40" i="211"/>
  <c r="E39" i="211"/>
  <c r="E38" i="211"/>
  <c r="E37" i="211"/>
  <c r="E36" i="211"/>
  <c r="E35" i="211"/>
  <c r="D36" i="211"/>
  <c r="D37" i="211"/>
  <c r="D38" i="211"/>
  <c r="D39" i="211"/>
  <c r="D40" i="211"/>
  <c r="D35" i="211"/>
  <c r="D34" i="211"/>
  <c r="A135" i="212"/>
  <c r="A134" i="212"/>
  <c r="A133" i="212"/>
  <c r="L132" i="212"/>
  <c r="H132" i="212"/>
  <c r="A132" i="212"/>
  <c r="L131" i="212"/>
  <c r="H131" i="212"/>
  <c r="A131" i="212"/>
  <c r="L130" i="212"/>
  <c r="J130" i="212"/>
  <c r="A130" i="212"/>
  <c r="A129" i="212"/>
  <c r="D11" i="150"/>
  <c r="C11" i="150"/>
  <c r="D9" i="150"/>
  <c r="C9" i="150"/>
  <c r="O58" i="212"/>
  <c r="F51" i="212" s="1"/>
  <c r="A59" i="212"/>
  <c r="A58" i="212"/>
  <c r="A57" i="212"/>
  <c r="A56" i="212"/>
  <c r="L55" i="212"/>
  <c r="J55" i="212"/>
  <c r="A55" i="212"/>
  <c r="L54" i="212"/>
  <c r="H54" i="212"/>
  <c r="A54" i="212"/>
  <c r="L53" i="212"/>
  <c r="H53" i="212"/>
  <c r="A53" i="212"/>
  <c r="L52" i="212"/>
  <c r="J52" i="212"/>
  <c r="A52" i="212"/>
  <c r="A51" i="212"/>
  <c r="A50" i="212"/>
  <c r="F75" i="212"/>
  <c r="J75" i="212" s="1"/>
  <c r="A80" i="212"/>
  <c r="A79" i="212"/>
  <c r="L78" i="212"/>
  <c r="J78" i="212"/>
  <c r="A78" i="212"/>
  <c r="L77" i="212"/>
  <c r="H77" i="212"/>
  <c r="A77" i="212"/>
  <c r="L76" i="212"/>
  <c r="H76" i="212"/>
  <c r="A76" i="212"/>
  <c r="A75" i="212"/>
  <c r="L74" i="212"/>
  <c r="J74" i="212"/>
  <c r="A74" i="212"/>
  <c r="A73" i="212"/>
  <c r="G31" i="428"/>
  <c r="I31" i="428" s="1"/>
  <c r="K31" i="428" s="1"/>
  <c r="G41" i="211" s="1"/>
  <c r="F140" i="212"/>
  <c r="F139" i="212"/>
  <c r="F138" i="212"/>
  <c r="L138" i="212" s="1"/>
  <c r="A138" i="212"/>
  <c r="F137" i="212"/>
  <c r="H20" i="213"/>
  <c r="F20" i="213"/>
  <c r="A20" i="213"/>
  <c r="G26" i="428"/>
  <c r="I26" i="428" s="1"/>
  <c r="K26" i="428" s="1"/>
  <c r="G36" i="211" s="1"/>
  <c r="A31" i="428"/>
  <c r="G29" i="428"/>
  <c r="I29" i="428" s="1"/>
  <c r="K29" i="428" s="1"/>
  <c r="G39" i="211" s="1"/>
  <c r="G28" i="428"/>
  <c r="I28" i="428" s="1"/>
  <c r="K28" i="428" s="1"/>
  <c r="G38" i="211" s="1"/>
  <c r="G27" i="428"/>
  <c r="I27" i="428" s="1"/>
  <c r="K27" i="428" s="1"/>
  <c r="G37" i="211" s="1"/>
  <c r="G25" i="428"/>
  <c r="D33" i="211"/>
  <c r="C33" i="211"/>
  <c r="D10" i="150"/>
  <c r="C10" i="150"/>
  <c r="H64" i="212"/>
  <c r="E27" i="211"/>
  <c r="E26" i="211"/>
  <c r="E25" i="211"/>
  <c r="E24" i="211"/>
  <c r="E23" i="211"/>
  <c r="E22" i="211"/>
  <c r="E21" i="211"/>
  <c r="E20" i="211"/>
  <c r="D21" i="211"/>
  <c r="D22" i="211"/>
  <c r="D23" i="211"/>
  <c r="D24" i="211"/>
  <c r="D25" i="211"/>
  <c r="D26" i="211"/>
  <c r="D27" i="211"/>
  <c r="G16" i="428"/>
  <c r="G21" i="428"/>
  <c r="G20" i="428"/>
  <c r="D20" i="150"/>
  <c r="C20" i="150"/>
  <c r="L158" i="212"/>
  <c r="H158" i="212"/>
  <c r="L156" i="212"/>
  <c r="J156" i="212"/>
  <c r="A163" i="212"/>
  <c r="A162" i="212"/>
  <c r="A161" i="212"/>
  <c r="A160" i="212"/>
  <c r="L159" i="212"/>
  <c r="J159" i="212"/>
  <c r="A159" i="212"/>
  <c r="A158" i="212"/>
  <c r="L157" i="212"/>
  <c r="J157" i="212"/>
  <c r="A157" i="212"/>
  <c r="A156" i="212"/>
  <c r="A155" i="212"/>
  <c r="A15" i="213"/>
  <c r="H42" i="213"/>
  <c r="M42" i="213" s="1"/>
  <c r="H44" i="213"/>
  <c r="M44" i="213" s="1"/>
  <c r="H46" i="213"/>
  <c r="F46" i="213"/>
  <c r="H19" i="213"/>
  <c r="F19" i="213"/>
  <c r="M19" i="213" s="1"/>
  <c r="H36" i="213"/>
  <c r="F36" i="213"/>
  <c r="H35" i="213"/>
  <c r="F35" i="213"/>
  <c r="M35" i="213" s="1"/>
  <c r="F34" i="213"/>
  <c r="M34" i="213" s="1"/>
  <c r="H33" i="213"/>
  <c r="F33" i="213"/>
  <c r="A14" i="213"/>
  <c r="A72" i="212"/>
  <c r="A69" i="212"/>
  <c r="A68" i="212"/>
  <c r="A67" i="212"/>
  <c r="L66" i="212"/>
  <c r="J66" i="212"/>
  <c r="A66" i="212"/>
  <c r="A65" i="212"/>
  <c r="A64" i="212"/>
  <c r="L63" i="212"/>
  <c r="J63" i="212"/>
  <c r="A63" i="212"/>
  <c r="A62" i="212"/>
  <c r="A61" i="212"/>
  <c r="D14" i="150"/>
  <c r="C14" i="150"/>
  <c r="A106" i="212"/>
  <c r="A105" i="212"/>
  <c r="A104" i="212"/>
  <c r="A103" i="212"/>
  <c r="B2" i="299"/>
  <c r="M46" i="213" l="1"/>
  <c r="M36" i="213"/>
  <c r="M20" i="213"/>
  <c r="M33" i="213"/>
  <c r="L64" i="212"/>
  <c r="L161" i="212"/>
  <c r="L155" i="212" s="1"/>
  <c r="J20" i="150" s="1"/>
  <c r="L134" i="212"/>
  <c r="L129" i="212" s="1"/>
  <c r="J17" i="150" s="1"/>
  <c r="L41" i="212"/>
  <c r="H40" i="212"/>
  <c r="J138" i="212"/>
  <c r="J85" i="212"/>
  <c r="L84" i="212"/>
  <c r="A8" i="150"/>
  <c r="J38" i="212"/>
  <c r="L38" i="212"/>
  <c r="J51" i="212"/>
  <c r="L51" i="212"/>
  <c r="L57" i="212" s="1"/>
  <c r="L50" i="212" s="1"/>
  <c r="J9" i="150" s="1"/>
  <c r="A9" i="150"/>
  <c r="A11" i="150"/>
  <c r="L75" i="212"/>
  <c r="L80" i="212" s="1"/>
  <c r="L73" i="212" s="1"/>
  <c r="J11" i="150" s="1"/>
  <c r="A10" i="150"/>
  <c r="A20" i="150"/>
  <c r="H65" i="212"/>
  <c r="L65" i="212"/>
  <c r="L62" i="212"/>
  <c r="J62" i="212"/>
  <c r="A14" i="150"/>
  <c r="H21" i="213"/>
  <c r="F21" i="213"/>
  <c r="G131" i="214"/>
  <c r="G130" i="214"/>
  <c r="G129" i="214"/>
  <c r="G128" i="214"/>
  <c r="G127" i="214"/>
  <c r="G126" i="214"/>
  <c r="G125" i="214"/>
  <c r="G124" i="214"/>
  <c r="G123" i="214"/>
  <c r="G122" i="214"/>
  <c r="G121" i="214"/>
  <c r="G120" i="214"/>
  <c r="G119" i="214"/>
  <c r="G118" i="214"/>
  <c r="G117" i="214"/>
  <c r="G116" i="214"/>
  <c r="G115" i="214"/>
  <c r="G114" i="214"/>
  <c r="G113" i="214"/>
  <c r="G112" i="214"/>
  <c r="G111" i="214"/>
  <c r="G110" i="214"/>
  <c r="G109" i="214"/>
  <c r="G108" i="214"/>
  <c r="G107" i="214"/>
  <c r="G106" i="214"/>
  <c r="G105" i="214"/>
  <c r="G104" i="214"/>
  <c r="G103" i="214"/>
  <c r="G102" i="214"/>
  <c r="G101" i="214"/>
  <c r="G100" i="214"/>
  <c r="G99" i="214"/>
  <c r="G98" i="214"/>
  <c r="G97" i="214"/>
  <c r="G96" i="214"/>
  <c r="G95" i="214"/>
  <c r="G94" i="214"/>
  <c r="G93" i="214"/>
  <c r="G92" i="214"/>
  <c r="G91" i="214"/>
  <c r="G90" i="214"/>
  <c r="G89" i="214"/>
  <c r="G88" i="214"/>
  <c r="G87" i="214"/>
  <c r="G86" i="214"/>
  <c r="G85" i="214"/>
  <c r="G84" i="214"/>
  <c r="G83" i="214"/>
  <c r="G82" i="214"/>
  <c r="G81" i="214"/>
  <c r="G80" i="214"/>
  <c r="G79" i="214"/>
  <c r="G78" i="214"/>
  <c r="G77" i="214"/>
  <c r="G76" i="214"/>
  <c r="G75" i="214"/>
  <c r="G74" i="214"/>
  <c r="G73" i="214"/>
  <c r="G72" i="214"/>
  <c r="G71" i="214"/>
  <c r="G70" i="214"/>
  <c r="G69" i="214"/>
  <c r="G68" i="214"/>
  <c r="G67" i="214"/>
  <c r="G66" i="214"/>
  <c r="G65" i="214"/>
  <c r="G64" i="214"/>
  <c r="G63" i="214"/>
  <c r="G62" i="214"/>
  <c r="G61" i="214"/>
  <c r="G60" i="214"/>
  <c r="G59" i="214"/>
  <c r="G58" i="214"/>
  <c r="G57" i="214"/>
  <c r="G56" i="214"/>
  <c r="G55" i="214"/>
  <c r="G54" i="214"/>
  <c r="G53" i="214"/>
  <c r="G52" i="214"/>
  <c r="G51" i="214"/>
  <c r="G50" i="214"/>
  <c r="G49" i="214"/>
  <c r="G48" i="214"/>
  <c r="G47" i="214"/>
  <c r="G46" i="214"/>
  <c r="G45" i="214"/>
  <c r="G44" i="214"/>
  <c r="G43" i="214"/>
  <c r="G42" i="214"/>
  <c r="G41" i="214"/>
  <c r="G40" i="214"/>
  <c r="G39" i="214"/>
  <c r="G38" i="214"/>
  <c r="G37" i="214"/>
  <c r="G36" i="214"/>
  <c r="G35" i="214"/>
  <c r="G34" i="214"/>
  <c r="G33" i="214"/>
  <c r="G32" i="214"/>
  <c r="G31" i="214"/>
  <c r="G30" i="214"/>
  <c r="G29" i="214"/>
  <c r="G28" i="214"/>
  <c r="G27" i="214"/>
  <c r="G26" i="214"/>
  <c r="G25" i="214"/>
  <c r="G24" i="214"/>
  <c r="G23" i="214"/>
  <c r="G22" i="214"/>
  <c r="G21" i="214"/>
  <c r="G20" i="214"/>
  <c r="G19" i="214"/>
  <c r="G18" i="214"/>
  <c r="G17" i="214"/>
  <c r="G16" i="214"/>
  <c r="G15" i="214"/>
  <c r="G14" i="214"/>
  <c r="G13" i="214"/>
  <c r="G12" i="214"/>
  <c r="G11" i="214"/>
  <c r="G10" i="214"/>
  <c r="G9" i="214"/>
  <c r="G8" i="214"/>
  <c r="G7" i="214"/>
  <c r="G6" i="214"/>
  <c r="G5" i="214"/>
  <c r="D2" i="230"/>
  <c r="A132" i="211"/>
  <c r="C16" i="230"/>
  <c r="A97" i="211"/>
  <c r="C15" i="230"/>
  <c r="A159" i="211"/>
  <c r="A158" i="211"/>
  <c r="B132" i="211"/>
  <c r="A130" i="211"/>
  <c r="A129" i="211"/>
  <c r="B97" i="211"/>
  <c r="A18" i="213"/>
  <c r="A5" i="213"/>
  <c r="D26" i="150"/>
  <c r="C26" i="150"/>
  <c r="A225" i="212"/>
  <c r="L223" i="212"/>
  <c r="H223" i="212"/>
  <c r="A223" i="212"/>
  <c r="L222" i="212"/>
  <c r="H222" i="212"/>
  <c r="A222" i="212"/>
  <c r="L221" i="212"/>
  <c r="J221" i="212"/>
  <c r="A221" i="212"/>
  <c r="L220" i="212"/>
  <c r="J220" i="212"/>
  <c r="A220" i="212"/>
  <c r="F219" i="212"/>
  <c r="L219" i="212" s="1"/>
  <c r="A219" i="212"/>
  <c r="L218" i="212"/>
  <c r="J218" i="212"/>
  <c r="A218" i="212"/>
  <c r="A217" i="212"/>
  <c r="A32" i="213"/>
  <c r="A92" i="211"/>
  <c r="A93" i="211"/>
  <c r="A83" i="211"/>
  <c r="C14" i="230"/>
  <c r="B83" i="211"/>
  <c r="A144" i="428"/>
  <c r="A79" i="211"/>
  <c r="A75" i="211"/>
  <c r="A78" i="211"/>
  <c r="A70" i="211"/>
  <c r="D13" i="230"/>
  <c r="C13" i="230"/>
  <c r="B65" i="211"/>
  <c r="I99" i="428"/>
  <c r="K99" i="428" s="1"/>
  <c r="G123" i="211" s="1"/>
  <c r="I94" i="428"/>
  <c r="K94" i="428" s="1"/>
  <c r="G118" i="211" s="1"/>
  <c r="I93" i="428"/>
  <c r="K93" i="428" s="1"/>
  <c r="G117" i="211" s="1"/>
  <c r="I91" i="428"/>
  <c r="K91" i="428" s="1"/>
  <c r="G115" i="211" s="1"/>
  <c r="A16" i="213"/>
  <c r="A51" i="213"/>
  <c r="D18" i="150"/>
  <c r="C18" i="150"/>
  <c r="L137" i="212"/>
  <c r="J137" i="212"/>
  <c r="A144" i="212"/>
  <c r="A143" i="212"/>
  <c r="A142" i="212"/>
  <c r="L141" i="212"/>
  <c r="J141" i="212"/>
  <c r="A141" i="212"/>
  <c r="A140" i="212"/>
  <c r="L139" i="212"/>
  <c r="A139" i="212"/>
  <c r="A137" i="212"/>
  <c r="A136" i="212"/>
  <c r="D25" i="150"/>
  <c r="C25" i="150"/>
  <c r="M21" i="213" l="1"/>
  <c r="L44" i="212"/>
  <c r="L37" i="212" s="1"/>
  <c r="J8" i="150" s="1"/>
  <c r="H115" i="211"/>
  <c r="N115" i="211" s="1"/>
  <c r="P115" i="211"/>
  <c r="A232" i="211"/>
  <c r="A236" i="211"/>
  <c r="A234" i="211"/>
  <c r="K115" i="211"/>
  <c r="M115" i="211"/>
  <c r="A102" i="211"/>
  <c r="L90" i="212"/>
  <c r="L83" i="212" s="1"/>
  <c r="J12" i="150" s="1"/>
  <c r="L68" i="212"/>
  <c r="L61" i="212" s="1"/>
  <c r="J10" i="150" s="1"/>
  <c r="A171" i="211"/>
  <c r="J219" i="212"/>
  <c r="A233" i="211"/>
  <c r="A170" i="211"/>
  <c r="A235" i="211"/>
  <c r="A172" i="211"/>
  <c r="A141" i="211"/>
  <c r="A135" i="211"/>
  <c r="D16" i="230"/>
  <c r="A72" i="211"/>
  <c r="D15" i="230"/>
  <c r="A137" i="211"/>
  <c r="A134" i="211"/>
  <c r="A140" i="211"/>
  <c r="A100" i="211"/>
  <c r="A76" i="211"/>
  <c r="A98" i="211"/>
  <c r="A139" i="211"/>
  <c r="A104" i="211"/>
  <c r="A138" i="211"/>
  <c r="A99" i="211"/>
  <c r="A101" i="211"/>
  <c r="A105" i="211"/>
  <c r="A136" i="211"/>
  <c r="A103" i="211"/>
  <c r="D14" i="230"/>
  <c r="A26" i="150"/>
  <c r="L225" i="212"/>
  <c r="L217" i="212" s="1"/>
  <c r="J26" i="150" s="1"/>
  <c r="A91" i="211"/>
  <c r="A87" i="211"/>
  <c r="A89" i="211"/>
  <c r="A88" i="211"/>
  <c r="A90" i="211"/>
  <c r="A86" i="211"/>
  <c r="A85" i="211"/>
  <c r="A66" i="211"/>
  <c r="I144" i="428"/>
  <c r="K144" i="428" s="1"/>
  <c r="G172" i="211" s="1"/>
  <c r="A67" i="211"/>
  <c r="A65" i="211"/>
  <c r="A68" i="211"/>
  <c r="A69" i="211"/>
  <c r="A73" i="211"/>
  <c r="A71" i="211"/>
  <c r="A18" i="150"/>
  <c r="A42" i="211"/>
  <c r="A41" i="211"/>
  <c r="H139" i="212"/>
  <c r="H140" i="212"/>
  <c r="L140" i="212"/>
  <c r="L143" i="212" s="1"/>
  <c r="A25" i="150"/>
  <c r="I115" i="211" l="1"/>
  <c r="O115" i="211" s="1"/>
  <c r="L136" i="212"/>
  <c r="J18" i="150" s="1"/>
  <c r="A39" i="211" l="1"/>
  <c r="C12" i="230"/>
  <c r="D13" i="150"/>
  <c r="C13" i="150"/>
  <c r="A100" i="212"/>
  <c r="A99" i="212"/>
  <c r="L98" i="212"/>
  <c r="J98" i="212"/>
  <c r="A98" i="212"/>
  <c r="L97" i="212"/>
  <c r="H97" i="212"/>
  <c r="A97" i="212"/>
  <c r="L96" i="212"/>
  <c r="H96" i="212"/>
  <c r="A96" i="212"/>
  <c r="L95" i="212"/>
  <c r="J95" i="212"/>
  <c r="A95" i="212"/>
  <c r="L94" i="212"/>
  <c r="J94" i="212"/>
  <c r="A94" i="212"/>
  <c r="A93" i="212"/>
  <c r="O36" i="212"/>
  <c r="C35" i="211"/>
  <c r="A28" i="211"/>
  <c r="A29" i="211"/>
  <c r="A30" i="211"/>
  <c r="A37" i="211" l="1"/>
  <c r="A33" i="211"/>
  <c r="D12" i="230"/>
  <c r="A43" i="211"/>
  <c r="A38" i="211"/>
  <c r="A36" i="211"/>
  <c r="A40" i="211"/>
  <c r="A35" i="211"/>
  <c r="L100" i="212"/>
  <c r="L93" i="212" s="1"/>
  <c r="J13" i="150" s="1"/>
  <c r="A13" i="150"/>
  <c r="A27" i="211"/>
  <c r="I59" i="428"/>
  <c r="I58" i="428"/>
  <c r="I56" i="428"/>
  <c r="I53" i="428"/>
  <c r="I50" i="428"/>
  <c r="I41" i="428"/>
  <c r="I33" i="428"/>
  <c r="I21" i="428"/>
  <c r="I20" i="428"/>
  <c r="K20" i="428" s="1"/>
  <c r="G26" i="211" s="1"/>
  <c r="I19" i="428"/>
  <c r="I18" i="428"/>
  <c r="I16" i="428"/>
  <c r="I17" i="428"/>
  <c r="A12" i="213"/>
  <c r="K50" i="428" l="1"/>
  <c r="G67" i="211" s="1"/>
  <c r="K58" i="428"/>
  <c r="G75" i="211" s="1"/>
  <c r="K59" i="428"/>
  <c r="G76" i="211" s="1"/>
  <c r="K56" i="428"/>
  <c r="G73" i="211" s="1"/>
  <c r="K53" i="428"/>
  <c r="G70" i="211" s="1"/>
  <c r="K41" i="428"/>
  <c r="G51" i="211" s="1"/>
  <c r="K17" i="428"/>
  <c r="G23" i="211" s="1"/>
  <c r="K18" i="428"/>
  <c r="G24" i="211" s="1"/>
  <c r="K33" i="428"/>
  <c r="G43" i="211" s="1"/>
  <c r="K16" i="428"/>
  <c r="G22" i="211" s="1"/>
  <c r="K21" i="428"/>
  <c r="G27" i="211" s="1"/>
  <c r="K19" i="428"/>
  <c r="G25" i="211" s="1"/>
  <c r="K51" i="211" l="1"/>
  <c r="M51" i="211"/>
  <c r="A131" i="214" l="1"/>
  <c r="A130" i="214"/>
  <c r="A129" i="214"/>
  <c r="A128" i="214"/>
  <c r="A127" i="214"/>
  <c r="A126" i="214"/>
  <c r="A125" i="214"/>
  <c r="A124" i="214"/>
  <c r="A123" i="214"/>
  <c r="A122" i="214"/>
  <c r="A121" i="214"/>
  <c r="A120" i="214"/>
  <c r="A119" i="214"/>
  <c r="A118" i="214"/>
  <c r="A117" i="214"/>
  <c r="A116" i="214"/>
  <c r="A115" i="214"/>
  <c r="A114" i="214"/>
  <c r="A113" i="214"/>
  <c r="A112" i="214"/>
  <c r="A111" i="214"/>
  <c r="A110" i="214"/>
  <c r="A109" i="214"/>
  <c r="A108" i="214"/>
  <c r="A107" i="214"/>
  <c r="A106" i="214"/>
  <c r="A105" i="214"/>
  <c r="A104" i="214"/>
  <c r="A103" i="214"/>
  <c r="A102" i="214"/>
  <c r="A101" i="214"/>
  <c r="A100" i="214"/>
  <c r="A99" i="214"/>
  <c r="A98" i="214"/>
  <c r="A97" i="214"/>
  <c r="A96" i="214"/>
  <c r="A95" i="214"/>
  <c r="A94" i="214"/>
  <c r="A93" i="214"/>
  <c r="A92" i="214"/>
  <c r="A91" i="214"/>
  <c r="A90" i="214"/>
  <c r="A89" i="214"/>
  <c r="A88" i="214"/>
  <c r="A87" i="214"/>
  <c r="A86" i="214"/>
  <c r="A85" i="214"/>
  <c r="A84" i="214"/>
  <c r="A83" i="214"/>
  <c r="A82" i="214"/>
  <c r="A81" i="214"/>
  <c r="A80" i="214"/>
  <c r="A79" i="214"/>
  <c r="A78" i="214"/>
  <c r="A77" i="214"/>
  <c r="A76" i="214"/>
  <c r="A75" i="214"/>
  <c r="A74" i="214"/>
  <c r="A73" i="214"/>
  <c r="A72" i="214"/>
  <c r="A71" i="214"/>
  <c r="A70" i="214"/>
  <c r="A69" i="214"/>
  <c r="A68" i="214"/>
  <c r="A67" i="214"/>
  <c r="A66" i="214"/>
  <c r="A65" i="214"/>
  <c r="A64" i="214"/>
  <c r="A63" i="214"/>
  <c r="A62" i="214"/>
  <c r="A61" i="214"/>
  <c r="A60" i="214"/>
  <c r="A59" i="214"/>
  <c r="A58" i="214"/>
  <c r="A57" i="214"/>
  <c r="A56" i="214"/>
  <c r="A55" i="214"/>
  <c r="A54" i="214"/>
  <c r="A53" i="214"/>
  <c r="A52" i="214"/>
  <c r="A51" i="214"/>
  <c r="A50" i="214"/>
  <c r="A49" i="214"/>
  <c r="A48" i="214"/>
  <c r="A47" i="214"/>
  <c r="A46" i="214"/>
  <c r="A45" i="214"/>
  <c r="A44" i="214"/>
  <c r="A43" i="214"/>
  <c r="A42" i="214"/>
  <c r="A41" i="214"/>
  <c r="A40" i="214"/>
  <c r="A39" i="214"/>
  <c r="A38" i="214"/>
  <c r="A37" i="214"/>
  <c r="A36" i="214"/>
  <c r="A35" i="214"/>
  <c r="A34" i="214"/>
  <c r="A33" i="214"/>
  <c r="A32" i="214"/>
  <c r="A31" i="214"/>
  <c r="A30" i="214"/>
  <c r="A29" i="214"/>
  <c r="A28" i="214"/>
  <c r="A27" i="214"/>
  <c r="A26" i="214"/>
  <c r="A25" i="214"/>
  <c r="A24" i="214"/>
  <c r="A23" i="214"/>
  <c r="A22" i="214"/>
  <c r="A21" i="214"/>
  <c r="A20" i="214"/>
  <c r="A19" i="214"/>
  <c r="A18" i="214"/>
  <c r="A17" i="214"/>
  <c r="A16" i="214"/>
  <c r="A15" i="214"/>
  <c r="A14" i="214"/>
  <c r="A13" i="214"/>
  <c r="A12" i="214"/>
  <c r="A11" i="214"/>
  <c r="A10" i="214"/>
  <c r="A9" i="214"/>
  <c r="A8" i="214"/>
  <c r="A7" i="214"/>
  <c r="A6" i="214"/>
  <c r="A5" i="214"/>
  <c r="I15" i="428"/>
  <c r="K15" i="428" s="1"/>
  <c r="G21" i="211" s="1"/>
  <c r="D2" i="428"/>
  <c r="D18" i="211"/>
  <c r="D10" i="230" s="1"/>
  <c r="O185" i="212" l="1"/>
  <c r="I185" i="212"/>
  <c r="O184" i="212"/>
  <c r="I184" i="212"/>
  <c r="I246" i="212"/>
  <c r="I245" i="212"/>
  <c r="O122" i="212"/>
  <c r="O245" i="212"/>
  <c r="I122" i="212"/>
  <c r="O123" i="212"/>
  <c r="O246" i="212"/>
  <c r="I123" i="212"/>
  <c r="O113" i="212"/>
  <c r="O167" i="212"/>
  <c r="I303" i="212"/>
  <c r="I167" i="212"/>
  <c r="O176" i="212"/>
  <c r="I113" i="212"/>
  <c r="I176" i="212"/>
  <c r="O112" i="212"/>
  <c r="O303" i="212"/>
  <c r="I112" i="212"/>
  <c r="I64" i="212"/>
  <c r="I87" i="212"/>
  <c r="O41" i="212"/>
  <c r="I54" i="212"/>
  <c r="O76" i="212"/>
  <c r="I158" i="212"/>
  <c r="I41" i="212"/>
  <c r="O131" i="212"/>
  <c r="O158" i="212"/>
  <c r="O65" i="212"/>
  <c r="O132" i="212"/>
  <c r="I76" i="212"/>
  <c r="I40" i="212"/>
  <c r="O86" i="212"/>
  <c r="O40" i="212"/>
  <c r="I131" i="212"/>
  <c r="O53" i="212"/>
  <c r="O77" i="212"/>
  <c r="I65" i="212"/>
  <c r="I86" i="212"/>
  <c r="I53" i="212"/>
  <c r="I77" i="212"/>
  <c r="O87" i="212"/>
  <c r="I132" i="212"/>
  <c r="O54" i="212"/>
  <c r="O64" i="212"/>
  <c r="O302" i="212"/>
  <c r="I302" i="212"/>
  <c r="O140" i="212"/>
  <c r="I223" i="212"/>
  <c r="I140" i="212"/>
  <c r="O223" i="212"/>
  <c r="I97" i="212"/>
  <c r="O97" i="212"/>
  <c r="I139" i="212"/>
  <c r="O222" i="212"/>
  <c r="I222" i="212"/>
  <c r="O139" i="212"/>
  <c r="I96" i="212"/>
  <c r="O96" i="212"/>
  <c r="J87" i="212" l="1"/>
  <c r="M87" i="212"/>
  <c r="N87" i="212" s="1"/>
  <c r="J167" i="212"/>
  <c r="M167" i="212"/>
  <c r="N167" i="212" s="1"/>
  <c r="M64" i="212"/>
  <c r="N64" i="212" s="1"/>
  <c r="J64" i="212"/>
  <c r="J303" i="212"/>
  <c r="M303" i="212"/>
  <c r="N303" i="212" s="1"/>
  <c r="J245" i="212"/>
  <c r="M245" i="212"/>
  <c r="N245" i="212" s="1"/>
  <c r="M131" i="212"/>
  <c r="N131" i="212" s="1"/>
  <c r="J131" i="212"/>
  <c r="J134" i="212" s="1"/>
  <c r="J129" i="212" s="1"/>
  <c r="H17" i="150" s="1"/>
  <c r="M112" i="212"/>
  <c r="N112" i="212" s="1"/>
  <c r="J112" i="212"/>
  <c r="J116" i="212" s="1"/>
  <c r="J41" i="212"/>
  <c r="M41" i="212"/>
  <c r="N41" i="212" s="1"/>
  <c r="J246" i="212"/>
  <c r="M246" i="212"/>
  <c r="N246" i="212" s="1"/>
  <c r="J132" i="212"/>
  <c r="M132" i="212"/>
  <c r="N132" i="212" s="1"/>
  <c r="M158" i="212"/>
  <c r="N158" i="212" s="1"/>
  <c r="J158" i="212"/>
  <c r="M123" i="212"/>
  <c r="N123" i="212" s="1"/>
  <c r="J123" i="212"/>
  <c r="J184" i="212"/>
  <c r="M184" i="212"/>
  <c r="N184" i="212" s="1"/>
  <c r="M77" i="212"/>
  <c r="N77" i="212" s="1"/>
  <c r="J77" i="212"/>
  <c r="M53" i="212"/>
  <c r="N53" i="212" s="1"/>
  <c r="J53" i="212"/>
  <c r="J40" i="212"/>
  <c r="M40" i="212"/>
  <c r="N40" i="212" s="1"/>
  <c r="M176" i="212"/>
  <c r="N176" i="212" s="1"/>
  <c r="J176" i="212"/>
  <c r="J86" i="212"/>
  <c r="J90" i="212" s="1"/>
  <c r="M86" i="212"/>
  <c r="N86" i="212" s="1"/>
  <c r="M76" i="212"/>
  <c r="N76" i="212" s="1"/>
  <c r="J76" i="212"/>
  <c r="J80" i="212" s="1"/>
  <c r="M54" i="212"/>
  <c r="N54" i="212" s="1"/>
  <c r="J54" i="212"/>
  <c r="M113" i="212"/>
  <c r="N113" i="212" s="1"/>
  <c r="J113" i="212"/>
  <c r="M185" i="212"/>
  <c r="N185" i="212" s="1"/>
  <c r="J185" i="212"/>
  <c r="J188" i="212" s="1"/>
  <c r="J181" i="212" s="1"/>
  <c r="H23" i="150" s="1"/>
  <c r="M65" i="212"/>
  <c r="N65" i="212" s="1"/>
  <c r="J65" i="212"/>
  <c r="M122" i="212"/>
  <c r="N122" i="212" s="1"/>
  <c r="J122" i="212"/>
  <c r="J126" i="212" s="1"/>
  <c r="M302" i="212"/>
  <c r="N302" i="212" s="1"/>
  <c r="J302" i="212"/>
  <c r="J305" i="212" s="1"/>
  <c r="J300" i="212" s="1"/>
  <c r="H33" i="150" s="1"/>
  <c r="M97" i="212"/>
  <c r="N97" i="212" s="1"/>
  <c r="J97" i="212"/>
  <c r="M140" i="212"/>
  <c r="N140" i="212" s="1"/>
  <c r="J140" i="212"/>
  <c r="M223" i="212"/>
  <c r="J223" i="212"/>
  <c r="N223" i="212" s="1"/>
  <c r="M222" i="212"/>
  <c r="N222" i="212" s="1"/>
  <c r="J222" i="212"/>
  <c r="J96" i="212"/>
  <c r="M96" i="212"/>
  <c r="N96" i="212" s="1"/>
  <c r="J139" i="212"/>
  <c r="M139" i="212"/>
  <c r="N139" i="212" s="1"/>
  <c r="G42" i="212" l="1"/>
  <c r="J44" i="212"/>
  <c r="J37" i="212" s="1"/>
  <c r="H8" i="150" s="1"/>
  <c r="J73" i="212"/>
  <c r="H11" i="150" s="1"/>
  <c r="G78" i="212"/>
  <c r="J57" i="212"/>
  <c r="J50" i="212" s="1"/>
  <c r="H9" i="150" s="1"/>
  <c r="G55" i="212"/>
  <c r="J161" i="212"/>
  <c r="J155" i="212" s="1"/>
  <c r="H20" i="150" s="1"/>
  <c r="G159" i="212"/>
  <c r="J109" i="212"/>
  <c r="H15" i="150" s="1"/>
  <c r="G114" i="212"/>
  <c r="J68" i="212"/>
  <c r="J61" i="212" s="1"/>
  <c r="H10" i="150" s="1"/>
  <c r="G66" i="212"/>
  <c r="G124" i="212"/>
  <c r="J119" i="212"/>
  <c r="H16" i="150" s="1"/>
  <c r="G88" i="212"/>
  <c r="J83" i="212"/>
  <c r="H12" i="150" s="1"/>
  <c r="G168" i="212"/>
  <c r="J170" i="212"/>
  <c r="J164" i="212" s="1"/>
  <c r="H21" i="150" s="1"/>
  <c r="G177" i="212"/>
  <c r="J179" i="212"/>
  <c r="J173" i="212" s="1"/>
  <c r="H22" i="150" s="1"/>
  <c r="G186" i="212"/>
  <c r="G247" i="212"/>
  <c r="J249" i="212"/>
  <c r="J225" i="212"/>
  <c r="J217" i="212" s="1"/>
  <c r="H26" i="150" s="1"/>
  <c r="J143" i="212"/>
  <c r="J136" i="212" s="1"/>
  <c r="H18" i="150" s="1"/>
  <c r="G141" i="212"/>
  <c r="J100" i="212"/>
  <c r="J93" i="212" s="1"/>
  <c r="H13" i="150" s="1"/>
  <c r="H159" i="212" l="1"/>
  <c r="M159" i="212"/>
  <c r="N159" i="212" s="1"/>
  <c r="M88" i="212"/>
  <c r="N88" i="212" s="1"/>
  <c r="H88" i="212"/>
  <c r="H186" i="212"/>
  <c r="M186" i="212"/>
  <c r="N186" i="212" s="1"/>
  <c r="M55" i="212"/>
  <c r="N55" i="212" s="1"/>
  <c r="H55" i="212"/>
  <c r="H66" i="212"/>
  <c r="M66" i="212"/>
  <c r="N66" i="212" s="1"/>
  <c r="H177" i="212"/>
  <c r="M177" i="212"/>
  <c r="N177" i="212" s="1"/>
  <c r="H114" i="212"/>
  <c r="M114" i="212"/>
  <c r="N114" i="212" s="1"/>
  <c r="M247" i="212"/>
  <c r="N247" i="212" s="1"/>
  <c r="H247" i="212"/>
  <c r="H124" i="212"/>
  <c r="M124" i="212"/>
  <c r="N124" i="212" s="1"/>
  <c r="M78" i="212"/>
  <c r="N78" i="212" s="1"/>
  <c r="H78" i="212"/>
  <c r="M168" i="212"/>
  <c r="N168" i="212" s="1"/>
  <c r="H168" i="212"/>
  <c r="H42" i="212"/>
  <c r="M42" i="212"/>
  <c r="N42" i="212" s="1"/>
  <c r="G98" i="212"/>
  <c r="H98" i="212" s="1"/>
  <c r="M141" i="212"/>
  <c r="N141" i="212" s="1"/>
  <c r="H141" i="212"/>
  <c r="A168" i="211"/>
  <c r="A169" i="211"/>
  <c r="A163" i="211"/>
  <c r="M98" i="212" l="1"/>
  <c r="N98" i="212" s="1"/>
  <c r="A11" i="213" l="1"/>
  <c r="A7" i="213"/>
  <c r="A106" i="428" l="1"/>
  <c r="A84" i="211" l="1"/>
  <c r="C19" i="211" l="1"/>
  <c r="D19" i="211"/>
  <c r="A26" i="211" l="1"/>
  <c r="D11" i="230"/>
  <c r="A25" i="211"/>
  <c r="C11" i="230"/>
  <c r="C31" i="150"/>
  <c r="A278" i="212"/>
  <c r="L278" i="212"/>
  <c r="I6" i="428" l="1"/>
  <c r="K6" i="428" s="1"/>
  <c r="F283" i="212" l="1"/>
  <c r="F282" i="212"/>
  <c r="A10" i="213" l="1"/>
  <c r="O149" i="212" l="1"/>
  <c r="L149" i="212"/>
  <c r="I149" i="212"/>
  <c r="J149" i="212" s="1"/>
  <c r="H149" i="212"/>
  <c r="O148" i="212"/>
  <c r="L148" i="212"/>
  <c r="I148" i="212"/>
  <c r="J148" i="212" s="1"/>
  <c r="H148" i="212"/>
  <c r="L147" i="212"/>
  <c r="J147" i="212"/>
  <c r="L146" i="212"/>
  <c r="J146" i="212"/>
  <c r="A153" i="212"/>
  <c r="A152" i="212"/>
  <c r="A151" i="212"/>
  <c r="L150" i="212"/>
  <c r="J150" i="212"/>
  <c r="A150" i="212"/>
  <c r="A149" i="212"/>
  <c r="A148" i="212"/>
  <c r="A147" i="212"/>
  <c r="A146" i="212"/>
  <c r="A145" i="212"/>
  <c r="J152" i="212" l="1"/>
  <c r="J145" i="212" s="1"/>
  <c r="L152" i="212"/>
  <c r="L145" i="212" s="1"/>
  <c r="G150" i="212"/>
  <c r="M149" i="212"/>
  <c r="N149" i="212" s="1"/>
  <c r="M148" i="212"/>
  <c r="N148" i="212" s="1"/>
  <c r="J19" i="150" l="1"/>
  <c r="H19" i="150"/>
  <c r="M150" i="212"/>
  <c r="N150" i="212" s="1"/>
  <c r="H150" i="212"/>
  <c r="A43" i="213" l="1"/>
  <c r="A24" i="211" l="1"/>
  <c r="A23" i="211" l="1"/>
  <c r="A22" i="211"/>
  <c r="I32" i="428"/>
  <c r="K32" i="428" s="1"/>
  <c r="G42" i="211" s="1"/>
  <c r="A32" i="428"/>
  <c r="I37" i="428" l="1"/>
  <c r="I25" i="428"/>
  <c r="K25" i="428" s="1"/>
  <c r="G35" i="211" s="1"/>
  <c r="K37" i="428" l="1"/>
  <c r="G47" i="211" s="1"/>
  <c r="A53" i="213" l="1"/>
  <c r="A215" i="212"/>
  <c r="L213" i="212"/>
  <c r="H213" i="212"/>
  <c r="A213" i="212"/>
  <c r="L212" i="212"/>
  <c r="H212" i="212"/>
  <c r="A212" i="212"/>
  <c r="L211" i="212"/>
  <c r="J211" i="212"/>
  <c r="A211" i="212"/>
  <c r="L210" i="212"/>
  <c r="J210" i="212"/>
  <c r="A210" i="212"/>
  <c r="F209" i="212"/>
  <c r="L209" i="212" s="1"/>
  <c r="A209" i="212"/>
  <c r="L208" i="212"/>
  <c r="J208" i="212"/>
  <c r="A208" i="212"/>
  <c r="A207" i="212"/>
  <c r="L215" i="212" l="1"/>
  <c r="L207" i="212" s="1"/>
  <c r="J25" i="150" s="1"/>
  <c r="J209" i="212"/>
  <c r="D27" i="150" l="1"/>
  <c r="C27" i="150"/>
  <c r="A238" i="212"/>
  <c r="L235" i="212"/>
  <c r="H235" i="212"/>
  <c r="A235" i="212"/>
  <c r="L234" i="212"/>
  <c r="H234" i="212"/>
  <c r="A234" i="212"/>
  <c r="L236" i="212"/>
  <c r="J236" i="212"/>
  <c r="A236" i="212"/>
  <c r="L233" i="212"/>
  <c r="J233" i="212"/>
  <c r="A233" i="212"/>
  <c r="L232" i="212"/>
  <c r="J232" i="212"/>
  <c r="A232" i="212"/>
  <c r="L231" i="212"/>
  <c r="J231" i="212"/>
  <c r="A231" i="212"/>
  <c r="L230" i="212"/>
  <c r="J230" i="212"/>
  <c r="A230" i="212"/>
  <c r="A229" i="212"/>
  <c r="D7" i="150"/>
  <c r="C7" i="150"/>
  <c r="L32" i="212"/>
  <c r="H32" i="212"/>
  <c r="L31" i="212"/>
  <c r="H31" i="212"/>
  <c r="A13" i="213"/>
  <c r="F29" i="212"/>
  <c r="J29" i="212" s="1"/>
  <c r="A36" i="212"/>
  <c r="A35" i="212"/>
  <c r="A34" i="212"/>
  <c r="L33" i="212"/>
  <c r="J33" i="212"/>
  <c r="A33" i="212"/>
  <c r="A32" i="212"/>
  <c r="A31" i="212"/>
  <c r="L30" i="212"/>
  <c r="J30" i="212"/>
  <c r="A30" i="212"/>
  <c r="A29" i="212"/>
  <c r="A28" i="212"/>
  <c r="L238" i="212" l="1"/>
  <c r="L229" i="212" s="1"/>
  <c r="J27" i="150" s="1"/>
  <c r="A27" i="150"/>
  <c r="L29" i="212"/>
  <c r="L35" i="212" s="1"/>
  <c r="A7" i="150"/>
  <c r="A52" i="213"/>
  <c r="A50" i="213"/>
  <c r="B18" i="211"/>
  <c r="B10" i="230" s="1"/>
  <c r="C18" i="211"/>
  <c r="C8" i="211"/>
  <c r="D24" i="150"/>
  <c r="L28" i="212" l="1"/>
  <c r="J7" i="150" s="1"/>
  <c r="A44" i="213" l="1"/>
  <c r="A29" i="213" l="1"/>
  <c r="A27" i="213"/>
  <c r="A21" i="211" l="1"/>
  <c r="A14" i="211" l="1"/>
  <c r="E11" i="211"/>
  <c r="D11" i="211" l="1"/>
  <c r="A12" i="211"/>
  <c r="D9" i="211"/>
  <c r="D8" i="211"/>
  <c r="D8" i="230" s="1"/>
  <c r="B8" i="211"/>
  <c r="B8" i="230" s="1"/>
  <c r="A277" i="212" l="1"/>
  <c r="A279" i="212"/>
  <c r="J279" i="212"/>
  <c r="L279" i="212"/>
  <c r="A280" i="212"/>
  <c r="J280" i="212"/>
  <c r="L280" i="212"/>
  <c r="A281" i="212"/>
  <c r="J281" i="212"/>
  <c r="L281" i="212"/>
  <c r="A282" i="212"/>
  <c r="L282" i="212"/>
  <c r="A283" i="212"/>
  <c r="A286" i="212"/>
  <c r="A99" i="428"/>
  <c r="H282" i="212" l="1"/>
  <c r="L283" i="212"/>
  <c r="L286" i="212" s="1"/>
  <c r="H283" i="212"/>
  <c r="L277" i="212" l="1"/>
  <c r="J31" i="150" s="1"/>
  <c r="L290" i="212" l="1"/>
  <c r="J290" i="212"/>
  <c r="D20" i="211"/>
  <c r="L14" i="212" l="1"/>
  <c r="J14" i="212"/>
  <c r="A14" i="212"/>
  <c r="E9" i="211"/>
  <c r="I213" i="212" l="1"/>
  <c r="O212" i="212"/>
  <c r="O213" i="212"/>
  <c r="I212" i="212"/>
  <c r="I235" i="212"/>
  <c r="I234" i="212"/>
  <c r="O32" i="212"/>
  <c r="O234" i="212"/>
  <c r="I32" i="212"/>
  <c r="I31" i="212"/>
  <c r="O235" i="212"/>
  <c r="O31" i="212"/>
  <c r="I7" i="212"/>
  <c r="I257" i="212"/>
  <c r="M257" i="212" s="1"/>
  <c r="O257" i="212"/>
  <c r="O282" i="212"/>
  <c r="O283" i="212"/>
  <c r="I282" i="212"/>
  <c r="I283" i="212"/>
  <c r="J32" i="212" l="1"/>
  <c r="M32" i="212"/>
  <c r="N32" i="212" s="1"/>
  <c r="J234" i="212"/>
  <c r="M234" i="212"/>
  <c r="N234" i="212" s="1"/>
  <c r="M213" i="212"/>
  <c r="J213" i="212"/>
  <c r="N213" i="212" s="1"/>
  <c r="J31" i="212"/>
  <c r="M31" i="212"/>
  <c r="N31" i="212" s="1"/>
  <c r="J235" i="212"/>
  <c r="M235" i="212"/>
  <c r="N235" i="212" s="1"/>
  <c r="J212" i="212"/>
  <c r="M212" i="212"/>
  <c r="N212" i="212" s="1"/>
  <c r="M283" i="212"/>
  <c r="N283" i="212" s="1"/>
  <c r="J283" i="212"/>
  <c r="M282" i="212"/>
  <c r="N282" i="212" s="1"/>
  <c r="J282" i="212"/>
  <c r="I14" i="428"/>
  <c r="G284" i="212" l="1"/>
  <c r="H284" i="212" s="1"/>
  <c r="G236" i="212"/>
  <c r="J238" i="212"/>
  <c r="J215" i="212"/>
  <c r="J207" i="212" s="1"/>
  <c r="H25" i="150" s="1"/>
  <c r="J35" i="212"/>
  <c r="J28" i="212" s="1"/>
  <c r="H7" i="150" s="1"/>
  <c r="G33" i="212"/>
  <c r="K14" i="428"/>
  <c r="G20" i="211" s="1"/>
  <c r="D2" i="211"/>
  <c r="D6" i="211" s="1"/>
  <c r="J229" i="212" l="1"/>
  <c r="H27" i="150" s="1"/>
  <c r="M236" i="212"/>
  <c r="N236" i="212" s="1"/>
  <c r="H236" i="212"/>
  <c r="M33" i="212"/>
  <c r="N33" i="212" s="1"/>
  <c r="H33" i="212"/>
  <c r="L267" i="212" l="1"/>
  <c r="J267" i="212"/>
  <c r="A267" i="212"/>
  <c r="A7" i="211" l="1"/>
  <c r="C28" i="150" l="1"/>
  <c r="D28" i="150"/>
  <c r="C29" i="150"/>
  <c r="D29" i="150"/>
  <c r="C30" i="150"/>
  <c r="D30" i="150"/>
  <c r="D31" i="150"/>
  <c r="C32" i="150"/>
  <c r="D32" i="150"/>
  <c r="A32" i="150" l="1"/>
  <c r="A30" i="150"/>
  <c r="A31" i="150"/>
  <c r="A28" i="150"/>
  <c r="A29" i="150"/>
  <c r="F294" i="212" l="1"/>
  <c r="F293" i="212"/>
  <c r="A9" i="211" l="1"/>
  <c r="I8" i="428" l="1"/>
  <c r="A2" i="428"/>
  <c r="A3" i="428"/>
  <c r="A4" i="428"/>
  <c r="A5" i="428"/>
  <c r="A12" i="428"/>
  <c r="A14" i="428"/>
  <c r="A20" i="428"/>
  <c r="K8" i="428" l="1"/>
  <c r="G11" i="211" s="1"/>
  <c r="G9" i="211"/>
  <c r="A37" i="213" l="1"/>
  <c r="A20" i="211" l="1"/>
  <c r="A11" i="211"/>
  <c r="L259" i="212" l="1"/>
  <c r="A259" i="212"/>
  <c r="A33" i="213" l="1"/>
  <c r="F257" i="212"/>
  <c r="F256" i="212"/>
  <c r="H257" i="212" l="1"/>
  <c r="L257" i="212"/>
  <c r="N257" i="212"/>
  <c r="J257" i="212"/>
  <c r="L255" i="212"/>
  <c r="L258" i="212"/>
  <c r="J255" i="212"/>
  <c r="J258" i="212"/>
  <c r="L256" i="212"/>
  <c r="A258" i="212"/>
  <c r="L254" i="212"/>
  <c r="A262" i="212"/>
  <c r="A260" i="212"/>
  <c r="A257" i="212"/>
  <c r="A256" i="212"/>
  <c r="A255" i="212"/>
  <c r="J254" i="212"/>
  <c r="A254" i="212"/>
  <c r="A253" i="212"/>
  <c r="L16" i="212"/>
  <c r="H16" i="212"/>
  <c r="L15" i="212"/>
  <c r="J15" i="212"/>
  <c r="L13" i="212"/>
  <c r="J13" i="212"/>
  <c r="A49" i="213"/>
  <c r="A48" i="213"/>
  <c r="A47" i="213"/>
  <c r="A16" i="212"/>
  <c r="A15" i="212"/>
  <c r="A13" i="212"/>
  <c r="L18" i="212" l="1"/>
  <c r="H256" i="212"/>
  <c r="L261" i="212"/>
  <c r="L262" i="212" l="1"/>
  <c r="L253" i="212" s="1"/>
  <c r="J29" i="150" s="1"/>
  <c r="O256" i="212" l="1"/>
  <c r="I16" i="212"/>
  <c r="O16" i="212"/>
  <c r="I256" i="212"/>
  <c r="J16" i="212" l="1"/>
  <c r="J18" i="212" s="1"/>
  <c r="M16" i="212"/>
  <c r="N16" i="212" s="1"/>
  <c r="M256" i="212"/>
  <c r="N256" i="212" s="1"/>
  <c r="J256" i="212"/>
  <c r="G258" i="212" l="1"/>
  <c r="H258" i="212" s="1"/>
  <c r="M258" i="212" l="1"/>
  <c r="N258" i="212" s="1"/>
  <c r="A36" i="213" l="1"/>
  <c r="A6" i="213"/>
  <c r="A249" i="212" l="1"/>
  <c r="A242" i="212"/>
  <c r="L242" i="212" l="1"/>
  <c r="J28" i="150" s="1"/>
  <c r="A42" i="213"/>
  <c r="O183" i="212" l="1"/>
  <c r="G183" i="212"/>
  <c r="O75" i="212"/>
  <c r="O85" i="212"/>
  <c r="G85" i="212"/>
  <c r="G75" i="212"/>
  <c r="H183" i="212" l="1"/>
  <c r="M183" i="212"/>
  <c r="N183" i="212" s="1"/>
  <c r="H85" i="212"/>
  <c r="M85" i="212"/>
  <c r="N85" i="212" s="1"/>
  <c r="M75" i="212"/>
  <c r="N75" i="212" s="1"/>
  <c r="H75" i="212"/>
  <c r="I293" i="212" l="1"/>
  <c r="M293" i="212" s="1"/>
  <c r="O293" i="212"/>
  <c r="I294" i="212"/>
  <c r="M294" i="212" s="1"/>
  <c r="O294" i="212"/>
  <c r="J242" i="212" l="1"/>
  <c r="H28" i="150" s="1"/>
  <c r="A8" i="213" l="1"/>
  <c r="A9" i="213"/>
  <c r="A19" i="213"/>
  <c r="A21" i="213"/>
  <c r="A28" i="213"/>
  <c r="A30" i="213"/>
  <c r="A31" i="213"/>
  <c r="A34" i="213"/>
  <c r="A35" i="213"/>
  <c r="A38" i="213"/>
  <c r="A39" i="213"/>
  <c r="A40" i="213"/>
  <c r="A45" i="213"/>
  <c r="A46" i="213"/>
  <c r="P247" i="211" l="1"/>
  <c r="H247" i="211"/>
  <c r="G182" i="212"/>
  <c r="G120" i="212"/>
  <c r="O120" i="212"/>
  <c r="O182" i="212"/>
  <c r="O243" i="212"/>
  <c r="O121" i="212"/>
  <c r="O244" i="212"/>
  <c r="G244" i="212"/>
  <c r="G243" i="212"/>
  <c r="H12" i="211"/>
  <c r="G121" i="212"/>
  <c r="P12" i="211"/>
  <c r="O110" i="212"/>
  <c r="O165" i="212"/>
  <c r="G174" i="212"/>
  <c r="H51" i="211"/>
  <c r="O111" i="212"/>
  <c r="O174" i="212"/>
  <c r="G165" i="212"/>
  <c r="G110" i="212"/>
  <c r="G111" i="212"/>
  <c r="P51" i="211"/>
  <c r="P44" i="211"/>
  <c r="G74" i="212"/>
  <c r="O301" i="212"/>
  <c r="G138" i="212"/>
  <c r="G62" i="212"/>
  <c r="O156" i="212"/>
  <c r="O138" i="212"/>
  <c r="O84" i="212"/>
  <c r="G301" i="212"/>
  <c r="G51" i="212"/>
  <c r="O74" i="212"/>
  <c r="O38" i="212"/>
  <c r="O51" i="212"/>
  <c r="O130" i="212"/>
  <c r="G38" i="212"/>
  <c r="O62" i="212"/>
  <c r="G156" i="212"/>
  <c r="G130" i="212"/>
  <c r="H44" i="211"/>
  <c r="G84" i="212"/>
  <c r="O219" i="212"/>
  <c r="G218" i="212"/>
  <c r="O220" i="212"/>
  <c r="O221" i="212"/>
  <c r="G221" i="212"/>
  <c r="G220" i="212"/>
  <c r="O218" i="212"/>
  <c r="G219" i="212"/>
  <c r="O95" i="212"/>
  <c r="O137" i="212"/>
  <c r="O94" i="212"/>
  <c r="G137" i="212"/>
  <c r="G94" i="212"/>
  <c r="G95" i="212"/>
  <c r="O147" i="212"/>
  <c r="O146" i="212"/>
  <c r="G146" i="212"/>
  <c r="G211" i="212"/>
  <c r="O211" i="212"/>
  <c r="G209" i="212"/>
  <c r="O209" i="212"/>
  <c r="G208" i="212"/>
  <c r="O210" i="212"/>
  <c r="G210" i="212"/>
  <c r="O208" i="212"/>
  <c r="O232" i="212"/>
  <c r="O231" i="212"/>
  <c r="G233" i="212"/>
  <c r="G231" i="212"/>
  <c r="G232" i="212"/>
  <c r="O233" i="212"/>
  <c r="O230" i="212"/>
  <c r="G230" i="212"/>
  <c r="G29" i="212"/>
  <c r="O29" i="212"/>
  <c r="O279" i="212"/>
  <c r="G280" i="212"/>
  <c r="O280" i="212"/>
  <c r="G279" i="212"/>
  <c r="G14" i="212"/>
  <c r="O14" i="212"/>
  <c r="G267" i="212"/>
  <c r="O267" i="212"/>
  <c r="G254" i="212"/>
  <c r="O254" i="212"/>
  <c r="O15" i="212"/>
  <c r="G15" i="212"/>
  <c r="G13" i="212"/>
  <c r="O13" i="212"/>
  <c r="N247" i="211" l="1"/>
  <c r="I247" i="211"/>
  <c r="M121" i="212"/>
  <c r="N121" i="212" s="1"/>
  <c r="H121" i="212"/>
  <c r="M244" i="212"/>
  <c r="N244" i="212" s="1"/>
  <c r="H244" i="212"/>
  <c r="I12" i="211"/>
  <c r="O12" i="211" s="1"/>
  <c r="N12" i="211"/>
  <c r="H182" i="212"/>
  <c r="H188" i="212" s="1"/>
  <c r="H181" i="212" s="1"/>
  <c r="F23" i="150" s="1"/>
  <c r="L23" i="150" s="1"/>
  <c r="M182" i="212"/>
  <c r="N182" i="212" s="1"/>
  <c r="N188" i="212" s="1"/>
  <c r="N181" i="212" s="1"/>
  <c r="H120" i="212"/>
  <c r="M120" i="212"/>
  <c r="N120" i="212" s="1"/>
  <c r="M243" i="212"/>
  <c r="N243" i="212" s="1"/>
  <c r="N249" i="212" s="1"/>
  <c r="H243" i="212"/>
  <c r="H249" i="212" s="1"/>
  <c r="H111" i="212"/>
  <c r="M111" i="212"/>
  <c r="N111" i="212" s="1"/>
  <c r="H165" i="212"/>
  <c r="G166" i="212" s="1"/>
  <c r="M165" i="212"/>
  <c r="N165" i="212" s="1"/>
  <c r="H174" i="212"/>
  <c r="G175" i="212" s="1"/>
  <c r="M174" i="212"/>
  <c r="N174" i="212" s="1"/>
  <c r="H110" i="212"/>
  <c r="M110" i="212"/>
  <c r="N110" i="212" s="1"/>
  <c r="N51" i="211"/>
  <c r="I51" i="211"/>
  <c r="O51" i="211" s="1"/>
  <c r="M156" i="212"/>
  <c r="N156" i="212" s="1"/>
  <c r="H156" i="212"/>
  <c r="G157" i="212" s="1"/>
  <c r="M130" i="212"/>
  <c r="N130" i="212" s="1"/>
  <c r="N134" i="212" s="1"/>
  <c r="N129" i="212" s="1"/>
  <c r="H130" i="212"/>
  <c r="H134" i="212" s="1"/>
  <c r="H129" i="212" s="1"/>
  <c r="F17" i="150" s="1"/>
  <c r="L17" i="150" s="1"/>
  <c r="H51" i="212"/>
  <c r="G52" i="212" s="1"/>
  <c r="M51" i="212"/>
  <c r="N51" i="212" s="1"/>
  <c r="M74" i="212"/>
  <c r="N74" i="212" s="1"/>
  <c r="N80" i="212" s="1"/>
  <c r="N73" i="212" s="1"/>
  <c r="H74" i="212"/>
  <c r="H80" i="212" s="1"/>
  <c r="H73" i="212" s="1"/>
  <c r="F11" i="150" s="1"/>
  <c r="L11" i="150" s="1"/>
  <c r="N44" i="211"/>
  <c r="I44" i="211"/>
  <c r="O44" i="211" s="1"/>
  <c r="H38" i="212"/>
  <c r="G39" i="212" s="1"/>
  <c r="M38" i="212"/>
  <c r="N38" i="212" s="1"/>
  <c r="H301" i="212"/>
  <c r="H305" i="212" s="1"/>
  <c r="H300" i="212" s="1"/>
  <c r="F33" i="150" s="1"/>
  <c r="L33" i="150" s="1"/>
  <c r="M301" i="212"/>
  <c r="N301" i="212" s="1"/>
  <c r="N305" i="212" s="1"/>
  <c r="N300" i="212" s="1"/>
  <c r="H62" i="212"/>
  <c r="G63" i="212" s="1"/>
  <c r="M62" i="212"/>
  <c r="N62" i="212" s="1"/>
  <c r="M84" i="212"/>
  <c r="N84" i="212" s="1"/>
  <c r="N90" i="212" s="1"/>
  <c r="N83" i="212" s="1"/>
  <c r="H84" i="212"/>
  <c r="H90" i="212" s="1"/>
  <c r="H83" i="212" s="1"/>
  <c r="F12" i="150" s="1"/>
  <c r="L12" i="150" s="1"/>
  <c r="H138" i="212"/>
  <c r="M138" i="212"/>
  <c r="N138" i="212" s="1"/>
  <c r="H219" i="212"/>
  <c r="M219" i="212"/>
  <c r="N219" i="212" s="1"/>
  <c r="H221" i="212"/>
  <c r="M221" i="212"/>
  <c r="N221" i="212" s="1"/>
  <c r="M218" i="212"/>
  <c r="N218" i="212" s="1"/>
  <c r="H218" i="212"/>
  <c r="H220" i="212"/>
  <c r="M220" i="212"/>
  <c r="N220" i="212" s="1"/>
  <c r="M137" i="212"/>
  <c r="N137" i="212" s="1"/>
  <c r="H137" i="212"/>
  <c r="H95" i="212"/>
  <c r="M95" i="212"/>
  <c r="N95" i="212" s="1"/>
  <c r="M94" i="212"/>
  <c r="N94" i="212" s="1"/>
  <c r="H94" i="212"/>
  <c r="M146" i="212"/>
  <c r="N146" i="212" s="1"/>
  <c r="H146" i="212"/>
  <c r="M209" i="212"/>
  <c r="N209" i="212" s="1"/>
  <c r="H209" i="212"/>
  <c r="H210" i="212"/>
  <c r="M210" i="212"/>
  <c r="N210" i="212" s="1"/>
  <c r="H211" i="212"/>
  <c r="M211" i="212"/>
  <c r="N211" i="212" s="1"/>
  <c r="H208" i="212"/>
  <c r="M208" i="212"/>
  <c r="N208" i="212" s="1"/>
  <c r="M230" i="212"/>
  <c r="N230" i="212" s="1"/>
  <c r="H230" i="212"/>
  <c r="M232" i="212"/>
  <c r="N232" i="212" s="1"/>
  <c r="H232" i="212"/>
  <c r="M233" i="212"/>
  <c r="N233" i="212" s="1"/>
  <c r="H233" i="212"/>
  <c r="M231" i="212"/>
  <c r="N231" i="212" s="1"/>
  <c r="H231" i="212"/>
  <c r="H29" i="212"/>
  <c r="M29" i="212"/>
  <c r="N29" i="212" s="1"/>
  <c r="M280" i="212"/>
  <c r="N280" i="212" s="1"/>
  <c r="H280" i="212"/>
  <c r="M279" i="212"/>
  <c r="N279" i="212" s="1"/>
  <c r="H279" i="212"/>
  <c r="M14" i="212"/>
  <c r="N14" i="212" s="1"/>
  <c r="H14" i="212"/>
  <c r="M267" i="212"/>
  <c r="N267" i="212" s="1"/>
  <c r="H267" i="212"/>
  <c r="H254" i="212"/>
  <c r="M254" i="212"/>
  <c r="N254" i="212" s="1"/>
  <c r="H15" i="212"/>
  <c r="M15" i="212"/>
  <c r="N15" i="212" s="1"/>
  <c r="H13" i="212"/>
  <c r="M13" i="212"/>
  <c r="N13" i="212" s="1"/>
  <c r="O247" i="211" l="1"/>
  <c r="O249" i="211" s="1"/>
  <c r="I249" i="211"/>
  <c r="I21" i="230" s="1"/>
  <c r="O21" i="230" s="1"/>
  <c r="N126" i="212"/>
  <c r="N119" i="212" s="1"/>
  <c r="H126" i="212"/>
  <c r="H119" i="212" s="1"/>
  <c r="F16" i="150" s="1"/>
  <c r="L16" i="150" s="1"/>
  <c r="N238" i="212"/>
  <c r="N229" i="212" s="1"/>
  <c r="H238" i="212"/>
  <c r="H229" i="212" s="1"/>
  <c r="F27" i="150" s="1"/>
  <c r="L27" i="150" s="1"/>
  <c r="M175" i="212"/>
  <c r="N175" i="212" s="1"/>
  <c r="N179" i="212" s="1"/>
  <c r="N173" i="212" s="1"/>
  <c r="H175" i="212"/>
  <c r="H179" i="212" s="1"/>
  <c r="H173" i="212" s="1"/>
  <c r="F22" i="150" s="1"/>
  <c r="L22" i="150" s="1"/>
  <c r="H166" i="212"/>
  <c r="H170" i="212" s="1"/>
  <c r="H164" i="212" s="1"/>
  <c r="F21" i="150" s="1"/>
  <c r="L21" i="150" s="1"/>
  <c r="M166" i="212"/>
  <c r="N166" i="212" s="1"/>
  <c r="N170" i="212" s="1"/>
  <c r="N164" i="212" s="1"/>
  <c r="H116" i="212"/>
  <c r="H109" i="212" s="1"/>
  <c r="F15" i="150" s="1"/>
  <c r="L15" i="150" s="1"/>
  <c r="N116" i="212"/>
  <c r="N109" i="212" s="1"/>
  <c r="G147" i="212"/>
  <c r="M63" i="212"/>
  <c r="N63" i="212" s="1"/>
  <c r="N68" i="212" s="1"/>
  <c r="N61" i="212" s="1"/>
  <c r="H63" i="212"/>
  <c r="H68" i="212" s="1"/>
  <c r="H61" i="212" s="1"/>
  <c r="F10" i="150" s="1"/>
  <c r="L10" i="150" s="1"/>
  <c r="H39" i="212"/>
  <c r="H44" i="212" s="1"/>
  <c r="H37" i="212" s="1"/>
  <c r="F8" i="150" s="1"/>
  <c r="L8" i="150" s="1"/>
  <c r="M39" i="212"/>
  <c r="N39" i="212" s="1"/>
  <c r="N44" i="212" s="1"/>
  <c r="N37" i="212" s="1"/>
  <c r="H52" i="212"/>
  <c r="H57" i="212" s="1"/>
  <c r="H50" i="212" s="1"/>
  <c r="F9" i="150" s="1"/>
  <c r="L9" i="150" s="1"/>
  <c r="M52" i="212"/>
  <c r="N52" i="212" s="1"/>
  <c r="N57" i="212" s="1"/>
  <c r="N50" i="212" s="1"/>
  <c r="M157" i="212"/>
  <c r="N157" i="212" s="1"/>
  <c r="N161" i="212" s="1"/>
  <c r="N155" i="212" s="1"/>
  <c r="H157" i="212"/>
  <c r="H161" i="212" s="1"/>
  <c r="H155" i="212" s="1"/>
  <c r="F20" i="150" s="1"/>
  <c r="L20" i="150" s="1"/>
  <c r="N143" i="212"/>
  <c r="N136" i="212" s="1"/>
  <c r="H143" i="212"/>
  <c r="H136" i="212" s="1"/>
  <c r="F18" i="150" s="1"/>
  <c r="L18" i="150" s="1"/>
  <c r="H215" i="212"/>
  <c r="H207" i="212" s="1"/>
  <c r="F25" i="150" s="1"/>
  <c r="L25" i="150" s="1"/>
  <c r="N215" i="212"/>
  <c r="N207" i="212" s="1"/>
  <c r="N225" i="212"/>
  <c r="N217" i="212" s="1"/>
  <c r="H225" i="212"/>
  <c r="H217" i="212" s="1"/>
  <c r="F26" i="150" s="1"/>
  <c r="L26" i="150" s="1"/>
  <c r="N100" i="212"/>
  <c r="N93" i="212" s="1"/>
  <c r="H100" i="212"/>
  <c r="H93" i="212" s="1"/>
  <c r="F13" i="150" s="1"/>
  <c r="L13" i="150" s="1"/>
  <c r="G30" i="212"/>
  <c r="H30" i="212" s="1"/>
  <c r="H35" i="212" s="1"/>
  <c r="H242" i="212"/>
  <c r="N242" i="212"/>
  <c r="G281" i="212"/>
  <c r="M281" i="212" s="1"/>
  <c r="N281" i="212" s="1"/>
  <c r="H18" i="212"/>
  <c r="N18" i="212"/>
  <c r="G255" i="212"/>
  <c r="H255" i="212" s="1"/>
  <c r="H147" i="212" l="1"/>
  <c r="H152" i="212" s="1"/>
  <c r="H145" i="212" s="1"/>
  <c r="M147" i="212"/>
  <c r="N147" i="212" s="1"/>
  <c r="N152" i="212" s="1"/>
  <c r="N145" i="212" s="1"/>
  <c r="M30" i="212"/>
  <c r="N30" i="212" s="1"/>
  <c r="N35" i="212" s="1"/>
  <c r="N28" i="212" s="1"/>
  <c r="H28" i="212"/>
  <c r="F7" i="150" s="1"/>
  <c r="L7" i="150" s="1"/>
  <c r="F28" i="150"/>
  <c r="L28" i="150" s="1"/>
  <c r="H281" i="212"/>
  <c r="M255" i="212"/>
  <c r="N255" i="212" s="1"/>
  <c r="F19" i="150" l="1"/>
  <c r="L19" i="150" s="1"/>
  <c r="L270" i="212"/>
  <c r="H270" i="212"/>
  <c r="L269" i="212"/>
  <c r="H269" i="212"/>
  <c r="L268" i="212"/>
  <c r="J268" i="212"/>
  <c r="A272" i="212"/>
  <c r="A271" i="212"/>
  <c r="A270" i="212"/>
  <c r="A269" i="212"/>
  <c r="A268" i="212"/>
  <c r="A266" i="212"/>
  <c r="L272" i="212" l="1"/>
  <c r="L266" i="212" s="1"/>
  <c r="J30" i="150" s="1"/>
  <c r="F30" i="299" l="1"/>
  <c r="D30" i="299"/>
  <c r="I269" i="212" l="1"/>
  <c r="O270" i="212"/>
  <c r="O269" i="212"/>
  <c r="I270" i="212"/>
  <c r="M269" i="212" l="1"/>
  <c r="N269" i="212" s="1"/>
  <c r="J269" i="212"/>
  <c r="J270" i="212"/>
  <c r="M270" i="212"/>
  <c r="N270" i="212" s="1"/>
  <c r="J272" i="212" l="1"/>
  <c r="J266" i="212" s="1"/>
  <c r="H30" i="150" s="1"/>
  <c r="C30" i="299" l="1"/>
  <c r="D6" i="230" l="1"/>
  <c r="A5" i="212" l="1"/>
  <c r="I197" i="212" l="1"/>
  <c r="O198" i="212"/>
  <c r="I198" i="212"/>
  <c r="O195" i="212"/>
  <c r="O22" i="212"/>
  <c r="I195" i="212"/>
  <c r="I22" i="212"/>
  <c r="O196" i="212"/>
  <c r="I196" i="212"/>
  <c r="O197" i="212"/>
  <c r="A4" i="230" l="1"/>
  <c r="A3" i="230"/>
  <c r="A1" i="230"/>
  <c r="A2" i="211"/>
  <c r="A4" i="211"/>
  <c r="A3" i="211"/>
  <c r="A1" i="211"/>
  <c r="A2" i="230" l="1"/>
  <c r="L198" i="212" l="1"/>
  <c r="L197" i="212"/>
  <c r="L196" i="212"/>
  <c r="L195" i="212"/>
  <c r="L22" i="212"/>
  <c r="L7" i="212" l="1"/>
  <c r="L9" i="212" s="1"/>
  <c r="L6" i="212" s="1"/>
  <c r="J4" i="150" s="1"/>
  <c r="M7" i="212" l="1"/>
  <c r="N7" i="212" s="1"/>
  <c r="N9" i="212" s="1"/>
  <c r="J7" i="212"/>
  <c r="J9" i="212" s="1"/>
  <c r="J6" i="212" s="1"/>
  <c r="H4" i="150" s="1"/>
  <c r="O7" i="212"/>
  <c r="M197" i="212" l="1"/>
  <c r="N197" i="212" s="1"/>
  <c r="J197" i="212"/>
  <c r="M196" i="212"/>
  <c r="N196" i="212" s="1"/>
  <c r="J196" i="212"/>
  <c r="M22" i="212"/>
  <c r="N22" i="212" s="1"/>
  <c r="J22" i="212"/>
  <c r="M195" i="212"/>
  <c r="N195" i="212" s="1"/>
  <c r="J195" i="212"/>
  <c r="M198" i="212"/>
  <c r="N198" i="212" s="1"/>
  <c r="J198" i="212"/>
  <c r="G199" i="212" l="1"/>
  <c r="L291" i="212"/>
  <c r="J291" i="212"/>
  <c r="B21" i="212"/>
  <c r="B28" i="212" l="1"/>
  <c r="B37" i="212" s="1"/>
  <c r="B50" i="212" s="1"/>
  <c r="C24" i="150"/>
  <c r="A24" i="150" s="1"/>
  <c r="J200" i="212"/>
  <c r="L194" i="212"/>
  <c r="J194" i="212"/>
  <c r="L192" i="212"/>
  <c r="J192" i="212"/>
  <c r="B61" i="212" l="1"/>
  <c r="B73" i="212" s="1"/>
  <c r="B83" i="212" s="1"/>
  <c r="B93" i="212" s="1"/>
  <c r="B103" i="212" s="1"/>
  <c r="B109" i="212" s="1"/>
  <c r="B119" i="212" s="1"/>
  <c r="B129" i="212" s="1"/>
  <c r="B136" i="212" s="1"/>
  <c r="B145" i="212" s="1"/>
  <c r="B155" i="212" s="1"/>
  <c r="B164" i="212" s="1"/>
  <c r="B173" i="212" s="1"/>
  <c r="B181" i="212" s="1"/>
  <c r="B191" i="212" s="1"/>
  <c r="B207" i="212" s="1"/>
  <c r="G268" i="212"/>
  <c r="O268" i="212"/>
  <c r="D6" i="150"/>
  <c r="C6" i="150"/>
  <c r="D5" i="150"/>
  <c r="C5" i="150"/>
  <c r="D4" i="150"/>
  <c r="C4" i="150"/>
  <c r="A4" i="150" l="1"/>
  <c r="A5" i="150"/>
  <c r="A6" i="150"/>
  <c r="H268" i="212"/>
  <c r="H272" i="212" s="1"/>
  <c r="M268" i="212"/>
  <c r="N268" i="212" s="1"/>
  <c r="N272" i="212" s="1"/>
  <c r="L12" i="212"/>
  <c r="J5" i="150" s="1"/>
  <c r="L10" i="211" l="1"/>
  <c r="P10" i="211"/>
  <c r="L9" i="211"/>
  <c r="J9" i="211"/>
  <c r="K9" i="211" s="1"/>
  <c r="P9" i="211"/>
  <c r="J184" i="211"/>
  <c r="K184" i="211" s="1"/>
  <c r="H242" i="211"/>
  <c r="I242" i="211" s="1"/>
  <c r="P236" i="211"/>
  <c r="P233" i="211"/>
  <c r="L234" i="211"/>
  <c r="M234" i="211" s="1"/>
  <c r="L239" i="211"/>
  <c r="M239" i="211" s="1"/>
  <c r="L242" i="211"/>
  <c r="M242" i="211" s="1"/>
  <c r="H239" i="211"/>
  <c r="I239" i="211" s="1"/>
  <c r="P240" i="211"/>
  <c r="L237" i="211"/>
  <c r="M237" i="211" s="1"/>
  <c r="J233" i="211"/>
  <c r="K233" i="211" s="1"/>
  <c r="H240" i="211"/>
  <c r="I240" i="211" s="1"/>
  <c r="L236" i="211"/>
  <c r="M236" i="211" s="1"/>
  <c r="P235" i="211"/>
  <c r="L240" i="211"/>
  <c r="M240" i="211" s="1"/>
  <c r="J240" i="211"/>
  <c r="K240" i="211" s="1"/>
  <c r="H234" i="211"/>
  <c r="I234" i="211" s="1"/>
  <c r="J236" i="211"/>
  <c r="K236" i="211" s="1"/>
  <c r="P241" i="211"/>
  <c r="L233" i="211"/>
  <c r="H233" i="211"/>
  <c r="I233" i="211" s="1"/>
  <c r="H236" i="211"/>
  <c r="I236" i="211" s="1"/>
  <c r="J234" i="211"/>
  <c r="K234" i="211" s="1"/>
  <c r="J242" i="211"/>
  <c r="K242" i="211" s="1"/>
  <c r="P234" i="211"/>
  <c r="P237" i="211"/>
  <c r="L241" i="211"/>
  <c r="P242" i="211"/>
  <c r="J239" i="211"/>
  <c r="K239" i="211" s="1"/>
  <c r="P239" i="211"/>
  <c r="J198" i="211"/>
  <c r="K198" i="211" s="1"/>
  <c r="P223" i="211"/>
  <c r="L220" i="211"/>
  <c r="P225" i="211"/>
  <c r="L210" i="211"/>
  <c r="L209" i="211"/>
  <c r="H211" i="211"/>
  <c r="I211" i="211" s="1"/>
  <c r="P226" i="211"/>
  <c r="L211" i="211"/>
  <c r="J213" i="211"/>
  <c r="K213" i="211" s="1"/>
  <c r="H206" i="211"/>
  <c r="I206" i="211" s="1"/>
  <c r="J215" i="211"/>
  <c r="K215" i="211" s="1"/>
  <c r="H223" i="211"/>
  <c r="I223" i="211" s="1"/>
  <c r="L213" i="211"/>
  <c r="L218" i="211"/>
  <c r="P220" i="211"/>
  <c r="L180" i="211"/>
  <c r="M180" i="211" s="1"/>
  <c r="J223" i="211"/>
  <c r="K223" i="211" s="1"/>
  <c r="P216" i="211"/>
  <c r="P209" i="211"/>
  <c r="J218" i="211"/>
  <c r="K218" i="211" s="1"/>
  <c r="P207" i="211"/>
  <c r="P210" i="211"/>
  <c r="H209" i="211"/>
  <c r="I209" i="211" s="1"/>
  <c r="H218" i="211"/>
  <c r="I218" i="211" s="1"/>
  <c r="H207" i="211"/>
  <c r="I207" i="211" s="1"/>
  <c r="L221" i="211"/>
  <c r="L225" i="211"/>
  <c r="J207" i="211"/>
  <c r="K207" i="211" s="1"/>
  <c r="P215" i="211"/>
  <c r="P206" i="211"/>
  <c r="J220" i="211"/>
  <c r="K220" i="211" s="1"/>
  <c r="J206" i="211"/>
  <c r="K206" i="211" s="1"/>
  <c r="P213" i="211"/>
  <c r="J225" i="211"/>
  <c r="K225" i="211" s="1"/>
  <c r="J211" i="211"/>
  <c r="K211" i="211" s="1"/>
  <c r="L216" i="211"/>
  <c r="H220" i="211"/>
  <c r="I220" i="211" s="1"/>
  <c r="H215" i="211"/>
  <c r="I215" i="211" s="1"/>
  <c r="L207" i="211"/>
  <c r="L226" i="211"/>
  <c r="P218" i="211"/>
  <c r="J209" i="211"/>
  <c r="K209" i="211" s="1"/>
  <c r="P208" i="211"/>
  <c r="P221" i="211"/>
  <c r="H225" i="211"/>
  <c r="I225" i="211" s="1"/>
  <c r="P224" i="211"/>
  <c r="L215" i="211"/>
  <c r="H213" i="211"/>
  <c r="I213" i="211" s="1"/>
  <c r="L223" i="211"/>
  <c r="P211" i="211"/>
  <c r="L206" i="211"/>
  <c r="P219" i="211"/>
  <c r="P214" i="211"/>
  <c r="J182" i="211"/>
  <c r="K182" i="211" s="1"/>
  <c r="H186" i="211"/>
  <c r="I186" i="211" s="1"/>
  <c r="H196" i="211"/>
  <c r="I196" i="211" s="1"/>
  <c r="H188" i="211"/>
  <c r="I188" i="211" s="1"/>
  <c r="L184" i="211"/>
  <c r="M184" i="211" s="1"/>
  <c r="P186" i="211"/>
  <c r="P196" i="211"/>
  <c r="P187" i="211"/>
  <c r="P198" i="211"/>
  <c r="H182" i="211"/>
  <c r="I182" i="211" s="1"/>
  <c r="P192" i="211"/>
  <c r="L183" i="211"/>
  <c r="M183" i="211" s="1"/>
  <c r="L179" i="211"/>
  <c r="M179" i="211" s="1"/>
  <c r="P197" i="211"/>
  <c r="P191" i="211"/>
  <c r="L182" i="211"/>
  <c r="L193" i="211"/>
  <c r="M193" i="211" s="1"/>
  <c r="P193" i="211"/>
  <c r="L189" i="211"/>
  <c r="P189" i="211"/>
  <c r="L191" i="211"/>
  <c r="P180" i="211"/>
  <c r="P182" i="211"/>
  <c r="P199" i="211"/>
  <c r="P188" i="211"/>
  <c r="H180" i="211"/>
  <c r="I180" i="211" s="1"/>
  <c r="L188" i="211"/>
  <c r="P183" i="211"/>
  <c r="H198" i="211"/>
  <c r="I198" i="211" s="1"/>
  <c r="J196" i="211"/>
  <c r="K196" i="211" s="1"/>
  <c r="P179" i="211"/>
  <c r="L196" i="211"/>
  <c r="H179" i="211"/>
  <c r="I179" i="211" s="1"/>
  <c r="P184" i="211"/>
  <c r="J193" i="211"/>
  <c r="H193" i="211"/>
  <c r="I193" i="211" s="1"/>
  <c r="P194" i="211"/>
  <c r="H191" i="211"/>
  <c r="I191" i="211" s="1"/>
  <c r="J186" i="211"/>
  <c r="K186" i="211" s="1"/>
  <c r="J191" i="211"/>
  <c r="K191" i="211" s="1"/>
  <c r="L186" i="211"/>
  <c r="L198" i="211"/>
  <c r="L199" i="211"/>
  <c r="J179" i="211"/>
  <c r="K179" i="211" s="1"/>
  <c r="J188" i="211"/>
  <c r="K188" i="211" s="1"/>
  <c r="L194" i="211"/>
  <c r="J180" i="211"/>
  <c r="K180" i="211" s="1"/>
  <c r="P181" i="211"/>
  <c r="H184" i="211"/>
  <c r="I184" i="211" s="1"/>
  <c r="H146" i="211"/>
  <c r="I146" i="211" s="1"/>
  <c r="H163" i="211"/>
  <c r="I163" i="211" s="1"/>
  <c r="J171" i="211"/>
  <c r="K171" i="211" s="1"/>
  <c r="P164" i="211"/>
  <c r="H169" i="211"/>
  <c r="I169" i="211" s="1"/>
  <c r="L164" i="211"/>
  <c r="J166" i="211"/>
  <c r="J169" i="211"/>
  <c r="L169" i="211"/>
  <c r="M169" i="211" s="1"/>
  <c r="L171" i="211"/>
  <c r="P171" i="211"/>
  <c r="P170" i="211"/>
  <c r="P167" i="211"/>
  <c r="P166" i="211"/>
  <c r="L166" i="211"/>
  <c r="M166" i="211" s="1"/>
  <c r="P156" i="211"/>
  <c r="L163" i="211"/>
  <c r="H166" i="211"/>
  <c r="I166" i="211" s="1"/>
  <c r="J163" i="211"/>
  <c r="K163" i="211" s="1"/>
  <c r="L172" i="211"/>
  <c r="P169" i="211"/>
  <c r="P163" i="211"/>
  <c r="P172" i="211"/>
  <c r="H171" i="211"/>
  <c r="I171" i="211" s="1"/>
  <c r="L167" i="211"/>
  <c r="M167" i="211" s="1"/>
  <c r="P165" i="211"/>
  <c r="J164" i="211"/>
  <c r="K164" i="211" s="1"/>
  <c r="H164" i="211"/>
  <c r="I164" i="211" s="1"/>
  <c r="L154" i="211"/>
  <c r="M154" i="211" s="1"/>
  <c r="L149" i="211"/>
  <c r="P157" i="211"/>
  <c r="H142" i="211"/>
  <c r="I142" i="211" s="1"/>
  <c r="J156" i="211"/>
  <c r="K156" i="211" s="1"/>
  <c r="L151" i="211"/>
  <c r="M151" i="211" s="1"/>
  <c r="L143" i="211"/>
  <c r="M143" i="211" s="1"/>
  <c r="P149" i="211"/>
  <c r="P152" i="211"/>
  <c r="P155" i="211"/>
  <c r="L156" i="211"/>
  <c r="J142" i="211"/>
  <c r="K142" i="211" s="1"/>
  <c r="H149" i="211"/>
  <c r="I149" i="211" s="1"/>
  <c r="J151" i="211"/>
  <c r="K151" i="211" s="1"/>
  <c r="L144" i="211"/>
  <c r="J145" i="211"/>
  <c r="K145" i="211" s="1"/>
  <c r="H151" i="211"/>
  <c r="I151" i="211" s="1"/>
  <c r="P150" i="211"/>
  <c r="L146" i="211"/>
  <c r="J146" i="211"/>
  <c r="K146" i="211" s="1"/>
  <c r="P147" i="211"/>
  <c r="J149" i="211"/>
  <c r="K149" i="211" s="1"/>
  <c r="P142" i="211"/>
  <c r="L145" i="211"/>
  <c r="H154" i="211"/>
  <c r="I154" i="211" s="1"/>
  <c r="L152" i="211"/>
  <c r="H145" i="211"/>
  <c r="I145" i="211" s="1"/>
  <c r="J147" i="211"/>
  <c r="K147" i="211" s="1"/>
  <c r="P154" i="211"/>
  <c r="P144" i="211"/>
  <c r="J154" i="211"/>
  <c r="K154" i="211" s="1"/>
  <c r="P141" i="211"/>
  <c r="H156" i="211"/>
  <c r="I156" i="211" s="1"/>
  <c r="J143" i="211"/>
  <c r="K143" i="211" s="1"/>
  <c r="L147" i="211"/>
  <c r="L157" i="211"/>
  <c r="H147" i="211"/>
  <c r="I147" i="211" s="1"/>
  <c r="P146" i="211"/>
  <c r="P143" i="211"/>
  <c r="P145" i="211"/>
  <c r="H143" i="211"/>
  <c r="I143" i="211" s="1"/>
  <c r="L142" i="211"/>
  <c r="P151" i="211"/>
  <c r="J120" i="211"/>
  <c r="L120" i="211"/>
  <c r="M120" i="211" s="1"/>
  <c r="P108" i="211"/>
  <c r="P120" i="211"/>
  <c r="L102" i="211"/>
  <c r="H120" i="211"/>
  <c r="I120" i="211" s="1"/>
  <c r="P102" i="211"/>
  <c r="H102" i="211"/>
  <c r="I102" i="211" s="1"/>
  <c r="L108" i="211"/>
  <c r="J102" i="211"/>
  <c r="K102" i="211" s="1"/>
  <c r="P126" i="211"/>
  <c r="P128" i="211"/>
  <c r="P125" i="211"/>
  <c r="P127" i="211"/>
  <c r="L127" i="211"/>
  <c r="P121" i="211"/>
  <c r="L112" i="211"/>
  <c r="L118" i="211"/>
  <c r="P113" i="211"/>
  <c r="L122" i="211"/>
  <c r="H110" i="211"/>
  <c r="I110" i="211" s="1"/>
  <c r="P106" i="211"/>
  <c r="H127" i="211"/>
  <c r="I127" i="211" s="1"/>
  <c r="P112" i="211"/>
  <c r="H125" i="211"/>
  <c r="I125" i="211" s="1"/>
  <c r="H121" i="211"/>
  <c r="I121" i="211" s="1"/>
  <c r="J112" i="211"/>
  <c r="K112" i="211" s="1"/>
  <c r="P110" i="211"/>
  <c r="L128" i="211"/>
  <c r="L125" i="211"/>
  <c r="L121" i="211"/>
  <c r="H112" i="211"/>
  <c r="I112" i="211" s="1"/>
  <c r="L113" i="211"/>
  <c r="J110" i="211"/>
  <c r="K110" i="211" s="1"/>
  <c r="J107" i="211"/>
  <c r="K107" i="211" s="1"/>
  <c r="J125" i="211"/>
  <c r="K125" i="211" s="1"/>
  <c r="J121" i="211"/>
  <c r="K121" i="211" s="1"/>
  <c r="P118" i="211"/>
  <c r="L110" i="211"/>
  <c r="P111" i="211"/>
  <c r="P117" i="211"/>
  <c r="P122" i="211"/>
  <c r="J123" i="211"/>
  <c r="K123" i="211" s="1"/>
  <c r="P123" i="211"/>
  <c r="L107" i="211"/>
  <c r="J127" i="211"/>
  <c r="K127" i="211" s="1"/>
  <c r="H123" i="211"/>
  <c r="I123" i="211" s="1"/>
  <c r="P107" i="211"/>
  <c r="L123" i="211"/>
  <c r="H107" i="211"/>
  <c r="I107" i="211" s="1"/>
  <c r="P116" i="211"/>
  <c r="L74" i="211"/>
  <c r="M74" i="211" s="1"/>
  <c r="P74" i="211"/>
  <c r="P70" i="211"/>
  <c r="L89" i="211"/>
  <c r="J89" i="211"/>
  <c r="K89" i="211" s="1"/>
  <c r="P89" i="211"/>
  <c r="H89" i="211"/>
  <c r="I89" i="211" s="1"/>
  <c r="J77" i="211"/>
  <c r="K77" i="211" s="1"/>
  <c r="P77" i="211"/>
  <c r="P66" i="211"/>
  <c r="L66" i="211"/>
  <c r="M66" i="211" s="1"/>
  <c r="H77" i="211"/>
  <c r="I77" i="211" s="1"/>
  <c r="J66" i="211"/>
  <c r="J70" i="211"/>
  <c r="L77" i="211"/>
  <c r="H66" i="211"/>
  <c r="I66" i="211" s="1"/>
  <c r="H70" i="211"/>
  <c r="I70" i="211" s="1"/>
  <c r="J41" i="211"/>
  <c r="K41" i="211" s="1"/>
  <c r="L55" i="211"/>
  <c r="M55" i="211" s="1"/>
  <c r="J49" i="211"/>
  <c r="K49" i="211" s="1"/>
  <c r="H53" i="211"/>
  <c r="I53" i="211" s="1"/>
  <c r="L49" i="211"/>
  <c r="M49" i="211" s="1"/>
  <c r="P48" i="211"/>
  <c r="H49" i="211"/>
  <c r="I49" i="211" s="1"/>
  <c r="P53" i="211"/>
  <c r="J55" i="211"/>
  <c r="K55" i="211" s="1"/>
  <c r="P49" i="211"/>
  <c r="L56" i="211"/>
  <c r="P54" i="211"/>
  <c r="L53" i="211"/>
  <c r="P55" i="211"/>
  <c r="J53" i="211"/>
  <c r="K53" i="211" s="1"/>
  <c r="P56" i="211"/>
  <c r="H55" i="211"/>
  <c r="I55" i="211" s="1"/>
  <c r="L50" i="211"/>
  <c r="P50" i="211"/>
  <c r="P41" i="211"/>
  <c r="H41" i="211"/>
  <c r="I41" i="211" s="1"/>
  <c r="L41" i="211"/>
  <c r="P20" i="211"/>
  <c r="H20" i="211"/>
  <c r="I20" i="211" s="1"/>
  <c r="L20" i="211"/>
  <c r="J20" i="211"/>
  <c r="K20" i="211" s="1"/>
  <c r="O104" i="212"/>
  <c r="K104" i="212"/>
  <c r="I104" i="212"/>
  <c r="J104" i="212" s="1"/>
  <c r="G104" i="212"/>
  <c r="H104" i="212" s="1"/>
  <c r="P38" i="211"/>
  <c r="J38" i="211"/>
  <c r="K38" i="211" s="1"/>
  <c r="L38" i="211"/>
  <c r="H38" i="211"/>
  <c r="I38" i="211" s="1"/>
  <c r="L140" i="211"/>
  <c r="P140" i="211"/>
  <c r="J140" i="211"/>
  <c r="K140" i="211" s="1"/>
  <c r="H140" i="211"/>
  <c r="I140" i="211" s="1"/>
  <c r="P103" i="211"/>
  <c r="J137" i="211"/>
  <c r="K137" i="211" s="1"/>
  <c r="P99" i="211"/>
  <c r="L134" i="211"/>
  <c r="P105" i="211"/>
  <c r="P137" i="211"/>
  <c r="L103" i="211"/>
  <c r="J105" i="211"/>
  <c r="K105" i="211" s="1"/>
  <c r="L105" i="211"/>
  <c r="P100" i="211"/>
  <c r="L99" i="211"/>
  <c r="H105" i="211"/>
  <c r="I105" i="211" s="1"/>
  <c r="J99" i="211"/>
  <c r="K99" i="211" s="1"/>
  <c r="P136" i="211"/>
  <c r="L138" i="211"/>
  <c r="H137" i="211"/>
  <c r="I137" i="211" s="1"/>
  <c r="L137" i="211"/>
  <c r="L100" i="211"/>
  <c r="P134" i="211"/>
  <c r="P101" i="211"/>
  <c r="P135" i="211"/>
  <c r="P138" i="211"/>
  <c r="H99" i="211"/>
  <c r="I99" i="211" s="1"/>
  <c r="P72" i="211"/>
  <c r="L72" i="211"/>
  <c r="J86" i="211"/>
  <c r="K86" i="211" s="1"/>
  <c r="P90" i="211"/>
  <c r="P91" i="211"/>
  <c r="J84" i="211"/>
  <c r="K84" i="211" s="1"/>
  <c r="H84" i="211"/>
  <c r="I84" i="211" s="1"/>
  <c r="H86" i="211"/>
  <c r="I86" i="211" s="1"/>
  <c r="P84" i="211"/>
  <c r="P85" i="211"/>
  <c r="L84" i="211"/>
  <c r="M84" i="211" s="1"/>
  <c r="L86" i="211"/>
  <c r="M86" i="211" s="1"/>
  <c r="P86" i="211"/>
  <c r="H27" i="211"/>
  <c r="I27" i="211" s="1"/>
  <c r="L27" i="211"/>
  <c r="P27" i="211"/>
  <c r="J27" i="211"/>
  <c r="K27" i="211" s="1"/>
  <c r="P42" i="211"/>
  <c r="J42" i="211"/>
  <c r="K42" i="211" s="1"/>
  <c r="H71" i="211"/>
  <c r="I71" i="211" s="1"/>
  <c r="J71" i="211"/>
  <c r="K71" i="211" s="1"/>
  <c r="P71" i="211"/>
  <c r="L71" i="211"/>
  <c r="L42" i="211"/>
  <c r="M42" i="211" s="1"/>
  <c r="H42" i="211"/>
  <c r="I42" i="211" s="1"/>
  <c r="P43" i="211"/>
  <c r="L39" i="211"/>
  <c r="P36" i="211"/>
  <c r="L35" i="211"/>
  <c r="H35" i="211"/>
  <c r="I35" i="211" s="1"/>
  <c r="P39" i="211"/>
  <c r="J36" i="211"/>
  <c r="K36" i="211" s="1"/>
  <c r="L36" i="211"/>
  <c r="P35" i="211"/>
  <c r="J35" i="211"/>
  <c r="K35" i="211" s="1"/>
  <c r="P37" i="211"/>
  <c r="H36" i="211"/>
  <c r="I36" i="211" s="1"/>
  <c r="P25" i="211"/>
  <c r="P24" i="211"/>
  <c r="P23" i="211"/>
  <c r="P22" i="211"/>
  <c r="P26" i="211"/>
  <c r="P21" i="211"/>
  <c r="P87" i="211"/>
  <c r="P88" i="211"/>
  <c r="L88" i="211"/>
  <c r="P69" i="211"/>
  <c r="L69" i="211"/>
  <c r="P68" i="211"/>
  <c r="L67" i="211"/>
  <c r="P67" i="211"/>
  <c r="J47" i="211"/>
  <c r="K47" i="211" s="1"/>
  <c r="L45" i="211"/>
  <c r="L47" i="211"/>
  <c r="J45" i="211"/>
  <c r="K45" i="211" s="1"/>
  <c r="H45" i="211"/>
  <c r="I45" i="211" s="1"/>
  <c r="P45" i="211"/>
  <c r="H47" i="211"/>
  <c r="I47" i="211" s="1"/>
  <c r="P47" i="211"/>
  <c r="I278" i="212"/>
  <c r="G278" i="212"/>
  <c r="H278" i="212" s="1"/>
  <c r="H286" i="212" s="1"/>
  <c r="O278" i="212"/>
  <c r="P76" i="211"/>
  <c r="P75" i="211"/>
  <c r="P73" i="211"/>
  <c r="P11" i="211"/>
  <c r="O259" i="212"/>
  <c r="N266" i="212"/>
  <c r="H266" i="212"/>
  <c r="F30" i="150" s="1"/>
  <c r="L30" i="150" s="1"/>
  <c r="M10" i="211" l="1"/>
  <c r="M9" i="211"/>
  <c r="O240" i="211"/>
  <c r="N239" i="211"/>
  <c r="N240" i="211"/>
  <c r="O234" i="211"/>
  <c r="N242" i="211"/>
  <c r="M241" i="211"/>
  <c r="N233" i="211"/>
  <c r="M233" i="211"/>
  <c r="O242" i="211"/>
  <c r="N234" i="211"/>
  <c r="O239" i="211"/>
  <c r="O236" i="211"/>
  <c r="N236" i="211"/>
  <c r="N207" i="211"/>
  <c r="M207" i="211"/>
  <c r="O207" i="211" s="1"/>
  <c r="N225" i="211"/>
  <c r="M225" i="211"/>
  <c r="O225" i="211" s="1"/>
  <c r="M210" i="211"/>
  <c r="N215" i="211"/>
  <c r="M215" i="211"/>
  <c r="O215" i="211" s="1"/>
  <c r="M226" i="211"/>
  <c r="N220" i="211"/>
  <c r="M220" i="211"/>
  <c r="O220" i="211" s="1"/>
  <c r="M216" i="211"/>
  <c r="M221" i="211"/>
  <c r="M213" i="211"/>
  <c r="O213" i="211" s="1"/>
  <c r="N213" i="211"/>
  <c r="N206" i="211"/>
  <c r="M206" i="211"/>
  <c r="N218" i="211"/>
  <c r="M218" i="211"/>
  <c r="O218" i="211" s="1"/>
  <c r="N223" i="211"/>
  <c r="M223" i="211"/>
  <c r="O223" i="211" s="1"/>
  <c r="N211" i="211"/>
  <c r="M211" i="211"/>
  <c r="O211" i="211" s="1"/>
  <c r="M209" i="211"/>
  <c r="O209" i="211" s="1"/>
  <c r="N209" i="211"/>
  <c r="N182" i="211"/>
  <c r="M182" i="211"/>
  <c r="O182" i="211" s="1"/>
  <c r="N179" i="211"/>
  <c r="O184" i="211"/>
  <c r="M198" i="211"/>
  <c r="O198" i="211" s="1"/>
  <c r="N198" i="211"/>
  <c r="N193" i="211"/>
  <c r="K193" i="211"/>
  <c r="O193" i="211" s="1"/>
  <c r="N196" i="211"/>
  <c r="M196" i="211"/>
  <c r="O196" i="211" s="1"/>
  <c r="M189" i="211"/>
  <c r="O179" i="211"/>
  <c r="N184" i="211"/>
  <c r="M199" i="211"/>
  <c r="M194" i="211"/>
  <c r="M186" i="211"/>
  <c r="O186" i="211" s="1"/>
  <c r="N186" i="211"/>
  <c r="M188" i="211"/>
  <c r="O188" i="211" s="1"/>
  <c r="N188" i="211"/>
  <c r="M191" i="211"/>
  <c r="O191" i="211" s="1"/>
  <c r="N191" i="211"/>
  <c r="N180" i="211"/>
  <c r="O180" i="211"/>
  <c r="M163" i="211"/>
  <c r="N163" i="211"/>
  <c r="N171" i="211"/>
  <c r="M171" i="211"/>
  <c r="O171" i="211" s="1"/>
  <c r="N164" i="211"/>
  <c r="M164" i="211"/>
  <c r="O164" i="211" s="1"/>
  <c r="M172" i="211"/>
  <c r="N166" i="211"/>
  <c r="K166" i="211"/>
  <c r="O166" i="211" s="1"/>
  <c r="N169" i="211"/>
  <c r="K169" i="211"/>
  <c r="O169" i="211" s="1"/>
  <c r="N149" i="211"/>
  <c r="M149" i="211"/>
  <c r="O149" i="211" s="1"/>
  <c r="O151" i="211"/>
  <c r="N151" i="211"/>
  <c r="N147" i="211"/>
  <c r="M147" i="211"/>
  <c r="O147" i="211" s="1"/>
  <c r="M146" i="211"/>
  <c r="O146" i="211" s="1"/>
  <c r="N146" i="211"/>
  <c r="M157" i="211"/>
  <c r="M152" i="211"/>
  <c r="M145" i="211"/>
  <c r="O145" i="211" s="1"/>
  <c r="N145" i="211"/>
  <c r="N154" i="211"/>
  <c r="O143" i="211"/>
  <c r="N143" i="211"/>
  <c r="N142" i="211"/>
  <c r="M142" i="211"/>
  <c r="O142" i="211" s="1"/>
  <c r="M144" i="211"/>
  <c r="N156" i="211"/>
  <c r="M156" i="211"/>
  <c r="O156" i="211" s="1"/>
  <c r="O154" i="211"/>
  <c r="M110" i="211"/>
  <c r="O110" i="211" s="1"/>
  <c r="N110" i="211"/>
  <c r="M123" i="211"/>
  <c r="O123" i="211" s="1"/>
  <c r="N123" i="211"/>
  <c r="M113" i="211"/>
  <c r="M125" i="211"/>
  <c r="O125" i="211" s="1"/>
  <c r="N125" i="211"/>
  <c r="M112" i="211"/>
  <c r="O112" i="211" s="1"/>
  <c r="N112" i="211"/>
  <c r="M108" i="211"/>
  <c r="M102" i="211"/>
  <c r="O102" i="211" s="1"/>
  <c r="N102" i="211"/>
  <c r="N127" i="211"/>
  <c r="M127" i="211"/>
  <c r="O127" i="211" s="1"/>
  <c r="N120" i="211"/>
  <c r="K120" i="211"/>
  <c r="O120" i="211" s="1"/>
  <c r="M128" i="211"/>
  <c r="M122" i="211"/>
  <c r="N107" i="211"/>
  <c r="M107" i="211"/>
  <c r="O107" i="211" s="1"/>
  <c r="M121" i="211"/>
  <c r="O121" i="211" s="1"/>
  <c r="N121" i="211"/>
  <c r="M118" i="211"/>
  <c r="M89" i="211"/>
  <c r="O89" i="211" s="1"/>
  <c r="N89" i="211"/>
  <c r="K70" i="211"/>
  <c r="N66" i="211"/>
  <c r="K66" i="211"/>
  <c r="N77" i="211"/>
  <c r="M77" i="211"/>
  <c r="O77" i="211" s="1"/>
  <c r="O49" i="211"/>
  <c r="N49" i="211"/>
  <c r="N53" i="211"/>
  <c r="M53" i="211"/>
  <c r="N55" i="211"/>
  <c r="M56" i="211"/>
  <c r="O55" i="211"/>
  <c r="M50" i="211"/>
  <c r="M41" i="211"/>
  <c r="O41" i="211" s="1"/>
  <c r="N41" i="211"/>
  <c r="J106" i="212"/>
  <c r="J103" i="212" s="1"/>
  <c r="H106" i="212"/>
  <c r="H103" i="212" s="1"/>
  <c r="F14" i="150" s="1"/>
  <c r="M27" i="211"/>
  <c r="O27" i="211" s="1"/>
  <c r="N27" i="211"/>
  <c r="N20" i="211"/>
  <c r="M20" i="211"/>
  <c r="L104" i="212"/>
  <c r="M104" i="212"/>
  <c r="M38" i="211"/>
  <c r="O38" i="211" s="1"/>
  <c r="N38" i="211"/>
  <c r="M140" i="211"/>
  <c r="O140" i="211" s="1"/>
  <c r="N140" i="211"/>
  <c r="M134" i="211"/>
  <c r="N137" i="211"/>
  <c r="M137" i="211"/>
  <c r="O137" i="211" s="1"/>
  <c r="M138" i="211"/>
  <c r="N105" i="211"/>
  <c r="N99" i="211"/>
  <c r="M100" i="211"/>
  <c r="M99" i="211"/>
  <c r="M103" i="211"/>
  <c r="M105" i="211"/>
  <c r="O105" i="211" s="1"/>
  <c r="M72" i="211"/>
  <c r="O84" i="211"/>
  <c r="O86" i="211"/>
  <c r="N86" i="211"/>
  <c r="N84" i="211"/>
  <c r="M69" i="211"/>
  <c r="N71" i="211"/>
  <c r="M71" i="211"/>
  <c r="O71" i="211" s="1"/>
  <c r="M67" i="211"/>
  <c r="N42" i="211"/>
  <c r="O42" i="211"/>
  <c r="N47" i="211"/>
  <c r="M35" i="211"/>
  <c r="N35" i="211"/>
  <c r="N45" i="211"/>
  <c r="N36" i="211"/>
  <c r="M36" i="211"/>
  <c r="O36" i="211" s="1"/>
  <c r="M39" i="211"/>
  <c r="M88" i="211"/>
  <c r="M45" i="211"/>
  <c r="O45" i="211" s="1"/>
  <c r="M47" i="211"/>
  <c r="O47" i="211" s="1"/>
  <c r="J278" i="212"/>
  <c r="J286" i="212" s="1"/>
  <c r="M278" i="212"/>
  <c r="H235" i="211" l="1"/>
  <c r="I235" i="211" s="1"/>
  <c r="H14" i="150"/>
  <c r="J214" i="211" s="1"/>
  <c r="K214" i="211" s="1"/>
  <c r="O233" i="211"/>
  <c r="O53" i="211"/>
  <c r="H219" i="211"/>
  <c r="I219" i="211" s="1"/>
  <c r="H214" i="211"/>
  <c r="I214" i="211" s="1"/>
  <c r="H208" i="211"/>
  <c r="I208" i="211" s="1"/>
  <c r="H224" i="211"/>
  <c r="I224" i="211" s="1"/>
  <c r="O206" i="211"/>
  <c r="H197" i="211"/>
  <c r="I197" i="211" s="1"/>
  <c r="H187" i="211"/>
  <c r="I187" i="211" s="1"/>
  <c r="H181" i="211"/>
  <c r="I181" i="211" s="1"/>
  <c r="H192" i="211"/>
  <c r="I192" i="211" s="1"/>
  <c r="H165" i="211"/>
  <c r="I165" i="211" s="1"/>
  <c r="H170" i="211"/>
  <c r="I170" i="211" s="1"/>
  <c r="O163" i="211"/>
  <c r="H141" i="211"/>
  <c r="I141" i="211" s="1"/>
  <c r="H155" i="211"/>
  <c r="I155" i="211" s="1"/>
  <c r="H150" i="211"/>
  <c r="I150" i="211" s="1"/>
  <c r="H111" i="211"/>
  <c r="I111" i="211" s="1"/>
  <c r="H106" i="211"/>
  <c r="I106" i="211" s="1"/>
  <c r="H126" i="211"/>
  <c r="I126" i="211" s="1"/>
  <c r="H277" i="212"/>
  <c r="F31" i="150" s="1"/>
  <c r="M284" i="212"/>
  <c r="N284" i="212" s="1"/>
  <c r="H54" i="211"/>
  <c r="I54" i="211" s="1"/>
  <c r="H85" i="211"/>
  <c r="I85" i="211" s="1"/>
  <c r="O66" i="211"/>
  <c r="H37" i="211"/>
  <c r="I37" i="211" s="1"/>
  <c r="H48" i="211"/>
  <c r="I48" i="211" s="1"/>
  <c r="O20" i="211"/>
  <c r="L106" i="212"/>
  <c r="L103" i="212" s="1"/>
  <c r="N104" i="212"/>
  <c r="N106" i="212" s="1"/>
  <c r="N103" i="212" s="1"/>
  <c r="O99" i="211"/>
  <c r="O35" i="211"/>
  <c r="N278" i="212"/>
  <c r="J277" i="212"/>
  <c r="H31" i="150" s="1"/>
  <c r="J208" i="211" l="1"/>
  <c r="K208" i="211" s="1"/>
  <c r="J197" i="211"/>
  <c r="K197" i="211" s="1"/>
  <c r="J37" i="211"/>
  <c r="K37" i="211" s="1"/>
  <c r="J85" i="211"/>
  <c r="K85" i="211" s="1"/>
  <c r="J126" i="211"/>
  <c r="K126" i="211" s="1"/>
  <c r="J141" i="211"/>
  <c r="K141" i="211" s="1"/>
  <c r="J181" i="211"/>
  <c r="K181" i="211" s="1"/>
  <c r="J165" i="211"/>
  <c r="K165" i="211" s="1"/>
  <c r="J224" i="211"/>
  <c r="K224" i="211" s="1"/>
  <c r="J48" i="211"/>
  <c r="K48" i="211" s="1"/>
  <c r="J106" i="211"/>
  <c r="K106" i="211" s="1"/>
  <c r="J155" i="211"/>
  <c r="K155" i="211" s="1"/>
  <c r="J192" i="211"/>
  <c r="K192" i="211" s="1"/>
  <c r="J219" i="211"/>
  <c r="K219" i="211" s="1"/>
  <c r="J235" i="211"/>
  <c r="K235" i="211" s="1"/>
  <c r="J54" i="211"/>
  <c r="K54" i="211" s="1"/>
  <c r="J111" i="211"/>
  <c r="K111" i="211" s="1"/>
  <c r="J150" i="211"/>
  <c r="K150" i="211" s="1"/>
  <c r="J170" i="211"/>
  <c r="K170" i="211" s="1"/>
  <c r="J187" i="211"/>
  <c r="K187" i="211" s="1"/>
  <c r="L31" i="150"/>
  <c r="J14" i="150"/>
  <c r="L14" i="150" s="1"/>
  <c r="H74" i="211"/>
  <c r="I74" i="211" s="1"/>
  <c r="H118" i="211"/>
  <c r="I118" i="211" s="1"/>
  <c r="J74" i="211"/>
  <c r="J118" i="211"/>
  <c r="N286" i="212"/>
  <c r="N277" i="212" s="1"/>
  <c r="L70" i="211"/>
  <c r="J134" i="211"/>
  <c r="H134" i="211"/>
  <c r="I134" i="211" s="1"/>
  <c r="H67" i="211"/>
  <c r="I67" i="211" s="1"/>
  <c r="L75" i="211"/>
  <c r="L170" i="211" l="1"/>
  <c r="N170" i="211" s="1"/>
  <c r="L48" i="211"/>
  <c r="N48" i="211" s="1"/>
  <c r="L192" i="211"/>
  <c r="M192" i="211" s="1"/>
  <c r="O192" i="211" s="1"/>
  <c r="L85" i="211"/>
  <c r="N85" i="211" s="1"/>
  <c r="L111" i="211"/>
  <c r="N111" i="211" s="1"/>
  <c r="L126" i="211"/>
  <c r="N126" i="211" s="1"/>
  <c r="L141" i="211"/>
  <c r="M141" i="211" s="1"/>
  <c r="O141" i="211" s="1"/>
  <c r="L197" i="211"/>
  <c r="N197" i="211" s="1"/>
  <c r="L68" i="211"/>
  <c r="M68" i="211" s="1"/>
  <c r="L165" i="211"/>
  <c r="N165" i="211" s="1"/>
  <c r="L208" i="211"/>
  <c r="N208" i="211" s="1"/>
  <c r="L235" i="211"/>
  <c r="M235" i="211" s="1"/>
  <c r="M244" i="211" s="1"/>
  <c r="L224" i="211"/>
  <c r="N224" i="211" s="1"/>
  <c r="L54" i="211"/>
  <c r="M54" i="211" s="1"/>
  <c r="O54" i="211" s="1"/>
  <c r="L106" i="211"/>
  <c r="N106" i="211" s="1"/>
  <c r="L155" i="211"/>
  <c r="N155" i="211" s="1"/>
  <c r="L187" i="211"/>
  <c r="M187" i="211" s="1"/>
  <c r="O187" i="211" s="1"/>
  <c r="L219" i="211"/>
  <c r="M219" i="211" s="1"/>
  <c r="O219" i="211" s="1"/>
  <c r="L37" i="211"/>
  <c r="M37" i="211" s="1"/>
  <c r="L101" i="211"/>
  <c r="M101" i="211" s="1"/>
  <c r="L150" i="211"/>
  <c r="M150" i="211" s="1"/>
  <c r="O150" i="211" s="1"/>
  <c r="L181" i="211"/>
  <c r="N181" i="211" s="1"/>
  <c r="L214" i="211"/>
  <c r="M214" i="211" s="1"/>
  <c r="O214" i="211" s="1"/>
  <c r="N74" i="211"/>
  <c r="K74" i="211"/>
  <c r="O74" i="211" s="1"/>
  <c r="K118" i="211"/>
  <c r="O118" i="211" s="1"/>
  <c r="N118" i="211"/>
  <c r="M70" i="211"/>
  <c r="O70" i="211" s="1"/>
  <c r="N70" i="211"/>
  <c r="K134" i="211"/>
  <c r="N134" i="211"/>
  <c r="M75" i="211"/>
  <c r="J67" i="211"/>
  <c r="J12" i="212"/>
  <c r="N6" i="212"/>
  <c r="A7" i="212"/>
  <c r="A8" i="212"/>
  <c r="A9" i="212"/>
  <c r="A11" i="212"/>
  <c r="A12" i="212"/>
  <c r="A17" i="212"/>
  <c r="A18" i="212"/>
  <c r="A21" i="212"/>
  <c r="A22" i="212"/>
  <c r="A23" i="212"/>
  <c r="A24" i="212"/>
  <c r="A25" i="212"/>
  <c r="A191" i="212"/>
  <c r="A192" i="212"/>
  <c r="A193" i="212"/>
  <c r="G193" i="212" s="1"/>
  <c r="A194" i="212"/>
  <c r="A199" i="212"/>
  <c r="A195" i="212"/>
  <c r="A196" i="212"/>
  <c r="A197" i="212"/>
  <c r="A198" i="212"/>
  <c r="A200" i="212"/>
  <c r="G200" i="212" s="1"/>
  <c r="H200" i="212" s="1"/>
  <c r="A201" i="212"/>
  <c r="A202" i="212"/>
  <c r="A203" i="212"/>
  <c r="A289" i="212"/>
  <c r="A290" i="212"/>
  <c r="A291" i="212"/>
  <c r="O291" i="212" s="1"/>
  <c r="A292" i="212"/>
  <c r="A293" i="212"/>
  <c r="A294" i="212"/>
  <c r="A296" i="212"/>
  <c r="A297" i="212"/>
  <c r="L292" i="212"/>
  <c r="J292" i="212"/>
  <c r="M201" i="212"/>
  <c r="N201" i="212" s="1"/>
  <c r="L201" i="212"/>
  <c r="J201" i="212"/>
  <c r="H201" i="212"/>
  <c r="H198" i="212"/>
  <c r="H197" i="212"/>
  <c r="H196" i="212"/>
  <c r="H195" i="212"/>
  <c r="L199" i="212"/>
  <c r="J199" i="212"/>
  <c r="L23" i="212"/>
  <c r="J23" i="212"/>
  <c r="H22" i="212"/>
  <c r="H7" i="212"/>
  <c r="H9" i="212" s="1"/>
  <c r="H6" i="212" s="1"/>
  <c r="A6" i="212"/>
  <c r="A4" i="212"/>
  <c r="A3" i="212"/>
  <c r="O235" i="211" l="1"/>
  <c r="N235" i="211"/>
  <c r="M20" i="230"/>
  <c r="M85" i="211"/>
  <c r="O85" i="211" s="1"/>
  <c r="M197" i="211"/>
  <c r="O197" i="211" s="1"/>
  <c r="N150" i="211"/>
  <c r="M111" i="211"/>
  <c r="O111" i="211" s="1"/>
  <c r="M224" i="211"/>
  <c r="O224" i="211" s="1"/>
  <c r="M208" i="211"/>
  <c r="O208" i="211" s="1"/>
  <c r="N192" i="211"/>
  <c r="N187" i="211"/>
  <c r="M170" i="211"/>
  <c r="O170" i="211" s="1"/>
  <c r="M48" i="211"/>
  <c r="O48" i="211" s="1"/>
  <c r="N54" i="211"/>
  <c r="M106" i="211"/>
  <c r="O106" i="211" s="1"/>
  <c r="N219" i="211"/>
  <c r="N141" i="211"/>
  <c r="M126" i="211"/>
  <c r="O126" i="211" s="1"/>
  <c r="M165" i="211"/>
  <c r="M181" i="211"/>
  <c r="N37" i="211"/>
  <c r="M155" i="211"/>
  <c r="O155" i="211" s="1"/>
  <c r="N214" i="211"/>
  <c r="H5" i="150"/>
  <c r="J10" i="211" s="1"/>
  <c r="K10" i="211" s="1"/>
  <c r="O37" i="211"/>
  <c r="O134" i="211"/>
  <c r="K67" i="211"/>
  <c r="N67" i="211"/>
  <c r="O290" i="212"/>
  <c r="G290" i="212"/>
  <c r="L25" i="212"/>
  <c r="L21" i="212" s="1"/>
  <c r="J6" i="150" s="1"/>
  <c r="J25" i="212"/>
  <c r="J21" i="212" s="1"/>
  <c r="H6" i="150" s="1"/>
  <c r="L294" i="212"/>
  <c r="J294" i="212"/>
  <c r="N294" i="212"/>
  <c r="L293" i="212"/>
  <c r="J293" i="212"/>
  <c r="N293" i="212"/>
  <c r="F4" i="150"/>
  <c r="L4" i="150" s="1"/>
  <c r="G291" i="212"/>
  <c r="H291" i="212" s="1"/>
  <c r="H294" i="212"/>
  <c r="H293" i="212"/>
  <c r="O200" i="212"/>
  <c r="L193" i="212"/>
  <c r="J193" i="212"/>
  <c r="J203" i="212" s="1"/>
  <c r="I204" i="212" s="1"/>
  <c r="J204" i="212" s="1"/>
  <c r="J191" i="212" s="1"/>
  <c r="O193" i="212"/>
  <c r="G194" i="212"/>
  <c r="O194" i="212"/>
  <c r="O192" i="212"/>
  <c r="G192" i="212"/>
  <c r="M201" i="211" l="1"/>
  <c r="M18" i="230" s="1"/>
  <c r="M228" i="211"/>
  <c r="M19" i="230" s="1"/>
  <c r="M174" i="211"/>
  <c r="M17" i="230" s="1"/>
  <c r="O165" i="211"/>
  <c r="O181" i="211"/>
  <c r="H24" i="150"/>
  <c r="J116" i="211" s="1"/>
  <c r="K116" i="211" s="1"/>
  <c r="L297" i="212"/>
  <c r="H9" i="211"/>
  <c r="J297" i="212"/>
  <c r="G295" i="212"/>
  <c r="H295" i="212" s="1"/>
  <c r="O67" i="211"/>
  <c r="M290" i="212"/>
  <c r="N290" i="212" s="1"/>
  <c r="H290" i="212"/>
  <c r="G23" i="212"/>
  <c r="H23" i="212" s="1"/>
  <c r="H25" i="212" s="1"/>
  <c r="H21" i="212" s="1"/>
  <c r="F6" i="150" s="1"/>
  <c r="L6" i="150" s="1"/>
  <c r="M291" i="212"/>
  <c r="N291" i="212" s="1"/>
  <c r="L200" i="212"/>
  <c r="L203" i="212" s="1"/>
  <c r="L204" i="212" s="1"/>
  <c r="L191" i="212" s="1"/>
  <c r="M200" i="212"/>
  <c r="N200" i="212" s="1"/>
  <c r="H194" i="212"/>
  <c r="M194" i="212"/>
  <c r="N194" i="212" s="1"/>
  <c r="H192" i="212"/>
  <c r="M192" i="212"/>
  <c r="N192" i="212" s="1"/>
  <c r="M193" i="212"/>
  <c r="N193" i="212" s="1"/>
  <c r="H193" i="212"/>
  <c r="J24" i="150" l="1"/>
  <c r="L116" i="211" s="1"/>
  <c r="M116" i="211" s="1"/>
  <c r="I9" i="211"/>
  <c r="N9" i="211"/>
  <c r="M295" i="212"/>
  <c r="N295" i="212" s="1"/>
  <c r="L11" i="211"/>
  <c r="J11" i="211"/>
  <c r="K11" i="211" s="1"/>
  <c r="K14" i="211" s="1"/>
  <c r="M23" i="212"/>
  <c r="N23" i="212" s="1"/>
  <c r="N25" i="212" s="1"/>
  <c r="N21" i="212" s="1"/>
  <c r="G292" i="212"/>
  <c r="M292" i="212" s="1"/>
  <c r="N292" i="212" s="1"/>
  <c r="H12" i="212"/>
  <c r="F5" i="150" s="1"/>
  <c r="L5" i="150" s="1"/>
  <c r="N12" i="212"/>
  <c r="H199" i="212"/>
  <c r="H203" i="212" s="1"/>
  <c r="G204" i="212" s="1"/>
  <c r="H204" i="212" s="1"/>
  <c r="H10" i="211" l="1"/>
  <c r="O9" i="211"/>
  <c r="N297" i="212"/>
  <c r="M11" i="211"/>
  <c r="H191" i="212"/>
  <c r="N204" i="212"/>
  <c r="N191" i="212" s="1"/>
  <c r="H292" i="212"/>
  <c r="H297" i="212" s="1"/>
  <c r="M199" i="212"/>
  <c r="N199" i="212" s="1"/>
  <c r="N203" i="212" s="1"/>
  <c r="I10" i="211" l="1"/>
  <c r="N10" i="211"/>
  <c r="M14" i="211"/>
  <c r="J68" i="211"/>
  <c r="K68" i="211" s="1"/>
  <c r="J100" i="211"/>
  <c r="K8" i="211"/>
  <c r="F24" i="150"/>
  <c r="L24" i="150" s="1"/>
  <c r="O10" i="211" l="1"/>
  <c r="H116" i="211"/>
  <c r="K8" i="230"/>
  <c r="K100" i="211"/>
  <c r="M8" i="211"/>
  <c r="H11" i="211"/>
  <c r="I116" i="211" l="1"/>
  <c r="O116" i="211" s="1"/>
  <c r="N116" i="211"/>
  <c r="J43" i="211"/>
  <c r="K43" i="211" s="1"/>
  <c r="M8" i="230"/>
  <c r="I11" i="211"/>
  <c r="N11" i="211"/>
  <c r="O11" i="211" l="1"/>
  <c r="I14" i="211"/>
  <c r="L136" i="211"/>
  <c r="H100" i="211" l="1"/>
  <c r="N100" i="211" s="1"/>
  <c r="L43" i="211"/>
  <c r="M43" i="211" s="1"/>
  <c r="M58" i="211" s="1"/>
  <c r="M12" i="230" s="1"/>
  <c r="M136" i="211"/>
  <c r="H68" i="211"/>
  <c r="J76" i="211"/>
  <c r="K76" i="211" s="1"/>
  <c r="I100" i="211" l="1"/>
  <c r="I68" i="211"/>
  <c r="N68" i="211"/>
  <c r="L76" i="211"/>
  <c r="J289" i="212"/>
  <c r="H32" i="150" l="1"/>
  <c r="J117" i="211" s="1"/>
  <c r="K117" i="211" s="1"/>
  <c r="O100" i="211"/>
  <c r="M76" i="211"/>
  <c r="O68" i="211"/>
  <c r="H87" i="211"/>
  <c r="I87" i="211" s="1"/>
  <c r="H73" i="211"/>
  <c r="I73" i="211" s="1"/>
  <c r="J87" i="211"/>
  <c r="K87" i="211" s="1"/>
  <c r="J73" i="211"/>
  <c r="K73" i="211" s="1"/>
  <c r="L87" i="211" l="1"/>
  <c r="L73" i="211"/>
  <c r="H289" i="212"/>
  <c r="L289" i="212"/>
  <c r="J32" i="150" l="1"/>
  <c r="L117" i="211" s="1"/>
  <c r="M117" i="211" s="1"/>
  <c r="H43" i="211"/>
  <c r="N43" i="211" s="1"/>
  <c r="J91" i="211"/>
  <c r="K91" i="211" s="1"/>
  <c r="J136" i="211"/>
  <c r="N73" i="211"/>
  <c r="M73" i="211"/>
  <c r="M79" i="211" s="1"/>
  <c r="M13" i="230" s="1"/>
  <c r="M87" i="211"/>
  <c r="N87" i="211"/>
  <c r="H76" i="211"/>
  <c r="F32" i="150"/>
  <c r="N289" i="212"/>
  <c r="H117" i="211" l="1"/>
  <c r="I117" i="211" s="1"/>
  <c r="O117" i="211" s="1"/>
  <c r="L32" i="150"/>
  <c r="M130" i="211"/>
  <c r="M15" i="230" s="1"/>
  <c r="I43" i="211"/>
  <c r="K136" i="211"/>
  <c r="O87" i="211"/>
  <c r="O73" i="211"/>
  <c r="I76" i="211"/>
  <c r="N76" i="211"/>
  <c r="N117" i="211" l="1"/>
  <c r="O76" i="211"/>
  <c r="O43" i="211"/>
  <c r="H136" i="211"/>
  <c r="I136" i="211" s="1"/>
  <c r="O136" i="211" s="1"/>
  <c r="H91" i="211"/>
  <c r="I91" i="211" s="1"/>
  <c r="N136" i="211" l="1"/>
  <c r="L91" i="211" l="1"/>
  <c r="M91" i="211" l="1"/>
  <c r="N91" i="211"/>
  <c r="O91" i="211" l="1"/>
  <c r="I8" i="211" l="1"/>
  <c r="O14" i="211"/>
  <c r="D31" i="299"/>
  <c r="I8" i="230" l="1"/>
  <c r="F31" i="299"/>
  <c r="O8" i="230" l="1"/>
  <c r="O8" i="211"/>
  <c r="I259" i="212" l="1"/>
  <c r="G259" i="212"/>
  <c r="H259" i="212" s="1"/>
  <c r="H261" i="212" l="1"/>
  <c r="H262" i="212" s="1"/>
  <c r="H253" i="212" s="1"/>
  <c r="F29" i="150" s="1"/>
  <c r="M259" i="212"/>
  <c r="J259" i="212"/>
  <c r="J261" i="212" s="1"/>
  <c r="H194" i="211" l="1"/>
  <c r="I194" i="211" s="1"/>
  <c r="H221" i="211"/>
  <c r="I221" i="211" s="1"/>
  <c r="H152" i="211"/>
  <c r="I152" i="211" s="1"/>
  <c r="H144" i="211"/>
  <c r="I144" i="211" s="1"/>
  <c r="H103" i="211"/>
  <c r="I103" i="211" s="1"/>
  <c r="H88" i="211"/>
  <c r="I88" i="211" s="1"/>
  <c r="H241" i="211"/>
  <c r="I241" i="211" s="1"/>
  <c r="H199" i="211"/>
  <c r="I199" i="211" s="1"/>
  <c r="H108" i="211"/>
  <c r="I108" i="211" s="1"/>
  <c r="H210" i="211"/>
  <c r="I210" i="211" s="1"/>
  <c r="H157" i="211"/>
  <c r="I157" i="211" s="1"/>
  <c r="H122" i="211"/>
  <c r="I122" i="211" s="1"/>
  <c r="H56" i="211"/>
  <c r="I56" i="211" s="1"/>
  <c r="H237" i="211"/>
  <c r="I237" i="211" s="1"/>
  <c r="H216" i="211"/>
  <c r="I216" i="211" s="1"/>
  <c r="H183" i="211"/>
  <c r="I183" i="211" s="1"/>
  <c r="H172" i="211"/>
  <c r="I172" i="211" s="1"/>
  <c r="H128" i="211"/>
  <c r="I128" i="211" s="1"/>
  <c r="H138" i="211"/>
  <c r="I138" i="211" s="1"/>
  <c r="H226" i="211"/>
  <c r="I226" i="211" s="1"/>
  <c r="H167" i="211"/>
  <c r="I167" i="211" s="1"/>
  <c r="H113" i="211"/>
  <c r="I113" i="211" s="1"/>
  <c r="H50" i="211"/>
  <c r="I50" i="211" s="1"/>
  <c r="H189" i="211"/>
  <c r="I189" i="211" s="1"/>
  <c r="H72" i="211"/>
  <c r="I72" i="211" s="1"/>
  <c r="H39" i="211"/>
  <c r="I39" i="211" s="1"/>
  <c r="H75" i="211"/>
  <c r="I75" i="211" s="1"/>
  <c r="N259" i="212"/>
  <c r="N261" i="212" s="1"/>
  <c r="J262" i="212"/>
  <c r="I174" i="211" l="1"/>
  <c r="I17" i="230" s="1"/>
  <c r="I244" i="211"/>
  <c r="I20" i="230" s="1"/>
  <c r="I228" i="211"/>
  <c r="I19" i="230" s="1"/>
  <c r="I58" i="211"/>
  <c r="I12" i="230" s="1"/>
  <c r="I201" i="211"/>
  <c r="I18" i="230" s="1"/>
  <c r="J253" i="212"/>
  <c r="H29" i="150" s="1"/>
  <c r="N262" i="212"/>
  <c r="N253" i="212" s="1"/>
  <c r="L29" i="150" l="1"/>
  <c r="J183" i="211"/>
  <c r="J194" i="211"/>
  <c r="J172" i="211"/>
  <c r="J128" i="211"/>
  <c r="J108" i="211"/>
  <c r="J88" i="211"/>
  <c r="J216" i="211"/>
  <c r="J144" i="211"/>
  <c r="J122" i="211"/>
  <c r="J39" i="211"/>
  <c r="J237" i="211"/>
  <c r="J72" i="211"/>
  <c r="J138" i="211"/>
  <c r="J221" i="211"/>
  <c r="J226" i="211"/>
  <c r="J189" i="211"/>
  <c r="J152" i="211"/>
  <c r="J157" i="211"/>
  <c r="J56" i="211"/>
  <c r="J210" i="211"/>
  <c r="J199" i="211"/>
  <c r="J103" i="211"/>
  <c r="J50" i="211"/>
  <c r="J241" i="211"/>
  <c r="J167" i="211"/>
  <c r="J113" i="211"/>
  <c r="H69" i="211"/>
  <c r="I69" i="211" s="1"/>
  <c r="I79" i="211" s="1"/>
  <c r="H101" i="211"/>
  <c r="J75" i="211"/>
  <c r="K241" i="211" l="1"/>
  <c r="N241" i="211"/>
  <c r="K189" i="211"/>
  <c r="O189" i="211" s="1"/>
  <c r="N189" i="211"/>
  <c r="K144" i="211"/>
  <c r="O144" i="211" s="1"/>
  <c r="N144" i="211"/>
  <c r="K167" i="211"/>
  <c r="N167" i="211"/>
  <c r="K199" i="211"/>
  <c r="O199" i="211" s="1"/>
  <c r="N199" i="211"/>
  <c r="K138" i="211"/>
  <c r="O138" i="211" s="1"/>
  <c r="N138" i="211"/>
  <c r="K108" i="211"/>
  <c r="O108" i="211" s="1"/>
  <c r="N108" i="211"/>
  <c r="K113" i="211"/>
  <c r="O113" i="211" s="1"/>
  <c r="N113" i="211"/>
  <c r="N103" i="211"/>
  <c r="K103" i="211"/>
  <c r="O103" i="211" s="1"/>
  <c r="K157" i="211"/>
  <c r="O157" i="211" s="1"/>
  <c r="N157" i="211"/>
  <c r="K221" i="211"/>
  <c r="O221" i="211" s="1"/>
  <c r="N221" i="211"/>
  <c r="K39" i="211"/>
  <c r="N39" i="211"/>
  <c r="K88" i="211"/>
  <c r="O88" i="211" s="1"/>
  <c r="N88" i="211"/>
  <c r="K194" i="211"/>
  <c r="O194" i="211" s="1"/>
  <c r="N194" i="211"/>
  <c r="K210" i="211"/>
  <c r="N210" i="211"/>
  <c r="N72" i="211"/>
  <c r="K72" i="211"/>
  <c r="O72" i="211" s="1"/>
  <c r="K128" i="211"/>
  <c r="O128" i="211" s="1"/>
  <c r="N128" i="211"/>
  <c r="K152" i="211"/>
  <c r="O152" i="211" s="1"/>
  <c r="N152" i="211"/>
  <c r="N122" i="211"/>
  <c r="K122" i="211"/>
  <c r="O122" i="211" s="1"/>
  <c r="K183" i="211"/>
  <c r="N183" i="211"/>
  <c r="K50" i="211"/>
  <c r="O50" i="211" s="1"/>
  <c r="N50" i="211"/>
  <c r="K56" i="211"/>
  <c r="O56" i="211" s="1"/>
  <c r="N56" i="211"/>
  <c r="K226" i="211"/>
  <c r="O226" i="211" s="1"/>
  <c r="N226" i="211"/>
  <c r="K237" i="211"/>
  <c r="N237" i="211"/>
  <c r="K216" i="211"/>
  <c r="O216" i="211" s="1"/>
  <c r="N216" i="211"/>
  <c r="K172" i="211"/>
  <c r="O172" i="211" s="1"/>
  <c r="N172" i="211"/>
  <c r="I13" i="230"/>
  <c r="I101" i="211"/>
  <c r="I130" i="211" s="1"/>
  <c r="K75" i="211"/>
  <c r="O75" i="211" s="1"/>
  <c r="N75" i="211"/>
  <c r="O241" i="211" l="1"/>
  <c r="K228" i="211"/>
  <c r="K19" i="230" s="1"/>
  <c r="O19" i="230" s="1"/>
  <c r="O210" i="211"/>
  <c r="O228" i="211" s="1"/>
  <c r="O183" i="211"/>
  <c r="O201" i="211" s="1"/>
  <c r="K201" i="211"/>
  <c r="K18" i="230" s="1"/>
  <c r="O18" i="230" s="1"/>
  <c r="O39" i="211"/>
  <c r="O58" i="211" s="1"/>
  <c r="K58" i="211"/>
  <c r="K12" i="230" s="1"/>
  <c r="O12" i="230" s="1"/>
  <c r="K174" i="211"/>
  <c r="K17" i="230" s="1"/>
  <c r="O17" i="230" s="1"/>
  <c r="O167" i="211"/>
  <c r="O174" i="211" s="1"/>
  <c r="K244" i="211"/>
  <c r="K20" i="230" s="1"/>
  <c r="O20" i="230" s="1"/>
  <c r="O237" i="211"/>
  <c r="I15" i="230"/>
  <c r="O244" i="211" l="1"/>
  <c r="J101" i="211"/>
  <c r="N101" i="211" s="1"/>
  <c r="J69" i="211" l="1"/>
  <c r="N69" i="211" s="1"/>
  <c r="K101" i="211"/>
  <c r="K130" i="211" s="1"/>
  <c r="K15" i="230" s="1"/>
  <c r="O15" i="230" s="1"/>
  <c r="K69" i="211" l="1"/>
  <c r="K79" i="211" s="1"/>
  <c r="K13" i="230" s="1"/>
  <c r="O13" i="230" s="1"/>
  <c r="O101" i="211"/>
  <c r="O130" i="211" s="1"/>
  <c r="O69" i="211" l="1"/>
  <c r="O79" i="211" s="1"/>
  <c r="B217" i="212" l="1"/>
  <c r="B229" i="212" s="1"/>
  <c r="B242" i="212" s="1"/>
  <c r="B253" i="212" s="1"/>
  <c r="B266" i="212" l="1"/>
  <c r="B277" i="212" s="1"/>
  <c r="B289" i="212" s="1"/>
  <c r="B300" i="212" s="1"/>
  <c r="H135" i="211" l="1"/>
  <c r="I135" i="211" s="1"/>
  <c r="J90" i="211"/>
  <c r="K90" i="211" s="1"/>
  <c r="J135" i="211"/>
  <c r="H90" i="211"/>
  <c r="I90" i="211" s="1"/>
  <c r="I93" i="211" s="1"/>
  <c r="H26" i="211"/>
  <c r="I26" i="211" s="1"/>
  <c r="H25" i="211"/>
  <c r="I25" i="211" s="1"/>
  <c r="H21" i="211"/>
  <c r="I21" i="211" s="1"/>
  <c r="H22" i="211"/>
  <c r="I22" i="211" s="1"/>
  <c r="H23" i="211"/>
  <c r="I23" i="211" s="1"/>
  <c r="H24" i="211"/>
  <c r="I24" i="211" s="1"/>
  <c r="I159" i="211" l="1"/>
  <c r="I16" i="230" s="1"/>
  <c r="K93" i="211"/>
  <c r="K14" i="230" s="1"/>
  <c r="I29" i="211"/>
  <c r="J26" i="211"/>
  <c r="K26" i="211" s="1"/>
  <c r="J22" i="211"/>
  <c r="K22" i="211" s="1"/>
  <c r="J21" i="211"/>
  <c r="K21" i="211" s="1"/>
  <c r="J25" i="211"/>
  <c r="K25" i="211" s="1"/>
  <c r="J23" i="211"/>
  <c r="K23" i="211" s="1"/>
  <c r="J24" i="211"/>
  <c r="K24" i="211" s="1"/>
  <c r="K135" i="211"/>
  <c r="I14" i="230"/>
  <c r="I251" i="211" l="1"/>
  <c r="I18" i="211" s="1"/>
  <c r="K159" i="211"/>
  <c r="K16" i="230" s="1"/>
  <c r="K29" i="211"/>
  <c r="I11" i="230"/>
  <c r="I10" i="230" s="1"/>
  <c r="I23" i="230" s="1"/>
  <c r="L25" i="211"/>
  <c r="K251" i="211" l="1"/>
  <c r="K18" i="211" s="1"/>
  <c r="K11" i="230"/>
  <c r="I6" i="230"/>
  <c r="M25" i="211"/>
  <c r="O25" i="211" s="1"/>
  <c r="N25" i="211"/>
  <c r="L135" i="211"/>
  <c r="M135" i="211" s="1"/>
  <c r="L24" i="211"/>
  <c r="L22" i="211"/>
  <c r="L23" i="211"/>
  <c r="L26" i="211"/>
  <c r="L21" i="211"/>
  <c r="K10" i="230" l="1"/>
  <c r="K23" i="230" s="1"/>
  <c r="K6" i="230" s="1"/>
  <c r="C8" i="299" s="1"/>
  <c r="C9" i="299" s="1"/>
  <c r="M159" i="211"/>
  <c r="M16" i="230" s="1"/>
  <c r="O16" i="230" s="1"/>
  <c r="N24" i="211"/>
  <c r="M24" i="211"/>
  <c r="O24" i="211" s="1"/>
  <c r="M23" i="211"/>
  <c r="N23" i="211"/>
  <c r="N26" i="211"/>
  <c r="M26" i="211"/>
  <c r="O26" i="211" s="1"/>
  <c r="M21" i="211"/>
  <c r="N21" i="211"/>
  <c r="N22" i="211"/>
  <c r="M22" i="211"/>
  <c r="O22" i="211" s="1"/>
  <c r="L90" i="211"/>
  <c r="M90" i="211" s="1"/>
  <c r="M93" i="211" s="1"/>
  <c r="M14" i="230" s="1"/>
  <c r="O14" i="230" s="1"/>
  <c r="N135" i="211"/>
  <c r="C5" i="299"/>
  <c r="C7" i="299" s="1"/>
  <c r="O135" i="211"/>
  <c r="O159" i="211" s="1"/>
  <c r="O23" i="211" l="1"/>
  <c r="O21" i="211"/>
  <c r="M29" i="211"/>
  <c r="M251" i="211" s="1"/>
  <c r="N90" i="211"/>
  <c r="C10" i="299"/>
  <c r="C17" i="299"/>
  <c r="O90" i="211"/>
  <c r="M11" i="230" l="1"/>
  <c r="M18" i="211"/>
  <c r="O29" i="211"/>
  <c r="O93" i="211"/>
  <c r="C20" i="299"/>
  <c r="C13" i="299"/>
  <c r="C12" i="299"/>
  <c r="M10" i="230" l="1"/>
  <c r="M23" i="230" s="1"/>
  <c r="M6" i="230" s="1"/>
  <c r="O251" i="211"/>
  <c r="O18" i="211" s="1"/>
  <c r="C21" i="299"/>
  <c r="O11" i="230"/>
  <c r="O10" i="230" s="1"/>
  <c r="O23" i="230" s="1"/>
  <c r="C22" i="299" l="1"/>
  <c r="C23" i="299" s="1"/>
  <c r="C24" i="299" s="1"/>
  <c r="O6" i="230" l="1"/>
  <c r="C25" i="299" l="1"/>
  <c r="C26" i="299" l="1"/>
  <c r="C27" i="299" l="1"/>
  <c r="C28" i="299" l="1"/>
  <c r="C31" i="299"/>
</calcChain>
</file>

<file path=xl/sharedStrings.xml><?xml version="1.0" encoding="utf-8"?>
<sst xmlns="http://schemas.openxmlformats.org/spreadsheetml/2006/main" count="1940" uniqueCount="780">
  <si>
    <t>단위 : 원</t>
    <phoneticPr fontId="14" type="noConversion"/>
  </si>
  <si>
    <t>배관공</t>
  </si>
  <si>
    <t>규     격</t>
    <phoneticPr fontId="14" type="noConversion"/>
  </si>
  <si>
    <t>단위</t>
    <phoneticPr fontId="14" type="noConversion"/>
  </si>
  <si>
    <t>명       칭</t>
    <phoneticPr fontId="14" type="noConversion"/>
  </si>
  <si>
    <t>계</t>
    <phoneticPr fontId="14" type="noConversion"/>
  </si>
  <si>
    <t xml:space="preserve">단  가 </t>
    <phoneticPr fontId="14" type="noConversion"/>
  </si>
  <si>
    <t>노  무  비</t>
    <phoneticPr fontId="14" type="noConversion"/>
  </si>
  <si>
    <t>일 위 대 가 목 록</t>
    <phoneticPr fontId="14" type="noConversion"/>
  </si>
  <si>
    <t>금  액</t>
    <phoneticPr fontId="14" type="noConversion"/>
  </si>
  <si>
    <t>규     격</t>
    <phoneticPr fontId="14" type="noConversion"/>
  </si>
  <si>
    <t>비    고</t>
    <phoneticPr fontId="14" type="noConversion"/>
  </si>
  <si>
    <t>ℓ</t>
    <phoneticPr fontId="14" type="noConversion"/>
  </si>
  <si>
    <t>플랜트특수용접공</t>
  </si>
  <si>
    <t>통신케이블공</t>
  </si>
  <si>
    <t>플랜트기계설치공</t>
  </si>
  <si>
    <t>무선안테나공</t>
  </si>
  <si>
    <t>경       비</t>
    <phoneticPr fontId="14" type="noConversion"/>
  </si>
  <si>
    <t>비   고</t>
    <phoneticPr fontId="14" type="noConversion"/>
  </si>
  <si>
    <t>중급품질관리원</t>
  </si>
  <si>
    <t>한식미장공</t>
  </si>
  <si>
    <t>철골공</t>
  </si>
  <si>
    <t>초급품질관리원</t>
  </si>
  <si>
    <t>한식와공</t>
  </si>
  <si>
    <t>위생공</t>
  </si>
  <si>
    <t>지적기사</t>
  </si>
  <si>
    <t>한식와공조공</t>
  </si>
  <si>
    <t>콘크리트공</t>
  </si>
  <si>
    <t>덕트공</t>
  </si>
  <si>
    <t>지적산업기사</t>
  </si>
  <si>
    <t>목조각공</t>
  </si>
  <si>
    <t>보온공</t>
  </si>
  <si>
    <t>지적기능사</t>
  </si>
  <si>
    <t>석조각공</t>
  </si>
  <si>
    <t>착암공</t>
  </si>
  <si>
    <t>인력운반공</t>
  </si>
  <si>
    <t>특수화공</t>
  </si>
  <si>
    <t>화약취급공</t>
  </si>
  <si>
    <t>궤도공</t>
  </si>
  <si>
    <t>특고압케이블전공</t>
  </si>
  <si>
    <t>화공</t>
  </si>
  <si>
    <t>할석공</t>
  </si>
  <si>
    <t>건설기계조장</t>
  </si>
  <si>
    <t>고압케이블전공</t>
  </si>
  <si>
    <t>도배공</t>
  </si>
  <si>
    <t>플랜트특별인부</t>
  </si>
  <si>
    <t>석면해체공</t>
  </si>
  <si>
    <t>연마공</t>
  </si>
  <si>
    <t>플랜트케이블전공</t>
  </si>
  <si>
    <t>광케이블설치사</t>
  </si>
  <si>
    <t>특별인부</t>
  </si>
  <si>
    <t>석공</t>
  </si>
  <si>
    <t>플랜트계장공</t>
  </si>
  <si>
    <t>조력공</t>
  </si>
  <si>
    <t>줄눈공</t>
  </si>
  <si>
    <t>플랜트덕트공</t>
  </si>
  <si>
    <t>판넬조립공</t>
  </si>
  <si>
    <t>플랜트보온공</t>
  </si>
  <si>
    <t>도편수</t>
  </si>
  <si>
    <t>비계공</t>
  </si>
  <si>
    <t>지붕잇기공</t>
  </si>
  <si>
    <t>제철축로공</t>
  </si>
  <si>
    <t>드잡이공</t>
  </si>
  <si>
    <t>형틀목공</t>
  </si>
  <si>
    <t>벌목부</t>
  </si>
  <si>
    <t>비파괴시험공</t>
  </si>
  <si>
    <t>한식목공</t>
  </si>
  <si>
    <t>철근공</t>
  </si>
  <si>
    <t>조경공</t>
  </si>
  <si>
    <t>특급품질관리원</t>
  </si>
  <si>
    <t>한식목공조공</t>
  </si>
  <si>
    <t>철공</t>
  </si>
  <si>
    <t>고급품질관리원</t>
  </si>
  <si>
    <t>한식석공</t>
  </si>
  <si>
    <t>철판공</t>
  </si>
  <si>
    <t>원자력플랜트전공</t>
  </si>
  <si>
    <t>포설공</t>
  </si>
  <si>
    <t>전기공사기사</t>
  </si>
  <si>
    <t>유리공</t>
  </si>
  <si>
    <t>선원</t>
  </si>
  <si>
    <t>철도신호공</t>
  </si>
  <si>
    <t>전기공사산업기사</t>
  </si>
  <si>
    <t>방수공</t>
  </si>
  <si>
    <t>플랜트배관공</t>
  </si>
  <si>
    <t>통신내선공</t>
  </si>
  <si>
    <t>변전전공</t>
  </si>
  <si>
    <t>미장공</t>
  </si>
  <si>
    <t>플랜트제관공</t>
  </si>
  <si>
    <t>통신설비공</t>
  </si>
  <si>
    <t>코킹공</t>
  </si>
  <si>
    <t>플랜트용접공</t>
  </si>
  <si>
    <t>통신외선공</t>
  </si>
  <si>
    <t>제도사</t>
  </si>
  <si>
    <t>내선전공</t>
  </si>
  <si>
    <t>건설기계운전사</t>
  </si>
  <si>
    <t>저압케이블전공</t>
  </si>
  <si>
    <t>원자력용접공</t>
  </si>
  <si>
    <t>포장공</t>
  </si>
  <si>
    <t>화물차운전사</t>
  </si>
  <si>
    <t>송전전공</t>
  </si>
  <si>
    <t>원자력기계설치공</t>
  </si>
  <si>
    <t>잠수부</t>
  </si>
  <si>
    <t>일반기계운전사</t>
  </si>
  <si>
    <t>송전활선전공</t>
  </si>
  <si>
    <t>원자력품질관리사</t>
  </si>
  <si>
    <t>조적공</t>
  </si>
  <si>
    <t>기계설비공</t>
  </si>
  <si>
    <t>배전전공</t>
  </si>
  <si>
    <t>통신관련기사</t>
  </si>
  <si>
    <t>명   칭</t>
    <phoneticPr fontId="14" type="noConversion"/>
  </si>
  <si>
    <t>보통인부</t>
  </si>
  <si>
    <t>작업반장</t>
  </si>
  <si>
    <t>교류 500A</t>
    <phoneticPr fontId="14" type="noConversion"/>
  </si>
  <si>
    <t>견출공</t>
  </si>
  <si>
    <t>준설선선장</t>
  </si>
  <si>
    <t>배전활선전공</t>
  </si>
  <si>
    <t>통신관련산업기사</t>
  </si>
  <si>
    <t>건축목공</t>
  </si>
  <si>
    <t>준설선기관사</t>
  </si>
  <si>
    <t>플랜트전공</t>
  </si>
  <si>
    <t>통신관련기능사</t>
  </si>
  <si>
    <t>창호공</t>
  </si>
  <si>
    <t>준설선운전사</t>
  </si>
  <si>
    <t>계장공</t>
  </si>
  <si>
    <t>단위</t>
    <phoneticPr fontId="14" type="noConversion"/>
  </si>
  <si>
    <t>단위</t>
  </si>
  <si>
    <t>일 위 대 가 표</t>
    <phoneticPr fontId="14" type="noConversion"/>
  </si>
  <si>
    <t>보일러공</t>
  </si>
  <si>
    <t>보링공</t>
  </si>
  <si>
    <t>수량</t>
    <phoneticPr fontId="14" type="noConversion"/>
  </si>
  <si>
    <t>간단</t>
    <phoneticPr fontId="14" type="noConversion"/>
  </si>
  <si>
    <t>비  고</t>
  </si>
  <si>
    <t>기본급</t>
  </si>
  <si>
    <t>상여금</t>
  </si>
  <si>
    <t>퇴직급여</t>
  </si>
  <si>
    <t>용접공</t>
  </si>
  <si>
    <t>금   액</t>
    <phoneticPr fontId="14" type="noConversion"/>
  </si>
  <si>
    <t>-</t>
  </si>
  <si>
    <t>식</t>
    <phoneticPr fontId="26" type="noConversion"/>
  </si>
  <si>
    <t>재 료 비</t>
    <phoneticPr fontId="14" type="noConversion"/>
  </si>
  <si>
    <t>노 무 비</t>
    <phoneticPr fontId="14" type="noConversion"/>
  </si>
  <si>
    <t>경 비</t>
    <phoneticPr fontId="14" type="noConversion"/>
  </si>
  <si>
    <t>NO</t>
    <phoneticPr fontId="14" type="noConversion"/>
  </si>
  <si>
    <t>호  표</t>
    <phoneticPr fontId="14" type="noConversion"/>
  </si>
  <si>
    <t>품    명</t>
    <phoneticPr fontId="31" type="noConversion"/>
  </si>
  <si>
    <t>수량</t>
  </si>
  <si>
    <t xml:space="preserve"> 재 료 비</t>
    <phoneticPr fontId="14" type="noConversion"/>
  </si>
  <si>
    <t>합   계</t>
    <phoneticPr fontId="58" type="noConversion"/>
  </si>
  <si>
    <t>단   가</t>
    <phoneticPr fontId="14" type="noConversion"/>
  </si>
  <si>
    <t>금   액</t>
    <phoneticPr fontId="14" type="noConversion"/>
  </si>
  <si>
    <t>단  가</t>
    <phoneticPr fontId="14" type="noConversion"/>
  </si>
  <si>
    <t>호 표</t>
    <phoneticPr fontId="14" type="noConversion"/>
  </si>
  <si>
    <t xml:space="preserve">단 가 대 비 표 </t>
    <phoneticPr fontId="117" type="noConversion"/>
  </si>
  <si>
    <t>조사단가</t>
    <phoneticPr fontId="22" type="noConversion"/>
  </si>
  <si>
    <t>단  가</t>
    <phoneticPr fontId="22" type="noConversion"/>
  </si>
  <si>
    <t>Page</t>
    <phoneticPr fontId="20" type="noConversion"/>
  </si>
  <si>
    <t>M/DAY당</t>
  </si>
  <si>
    <t>견 적 단 가</t>
    <phoneticPr fontId="22" type="noConversion"/>
  </si>
  <si>
    <t>A</t>
    <phoneticPr fontId="20" type="noConversion"/>
  </si>
  <si>
    <t>직 접 재 료 비</t>
  </si>
  <si>
    <t>간 접 재 료 비</t>
  </si>
  <si>
    <t>(6,)</t>
  </si>
  <si>
    <t>(8,)</t>
  </si>
  <si>
    <t>식</t>
    <phoneticPr fontId="14" type="noConversion"/>
  </si>
  <si>
    <t>세항</t>
    <phoneticPr fontId="14" type="noConversion"/>
  </si>
  <si>
    <t>단위 : 원</t>
    <phoneticPr fontId="14" type="noConversion"/>
  </si>
  <si>
    <t>규    격</t>
    <phoneticPr fontId="31" type="noConversion"/>
  </si>
  <si>
    <t xml:space="preserve"> 재 료 비</t>
    <phoneticPr fontId="14" type="noConversion"/>
  </si>
  <si>
    <t>노 무 비</t>
    <phoneticPr fontId="14" type="noConversion"/>
  </si>
  <si>
    <t>경 비</t>
    <phoneticPr fontId="14" type="noConversion"/>
  </si>
  <si>
    <t>합   계</t>
    <phoneticPr fontId="58" type="noConversion"/>
  </si>
  <si>
    <t>단   가</t>
    <phoneticPr fontId="14" type="noConversion"/>
  </si>
  <si>
    <t>금   액</t>
    <phoneticPr fontId="14" type="noConversion"/>
  </si>
  <si>
    <t>단  가</t>
    <phoneticPr fontId="14" type="noConversion"/>
  </si>
  <si>
    <t>금  액</t>
    <phoneticPr fontId="14" type="noConversion"/>
  </si>
  <si>
    <t xml:space="preserve">비 고  </t>
    <phoneticPr fontId="14" type="noConversion"/>
  </si>
  <si>
    <t>적용단가</t>
    <phoneticPr fontId="14" type="noConversion"/>
  </si>
  <si>
    <t>단위 : 원</t>
    <phoneticPr fontId="19" type="noConversion"/>
  </si>
  <si>
    <t>비     고</t>
    <phoneticPr fontId="19" type="noConversion"/>
  </si>
  <si>
    <t>직 접 노 무 비</t>
    <phoneticPr fontId="14" type="noConversion"/>
  </si>
  <si>
    <t>간접노무비</t>
    <phoneticPr fontId="14" type="noConversion"/>
  </si>
  <si>
    <t xml:space="preserve">(직접노무비) x   </t>
    <phoneticPr fontId="19" type="noConversion"/>
  </si>
  <si>
    <t>산 재 보 험 료</t>
    <phoneticPr fontId="19" type="noConversion"/>
  </si>
  <si>
    <t xml:space="preserve">(노무비) x </t>
    <phoneticPr fontId="19" type="noConversion"/>
  </si>
  <si>
    <t>고 용 보 험 료</t>
    <phoneticPr fontId="19" type="noConversion"/>
  </si>
  <si>
    <t>건 강 보 험 료</t>
    <phoneticPr fontId="19" type="noConversion"/>
  </si>
  <si>
    <t xml:space="preserve">(직접노무비) x   </t>
    <phoneticPr fontId="19" type="noConversion"/>
  </si>
  <si>
    <t>연 금 보 험 료</t>
    <phoneticPr fontId="19" type="noConversion"/>
  </si>
  <si>
    <t>노인장기요양보험료</t>
    <phoneticPr fontId="19" type="noConversion"/>
  </si>
  <si>
    <t>(건강보험료) x</t>
    <phoneticPr fontId="19" type="noConversion"/>
  </si>
  <si>
    <t>산업안전보건 관 리 비</t>
    <phoneticPr fontId="19" type="noConversion"/>
  </si>
  <si>
    <t>(재료비+직접노무비) x</t>
    <phoneticPr fontId="19" type="noConversion"/>
  </si>
  <si>
    <t>환경보전비</t>
    <phoneticPr fontId="19" type="noConversion"/>
  </si>
  <si>
    <t>(재료비+직접노무비+산출경비) x</t>
    <phoneticPr fontId="19" type="noConversion"/>
  </si>
  <si>
    <t>퇴직공제부금비</t>
    <phoneticPr fontId="19" type="noConversion"/>
  </si>
  <si>
    <t xml:space="preserve">(직접노무비) x   </t>
    <phoneticPr fontId="19" type="noConversion"/>
  </si>
  <si>
    <t>기  타  경  비</t>
    <phoneticPr fontId="19" type="noConversion"/>
  </si>
  <si>
    <t>(재료비+노무비) x</t>
    <phoneticPr fontId="19" type="noConversion"/>
  </si>
  <si>
    <t>(4,)</t>
    <phoneticPr fontId="14" type="noConversion"/>
  </si>
  <si>
    <t>순원가</t>
    <phoneticPr fontId="19" type="noConversion"/>
  </si>
  <si>
    <t>(재료비+노무비+경비)</t>
    <phoneticPr fontId="14" type="noConversion"/>
  </si>
  <si>
    <r>
      <t>(5,)</t>
    </r>
    <r>
      <rPr>
        <sz val="11"/>
        <color theme="1"/>
        <rFont val="맑은 고딕"/>
        <family val="2"/>
        <charset val="129"/>
        <scheme val="minor"/>
      </rPr>
      <t/>
    </r>
    <phoneticPr fontId="14" type="noConversion"/>
  </si>
  <si>
    <t>일반관리비</t>
    <phoneticPr fontId="19" type="noConversion"/>
  </si>
  <si>
    <t>(순원가) x</t>
    <phoneticPr fontId="19" type="noConversion"/>
  </si>
  <si>
    <t>이윤</t>
    <phoneticPr fontId="19" type="noConversion"/>
  </si>
  <si>
    <t>(노무비+경비+일반관리비) x</t>
    <phoneticPr fontId="19" type="noConversion"/>
  </si>
  <si>
    <t>15%이하</t>
    <phoneticPr fontId="14" type="noConversion"/>
  </si>
  <si>
    <t>공급가액</t>
    <phoneticPr fontId="19" type="noConversion"/>
  </si>
  <si>
    <t>부가가치세</t>
    <phoneticPr fontId="19" type="noConversion"/>
  </si>
  <si>
    <t>(공급가액) x</t>
    <phoneticPr fontId="19" type="noConversion"/>
  </si>
  <si>
    <t>총원가</t>
    <phoneticPr fontId="19" type="noConversion"/>
  </si>
  <si>
    <t>(10,)</t>
  </si>
  <si>
    <t>드잡이공편수</t>
  </si>
  <si>
    <t>한식미장공편수</t>
  </si>
  <si>
    <t>한식와공편수</t>
  </si>
  <si>
    <t>한식단청공편수</t>
  </si>
  <si>
    <t>한식석공조공</t>
  </si>
  <si>
    <t>한식미장공조공</t>
  </si>
  <si>
    <t xml:space="preserve">조달청 </t>
    <phoneticPr fontId="14" type="noConversion"/>
  </si>
  <si>
    <t>비목                                 구분</t>
    <phoneticPr fontId="19" type="noConversion"/>
  </si>
  <si>
    <t>낙찰율</t>
    <phoneticPr fontId="14" type="noConversion"/>
  </si>
  <si>
    <t>적용금액</t>
    <phoneticPr fontId="19" type="noConversion"/>
  </si>
  <si>
    <t xml:space="preserve">사 업 명  : </t>
    <phoneticPr fontId="14" type="noConversion"/>
  </si>
  <si>
    <t>소  계</t>
    <phoneticPr fontId="19" type="noConversion"/>
  </si>
  <si>
    <t>(2.) 노 무 비</t>
    <phoneticPr fontId="28" type="noConversion"/>
  </si>
  <si>
    <t>(3.) 경 비</t>
    <phoneticPr fontId="14" type="noConversion"/>
  </si>
  <si>
    <t>(1.) 재 료 비</t>
    <phoneticPr fontId="28" type="noConversion"/>
  </si>
  <si>
    <t>재  료  명</t>
    <phoneticPr fontId="21" type="noConversion"/>
  </si>
  <si>
    <t>규       격</t>
    <phoneticPr fontId="22" type="noConversion"/>
  </si>
  <si>
    <t>B</t>
    <phoneticPr fontId="20" type="noConversion"/>
  </si>
  <si>
    <t>가격정보</t>
    <phoneticPr fontId="117" type="noConversion"/>
  </si>
  <si>
    <t>구성비</t>
    <phoneticPr fontId="14" type="noConversion"/>
  </si>
  <si>
    <t>세항</t>
    <phoneticPr fontId="14" type="noConversion"/>
  </si>
  <si>
    <t>품      명</t>
    <phoneticPr fontId="14" type="noConversion"/>
  </si>
  <si>
    <t>재질 및 규격</t>
    <phoneticPr fontId="14" type="noConversion"/>
  </si>
  <si>
    <t>산  출  근  거</t>
    <phoneticPr fontId="14" type="noConversion"/>
  </si>
  <si>
    <t>숨기기</t>
    <phoneticPr fontId="14" type="noConversion"/>
  </si>
  <si>
    <t>정미량</t>
    <phoneticPr fontId="14" type="noConversion"/>
  </si>
  <si>
    <t>소요량</t>
    <phoneticPr fontId="14" type="noConversion"/>
  </si>
  <si>
    <t>비고</t>
    <phoneticPr fontId="14" type="noConversion"/>
  </si>
  <si>
    <t>철재면</t>
  </si>
  <si>
    <t>품    명</t>
    <phoneticPr fontId="31" type="noConversion"/>
  </si>
  <si>
    <t>세항</t>
    <phoneticPr fontId="14" type="noConversion"/>
  </si>
  <si>
    <t>사 업 명 :</t>
    <phoneticPr fontId="14" type="noConversion"/>
  </si>
  <si>
    <t>단위</t>
    <phoneticPr fontId="14" type="noConversion"/>
  </si>
  <si>
    <t>수량</t>
    <phoneticPr fontId="14" type="noConversion"/>
  </si>
  <si>
    <t>규    격</t>
    <phoneticPr fontId="14" type="noConversion"/>
  </si>
  <si>
    <t>산출경비</t>
    <phoneticPr fontId="19" type="noConversion"/>
  </si>
  <si>
    <t>손율</t>
    <phoneticPr fontId="14" type="noConversion"/>
  </si>
  <si>
    <t>항</t>
    <phoneticPr fontId="14" type="noConversion"/>
  </si>
  <si>
    <t>항</t>
    <phoneticPr fontId="14" type="noConversion"/>
  </si>
  <si>
    <t xml:space="preserve">사  업  명  : </t>
    <phoneticPr fontId="14" type="noConversion"/>
  </si>
  <si>
    <t>직종명</t>
  </si>
  <si>
    <r>
      <t>(7,)</t>
    </r>
    <r>
      <rPr>
        <sz val="11"/>
        <color theme="1"/>
        <rFont val="맑은 고딕"/>
        <family val="2"/>
        <charset val="129"/>
        <scheme val="minor"/>
      </rPr>
      <t/>
    </r>
  </si>
  <si>
    <r>
      <t>(9,)</t>
    </r>
    <r>
      <rPr>
        <sz val="11"/>
        <color theme="1"/>
        <rFont val="맑은 고딕"/>
        <family val="2"/>
        <charset val="129"/>
        <scheme val="minor"/>
      </rPr>
      <t/>
    </r>
  </si>
  <si>
    <t>내 역 서</t>
    <phoneticPr fontId="14" type="noConversion"/>
  </si>
  <si>
    <t>공통가설</t>
  </si>
  <si>
    <t>㎡</t>
  </si>
  <si>
    <t>바탕만들기</t>
  </si>
  <si>
    <t>건축물보양</t>
    <phoneticPr fontId="26" type="noConversion"/>
  </si>
  <si>
    <t>보통인부</t>
    <phoneticPr fontId="10" type="noConversion"/>
  </si>
  <si>
    <t>㎡</t>
    <phoneticPr fontId="14" type="noConversion"/>
  </si>
  <si>
    <t>M2</t>
    <phoneticPr fontId="14" type="noConversion"/>
  </si>
  <si>
    <t>금속8-4-1</t>
    <phoneticPr fontId="14" type="noConversion"/>
  </si>
  <si>
    <t>인</t>
    <phoneticPr fontId="26" type="noConversion"/>
  </si>
  <si>
    <t>현장분사용</t>
    <phoneticPr fontId="14" type="noConversion"/>
  </si>
  <si>
    <t>㎏</t>
    <phoneticPr fontId="14" type="noConversion"/>
  </si>
  <si>
    <t>소계</t>
    <phoneticPr fontId="14" type="noConversion"/>
  </si>
  <si>
    <t>m</t>
    <phoneticPr fontId="14" type="noConversion"/>
  </si>
  <si>
    <t>T=8.5</t>
    <phoneticPr fontId="26" type="noConversion"/>
  </si>
  <si>
    <t>목공4-2-2</t>
    <phoneticPr fontId="14" type="noConversion"/>
  </si>
  <si>
    <t>목재</t>
    <phoneticPr fontId="26" type="noConversion"/>
  </si>
  <si>
    <t>재</t>
    <phoneticPr fontId="14" type="noConversion"/>
  </si>
  <si>
    <t>주재료비의 5%</t>
    <phoneticPr fontId="14" type="noConversion"/>
  </si>
  <si>
    <t>바탕만들기</t>
    <phoneticPr fontId="26" type="noConversion"/>
  </si>
  <si>
    <t>개</t>
    <phoneticPr fontId="14" type="noConversion"/>
  </si>
  <si>
    <t>T=9.0</t>
    <phoneticPr fontId="26" type="noConversion"/>
  </si>
  <si>
    <t>공구손료</t>
    <phoneticPr fontId="10" type="noConversion"/>
  </si>
  <si>
    <t>M</t>
    <phoneticPr fontId="14" type="noConversion"/>
  </si>
  <si>
    <t>먹매김</t>
    <phoneticPr fontId="26" type="noConversion"/>
  </si>
  <si>
    <t>구조부</t>
    <phoneticPr fontId="26" type="noConversion"/>
  </si>
  <si>
    <t>바닥</t>
    <phoneticPr fontId="26" type="noConversion"/>
  </si>
  <si>
    <t>준공청소포함</t>
    <phoneticPr fontId="26" type="noConversion"/>
  </si>
  <si>
    <t>㎡</t>
    <phoneticPr fontId="299" type="noConversion"/>
  </si>
  <si>
    <t>m</t>
    <phoneticPr fontId="299" type="noConversion"/>
  </si>
  <si>
    <t>건축물현장정리</t>
    <phoneticPr fontId="26" type="noConversion"/>
  </si>
  <si>
    <t>건축물현장정리</t>
    <phoneticPr fontId="14" type="noConversion"/>
  </si>
  <si>
    <t>개소</t>
    <phoneticPr fontId="299" type="noConversion"/>
  </si>
  <si>
    <t>노무비의 1%</t>
    <phoneticPr fontId="26" type="noConversion"/>
  </si>
  <si>
    <t>개</t>
    <phoneticPr fontId="299" type="noConversion"/>
  </si>
  <si>
    <t>외송,각재</t>
    <phoneticPr fontId="26" type="noConversion"/>
  </si>
  <si>
    <t>T=8.5mm*1겹</t>
    <phoneticPr fontId="26" type="noConversion"/>
  </si>
  <si>
    <t>먹매김</t>
    <phoneticPr fontId="14" type="noConversion"/>
  </si>
  <si>
    <t>구조부</t>
    <phoneticPr fontId="14" type="noConversion"/>
  </si>
  <si>
    <t>목공4-1-1</t>
    <phoneticPr fontId="14" type="noConversion"/>
  </si>
  <si>
    <t>건축목공</t>
    <phoneticPr fontId="14" type="noConversion"/>
  </si>
  <si>
    <t>일반</t>
    <phoneticPr fontId="14" type="noConversion"/>
  </si>
  <si>
    <t>바닥</t>
    <phoneticPr fontId="14" type="noConversion"/>
  </si>
  <si>
    <t>가설2-9-1</t>
    <phoneticPr fontId="14" type="noConversion"/>
  </si>
  <si>
    <t>50*40m</t>
    <phoneticPr fontId="26" type="noConversion"/>
  </si>
  <si>
    <t>준공청소포함</t>
    <phoneticPr fontId="14" type="noConversion"/>
  </si>
  <si>
    <t>목공4-2-4</t>
    <phoneticPr fontId="14" type="noConversion"/>
  </si>
  <si>
    <t>수장5-1-1</t>
    <phoneticPr fontId="14" type="noConversion"/>
  </si>
  <si>
    <t>수장5-2-6</t>
    <phoneticPr fontId="14" type="noConversion"/>
  </si>
  <si>
    <t>아세치렌</t>
    <phoneticPr fontId="26" type="noConversion"/>
  </si>
  <si>
    <t>853ℓ/kg, 용접용</t>
    <phoneticPr fontId="26" type="noConversion"/>
  </si>
  <si>
    <t>철공</t>
    <phoneticPr fontId="10" type="noConversion"/>
  </si>
  <si>
    <t>노무비의 3%</t>
    <phoneticPr fontId="26" type="noConversion"/>
  </si>
  <si>
    <t>철재면.2회</t>
    <phoneticPr fontId="26" type="noConversion"/>
  </si>
  <si>
    <t>인</t>
    <phoneticPr fontId="14" type="noConversion"/>
  </si>
  <si>
    <t>창호,유리10-3-1</t>
    <phoneticPr fontId="14" type="noConversion"/>
  </si>
  <si>
    <t>핸디퍼티</t>
    <phoneticPr fontId="26" type="noConversion"/>
  </si>
  <si>
    <t>내부용</t>
    <phoneticPr fontId="26" type="noConversion"/>
  </si>
  <si>
    <t>연마지</t>
    <phoneticPr fontId="26" type="noConversion"/>
  </si>
  <si>
    <t>#100-120</t>
    <phoneticPr fontId="26" type="noConversion"/>
  </si>
  <si>
    <t>매</t>
    <phoneticPr fontId="14" type="noConversion"/>
  </si>
  <si>
    <t>도장공</t>
    <phoneticPr fontId="10" type="noConversion"/>
  </si>
  <si>
    <t>칠공사11-1-2</t>
    <phoneticPr fontId="14" type="noConversion"/>
  </si>
  <si>
    <t>F - TAPE</t>
    <phoneticPr fontId="26" type="noConversion"/>
  </si>
  <si>
    <t>휠러</t>
    <phoneticPr fontId="10" type="noConversion"/>
  </si>
  <si>
    <t>아크릴릭</t>
    <phoneticPr fontId="14" type="noConversion"/>
  </si>
  <si>
    <t>노무비의 2%</t>
    <phoneticPr fontId="14" type="noConversion"/>
  </si>
  <si>
    <t>포리빠데</t>
    <phoneticPr fontId="26" type="noConversion"/>
  </si>
  <si>
    <t>#250, 금속퍼티</t>
    <phoneticPr fontId="26" type="noConversion"/>
  </si>
  <si>
    <t>수성페인트</t>
    <phoneticPr fontId="26" type="noConversion"/>
  </si>
  <si>
    <t>PE필름</t>
    <phoneticPr fontId="26" type="noConversion"/>
  </si>
  <si>
    <t>T=0.1*1800</t>
    <phoneticPr fontId="26" type="noConversion"/>
  </si>
  <si>
    <t>내장공</t>
    <phoneticPr fontId="10" type="noConversion"/>
  </si>
  <si>
    <t>우레탄신너</t>
    <phoneticPr fontId="26" type="noConversion"/>
  </si>
  <si>
    <t>아크릴우레탄용</t>
    <phoneticPr fontId="26" type="noConversion"/>
  </si>
  <si>
    <t>녹막이페인트</t>
    <phoneticPr fontId="26" type="noConversion"/>
  </si>
  <si>
    <t>KSM 6030-1종3류</t>
    <phoneticPr fontId="26" type="noConversion"/>
  </si>
  <si>
    <t>내 역 집 계 표</t>
    <phoneticPr fontId="26" type="noConversion"/>
  </si>
  <si>
    <t>수 량 산 출 표</t>
    <phoneticPr fontId="299" type="noConversion"/>
  </si>
  <si>
    <t>2-1</t>
    <phoneticPr fontId="299" type="noConversion"/>
  </si>
  <si>
    <t>퍼티 및 연마</t>
    <phoneticPr fontId="14" type="noConversion"/>
  </si>
  <si>
    <t>노무비의 3%</t>
    <phoneticPr fontId="14" type="noConversion"/>
  </si>
  <si>
    <t>kg</t>
    <phoneticPr fontId="14" type="noConversion"/>
  </si>
  <si>
    <t>식</t>
    <phoneticPr fontId="299" type="noConversion"/>
  </si>
  <si>
    <t>(내역집계표)</t>
    <phoneticPr fontId="14" type="noConversion"/>
  </si>
  <si>
    <t>Metal Screw</t>
    <phoneticPr fontId="26" type="noConversion"/>
  </si>
  <si>
    <t>KJ-1000</t>
    <phoneticPr fontId="26" type="noConversion"/>
  </si>
  <si>
    <t>K-2,본드</t>
    <phoneticPr fontId="26" type="noConversion"/>
  </si>
  <si>
    <t>미송,각재</t>
    <phoneticPr fontId="26" type="noConversion"/>
  </si>
  <si>
    <t>라왕, 각재</t>
    <phoneticPr fontId="26" type="noConversion"/>
  </si>
  <si>
    <t>M D F</t>
    <phoneticPr fontId="26" type="noConversion"/>
  </si>
  <si>
    <t>연강 Φ3.2</t>
    <phoneticPr fontId="26" type="noConversion"/>
  </si>
  <si>
    <t>용접기손료</t>
    <phoneticPr fontId="26" type="noConversion"/>
  </si>
  <si>
    <t>교류 500A</t>
    <phoneticPr fontId="26" type="noConversion"/>
  </si>
  <si>
    <t>부산물</t>
    <phoneticPr fontId="26" type="noConversion"/>
  </si>
  <si>
    <t>철재</t>
    <phoneticPr fontId="26" type="noConversion"/>
  </si>
  <si>
    <t>실리콘</t>
    <phoneticPr fontId="26" type="noConversion"/>
  </si>
  <si>
    <t>I액형</t>
    <phoneticPr fontId="26" type="noConversion"/>
  </si>
  <si>
    <t>넝마</t>
    <phoneticPr fontId="26" type="noConversion"/>
  </si>
  <si>
    <t>면,상품</t>
    <phoneticPr fontId="26" type="noConversion"/>
  </si>
  <si>
    <t>가루분</t>
    <phoneticPr fontId="26" type="noConversion"/>
  </si>
  <si>
    <t>규조토</t>
    <phoneticPr fontId="26" type="noConversion"/>
  </si>
  <si>
    <t>페인트신너</t>
    <phoneticPr fontId="26" type="noConversion"/>
  </si>
  <si>
    <t>휠러</t>
    <phoneticPr fontId="26" type="noConversion"/>
  </si>
  <si>
    <t>아크릴릭</t>
    <phoneticPr fontId="26" type="noConversion"/>
  </si>
  <si>
    <t>S-1</t>
    <phoneticPr fontId="26" type="noConversion"/>
  </si>
  <si>
    <t>보통인부</t>
    <phoneticPr fontId="14" type="noConversion"/>
  </si>
  <si>
    <t>골판지</t>
    <phoneticPr fontId="14" type="noConversion"/>
  </si>
  <si>
    <t>S-1</t>
    <phoneticPr fontId="14" type="noConversion"/>
  </si>
  <si>
    <t>㎥</t>
    <phoneticPr fontId="14" type="noConversion"/>
  </si>
  <si>
    <t>PE필름</t>
    <phoneticPr fontId="14" type="noConversion"/>
  </si>
  <si>
    <t>T=0.1*1800</t>
    <phoneticPr fontId="14" type="noConversion"/>
  </si>
  <si>
    <t>마스킹테이프</t>
    <phoneticPr fontId="14" type="noConversion"/>
  </si>
  <si>
    <t>청소용소모품</t>
    <phoneticPr fontId="14" type="noConversion"/>
  </si>
  <si>
    <t>접착제</t>
    <phoneticPr fontId="14" type="noConversion"/>
  </si>
  <si>
    <t xml:space="preserve">인 </t>
    <phoneticPr fontId="14" type="noConversion"/>
  </si>
  <si>
    <t>공구손료</t>
    <phoneticPr fontId="14" type="noConversion"/>
  </si>
  <si>
    <t>목재</t>
    <phoneticPr fontId="14" type="noConversion"/>
  </si>
  <si>
    <t>잡재료및소모재료(못등)</t>
    <phoneticPr fontId="14" type="noConversion"/>
  </si>
  <si>
    <t>합판</t>
    <phoneticPr fontId="14" type="noConversion"/>
  </si>
  <si>
    <t>Metal Screw</t>
    <phoneticPr fontId="14" type="noConversion"/>
  </si>
  <si>
    <t>Φ 4.2*25</t>
    <phoneticPr fontId="14" type="noConversion"/>
  </si>
  <si>
    <t>노무비의 2%</t>
    <phoneticPr fontId="26" type="noConversion"/>
  </si>
  <si>
    <t>K-2,본드</t>
    <phoneticPr fontId="14" type="noConversion"/>
  </si>
  <si>
    <t>용접봉</t>
    <phoneticPr fontId="14" type="noConversion"/>
  </si>
  <si>
    <t>산소</t>
    <phoneticPr fontId="14" type="noConversion"/>
  </si>
  <si>
    <t>6,000ℓ</t>
    <phoneticPr fontId="14" type="noConversion"/>
  </si>
  <si>
    <t>아세치렌</t>
    <phoneticPr fontId="14" type="noConversion"/>
  </si>
  <si>
    <t>철공</t>
    <phoneticPr fontId="14" type="noConversion"/>
  </si>
  <si>
    <t>용접공</t>
    <phoneticPr fontId="14" type="noConversion"/>
  </si>
  <si>
    <t xml:space="preserve"> </t>
    <phoneticPr fontId="26" type="noConversion"/>
  </si>
  <si>
    <t>특별인부</t>
    <phoneticPr fontId="14" type="noConversion"/>
  </si>
  <si>
    <t>기구손료</t>
    <phoneticPr fontId="14" type="noConversion"/>
  </si>
  <si>
    <t>용접기손료</t>
    <phoneticPr fontId="14" type="noConversion"/>
  </si>
  <si>
    <t>시간</t>
    <phoneticPr fontId="14" type="noConversion"/>
  </si>
  <si>
    <t>전력</t>
    <phoneticPr fontId="14" type="noConversion"/>
  </si>
  <si>
    <t>KWH</t>
    <phoneticPr fontId="14" type="noConversion"/>
  </si>
  <si>
    <t>실리콘</t>
    <phoneticPr fontId="14" type="noConversion"/>
  </si>
  <si>
    <t>I액형</t>
    <phoneticPr fontId="14" type="noConversion"/>
  </si>
  <si>
    <t>넝마</t>
    <phoneticPr fontId="14" type="noConversion"/>
  </si>
  <si>
    <t>Kg</t>
    <phoneticPr fontId="14" type="noConversion"/>
  </si>
  <si>
    <t>가루분</t>
    <phoneticPr fontId="14" type="noConversion"/>
  </si>
  <si>
    <t>유리공</t>
    <phoneticPr fontId="14" type="noConversion"/>
  </si>
  <si>
    <t>먹메김 면적</t>
    <phoneticPr fontId="299" type="noConversion"/>
  </si>
  <si>
    <t>원  가  계  산  서</t>
    <phoneticPr fontId="28" type="noConversion"/>
  </si>
  <si>
    <t>타일공</t>
  </si>
  <si>
    <t>도장공</t>
  </si>
  <si>
    <t>내장공</t>
  </si>
  <si>
    <t>배관공(수도)</t>
  </si>
  <si>
    <t>H/W시험사</t>
  </si>
  <si>
    <t>S/W시험사</t>
  </si>
  <si>
    <t xml:space="preserve">- </t>
  </si>
  <si>
    <t>(※238,720)</t>
  </si>
  <si>
    <t>특급품질관리기술인</t>
  </si>
  <si>
    <t>고급품질관리기술인</t>
  </si>
  <si>
    <t>중급품질관리기술인</t>
  </si>
  <si>
    <t>초급품질관리기술인</t>
  </si>
  <si>
    <t xml:space="preserve"> </t>
    <phoneticPr fontId="14" type="noConversion"/>
  </si>
  <si>
    <t>50mm</t>
    <phoneticPr fontId="26" type="noConversion"/>
  </si>
  <si>
    <t>개소</t>
    <phoneticPr fontId="14" type="noConversion"/>
  </si>
  <si>
    <t>미송, 판재</t>
    <phoneticPr fontId="26" type="noConversion"/>
  </si>
  <si>
    <t>※ 목재 (@450); 0.03*0.03*(1/0.45*2)*300*1.1=</t>
    <phoneticPr fontId="26" type="noConversion"/>
  </si>
  <si>
    <t>MDF판 붙임</t>
    <phoneticPr fontId="14" type="noConversion"/>
  </si>
  <si>
    <t>T=9.0mm*1PLY</t>
    <phoneticPr fontId="26" type="noConversion"/>
  </si>
  <si>
    <t>MDF판 붙임</t>
    <phoneticPr fontId="26" type="noConversion"/>
  </si>
  <si>
    <t>투명강화유리</t>
    <phoneticPr fontId="26" type="noConversion"/>
  </si>
  <si>
    <t>노무비의2%</t>
    <phoneticPr fontId="14" type="noConversion"/>
  </si>
  <si>
    <t>T=8.0</t>
    <phoneticPr fontId="26" type="noConversion"/>
  </si>
  <si>
    <t>T=8.0mm</t>
    <phoneticPr fontId="26" type="noConversion"/>
  </si>
  <si>
    <t>철판</t>
    <phoneticPr fontId="26" type="noConversion"/>
  </si>
  <si>
    <t>설치</t>
    <phoneticPr fontId="14" type="noConversion"/>
  </si>
  <si>
    <t>합  계</t>
    <phoneticPr fontId="26" type="noConversion"/>
  </si>
  <si>
    <t>kg</t>
    <phoneticPr fontId="299" type="noConversion"/>
  </si>
  <si>
    <t>ℓ</t>
    <phoneticPr fontId="299" type="noConversion"/>
  </si>
  <si>
    <t>시간</t>
    <phoneticPr fontId="299" type="noConversion"/>
  </si>
  <si>
    <t>매</t>
    <phoneticPr fontId="299" type="noConversion"/>
  </si>
  <si>
    <t>투명유리</t>
    <phoneticPr fontId="26" type="noConversion"/>
  </si>
  <si>
    <t>인터넷</t>
    <phoneticPr fontId="299" type="noConversion"/>
  </si>
  <si>
    <t>㎡</t>
    <phoneticPr fontId="26" type="noConversion"/>
  </si>
  <si>
    <t>M2</t>
    <phoneticPr fontId="14" type="noConversion"/>
  </si>
  <si>
    <t>칠공사11-1-3</t>
    <phoneticPr fontId="14" type="noConversion"/>
  </si>
  <si>
    <t>도장공</t>
    <phoneticPr fontId="10" type="noConversion"/>
  </si>
  <si>
    <t>인</t>
    <phoneticPr fontId="14" type="noConversion"/>
  </si>
  <si>
    <t>보통인부</t>
    <phoneticPr fontId="10" type="noConversion"/>
  </si>
  <si>
    <t>소계</t>
    <phoneticPr fontId="14" type="noConversion"/>
  </si>
  <si>
    <t>수성페인트</t>
    <phoneticPr fontId="26" type="noConversion"/>
  </si>
  <si>
    <t>KSM 6010-1급,내부</t>
    <phoneticPr fontId="26" type="noConversion"/>
  </si>
  <si>
    <t>ℓ</t>
    <phoneticPr fontId="14" type="noConversion"/>
  </si>
  <si>
    <t>잡재료</t>
    <phoneticPr fontId="10" type="noConversion"/>
  </si>
  <si>
    <t>주재료의 6%</t>
    <phoneticPr fontId="14" type="noConversion"/>
  </si>
  <si>
    <t>식</t>
    <phoneticPr fontId="26" type="noConversion"/>
  </si>
  <si>
    <t>인</t>
    <phoneticPr fontId="26" type="noConversion"/>
  </si>
  <si>
    <t>수성페인트(뿜칠)</t>
    <phoneticPr fontId="26" type="noConversion"/>
  </si>
  <si>
    <t>벽면, 2회</t>
    <phoneticPr fontId="14" type="noConversion"/>
  </si>
  <si>
    <t>칠공사11-2-3</t>
    <phoneticPr fontId="14" type="noConversion"/>
  </si>
  <si>
    <t>공구손료</t>
    <phoneticPr fontId="10" type="noConversion"/>
  </si>
  <si>
    <t>노무비의 9%</t>
    <phoneticPr fontId="14" type="noConversion"/>
  </si>
  <si>
    <t>식</t>
    <phoneticPr fontId="14" type="noConversion"/>
  </si>
  <si>
    <t>도장보양</t>
    <phoneticPr fontId="14" type="noConversion"/>
  </si>
  <si>
    <t>도장면</t>
    <phoneticPr fontId="26" type="noConversion"/>
  </si>
  <si>
    <t>㎡</t>
    <phoneticPr fontId="198" type="noConversion"/>
  </si>
  <si>
    <t>소소계</t>
    <phoneticPr fontId="26" type="noConversion"/>
  </si>
  <si>
    <t>PE필름</t>
    <phoneticPr fontId="26" type="noConversion"/>
  </si>
  <si>
    <t>T=0.1*1800</t>
    <phoneticPr fontId="26" type="noConversion"/>
  </si>
  <si>
    <t>마스킹테이프</t>
    <phoneticPr fontId="26" type="noConversion"/>
  </si>
  <si>
    <t>50*40m</t>
    <phoneticPr fontId="26" type="noConversion"/>
  </si>
  <si>
    <t>m</t>
    <phoneticPr fontId="14" type="noConversion"/>
  </si>
  <si>
    <t>내장공</t>
    <phoneticPr fontId="10" type="noConversion"/>
  </si>
  <si>
    <t>수장5-3-3</t>
    <phoneticPr fontId="14" type="noConversion"/>
  </si>
  <si>
    <t>* ④보양작업은 별도 계산한다,</t>
    <phoneticPr fontId="26" type="noConversion"/>
  </si>
  <si>
    <t>철재면.2회</t>
    <phoneticPr fontId="26" type="noConversion"/>
  </si>
  <si>
    <t>칠공사11-2-4</t>
    <phoneticPr fontId="14" type="noConversion"/>
  </si>
  <si>
    <t>퍼티 및 연마</t>
    <phoneticPr fontId="14" type="noConversion"/>
  </si>
  <si>
    <t>ℓ</t>
    <phoneticPr fontId="26" type="noConversion"/>
  </si>
  <si>
    <t>주재료의 4%</t>
    <phoneticPr fontId="14" type="noConversion"/>
  </si>
  <si>
    <t>녹막이페인트</t>
    <phoneticPr fontId="14" type="noConversion"/>
  </si>
  <si>
    <t>철재면,2회</t>
    <phoneticPr fontId="14" type="noConversion"/>
  </si>
  <si>
    <t>녹막이페인트</t>
    <phoneticPr fontId="26" type="noConversion"/>
  </si>
  <si>
    <t>KSM 6030-1종3류</t>
    <phoneticPr fontId="26" type="noConversion"/>
  </si>
  <si>
    <t>페인트신너</t>
    <phoneticPr fontId="10" type="noConversion"/>
  </si>
  <si>
    <t>KSM 6060-2종</t>
    <phoneticPr fontId="14" type="noConversion"/>
  </si>
  <si>
    <t>주재료의 3%</t>
    <phoneticPr fontId="14" type="noConversion"/>
  </si>
  <si>
    <t>소계</t>
    <phoneticPr fontId="14" type="noConversion"/>
  </si>
  <si>
    <t>일위대가</t>
    <phoneticPr fontId="14" type="noConversion"/>
  </si>
  <si>
    <t>강원도형 신규품셈</t>
  </si>
  <si>
    <t>*</t>
  </si>
  <si>
    <t>**</t>
  </si>
  <si>
    <t xml:space="preserve"> 주 1) 기본급 : 2021년도 상반기 시중노임단가 적용(대한건설협회 공표)</t>
    <phoneticPr fontId="14" type="noConversion"/>
  </si>
  <si>
    <r>
      <t>주</t>
    </r>
    <r>
      <rPr>
        <sz val="9"/>
        <color rgb="FF000000"/>
        <rFont val="굴림"/>
        <family val="3"/>
        <charset val="129"/>
      </rPr>
      <t>)「*」표시 직종은 조사현장수가 5개미만 직종임</t>
    </r>
    <phoneticPr fontId="14" type="noConversion"/>
  </si>
  <si>
    <r>
      <t>「</t>
    </r>
    <r>
      <rPr>
        <sz val="9"/>
        <color rgb="FF000000"/>
        <rFont val="굴림"/>
        <family val="3"/>
        <charset val="129"/>
      </rPr>
      <t>**」표시 직종은 조사되지 않은 직종이므로 그 적용은 앞의 '이용 상의 주의사항'을 참고하시기 바람</t>
    </r>
    <phoneticPr fontId="14" type="noConversion"/>
  </si>
  <si>
    <r>
      <t>「※」표시된 노임단가</t>
    </r>
    <r>
      <rPr>
        <sz val="9"/>
        <color rgb="FF000000"/>
        <rFont val="굴림"/>
        <family val="3"/>
        <charset val="129"/>
      </rPr>
      <t>(3011. 특수화공)는 최근 조사에서 조사되지 않은 직종으로, 가장 최근의 조사결과(’17.9.1 적용)값을 표기하오니 이용상 주의하시기 바람</t>
    </r>
    <phoneticPr fontId="14" type="noConversion"/>
  </si>
  <si>
    <t>공 사 부 분 시 중 노 임 표</t>
    <phoneticPr fontId="14" type="noConversion"/>
  </si>
  <si>
    <t>단위 : 원</t>
    <phoneticPr fontId="14" type="noConversion"/>
  </si>
  <si>
    <t>직종번호</t>
    <phoneticPr fontId="14" type="noConversion"/>
  </si>
  <si>
    <t>2021년도 상반기 시중노임단가</t>
    <phoneticPr fontId="14" type="noConversion"/>
  </si>
  <si>
    <t>적용노임</t>
    <phoneticPr fontId="14" type="noConversion"/>
  </si>
  <si>
    <t>비 고</t>
    <phoneticPr fontId="14" type="noConversion"/>
  </si>
  <si>
    <t>임   율</t>
    <phoneticPr fontId="14" type="noConversion"/>
  </si>
  <si>
    <t>20년10월</t>
    <phoneticPr fontId="14" type="noConversion"/>
  </si>
  <si>
    <t>하-33</t>
    <phoneticPr fontId="14" type="noConversion"/>
  </si>
  <si>
    <t>하-172</t>
    <phoneticPr fontId="14" type="noConversion"/>
  </si>
  <si>
    <t>하-18</t>
    <phoneticPr fontId="14" type="noConversion"/>
  </si>
  <si>
    <t>하-44</t>
    <phoneticPr fontId="14" type="noConversion"/>
  </si>
  <si>
    <t>하-45</t>
    <phoneticPr fontId="14" type="noConversion"/>
  </si>
  <si>
    <t>물가자료(21/03월)</t>
    <phoneticPr fontId="22" type="noConversion"/>
  </si>
  <si>
    <t>물가정보(21/03월)</t>
    <phoneticPr fontId="22" type="noConversion"/>
  </si>
  <si>
    <t>전곡의 10년</t>
    <phoneticPr fontId="14" type="noConversion"/>
  </si>
  <si>
    <t>30*30, @450</t>
    <phoneticPr fontId="14" type="noConversion"/>
  </si>
  <si>
    <t>재</t>
    <phoneticPr fontId="299" type="noConversion"/>
  </si>
  <si>
    <t>T=9.0mm*2PLY</t>
    <phoneticPr fontId="26" type="noConversion"/>
  </si>
  <si>
    <t>목조 구조틀(R)</t>
    <phoneticPr fontId="26" type="noConversion"/>
  </si>
  <si>
    <t>폴리카보네이트</t>
    <phoneticPr fontId="26" type="noConversion"/>
  </si>
  <si>
    <t>T=3.0</t>
    <phoneticPr fontId="26" type="noConversion"/>
  </si>
  <si>
    <t>하-116</t>
    <phoneticPr fontId="14" type="noConversion"/>
  </si>
  <si>
    <t>보드면,줄퍼티</t>
    <phoneticPr fontId="26" type="noConversion"/>
  </si>
  <si>
    <t>알루미늄몰딩</t>
    <phoneticPr fontId="26" type="noConversion"/>
  </si>
  <si>
    <t>L-19*19*1.0</t>
    <phoneticPr fontId="26" type="noConversion"/>
  </si>
  <si>
    <t>천장몰딩</t>
    <phoneticPr fontId="14" type="noConversion"/>
  </si>
  <si>
    <t>M</t>
    <phoneticPr fontId="14" type="noConversion"/>
  </si>
  <si>
    <t>금속8-1-5</t>
    <phoneticPr fontId="14" type="noConversion"/>
  </si>
  <si>
    <t>잡재료및소모재료</t>
    <phoneticPr fontId="10" type="noConversion"/>
  </si>
  <si>
    <t>주재료의 5%</t>
    <phoneticPr fontId="14" type="noConversion"/>
  </si>
  <si>
    <t>식</t>
    <phoneticPr fontId="14" type="noConversion"/>
  </si>
  <si>
    <t>내장공</t>
    <phoneticPr fontId="10" type="noConversion"/>
  </si>
  <si>
    <t>인</t>
    <phoneticPr fontId="14" type="noConversion"/>
  </si>
  <si>
    <t>기구손료</t>
    <phoneticPr fontId="10" type="noConversion"/>
  </si>
  <si>
    <t>노무비의 4%</t>
    <phoneticPr fontId="14" type="noConversion"/>
  </si>
  <si>
    <t>T=3.0mm</t>
    <phoneticPr fontId="26" type="noConversion"/>
  </si>
  <si>
    <t>확산커버</t>
    <phoneticPr fontId="26" type="noConversion"/>
  </si>
  <si>
    <t>투명유리</t>
    <phoneticPr fontId="26" type="noConversion"/>
  </si>
  <si>
    <t>8.0*0.25</t>
    <phoneticPr fontId="299" type="noConversion"/>
  </si>
  <si>
    <t>1.0*0.7*8매</t>
    <phoneticPr fontId="299" type="noConversion"/>
  </si>
  <si>
    <t>8.0*0.3+(1.0*0.7+1.0*0.2*1/2*2+1.0*0.25)*8개</t>
    <phoneticPr fontId="299" type="noConversion"/>
  </si>
  <si>
    <t>MDF판 붙임</t>
    <phoneticPr fontId="26" type="noConversion"/>
  </si>
  <si>
    <t>T=9.0mm*2PLY</t>
    <phoneticPr fontId="14" type="noConversion"/>
  </si>
  <si>
    <t>T=9.0mm*1PLY</t>
    <phoneticPr fontId="14" type="noConversion"/>
  </si>
  <si>
    <t>바탕만들기</t>
    <phoneticPr fontId="26" type="noConversion"/>
  </si>
  <si>
    <t>보드면,줄퍼티</t>
    <phoneticPr fontId="14" type="noConversion"/>
  </si>
  <si>
    <t>천장몰딩</t>
    <phoneticPr fontId="26" type="noConversion"/>
  </si>
  <si>
    <t>L-19*19*1.0</t>
    <phoneticPr fontId="14" type="noConversion"/>
  </si>
  <si>
    <t>확산커버</t>
    <phoneticPr fontId="26" type="noConversion"/>
  </si>
  <si>
    <t>T=3.0mm</t>
    <phoneticPr fontId="14" type="noConversion"/>
  </si>
  <si>
    <t>투명유리</t>
    <phoneticPr fontId="26" type="noConversion"/>
  </si>
  <si>
    <t>T=8.0mm</t>
    <phoneticPr fontId="14" type="noConversion"/>
  </si>
  <si>
    <t>기획전시관</t>
    <phoneticPr fontId="14" type="noConversion"/>
  </si>
  <si>
    <t>영상아카이브</t>
    <phoneticPr fontId="14" type="noConversion"/>
  </si>
  <si>
    <t>140*38, @450</t>
    <phoneticPr fontId="14" type="noConversion"/>
  </si>
  <si>
    <t>※ 거푸집6-3-1 지붕슬래브(경사도20도미만)에서는 인력품을20% 가산한다</t>
    <phoneticPr fontId="26" type="noConversion"/>
  </si>
  <si>
    <t>※ 미장9-1-2 원주바름면일 때에는 품을20% 가산한다</t>
    <phoneticPr fontId="26" type="noConversion"/>
  </si>
  <si>
    <t>2-2</t>
    <phoneticPr fontId="299" type="noConversion"/>
  </si>
  <si>
    <t>(12.383+2.746)*2.4</t>
    <phoneticPr fontId="299" type="noConversion"/>
  </si>
  <si>
    <t>(12.383+2.746)*2.4*2면+0.14*2.4*2면</t>
    <phoneticPr fontId="299" type="noConversion"/>
  </si>
  <si>
    <t>2-2-2, 트러스</t>
    <phoneticPr fontId="299" type="noConversion"/>
  </si>
  <si>
    <t>2-2-1, 원형벽</t>
    <phoneticPr fontId="299" type="noConversion"/>
  </si>
  <si>
    <t>상,하 플레이트</t>
    <phoneticPr fontId="299" type="noConversion"/>
  </si>
  <si>
    <t>15*140*3PLY</t>
    <phoneticPr fontId="299" type="noConversion"/>
  </si>
  <si>
    <t>(12.383+2.746)*2</t>
    <phoneticPr fontId="299" type="noConversion"/>
  </si>
  <si>
    <t>합판</t>
    <phoneticPr fontId="26" type="noConversion"/>
  </si>
  <si>
    <t>T=15</t>
    <phoneticPr fontId="26" type="noConversion"/>
  </si>
  <si>
    <t>11.381*0.4+4.2*0.4*2</t>
    <phoneticPr fontId="299" type="noConversion"/>
  </si>
  <si>
    <t>합판 설치</t>
    <phoneticPr fontId="14" type="noConversion"/>
  </si>
  <si>
    <t>목공4-2-3</t>
    <phoneticPr fontId="14" type="noConversion"/>
  </si>
  <si>
    <t>82*30, @450</t>
    <phoneticPr fontId="14" type="noConversion"/>
  </si>
  <si>
    <t>※ 목재 (@450); 0.082*0.03*(1/0.45*2)*300*1.1=</t>
    <phoneticPr fontId="26" type="noConversion"/>
  </si>
  <si>
    <t>암막천</t>
    <phoneticPr fontId="299" type="noConversion"/>
  </si>
  <si>
    <t>※ 목재 (@450); 0.03*0.03*(1/0.45*2)*300*1.2=</t>
    <phoneticPr fontId="26" type="noConversion"/>
  </si>
  <si>
    <t>※ 목재 (@450); 0.14*0.038*(1/0.45*2)*300*1.2=</t>
    <phoneticPr fontId="26" type="noConversion"/>
  </si>
  <si>
    <t>T=8.5mm*3겹</t>
    <phoneticPr fontId="26" type="noConversion"/>
  </si>
  <si>
    <t>암막천</t>
    <phoneticPr fontId="26" type="noConversion"/>
  </si>
  <si>
    <t>방염</t>
    <phoneticPr fontId="26" type="noConversion"/>
  </si>
  <si>
    <t>설치</t>
    <phoneticPr fontId="14" type="noConversion"/>
  </si>
  <si>
    <t>11.381*0.4</t>
    <phoneticPr fontId="299" type="noConversion"/>
  </si>
  <si>
    <t>4.2*4.2*2</t>
    <phoneticPr fontId="299" type="noConversion"/>
  </si>
  <si>
    <t>천정형</t>
    <phoneticPr fontId="14" type="noConversion"/>
  </si>
  <si>
    <t>개</t>
    <phoneticPr fontId="311" type="noConversion"/>
  </si>
  <si>
    <t>통신9-2-1-1</t>
    <phoneticPr fontId="14" type="noConversion"/>
  </si>
  <si>
    <t>통신설비공</t>
    <phoneticPr fontId="10" type="noConversion"/>
  </si>
  <si>
    <t>제9장,정보제어.보안설비-감시보안설비-CCTV시스템</t>
    <phoneticPr fontId="14" type="noConversion"/>
  </si>
  <si>
    <t>PROJECTOR BRACKET</t>
    <phoneticPr fontId="26" type="noConversion"/>
  </si>
  <si>
    <t>낮은천정형</t>
    <phoneticPr fontId="26" type="noConversion"/>
  </si>
  <si>
    <t>합판 설치</t>
    <phoneticPr fontId="26" type="noConversion"/>
  </si>
  <si>
    <t>T=8.5mm*3겹</t>
    <phoneticPr fontId="14" type="noConversion"/>
  </si>
  <si>
    <t>구조체 연결부목</t>
    <phoneticPr fontId="26" type="noConversion"/>
  </si>
  <si>
    <t>수평,수직, H400</t>
    <phoneticPr fontId="26" type="noConversion"/>
  </si>
  <si>
    <t>개소</t>
    <phoneticPr fontId="14" type="noConversion"/>
  </si>
  <si>
    <t>3.0*1.94+0.3*1.94</t>
    <phoneticPr fontId="299" type="noConversion"/>
  </si>
  <si>
    <t>(3.0*1.94+0.3*1.94)*2면</t>
    <phoneticPr fontId="299" type="noConversion"/>
  </si>
  <si>
    <t>이동형 스툴</t>
    <phoneticPr fontId="299" type="noConversion"/>
  </si>
  <si>
    <t>R150*400</t>
    <phoneticPr fontId="26" type="noConversion"/>
  </si>
  <si>
    <t>개</t>
    <phoneticPr fontId="14" type="noConversion"/>
  </si>
  <si>
    <t>2-2-3, 영상판,버팀판</t>
    <phoneticPr fontId="299" type="noConversion"/>
  </si>
  <si>
    <t>2-2-4, 테이블</t>
    <phoneticPr fontId="299" type="noConversion"/>
  </si>
  <si>
    <t>(1.724*2.746)*0.4+1.724*1.724</t>
    <phoneticPr fontId="299" type="noConversion"/>
  </si>
  <si>
    <t>1.724*0.874+1.724*0.4</t>
    <phoneticPr fontId="299" type="noConversion"/>
  </si>
  <si>
    <t>2-3</t>
    <phoneticPr fontId="299" type="noConversion"/>
  </si>
  <si>
    <t>사냥과 채집</t>
    <phoneticPr fontId="14" type="noConversion"/>
  </si>
  <si>
    <t>T=15mm*1PLY</t>
    <phoneticPr fontId="26" type="noConversion"/>
  </si>
  <si>
    <t>8.0*0.3</t>
    <phoneticPr fontId="299" type="noConversion"/>
  </si>
  <si>
    <t>8.0*0.3+8.0*0.591*2+8.0*0.704*2+0.3*0.704*17</t>
    <phoneticPr fontId="299" type="noConversion"/>
  </si>
  <si>
    <t>8.0*3.0+8.0*0.09*2+0.591*0.08*17</t>
    <phoneticPr fontId="299" type="noConversion"/>
  </si>
  <si>
    <t>8.0*0.591</t>
    <phoneticPr fontId="299" type="noConversion"/>
  </si>
  <si>
    <t>타공판</t>
    <phoneticPr fontId="26" type="noConversion"/>
  </si>
  <si>
    <t>아연도,T=0.8</t>
    <phoneticPr fontId="26" type="noConversion"/>
  </si>
  <si>
    <t>4.0*2.05</t>
    <phoneticPr fontId="299" type="noConversion"/>
  </si>
  <si>
    <t>8.0*0.241+8.0*3.0+0.241*3.0*2+8.0*0.65-(4.0*2.05)</t>
    <phoneticPr fontId="299" type="noConversion"/>
  </si>
  <si>
    <t>8.0*0.241+8.0*3.0+0.241*3.0*2+8.0*0.35+8.0*0.591-(4.0*2.05)</t>
    <phoneticPr fontId="299" type="noConversion"/>
  </si>
  <si>
    <t>타공철판</t>
    <phoneticPr fontId="26" type="noConversion"/>
  </si>
  <si>
    <t>지붕7-1-2</t>
    <phoneticPr fontId="14" type="noConversion"/>
  </si>
  <si>
    <t>잡재료 및 소모재료</t>
    <phoneticPr fontId="14" type="noConversion"/>
  </si>
  <si>
    <t>주재료비의5%</t>
    <phoneticPr fontId="14" type="noConversion"/>
  </si>
  <si>
    <t>철판공</t>
    <phoneticPr fontId="14" type="noConversion"/>
  </si>
  <si>
    <t>일반챈널</t>
    <phoneticPr fontId="26" type="noConversion"/>
  </si>
  <si>
    <t>펀칭</t>
    <phoneticPr fontId="26" type="noConversion"/>
  </si>
  <si>
    <t>파워챈널</t>
    <phoneticPr fontId="26" type="noConversion"/>
  </si>
  <si>
    <t>2.0*2</t>
    <phoneticPr fontId="299" type="noConversion"/>
  </si>
  <si>
    <t>2.0*4*2면+1.0*4*4칸</t>
    <phoneticPr fontId="299" type="noConversion"/>
  </si>
  <si>
    <t>8.0*0.591+8.0+0.2+0.591*0.2*8</t>
    <phoneticPr fontId="299" type="noConversion"/>
  </si>
  <si>
    <t>2-4</t>
    <phoneticPr fontId="299" type="noConversion"/>
  </si>
  <si>
    <t>메머드 상아</t>
    <phoneticPr fontId="14" type="noConversion"/>
  </si>
  <si>
    <t>1.378*2.4*2+0.954*0.4*2+2.798*0.874*3+0.874*0.4*2</t>
    <phoneticPr fontId="299" type="noConversion"/>
  </si>
  <si>
    <t>1.378*2.4*2+0.954*0.4*2+2.798*0.874</t>
    <phoneticPr fontId="299" type="noConversion"/>
  </si>
  <si>
    <t>1.378*2.4*2+1.378*2.0*2+0.954*0.4+2.798*0.874</t>
    <phoneticPr fontId="299" type="noConversion"/>
  </si>
  <si>
    <t>2.798*6+0.874*2</t>
    <phoneticPr fontId="299" type="noConversion"/>
  </si>
  <si>
    <t>2.798*0.874+1.378*0.4*2+0.954*0.4</t>
    <phoneticPr fontId="299" type="noConversion"/>
  </si>
  <si>
    <t>2.798*0.874</t>
    <phoneticPr fontId="299" type="noConversion"/>
  </si>
  <si>
    <t>2.798*1.4+0.954*1.4</t>
    <phoneticPr fontId="299" type="noConversion"/>
  </si>
  <si>
    <t>2-5</t>
    <phoneticPr fontId="299" type="noConversion"/>
  </si>
  <si>
    <t>의례</t>
    <phoneticPr fontId="14" type="noConversion"/>
  </si>
  <si>
    <t>2-5-1, 원형벽</t>
    <phoneticPr fontId="299" type="noConversion"/>
  </si>
  <si>
    <t>2-5-2, 하부받침</t>
    <phoneticPr fontId="299" type="noConversion"/>
  </si>
  <si>
    <t>6.702*(0.4+0.5)*2+(0.4*05*13)</t>
    <phoneticPr fontId="299" type="noConversion"/>
  </si>
  <si>
    <t>6.702*(0.4+0.5)*2+(0.4*05*2)</t>
    <phoneticPr fontId="299" type="noConversion"/>
  </si>
  <si>
    <t>2-5-3, 관틀</t>
    <phoneticPr fontId="299" type="noConversion"/>
  </si>
  <si>
    <t>(0.4+1.0+0.4)*2.0*3개</t>
    <phoneticPr fontId="299" type="noConversion"/>
  </si>
  <si>
    <t>2-5-4, 관받침</t>
    <phoneticPr fontId="299" type="noConversion"/>
  </si>
  <si>
    <t>T=10</t>
    <phoneticPr fontId="26" type="noConversion"/>
  </si>
  <si>
    <t>Ⅱ-261</t>
    <phoneticPr fontId="14" type="noConversion"/>
  </si>
  <si>
    <t>하-47</t>
    <phoneticPr fontId="14" type="noConversion"/>
  </si>
  <si>
    <t>공구손료 및 잡재료</t>
    <phoneticPr fontId="10" type="noConversion"/>
  </si>
  <si>
    <t>㎡</t>
    <phoneticPr fontId="299" type="noConversion"/>
  </si>
  <si>
    <t>((0.85*0.25*2+0.36*0.25)+(0.82*0.25*2+0.74*0.25))*2면</t>
    <phoneticPr fontId="299" type="noConversion"/>
  </si>
  <si>
    <t>((0.85*0.25*2+0.36*0.25)+(0.82*0.25*2+0.74*0.25))*2면*10*7.85kg/㎡</t>
    <phoneticPr fontId="299" type="noConversion"/>
  </si>
  <si>
    <t>간단</t>
    <phoneticPr fontId="26" type="noConversion"/>
  </si>
  <si>
    <t>철재면,2회</t>
    <phoneticPr fontId="26" type="noConversion"/>
  </si>
  <si>
    <t>3개</t>
    <phoneticPr fontId="299" type="noConversion"/>
  </si>
  <si>
    <t>2개</t>
    <phoneticPr fontId="299" type="noConversion"/>
  </si>
  <si>
    <t>4개</t>
    <phoneticPr fontId="299" type="noConversion"/>
  </si>
  <si>
    <t>(0.45*0.29*2+0.4*0.25+0.4*0.1*2+0.29*0.1*2)*4개</t>
    <phoneticPr fontId="299" type="noConversion"/>
  </si>
  <si>
    <t>(0.45*0.29+0.4*0.25+0.4*0.1*2+0.29*0.1*2)*4개</t>
    <phoneticPr fontId="299" type="noConversion"/>
  </si>
  <si>
    <t>아크릴판</t>
    <phoneticPr fontId="26" type="noConversion"/>
  </si>
  <si>
    <t>하-13</t>
    <phoneticPr fontId="14" type="noConversion"/>
  </si>
  <si>
    <t>(0.4*0.25+0.4*0.4*2+0.25*0.4)*4개</t>
    <phoneticPr fontId="299" type="noConversion"/>
  </si>
  <si>
    <t>2-5-5, 아크릴박스</t>
    <phoneticPr fontId="299" type="noConversion"/>
  </si>
  <si>
    <t>2-5-6, 나무파티션</t>
    <phoneticPr fontId="299" type="noConversion"/>
  </si>
  <si>
    <t>1개</t>
    <phoneticPr fontId="299" type="noConversion"/>
  </si>
  <si>
    <t>2-6</t>
    <phoneticPr fontId="299" type="noConversion"/>
  </si>
  <si>
    <t>조각, 전시대</t>
    <phoneticPr fontId="14" type="noConversion"/>
  </si>
  <si>
    <t>(1.953+5.257+1.692)*2</t>
    <phoneticPr fontId="299" type="noConversion"/>
  </si>
  <si>
    <t>(18.2*3.0*2면+18.2*0.3*6단)-(8.0*0.3)+(0.2*0.4)</t>
    <phoneticPr fontId="299" type="noConversion"/>
  </si>
  <si>
    <t>(18.2*3.0*2면)-(8.0*0.7)+(0.3*1.0*9면+8.0*0.3*2)+(0.2*0.4*2)</t>
    <phoneticPr fontId="299" type="noConversion"/>
  </si>
  <si>
    <t>(18.2*3.0+1.48*3.0)-(8.0*0.7)+8.0*(1.0+0.3*3)+(0.3*1.0*8*2면)+(1.0*0.7+1.0*0.2*1/2*2)*8개+(0.2*0.4*2)</t>
    <phoneticPr fontId="299" type="noConversion"/>
  </si>
  <si>
    <t>8.0*2+0.25*8*2+0.2+2</t>
    <phoneticPr fontId="299" type="noConversion"/>
  </si>
  <si>
    <t>(8.796+2.746)*2+(0.2*2)</t>
    <phoneticPr fontId="299" type="noConversion"/>
  </si>
  <si>
    <t>(8.796+2.746)*2.4+(0.2*0.4)</t>
    <phoneticPr fontId="299" type="noConversion"/>
  </si>
  <si>
    <t>(8.796+2.746)*2.4*2면+0.14*2.0*2면+(0.2*0.4*2)</t>
    <phoneticPr fontId="299" type="noConversion"/>
  </si>
  <si>
    <t>(1.953+5.257+1.692)*2.4-(0.9*0.4)</t>
    <phoneticPr fontId="299" type="noConversion"/>
  </si>
  <si>
    <t>2-6-1, 원형벽</t>
    <phoneticPr fontId="299" type="noConversion"/>
  </si>
  <si>
    <t>2-6-2, 전시대</t>
    <phoneticPr fontId="299" type="noConversion"/>
  </si>
  <si>
    <t>(4.5*2.4+4.5*0.25+4.5*0.4+4.5*0.8+0.25*0.8*10)</t>
    <phoneticPr fontId="299" type="noConversion"/>
  </si>
  <si>
    <t>(1.953+5.257+1.692)*2.4*2면+0.14*2.0*2면-(0.9*0.4*2)</t>
    <phoneticPr fontId="299" type="noConversion"/>
  </si>
  <si>
    <t>(1.953+5.257+1.692)*2.4+1.053*2.4+0.14*2.0*2면-(0.9*0.4*2)</t>
    <phoneticPr fontId="299" type="noConversion"/>
  </si>
  <si>
    <t>4.5*2.4+4.5*0.4+4.5*0.8+4.5*0.25+0.25*2.4*2</t>
    <phoneticPr fontId="299" type="noConversion"/>
  </si>
  <si>
    <t>4.5*0.25+4.5*0.4+0.75*0.1*1/2*4*2</t>
    <phoneticPr fontId="299" type="noConversion"/>
  </si>
  <si>
    <t>4.5*2.4+4.5*0.25*2+4.5*0.4*2+4.5*0.8+0.25*2.4*2+0.25*1.6*2+0.75*0.1*1/2*4*2</t>
    <phoneticPr fontId="299" type="noConversion"/>
  </si>
  <si>
    <t>4.5*2+0.25*4*2</t>
    <phoneticPr fontId="299" type="noConversion"/>
  </si>
  <si>
    <t>4.5*0.25</t>
    <phoneticPr fontId="299" type="noConversion"/>
  </si>
  <si>
    <t>4.5*1.2</t>
    <phoneticPr fontId="299" type="noConversion"/>
  </si>
  <si>
    <t>2-6-3, 원형테이블</t>
    <phoneticPr fontId="299" type="noConversion"/>
  </si>
  <si>
    <t>2.342*2.4+1.692*(0.4+0.8)+0.25*2.4*2+2.346*0.25*5</t>
    <phoneticPr fontId="299" type="noConversion"/>
  </si>
  <si>
    <t>1.692*2.4+0.25*2.4*2+2.342*0.25*2</t>
    <phoneticPr fontId="299" type="noConversion"/>
  </si>
  <si>
    <t>2-6-4, 나무파티션</t>
    <phoneticPr fontId="299" type="noConversion"/>
  </si>
  <si>
    <t>0.9*1.8+0.9*0.5</t>
    <phoneticPr fontId="299" type="noConversion"/>
  </si>
  <si>
    <t>0.9*1.8*2+0.9*0.5+0.9*0.1+0.5*0.1*2</t>
    <phoneticPr fontId="299" type="noConversion"/>
  </si>
  <si>
    <t>2-7</t>
    <phoneticPr fontId="299" type="noConversion"/>
  </si>
  <si>
    <t>메머드 드럼</t>
    <phoneticPr fontId="14" type="noConversion"/>
  </si>
  <si>
    <t>(0.957+3.667-0.9+1.056)*2.4+(0.9*0.4*3)</t>
    <phoneticPr fontId="299" type="noConversion"/>
  </si>
  <si>
    <t>2-7-1, 원형벽</t>
    <phoneticPr fontId="299" type="noConversion"/>
  </si>
  <si>
    <t>2-7-2, 밴치</t>
    <phoneticPr fontId="299" type="noConversion"/>
  </si>
  <si>
    <t>8.293*(0.4+0.5)+(0.4*0.5*2)</t>
    <phoneticPr fontId="299" type="noConversion"/>
  </si>
  <si>
    <t>(0.957+3.667+1.056)+(0.9*2*2)</t>
    <phoneticPr fontId="299" type="noConversion"/>
  </si>
  <si>
    <t>기존시설 철거</t>
    <phoneticPr fontId="26" type="noConversion"/>
  </si>
  <si>
    <t>식</t>
    <phoneticPr fontId="14" type="noConversion"/>
  </si>
  <si>
    <t>2-8</t>
    <phoneticPr fontId="299" type="noConversion"/>
  </si>
  <si>
    <t>복식-1</t>
    <phoneticPr fontId="14" type="noConversion"/>
  </si>
  <si>
    <t>2-8-1, 원형벽</t>
    <phoneticPr fontId="299" type="noConversion"/>
  </si>
  <si>
    <t>가드레일</t>
    <phoneticPr fontId="26" type="noConversion"/>
  </si>
  <si>
    <t>2-8-2, 받침</t>
    <phoneticPr fontId="299" type="noConversion"/>
  </si>
  <si>
    <t>(0.957+3.667-0.9+1.056)*2.4*2+(0.14*2.0*2면)+(0.9*0.4*2*3)</t>
    <phoneticPr fontId="299" type="noConversion"/>
  </si>
  <si>
    <t>금속8-2-2</t>
    <phoneticPr fontId="14" type="noConversion"/>
  </si>
  <si>
    <t>셋트앵커</t>
    <phoneticPr fontId="26" type="noConversion"/>
  </si>
  <si>
    <t>STS, 10*75mm</t>
    <phoneticPr fontId="26" type="noConversion"/>
  </si>
  <si>
    <t>난간지주</t>
    <phoneticPr fontId="26" type="noConversion"/>
  </si>
  <si>
    <t>2-8-3, 관틀</t>
    <phoneticPr fontId="299" type="noConversion"/>
  </si>
  <si>
    <t>0.9*1.8*2+0.9*0.9</t>
    <phoneticPr fontId="299" type="noConversion"/>
  </si>
  <si>
    <t>0.9*1.8*2*2+0.1*1.8*2+0.9*0.1*2</t>
    <phoneticPr fontId="299" type="noConversion"/>
  </si>
  <si>
    <t>0.9*1.8*2+0.8*0.8*1/2</t>
    <phoneticPr fontId="299" type="noConversion"/>
  </si>
  <si>
    <t>0.9*1.8*2*2+0.8*0.8*1/2+1.16*0.1</t>
    <phoneticPr fontId="299" type="noConversion"/>
  </si>
  <si>
    <t>2-8-4, 나무파티션</t>
    <phoneticPr fontId="299" type="noConversion"/>
  </si>
  <si>
    <t>2-9</t>
    <phoneticPr fontId="299" type="noConversion"/>
  </si>
  <si>
    <t>복식-2</t>
    <phoneticPr fontId="14" type="noConversion"/>
  </si>
  <si>
    <t>2-9-1, 원형벽</t>
    <phoneticPr fontId="299" type="noConversion"/>
  </si>
  <si>
    <t>9.456*2.4</t>
    <phoneticPr fontId="299" type="noConversion"/>
  </si>
  <si>
    <t>9.456*2</t>
    <phoneticPr fontId="299" type="noConversion"/>
  </si>
  <si>
    <t>9.456*2.4*2면+0.14*2.0*1면</t>
    <phoneticPr fontId="299" type="noConversion"/>
  </si>
  <si>
    <t>10.183*2.4</t>
    <phoneticPr fontId="299" type="noConversion"/>
  </si>
  <si>
    <t>10.183*2</t>
    <phoneticPr fontId="299" type="noConversion"/>
  </si>
  <si>
    <t>10.183*2.4*2면+0.14*2.0*1면</t>
    <phoneticPr fontId="299" type="noConversion"/>
  </si>
  <si>
    <t>5.027*0.4+6.594*0.5+0.5*0.4*2</t>
    <phoneticPr fontId="299" type="noConversion"/>
  </si>
  <si>
    <t>(5.027+6.594)*0.4+6.594*0.5+0.5*0.4*15</t>
    <phoneticPr fontId="299" type="noConversion"/>
  </si>
  <si>
    <t>(7.536+9.891)*0.4+9.891*0.5+0.5*0.4*21</t>
    <phoneticPr fontId="299" type="noConversion"/>
  </si>
  <si>
    <t>7.536*0.4+9.891*0.5+0.5*0.4*2</t>
    <phoneticPr fontId="299" type="noConversion"/>
  </si>
  <si>
    <t>5개</t>
    <phoneticPr fontId="299" type="noConversion"/>
  </si>
  <si>
    <t>(0.4+1.0+0.4)*2.0*5개</t>
    <phoneticPr fontId="299" type="noConversion"/>
  </si>
  <si>
    <t>(0.4+1.0+0.4)*2.0*5개*2면+0.06*(1.0+2.0*2)*5</t>
    <phoneticPr fontId="299" type="noConversion"/>
  </si>
  <si>
    <t>(0.4+1.0+0.4)*2.0*3개*2면+0.06*(1.0+2.0*2)*3</t>
    <phoneticPr fontId="299" type="noConversion"/>
  </si>
  <si>
    <t>2-9-2, 받침</t>
    <phoneticPr fontId="299" type="noConversion"/>
  </si>
  <si>
    <t>2-9-3, 관틀</t>
    <phoneticPr fontId="299" type="noConversion"/>
  </si>
  <si>
    <t>2-9-4, 나무파티션</t>
    <phoneticPr fontId="299" type="noConversion"/>
  </si>
  <si>
    <t>0.9*1.8*2+0.273*0.509*1/2</t>
    <phoneticPr fontId="299" type="noConversion"/>
  </si>
  <si>
    <t>0.9*1.8*2*2+0.273*0.509*1/2+0.273</t>
    <phoneticPr fontId="299" type="noConversion"/>
  </si>
  <si>
    <t>2-10</t>
    <phoneticPr fontId="299" type="noConversion"/>
  </si>
  <si>
    <t>2.1*1.8</t>
    <phoneticPr fontId="299" type="noConversion"/>
  </si>
  <si>
    <t>2.1*2</t>
    <phoneticPr fontId="299" type="noConversion"/>
  </si>
  <si>
    <t>2.1*1.8*2면+0.14*1.8*2면</t>
    <phoneticPr fontId="299" type="noConversion"/>
  </si>
  <si>
    <t>2-10-1, 레고전시대</t>
    <phoneticPr fontId="299" type="noConversion"/>
  </si>
  <si>
    <t>플레이모빌</t>
    <phoneticPr fontId="14" type="noConversion"/>
  </si>
  <si>
    <t>2-10-2, 아크릴박스</t>
    <phoneticPr fontId="299" type="noConversion"/>
  </si>
  <si>
    <t>4개</t>
    <phoneticPr fontId="299" type="noConversion"/>
  </si>
  <si>
    <t>(0.5*0.1*4+0.5*0.5*2)*4개</t>
    <phoneticPr fontId="299" type="noConversion"/>
  </si>
  <si>
    <t>(0.5*0.1*4*2+0.5*0.5)*4개</t>
    <phoneticPr fontId="299" type="noConversion"/>
  </si>
  <si>
    <t>0.5*0.5*5*4개</t>
    <phoneticPr fontId="299" type="noConversion"/>
  </si>
  <si>
    <t>식</t>
    <phoneticPr fontId="299" type="noConversion"/>
  </si>
  <si>
    <t>(22*15)-(16*10.2*1/2)</t>
    <phoneticPr fontId="299" type="noConversion"/>
  </si>
  <si>
    <t>에나멜페인트</t>
    <phoneticPr fontId="26" type="noConversion"/>
  </si>
  <si>
    <t>KSM 6020-1급</t>
    <phoneticPr fontId="26" type="noConversion"/>
  </si>
  <si>
    <t>에나멜.수지신너</t>
    <phoneticPr fontId="26" type="noConversion"/>
  </si>
  <si>
    <t>에나멜.수지신너</t>
    <phoneticPr fontId="26" type="noConversion"/>
  </si>
  <si>
    <t>KSM 6060-1종</t>
    <phoneticPr fontId="26" type="noConversion"/>
  </si>
  <si>
    <t>KSM 6060-1종</t>
    <phoneticPr fontId="26" type="noConversion"/>
  </si>
  <si>
    <t>유성페인트</t>
    <phoneticPr fontId="26" type="noConversion"/>
  </si>
  <si>
    <t>칠공사11-2-6</t>
    <phoneticPr fontId="14" type="noConversion"/>
  </si>
  <si>
    <t>Φ 4.2*25</t>
    <phoneticPr fontId="26" type="noConversion"/>
  </si>
  <si>
    <t>접착제</t>
    <phoneticPr fontId="26" type="noConversion"/>
  </si>
  <si>
    <t>M D F</t>
    <phoneticPr fontId="26" type="noConversion"/>
  </si>
  <si>
    <t>용접봉</t>
    <phoneticPr fontId="26" type="noConversion"/>
  </si>
  <si>
    <t>연강 Φ3.2</t>
    <phoneticPr fontId="26" type="noConversion"/>
  </si>
  <si>
    <t>산소</t>
    <phoneticPr fontId="26" type="noConversion"/>
  </si>
  <si>
    <t>6,000ℓ</t>
    <phoneticPr fontId="26" type="noConversion"/>
  </si>
  <si>
    <t>I액형</t>
    <phoneticPr fontId="26" type="noConversion"/>
  </si>
  <si>
    <t>면,상품</t>
    <phoneticPr fontId="26" type="noConversion"/>
  </si>
  <si>
    <t>KSM 6060-2종</t>
    <phoneticPr fontId="26" type="noConversion"/>
  </si>
  <si>
    <t>핸디퍼티</t>
    <phoneticPr fontId="26" type="noConversion"/>
  </si>
  <si>
    <t>내부용</t>
    <phoneticPr fontId="26" type="noConversion"/>
  </si>
  <si>
    <t>#250, 금속퍼티</t>
    <phoneticPr fontId="26" type="noConversion"/>
  </si>
  <si>
    <t>#100-120</t>
    <phoneticPr fontId="26" type="noConversion"/>
  </si>
  <si>
    <t>골판지</t>
    <phoneticPr fontId="26" type="noConversion"/>
  </si>
  <si>
    <t>이동형 스툴</t>
    <phoneticPr fontId="26" type="noConversion"/>
  </si>
  <si>
    <t>목공4-2-1</t>
    <phoneticPr fontId="14" type="noConversion"/>
  </si>
  <si>
    <t>목조 벽체틀(S)</t>
    <phoneticPr fontId="26" type="noConversion"/>
  </si>
  <si>
    <t>목조 벽체틀(R)</t>
    <phoneticPr fontId="26" type="noConversion"/>
  </si>
  <si>
    <t>H400*T=6,  철, 분체도장</t>
    <phoneticPr fontId="26" type="noConversion"/>
  </si>
  <si>
    <t>H400*T=6,  철, 분체도장</t>
    <phoneticPr fontId="14" type="noConversion"/>
  </si>
  <si>
    <t>잡철물 제작</t>
    <phoneticPr fontId="14" type="noConversion"/>
  </si>
  <si>
    <t>잡철물 제작</t>
    <phoneticPr fontId="26" type="noConversion"/>
  </si>
  <si>
    <t>(4)~(6)</t>
    <phoneticPr fontId="19" type="noConversion"/>
  </si>
  <si>
    <t>(7)+(8)</t>
    <phoneticPr fontId="19" type="noConversion"/>
  </si>
  <si>
    <t>(0.957+6.28+1.056)*0.4+(8.293*0.4)+(8.293*0.5+0.5*0.4*18)</t>
    <phoneticPr fontId="299" type="noConversion"/>
  </si>
  <si>
    <t>전기 배관배선</t>
    <phoneticPr fontId="26" type="noConversion"/>
  </si>
  <si>
    <t>2-11</t>
    <phoneticPr fontId="299" type="noConversion"/>
  </si>
  <si>
    <t>전기 배관배선</t>
    <phoneticPr fontId="14" type="noConversion"/>
  </si>
  <si>
    <t>공사기간30일이내</t>
    <phoneticPr fontId="14" type="noConversion"/>
  </si>
  <si>
    <t>공사기간31일이내</t>
  </si>
  <si>
    <t>공사기간32일이내</t>
  </si>
  <si>
    <t>금  액</t>
    <phoneticPr fontId="14" type="noConversion"/>
  </si>
  <si>
    <t>전곡선사박물관 기획전 전시공사 조성공사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</si>
</sst>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-* #,##0.0_-;\-* #,##0.0_-;_-* &quot;-&quot;_-;_-@_-"/>
    <numFmt numFmtId="177" formatCode="0.000"/>
    <numFmt numFmtId="178" formatCode="h&quot;시&quot;&quot;₩&quot;&quot;₩&quot;&quot;₩&quot;&quot;₩&quot;&quot;₩&quot;&quot;₩&quot;\ mm&quot;분&quot;&quot;₩&quot;&quot;₩&quot;&quot;₩&quot;&quot;₩&quot;&quot;₩&quot;&quot;₩&quot;\ ss&quot;초&quot;"/>
    <numFmt numFmtId="179" formatCode="yy&quot;₩&quot;/mm&quot;₩&quot;/dd"/>
    <numFmt numFmtId="180" formatCode="_(* #,##0.0_);_(* \(#,##0.0\);_(* &quot;-&quot;??_);_(@_)"/>
    <numFmt numFmtId="181" formatCode="#,##0.0"/>
    <numFmt numFmtId="182" formatCode="_-* #,##0.00_-;\-* #,##0.00_-;_-* &quot;-&quot;_-;_-@_-"/>
    <numFmt numFmtId="183" formatCode="_ * #,##0_ ;_ * \-#,##0_ ;_ * &quot;-&quot;_ ;_ @_ "/>
    <numFmt numFmtId="184" formatCode="&quot;제&quot;\ ##\ &quot;호&quot;&quot;표&quot;"/>
    <numFmt numFmtId="185" formatCode="&quot;단&quot;&quot;가&quot;&quot;표&quot;\ ###"/>
    <numFmt numFmtId="186" formatCode="#,###\ "/>
    <numFmt numFmtId="187" formatCode="_-* #,##0.000_-;\-* #,##0.000_-;_-* &quot;-&quot;_-;_-@_-"/>
    <numFmt numFmtId="188" formatCode="0.00_);[Red]\(0.00\)"/>
    <numFmt numFmtId="189" formatCode="#,##0_);[Red]\(#,##0\)"/>
    <numFmt numFmtId="190" formatCode="0.000_);[Red]\(0.000\)"/>
    <numFmt numFmtId="191" formatCode="_(&quot;$&quot;* #,##0_);_(&quot;$&quot;* \(#,##0\);_(&quot;$&quot;* &quot;-&quot;_);_(@_)"/>
    <numFmt numFmtId="192" formatCode="_-* #,##0.00\ &quot;Kc&quot;_-;\-* #,##0.00\ &quot;Kc&quot;_-;_-* &quot;-&quot;??\ &quot;Kc&quot;_-;_-@_-"/>
    <numFmt numFmtId="193" formatCode="_ * #,##0.00_ ;_ * \-#,##0.00_ ;_ * &quot;-&quot;??_ ;_ @_ "/>
    <numFmt numFmtId="194" formatCode="#,##0.00_ "/>
    <numFmt numFmtId="195" formatCode="#,##0;[Red]&quot;-&quot;#,##0"/>
    <numFmt numFmtId="196" formatCode="&quot;₩&quot;#,##0;&quot;₩&quot;&quot;₩&quot;&quot;₩&quot;&quot;₩&quot;\-#,##0"/>
    <numFmt numFmtId="197" formatCode="&quot;₩&quot;#,##0.00;&quot;₩&quot;&quot;₩&quot;&quot;₩&quot;&quot;₩&quot;\-#,##0.00"/>
    <numFmt numFmtId="198" formatCode="_-&quot;₩&quot;* #,##0.00_-;&quot;₩&quot;&quot;₩&quot;\-&quot;₩&quot;* #,##0.00_-;_-&quot;₩&quot;* &quot;-&quot;??_-;_-@_-"/>
    <numFmt numFmtId="199" formatCode="_-* #,##0.00_-;&quot;₩&quot;&quot;₩&quot;\-* #,##0.00_-;_-* &quot;-&quot;??_-;_-@_-"/>
    <numFmt numFmtId="200" formatCode="#,##0.000"/>
    <numFmt numFmtId="201" formatCode="_-* #,##0.0_-;\-* #,##0.0_-;_-* &quot;-&quot;??_-;_-@_-"/>
    <numFmt numFmtId="202" formatCode="#,##0\ &quot;DM&quot;;[Red]\-#,##0\ &quot;DM&quot;"/>
    <numFmt numFmtId="203" formatCode="#,##0.00\ &quot;DM&quot;;[Red]\-#,##0.00\ &quot;DM&quot;"/>
    <numFmt numFmtId="204" formatCode="&quot;$&quot;#,##0.00_);\(&quot;$&quot;#,##0.00\)"/>
    <numFmt numFmtId="205" formatCode="#,##0.0000;[Red]\-#,##0.0000"/>
    <numFmt numFmtId="206" formatCode="#."/>
    <numFmt numFmtId="207" formatCode="_-* #,##0.0_-;&quot;₩&quot;\!\-* #,##0.0_-;_-* &quot;-&quot;_-;_-@_-"/>
    <numFmt numFmtId="208" formatCode="0_ "/>
    <numFmt numFmtId="209" formatCode="0.0%"/>
    <numFmt numFmtId="210" formatCode="General_)"/>
    <numFmt numFmtId="211" formatCode="&quot;₩&quot;\!\$#\!\,##0_);[Red]&quot;₩&quot;\!\(&quot;₩&quot;\!\$#\!\,##0&quot;₩&quot;\!\)"/>
    <numFmt numFmtId="212" formatCode="&quot;$&quot;#\!\,##0\!.00_);[Red]&quot;₩&quot;\!\(&quot;$&quot;#\!\,##0\!.00&quot;₩&quot;\!\)"/>
    <numFmt numFmtId="213" formatCode="#\!\,##0;&quot;₩&quot;\!\-#\!\,##0\!.00"/>
    <numFmt numFmtId="214" formatCode="0\!.0000000000000000"/>
    <numFmt numFmtId="215" formatCode="#,##0;\-#,##0.00"/>
    <numFmt numFmtId="216" formatCode="0.000000"/>
    <numFmt numFmtId="217" formatCode="&quot;(@&quot;#0.0&quot;)&quot;"/>
    <numFmt numFmtId="218" formatCode="&quot;₩&quot;#,##0;[Red]&quot;₩&quot;&quot;₩&quot;\-#,##0"/>
    <numFmt numFmtId="219" formatCode="_ &quot;₩&quot;* #,##0_ ;_ &quot;₩&quot;* &quot;₩&quot;\-#,##0_ ;_ &quot;₩&quot;* &quot;-&quot;_ ;_ @_ "/>
    <numFmt numFmtId="220" formatCode="_ &quot;₩&quot;* #,##0.00_ ;_ &quot;₩&quot;* &quot;₩&quot;&quot;₩&quot;\-#,##0.00_ ;_ &quot;₩&quot;* &quot;-&quot;??_ ;_ @_ "/>
    <numFmt numFmtId="221" formatCode="&quot;₩&quot;#,##0.00;&quot;₩&quot;&quot;₩&quot;&quot;₩&quot;&quot;₩&quot;&quot;₩&quot;\-#,##0.00"/>
    <numFmt numFmtId="222" formatCode="_ &quot;₩&quot;* #,##0_ ;_ &quot;₩&quot;* &quot;₩&quot;&quot;₩&quot;&quot;₩&quot;&quot;₩&quot;\-#,##0_ ;_ &quot;₩&quot;* &quot;-&quot;_ ;_ @_ "/>
    <numFmt numFmtId="223" formatCode="#,##0_ ;[Red]\-#,##0\ "/>
    <numFmt numFmtId="224" formatCode="&quot;(&quot;###.00&quot;)&quot;"/>
    <numFmt numFmtId="225" formatCode="[Red]\+#;[Red]\-#;[Red]0"/>
    <numFmt numFmtId="226" formatCode="#,##0;[Red]&quot;△&quot;#,##0"/>
    <numFmt numFmtId="227" formatCode="#,##0_ ;[Red]&quot;△&quot;#,##0\ "/>
    <numFmt numFmtId="228" formatCode="0.0%;[Red]&quot;△&quot;0.0%"/>
    <numFmt numFmtId="229" formatCode="0.00%;[Red]&quot;△&quot;0.00%"/>
    <numFmt numFmtId="230" formatCode="#,##0.0#####\ ;[Red]\-#,##0.0#####\ "/>
    <numFmt numFmtId="231" formatCode="&quot;₩&quot;#,##0;[Red]&quot;₩&quot;\-#,##0"/>
    <numFmt numFmtId="232" formatCode="#,##0&quot; &quot;;[Red]&quot;△&quot;#,##0&quot; &quot;"/>
    <numFmt numFmtId="233" formatCode="* #,##0&quot; &quot;;[Red]* &quot;△&quot;#,##0&quot; &quot;;* @"/>
    <numFmt numFmtId="234" formatCode="#,##0.####;[Red]&quot;△&quot;#,##0.####"/>
    <numFmt numFmtId="235" formatCode="#,##0.00##;[Red]&quot;△&quot;#,##0.00##"/>
    <numFmt numFmtId="236" formatCode="0_);[Red]\(0\)"/>
    <numFmt numFmtId="237" formatCode="0.0"/>
    <numFmt numFmtId="238" formatCode="#,##0.000_ "/>
    <numFmt numFmtId="239" formatCode="#,##0;&quot;-&quot;#,##0"/>
    <numFmt numFmtId="240" formatCode="_-[$€-2]* #,##0.00_-;&quot;₩&quot;\!\-[$€-2]* #,##0.00_-;_-[$€-2]* &quot;-&quot;??_-"/>
    <numFmt numFmtId="241" formatCode="&quot;₩&quot;#,##0;[Red]&quot;₩&quot;&quot;₩&quot;&quot;₩&quot;&quot;₩&quot;&quot;₩&quot;&quot;₩&quot;&quot;₩&quot;&quot;₩&quot;&quot;₩&quot;\-#,##0"/>
    <numFmt numFmtId="242" formatCode="0000000000000"/>
    <numFmt numFmtId="243" formatCode="0.00;[Red]0.00"/>
    <numFmt numFmtId="244" formatCode="0.00000000_ "/>
    <numFmt numFmtId="245" formatCode="#,##0.0000"/>
    <numFmt numFmtId="246" formatCode="_ * #,##0.00_ ;_ * &quot;₩&quot;&quot;₩&quot;&quot;₩&quot;\-#,##0.00_ ;_ * &quot;-&quot;??_ ;_ @_ "/>
    <numFmt numFmtId="247" formatCode="0.0000%"/>
    <numFmt numFmtId="248" formatCode="_-* #,##0;\-* #,##0;_-* &quot;-&quot;;_-@"/>
    <numFmt numFmtId="249" formatCode="#,##0.00;[Red]#,##0.00;&quot; &quot;"/>
    <numFmt numFmtId="250" formatCode="#,##0.0;[Red]#,##0.0;&quot; &quot;"/>
    <numFmt numFmtId="251" formatCode="#"/>
    <numFmt numFmtId="252" formatCode="_-&quot;₩&quot;* #,##0.00_-;&quot;₩&quot;\-&quot;₩&quot;* #,##0.00_-;_-&quot;₩&quot;* &quot;-&quot;??_-;_-@_-"/>
    <numFmt numFmtId="253" formatCode="&quot;제  &quot;\ ##\ &quot;  호표&quot;"/>
    <numFmt numFmtId="254" formatCode="_-* #,##0.0000_-;\-* #,##0.0000_-;_-* &quot;-&quot;_-;_-@_-"/>
    <numFmt numFmtId="255" formatCode="0.000_ "/>
    <numFmt numFmtId="256" formatCode="_ &quot;₩&quot;* #,##0_ ;_ &quot;₩&quot;* \-#,##0_ ;_ &quot;₩&quot;* &quot;-&quot;_ ;_ @_ "/>
    <numFmt numFmtId="257" formatCode="0.0_ "/>
    <numFmt numFmtId="258" formatCode="_-&quot;S&quot;\ * #,##0.00_-;\-&quot;S&quot;\ * #,##0.00_-;_-&quot;S&quot;\ * &quot;-&quot;??_-;_-@_-"/>
    <numFmt numFmtId="259" formatCode="0.00_)"/>
    <numFmt numFmtId="260" formatCode="000.000"/>
    <numFmt numFmtId="261" formatCode="#,##0.00\ ;\-#,##0.00\ ;\-\ "/>
    <numFmt numFmtId="262" formatCode="#,##0_);[Red]&quot;₩&quot;\!\-#,##0"/>
    <numFmt numFmtId="263" formatCode="_(&quot;RM&quot;* #,##0.00_);_(&quot;RM&quot;* \(#,##0.00\);_(&quot;RM&quot;* &quot;-&quot;??_);_(@_)"/>
    <numFmt numFmtId="264" formatCode="_ &quot;₩&quot;* #,##0.00_ ;_ &quot;₩&quot;* \-#,##0.00_ ;_ &quot;₩&quot;* &quot;-&quot;??_ ;_ @_ "/>
    <numFmt numFmtId="265" formatCode="&quot;$&quot;#,##0.00;[Red]\-&quot;$&quot;#,##0.00"/>
    <numFmt numFmtId="266" formatCode="&quot;$&quot;#,##0.00_);[Red]\(&quot;$&quot;#,##0.00\)"/>
    <numFmt numFmtId="267" formatCode="#,##0.0_);\(#,##0.0\)"/>
    <numFmt numFmtId="268" formatCode="#,##0.000_);\(#,##0.000\)"/>
    <numFmt numFmtId="269" formatCode="&quot;Fr.&quot;\ #,##0;[Red]&quot;Fr.&quot;\ \-#,##0"/>
    <numFmt numFmtId="270" formatCode="&quot;Fr.&quot;\ #,##0.00;[Red]&quot;Fr.&quot;\ \-#,##0.00"/>
    <numFmt numFmtId="271" formatCode="00\-000_)"/>
    <numFmt numFmtId="272" formatCode="_(&quot;$&quot;* #,##0.0_);_(&quot;$&quot;* \(#,##0.0\);_(&quot;$&quot;* &quot;-&quot;??_);_(@_)"/>
    <numFmt numFmtId="273" formatCode="&quot;₩&quot;#,##0;&quot;₩&quot;&quot;₩&quot;\-#,##0"/>
    <numFmt numFmtId="274" formatCode="&quot;제&quot;##&quot;호&quot;&quot;표&quot;"/>
    <numFmt numFmtId="275" formatCode="0.00000_ "/>
    <numFmt numFmtId="276" formatCode="#,##0.;\-#,##0"/>
    <numFmt numFmtId="277" formatCode="\ "/>
    <numFmt numFmtId="278" formatCode="_ * #,##0.00_ ;_ * &quot;₩&quot;\!\-#,##0.00_ ;_ * &quot;-&quot;??_ ;_ @_ "/>
    <numFmt numFmtId="279" formatCode="&quot;₩&quot;\!\$#,##0_);[Red]&quot;₩&quot;\!\(&quot;₩&quot;\!\$#,##0&quot;₩&quot;\!\)"/>
    <numFmt numFmtId="280" formatCode=";;;"/>
    <numFmt numFmtId="281" formatCode="&quot;₩&quot;#,##0.00;[Red]&quot;₩&quot;&quot;₩&quot;\!\-#,##0.00"/>
    <numFmt numFmtId="282" formatCode="&quot;₩&quot;\!\$#,##0.00_);&quot;₩&quot;\!\(&quot;₩&quot;\!\$#,##0.00&quot;₩&quot;\!\)"/>
    <numFmt numFmtId="283" formatCode="0.0%;[Red]\(0.0%\)"/>
    <numFmt numFmtId="284" formatCode="#,##0&quot; 원&quot;"/>
    <numFmt numFmtId="285" formatCode="#,##0.000\ &quot;10공/㎥ &quot;"/>
    <numFmt numFmtId="286" formatCode="#,##0.00\ &quot;a &quot;"/>
    <numFmt numFmtId="287" formatCode="#,##0.00&quot; $&quot;;[Red]\-#,##0.00&quot; $&quot;"/>
    <numFmt numFmtId="288" formatCode="#,##0.00\ &quot;F&quot;;[Red]\-#,##0.00\ &quot;F&quot;"/>
    <numFmt numFmtId="289" formatCode="#,##0.000\ &quot;EA &quot;"/>
    <numFmt numFmtId="290" formatCode="#,##0.000\ &quot;㎏ &quot;"/>
    <numFmt numFmtId="291" formatCode="#,##0.00\ &quot;ℓ &quot;"/>
    <numFmt numFmtId="292" formatCode="yyyy&quot;년&quot;\ m&quot;월&quot;\ d&quot;일&quot;"/>
    <numFmt numFmtId="293" formatCode="0.00000"/>
    <numFmt numFmtId="294" formatCode="#,##0.000\ &quot;m  &quot;"/>
    <numFmt numFmtId="295" formatCode="&quot;₩&quot;#,##0.00"/>
    <numFmt numFmtId="296" formatCode="&quot;₩&quot;#,##0"/>
    <numFmt numFmtId="297" formatCode="#,##0.000\ &quot;㎡ &quot;"/>
    <numFmt numFmtId="298" formatCode="#,##0.000\ &quot;㎥ &quot;"/>
    <numFmt numFmtId="299" formatCode="#,##0.000\ &quot;ton &quot;"/>
    <numFmt numFmtId="300" formatCode="#,##0.00\ &quot;개 &quot;"/>
    <numFmt numFmtId="301" formatCode="#,###\ &quot;개&quot;"/>
    <numFmt numFmtId="302" formatCode="_(&quot;$&quot;* #,##0.00_);_(&quot;$&quot;* \(#,##0.00\);_(&quot;$&quot;* &quot;-&quot;??_);_(@_)"/>
    <numFmt numFmtId="303" formatCode="#,##0.0\ &quot;개소 &quot;"/>
    <numFmt numFmtId="304" formatCode="#,###.00\ &quot;매 &quot;"/>
    <numFmt numFmtId="305" formatCode="_ * #,##0_ ;_ * &quot;₩&quot;\!\-#,##0_ ;_ * &quot;-&quot;_ ;_ @_ "/>
    <numFmt numFmtId="306" formatCode="&quot;  &quot;@"/>
    <numFmt numFmtId="307" formatCode="&quot;     &quot;@"/>
    <numFmt numFmtId="308" formatCode="_-* #,##0_-;&quot;₩&quot;\!\!\-* #,##0_-;_-* &quot;-&quot;_-;_-@_-"/>
    <numFmt numFmtId="309" formatCode="###,###,###,###.0"/>
    <numFmt numFmtId="310" formatCode="_ &quot;₩&quot;* #,##0_ ;_ &quot;₩&quot;* &quot;₩&quot;&quot;₩&quot;\!\!\-#,##0_ ;_ &quot;₩&quot;* &quot;-&quot;_ ;_ @_ "/>
    <numFmt numFmtId="311" formatCode="_ * #,##0_ ;_ * &quot;₩&quot;&quot;₩&quot;\!\!\-#,##0_ ;_ * &quot;-&quot;??_ ;_ @_ "/>
    <numFmt numFmtId="312" formatCode="&quot;₩&quot;\!\(#,##0.000&quot;₩&quot;\!\)"/>
    <numFmt numFmtId="313" formatCode="\(#,##0.000\)"/>
    <numFmt numFmtId="314" formatCode="&quot;₩&quot;#,##0.00;[Red]&quot;₩&quot;\!\!\-&quot;₩&quot;#,##0.00"/>
    <numFmt numFmtId="315" formatCode="&quot;₩&quot;#,##0.00;\!\-&quot;₩&quot;#,##0.00"/>
    <numFmt numFmtId="316" formatCode="&quot;₩&quot;#,##0.00;&quot;₩&quot;\!\!\-&quot;₩&quot;#,##0.00"/>
    <numFmt numFmtId="317" formatCode="_-&quot;₩&quot;* #,##0.00_-;\!\-&quot;₩&quot;* #,##0.00_-;_-&quot;₩&quot;* &quot;-&quot;??_-;_-@_-"/>
    <numFmt numFmtId="318" formatCode="&quot;₩&quot;#,##0;[Red]&quot;₩&quot;&quot;₩&quot;\!\!\-&quot;₩&quot;#,##0"/>
    <numFmt numFmtId="319" formatCode="0.00_);[Red]&quot;₩&quot;\!\(0.00&quot;₩&quot;\!\)"/>
    <numFmt numFmtId="320" formatCode="_-* #,##0.00_-;&quot;₩&quot;&quot;₩&quot;&quot;₩&quot;\!\!\!\-* #,##0.00_-;_-* &quot;-&quot;??_-;_-@_-"/>
    <numFmt numFmtId="321" formatCode="\_x0000_;;"/>
    <numFmt numFmtId="322" formatCode="&quot;₩&quot;#,##0;&quot;₩&quot;\!\-&quot;₩&quot;#,##0"/>
    <numFmt numFmtId="323" formatCode="&quot;₩&quot;#,##0.00;[Red]&quot;₩&quot;&quot;₩&quot;\!\!\-&quot;₩&quot;#,##0.00"/>
    <numFmt numFmtId="324" formatCode="#,##0.00;[Red]&quot;△&quot;#,##0.00"/>
    <numFmt numFmtId="325" formatCode="&quot;￡&quot;#,##0;\-&quot;￡&quot;#,##0"/>
    <numFmt numFmtId="326" formatCode="#,##0.0000;\-#,##0.0000"/>
    <numFmt numFmtId="327" formatCode="&quot;공사노임&quot;####"/>
    <numFmt numFmtId="328" formatCode="#,##0.0;\-#,##0.0"/>
    <numFmt numFmtId="329" formatCode="0.00000000%"/>
    <numFmt numFmtId="330" formatCode="#,##0.0;[Red]#,##0.0"/>
    <numFmt numFmtId="331" formatCode="_ * #,##0_ ;_ * &quot;₩&quot;\-#,##0_ ;_ * &quot;-&quot;_ ;_ @_ "/>
    <numFmt numFmtId="332" formatCode="_-* #,##0_-;\-* #,##0_-;_-* &quot;-&quot;??_-;_-@_-"/>
    <numFmt numFmtId="333" formatCode="##\/##\/##"/>
    <numFmt numFmtId="334" formatCode="&quot;₩&quot;#,##0;&quot;₩&quot;&quot;₩&quot;&quot;₩&quot;&quot;₩&quot;&quot;₩&quot;\-#,##0"/>
    <numFmt numFmtId="335" formatCode="#,##0.00000"/>
    <numFmt numFmtId="336" formatCode="&quot;₩&quot;#,##0.00;&quot;₩&quot;\-#,##0.00"/>
    <numFmt numFmtId="337" formatCode="_(&quot;₩&quot;* #,##0_);_(&quot;₩&quot;* \(#,##0\);_(&quot;₩&quot;* &quot;-&quot;_);_(@_)"/>
    <numFmt numFmtId="338" formatCode="_(&quot;RM&quot;* #,##0_);_(&quot;RM&quot;* \(#,##0\);_(&quot;RM&quot;* &quot;-&quot;_);_(@_)"/>
    <numFmt numFmtId="339" formatCode="_(&quot;₩&quot;* #,##0.00_);_(&quot;₩&quot;* \(#,##0.00\);_(&quot;₩&quot;* &quot;-&quot;??_);_(@_)"/>
    <numFmt numFmtId="340" formatCode="_-* #,##0.00_-;&quot;₩&quot;&quot;₩&quot;&quot;₩&quot;\-* #,##0.00_-;_-* &quot;-&quot;??_-;_-@_-"/>
    <numFmt numFmtId="341" formatCode="_ * #,##0_ ;_ * &quot;₩&quot;&quot;₩&quot;&quot;₩&quot;&quot;₩&quot;&quot;₩&quot;&quot;₩&quot;&quot;₩&quot;&quot;₩&quot;&quot;₩&quot;&quot;₩&quot;&quot;₩&quot;&quot;₩&quot;&quot;₩&quot;\-#,##0_ ;_ * &quot;-&quot;_ ;_ @_ "/>
    <numFmt numFmtId="342" formatCode="&quot;₩&quot;#,##0;[Red]&quot;₩&quot;&quot;₩&quot;&quot;₩&quot;&quot;₩&quot;&quot;₩&quot;\-#,##0"/>
    <numFmt numFmtId="343" formatCode="&quot; &quot;@"/>
    <numFmt numFmtId="344" formatCode="_-* #,##0&quot;₩&quot;\ _D_M_-;&quot;₩&quot;\-* #,##0&quot;₩&quot;\ _D_M_-;_-* &quot;-&quot;&quot;₩&quot;\ _D_M_-;_-@_-"/>
    <numFmt numFmtId="345" formatCode="* #,##0.0"/>
    <numFmt numFmtId="346" formatCode="_ * #,##0_ ;_ * &quot;₩&quot;\-#,##0_ ;_ * &quot;-&quot;??_ ;_ @_ "/>
    <numFmt numFmtId="347" formatCode="0.00000000"/>
    <numFmt numFmtId="348" formatCode="d&quot;₩&quot;\!\.m&quot;₩&quot;\!\.yy&quot;₩&quot;\!\ h:mm"/>
    <numFmt numFmtId="349" formatCode="_ * #,##0_ ;_ * &quot;₩&quot;&quot;₩&quot;&quot;₩&quot;\-#,##0_ ;_ * &quot;-&quot;_ ;_ @_ "/>
    <numFmt numFmtId="350" formatCode="&quot;₩&quot;\ #,##0.00;[Red]&quot;₩&quot;\ \-#,##0.00"/>
    <numFmt numFmtId="351" formatCode="#,##0.000;[Red]&quot;-&quot;#,##0.000"/>
    <numFmt numFmtId="352" formatCode="_-&quot;₩&quot;* #,##0.00_-;&quot;₩&quot;&quot;₩&quot;&quot;₩&quot;\-&quot;₩&quot;* #,##0.00_-;_-&quot;₩&quot;* &quot;-&quot;??_-;_-@_-"/>
    <numFmt numFmtId="353" formatCode="_ * #,##0_ ;_ * \-#,##0_ ;_ * &quot;-&quot;??_ ;_ @_ "/>
    <numFmt numFmtId="354" formatCode="0.0000000000000"/>
    <numFmt numFmtId="355" formatCode="_-[$€-2]* #,##0.00_-;\-[$€-2]* #,##0.00_-;_-[$€-2]* &quot;-&quot;??_-"/>
    <numFmt numFmtId="356" formatCode="&quot;₩&quot;#,##0.00;[Red]&quot;₩&quot;&quot;₩&quot;&quot;₩&quot;&quot;₩&quot;&quot;₩&quot;\-&quot;₩&quot;#,##0.00"/>
    <numFmt numFmtId="357" formatCode="yyyy\-mm\-dd\ hh:mm:ss\.ss"/>
    <numFmt numFmtId="358" formatCode="0.00000%"/>
    <numFmt numFmtId="359" formatCode="&quot;$&quot;#,##0;\-&quot;$&quot;#,##0"/>
    <numFmt numFmtId="360" formatCode="#,##0.000_ ;[Red]\-#,##0.000\ "/>
    <numFmt numFmtId="361" formatCode="_-&quot;₩&quot;* #,##0_-;&quot;₩&quot;&quot;₩&quot;&quot;₩&quot;&quot;₩&quot;&quot;₩&quot;\-&quot;₩&quot;* #,##0_-;_-&quot;₩&quot;* &quot;-&quot;_-;_-@_-"/>
    <numFmt numFmtId="362" formatCode="_ &quot;₩&quot;* #,##0.0000000_ ;_ &quot;₩&quot;* &quot;₩&quot;\-#,##0.0000000_ ;_ &quot;₩&quot;* &quot;-&quot;??_ ;_ @_ "/>
    <numFmt numFmtId="363" formatCode="_-* #,##0\ &quot;DM&quot;_-;\-* #,##0\ &quot;DM&quot;_-;_-* &quot;-&quot;\ &quot;DM&quot;_-;_-@_-"/>
    <numFmt numFmtId="364" formatCode="_-* #,##0.00\ &quot;DM&quot;_-;\-* #,##0.00\ &quot;DM&quot;_-;_-* &quot;-&quot;??\ &quot;DM&quot;_-;_-@_-"/>
    <numFmt numFmtId="365" formatCode="#,##0&quot;KW&quot;"/>
    <numFmt numFmtId="366" formatCode="#,##0&quot;KW +&quot;"/>
    <numFmt numFmtId="367" formatCode="#,##0&quot;KW =&quot;"/>
    <numFmt numFmtId="368" formatCode="&quot;= &quot;#,##0&quot;KW&quot;"/>
    <numFmt numFmtId="369" formatCode="&quot;= &quot;0.0%"/>
    <numFmt numFmtId="370" formatCode="\(#,##0.0000\)"/>
    <numFmt numFmtId="371" formatCode="[Red]&quot;@ &quot;#,##0_ ;[Red]&quot;@ &quot;&quot;₩&quot;\!\-#,##0&quot;₩&quot;\!\ "/>
    <numFmt numFmtId="372" formatCode="[Red]&quot;@ &quot;#,##0_ ;[Red]&quot;@ &quot;\-#,##0\ "/>
    <numFmt numFmtId="373" formatCode="#,##0_ "/>
    <numFmt numFmtId="374" formatCode="_-* #,##0_-;&quot;₩&quot;&quot;₩&quot;\!\!\-* #,##0_-;_-* &quot;-&quot;_-;_-@_-"/>
    <numFmt numFmtId="375" formatCode="_-* #,##0_-;\-* #,##0_-;_-* &quot;-&quot;_-;_-@\\`"/>
    <numFmt numFmtId="376" formatCode="&quot;₩&quot;#,##0;[Red]&quot;₩&quot;&quot;₩&quot;&quot;₩&quot;&quot;₩&quot;&quot;₩&quot;&quot;₩&quot;&quot;₩&quot;&quot;₩&quot;\-#,##0"/>
    <numFmt numFmtId="377" formatCode="0.00_ "/>
    <numFmt numFmtId="378" formatCode="0.0_);[Red]\(0.0\)"/>
  </numFmts>
  <fonts count="32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2"/>
      <name val="바탕체"/>
      <family val="1"/>
      <charset val="129"/>
    </font>
    <font>
      <sz val="8"/>
      <name val="바탕"/>
      <family val="1"/>
      <charset val="129"/>
    </font>
    <font>
      <sz val="10"/>
      <name val="MS Sans Serif"/>
      <family val="2"/>
    </font>
    <font>
      <sz val="10"/>
      <name val="Helv"/>
      <family val="2"/>
    </font>
    <font>
      <sz val="10"/>
      <name val="Times New Roman"/>
      <family val="1"/>
    </font>
    <font>
      <sz val="9"/>
      <name val="굴림"/>
      <family val="3"/>
      <charset val="129"/>
    </font>
    <font>
      <b/>
      <sz val="10"/>
      <name val="돋움"/>
      <family val="3"/>
      <charset val="129"/>
    </font>
    <font>
      <sz val="10"/>
      <name val="명조"/>
      <family val="3"/>
      <charset val="129"/>
    </font>
    <font>
      <sz val="11"/>
      <name val="굴림체"/>
      <family val="3"/>
      <charset val="129"/>
    </font>
    <font>
      <sz val="12"/>
      <name val="굴림"/>
      <family val="3"/>
      <charset val="129"/>
    </font>
    <font>
      <sz val="8"/>
      <name val="바탕체"/>
      <family val="1"/>
      <charset val="129"/>
    </font>
    <font>
      <sz val="10"/>
      <name val="바탕체"/>
      <family val="1"/>
      <charset val="129"/>
    </font>
    <font>
      <sz val="10"/>
      <name val="굴림체"/>
      <family val="3"/>
      <charset val="129"/>
    </font>
    <font>
      <sz val="10"/>
      <name val="돋움체"/>
      <family val="3"/>
      <charset val="129"/>
    </font>
    <font>
      <sz val="9"/>
      <name val="바탕체"/>
      <family val="1"/>
      <charset val="129"/>
    </font>
    <font>
      <sz val="12"/>
      <name val="¹ÙÅÁÃ¼"/>
      <family val="1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2"/>
    </font>
    <font>
      <b/>
      <sz val="8"/>
      <color indexed="8"/>
      <name val="Helv"/>
      <family val="2"/>
    </font>
    <font>
      <sz val="11"/>
      <name val="Arial"/>
      <family val="2"/>
    </font>
    <font>
      <u/>
      <sz val="10"/>
      <color indexed="14"/>
      <name val="MS Sans Serif"/>
      <family val="2"/>
    </font>
    <font>
      <b/>
      <sz val="18"/>
      <name val="바탕체"/>
      <family val="1"/>
      <charset val="129"/>
    </font>
    <font>
      <b/>
      <sz val="22"/>
      <name val="바탕체"/>
      <family val="1"/>
      <charset val="129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¹UAAA¼"/>
      <family val="3"/>
      <charset val="129"/>
    </font>
    <font>
      <sz val="10"/>
      <color indexed="0"/>
      <name val="MS Sans Serif"/>
      <family val="2"/>
    </font>
    <font>
      <sz val="9"/>
      <name val="돋움"/>
      <family val="3"/>
      <charset val="129"/>
    </font>
    <font>
      <b/>
      <sz val="18"/>
      <name val="돋움체"/>
      <family val="3"/>
      <charset val="129"/>
    </font>
    <font>
      <sz val="12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체"/>
      <family val="3"/>
      <charset val="129"/>
    </font>
    <font>
      <sz val="12"/>
      <name val="돋움체"/>
      <family val="3"/>
      <charset val="129"/>
    </font>
    <font>
      <b/>
      <sz val="10"/>
      <name val="바탕체"/>
      <family val="1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"/>
      <color indexed="8"/>
      <name val="Courier"/>
      <family val="3"/>
    </font>
    <font>
      <b/>
      <sz val="12"/>
      <color indexed="16"/>
      <name val="굴림체"/>
      <family val="3"/>
      <charset val="129"/>
    </font>
    <font>
      <sz val="12"/>
      <name val="ⓒoUAAA¨u"/>
      <family val="1"/>
      <charset val="129"/>
    </font>
    <font>
      <sz val="12"/>
      <name val="굴림체"/>
      <family val="3"/>
      <charset val="129"/>
    </font>
    <font>
      <sz val="12"/>
      <name val="System"/>
      <family val="2"/>
      <charset val="129"/>
    </font>
    <font>
      <u/>
      <sz val="10"/>
      <color indexed="12"/>
      <name val="Arial"/>
      <family val="2"/>
    </font>
    <font>
      <sz val="11"/>
      <name val="??"/>
      <family val="3"/>
    </font>
    <font>
      <sz val="10"/>
      <color indexed="12"/>
      <name val="Arial"/>
      <family val="2"/>
    </font>
    <font>
      <sz val="12"/>
      <name val="Helv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sz val="9"/>
      <color indexed="8"/>
      <name val="굴림체"/>
      <family val="3"/>
      <charset val="129"/>
    </font>
    <font>
      <sz val="9"/>
      <name val="돋움체"/>
      <family val="3"/>
      <charset val="129"/>
    </font>
    <font>
      <b/>
      <sz val="15"/>
      <name val="돋움"/>
      <family val="3"/>
      <charset val="129"/>
    </font>
    <font>
      <sz val="12"/>
      <name val="Arial"/>
      <family val="2"/>
    </font>
    <font>
      <sz val="12"/>
      <name val="Courier"/>
      <family val="3"/>
    </font>
    <font>
      <sz val="9.5"/>
      <name val="돋움"/>
      <family val="3"/>
      <charset val="129"/>
    </font>
    <font>
      <u/>
      <sz val="9"/>
      <color indexed="36"/>
      <name val="돋움체"/>
      <family val="3"/>
      <charset val="129"/>
    </font>
    <font>
      <sz val="12"/>
      <name val="견고딕"/>
      <family val="1"/>
      <charset val="129"/>
    </font>
    <font>
      <sz val="11"/>
      <name val="µ¸¿òÃ¼"/>
      <family val="3"/>
      <charset val="129"/>
    </font>
    <font>
      <i/>
      <sz val="1"/>
      <color indexed="8"/>
      <name val="Courier"/>
      <family val="3"/>
    </font>
    <font>
      <u/>
      <sz val="10"/>
      <color indexed="12"/>
      <name val="MS Sans Serif"/>
      <family val="2"/>
    </font>
    <font>
      <b/>
      <i/>
      <sz val="18"/>
      <color indexed="39"/>
      <name val="돋움체"/>
      <family val="3"/>
      <charset val="129"/>
    </font>
    <font>
      <sz val="7"/>
      <name val="바탕체"/>
      <family val="1"/>
      <charset val="129"/>
    </font>
    <font>
      <sz val="10"/>
      <name val="바탕"/>
      <family val="1"/>
      <charset val="129"/>
    </font>
    <font>
      <sz val="8"/>
      <name val="#중고딕"/>
      <family val="3"/>
      <charset val="129"/>
    </font>
    <font>
      <sz val="10"/>
      <name val="궁서(English)"/>
      <family val="3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9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Univers (WN)"/>
      <family val="2"/>
    </font>
    <font>
      <b/>
      <sz val="8"/>
      <name val="Times New Roman"/>
      <family val="1"/>
    </font>
    <font>
      <sz val="12"/>
      <name val="명조"/>
      <family val="3"/>
      <charset val="129"/>
    </font>
    <font>
      <sz val="10"/>
      <color indexed="10"/>
      <name val="바탕체"/>
      <family val="1"/>
      <charset val="129"/>
    </font>
    <font>
      <sz val="10"/>
      <color indexed="10"/>
      <name val="돋움체"/>
      <family val="3"/>
      <charset val="129"/>
    </font>
    <font>
      <sz val="10"/>
      <name val="한양신명조"/>
      <family val="1"/>
      <charset val="129"/>
    </font>
    <font>
      <sz val="17"/>
      <name val="바탕체"/>
      <family val="1"/>
      <charset val="129"/>
    </font>
    <font>
      <sz val="12"/>
      <name val="©öUAAA¨ù"/>
      <family val="3"/>
      <charset val="129"/>
    </font>
    <font>
      <i/>
      <sz val="12"/>
      <name val="굴림체"/>
      <family val="3"/>
      <charset val="129"/>
    </font>
    <font>
      <sz val="1"/>
      <color indexed="8"/>
      <name val="Courier"/>
      <family val="3"/>
    </font>
    <font>
      <sz val="1"/>
      <color indexed="0"/>
      <name val="Courier"/>
      <family val="3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9"/>
      <name val="돋움"/>
      <family val="3"/>
      <charset val="129"/>
    </font>
    <font>
      <sz val="8"/>
      <name val="돋움체"/>
      <family val="3"/>
      <charset val="129"/>
    </font>
    <font>
      <b/>
      <sz val="18"/>
      <name val="돋움"/>
      <family val="3"/>
      <charset val="129"/>
    </font>
    <font>
      <b/>
      <sz val="12"/>
      <color indexed="16"/>
      <name val="±¼¸²A¼"/>
      <family val="1"/>
      <charset val="129"/>
    </font>
    <font>
      <sz val="12"/>
      <name val="견명조"/>
      <family val="1"/>
      <charset val="129"/>
    </font>
    <font>
      <sz val="10"/>
      <name val="Courier New"/>
      <family val="3"/>
    </font>
    <font>
      <sz val="12"/>
      <name val="¹UAAA¼"/>
      <family val="3"/>
    </font>
    <font>
      <sz val="10"/>
      <name val="PragmaticaCTT"/>
      <family val="1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u/>
      <sz val="11"/>
      <color indexed="36"/>
      <name val="바탕체"/>
      <family val="1"/>
      <charset val="129"/>
    </font>
    <font>
      <sz val="10"/>
      <color indexed="12"/>
      <name val="굴림체"/>
      <family val="3"/>
      <charset val="129"/>
    </font>
    <font>
      <b/>
      <sz val="22"/>
      <name val="휴먼옛체"/>
      <family val="1"/>
      <charset val="129"/>
    </font>
    <font>
      <b/>
      <u/>
      <sz val="14"/>
      <name val="굴림체"/>
      <family val="3"/>
      <charset val="129"/>
    </font>
    <font>
      <sz val="12"/>
      <name val="ⓒoUAAA¨u"/>
      <family val="1"/>
      <charset val="129"/>
    </font>
    <font>
      <sz val="11"/>
      <name val="μ¸¿o"/>
      <family val="1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µ¸¿ò"/>
      <family val="3"/>
      <charset val="129"/>
    </font>
    <font>
      <b/>
      <sz val="11"/>
      <name val="Arial"/>
      <family val="2"/>
    </font>
    <font>
      <sz val="12"/>
      <name val="¹ÙÅÁÃ¼"/>
      <family val="1"/>
    </font>
    <font>
      <sz val="10"/>
      <color indexed="8"/>
      <name val="MS Sans Serif"/>
      <family val="2"/>
    </font>
    <font>
      <sz val="8"/>
      <name val="CG Times (E1)"/>
      <family val="1"/>
    </font>
    <font>
      <sz val="8"/>
      <name val="Times New Roman"/>
      <family val="1"/>
    </font>
    <font>
      <b/>
      <sz val="10"/>
      <name val="Palatino"/>
      <family val="1"/>
    </font>
    <font>
      <b/>
      <i/>
      <u/>
      <sz val="12"/>
      <name val="Palatino"/>
      <family val="1"/>
    </font>
    <font>
      <shadow/>
      <sz val="8"/>
      <color indexed="12"/>
      <name val="Times New Roman"/>
      <family val="1"/>
    </font>
    <font>
      <b/>
      <u/>
      <sz val="10"/>
      <name val="Palatino"/>
      <family val="1"/>
    </font>
    <font>
      <b/>
      <sz val="12"/>
      <name val="Helvetica"/>
      <family val="2"/>
    </font>
    <font>
      <sz val="10"/>
      <name val="Palatino"/>
      <family val="1"/>
    </font>
    <font>
      <b/>
      <sz val="12"/>
      <name val="Book Antiqua"/>
      <family val="1"/>
    </font>
    <font>
      <sz val="8"/>
      <name val="Palatino"/>
      <family val="1"/>
    </font>
    <font>
      <b/>
      <i/>
      <sz val="14"/>
      <name val="Arial"/>
      <family val="2"/>
    </font>
    <font>
      <b/>
      <sz val="12"/>
      <name val="Univers (WN)"/>
      <family val="2"/>
    </font>
    <font>
      <b/>
      <sz val="14"/>
      <name val="Arial"/>
      <family val="2"/>
    </font>
    <font>
      <b/>
      <sz val="10"/>
      <name val="Helvetica"/>
      <family val="2"/>
    </font>
    <font>
      <sz val="10"/>
      <name val="Univers (E1)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돋움체"/>
      <family val="3"/>
      <charset val="129"/>
    </font>
    <font>
      <b/>
      <sz val="9"/>
      <color rgb="FFFF0000"/>
      <name val="돋움"/>
      <family val="3"/>
      <charset val="129"/>
    </font>
    <font>
      <b/>
      <sz val="9"/>
      <name val="돋움체"/>
      <family val="3"/>
      <charset val="129"/>
    </font>
    <font>
      <sz val="14"/>
      <name val="??"/>
      <family val="3"/>
    </font>
    <font>
      <sz val="12"/>
      <name val="????"/>
      <family val="1"/>
      <charset val="136"/>
    </font>
    <font>
      <sz val="12"/>
      <name val="|??¢¥¢¬¨Ï"/>
      <family val="1"/>
      <charset val="129"/>
    </font>
    <font>
      <sz val="11"/>
      <name val="ⓒoUAAA¨u"/>
      <family val="1"/>
      <charset val="129"/>
    </font>
    <font>
      <sz val="10"/>
      <name val="Book Antiqua"/>
      <family val="1"/>
    </font>
    <font>
      <sz val="8"/>
      <color indexed="8"/>
      <name val="Gulim"/>
      <family val="3"/>
    </font>
    <font>
      <sz val="11"/>
      <name val="￥i￠￢￠?o"/>
      <family val="3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1"/>
      <color indexed="56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맑은 고딕"/>
      <family val="3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9"/>
      <name val="굴림체"/>
      <family val="3"/>
      <charset val="129"/>
    </font>
    <font>
      <sz val="12"/>
      <name val="돋움체"/>
      <family val="1"/>
      <charset val="129"/>
    </font>
    <font>
      <sz val="8"/>
      <color rgb="FFFF0000"/>
      <name val="돋움체"/>
      <family val="3"/>
      <charset val="129"/>
    </font>
    <font>
      <sz val="9"/>
      <color rgb="FFFF0000"/>
      <name val="돋움체"/>
      <family val="3"/>
      <charset val="129"/>
    </font>
    <font>
      <sz val="9"/>
      <color theme="1"/>
      <name val="돋움체"/>
      <family val="3"/>
      <charset val="129"/>
    </font>
    <font>
      <b/>
      <sz val="18"/>
      <color rgb="FFFF0000"/>
      <name val="돋움체"/>
      <family val="3"/>
      <charset val="129"/>
    </font>
    <font>
      <sz val="9"/>
      <color theme="1"/>
      <name val="돋움"/>
      <family val="3"/>
      <charset val="129"/>
    </font>
    <font>
      <sz val="8"/>
      <color rgb="FFFF0000"/>
      <name val="바탕체"/>
      <family val="1"/>
      <charset val="129"/>
    </font>
    <font>
      <sz val="9"/>
      <color rgb="FFFF0000"/>
      <name val="돋움"/>
      <family val="3"/>
      <charset val="129"/>
    </font>
    <font>
      <b/>
      <sz val="14"/>
      <name val="바탕체"/>
      <family val="1"/>
      <charset val="129"/>
    </font>
    <font>
      <sz val="8"/>
      <color rgb="FFFF000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theme="1"/>
      <name val="돋움"/>
      <family val="3"/>
      <charset val="129"/>
    </font>
    <font>
      <sz val="8"/>
      <color indexed="9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b/>
      <sz val="10"/>
      <name val="굴림체"/>
      <family val="3"/>
      <charset val="129"/>
    </font>
    <font>
      <sz val="1"/>
      <color indexed="16"/>
      <name val="Courier"/>
      <family val="3"/>
    </font>
    <font>
      <b/>
      <sz val="10"/>
      <name val="MS Sans Serif"/>
      <family val="2"/>
    </font>
    <font>
      <sz val="12"/>
      <name val="???"/>
      <family val="1"/>
    </font>
    <font>
      <sz val="12"/>
      <name val="μ¸¿oA¼"/>
      <family val="3"/>
      <charset val="129"/>
    </font>
    <font>
      <sz val="12"/>
      <name val="COUR"/>
      <family val="1"/>
    </font>
    <font>
      <sz val="11"/>
      <name val="μ¸¿o"/>
      <family val="3"/>
      <charset val="129"/>
    </font>
    <font>
      <sz val="14"/>
      <name val="뼻뮝"/>
      <family val="3"/>
      <charset val="129"/>
    </font>
    <font>
      <b/>
      <sz val="18"/>
      <color indexed="22"/>
      <name val="바탕체"/>
      <family val="1"/>
      <charset val="129"/>
    </font>
    <font>
      <sz val="12"/>
      <color indexed="22"/>
      <name val="바탕체"/>
      <family val="1"/>
      <charset val="129"/>
    </font>
    <font>
      <sz val="11"/>
      <name val="¾©"/>
      <family val="3"/>
      <charset val="129"/>
    </font>
    <font>
      <b/>
      <sz val="12"/>
      <color indexed="16"/>
      <name val="±¼¸²A¼"/>
      <family val="3"/>
    </font>
    <font>
      <sz val="10"/>
      <name val="¸iA¶"/>
      <family val="3"/>
      <charset val="129"/>
    </font>
    <font>
      <sz val="11"/>
      <color theme="0"/>
      <name val="맑은 고딕"/>
      <family val="3"/>
      <charset val="129"/>
      <scheme val="minor"/>
    </font>
    <font>
      <sz val="8"/>
      <name val="휴먼명조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b/>
      <sz val="12"/>
      <name val="Arial MT"/>
      <family val="2"/>
    </font>
    <font>
      <sz val="10"/>
      <name val="¹ÙÅÁÃ¼"/>
      <family val="1"/>
      <charset val="129"/>
    </font>
    <font>
      <sz val="12"/>
      <name val="¹ÙÅÁÃ¼"/>
      <family val="3"/>
      <charset val="129"/>
    </font>
    <font>
      <sz val="12"/>
      <name val="±¼¸²A¼"/>
      <family val="3"/>
    </font>
    <font>
      <sz val="12"/>
      <name val="¹UAAA¼"/>
      <family val="1"/>
    </font>
    <font>
      <sz val="8"/>
      <name val="¹UAAA¼"/>
      <family val="1"/>
      <charset val="129"/>
    </font>
    <font>
      <sz val="8"/>
      <name val="¹ÙÅÁÃ¼"/>
      <family val="3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1"/>
      <name val="±¼¸²Ã¼"/>
      <family val="3"/>
      <charset val="129"/>
    </font>
    <font>
      <sz val="11"/>
      <name val="±¼¸²A¼"/>
      <family val="3"/>
      <charset val="129"/>
    </font>
    <font>
      <sz val="12"/>
      <name val="µ¸¿òÃ¼"/>
      <family val="3"/>
      <charset val="129"/>
    </font>
    <font>
      <sz val="10"/>
      <name val="Geneva"/>
      <family val="2"/>
    </font>
    <font>
      <sz val="10"/>
      <name val="한양중고딕"/>
      <family val="1"/>
      <charset val="129"/>
    </font>
    <font>
      <sz val="12"/>
      <name val="Arial MT"/>
      <family val="2"/>
    </font>
    <font>
      <sz val="10"/>
      <name val="Courier"/>
      <family val="3"/>
    </font>
    <font>
      <sz val="10"/>
      <color indexed="24"/>
      <name val="Arial"/>
      <family val="2"/>
    </font>
    <font>
      <b/>
      <sz val="11"/>
      <color indexed="8"/>
      <name val="돋움"/>
      <family val="3"/>
      <charset val="129"/>
    </font>
    <font>
      <b/>
      <sz val="12"/>
      <name val="Tms Rmn"/>
      <family val="1"/>
    </font>
    <font>
      <b/>
      <sz val="8"/>
      <name val="MS Sans Serif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</font>
    <font>
      <sz val="12"/>
      <color indexed="9"/>
      <name val="Helv"/>
      <family val="2"/>
    </font>
    <font>
      <sz val="14"/>
      <name val="Helv"/>
      <family val="2"/>
    </font>
    <font>
      <sz val="24"/>
      <name val="Helv"/>
      <family val="2"/>
    </font>
    <font>
      <sz val="12"/>
      <name val="宋体"/>
      <family val="3"/>
      <charset val="129"/>
    </font>
    <font>
      <sz val="10"/>
      <name val="Tms Rmn"/>
      <family val="1"/>
    </font>
    <font>
      <sz val="9.6"/>
      <name val="돋움"/>
      <family val="3"/>
      <charset val="129"/>
    </font>
    <font>
      <sz val="8"/>
      <name val="Wingdings"/>
      <charset val="2"/>
    </font>
    <font>
      <sz val="24"/>
      <name val="Courier New"/>
      <family val="3"/>
    </font>
    <font>
      <b/>
      <sz val="18"/>
      <color indexed="62"/>
      <name val="맑은 고딕"/>
      <family val="3"/>
      <charset val="129"/>
    </font>
    <font>
      <sz val="8"/>
      <name val="MS Sans Serif"/>
      <family val="2"/>
    </font>
    <font>
      <sz val="11"/>
      <name val="Tahoma"/>
      <family val="2"/>
    </font>
    <font>
      <sz val="18"/>
      <name val="바탕체"/>
      <family val="1"/>
      <charset val="129"/>
    </font>
    <font>
      <sz val="10"/>
      <color indexed="18"/>
      <name val="가는으뜸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0"/>
      <color indexed="18"/>
      <name val="휴먼SK태명조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1"/>
      <charset val="129"/>
    </font>
    <font>
      <sz val="11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휴먼세명조"/>
      <family val="3"/>
      <charset val="129"/>
    </font>
    <font>
      <sz val="10"/>
      <color indexed="37"/>
      <name val="바탕"/>
      <family val="1"/>
      <charset val="129"/>
    </font>
    <font>
      <sz val="10"/>
      <color indexed="8"/>
      <name val="한컴바탕"/>
      <family val="1"/>
      <charset val="129"/>
    </font>
    <font>
      <sz val="10"/>
      <color indexed="8"/>
      <name val="바탕체"/>
      <family val="1"/>
      <charset val="129"/>
    </font>
    <font>
      <sz val="12"/>
      <color indexed="8"/>
      <name val="굴림체"/>
      <family val="3"/>
      <charset val="129"/>
    </font>
    <font>
      <i/>
      <u/>
      <sz val="1"/>
      <color indexed="16"/>
      <name val="Courier"/>
      <family val="3"/>
    </font>
    <font>
      <sz val="12"/>
      <color indexed="8"/>
      <name val="바탕체"/>
      <family val="1"/>
      <charset val="129"/>
    </font>
    <font>
      <sz val="10"/>
      <color indexed="8"/>
      <name val="Arial"/>
      <family val="2"/>
    </font>
    <font>
      <sz val="10"/>
      <color indexed="8"/>
      <name val="굴림체"/>
      <family val="3"/>
      <charset val="129"/>
    </font>
    <font>
      <sz val="10"/>
      <color indexed="22"/>
      <name val="Modern"/>
      <family val="3"/>
      <charset val="255"/>
    </font>
    <font>
      <sz val="11"/>
      <name val="맑은 고딕"/>
      <family val="3"/>
      <charset val="129"/>
      <scheme val="minor"/>
    </font>
    <font>
      <sz val="11"/>
      <name val="돋움"/>
      <family val="3"/>
    </font>
    <font>
      <sz val="18"/>
      <name val="돋움체"/>
      <family val="3"/>
      <charset val="129"/>
    </font>
    <font>
      <b/>
      <sz val="18"/>
      <color indexed="56"/>
      <name val="맑은 고딕"/>
      <family val="3"/>
      <charset val="129"/>
    </font>
    <font>
      <sz val="10"/>
      <color theme="1"/>
      <name val="바탕체"/>
      <family val="1"/>
      <charset val="129"/>
    </font>
    <font>
      <sz val="11"/>
      <color theme="1"/>
      <name val="돋움"/>
      <family val="3"/>
      <charset val="129"/>
    </font>
    <font>
      <sz val="12"/>
      <name val="¹UAAA¼"/>
      <family val="1"/>
      <charset val="129"/>
    </font>
    <font>
      <b/>
      <sz val="9"/>
      <color rgb="FFFF0000"/>
      <name val="돋움체"/>
      <family val="3"/>
      <charset val="129"/>
    </font>
    <font>
      <b/>
      <sz val="14"/>
      <color indexed="12"/>
      <name val="굴림"/>
      <family val="3"/>
      <charset val="129"/>
    </font>
    <font>
      <u/>
      <sz val="8.25"/>
      <color indexed="12"/>
      <name val="돋움"/>
      <family val="3"/>
      <charset val="129"/>
    </font>
    <font>
      <sz val="14"/>
      <name val="뼥??"/>
      <family val="3"/>
      <charset val="129"/>
    </font>
    <font>
      <sz val="11"/>
      <name val="?¸¿?"/>
      <family val="3"/>
      <charset val="129"/>
    </font>
    <font>
      <sz val="10"/>
      <name val="±¼¸²?¼"/>
      <family val="3"/>
      <charset val="129"/>
    </font>
    <font>
      <b/>
      <sz val="10"/>
      <color rgb="FFFF0000"/>
      <name val="돋움"/>
      <family val="3"/>
      <charset val="129"/>
    </font>
    <font>
      <b/>
      <sz val="11"/>
      <color rgb="FFFF0000"/>
      <name val="맑은 고딕"/>
      <family val="3"/>
      <charset val="129"/>
      <scheme val="major"/>
    </font>
    <font>
      <sz val="10"/>
      <color theme="1"/>
      <name val="바탕체"/>
      <family val="2"/>
      <charset val="129"/>
    </font>
    <font>
      <sz val="11"/>
      <color rgb="FF000000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바탕체"/>
      <family val="1"/>
      <charset val="129"/>
    </font>
    <font>
      <sz val="10"/>
      <color rgb="FF000000"/>
      <name val="Arial"/>
      <family val="2"/>
    </font>
    <font>
      <b/>
      <sz val="10"/>
      <color rgb="FF000000"/>
      <name val="MS Sans Serif"/>
    </font>
    <font>
      <sz val="11"/>
      <name val="돋?o"/>
      <family val="3"/>
      <charset val="129"/>
    </font>
    <font>
      <sz val="12"/>
      <color rgb="FF000000"/>
      <name val="바탕체"/>
      <family val="1"/>
      <charset val="129"/>
    </font>
    <font>
      <sz val="10"/>
      <color rgb="FF000000"/>
      <name val="굴림체"/>
      <family val="3"/>
      <charset val="129"/>
    </font>
    <font>
      <u/>
      <sz val="11"/>
      <color indexed="20"/>
      <name val="돋움"/>
      <family val="3"/>
      <charset val="129"/>
    </font>
    <font>
      <b/>
      <sz val="10"/>
      <name val="Gulim"/>
      <family val="3"/>
    </font>
    <font>
      <sz val="8"/>
      <name val="맑은 고딕"/>
      <family val="2"/>
      <charset val="129"/>
      <scheme val="minor"/>
    </font>
    <font>
      <sz val="9"/>
      <color rgb="FFFF0000"/>
      <name val="굴림"/>
      <family val="3"/>
      <charset val="129"/>
    </font>
    <font>
      <b/>
      <sz val="9"/>
      <color rgb="FFFF0000"/>
      <name val="굴림"/>
      <family val="3"/>
      <charset val="129"/>
    </font>
    <font>
      <sz val="8"/>
      <color rgb="FFFF0000"/>
      <name val="굴림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b/>
      <sz val="8"/>
      <color rgb="FFFF0000"/>
      <name val="굴림"/>
      <family val="3"/>
      <charset val="129"/>
    </font>
    <font>
      <sz val="8"/>
      <color theme="1"/>
      <name val="굴림"/>
      <family val="3"/>
      <charset val="129"/>
    </font>
    <font>
      <b/>
      <sz val="20"/>
      <name val="바탕체"/>
      <family val="1"/>
      <charset val="129"/>
    </font>
    <font>
      <sz val="9"/>
      <color rgb="FF000000"/>
      <name val="굴림"/>
      <family val="3"/>
      <charset val="129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.5"/>
      <name val="돋움"/>
      <family val="3"/>
      <charset val="129"/>
    </font>
    <font>
      <sz val="11"/>
      <color indexed="8"/>
      <name val="굴림체"/>
      <family val="3"/>
      <charset val="129"/>
    </font>
    <font>
      <b/>
      <sz val="12"/>
      <color indexed="8"/>
      <name val="돋움"/>
      <family val="3"/>
      <charset val="129"/>
    </font>
    <font>
      <u/>
      <sz val="12"/>
      <color indexed="12"/>
      <name val="바탕체"/>
      <family val="1"/>
      <charset val="129"/>
    </font>
    <font>
      <b/>
      <u/>
      <sz val="13"/>
      <color indexed="8"/>
      <name val="굴림체"/>
      <family val="3"/>
      <charset val="129"/>
    </font>
    <font>
      <sz val="8"/>
      <color indexed="8"/>
      <name val="돋움"/>
      <family val="3"/>
      <charset val="129"/>
    </font>
    <font>
      <sz val="11"/>
      <color indexed="8"/>
      <name val="바탕체"/>
      <family val="1"/>
      <charset val="129"/>
    </font>
    <font>
      <sz val="12"/>
      <name val="宋体"/>
      <charset val="129"/>
    </font>
    <font>
      <sz val="9"/>
      <color rgb="FF000000"/>
      <name val="Arial"/>
      <family val="2"/>
    </font>
    <font>
      <sz val="11"/>
      <color rgb="FF000000"/>
      <name val="맑은 고딕"/>
      <family val="3"/>
      <charset val="129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>
        <fgColor indexed="11"/>
        <bgColor indexed="1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darkGray">
        <f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uble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398">
    <xf numFmtId="0" fontId="0" fillId="0" borderId="0"/>
    <xf numFmtId="193" fontId="22" fillId="0" borderId="0" applyFont="0" applyFill="0" applyBorder="0" applyAlignment="0" applyProtection="0"/>
    <xf numFmtId="0" fontId="29" fillId="0" borderId="0"/>
    <xf numFmtId="0" fontId="58" fillId="0" borderId="0"/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41" fillId="0" borderId="0">
      <alignment vertical="center"/>
    </xf>
    <xf numFmtId="0" fontId="29" fillId="0" borderId="2">
      <alignment horizontal="centerContinuous" vertical="center"/>
    </xf>
    <xf numFmtId="3" fontId="7" fillId="0" borderId="0">
      <alignment vertical="center"/>
    </xf>
    <xf numFmtId="181" fontId="7" fillId="0" borderId="0">
      <alignment vertical="center"/>
    </xf>
    <xf numFmtId="4" fontId="7" fillId="0" borderId="0">
      <alignment vertical="center"/>
    </xf>
    <xf numFmtId="200" fontId="7" fillId="0" borderId="0">
      <alignment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0" fontId="29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0" fontId="29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4" fontId="6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2" fontId="6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4" fontId="6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2" fontId="6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24" fontId="31" fillId="0" borderId="0" applyFont="0" applyFill="0" applyBorder="0" applyAlignment="0" applyProtection="0">
      <alignment vertical="center"/>
    </xf>
    <xf numFmtId="0" fontId="58" fillId="0" borderId="0">
      <alignment vertical="center"/>
    </xf>
    <xf numFmtId="0" fontId="97" fillId="0" borderId="0">
      <alignment vertical="center"/>
    </xf>
    <xf numFmtId="0" fontId="58" fillId="0" borderId="0">
      <alignment vertical="center"/>
    </xf>
    <xf numFmtId="40" fontId="20" fillId="0" borderId="0" applyFont="0" applyFill="0" applyBorder="0" applyAlignment="0" applyProtection="0"/>
    <xf numFmtId="0" fontId="43" fillId="0" borderId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26" fillId="0" borderId="4">
      <alignment vertical="center"/>
    </xf>
    <xf numFmtId="0" fontId="2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21" fillId="0" borderId="0"/>
    <xf numFmtId="0" fontId="3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21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218" fontId="6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21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0" fillId="0" borderId="0"/>
    <xf numFmtId="0" fontId="2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30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6" fillId="0" borderId="0"/>
    <xf numFmtId="0" fontId="5" fillId="0" borderId="0"/>
    <xf numFmtId="0" fontId="7" fillId="0" borderId="0"/>
    <xf numFmtId="183" fontId="51" fillId="0" borderId="0" applyFont="0" applyFill="0" applyBorder="0" applyAlignment="0" applyProtection="0"/>
    <xf numFmtId="0" fontId="5" fillId="0" borderId="0"/>
    <xf numFmtId="0" fontId="30" fillId="0" borderId="0"/>
    <xf numFmtId="0" fontId="30" fillId="0" borderId="0" applyFont="0" applyFill="0" applyBorder="0" applyAlignment="0" applyProtection="0"/>
    <xf numFmtId="0" fontId="7" fillId="0" borderId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1" fillId="0" borderId="0"/>
    <xf numFmtId="183" fontId="51" fillId="0" borderId="0" applyFont="0" applyFill="0" applyBorder="0" applyAlignment="0" applyProtection="0"/>
    <xf numFmtId="0" fontId="7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21" fillId="0" borderId="0"/>
    <xf numFmtId="0" fontId="30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29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6" fillId="0" borderId="0"/>
    <xf numFmtId="0" fontId="6" fillId="0" borderId="0"/>
    <xf numFmtId="183" fontId="51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21" fillId="0" borderId="0"/>
    <xf numFmtId="0" fontId="30" fillId="0" borderId="0" applyFont="0" applyFill="0" applyBorder="0" applyAlignment="0" applyProtection="0"/>
    <xf numFmtId="0" fontId="7" fillId="0" borderId="0"/>
    <xf numFmtId="0" fontId="5" fillId="0" borderId="0"/>
    <xf numFmtId="0" fontId="30" fillId="0" borderId="5" applyFill="0" applyProtection="0">
      <alignment horizontal="left" vertical="center"/>
    </xf>
    <xf numFmtId="0" fontId="30" fillId="0" borderId="6" applyFill="0" applyProtection="0">
      <alignment horizontal="left" vertical="center"/>
    </xf>
    <xf numFmtId="0" fontId="30" fillId="0" borderId="7" applyFill="0" applyProtection="0">
      <alignment horizontal="right" vertical="center"/>
    </xf>
    <xf numFmtId="0" fontId="21" fillId="0" borderId="0"/>
    <xf numFmtId="0" fontId="2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7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21" fillId="0" borderId="0"/>
    <xf numFmtId="0" fontId="3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20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20" fillId="0" borderId="0"/>
    <xf numFmtId="0" fontId="7" fillId="0" borderId="0"/>
    <xf numFmtId="0" fontId="30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7" applyFill="0" applyProtection="0">
      <alignment horizontal="center" vertical="center"/>
    </xf>
    <xf numFmtId="0" fontId="5" fillId="0" borderId="0"/>
    <xf numFmtId="0" fontId="5" fillId="0" borderId="0"/>
    <xf numFmtId="0" fontId="21" fillId="0" borderId="0"/>
    <xf numFmtId="183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22" fillId="0" borderId="0"/>
    <xf numFmtId="0" fontId="20" fillId="0" borderId="0"/>
    <xf numFmtId="0" fontId="30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1" fillId="0" borderId="0"/>
    <xf numFmtId="0" fontId="5" fillId="0" borderId="0"/>
    <xf numFmtId="0" fontId="7" fillId="0" borderId="0"/>
    <xf numFmtId="183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7" fillId="0" borderId="0"/>
    <xf numFmtId="0" fontId="29" fillId="0" borderId="0"/>
    <xf numFmtId="0" fontId="30" fillId="0" borderId="0" applyFont="0" applyFill="0" applyBorder="0" applyAlignment="0" applyProtection="0"/>
    <xf numFmtId="0" fontId="5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20" fillId="0" borderId="0"/>
    <xf numFmtId="0" fontId="5" fillId="0" borderId="0"/>
    <xf numFmtId="0" fontId="21" fillId="0" borderId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20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183" fontId="51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0" fontId="30" fillId="0" borderId="0"/>
    <xf numFmtId="0" fontId="21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8" applyFill="0" applyProtection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6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21" fillId="0" borderId="0"/>
    <xf numFmtId="0" fontId="21" fillId="0" borderId="0"/>
    <xf numFmtId="0" fontId="5" fillId="0" borderId="0"/>
    <xf numFmtId="218" fontId="6" fillId="0" borderId="0" applyFont="0" applyFill="0" applyBorder="0" applyAlignment="0" applyProtection="0"/>
    <xf numFmtId="0" fontId="21" fillId="0" borderId="0"/>
    <xf numFmtId="0" fontId="5" fillId="0" borderId="0"/>
    <xf numFmtId="0" fontId="6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208" fontId="30" fillId="0" borderId="7" applyFill="0" applyProtection="0">
      <alignment horizontal="right" vertical="center"/>
    </xf>
    <xf numFmtId="0" fontId="7" fillId="0" borderId="0"/>
    <xf numFmtId="0" fontId="7" fillId="0" borderId="0"/>
    <xf numFmtId="0" fontId="30" fillId="0" borderId="0" applyFont="0" applyFill="0" applyBorder="0" applyAlignment="0" applyProtection="0"/>
    <xf numFmtId="0" fontId="3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21" fillId="0" borderId="0"/>
    <xf numFmtId="0" fontId="21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0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20" fillId="0" borderId="0"/>
    <xf numFmtId="0" fontId="22" fillId="0" borderId="0"/>
    <xf numFmtId="0" fontId="7" fillId="0" borderId="0"/>
    <xf numFmtId="0" fontId="30" fillId="0" borderId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5" fillId="0" borderId="0"/>
    <xf numFmtId="190" fontId="30" fillId="0" borderId="9" applyFill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29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2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30" fillId="0" borderId="6" applyFill="0" applyProtection="0">
      <alignment horizontal="center" vertical="center"/>
    </xf>
    <xf numFmtId="0" fontId="5" fillId="0" borderId="0"/>
    <xf numFmtId="0" fontId="30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21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30" fillId="0" borderId="0" applyFont="0" applyFill="0" applyBorder="0" applyAlignment="0" applyProtection="0"/>
    <xf numFmtId="0" fontId="7" fillId="0" borderId="0"/>
    <xf numFmtId="0" fontId="30" fillId="0" borderId="10" applyFill="0" applyProtection="0">
      <alignment horizontal="left" vertical="center"/>
    </xf>
    <xf numFmtId="0" fontId="30" fillId="0" borderId="6" applyFill="0" applyProtection="0">
      <alignment horizontal="left" vertical="center"/>
    </xf>
    <xf numFmtId="0" fontId="5" fillId="0" borderId="0"/>
    <xf numFmtId="183" fontId="5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20" fillId="0" borderId="0"/>
    <xf numFmtId="0" fontId="22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21" fillId="0" borderId="0"/>
    <xf numFmtId="183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2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6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21" fillId="0" borderId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218" fontId="6" fillId="0" borderId="0" applyFont="0" applyFill="0" applyBorder="0" applyAlignment="0" applyProtection="0"/>
    <xf numFmtId="0" fontId="30" fillId="0" borderId="0"/>
    <xf numFmtId="0" fontId="30" fillId="0" borderId="0"/>
    <xf numFmtId="218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1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4" fillId="0" borderId="0"/>
    <xf numFmtId="225" fontId="31" fillId="0" borderId="0" applyFont="0" applyFill="0" applyBorder="0" applyProtection="0">
      <alignment vertical="center"/>
    </xf>
    <xf numFmtId="226" fontId="31" fillId="0" borderId="0">
      <alignment vertical="center"/>
    </xf>
    <xf numFmtId="227" fontId="31" fillId="0" borderId="0" applyFont="0" applyFill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243" fontId="6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98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98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98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98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98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98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3" fontId="42" fillId="0" borderId="3">
      <alignment vertical="center"/>
    </xf>
    <xf numFmtId="9" fontId="29" fillId="0" borderId="0">
      <alignment vertical="center"/>
    </xf>
    <xf numFmtId="191" fontId="5" fillId="0" borderId="0" applyFont="0" applyFill="0" applyBorder="0" applyAlignment="0" applyProtection="0"/>
    <xf numFmtId="3" fontId="51" fillId="0" borderId="3"/>
    <xf numFmtId="0" fontId="29" fillId="0" borderId="0">
      <alignment vertical="center"/>
    </xf>
    <xf numFmtId="3" fontId="51" fillId="0" borderId="3"/>
    <xf numFmtId="10" fontId="29" fillId="0" borderId="0">
      <alignment vertical="center"/>
    </xf>
    <xf numFmtId="0" fontId="29" fillId="0" borderId="0">
      <alignment vertical="center"/>
    </xf>
    <xf numFmtId="207" fontId="6" fillId="0" borderId="0">
      <alignment vertical="center"/>
    </xf>
    <xf numFmtId="0" fontId="42" fillId="0" borderId="3">
      <alignment vertical="center"/>
    </xf>
    <xf numFmtId="0" fontId="42" fillId="0" borderId="3">
      <alignment vertical="center"/>
    </xf>
    <xf numFmtId="0" fontId="42" fillId="0" borderId="3">
      <alignment vertical="center"/>
    </xf>
    <xf numFmtId="183" fontId="68" fillId="0" borderId="11" applyBorder="0">
      <alignment vertical="center"/>
    </xf>
    <xf numFmtId="195" fontId="119" fillId="0" borderId="0">
      <alignment vertical="center"/>
    </xf>
    <xf numFmtId="0" fontId="26" fillId="0" borderId="0">
      <alignment horizontal="center" vertical="center"/>
    </xf>
    <xf numFmtId="191" fontId="5" fillId="0" borderId="0" applyFont="0" applyFill="0" applyBorder="0" applyAlignment="0" applyProtection="0"/>
    <xf numFmtId="3" fontId="121" fillId="0" borderId="7">
      <alignment horizontal="right"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50" fontId="48" fillId="0" borderId="0">
      <alignment vertical="center"/>
    </xf>
    <xf numFmtId="250" fontId="48" fillId="0" borderId="0">
      <alignment vertical="center"/>
    </xf>
    <xf numFmtId="0" fontId="58" fillId="0" borderId="0"/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41" fontId="7" fillId="0" borderId="0">
      <alignment horizontal="center" vertical="center"/>
    </xf>
    <xf numFmtId="177" fontId="120" fillId="0" borderId="0">
      <alignment horizontal="center" vertical="center"/>
    </xf>
    <xf numFmtId="0" fontId="26" fillId="0" borderId="0">
      <alignment horizontal="center" vertical="center"/>
    </xf>
    <xf numFmtId="250" fontId="48" fillId="0" borderId="0">
      <alignment vertical="center"/>
    </xf>
    <xf numFmtId="250" fontId="48" fillId="0" borderId="0">
      <alignment vertical="center"/>
    </xf>
    <xf numFmtId="0" fontId="26" fillId="0" borderId="0">
      <alignment horizontal="center" vertical="center"/>
    </xf>
    <xf numFmtId="250" fontId="48" fillId="0" borderId="0">
      <alignment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250" fontId="48" fillId="0" borderId="0">
      <alignment vertical="center"/>
    </xf>
    <xf numFmtId="0" fontId="20" fillId="0" borderId="12"/>
    <xf numFmtId="249" fontId="31" fillId="0" borderId="0">
      <alignment vertical="center"/>
    </xf>
    <xf numFmtId="0" fontId="6" fillId="0" borderId="0"/>
    <xf numFmtId="4" fontId="79" fillId="0" borderId="13">
      <alignment vertical="center"/>
    </xf>
    <xf numFmtId="0" fontId="5" fillId="0" borderId="0" applyNumberFormat="0" applyFill="0" applyBorder="0" applyAlignment="0" applyProtection="0"/>
    <xf numFmtId="188" fontId="6" fillId="0" borderId="0">
      <protection locked="0"/>
    </xf>
    <xf numFmtId="206" fontId="99" fillId="0" borderId="0">
      <protection locked="0"/>
    </xf>
    <xf numFmtId="183" fontId="18" fillId="0" borderId="0" applyFont="0" applyFill="0" applyBorder="0" applyAlignment="0" applyProtection="0"/>
    <xf numFmtId="193" fontId="85" fillId="0" borderId="0" applyFont="0" applyFill="0" applyBorder="0" applyAlignment="0" applyProtection="0"/>
    <xf numFmtId="0" fontId="7" fillId="0" borderId="0"/>
    <xf numFmtId="0" fontId="7" fillId="0" borderId="14">
      <alignment horizontal="center"/>
    </xf>
    <xf numFmtId="0" fontId="100" fillId="2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6" borderId="0" applyNumberFormat="0" applyBorder="0" applyAlignment="0" applyProtection="0">
      <alignment vertical="center"/>
    </xf>
    <xf numFmtId="0" fontId="100" fillId="7" borderId="0" applyNumberFormat="0" applyBorder="0" applyAlignment="0" applyProtection="0">
      <alignment vertical="center"/>
    </xf>
    <xf numFmtId="249" fontId="31" fillId="0" borderId="0">
      <alignment vertical="center"/>
    </xf>
    <xf numFmtId="193" fontId="85" fillId="0" borderId="0" applyFont="0" applyFill="0" applyBorder="0" applyAlignment="0" applyProtection="0"/>
    <xf numFmtId="0" fontId="53" fillId="0" borderId="0">
      <protection locked="0"/>
    </xf>
    <xf numFmtId="0" fontId="100" fillId="8" borderId="0" applyNumberFormat="0" applyBorder="0" applyAlignment="0" applyProtection="0">
      <alignment vertical="center"/>
    </xf>
    <xf numFmtId="0" fontId="100" fillId="9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11" borderId="0" applyNumberFormat="0" applyBorder="0" applyAlignment="0" applyProtection="0">
      <alignment vertical="center"/>
    </xf>
    <xf numFmtId="40" fontId="20" fillId="0" borderId="0" applyFont="0" applyFill="0" applyBorder="0" applyAlignment="0" applyProtection="0"/>
    <xf numFmtId="9" fontId="7" fillId="0" borderId="0">
      <protection locked="0"/>
    </xf>
    <xf numFmtId="0" fontId="101" fillId="12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4" borderId="0" applyNumberFormat="0" applyBorder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7" fillId="0" borderId="0"/>
    <xf numFmtId="0" fontId="70" fillId="0" borderId="0"/>
    <xf numFmtId="0" fontId="32" fillId="0" borderId="15">
      <alignment horizontal="center" vertical="center"/>
    </xf>
    <xf numFmtId="193" fontId="22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130" fillId="0" borderId="0" applyFont="0" applyFill="0" applyBorder="0" applyAlignment="0" applyProtection="0"/>
    <xf numFmtId="193" fontId="130" fillId="0" borderId="0" applyFont="0" applyFill="0" applyBorder="0" applyAlignment="0" applyProtection="0"/>
    <xf numFmtId="0" fontId="26" fillId="0" borderId="9" applyProtection="0">
      <alignment horizontal="left" vertical="center" wrapText="1"/>
    </xf>
    <xf numFmtId="0" fontId="63" fillId="0" borderId="16" applyBorder="0"/>
    <xf numFmtId="204" fontId="58" fillId="16" borderId="17">
      <alignment horizontal="center" vertical="center"/>
    </xf>
    <xf numFmtId="188" fontId="6" fillId="0" borderId="0">
      <protection locked="0"/>
    </xf>
    <xf numFmtId="206" fontId="99" fillId="0" borderId="0">
      <protection locked="0"/>
    </xf>
    <xf numFmtId="0" fontId="53" fillId="0" borderId="0">
      <protection locked="0"/>
    </xf>
    <xf numFmtId="188" fontId="6" fillId="0" borderId="0">
      <protection locked="0"/>
    </xf>
    <xf numFmtId="206" fontId="99" fillId="0" borderId="0">
      <protection locked="0"/>
    </xf>
    <xf numFmtId="0" fontId="1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3" fillId="0" borderId="0" applyFont="0" applyFill="0" applyBorder="0" applyAlignment="0" applyProtection="0"/>
    <xf numFmtId="263" fontId="6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3" fillId="0" borderId="0" applyFont="0" applyFill="0" applyBorder="0" applyAlignment="0" applyProtection="0"/>
    <xf numFmtId="256" fontId="130" fillId="0" borderId="0" applyFont="0" applyFill="0" applyBorder="0" applyAlignment="0" applyProtection="0"/>
    <xf numFmtId="264" fontId="130" fillId="0" borderId="0" applyFont="0" applyFill="0" applyBorder="0" applyAlignment="0" applyProtection="0"/>
    <xf numFmtId="242" fontId="6" fillId="0" borderId="0">
      <protection locked="0"/>
    </xf>
    <xf numFmtId="195" fontId="7" fillId="0" borderId="0" applyFont="0" applyFill="0" applyBorder="0" applyAlignment="0" applyProtection="0"/>
    <xf numFmtId="0" fontId="20" fillId="0" borderId="0"/>
    <xf numFmtId="0" fontId="44" fillId="0" borderId="0"/>
    <xf numFmtId="3" fontId="132" fillId="0" borderId="0" applyNumberFormat="0" applyFill="0" applyBorder="0" applyAlignment="0" applyProtection="0"/>
    <xf numFmtId="3" fontId="133" fillId="0" borderId="0" applyNumberFormat="0" applyFill="0" applyBorder="0" applyAlignment="0" applyProtection="0"/>
    <xf numFmtId="188" fontId="6" fillId="0" borderId="0">
      <protection locked="0"/>
    </xf>
    <xf numFmtId="206" fontId="99" fillId="0" borderId="0">
      <protection locked="0"/>
    </xf>
    <xf numFmtId="188" fontId="6" fillId="0" borderId="0">
      <protection locked="0"/>
    </xf>
    <xf numFmtId="206" fontId="99" fillId="0" borderId="0">
      <protection locked="0"/>
    </xf>
    <xf numFmtId="0" fontId="1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3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5" fillId="0" borderId="0"/>
    <xf numFmtId="4" fontId="53" fillId="0" borderId="0">
      <protection locked="0"/>
    </xf>
    <xf numFmtId="194" fontId="6" fillId="0" borderId="0">
      <protection locked="0"/>
    </xf>
    <xf numFmtId="0" fontId="6" fillId="0" borderId="0" applyFont="0" applyFill="0" applyBorder="0" applyAlignment="0" applyProtection="0"/>
    <xf numFmtId="0" fontId="59" fillId="0" borderId="0"/>
    <xf numFmtId="0" fontId="5" fillId="0" borderId="0"/>
    <xf numFmtId="0" fontId="5" fillId="0" borderId="0"/>
    <xf numFmtId="0" fontId="85" fillId="0" borderId="0"/>
    <xf numFmtId="0" fontId="135" fillId="0" borderId="0" applyNumberFormat="0" applyFill="0" applyBorder="0" applyAlignment="0"/>
    <xf numFmtId="193" fontId="5" fillId="0" borderId="0" applyFont="0" applyFill="0" applyBorder="0" applyAlignment="0" applyProtection="0"/>
    <xf numFmtId="0" fontId="59" fillId="0" borderId="0"/>
    <xf numFmtId="0" fontId="59" fillId="0" borderId="0"/>
    <xf numFmtId="0" fontId="96" fillId="0" borderId="0"/>
    <xf numFmtId="0" fontId="57" fillId="0" borderId="0"/>
    <xf numFmtId="188" fontId="6" fillId="0" borderId="0">
      <protection locked="0"/>
    </xf>
    <xf numFmtId="206" fontId="99" fillId="0" borderId="0">
      <protection locked="0"/>
    </xf>
    <xf numFmtId="0" fontId="122" fillId="0" borderId="0"/>
    <xf numFmtId="0" fontId="33" fillId="0" borderId="0"/>
    <xf numFmtId="0" fontId="59" fillId="0" borderId="0"/>
    <xf numFmtId="0" fontId="75" fillId="0" borderId="0"/>
    <xf numFmtId="0" fontId="136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0" fontId="122" fillId="0" borderId="0"/>
    <xf numFmtId="0" fontId="136" fillId="0" borderId="0"/>
    <xf numFmtId="0" fontId="44" fillId="0" borderId="0"/>
    <xf numFmtId="0" fontId="33" fillId="0" borderId="0"/>
    <xf numFmtId="0" fontId="122" fillId="0" borderId="0"/>
    <xf numFmtId="0" fontId="136" fillId="0" borderId="0"/>
    <xf numFmtId="0" fontId="44" fillId="0" borderId="0"/>
    <xf numFmtId="0" fontId="33" fillId="0" borderId="0"/>
    <xf numFmtId="0" fontId="44" fillId="0" borderId="0"/>
    <xf numFmtId="0" fontId="44" fillId="0" borderId="0"/>
    <xf numFmtId="0" fontId="33" fillId="0" borderId="0"/>
    <xf numFmtId="0" fontId="6" fillId="0" borderId="0" applyFill="0" applyBorder="0" applyAlignment="0"/>
    <xf numFmtId="0" fontId="8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53" fillId="0" borderId="18">
      <protection locked="0"/>
    </xf>
    <xf numFmtId="183" fontId="18" fillId="0" borderId="0" applyFont="0" applyFill="0" applyBorder="0" applyAlignment="0" applyProtection="0"/>
    <xf numFmtId="4" fontId="53" fillId="0" borderId="0">
      <protection locked="0"/>
    </xf>
    <xf numFmtId="0" fontId="5" fillId="0" borderId="0" applyFont="0" applyFill="0" applyBorder="0" applyAlignment="0" applyProtection="0"/>
    <xf numFmtId="180" fontId="6" fillId="0" borderId="0"/>
    <xf numFmtId="40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6" fontId="7" fillId="0" borderId="3" applyFill="0" applyBorder="0" applyAlignment="0"/>
    <xf numFmtId="266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8" fontId="6" fillId="0" borderId="0"/>
    <xf numFmtId="0" fontId="61" fillId="0" borderId="0">
      <protection locked="0"/>
    </xf>
    <xf numFmtId="0" fontId="137" fillId="0" borderId="0" applyFont="0" applyFill="0" applyBorder="0" applyProtection="0">
      <alignment horizontal="left"/>
    </xf>
    <xf numFmtId="37" fontId="29" fillId="0" borderId="3">
      <alignment horizontal="center" vertical="distributed"/>
    </xf>
    <xf numFmtId="0" fontId="20" fillId="0" borderId="0" applyFont="0" applyFill="0" applyBorder="0" applyAlignment="0" applyProtection="0"/>
    <xf numFmtId="267" fontId="138" fillId="0" borderId="0" applyFont="0" applyFill="0" applyBorder="0" applyAlignment="0" applyProtection="0">
      <protection locked="0"/>
    </xf>
    <xf numFmtId="39" fontId="21" fillId="0" borderId="0" applyFont="0" applyFill="0" applyBorder="0" applyAlignment="0" applyProtection="0"/>
    <xf numFmtId="268" fontId="139" fillId="0" borderId="0" applyFont="0" applyFill="0" applyBorder="0" applyAlignment="0"/>
    <xf numFmtId="0" fontId="14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9" fontId="6" fillId="0" borderId="0"/>
    <xf numFmtId="241" fontId="6" fillId="0" borderId="0">
      <protection locked="0"/>
    </xf>
    <xf numFmtId="244" fontId="6" fillId="0" borderId="0">
      <protection locked="0"/>
    </xf>
    <xf numFmtId="0" fontId="35" fillId="0" borderId="0" applyNumberFormat="0" applyAlignment="0">
      <alignment horizontal="left"/>
    </xf>
    <xf numFmtId="240" fontId="26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76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76" fillId="0" borderId="0">
      <protection locked="0"/>
    </xf>
    <xf numFmtId="201" fontId="5" fillId="0" borderId="0">
      <protection locked="0"/>
    </xf>
    <xf numFmtId="0" fontId="39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7" fillId="0" borderId="0"/>
    <xf numFmtId="38" fontId="9" fillId="17" borderId="0" applyNumberFormat="0" applyBorder="0" applyAlignment="0" applyProtection="0"/>
    <xf numFmtId="0" fontId="141" fillId="0" borderId="0">
      <alignment horizontal="left"/>
    </xf>
    <xf numFmtId="3" fontId="29" fillId="0" borderId="6">
      <alignment horizontal="right" vertical="center"/>
    </xf>
    <xf numFmtId="4" fontId="29" fillId="0" borderId="6">
      <alignment horizontal="right" vertical="center"/>
    </xf>
    <xf numFmtId="0" fontId="86" fillId="0" borderId="0" applyAlignment="0">
      <alignment horizontal="right"/>
    </xf>
    <xf numFmtId="0" fontId="87" fillId="0" borderId="0"/>
    <xf numFmtId="0" fontId="88" fillId="0" borderId="0"/>
    <xf numFmtId="0" fontId="10" fillId="0" borderId="0">
      <alignment horizontal="left"/>
    </xf>
    <xf numFmtId="0" fontId="11" fillId="0" borderId="19" applyNumberFormat="0" applyAlignment="0" applyProtection="0">
      <alignment horizontal="left" vertical="center"/>
    </xf>
    <xf numFmtId="0" fontId="11" fillId="0" borderId="20">
      <alignment horizontal="left"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05" fontId="58" fillId="0" borderId="0">
      <protection locked="0"/>
    </xf>
    <xf numFmtId="205" fontId="58" fillId="0" borderId="0">
      <protection locked="0"/>
    </xf>
    <xf numFmtId="0" fontId="89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77" fillId="0" borderId="0" applyNumberFormat="0" applyFill="0" applyBorder="0" applyAlignment="0" applyProtection="0"/>
    <xf numFmtId="37" fontId="142" fillId="0" borderId="0" applyFill="0" applyBorder="0" applyAlignment="0">
      <protection locked="0"/>
    </xf>
    <xf numFmtId="209" fontId="142" fillId="0" borderId="4" applyFill="0" applyBorder="0" applyAlignment="0">
      <alignment horizontal="center"/>
      <protection locked="0"/>
    </xf>
    <xf numFmtId="10" fontId="9" fillId="17" borderId="3" applyNumberFormat="0" applyBorder="0" applyAlignment="0" applyProtection="0"/>
    <xf numFmtId="267" fontId="142" fillId="0" borderId="0" applyFill="0" applyBorder="0" applyAlignment="0">
      <protection locked="0"/>
    </xf>
    <xf numFmtId="268" fontId="142" fillId="0" borderId="0" applyFill="0" applyBorder="0" applyAlignment="0" applyProtection="0">
      <protection locked="0"/>
    </xf>
    <xf numFmtId="192" fontId="5" fillId="0" borderId="0" applyFon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2" fillId="0" borderId="22"/>
    <xf numFmtId="269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18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143" fillId="0" borderId="0">
      <alignment horizontal="left"/>
    </xf>
    <xf numFmtId="37" fontId="13" fillId="0" borderId="0"/>
    <xf numFmtId="0" fontId="51" fillId="0" borderId="23" applyNumberFormat="0" applyFont="0" applyBorder="0" applyProtection="0">
      <alignment horizontal="center" vertical="center"/>
    </xf>
    <xf numFmtId="0" fontId="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38" fillId="0" borderId="0" applyFill="0" applyBorder="0" applyAlignment="0"/>
    <xf numFmtId="0" fontId="21" fillId="0" borderId="0"/>
    <xf numFmtId="0" fontId="5" fillId="0" borderId="0"/>
    <xf numFmtId="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193" fontId="31" fillId="0" borderId="0">
      <alignment vertical="center"/>
    </xf>
    <xf numFmtId="0" fontId="144" fillId="0" borderId="0"/>
    <xf numFmtId="0" fontId="30" fillId="0" borderId="0">
      <protection locked="0"/>
    </xf>
    <xf numFmtId="271" fontId="5" fillId="0" borderId="24" applyFont="0" applyFill="0" applyBorder="0" applyAlignment="0" applyProtection="0">
      <alignment horizontal="right"/>
    </xf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3" fontId="145" fillId="0" borderId="0" applyFill="0" applyBorder="0" applyProtection="0">
      <alignment horizontal="right"/>
    </xf>
    <xf numFmtId="0" fontId="146" fillId="18" borderId="0" applyNumberFormat="0">
      <alignment vertical="center"/>
    </xf>
    <xf numFmtId="0" fontId="144" fillId="0" borderId="0" applyNumberFormat="0" applyFill="0" applyBorder="0">
      <alignment horizontal="left"/>
    </xf>
    <xf numFmtId="193" fontId="85" fillId="0" borderId="0" applyFont="0" applyFill="0" applyBorder="0" applyAlignment="0" applyProtection="0"/>
    <xf numFmtId="193" fontId="85" fillId="0" borderId="0" applyFont="0" applyFill="0" applyBorder="0" applyAlignment="0" applyProtection="0"/>
    <xf numFmtId="3" fontId="85" fillId="0" borderId="0" applyFill="0" applyBorder="0" applyAlignment="0" applyProtection="0"/>
    <xf numFmtId="3" fontId="70" fillId="0" borderId="0" applyFill="0" applyBorder="0" applyAlignment="0" applyProtection="0"/>
    <xf numFmtId="3" fontId="85" fillId="0" borderId="0" applyFill="0" applyBorder="0" applyAlignment="0" applyProtection="0"/>
    <xf numFmtId="30" fontId="36" fillId="0" borderId="0" applyNumberFormat="0" applyFill="0" applyBorder="0" applyAlignment="0" applyProtection="0">
      <alignment horizontal="left"/>
    </xf>
    <xf numFmtId="273" fontId="6" fillId="0" borderId="0" applyFont="0" applyFill="0" applyBorder="0" applyAlignment="0" applyProtection="0"/>
    <xf numFmtId="193" fontId="5" fillId="0" borderId="0" applyFont="0" applyFill="0" applyBorder="0" applyAlignment="0" applyProtection="0"/>
    <xf numFmtId="188" fontId="31" fillId="0" borderId="0">
      <alignment vertical="center"/>
    </xf>
    <xf numFmtId="38" fontId="20" fillId="19" borderId="0" applyNumberFormat="0" applyFont="0" applyBorder="0" applyAlignment="0" applyProtection="0"/>
    <xf numFmtId="0" fontId="147" fillId="0" borderId="0" applyAlignment="0">
      <alignment horizontal="left"/>
    </xf>
    <xf numFmtId="188" fontId="31" fillId="0" borderId="0">
      <alignment vertical="distributed"/>
    </xf>
    <xf numFmtId="231" fontId="15" fillId="0" borderId="0">
      <alignment horizontal="center"/>
    </xf>
    <xf numFmtId="0" fontId="90" fillId="0" borderId="0">
      <alignment horizontal="center" vertical="center"/>
    </xf>
    <xf numFmtId="0" fontId="148" fillId="0" borderId="0"/>
    <xf numFmtId="0" fontId="12" fillId="0" borderId="0"/>
    <xf numFmtId="40" fontId="37" fillId="0" borderId="0" applyBorder="0">
      <alignment horizontal="right"/>
    </xf>
    <xf numFmtId="38" fontId="149" fillId="0" borderId="0" applyFill="0" applyBorder="0" applyAlignment="0" applyProtection="0"/>
    <xf numFmtId="0" fontId="5" fillId="0" borderId="0" applyFill="0" applyBorder="0" applyAlignment="0" applyProtection="0"/>
    <xf numFmtId="40" fontId="20" fillId="0" borderId="0" applyFont="0" applyFill="0" applyBorder="0" applyAlignment="0" applyProtection="0"/>
    <xf numFmtId="0" fontId="145" fillId="0" borderId="0"/>
    <xf numFmtId="0" fontId="5" fillId="0" borderId="0"/>
    <xf numFmtId="0" fontId="5" fillId="0" borderId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>
      <alignment horizontal="left"/>
    </xf>
    <xf numFmtId="49" fontId="78" fillId="0" borderId="0" applyFill="0" applyBorder="0" applyProtection="0">
      <alignment horizontal="centerContinuous" vertical="center"/>
    </xf>
    <xf numFmtId="0" fontId="64" fillId="0" borderId="0" applyFill="0" applyBorder="0" applyProtection="0">
      <alignment horizontal="centerContinuous" vertical="center"/>
    </xf>
    <xf numFmtId="0" fontId="58" fillId="17" borderId="0" applyFill="0" applyBorder="0" applyProtection="0">
      <alignment horizontal="center" vertical="center"/>
    </xf>
    <xf numFmtId="0" fontId="150" fillId="0" borderId="0"/>
    <xf numFmtId="0" fontId="45" fillId="0" borderId="0" applyNumberFormat="0" applyFill="0" applyBorder="0" applyAlignment="0" applyProtection="0"/>
    <xf numFmtId="0" fontId="28" fillId="0" borderId="14">
      <alignment horizontal="left"/>
    </xf>
    <xf numFmtId="0" fontId="151" fillId="0" borderId="0"/>
    <xf numFmtId="10" fontId="152" fillId="0" borderId="25" applyNumberFormat="0" applyFont="0" applyFill="0" applyAlignment="0" applyProtection="0"/>
    <xf numFmtId="37" fontId="9" fillId="20" borderId="0" applyNumberFormat="0" applyBorder="0" applyAlignment="0" applyProtection="0"/>
    <xf numFmtId="37" fontId="9" fillId="0" borderId="0"/>
    <xf numFmtId="3" fontId="65" fillId="0" borderId="21" applyProtection="0"/>
    <xf numFmtId="202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5" fillId="0" borderId="2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252" fontId="6" fillId="0" borderId="0">
      <protection locked="0"/>
    </xf>
    <xf numFmtId="0" fontId="101" fillId="21" borderId="0" applyNumberFormat="0" applyBorder="0" applyAlignment="0" applyProtection="0">
      <alignment vertical="center"/>
    </xf>
    <xf numFmtId="0" fontId="101" fillId="22" borderId="0" applyNumberFormat="0" applyBorder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4" borderId="0" applyNumberFormat="0" applyBorder="0" applyAlignment="0" applyProtection="0">
      <alignment vertical="center"/>
    </xf>
    <xf numFmtId="0" fontId="101" fillId="24" borderId="0" applyNumberFormat="0" applyBorder="0" applyAlignment="0" applyProtection="0">
      <alignment vertical="center"/>
    </xf>
    <xf numFmtId="189" fontId="58" fillId="0" borderId="0"/>
    <xf numFmtId="0" fontId="102" fillId="0" borderId="0" applyNumberFormat="0" applyFill="0" applyBorder="0" applyAlignment="0" applyProtection="0">
      <alignment vertical="center"/>
    </xf>
    <xf numFmtId="0" fontId="103" fillId="25" borderId="26" applyNumberFormat="0" applyAlignment="0" applyProtection="0">
      <alignment vertical="center"/>
    </xf>
    <xf numFmtId="196" fontId="7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31" fillId="0" borderId="0">
      <alignment vertical="center"/>
    </xf>
    <xf numFmtId="210" fontId="71" fillId="0" borderId="0"/>
    <xf numFmtId="210" fontId="71" fillId="0" borderId="0"/>
    <xf numFmtId="210" fontId="71" fillId="0" borderId="0"/>
    <xf numFmtId="210" fontId="71" fillId="0" borderId="0"/>
    <xf numFmtId="210" fontId="71" fillId="0" borderId="0"/>
    <xf numFmtId="210" fontId="71" fillId="0" borderId="0"/>
    <xf numFmtId="210" fontId="71" fillId="0" borderId="0"/>
    <xf numFmtId="210" fontId="71" fillId="0" borderId="0"/>
    <xf numFmtId="210" fontId="71" fillId="0" borderId="0"/>
    <xf numFmtId="210" fontId="71" fillId="0" borderId="0"/>
    <xf numFmtId="210" fontId="71" fillId="0" borderId="0"/>
    <xf numFmtId="0" fontId="123" fillId="0" borderId="0"/>
    <xf numFmtId="0" fontId="26" fillId="0" borderId="0"/>
    <xf numFmtId="0" fontId="124" fillId="0" borderId="9">
      <alignment horizontal="center" vertical="center"/>
    </xf>
    <xf numFmtId="0" fontId="72" fillId="0" borderId="9">
      <alignment horizontal="right" vertical="center"/>
    </xf>
    <xf numFmtId="189" fontId="26" fillId="0" borderId="0"/>
    <xf numFmtId="0" fontId="67" fillId="0" borderId="0" applyFont="0" applyBorder="0" applyAlignment="0">
      <alignment horizontal="left" vertical="center"/>
    </xf>
    <xf numFmtId="0" fontId="104" fillId="3" borderId="0" applyNumberFormat="0" applyBorder="0" applyAlignment="0" applyProtection="0">
      <alignment vertical="center"/>
    </xf>
    <xf numFmtId="0" fontId="53" fillId="0" borderId="0">
      <protection locked="0"/>
    </xf>
    <xf numFmtId="0" fontId="27" fillId="0" borderId="0">
      <alignment vertical="center"/>
    </xf>
    <xf numFmtId="3" fontId="20" fillId="0" borderId="27">
      <alignment horizontal="center"/>
    </xf>
    <xf numFmtId="0" fontId="49" fillId="0" borderId="16">
      <alignment vertical="center"/>
    </xf>
    <xf numFmtId="0" fontId="16" fillId="0" borderId="9">
      <alignment horizontal="center" vertical="center"/>
    </xf>
    <xf numFmtId="0" fontId="7" fillId="26" borderId="0">
      <alignment horizontal="left"/>
    </xf>
    <xf numFmtId="0" fontId="53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30" fillId="0" borderId="6">
      <alignment vertical="center"/>
    </xf>
    <xf numFmtId="0" fontId="6" fillId="27" borderId="28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1" fillId="0" borderId="0" applyNumberFormat="0" applyFont="0" applyFill="0" applyBorder="0" applyProtection="0">
      <alignment horizontal="distributed" vertical="center" justifyLastLine="1"/>
    </xf>
    <xf numFmtId="10" fontId="68" fillId="0" borderId="0">
      <alignment vertical="center"/>
    </xf>
    <xf numFmtId="37" fontId="98" fillId="0" borderId="0">
      <protection locked="0"/>
    </xf>
    <xf numFmtId="228" fontId="31" fillId="0" borderId="0" applyFont="0" applyFill="0" applyBorder="0" applyProtection="0">
      <alignment horizontal="center" vertical="center"/>
    </xf>
    <xf numFmtId="229" fontId="31" fillId="0" borderId="0" applyFont="0" applyFill="0" applyBorder="0" applyProtection="0">
      <alignment horizontal="center" vertical="center"/>
    </xf>
    <xf numFmtId="9" fontId="26" fillId="17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9" fontId="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223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0" fontId="105" fillId="28" borderId="0" applyNumberFormat="0" applyBorder="0" applyAlignment="0" applyProtection="0">
      <alignment vertical="center"/>
    </xf>
    <xf numFmtId="0" fontId="7" fillId="0" borderId="0"/>
    <xf numFmtId="183" fontId="93" fillId="0" borderId="29">
      <alignment vertical="center"/>
    </xf>
    <xf numFmtId="256" fontId="26" fillId="0" borderId="30" applyBorder="0"/>
    <xf numFmtId="0" fontId="32" fillId="0" borderId="0" applyNumberFormat="0" applyFont="0" applyFill="0" applyBorder="0" applyProtection="0">
      <alignment horizontal="centerContinuous" vertical="center"/>
    </xf>
    <xf numFmtId="0" fontId="31" fillId="0" borderId="0" applyNumberFormat="0" applyFont="0" applyFill="0" applyBorder="0" applyProtection="0">
      <alignment horizontal="centerContinuous" vertical="center"/>
    </xf>
    <xf numFmtId="0" fontId="80" fillId="0" borderId="9">
      <alignment vertical="center"/>
    </xf>
    <xf numFmtId="3" fontId="31" fillId="0" borderId="3"/>
    <xf numFmtId="0" fontId="31" fillId="0" borderId="3"/>
    <xf numFmtId="3" fontId="31" fillId="0" borderId="31"/>
    <xf numFmtId="3" fontId="31" fillId="0" borderId="32"/>
    <xf numFmtId="0" fontId="52" fillId="0" borderId="3"/>
    <xf numFmtId="0" fontId="40" fillId="0" borderId="0">
      <alignment horizontal="center"/>
    </xf>
    <xf numFmtId="0" fontId="18" fillId="0" borderId="33">
      <alignment horizontal="center"/>
    </xf>
    <xf numFmtId="0" fontId="106" fillId="0" borderId="0" applyNumberFormat="0" applyFill="0" applyBorder="0" applyAlignment="0" applyProtection="0">
      <alignment vertical="center"/>
    </xf>
    <xf numFmtId="0" fontId="107" fillId="29" borderId="34" applyNumberFormat="0" applyAlignment="0" applyProtection="0">
      <alignment vertical="center"/>
    </xf>
    <xf numFmtId="257" fontId="30" fillId="0" borderId="7" applyFill="0" applyProtection="0">
      <alignment horizontal="center" vertical="center"/>
    </xf>
    <xf numFmtId="3" fontId="124" fillId="0" borderId="0">
      <alignment vertical="center" wrapText="1"/>
    </xf>
    <xf numFmtId="3" fontId="125" fillId="0" borderId="0">
      <alignment vertical="center" wrapText="1"/>
    </xf>
    <xf numFmtId="0" fontId="16" fillId="0" borderId="9">
      <alignment horizontal="center" vertical="center"/>
    </xf>
    <xf numFmtId="248" fontId="68" fillId="0" borderId="0">
      <alignment vertical="center"/>
    </xf>
    <xf numFmtId="183" fontId="15" fillId="0" borderId="29">
      <alignment vertical="center"/>
    </xf>
    <xf numFmtId="4" fontId="81" fillId="0" borderId="0" applyNumberFormat="0" applyFill="0" applyBorder="0" applyAlignment="0">
      <alignment horizontal="centerContinuous" vertical="center"/>
    </xf>
    <xf numFmtId="208" fontId="30" fillId="0" borderId="7" applyFill="0" applyProtection="0">
      <alignment horizontal="center" vertical="center"/>
    </xf>
    <xf numFmtId="195" fontId="56" fillId="0" borderId="0">
      <alignment vertical="center"/>
    </xf>
    <xf numFmtId="0" fontId="32" fillId="0" borderId="0" applyFont="0" applyFill="0" applyBorder="0" applyAlignment="0" applyProtection="0">
      <alignment horizontal="centerContinuous" vertical="center"/>
    </xf>
    <xf numFmtId="0" fontId="3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258" fontId="91" fillId="0" borderId="0" applyFont="0" applyFill="0" applyBorder="0" applyAlignment="0" applyProtection="0"/>
    <xf numFmtId="258" fontId="91" fillId="0" borderId="0" applyFont="0" applyFill="0" applyBorder="0" applyAlignment="0" applyProtection="0"/>
    <xf numFmtId="258" fontId="91" fillId="0" borderId="0" applyFont="0" applyFill="0" applyBorder="0" applyAlignment="0" applyProtection="0"/>
    <xf numFmtId="258" fontId="91" fillId="0" borderId="0" applyFont="0" applyFill="0" applyBorder="0" applyAlignment="0" applyProtection="0"/>
    <xf numFmtId="258" fontId="91" fillId="0" borderId="0" applyFont="0" applyFill="0" applyBorder="0" applyAlignment="0" applyProtection="0"/>
    <xf numFmtId="259" fontId="91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153" fillId="0" borderId="0" applyFont="0" applyFill="0" applyBorder="0" applyAlignment="0" applyProtection="0">
      <alignment vertical="center"/>
    </xf>
    <xf numFmtId="0" fontId="5" fillId="0" borderId="0"/>
    <xf numFmtId="222" fontId="16" fillId="0" borderId="0" applyFont="0" applyFill="0" applyBorder="0" applyAlignment="0" applyProtection="0"/>
    <xf numFmtId="0" fontId="7" fillId="0" borderId="0"/>
    <xf numFmtId="0" fontId="21" fillId="0" borderId="0"/>
    <xf numFmtId="0" fontId="29" fillId="0" borderId="0"/>
    <xf numFmtId="0" fontId="7" fillId="0" borderId="0"/>
    <xf numFmtId="183" fontId="51" fillId="0" borderId="0" applyFont="0" applyFill="0" applyBorder="0" applyAlignment="0" applyProtection="0"/>
    <xf numFmtId="0" fontId="29" fillId="0" borderId="0"/>
    <xf numFmtId="0" fontId="7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58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 applyFont="0" applyFill="0" applyBorder="0" applyAlignment="0" applyProtection="0"/>
    <xf numFmtId="0" fontId="21" fillId="0" borderId="0"/>
    <xf numFmtId="0" fontId="29" fillId="0" borderId="0"/>
    <xf numFmtId="0" fontId="7" fillId="0" borderId="0"/>
    <xf numFmtId="183" fontId="51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58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221" fontId="1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21" fillId="0" borderId="0"/>
    <xf numFmtId="222" fontId="16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29" fillId="0" borderId="0"/>
    <xf numFmtId="0" fontId="7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5" fillId="0" borderId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58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221" fontId="1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7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7" fillId="0" borderId="0"/>
    <xf numFmtId="0" fontId="7" fillId="0" borderId="0"/>
    <xf numFmtId="0" fontId="21" fillId="0" borderId="0"/>
    <xf numFmtId="0" fontId="29" fillId="0" borderId="0"/>
    <xf numFmtId="0" fontId="7" fillId="0" borderId="0"/>
    <xf numFmtId="183" fontId="51" fillId="0" borderId="0" applyFont="0" applyFill="0" applyBorder="0" applyAlignment="0" applyProtection="0"/>
    <xf numFmtId="246" fontId="6" fillId="0" borderId="0" applyFont="0" applyFill="0" applyBorder="0" applyAlignment="0" applyProtection="0"/>
    <xf numFmtId="0" fontId="29" fillId="0" borderId="0"/>
    <xf numFmtId="0" fontId="7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58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29" fillId="0" borderId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58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221" fontId="1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29" fillId="0" borderId="0"/>
    <xf numFmtId="0" fontId="7" fillId="0" borderId="0"/>
    <xf numFmtId="0" fontId="7" fillId="0" borderId="0"/>
    <xf numFmtId="0" fontId="21" fillId="0" borderId="0"/>
    <xf numFmtId="0" fontId="29" fillId="0" borderId="0"/>
    <xf numFmtId="0" fontId="7" fillId="0" borderId="0"/>
    <xf numFmtId="183" fontId="51" fillId="0" borderId="0" applyFont="0" applyFill="0" applyBorder="0" applyAlignment="0" applyProtection="0"/>
    <xf numFmtId="0" fontId="29" fillId="0" borderId="0"/>
    <xf numFmtId="0" fontId="7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29" fillId="0" borderId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29" fillId="0" borderId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1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58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221" fontId="1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7" fillId="0" borderId="0"/>
    <xf numFmtId="0" fontId="25" fillId="0" borderId="35"/>
    <xf numFmtId="0" fontId="108" fillId="0" borderId="36" applyNumberFormat="0" applyFill="0" applyAlignment="0" applyProtection="0">
      <alignment vertical="center"/>
    </xf>
    <xf numFmtId="0" fontId="126" fillId="0" borderId="0" applyNumberFormat="0" applyFill="0" applyBorder="0" applyAlignment="0" applyProtection="0">
      <alignment vertical="top"/>
      <protection locked="0"/>
    </xf>
    <xf numFmtId="0" fontId="94" fillId="0" borderId="3">
      <alignment vertical="center"/>
    </xf>
    <xf numFmtId="0" fontId="109" fillId="0" borderId="37" applyNumberFormat="0" applyFill="0" applyAlignment="0" applyProtection="0">
      <alignment vertical="center"/>
    </xf>
    <xf numFmtId="213" fontId="6" fillId="0" borderId="0" applyFont="0" applyFill="0" applyBorder="0" applyAlignment="0" applyProtection="0"/>
    <xf numFmtId="239" fontId="82" fillId="0" borderId="0" applyFont="0" applyFill="0" applyBorder="0" applyAlignment="0" applyProtection="0"/>
    <xf numFmtId="239" fontId="82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2" fillId="0" borderId="0" applyFont="0" applyFill="0" applyBorder="0" applyAlignment="0" applyProtection="0"/>
    <xf numFmtId="236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9" fontId="82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9" fontId="82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60" fontId="6" fillId="0" borderId="0" applyFont="0" applyFill="0" applyBorder="0" applyAlignment="0" applyProtection="0"/>
    <xf numFmtId="239" fontId="82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0" fontId="82" fillId="0" borderId="0" applyFont="0" applyFill="0" applyBorder="0" applyAlignment="0" applyProtection="0"/>
    <xf numFmtId="239" fontId="82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82" fillId="0" borderId="0" applyFont="0" applyFill="0" applyBorder="0" applyAlignment="0" applyProtection="0"/>
    <xf numFmtId="213" fontId="6" fillId="0" borderId="0" applyFont="0" applyFill="0" applyBorder="0" applyAlignment="0" applyProtection="0"/>
    <xf numFmtId="26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9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82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82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27" fillId="0" borderId="0">
      <alignment vertical="center"/>
    </xf>
    <xf numFmtId="0" fontId="74" fillId="0" borderId="0">
      <alignment horizontal="center" vertical="center"/>
    </xf>
    <xf numFmtId="0" fontId="32" fillId="0" borderId="0" applyNumberFormat="0" applyFont="0" applyFill="0" applyBorder="0" applyProtection="0">
      <alignment vertical="center"/>
    </xf>
    <xf numFmtId="261" fontId="29" fillId="0" borderId="9" applyFill="0" applyBorder="0" applyProtection="0">
      <alignment vertical="center"/>
    </xf>
    <xf numFmtId="0" fontId="30" fillId="0" borderId="38" applyFill="0" applyProtection="0">
      <alignment vertical="center"/>
    </xf>
    <xf numFmtId="0" fontId="30" fillId="0" borderId="0" applyNumberFormat="0" applyAlignment="0">
      <alignment horizontal="left" vertical="center"/>
    </xf>
    <xf numFmtId="0" fontId="110" fillId="7" borderId="26" applyNumberFormat="0" applyAlignment="0" applyProtection="0">
      <alignment vertical="center"/>
    </xf>
    <xf numFmtId="4" fontId="53" fillId="0" borderId="0">
      <protection locked="0"/>
    </xf>
    <xf numFmtId="0" fontId="91" fillId="0" borderId="0"/>
    <xf numFmtId="4" fontId="53" fillId="0" borderId="0">
      <protection locked="0"/>
    </xf>
    <xf numFmtId="3" fontId="43" fillId="0" borderId="0" applyFont="0" applyFill="0" applyBorder="0" applyAlignment="0" applyProtection="0"/>
    <xf numFmtId="0" fontId="7" fillId="0" borderId="39" applyNumberFormat="0"/>
    <xf numFmtId="0" fontId="16" fillId="18" borderId="9" applyProtection="0">
      <alignment horizontal="center" vertical="center"/>
    </xf>
    <xf numFmtId="0" fontId="111" fillId="0" borderId="40" applyNumberFormat="0" applyFill="0" applyAlignment="0" applyProtection="0">
      <alignment vertical="center"/>
    </xf>
    <xf numFmtId="0" fontId="112" fillId="0" borderId="41" applyNumberFormat="0" applyFill="0" applyAlignment="0" applyProtection="0">
      <alignment vertical="center"/>
    </xf>
    <xf numFmtId="0" fontId="113" fillId="0" borderId="42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7" fillId="0" borderId="3">
      <alignment horizontal="distributed" vertical="center"/>
    </xf>
    <xf numFmtId="0" fontId="7" fillId="0" borderId="30">
      <alignment horizontal="distributed" vertical="top"/>
    </xf>
    <xf numFmtId="0" fontId="7" fillId="0" borderId="43">
      <alignment horizontal="distributed"/>
    </xf>
    <xf numFmtId="183" fontId="83" fillId="0" borderId="0">
      <alignment vertical="center"/>
    </xf>
    <xf numFmtId="0" fontId="95" fillId="0" borderId="0"/>
    <xf numFmtId="0" fontId="114" fillId="4" borderId="0" applyNumberFormat="0" applyBorder="0" applyAlignment="0" applyProtection="0">
      <alignment vertical="center"/>
    </xf>
    <xf numFmtId="0" fontId="7" fillId="0" borderId="0"/>
    <xf numFmtId="0" fontId="115" fillId="25" borderId="44" applyNumberFormat="0" applyAlignment="0" applyProtection="0">
      <alignment vertical="center"/>
    </xf>
    <xf numFmtId="0" fontId="16" fillId="0" borderId="9" applyFill="0" applyProtection="0">
      <alignment horizontal="center" vertical="center"/>
    </xf>
    <xf numFmtId="37" fontId="98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98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98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0" fontId="7" fillId="0" borderId="0" applyFont="0" applyFill="0" applyBorder="0" applyAlignment="0" applyProtection="0"/>
    <xf numFmtId="37" fontId="98" fillId="0" borderId="0">
      <protection locked="0"/>
    </xf>
    <xf numFmtId="230" fontId="31" fillId="0" borderId="0" applyFont="0" applyFill="0" applyBorder="0" applyProtection="0">
      <alignment vertical="center"/>
    </xf>
    <xf numFmtId="38" fontId="31" fillId="0" borderId="0" applyFont="0" applyFill="0" applyBorder="0" applyProtection="0">
      <alignment vertical="center"/>
    </xf>
    <xf numFmtId="37" fontId="53" fillId="0" borderId="0">
      <protection locked="0"/>
    </xf>
    <xf numFmtId="41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NumberFormat="0" applyFont="0" applyFill="0" applyBorder="0" applyProtection="0">
      <alignment vertical="center"/>
    </xf>
    <xf numFmtId="183" fontId="30" fillId="0" borderId="45">
      <alignment vertical="center"/>
    </xf>
    <xf numFmtId="194" fontId="26" fillId="17" borderId="0" applyFill="0" applyBorder="0" applyProtection="0">
      <alignment horizontal="right"/>
    </xf>
    <xf numFmtId="193" fontId="30" fillId="0" borderId="46"/>
    <xf numFmtId="38" fontId="31" fillId="0" borderId="0" applyFont="0" applyFill="0" applyBorder="0" applyAlignment="0" applyProtection="0">
      <alignment vertical="center"/>
    </xf>
    <xf numFmtId="0" fontId="3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>
      <alignment vertical="center"/>
    </xf>
    <xf numFmtId="248" fontId="50" fillId="0" borderId="0" applyFont="0" applyFill="0" applyBorder="0" applyAlignment="0" applyProtection="0"/>
    <xf numFmtId="181" fontId="7" fillId="0" borderId="0"/>
    <xf numFmtId="232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4" fontId="20" fillId="0" borderId="0" applyFont="0" applyFill="0" applyBorder="0" applyAlignment="0" applyProtection="0"/>
    <xf numFmtId="235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8" fillId="0" borderId="0">
      <alignment horizontal="centerContinuous" vertical="center"/>
    </xf>
    <xf numFmtId="0" fontId="129" fillId="0" borderId="0">
      <alignment horizontal="centerContinuous" vertical="center"/>
    </xf>
    <xf numFmtId="37" fontId="98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98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98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98" fillId="0" borderId="0">
      <protection locked="0"/>
    </xf>
    <xf numFmtId="42" fontId="6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199" fontId="7" fillId="0" borderId="0">
      <protection locked="0"/>
    </xf>
    <xf numFmtId="37" fontId="98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98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98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37" fontId="53" fillId="0" borderId="0">
      <protection locked="0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0"/>
    <xf numFmtId="0" fontId="6" fillId="0" borderId="0"/>
    <xf numFmtId="0" fontId="154" fillId="0" borderId="0">
      <alignment vertical="center"/>
    </xf>
    <xf numFmtId="0" fontId="6" fillId="0" borderId="0"/>
    <xf numFmtId="0" fontId="6" fillId="0" borderId="0"/>
    <xf numFmtId="0" fontId="91" fillId="0" borderId="0"/>
    <xf numFmtId="0" fontId="10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9">
      <alignment vertical="center" wrapText="1"/>
    </xf>
    <xf numFmtId="0" fontId="6" fillId="0" borderId="3" applyNumberFormat="0" applyFill="0" applyProtection="0">
      <alignment vertical="center"/>
    </xf>
    <xf numFmtId="0" fontId="29" fillId="0" borderId="0">
      <alignment vertical="center"/>
    </xf>
    <xf numFmtId="14" fontId="8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2" fillId="0" borderId="15">
      <alignment horizontal="center" vertical="center"/>
    </xf>
    <xf numFmtId="0" fontId="30" fillId="0" borderId="9">
      <alignment horizontal="center" vertical="center" wrapText="1"/>
    </xf>
    <xf numFmtId="0" fontId="53" fillId="0" borderId="18">
      <protection locked="0"/>
    </xf>
    <xf numFmtId="262" fontId="7" fillId="0" borderId="0">
      <protection locked="0"/>
    </xf>
    <xf numFmtId="198" fontId="7" fillId="0" borderId="0">
      <protection locked="0"/>
    </xf>
    <xf numFmtId="197" fontId="7" fillId="0" borderId="0">
      <protection locked="0"/>
    </xf>
    <xf numFmtId="41" fontId="15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155" fillId="0" borderId="0">
      <alignment vertical="center"/>
    </xf>
    <xf numFmtId="277" fontId="7" fillId="0" borderId="0" applyFill="0" applyBorder="0" applyProtection="0"/>
    <xf numFmtId="0" fontId="20" fillId="0" borderId="1">
      <alignment horizontal="center"/>
    </xf>
    <xf numFmtId="0" fontId="20" fillId="0" borderId="1">
      <alignment horizontal="center"/>
    </xf>
    <xf numFmtId="0" fontId="29" fillId="0" borderId="2">
      <alignment horizontal="centerContinuous" vertical="center"/>
    </xf>
    <xf numFmtId="3" fontId="51" fillId="0" borderId="3"/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278" fontId="6" fillId="0" borderId="0" applyNumberFormat="0" applyFont="0" applyFill="0" applyBorder="0" applyAlignment="0" applyProtection="0"/>
    <xf numFmtId="194" fontId="6" fillId="0" borderId="0" applyNumberFormat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4" fontId="6" fillId="0" borderId="0" applyNumberFormat="0" applyFont="0" applyFill="0" applyBorder="0" applyAlignment="0" applyProtection="0"/>
    <xf numFmtId="191" fontId="6" fillId="0" borderId="0" applyFont="0" applyFill="0" applyBorder="0" applyAlignment="0" applyProtection="0"/>
    <xf numFmtId="279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7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40" fontId="7" fillId="0" borderId="24"/>
    <xf numFmtId="280" fontId="29" fillId="0" borderId="3">
      <alignment vertical="center"/>
    </xf>
    <xf numFmtId="280" fontId="29" fillId="0" borderId="3">
      <alignment vertical="center"/>
    </xf>
    <xf numFmtId="280" fontId="29" fillId="0" borderId="3">
      <alignment vertical="center"/>
    </xf>
    <xf numFmtId="0" fontId="2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158" fillId="0" borderId="0" applyFont="0" applyFill="0" applyBorder="0" applyAlignment="0" applyProtection="0"/>
    <xf numFmtId="38" fontId="158" fillId="0" borderId="0" applyFont="0" applyFill="0" applyBorder="0" applyAlignment="0" applyProtection="0"/>
    <xf numFmtId="4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91" fontId="71" fillId="0" borderId="0" applyFont="0" applyFill="0" applyBorder="0" applyAlignment="0" applyProtection="0"/>
    <xf numFmtId="0" fontId="160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1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161" fillId="0" borderId="0"/>
    <xf numFmtId="0" fontId="5" fillId="0" borderId="0"/>
    <xf numFmtId="0" fontId="5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6" fillId="0" borderId="0"/>
    <xf numFmtId="0" fontId="2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61" fillId="0" borderId="0"/>
    <xf numFmtId="0" fontId="21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183" fontId="16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21" fillId="0" borderId="0"/>
    <xf numFmtId="0" fontId="5" fillId="0" borderId="0"/>
    <xf numFmtId="0" fontId="5" fillId="0" borderId="0"/>
    <xf numFmtId="0" fontId="30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/>
    <xf numFmtId="183" fontId="162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7" fillId="0" borderId="0"/>
    <xf numFmtId="183" fontId="5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161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281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1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281" fontId="163" fillId="0" borderId="0" applyFont="0" applyFill="0" applyBorder="0" applyAlignment="0" applyProtection="0"/>
    <xf numFmtId="0" fontId="30" fillId="0" borderId="0"/>
    <xf numFmtId="0" fontId="30" fillId="0" borderId="0" applyFont="0" applyFill="0" applyBorder="0" applyAlignment="0" applyProtection="0"/>
    <xf numFmtId="0" fontId="21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16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281" fontId="7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81" fontId="7" fillId="0" borderId="0" applyFont="0" applyFill="0" applyBorder="0" applyAlignment="0" applyProtection="0"/>
    <xf numFmtId="281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83" fontId="162" fillId="0" borderId="0" applyFont="0" applyFill="0" applyBorder="0" applyAlignment="0" applyProtection="0"/>
    <xf numFmtId="183" fontId="16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6" fillId="0" borderId="0"/>
    <xf numFmtId="0" fontId="164" fillId="0" borderId="0"/>
    <xf numFmtId="0" fontId="53" fillId="0" borderId="0">
      <protection locked="0"/>
    </xf>
    <xf numFmtId="282" fontId="6" fillId="0" borderId="0" applyFont="0" applyFill="0" applyBorder="0" applyAlignment="0" applyProtection="0"/>
    <xf numFmtId="176" fontId="7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188" fontId="6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3" fontId="51" fillId="0" borderId="3"/>
    <xf numFmtId="3" fontId="51" fillId="0" borderId="3"/>
    <xf numFmtId="250" fontId="48" fillId="0" borderId="0">
      <alignment vertical="center"/>
    </xf>
    <xf numFmtId="3" fontId="121" fillId="0" borderId="7">
      <alignment horizontal="right" vertical="center"/>
    </xf>
    <xf numFmtId="0" fontId="58" fillId="0" borderId="0"/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283" fontId="6" fillId="0" borderId="0">
      <alignment vertical="center"/>
    </xf>
    <xf numFmtId="0" fontId="26" fillId="0" borderId="0">
      <alignment horizontal="center" vertical="center"/>
    </xf>
    <xf numFmtId="3" fontId="121" fillId="0" borderId="7">
      <alignment horizontal="right"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204" fontId="6" fillId="0" borderId="0">
      <alignment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3" fontId="121" fillId="0" borderId="7">
      <alignment horizontal="right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58" fillId="0" borderId="0"/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85" fontId="29" fillId="0" borderId="47" applyBorder="0">
      <alignment vertical="center" wrapText="1"/>
    </xf>
    <xf numFmtId="285" fontId="29" fillId="0" borderId="47" applyBorder="0">
      <alignment vertical="center" wrapText="1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65" fillId="2" borderId="0" applyNumberFormat="0" applyBorder="0" applyAlignment="0" applyProtection="0">
      <alignment vertical="center"/>
    </xf>
    <xf numFmtId="0" fontId="165" fillId="3" borderId="0" applyNumberFormat="0" applyBorder="0" applyAlignment="0" applyProtection="0">
      <alignment vertical="center"/>
    </xf>
    <xf numFmtId="0" fontId="165" fillId="4" borderId="0" applyNumberFormat="0" applyBorder="0" applyAlignment="0" applyProtection="0">
      <alignment vertical="center"/>
    </xf>
    <xf numFmtId="0" fontId="165" fillId="5" borderId="0" applyNumberFormat="0" applyBorder="0" applyAlignment="0" applyProtection="0">
      <alignment vertical="center"/>
    </xf>
    <xf numFmtId="0" fontId="165" fillId="6" borderId="0" applyNumberFormat="0" applyBorder="0" applyAlignment="0" applyProtection="0">
      <alignment vertical="center"/>
    </xf>
    <xf numFmtId="0" fontId="165" fillId="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65" fillId="8" borderId="0" applyNumberFormat="0" applyBorder="0" applyAlignment="0" applyProtection="0">
      <alignment vertical="center"/>
    </xf>
    <xf numFmtId="0" fontId="165" fillId="9" borderId="0" applyNumberFormat="0" applyBorder="0" applyAlignment="0" applyProtection="0">
      <alignment vertical="center"/>
    </xf>
    <xf numFmtId="0" fontId="165" fillId="10" borderId="0" applyNumberFormat="0" applyBorder="0" applyAlignment="0" applyProtection="0">
      <alignment vertical="center"/>
    </xf>
    <xf numFmtId="0" fontId="165" fillId="5" borderId="0" applyNumberFormat="0" applyBorder="0" applyAlignment="0" applyProtection="0">
      <alignment vertical="center"/>
    </xf>
    <xf numFmtId="0" fontId="165" fillId="8" borderId="0" applyNumberFormat="0" applyBorder="0" applyAlignment="0" applyProtection="0">
      <alignment vertical="center"/>
    </xf>
    <xf numFmtId="0" fontId="165" fillId="11" borderId="0" applyNumberFormat="0" applyBorder="0" applyAlignment="0" applyProtection="0">
      <alignment vertical="center"/>
    </xf>
    <xf numFmtId="0" fontId="166" fillId="12" borderId="0" applyNumberFormat="0" applyBorder="0" applyAlignment="0" applyProtection="0">
      <alignment vertical="center"/>
    </xf>
    <xf numFmtId="0" fontId="166" fillId="9" borderId="0" applyNumberFormat="0" applyBorder="0" applyAlignment="0" applyProtection="0">
      <alignment vertical="center"/>
    </xf>
    <xf numFmtId="0" fontId="166" fillId="10" borderId="0" applyNumberFormat="0" applyBorder="0" applyAlignment="0" applyProtection="0">
      <alignment vertical="center"/>
    </xf>
    <xf numFmtId="0" fontId="166" fillId="13" borderId="0" applyNumberFormat="0" applyBorder="0" applyAlignment="0" applyProtection="0">
      <alignment vertical="center"/>
    </xf>
    <xf numFmtId="0" fontId="166" fillId="14" borderId="0" applyNumberFormat="0" applyBorder="0" applyAlignment="0" applyProtection="0">
      <alignment vertical="center"/>
    </xf>
    <xf numFmtId="0" fontId="166" fillId="1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0" fontId="6" fillId="0" borderId="0" applyNumberFormat="0" applyFont="0" applyFill="0" applyBorder="0" applyAlignment="0" applyProtection="0"/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86" fontId="29" fillId="0" borderId="3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66" fillId="21" borderId="0" applyNumberFormat="0" applyBorder="0" applyAlignment="0" applyProtection="0">
      <alignment vertical="center"/>
    </xf>
    <xf numFmtId="0" fontId="166" fillId="22" borderId="0" applyNumberFormat="0" applyBorder="0" applyAlignment="0" applyProtection="0">
      <alignment vertical="center"/>
    </xf>
    <xf numFmtId="0" fontId="166" fillId="23" borderId="0" applyNumberFormat="0" applyBorder="0" applyAlignment="0" applyProtection="0">
      <alignment vertical="center"/>
    </xf>
    <xf numFmtId="0" fontId="166" fillId="13" borderId="0" applyNumberFormat="0" applyBorder="0" applyAlignment="0" applyProtection="0">
      <alignment vertical="center"/>
    </xf>
    <xf numFmtId="0" fontId="166" fillId="14" borderId="0" applyNumberFormat="0" applyBorder="0" applyAlignment="0" applyProtection="0">
      <alignment vertical="center"/>
    </xf>
    <xf numFmtId="0" fontId="166" fillId="2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67" fillId="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7" fontId="33" fillId="0" borderId="0" applyFill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06" fontId="99" fillId="0" borderId="0">
      <protection locked="0"/>
    </xf>
    <xf numFmtId="0" fontId="6" fillId="0" borderId="0" applyFill="0" applyBorder="0" applyAlignmen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68" fillId="25" borderId="26" applyNumberFormat="0" applyAlignment="0" applyProtection="0">
      <alignment vertical="center"/>
    </xf>
    <xf numFmtId="0" fontId="169" fillId="29" borderId="34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87" fontId="7" fillId="0" borderId="0"/>
    <xf numFmtId="0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16" fontId="7" fillId="0" borderId="3" applyFill="0" applyBorder="0" applyAlignment="0"/>
    <xf numFmtId="0" fontId="6" fillId="0" borderId="0" applyNumberFormat="0" applyFont="0" applyFill="0" applyBorder="0" applyAlignment="0" applyProtection="0"/>
    <xf numFmtId="0" fontId="22" fillId="0" borderId="0"/>
    <xf numFmtId="0" fontId="6" fillId="0" borderId="0" applyNumberFormat="0" applyFont="0" applyFill="0" applyBorder="0" applyAlignment="0" applyProtection="0"/>
    <xf numFmtId="288" fontId="7" fillId="0" borderId="0"/>
    <xf numFmtId="0" fontId="6" fillId="0" borderId="0" applyNumberFormat="0" applyFont="0" applyFill="0" applyBorder="0" applyAlignment="0" applyProtection="0"/>
    <xf numFmtId="289" fontId="29" fillId="0" borderId="3">
      <alignment vertical="center"/>
    </xf>
    <xf numFmtId="289" fontId="29" fillId="0" borderId="3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70" fillId="0" borderId="0" applyNumberFormat="0" applyFill="0" applyBorder="0" applyAlignment="0" applyProtection="0">
      <alignment vertical="center"/>
    </xf>
    <xf numFmtId="0" fontId="171" fillId="4" borderId="0" applyNumberFormat="0" applyBorder="0" applyAlignment="0" applyProtection="0">
      <alignment vertical="center"/>
    </xf>
    <xf numFmtId="38" fontId="9" fillId="18" borderId="0" applyNumberFormat="0" applyBorder="0" applyAlignment="0" applyProtection="0"/>
    <xf numFmtId="0" fontId="172" fillId="0" borderId="42" applyNumberFormat="0" applyFill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10" fontId="9" fillId="30" borderId="3" applyNumberFormat="0" applyBorder="0" applyAlignment="0" applyProtection="0"/>
    <xf numFmtId="10" fontId="9" fillId="30" borderId="3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90" fontId="29" fillId="0" borderId="3">
      <alignment vertical="center"/>
    </xf>
    <xf numFmtId="290" fontId="29" fillId="0" borderId="3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91" fontId="29" fillId="0" borderId="3">
      <alignment vertical="center"/>
    </xf>
    <xf numFmtId="291" fontId="29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45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3" fontId="6" fillId="0" borderId="3">
      <alignment vertical="center"/>
    </xf>
    <xf numFmtId="291" fontId="29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292" fontId="6" fillId="0" borderId="3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73" fillId="0" borderId="3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94" fontId="29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96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75" fontId="6" fillId="0" borderId="3">
      <alignment horizontal="right" vertical="center"/>
    </xf>
    <xf numFmtId="294" fontId="29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295" fontId="6" fillId="0" borderId="3">
      <alignment horizontal="right" vertical="center"/>
    </xf>
    <xf numFmtId="0" fontId="6" fillId="0" borderId="0" applyNumberFormat="0" applyFont="0" applyFill="0" applyBorder="0" applyAlignment="0" applyProtection="0"/>
    <xf numFmtId="297" fontId="29" fillId="0" borderId="3">
      <alignment vertical="center"/>
    </xf>
    <xf numFmtId="297" fontId="29" fillId="0" borderId="3">
      <alignment vertical="center"/>
    </xf>
    <xf numFmtId="0" fontId="6" fillId="0" borderId="0" applyNumberFormat="0" applyFont="0" applyFill="0" applyBorder="0" applyAlignment="0" applyProtection="0"/>
    <xf numFmtId="298" fontId="29" fillId="0" borderId="3">
      <alignment vertical="center"/>
    </xf>
    <xf numFmtId="298" fontId="29" fillId="0" borderId="3">
      <alignment vertical="center"/>
    </xf>
    <xf numFmtId="0" fontId="6" fillId="0" borderId="0" applyNumberFormat="0" applyFont="0" applyFill="0" applyBorder="0" applyAlignment="0" applyProtection="0"/>
    <xf numFmtId="0" fontId="174" fillId="2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16" fontId="7" fillId="0" borderId="0"/>
    <xf numFmtId="0" fontId="155" fillId="27" borderId="28" applyNumberFormat="0" applyFont="0" applyAlignment="0" applyProtection="0">
      <alignment vertical="center"/>
    </xf>
    <xf numFmtId="0" fontId="22" fillId="0" borderId="0"/>
    <xf numFmtId="0" fontId="175" fillId="25" borderId="44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8" fillId="17" borderId="0" applyFill="0" applyBorder="0" applyProtection="0">
      <alignment horizontal="center" vertical="center"/>
    </xf>
    <xf numFmtId="0" fontId="6" fillId="0" borderId="0" applyNumberFormat="0" applyFont="0" applyFill="0" applyBorder="0" applyAlignment="0" applyProtection="0"/>
    <xf numFmtId="299" fontId="29" fillId="0" borderId="3">
      <alignment vertical="center"/>
    </xf>
    <xf numFmtId="299" fontId="29" fillId="0" borderId="3">
      <alignment vertical="center"/>
    </xf>
    <xf numFmtId="299" fontId="29" fillId="0" borderId="3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7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49" fontId="29" fillId="0" borderId="3">
      <alignment horizontal="center" vertical="center"/>
    </xf>
    <xf numFmtId="49" fontId="29" fillId="0" borderId="3">
      <alignment horizontal="center" vertical="center"/>
    </xf>
    <xf numFmtId="300" fontId="29" fillId="0" borderId="3">
      <alignment vertical="center"/>
    </xf>
    <xf numFmtId="300" fontId="29" fillId="0" borderId="3">
      <alignment vertical="center"/>
    </xf>
    <xf numFmtId="301" fontId="29" fillId="0" borderId="3">
      <alignment vertical="center"/>
    </xf>
    <xf numFmtId="301" fontId="29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182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208" fontId="6" fillId="0" borderId="3">
      <alignment vertical="center"/>
    </xf>
    <xf numFmtId="301" fontId="29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25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200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2" fontId="6" fillId="0" borderId="3">
      <alignment vertical="center"/>
    </xf>
    <xf numFmtId="300" fontId="29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303" fontId="29" fillId="0" borderId="3">
      <alignment vertical="center"/>
    </xf>
    <xf numFmtId="303" fontId="29" fillId="0" borderId="3">
      <alignment vertical="center"/>
    </xf>
    <xf numFmtId="303" fontId="29" fillId="0" borderId="3">
      <alignment vertical="center"/>
    </xf>
    <xf numFmtId="2" fontId="43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04" fontId="29" fillId="0" borderId="0">
      <alignment vertical="center"/>
    </xf>
    <xf numFmtId="304" fontId="29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238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30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26" fillId="17" borderId="0" applyFill="0" applyBorder="0" applyProtection="0">
      <alignment horizontal="right"/>
    </xf>
    <xf numFmtId="0" fontId="6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" fontId="31" fillId="0" borderId="3"/>
    <xf numFmtId="3" fontId="31" fillId="0" borderId="3"/>
    <xf numFmtId="0" fontId="31" fillId="0" borderId="3"/>
    <xf numFmtId="0" fontId="31" fillId="0" borderId="3"/>
    <xf numFmtId="0" fontId="52" fillId="0" borderId="3"/>
    <xf numFmtId="0" fontId="52" fillId="0" borderId="3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08" fontId="179" fillId="0" borderId="38" applyFont="0" applyFill="0" applyBorder="0" applyAlignment="0" applyProtection="0">
      <alignment vertical="center"/>
    </xf>
    <xf numFmtId="255" fontId="179" fillId="0" borderId="38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16">
      <alignment vertical="center"/>
    </xf>
    <xf numFmtId="0" fontId="6" fillId="0" borderId="0" applyNumberFormat="0" applyFont="0" applyFill="0" applyBorder="0" applyAlignment="0" applyProtection="0"/>
    <xf numFmtId="306" fontId="29" fillId="0" borderId="3" applyBorder="0">
      <alignment vertical="center"/>
    </xf>
    <xf numFmtId="307" fontId="29" fillId="0" borderId="3" applyBorder="0">
      <alignment horizontal="left" vertical="center"/>
    </xf>
    <xf numFmtId="307" fontId="29" fillId="0" borderId="3" applyBorder="0">
      <alignment horizontal="left"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39" fontId="82" fillId="0" borderId="0" applyFont="0" applyFill="0" applyBorder="0" applyAlignment="0" applyProtection="0"/>
    <xf numFmtId="308" fontId="15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08" fontId="15" fillId="0" borderId="0" applyFont="0" applyFill="0" applyBorder="0" applyAlignment="0" applyProtection="0"/>
    <xf numFmtId="30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3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11" fontId="15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31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39" fontId="82" fillId="0" borderId="0" applyFont="0" applyFill="0" applyBorder="0" applyAlignment="0" applyProtection="0"/>
    <xf numFmtId="313" fontId="7" fillId="0" borderId="0" applyFont="0" applyFill="0" applyBorder="0" applyAlignment="0" applyProtection="0"/>
    <xf numFmtId="213" fontId="6" fillId="0" borderId="0" applyFont="0" applyFill="0" applyBorder="0" applyAlignment="0" applyProtection="0"/>
    <xf numFmtId="239" fontId="82" fillId="0" borderId="0" applyFont="0" applyFill="0" applyBorder="0" applyAlignment="0" applyProtection="0"/>
    <xf numFmtId="239" fontId="82" fillId="0" borderId="0" applyFont="0" applyFill="0" applyBorder="0" applyAlignment="0" applyProtection="0"/>
    <xf numFmtId="239" fontId="82" fillId="0" borderId="0" applyFont="0" applyFill="0" applyBorder="0" applyAlignment="0" applyProtection="0"/>
    <xf numFmtId="239" fontId="82" fillId="0" borderId="0" applyFont="0" applyFill="0" applyBorder="0" applyAlignment="0" applyProtection="0"/>
    <xf numFmtId="239" fontId="8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11" fontId="15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88" fontId="31" fillId="0" borderId="0" applyFont="0" applyFill="0" applyBorder="0" applyAlignment="0" applyProtection="0"/>
    <xf numFmtId="314" fontId="15" fillId="0" borderId="0" applyFont="0" applyFill="0" applyBorder="0" applyAlignment="0" applyProtection="0"/>
    <xf numFmtId="314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315" fontId="15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316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317" fontId="15" fillId="0" borderId="0" applyFont="0" applyFill="0" applyBorder="0" applyAlignment="0" applyProtection="0"/>
    <xf numFmtId="318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314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314" fontId="15" fillId="0" borderId="0" applyFont="0" applyFill="0" applyBorder="0" applyAlignment="0" applyProtection="0"/>
    <xf numFmtId="188" fontId="31" fillId="0" borderId="0" applyFont="0" applyFill="0" applyBorder="0" applyAlignment="0" applyProtection="0"/>
    <xf numFmtId="314" fontId="15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319" fontId="31" fillId="0" borderId="0" applyFont="0" applyFill="0" applyBorder="0" applyAlignment="0" applyProtection="0"/>
    <xf numFmtId="319" fontId="31" fillId="0" borderId="0" applyFont="0" applyFill="0" applyBorder="0" applyAlignment="0" applyProtection="0"/>
    <xf numFmtId="319" fontId="31" fillId="0" borderId="0" applyFont="0" applyFill="0" applyBorder="0" applyAlignment="0" applyProtection="0"/>
    <xf numFmtId="319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319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319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319" fontId="31" fillId="0" borderId="0" applyFont="0" applyFill="0" applyBorder="0" applyAlignment="0" applyProtection="0"/>
    <xf numFmtId="319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319" fontId="31" fillId="0" borderId="0" applyFont="0" applyFill="0" applyBorder="0" applyAlignment="0" applyProtection="0"/>
    <xf numFmtId="315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315" fontId="15" fillId="0" borderId="0" applyFont="0" applyFill="0" applyBorder="0" applyAlignment="0" applyProtection="0"/>
    <xf numFmtId="32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21" fontId="82" fillId="0" borderId="0" applyFont="0" applyFill="0" applyBorder="0" applyAlignment="0" applyProtection="0"/>
    <xf numFmtId="239" fontId="82" fillId="0" borderId="0" applyFont="0" applyFill="0" applyBorder="0" applyAlignment="0" applyProtection="0"/>
    <xf numFmtId="239" fontId="82" fillId="0" borderId="0" applyFont="0" applyFill="0" applyBorder="0" applyAlignment="0" applyProtection="0"/>
    <xf numFmtId="239" fontId="82" fillId="0" borderId="0" applyFont="0" applyFill="0" applyBorder="0" applyAlignment="0" applyProtection="0"/>
    <xf numFmtId="322" fontId="15" fillId="0" borderId="0" applyFont="0" applyFill="0" applyBorder="0" applyAlignment="0" applyProtection="0"/>
    <xf numFmtId="323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239" fontId="82" fillId="0" borderId="0" applyFont="0" applyFill="0" applyBorder="0" applyAlignment="0" applyProtection="0"/>
    <xf numFmtId="308" fontId="15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08" fontId="15" fillId="0" borderId="0" applyFont="0" applyFill="0" applyBorder="0" applyAlignment="0" applyProtection="0"/>
    <xf numFmtId="239" fontId="82" fillId="0" borderId="0" applyFont="0" applyFill="0" applyBorder="0" applyAlignment="0" applyProtection="0"/>
    <xf numFmtId="0" fontId="26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08" fontId="15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39" fontId="8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7" fillId="0" borderId="0"/>
    <xf numFmtId="0" fontId="51" fillId="0" borderId="0"/>
    <xf numFmtId="0" fontId="180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3"/>
    <xf numFmtId="0" fontId="5" fillId="0" borderId="3"/>
    <xf numFmtId="40" fontId="7" fillId="0" borderId="24"/>
    <xf numFmtId="187" fontId="50" fillId="0" borderId="3">
      <alignment vertical="center"/>
    </xf>
    <xf numFmtId="187" fontId="50" fillId="0" borderId="3">
      <alignment vertical="center"/>
    </xf>
    <xf numFmtId="187" fontId="50" fillId="0" borderId="3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0" fontId="4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5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18" applyNumberFormat="0" applyFon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24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1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6" fillId="0" borderId="0"/>
    <xf numFmtId="0" fontId="6" fillId="0" borderId="0"/>
    <xf numFmtId="0" fontId="6" fillId="0" borderId="0" applyNumberFormat="0" applyFont="0" applyFill="0" applyBorder="0" applyAlignment="0" applyProtection="0"/>
    <xf numFmtId="182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37" fontId="7" fillId="0" borderId="0"/>
    <xf numFmtId="0" fontId="42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219" fontId="6" fillId="0" borderId="0">
      <protection locked="0"/>
    </xf>
    <xf numFmtId="219" fontId="6" fillId="0" borderId="0">
      <protection locked="0"/>
    </xf>
    <xf numFmtId="219" fontId="6" fillId="0" borderId="0">
      <protection locked="0"/>
    </xf>
    <xf numFmtId="219" fontId="6" fillId="0" borderId="0">
      <protection locked="0"/>
    </xf>
    <xf numFmtId="331" fontId="6" fillId="0" borderId="0">
      <protection locked="0"/>
    </xf>
    <xf numFmtId="331" fontId="6" fillId="0" borderId="0">
      <protection locked="0"/>
    </xf>
    <xf numFmtId="331" fontId="6" fillId="0" borderId="0">
      <protection locked="0"/>
    </xf>
    <xf numFmtId="331" fontId="6" fillId="0" borderId="0">
      <protection locked="0"/>
    </xf>
    <xf numFmtId="331" fontId="6" fillId="0" borderId="0">
      <protection locked="0"/>
    </xf>
    <xf numFmtId="331" fontId="6" fillId="0" borderId="0">
      <protection locked="0"/>
    </xf>
    <xf numFmtId="331" fontId="6" fillId="0" borderId="0">
      <protection locked="0"/>
    </xf>
    <xf numFmtId="331" fontId="6" fillId="0" borderId="0">
      <protection locked="0"/>
    </xf>
    <xf numFmtId="219" fontId="6" fillId="0" borderId="0">
      <protection locked="0"/>
    </xf>
    <xf numFmtId="219" fontId="6" fillId="0" borderId="0">
      <protection locked="0"/>
    </xf>
    <xf numFmtId="219" fontId="6" fillId="0" borderId="0">
      <protection locked="0"/>
    </xf>
    <xf numFmtId="219" fontId="6" fillId="0" borderId="0">
      <protection locked="0"/>
    </xf>
    <xf numFmtId="0" fontId="201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206" fontId="201" fillId="0" borderId="0">
      <protection locked="0"/>
    </xf>
    <xf numFmtId="206" fontId="201" fillId="0" borderId="0">
      <protection locked="0"/>
    </xf>
    <xf numFmtId="206" fontId="201" fillId="0" borderId="0">
      <protection locked="0"/>
    </xf>
    <xf numFmtId="206" fontId="201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206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206" fontId="201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33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6" fontId="201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201" fillId="0" borderId="0">
      <protection locked="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3" fontId="51" fillId="0" borderId="3"/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3" fontId="51" fillId="0" borderId="3"/>
    <xf numFmtId="3" fontId="51" fillId="0" borderId="3"/>
    <xf numFmtId="3" fontId="51" fillId="0" borderId="3"/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79" fontId="20" fillId="0" borderId="0" applyFont="0" applyFill="0" applyBorder="0" applyAlignment="0" applyProtection="0"/>
    <xf numFmtId="279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79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14" fontId="6" fillId="0" borderId="0" applyNumberFormat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12" fontId="6" fillId="0" borderId="0" applyNumberFormat="0" applyFont="0" applyFill="0" applyBorder="0" applyAlignment="0" applyProtection="0"/>
    <xf numFmtId="279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79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79" fontId="20" fillId="0" borderId="0" applyFont="0" applyFill="0" applyBorder="0" applyAlignment="0" applyProtection="0"/>
    <xf numFmtId="38" fontId="7" fillId="0" borderId="48">
      <alignment horizontal="right"/>
    </xf>
    <xf numFmtId="280" fontId="29" fillId="0" borderId="3">
      <alignment vertical="center"/>
    </xf>
    <xf numFmtId="280" fontId="29" fillId="0" borderId="3">
      <alignment vertical="center"/>
    </xf>
    <xf numFmtId="280" fontId="29" fillId="0" borderId="3">
      <alignment vertical="center"/>
    </xf>
    <xf numFmtId="280" fontId="29" fillId="0" borderId="3">
      <alignment vertical="center"/>
    </xf>
    <xf numFmtId="280" fontId="29" fillId="0" borderId="3">
      <alignment vertical="center"/>
    </xf>
    <xf numFmtId="280" fontId="29" fillId="0" borderId="3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0" borderId="0"/>
    <xf numFmtId="0" fontId="7" fillId="0" borderId="0"/>
    <xf numFmtId="0" fontId="20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5" fillId="32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2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6" fillId="0" borderId="4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20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183" fontId="51" fillId="0" borderId="0" applyFont="0" applyFill="0" applyBorder="0" applyAlignment="0" applyProtection="0"/>
    <xf numFmtId="0" fontId="30" fillId="0" borderId="0"/>
    <xf numFmtId="0" fontId="5" fillId="0" borderId="0"/>
    <xf numFmtId="0" fontId="3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0" fontId="7" fillId="0" borderId="0"/>
    <xf numFmtId="0" fontId="5" fillId="0" borderId="0"/>
    <xf numFmtId="0" fontId="5" fillId="0" borderId="0"/>
    <xf numFmtId="0" fontId="5" fillId="0" borderId="0"/>
    <xf numFmtId="281" fontId="7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01" fillId="0" borderId="0">
      <protection locked="0"/>
    </xf>
    <xf numFmtId="0" fontId="7" fillId="0" borderId="0"/>
    <xf numFmtId="0" fontId="5" fillId="0" borderId="0"/>
    <xf numFmtId="0" fontId="5" fillId="0" borderId="0"/>
    <xf numFmtId="0" fontId="5" fillId="0" borderId="0"/>
    <xf numFmtId="256" fontId="6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30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256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/>
    <xf numFmtId="38" fontId="2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1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8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20" fillId="0" borderId="0"/>
    <xf numFmtId="0" fontId="30" fillId="0" borderId="0"/>
    <xf numFmtId="0" fontId="30" fillId="0" borderId="0"/>
    <xf numFmtId="0" fontId="21" fillId="0" borderId="0"/>
    <xf numFmtId="256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0" fontId="5" fillId="0" borderId="0"/>
    <xf numFmtId="183" fontId="51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256" fontId="7" fillId="0" borderId="0" applyFont="0" applyFill="0" applyBorder="0" applyAlignment="0" applyProtection="0"/>
    <xf numFmtId="2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2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42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256" fontId="44" fillId="0" borderId="0" applyFont="0" applyFill="0" applyBorder="0" applyAlignment="0" applyProtection="0"/>
    <xf numFmtId="256" fontId="44" fillId="0" borderId="0" applyFont="0" applyFill="0" applyBorder="0" applyAlignment="0" applyProtection="0"/>
    <xf numFmtId="0" fontId="5" fillId="0" borderId="0"/>
    <xf numFmtId="0" fontId="20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7" fillId="0" borderId="0"/>
    <xf numFmtId="0" fontId="21" fillId="0" borderId="0"/>
    <xf numFmtId="0" fontId="5" fillId="0" borderId="0"/>
    <xf numFmtId="183" fontId="51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0" fillId="0" borderId="0" applyFont="0" applyFill="0" applyBorder="0" applyAlignment="0" applyProtection="0"/>
    <xf numFmtId="0" fontId="20" fillId="0" borderId="0"/>
    <xf numFmtId="256" fontId="44" fillId="0" borderId="0" applyFont="0" applyFill="0" applyBorder="0" applyAlignment="0" applyProtection="0"/>
    <xf numFmtId="256" fontId="44" fillId="0" borderId="0" applyFont="0" applyFill="0" applyBorder="0" applyAlignment="0" applyProtection="0"/>
    <xf numFmtId="42" fontId="206" fillId="0" borderId="0" applyFont="0" applyFill="0" applyBorder="0" applyAlignment="0" applyProtection="0"/>
    <xf numFmtId="42" fontId="206" fillId="0" borderId="0" applyFont="0" applyFill="0" applyBorder="0" applyAlignment="0" applyProtection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5" fillId="0" borderId="0"/>
    <xf numFmtId="0" fontId="5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5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7" fillId="0" borderId="0"/>
    <xf numFmtId="0" fontId="5" fillId="0" borderId="0"/>
    <xf numFmtId="256" fontId="7" fillId="0" borderId="0" applyFont="0" applyFill="0" applyBorder="0" applyAlignment="0" applyProtection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30" fillId="0" borderId="0" applyFont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30" fillId="0" borderId="0" applyFont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30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183" fontId="51" fillId="0" borderId="0" applyFont="0" applyFill="0" applyBorder="0" applyAlignment="0" applyProtection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20" fillId="0" borderId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0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/>
    <xf numFmtId="0" fontId="5" fillId="0" borderId="0"/>
    <xf numFmtId="0" fontId="7" fillId="0" borderId="0" applyFont="0" applyFill="0" applyBorder="0" applyAlignment="0" applyProtection="0"/>
    <xf numFmtId="0" fontId="7" fillId="0" borderId="0"/>
    <xf numFmtId="0" fontId="5" fillId="0" borderId="0"/>
    <xf numFmtId="0" fontId="20" fillId="0" borderId="0"/>
    <xf numFmtId="183" fontId="51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20" fillId="0" borderId="0"/>
    <xf numFmtId="0" fontId="5" fillId="0" borderId="0"/>
    <xf numFmtId="0" fontId="5" fillId="0" borderId="0"/>
    <xf numFmtId="38" fontId="20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7" fillId="0" borderId="0"/>
    <xf numFmtId="0" fontId="21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83" fontId="51" fillId="0" borderId="0" applyFont="0" applyFill="0" applyBorder="0" applyAlignment="0" applyProtection="0"/>
    <xf numFmtId="0" fontId="7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183" fontId="51" fillId="0" borderId="0" applyFont="0" applyFill="0" applyBorder="0" applyAlignment="0" applyProtection="0"/>
    <xf numFmtId="0" fontId="30" fillId="0" borderId="0"/>
    <xf numFmtId="0" fontId="5" fillId="0" borderId="0"/>
    <xf numFmtId="0" fontId="5" fillId="0" borderId="0"/>
    <xf numFmtId="0" fontId="5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5" fillId="0" borderId="0"/>
    <xf numFmtId="0" fontId="5" fillId="0" borderId="0"/>
    <xf numFmtId="0" fontId="21" fillId="0" borderId="0"/>
    <xf numFmtId="0" fontId="5" fillId="0" borderId="0"/>
    <xf numFmtId="256" fontId="7" fillId="0" borderId="0" applyFont="0" applyFill="0" applyBorder="0" applyAlignment="0" applyProtection="0"/>
    <xf numFmtId="264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5" fillId="0" borderId="0"/>
    <xf numFmtId="0" fontId="5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7" fillId="0" borderId="0"/>
    <xf numFmtId="0" fontId="5" fillId="0" borderId="0"/>
    <xf numFmtId="0" fontId="20" fillId="0" borderId="0"/>
    <xf numFmtId="0" fontId="6" fillId="0" borderId="0"/>
    <xf numFmtId="0" fontId="6" fillId="0" borderId="0"/>
    <xf numFmtId="0" fontId="5" fillId="0" borderId="0"/>
    <xf numFmtId="183" fontId="51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0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42" fontId="206" fillId="0" borderId="0" applyFont="0" applyFill="0" applyBorder="0" applyAlignment="0" applyProtection="0"/>
    <xf numFmtId="42" fontId="206" fillId="0" borderId="0" applyFont="0" applyFill="0" applyBorder="0" applyAlignment="0" applyProtection="0"/>
    <xf numFmtId="0" fontId="5" fillId="0" borderId="0"/>
    <xf numFmtId="256" fontId="44" fillId="0" borderId="0" applyFont="0" applyFill="0" applyBorder="0" applyAlignment="0" applyProtection="0"/>
    <xf numFmtId="256" fontId="44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" fillId="0" borderId="0"/>
    <xf numFmtId="0" fontId="7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21" fillId="0" borderId="0"/>
    <xf numFmtId="0" fontId="7" fillId="0" borderId="0" applyFont="0" applyFill="0" applyBorder="0" applyAlignment="0" applyProtection="0"/>
    <xf numFmtId="0" fontId="5" fillId="0" borderId="0"/>
    <xf numFmtId="0" fontId="5" fillId="0" borderId="0"/>
    <xf numFmtId="333" fontId="6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/>
    <xf numFmtId="0" fontId="5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2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5" fillId="0" borderId="0"/>
    <xf numFmtId="183" fontId="51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 applyFont="0" applyFill="0" applyBorder="0" applyAlignment="0" applyProtection="0"/>
    <xf numFmtId="0" fontId="2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5" fillId="0" borderId="0"/>
    <xf numFmtId="183" fontId="5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2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07" fillId="0" borderId="0" applyFont="0" applyFill="0" applyBorder="0" applyAlignment="0" applyProtection="0"/>
    <xf numFmtId="3" fontId="51" fillId="0" borderId="3"/>
    <xf numFmtId="0" fontId="20" fillId="0" borderId="0"/>
    <xf numFmtId="0" fontId="58" fillId="0" borderId="0"/>
    <xf numFmtId="0" fontId="208" fillId="0" borderId="0" applyNumberFormat="0" applyFill="0" applyBorder="0" applyAlignment="0" applyProtection="0"/>
    <xf numFmtId="9" fontId="26" fillId="17" borderId="0" applyFill="0" applyBorder="0" applyProtection="0">
      <alignment horizontal="right"/>
    </xf>
    <xf numFmtId="9" fontId="6" fillId="0" borderId="0" applyFont="0" applyFill="0" applyBorder="0" applyAlignment="0" applyProtection="0"/>
    <xf numFmtId="2" fontId="209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" fillId="0" borderId="0"/>
    <xf numFmtId="0" fontId="30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30" fillId="0" borderId="0"/>
    <xf numFmtId="0" fontId="20" fillId="0" borderId="0"/>
    <xf numFmtId="0" fontId="5" fillId="0" borderId="0"/>
    <xf numFmtId="256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2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30" fillId="0" borderId="0"/>
    <xf numFmtId="0" fontId="20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5" fillId="0" borderId="0"/>
    <xf numFmtId="256" fontId="7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5" fillId="0" borderId="0"/>
    <xf numFmtId="0" fontId="5" fillId="0" borderId="0"/>
    <xf numFmtId="256" fontId="44" fillId="0" borderId="0" applyFont="0" applyFill="0" applyBorder="0" applyAlignment="0" applyProtection="0"/>
    <xf numFmtId="256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183" fontId="5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30" fillId="0" borderId="0"/>
    <xf numFmtId="0" fontId="5" fillId="0" borderId="0"/>
    <xf numFmtId="0" fontId="5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30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3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0" fontId="5" fillId="0" borderId="0"/>
    <xf numFmtId="0" fontId="30" fillId="0" borderId="0"/>
    <xf numFmtId="0" fontId="5" fillId="0" borderId="0"/>
    <xf numFmtId="38" fontId="207" fillId="0" borderId="0" applyFont="0" applyFill="0" applyBorder="0" applyAlignment="0" applyProtection="0"/>
    <xf numFmtId="2" fontId="20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17" borderId="0" applyFill="0" applyBorder="0" applyProtection="0">
      <alignment horizontal="right"/>
    </xf>
    <xf numFmtId="3" fontId="51" fillId="0" borderId="3"/>
    <xf numFmtId="0" fontId="208" fillId="0" borderId="0" applyNumberFormat="0" applyFill="0" applyBorder="0" applyAlignment="0" applyProtection="0"/>
    <xf numFmtId="0" fontId="58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7" fillId="0" borderId="0"/>
    <xf numFmtId="0" fontId="7" fillId="0" borderId="0"/>
    <xf numFmtId="183" fontId="5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20" fillId="0" borderId="0"/>
    <xf numFmtId="0" fontId="30" fillId="0" borderId="0"/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0" fontId="53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209" fontId="44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0" fillId="0" borderId="0"/>
    <xf numFmtId="0" fontId="20" fillId="0" borderId="0"/>
    <xf numFmtId="183" fontId="42" fillId="0" borderId="3">
      <alignment vertical="center"/>
    </xf>
    <xf numFmtId="183" fontId="42" fillId="0" borderId="3">
      <alignment vertical="center"/>
    </xf>
    <xf numFmtId="183" fontId="42" fillId="0" borderId="3">
      <alignment vertical="center"/>
    </xf>
    <xf numFmtId="3" fontId="51" fillId="0" borderId="3"/>
    <xf numFmtId="3" fontId="51" fillId="0" borderId="3"/>
    <xf numFmtId="3" fontId="51" fillId="0" borderId="3"/>
    <xf numFmtId="3" fontId="51" fillId="0" borderId="3"/>
    <xf numFmtId="3" fontId="51" fillId="0" borderId="3"/>
    <xf numFmtId="3" fontId="51" fillId="0" borderId="3"/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207" fontId="6" fillId="0" borderId="0">
      <alignment vertical="center"/>
    </xf>
    <xf numFmtId="0" fontId="42" fillId="0" borderId="3">
      <alignment vertical="center"/>
    </xf>
    <xf numFmtId="0" fontId="42" fillId="0" borderId="3">
      <alignment vertical="center"/>
    </xf>
    <xf numFmtId="0" fontId="42" fillId="0" borderId="3">
      <alignment vertical="center"/>
    </xf>
    <xf numFmtId="0" fontId="42" fillId="0" borderId="3">
      <alignment vertical="center"/>
    </xf>
    <xf numFmtId="0" fontId="42" fillId="0" borderId="3">
      <alignment vertical="center"/>
    </xf>
    <xf numFmtId="0" fontId="42" fillId="0" borderId="3">
      <alignment vertical="center"/>
    </xf>
    <xf numFmtId="0" fontId="42" fillId="0" borderId="3">
      <alignment vertical="center"/>
    </xf>
    <xf numFmtId="0" fontId="42" fillId="0" borderId="3">
      <alignment vertical="center"/>
    </xf>
    <xf numFmtId="0" fontId="42" fillId="0" borderId="3">
      <alignment vertical="center"/>
    </xf>
    <xf numFmtId="249" fontId="68" fillId="0" borderId="0">
      <alignment vertical="center"/>
    </xf>
    <xf numFmtId="195" fontId="211" fillId="0" borderId="0">
      <alignment vertical="center"/>
    </xf>
    <xf numFmtId="195" fontId="119" fillId="0" borderId="0">
      <alignment vertical="center"/>
    </xf>
    <xf numFmtId="195" fontId="119" fillId="0" borderId="0">
      <alignment vertical="center"/>
    </xf>
    <xf numFmtId="195" fontId="119" fillId="0" borderId="0">
      <alignment vertical="center"/>
    </xf>
    <xf numFmtId="195" fontId="119" fillId="0" borderId="0">
      <alignment vertical="center"/>
    </xf>
    <xf numFmtId="195" fontId="119" fillId="0" borderId="0">
      <alignment vertical="center"/>
    </xf>
    <xf numFmtId="195" fontId="119" fillId="0" borderId="0">
      <alignment vertical="center"/>
    </xf>
    <xf numFmtId="195" fontId="119" fillId="0" borderId="0">
      <alignment vertical="center"/>
    </xf>
    <xf numFmtId="195" fontId="211" fillId="0" borderId="0">
      <alignment vertical="center"/>
    </xf>
    <xf numFmtId="195" fontId="211" fillId="0" borderId="0">
      <alignment vertical="center"/>
    </xf>
    <xf numFmtId="195" fontId="211" fillId="0" borderId="0">
      <alignment vertical="center"/>
    </xf>
    <xf numFmtId="195" fontId="211" fillId="0" borderId="0">
      <alignment vertical="center"/>
    </xf>
    <xf numFmtId="0" fontId="212" fillId="0" borderId="35"/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58" fillId="0" borderId="0"/>
    <xf numFmtId="250" fontId="48" fillId="0" borderId="0">
      <alignment vertical="center"/>
    </xf>
    <xf numFmtId="3" fontId="121" fillId="0" borderId="7">
      <alignment horizontal="right" vertical="center"/>
    </xf>
    <xf numFmtId="0" fontId="58" fillId="0" borderId="0"/>
    <xf numFmtId="0" fontId="58" fillId="0" borderId="0"/>
    <xf numFmtId="0" fontId="58" fillId="0" borderId="0"/>
    <xf numFmtId="3" fontId="121" fillId="0" borderId="7">
      <alignment horizontal="right" vertical="center"/>
    </xf>
    <xf numFmtId="250" fontId="48" fillId="0" borderId="0">
      <alignment vertical="center"/>
    </xf>
    <xf numFmtId="0" fontId="179" fillId="33" borderId="56" applyNumberFormat="0" applyFill="0" applyBorder="0">
      <alignment horizontal="center"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45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335" fontId="2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84" fontId="6" fillId="0" borderId="0">
      <alignment vertical="center"/>
    </xf>
    <xf numFmtId="335" fontId="26" fillId="0" borderId="0">
      <alignment vertical="center"/>
    </xf>
    <xf numFmtId="283" fontId="6" fillId="0" borderId="0">
      <alignment vertical="center"/>
    </xf>
    <xf numFmtId="245" fontId="6" fillId="0" borderId="0">
      <alignment vertical="center"/>
    </xf>
    <xf numFmtId="284" fontId="6" fillId="0" borderId="0">
      <alignment vertical="center"/>
    </xf>
    <xf numFmtId="335" fontId="26" fillId="0" borderId="0">
      <alignment vertical="center"/>
    </xf>
    <xf numFmtId="283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284" fontId="6" fillId="0" borderId="0">
      <alignment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250" fontId="48" fillId="0" borderId="0">
      <alignment vertical="center"/>
    </xf>
    <xf numFmtId="0" fontId="179" fillId="33" borderId="56" applyNumberFormat="0" applyFill="0" applyBorder="0">
      <alignment horizontal="center" vertical="center"/>
    </xf>
    <xf numFmtId="0" fontId="26" fillId="0" borderId="0">
      <alignment horizontal="center" vertical="center"/>
    </xf>
    <xf numFmtId="3" fontId="121" fillId="0" borderId="7">
      <alignment horizontal="right" vertical="center"/>
    </xf>
    <xf numFmtId="0" fontId="58" fillId="0" borderId="0"/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250" fontId="48" fillId="0" borderId="0">
      <alignment vertical="center"/>
    </xf>
    <xf numFmtId="3" fontId="121" fillId="0" borderId="7">
      <alignment horizontal="right" vertical="center"/>
    </xf>
    <xf numFmtId="0" fontId="179" fillId="33" borderId="56" applyNumberFormat="0" applyFill="0" applyBorder="0">
      <alignment horizontal="center" vertical="center"/>
    </xf>
    <xf numFmtId="250" fontId="48" fillId="0" borderId="0">
      <alignment vertical="center"/>
    </xf>
    <xf numFmtId="250" fontId="48" fillId="0" borderId="0">
      <alignment vertical="center"/>
    </xf>
    <xf numFmtId="250" fontId="48" fillId="0" borderId="0">
      <alignment vertical="center"/>
    </xf>
    <xf numFmtId="250" fontId="48" fillId="0" borderId="0">
      <alignment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250" fontId="48" fillId="0" borderId="0">
      <alignment vertical="center"/>
    </xf>
    <xf numFmtId="250" fontId="48" fillId="0" borderId="0">
      <alignment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250" fontId="48" fillId="0" borderId="0">
      <alignment vertical="center"/>
    </xf>
    <xf numFmtId="250" fontId="48" fillId="0" borderId="0">
      <alignment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179" fillId="33" borderId="56" applyNumberFormat="0" applyFill="0" applyBorder="0">
      <alignment horizontal="center" vertical="center"/>
    </xf>
    <xf numFmtId="250" fontId="48" fillId="0" borderId="0">
      <alignment vertical="center"/>
    </xf>
    <xf numFmtId="0" fontId="179" fillId="33" borderId="56" applyNumberFormat="0" applyFill="0" applyBorder="0">
      <alignment horizontal="center" vertical="center"/>
    </xf>
    <xf numFmtId="250" fontId="48" fillId="0" borderId="0">
      <alignment vertical="center"/>
    </xf>
    <xf numFmtId="250" fontId="48" fillId="0" borderId="0">
      <alignment vertical="center"/>
    </xf>
    <xf numFmtId="0" fontId="58" fillId="0" borderId="0"/>
    <xf numFmtId="0" fontId="179" fillId="33" borderId="56" applyNumberFormat="0" applyFill="0" applyBorder="0">
      <alignment horizontal="center" vertical="center"/>
    </xf>
    <xf numFmtId="250" fontId="48" fillId="0" borderId="0">
      <alignment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179" fillId="33" borderId="56" applyNumberFormat="0" applyFill="0" applyBorder="0">
      <alignment horizontal="center" vertical="center"/>
    </xf>
    <xf numFmtId="0" fontId="58" fillId="0" borderId="0"/>
    <xf numFmtId="3" fontId="121" fillId="0" borderId="7">
      <alignment horizontal="right" vertical="center"/>
    </xf>
    <xf numFmtId="4" fontId="79" fillId="0" borderId="13">
      <alignment vertical="center"/>
    </xf>
    <xf numFmtId="285" fontId="29" fillId="0" borderId="47" applyBorder="0">
      <alignment vertical="center" wrapText="1"/>
    </xf>
    <xf numFmtId="285" fontId="29" fillId="0" borderId="47" applyBorder="0">
      <alignment vertical="center" wrapText="1"/>
    </xf>
    <xf numFmtId="285" fontId="29" fillId="0" borderId="47" applyBorder="0">
      <alignment vertical="center" wrapText="1"/>
    </xf>
    <xf numFmtId="285" fontId="29" fillId="0" borderId="47" applyBorder="0">
      <alignment vertical="center" wrapText="1"/>
    </xf>
    <xf numFmtId="285" fontId="29" fillId="0" borderId="47" applyBorder="0">
      <alignment vertical="center" wrapText="1"/>
    </xf>
    <xf numFmtId="285" fontId="29" fillId="0" borderId="47" applyBorder="0">
      <alignment vertical="center" wrapText="1"/>
    </xf>
    <xf numFmtId="0" fontId="6" fillId="0" borderId="0"/>
    <xf numFmtId="0" fontId="6" fillId="0" borderId="0"/>
    <xf numFmtId="0" fontId="6" fillId="0" borderId="0"/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6" fontId="17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9" fontId="44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" fontId="121" fillId="0" borderId="7">
      <alignment horizontal="right"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4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5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6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7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00" fillId="6" borderId="0" applyNumberFormat="0" applyBorder="0" applyAlignment="0" applyProtection="0">
      <alignment vertical="center"/>
    </xf>
    <xf numFmtId="0" fontId="100" fillId="6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00" fillId="7" borderId="0" applyNumberFormat="0" applyBorder="0" applyAlignment="0" applyProtection="0">
      <alignment vertical="center"/>
    </xf>
    <xf numFmtId="0" fontId="100" fillId="7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249" fontId="31" fillId="0" borderId="49">
      <alignment vertical="center"/>
    </xf>
    <xf numFmtId="0" fontId="53" fillId="0" borderId="0">
      <protection locked="0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00" fillId="9" borderId="0" applyNumberFormat="0" applyBorder="0" applyAlignment="0" applyProtection="0">
      <alignment vertical="center"/>
    </xf>
    <xf numFmtId="0" fontId="100" fillId="9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00" fillId="10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00" fillId="11" borderId="0" applyNumberFormat="0" applyBorder="0" applyAlignment="0" applyProtection="0">
      <alignment vertical="center"/>
    </xf>
    <xf numFmtId="0" fontId="100" fillId="11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6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49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101" fillId="14" borderId="0" applyNumberFormat="0" applyBorder="0" applyAlignment="0" applyProtection="0">
      <alignment vertical="center"/>
    </xf>
    <xf numFmtId="0" fontId="101" fillId="14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0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0" fontId="213" fillId="51" borderId="0" applyNumberFormat="0" applyBorder="0" applyAlignment="0" applyProtection="0">
      <alignment vertical="center"/>
    </xf>
    <xf numFmtId="249" fontId="68" fillId="0" borderId="49">
      <alignment vertical="center"/>
    </xf>
    <xf numFmtId="0" fontId="214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187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278" fontId="6" fillId="0" borderId="3">
      <alignment vertical="center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286" fontId="29" fillId="0" borderId="3">
      <alignment vertical="center"/>
    </xf>
    <xf numFmtId="286" fontId="29" fillId="0" borderId="3">
      <alignment vertical="center"/>
    </xf>
    <xf numFmtId="286" fontId="29" fillId="0" borderId="3">
      <alignment vertical="center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254" fontId="6" fillId="0" borderId="3">
      <alignment vertical="center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0" fontId="26" fillId="0" borderId="9" applyProtection="0">
      <alignment horizontal="left" vertical="center" wrapText="1"/>
    </xf>
    <xf numFmtId="0" fontId="26" fillId="0" borderId="9" applyProtection="0">
      <alignment horizontal="left" vertical="center" wrapText="1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0" fontId="215" fillId="52" borderId="0" applyNumberFormat="0" applyBorder="0" applyAlignment="0" applyProtection="0"/>
    <xf numFmtId="0" fontId="215" fillId="52" borderId="0" applyNumberFormat="0" applyBorder="0" applyAlignment="0" applyProtection="0"/>
    <xf numFmtId="0" fontId="216" fillId="53" borderId="0" applyNumberFormat="0" applyBorder="0" applyAlignment="0" applyProtection="0"/>
    <xf numFmtId="0" fontId="215" fillId="54" borderId="0" applyNumberFormat="0" applyBorder="0" applyAlignment="0" applyProtection="0"/>
    <xf numFmtId="0" fontId="215" fillId="33" borderId="0" applyNumberFormat="0" applyBorder="0" applyAlignment="0" applyProtection="0"/>
    <xf numFmtId="0" fontId="216" fillId="55" borderId="0" applyNumberFormat="0" applyBorder="0" applyAlignment="0" applyProtection="0"/>
    <xf numFmtId="0" fontId="215" fillId="54" borderId="0" applyNumberFormat="0" applyBorder="0" applyAlignment="0" applyProtection="0"/>
    <xf numFmtId="0" fontId="215" fillId="56" borderId="0" applyNumberFormat="0" applyBorder="0" applyAlignment="0" applyProtection="0"/>
    <xf numFmtId="0" fontId="216" fillId="33" borderId="0" applyNumberFormat="0" applyBorder="0" applyAlignment="0" applyProtection="0"/>
    <xf numFmtId="0" fontId="215" fillId="52" borderId="0" applyNumberFormat="0" applyBorder="0" applyAlignment="0" applyProtection="0"/>
    <xf numFmtId="0" fontId="215" fillId="33" borderId="0" applyNumberFormat="0" applyBorder="0" applyAlignment="0" applyProtection="0"/>
    <xf numFmtId="0" fontId="216" fillId="33" borderId="0" applyNumberFormat="0" applyBorder="0" applyAlignment="0" applyProtection="0"/>
    <xf numFmtId="0" fontId="215" fillId="57" borderId="0" applyNumberFormat="0" applyBorder="0" applyAlignment="0" applyProtection="0"/>
    <xf numFmtId="0" fontId="215" fillId="52" borderId="0" applyNumberFormat="0" applyBorder="0" applyAlignment="0" applyProtection="0"/>
    <xf numFmtId="0" fontId="216" fillId="53" borderId="0" applyNumberFormat="0" applyBorder="0" applyAlignment="0" applyProtection="0"/>
    <xf numFmtId="0" fontId="215" fillId="54" borderId="0" applyNumberFormat="0" applyBorder="0" applyAlignment="0" applyProtection="0"/>
    <xf numFmtId="0" fontId="215" fillId="58" borderId="0" applyNumberFormat="0" applyBorder="0" applyAlignment="0" applyProtection="0"/>
    <xf numFmtId="0" fontId="216" fillId="58" borderId="0" applyNumberFormat="0" applyBorder="0" applyAlignment="0" applyProtection="0"/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29" fontId="6" fillId="0" borderId="0">
      <protection locked="0"/>
    </xf>
    <xf numFmtId="336" fontId="17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42" fontId="206" fillId="0" borderId="0" applyFont="0" applyFill="0" applyBorder="0" applyAlignment="0" applyProtection="0"/>
    <xf numFmtId="42" fontId="134" fillId="0" borderId="0" applyFont="0" applyFill="0" applyBorder="0" applyAlignment="0" applyProtection="0"/>
    <xf numFmtId="256" fontId="44" fillId="0" borderId="0" applyFont="0" applyFill="0" applyBorder="0" applyAlignment="0" applyProtection="0"/>
    <xf numFmtId="256" fontId="33" fillId="0" borderId="0" applyFont="0" applyFill="0" applyBorder="0" applyAlignment="0" applyProtection="0"/>
    <xf numFmtId="42" fontId="206" fillId="0" borderId="0" applyFont="0" applyFill="0" applyBorder="0" applyAlignment="0" applyProtection="0"/>
    <xf numFmtId="42" fontId="134" fillId="0" borderId="0" applyFont="0" applyFill="0" applyBorder="0" applyAlignment="0" applyProtection="0"/>
    <xf numFmtId="256" fontId="33" fillId="0" borderId="0" applyFont="0" applyFill="0" applyBorder="0" applyAlignment="0" applyProtection="0"/>
    <xf numFmtId="256" fontId="44" fillId="0" borderId="0" applyFont="0" applyFill="0" applyBorder="0" applyAlignment="0" applyProtection="0"/>
    <xf numFmtId="256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256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42" fontId="134" fillId="0" borderId="0" applyFont="0" applyFill="0" applyBorder="0" applyAlignment="0" applyProtection="0"/>
    <xf numFmtId="0" fontId="44" fillId="0" borderId="0" applyFont="0" applyFill="0" applyBorder="0" applyAlignment="0" applyProtection="0"/>
    <xf numFmtId="256" fontId="134" fillId="0" borderId="0" applyFont="0" applyFill="0" applyBorder="0" applyAlignment="0" applyProtection="0"/>
    <xf numFmtId="256" fontId="44" fillId="0" borderId="0" applyFont="0" applyFill="0" applyBorder="0" applyAlignment="0" applyProtection="0"/>
    <xf numFmtId="256" fontId="33" fillId="0" borderId="0" applyFont="0" applyFill="0" applyBorder="0" applyAlignment="0" applyProtection="0"/>
    <xf numFmtId="337" fontId="44" fillId="0" borderId="0" applyFont="0" applyFill="0" applyBorder="0" applyAlignment="0" applyProtection="0"/>
    <xf numFmtId="337" fontId="33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3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44" fontId="206" fillId="0" borderId="0" applyFont="0" applyFill="0" applyBorder="0" applyAlignment="0" applyProtection="0"/>
    <xf numFmtId="44" fontId="134" fillId="0" borderId="0" applyFont="0" applyFill="0" applyBorder="0" applyAlignment="0" applyProtection="0"/>
    <xf numFmtId="264" fontId="44" fillId="0" borderId="0" applyFont="0" applyFill="0" applyBorder="0" applyAlignment="0" applyProtection="0"/>
    <xf numFmtId="264" fontId="33" fillId="0" borderId="0" applyFont="0" applyFill="0" applyBorder="0" applyAlignment="0" applyProtection="0"/>
    <xf numFmtId="44" fontId="206" fillId="0" borderId="0" applyFont="0" applyFill="0" applyBorder="0" applyAlignment="0" applyProtection="0"/>
    <xf numFmtId="44" fontId="134" fillId="0" borderId="0" applyFont="0" applyFill="0" applyBorder="0" applyAlignment="0" applyProtection="0"/>
    <xf numFmtId="264" fontId="33" fillId="0" borderId="0" applyFont="0" applyFill="0" applyBorder="0" applyAlignment="0" applyProtection="0"/>
    <xf numFmtId="264" fontId="44" fillId="0" borderId="0" applyFont="0" applyFill="0" applyBorder="0" applyAlignment="0" applyProtection="0"/>
    <xf numFmtId="264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332" fontId="6" fillId="0" borderId="0">
      <protection locked="0"/>
    </xf>
    <xf numFmtId="264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44" fontId="134" fillId="0" borderId="0" applyFont="0" applyFill="0" applyBorder="0" applyAlignment="0" applyProtection="0"/>
    <xf numFmtId="0" fontId="44" fillId="0" borderId="0" applyFont="0" applyFill="0" applyBorder="0" applyAlignment="0" applyProtection="0"/>
    <xf numFmtId="264" fontId="134" fillId="0" borderId="0" applyFont="0" applyFill="0" applyBorder="0" applyAlignment="0" applyProtection="0"/>
    <xf numFmtId="264" fontId="44" fillId="0" borderId="0" applyFont="0" applyFill="0" applyBorder="0" applyAlignment="0" applyProtection="0"/>
    <xf numFmtId="264" fontId="33" fillId="0" borderId="0" applyFont="0" applyFill="0" applyBorder="0" applyAlignment="0" applyProtection="0"/>
    <xf numFmtId="329" fontId="6" fillId="0" borderId="0">
      <protection locked="0"/>
    </xf>
    <xf numFmtId="339" fontId="44" fillId="0" borderId="0" applyFont="0" applyFill="0" applyBorder="0" applyAlignment="0" applyProtection="0"/>
    <xf numFmtId="339" fontId="33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37" fontId="44" fillId="0" borderId="0" applyFont="0" applyFill="0" applyBorder="0" applyAlignment="0" applyProtection="0"/>
    <xf numFmtId="302" fontId="5" fillId="0" borderId="0" applyFont="0" applyFill="0" applyBorder="0" applyAlignment="0" applyProtection="0"/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340" fontId="44" fillId="0" borderId="0">
      <protection locked="0"/>
    </xf>
    <xf numFmtId="0" fontId="139" fillId="0" borderId="0">
      <alignment horizontal="center" wrapText="1"/>
      <protection locked="0"/>
    </xf>
    <xf numFmtId="336" fontId="17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6" fontId="17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41" fontId="206" fillId="0" borderId="0" applyFont="0" applyFill="0" applyBorder="0" applyAlignment="0" applyProtection="0"/>
    <xf numFmtId="41" fontId="13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33" fillId="0" borderId="0" applyFont="0" applyFill="0" applyBorder="0" applyAlignment="0" applyProtection="0"/>
    <xf numFmtId="41" fontId="206" fillId="0" borderId="0" applyFont="0" applyFill="0" applyBorder="0" applyAlignment="0" applyProtection="0"/>
    <xf numFmtId="41" fontId="1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341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41" fontId="13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13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33" fillId="0" borderId="0" applyFont="0" applyFill="0" applyBorder="0" applyAlignment="0" applyProtection="0"/>
    <xf numFmtId="41" fontId="134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134" fillId="0" borderId="0" applyFont="0" applyFill="0" applyBorder="0" applyAlignment="0" applyProtection="0"/>
    <xf numFmtId="193" fontId="44" fillId="0" borderId="0" applyFont="0" applyFill="0" applyBorder="0" applyAlignment="0" applyProtection="0"/>
    <xf numFmtId="193" fontId="33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134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44" fillId="0" borderId="0" applyFont="0" applyFill="0" applyBorder="0" applyAlignment="0" applyProtection="0"/>
    <xf numFmtId="193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193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134" fillId="0" borderId="0" applyFont="0" applyFill="0" applyBorder="0" applyAlignment="0" applyProtection="0"/>
    <xf numFmtId="193" fontId="44" fillId="0" borderId="0" applyFont="0" applyFill="0" applyBorder="0" applyAlignment="0" applyProtection="0"/>
    <xf numFmtId="193" fontId="134" fillId="0" borderId="0" applyFont="0" applyFill="0" applyBorder="0" applyAlignment="0" applyProtection="0"/>
    <xf numFmtId="193" fontId="44" fillId="0" borderId="0" applyFont="0" applyFill="0" applyBorder="0" applyAlignment="0" applyProtection="0"/>
    <xf numFmtId="193" fontId="33" fillId="0" borderId="0" applyFont="0" applyFill="0" applyBorder="0" applyAlignment="0" applyProtection="0"/>
    <xf numFmtId="43" fontId="134" fillId="0" borderId="0" applyFont="0" applyFill="0" applyBorder="0" applyAlignment="0" applyProtection="0"/>
    <xf numFmtId="4" fontId="53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342" fontId="44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43" fontId="17" fillId="0" borderId="0" applyFont="0" applyFill="0" applyBorder="0" applyAlignment="0" applyProtection="0">
      <alignment horizontal="right"/>
    </xf>
    <xf numFmtId="0" fontId="217" fillId="0" borderId="0"/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6" fontId="17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36" fontId="17" fillId="0" borderId="0">
      <protection locked="0"/>
    </xf>
    <xf numFmtId="37" fontId="44" fillId="0" borderId="0"/>
    <xf numFmtId="37" fontId="33" fillId="0" borderId="0"/>
    <xf numFmtId="37" fontId="44" fillId="0" borderId="0"/>
    <xf numFmtId="0" fontId="218" fillId="0" borderId="0"/>
    <xf numFmtId="0" fontId="131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0" fontId="134" fillId="0" borderId="0"/>
    <xf numFmtId="0" fontId="219" fillId="0" borderId="0"/>
    <xf numFmtId="0" fontId="220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0" fontId="44" fillId="0" borderId="0"/>
    <xf numFmtId="0" fontId="59" fillId="0" borderId="0"/>
    <xf numFmtId="0" fontId="44" fillId="0" borderId="0"/>
    <xf numFmtId="0" fontId="33" fillId="0" borderId="0"/>
    <xf numFmtId="0" fontId="44" fillId="0" borderId="0"/>
    <xf numFmtId="0" fontId="221" fillId="0" borderId="0"/>
    <xf numFmtId="0" fontId="33" fillId="0" borderId="0"/>
    <xf numFmtId="0" fontId="44" fillId="0" borderId="0"/>
    <xf numFmtId="0" fontId="33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221" fillId="0" borderId="0"/>
    <xf numFmtId="0" fontId="136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2" fontId="44" fillId="0" borderId="0"/>
    <xf numFmtId="2" fontId="33" fillId="0" borderId="0"/>
    <xf numFmtId="2" fontId="44" fillId="0" borderId="0"/>
    <xf numFmtId="0" fontId="33" fillId="0" borderId="0"/>
    <xf numFmtId="0" fontId="44" fillId="0" borderId="0"/>
    <xf numFmtId="37" fontId="33" fillId="0" borderId="0"/>
    <xf numFmtId="37" fontId="44" fillId="0" borderId="0"/>
    <xf numFmtId="0" fontId="219" fillId="0" borderId="0"/>
    <xf numFmtId="239" fontId="44" fillId="0" borderId="0"/>
    <xf numFmtId="37" fontId="33" fillId="0" borderId="0"/>
    <xf numFmtId="37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37" fontId="33" fillId="0" borderId="0"/>
    <xf numFmtId="37" fontId="44" fillId="0" borderId="0"/>
    <xf numFmtId="37" fontId="33" fillId="0" borderId="0"/>
    <xf numFmtId="0" fontId="222" fillId="0" borderId="0"/>
    <xf numFmtId="0" fontId="22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0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0" fontId="44" fillId="0" borderId="0"/>
    <xf numFmtId="0" fontId="33" fillId="0" borderId="0"/>
    <xf numFmtId="0" fontId="44" fillId="0" borderId="0"/>
    <xf numFmtId="0" fontId="206" fillId="0" borderId="0"/>
    <xf numFmtId="0" fontId="33" fillId="0" borderId="0"/>
    <xf numFmtId="0" fontId="44" fillId="0" borderId="0"/>
    <xf numFmtId="37" fontId="33" fillId="0" borderId="0"/>
    <xf numFmtId="37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0" fontId="33" fillId="0" borderId="0"/>
    <xf numFmtId="0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33" fillId="0" borderId="0"/>
    <xf numFmtId="37" fontId="44" fillId="0" borderId="0"/>
    <xf numFmtId="0" fontId="206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0" fontId="33" fillId="0" borderId="0"/>
    <xf numFmtId="0" fontId="44" fillId="0" borderId="0"/>
    <xf numFmtId="0" fontId="224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0" fontId="223" fillId="0" borderId="0"/>
    <xf numFmtId="0" fontId="222" fillId="0" borderId="0"/>
    <xf numFmtId="0" fontId="223" fillId="0" borderId="0"/>
    <xf numFmtId="0" fontId="222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0" fontId="225" fillId="0" borderId="0"/>
    <xf numFmtId="0" fontId="44" fillId="0" borderId="0"/>
    <xf numFmtId="0" fontId="33" fillId="0" borderId="0"/>
    <xf numFmtId="0" fontId="226" fillId="0" borderId="0"/>
    <xf numFmtId="0" fontId="225" fillId="0" borderId="0"/>
    <xf numFmtId="0" fontId="226" fillId="0" borderId="0"/>
    <xf numFmtId="0" fontId="225" fillId="0" borderId="0"/>
    <xf numFmtId="0" fontId="226" fillId="0" borderId="0"/>
    <xf numFmtId="0" fontId="134" fillId="0" borderId="0"/>
    <xf numFmtId="0" fontId="206" fillId="0" borderId="0"/>
    <xf numFmtId="0" fontId="227" fillId="0" borderId="0"/>
    <xf numFmtId="0" fontId="228" fillId="0" borderId="0"/>
    <xf numFmtId="0" fontId="5" fillId="0" borderId="0"/>
    <xf numFmtId="0" fontId="204" fillId="0" borderId="0"/>
    <xf numFmtId="0" fontId="229" fillId="0" borderId="0"/>
    <xf numFmtId="0" fontId="204" fillId="0" borderId="0"/>
    <xf numFmtId="0" fontId="230" fillId="0" borderId="0"/>
    <xf numFmtId="0" fontId="44" fillId="0" borderId="0"/>
    <xf numFmtId="0" fontId="225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37" fontId="33" fillId="0" borderId="0"/>
    <xf numFmtId="37" fontId="44" fillId="0" borderId="0"/>
    <xf numFmtId="0" fontId="223" fillId="0" borderId="0"/>
    <xf numFmtId="0" fontId="222" fillId="0" borderId="0"/>
    <xf numFmtId="0" fontId="223" fillId="0" borderId="0"/>
    <xf numFmtId="0" fontId="222" fillId="0" borderId="0"/>
    <xf numFmtId="0" fontId="33" fillId="0" borderId="0"/>
    <xf numFmtId="0" fontId="44" fillId="0" borderId="0"/>
    <xf numFmtId="0" fontId="5" fillId="0" borderId="0"/>
    <xf numFmtId="0" fontId="206" fillId="0" borderId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45" fontId="6" fillId="0" borderId="0" applyFill="0" applyBorder="0" applyAlignment="0"/>
    <xf numFmtId="345" fontId="6" fillId="0" borderId="0" applyFill="0" applyBorder="0" applyAlignment="0"/>
    <xf numFmtId="345" fontId="6" fillId="0" borderId="0" applyFill="0" applyBorder="0" applyAlignment="0"/>
    <xf numFmtId="335" fontId="6" fillId="0" borderId="0" applyFill="0" applyBorder="0" applyAlignment="0"/>
    <xf numFmtId="335" fontId="6" fillId="0" borderId="0" applyFill="0" applyBorder="0" applyAlignment="0"/>
    <xf numFmtId="335" fontId="6" fillId="0" borderId="0" applyFill="0" applyBorder="0" applyAlignment="0"/>
    <xf numFmtId="346" fontId="6" fillId="0" borderId="0" applyFill="0" applyBorder="0" applyAlignment="0"/>
    <xf numFmtId="346" fontId="6" fillId="0" borderId="0" applyFill="0" applyBorder="0" applyAlignment="0"/>
    <xf numFmtId="346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347" fontId="6" fillId="0" borderId="0" applyFill="0" applyBorder="0" applyAlignment="0"/>
    <xf numFmtId="347" fontId="6" fillId="0" borderId="0" applyFill="0" applyBorder="0" applyAlignment="0"/>
    <xf numFmtId="347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0" fontId="168" fillId="25" borderId="26" applyNumberFormat="0" applyAlignment="0" applyProtection="0">
      <alignment vertical="center"/>
    </xf>
    <xf numFmtId="0" fontId="168" fillId="25" borderId="26" applyNumberFormat="0" applyAlignment="0" applyProtection="0">
      <alignment vertical="center"/>
    </xf>
    <xf numFmtId="0" fontId="168" fillId="25" borderId="26" applyNumberFormat="0" applyAlignment="0" applyProtection="0">
      <alignment vertical="center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0" fontId="53" fillId="0" borderId="18">
      <protection locked="0"/>
    </xf>
    <xf numFmtId="3" fontId="231" fillId="0" borderId="0">
      <alignment horizontal="center"/>
    </xf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8" fontId="6" fillId="0" borderId="0"/>
    <xf numFmtId="349" fontId="58" fillId="0" borderId="0" applyFont="0" applyFill="0" applyBorder="0" applyAlignment="0" applyProtection="0"/>
    <xf numFmtId="0" fontId="233" fillId="0" borderId="0" applyNumberFormat="0" applyAlignment="0"/>
    <xf numFmtId="350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5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216" fontId="7" fillId="0" borderId="57" applyFill="0" applyBorder="0" applyAlignment="0"/>
    <xf numFmtId="216" fontId="7" fillId="0" borderId="57" applyFill="0" applyBorder="0" applyAlignment="0"/>
    <xf numFmtId="216" fontId="7" fillId="0" borderId="57" applyFill="0" applyBorder="0" applyAlignment="0"/>
    <xf numFmtId="216" fontId="7" fillId="0" borderId="57" applyFill="0" applyBorder="0" applyAlignment="0"/>
    <xf numFmtId="0" fontId="7" fillId="0" borderId="57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351" fontId="7" fillId="0" borderId="0">
      <protection locked="0"/>
    </xf>
    <xf numFmtId="37" fontId="29" fillId="0" borderId="57">
      <alignment horizontal="center" vertical="distributed"/>
    </xf>
    <xf numFmtId="37" fontId="29" fillId="0" borderId="57">
      <alignment horizontal="center" vertical="distributed"/>
    </xf>
    <xf numFmtId="37" fontId="29" fillId="0" borderId="57">
      <alignment horizontal="center" vertical="distributed"/>
    </xf>
    <xf numFmtId="208" fontId="5" fillId="0" borderId="58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89" fontId="29" fillId="0" borderId="57">
      <alignment vertical="center"/>
    </xf>
    <xf numFmtId="289" fontId="29" fillId="0" borderId="57">
      <alignment vertical="center"/>
    </xf>
    <xf numFmtId="289" fontId="29" fillId="0" borderId="57">
      <alignment vertical="center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2" fontId="44" fillId="0" borderId="0">
      <protection locked="0"/>
    </xf>
    <xf numFmtId="353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221" fontId="44" fillId="0" borderId="0">
      <protection locked="0"/>
    </xf>
    <xf numFmtId="354" fontId="44" fillId="0" borderId="0">
      <protection locked="0"/>
    </xf>
    <xf numFmtId="0" fontId="235" fillId="59" borderId="0" applyNumberFormat="0" applyBorder="0" applyAlignment="0" applyProtection="0"/>
    <xf numFmtId="0" fontId="235" fillId="60" borderId="0" applyNumberFormat="0" applyBorder="0" applyAlignment="0" applyProtection="0"/>
    <xf numFmtId="0" fontId="235" fillId="61" borderId="0" applyNumberFormat="0" applyBorder="0" applyAlignment="0" applyProtection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347" fontId="6" fillId="0" borderId="0" applyFill="0" applyBorder="0" applyAlignment="0"/>
    <xf numFmtId="347" fontId="6" fillId="0" borderId="0" applyFill="0" applyBorder="0" applyAlignment="0"/>
    <xf numFmtId="347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2" fontId="234" fillId="0" borderId="0" applyFont="0" applyFill="0" applyBorder="0" applyAlignment="0" applyProtection="0"/>
    <xf numFmtId="2" fontId="234" fillId="0" borderId="0" applyFont="0" applyFill="0" applyBorder="0" applyAlignment="0" applyProtection="0"/>
    <xf numFmtId="2" fontId="234" fillId="0" borderId="0" applyFont="0" applyFill="0" applyBorder="0" applyAlignment="0" applyProtection="0"/>
    <xf numFmtId="2" fontId="234" fillId="0" borderId="0" applyFont="0" applyFill="0" applyBorder="0" applyAlignment="0" applyProtection="0"/>
    <xf numFmtId="2" fontId="230" fillId="0" borderId="0">
      <alignment horizontal="left"/>
    </xf>
    <xf numFmtId="38" fontId="9" fillId="17" borderId="0" applyNumberFormat="0" applyBorder="0" applyAlignment="0" applyProtection="0"/>
    <xf numFmtId="38" fontId="9" fillId="17" borderId="0" applyNumberFormat="0" applyBorder="0" applyAlignment="0" applyProtection="0"/>
    <xf numFmtId="38" fontId="9" fillId="17" borderId="0" applyNumberFormat="0" applyBorder="0" applyAlignment="0" applyProtection="0"/>
    <xf numFmtId="38" fontId="9" fillId="17" borderId="0" applyNumberFormat="0" applyBorder="0" applyAlignment="0" applyProtection="0"/>
    <xf numFmtId="38" fontId="9" fillId="17" borderId="0" applyNumberFormat="0" applyBorder="0" applyAlignment="0" applyProtection="0"/>
    <xf numFmtId="38" fontId="9" fillId="18" borderId="0" applyNumberFormat="0" applyBorder="0" applyAlignment="0" applyProtection="0"/>
    <xf numFmtId="38" fontId="9" fillId="18" borderId="0" applyNumberFormat="0" applyBorder="0" applyAlignment="0" applyProtection="0"/>
    <xf numFmtId="0" fontId="236" fillId="0" borderId="0"/>
    <xf numFmtId="0" fontId="237" fillId="0" borderId="22">
      <alignment horizontal="center"/>
    </xf>
    <xf numFmtId="0" fontId="237" fillId="0" borderId="0">
      <alignment horizontal="center"/>
    </xf>
    <xf numFmtId="0" fontId="5" fillId="62" borderId="59"/>
    <xf numFmtId="0" fontId="238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Alignment="0" applyProtection="0"/>
    <xf numFmtId="10" fontId="9" fillId="30" borderId="57" applyNumberFormat="0" applyBorder="0" applyAlignment="0" applyProtection="0"/>
    <xf numFmtId="10" fontId="9" fillId="30" borderId="57" applyNumberFormat="0" applyBorder="0" applyAlignment="0" applyProtection="0"/>
    <xf numFmtId="10" fontId="9" fillId="30" borderId="57" applyNumberFormat="0" applyBorder="0" applyAlignment="0" applyProtection="0"/>
    <xf numFmtId="10" fontId="9" fillId="30" borderId="57" applyNumberFormat="0" applyBorder="0" applyAlignment="0" applyProtection="0"/>
    <xf numFmtId="10" fontId="9" fillId="30" borderId="57" applyNumberFormat="0" applyBorder="0" applyAlignment="0" applyProtection="0"/>
    <xf numFmtId="10" fontId="9" fillId="30" borderId="57" applyNumberFormat="0" applyBorder="0" applyAlignment="0" applyProtection="0"/>
    <xf numFmtId="10" fontId="9" fillId="17" borderId="57" applyNumberFormat="0" applyBorder="0" applyAlignment="0" applyProtection="0"/>
    <xf numFmtId="10" fontId="9" fillId="17" borderId="57" applyNumberFormat="0" applyBorder="0" applyAlignment="0" applyProtection="0"/>
    <xf numFmtId="10" fontId="9" fillId="30" borderId="57" applyNumberFormat="0" applyBorder="0" applyAlignment="0" applyProtection="0"/>
    <xf numFmtId="10" fontId="9" fillId="30" borderId="57" applyNumberFormat="0" applyBorder="0" applyAlignment="0" applyProtection="0"/>
    <xf numFmtId="0" fontId="239" fillId="7" borderId="26" applyNumberFormat="0" applyAlignment="0" applyProtection="0">
      <alignment vertical="center"/>
    </xf>
    <xf numFmtId="0" fontId="239" fillId="7" borderId="26" applyNumberFormat="0" applyAlignment="0" applyProtection="0">
      <alignment vertical="center"/>
    </xf>
    <xf numFmtId="0" fontId="239" fillId="7" borderId="26" applyNumberFormat="0" applyAlignment="0" applyProtection="0">
      <alignment vertical="center"/>
    </xf>
    <xf numFmtId="267" fontId="63" fillId="63" borderId="0"/>
    <xf numFmtId="290" fontId="29" fillId="0" borderId="57">
      <alignment vertical="center"/>
    </xf>
    <xf numFmtId="290" fontId="29" fillId="0" borderId="57">
      <alignment vertical="center"/>
    </xf>
    <xf numFmtId="290" fontId="29" fillId="0" borderId="57">
      <alignment vertical="center"/>
    </xf>
    <xf numFmtId="291" fontId="29" fillId="0" borderId="57">
      <alignment vertical="center"/>
    </xf>
    <xf numFmtId="291" fontId="29" fillId="0" borderId="57">
      <alignment vertical="center"/>
    </xf>
    <xf numFmtId="291" fontId="29" fillId="0" borderId="57">
      <alignment vertical="center"/>
    </xf>
    <xf numFmtId="291" fontId="29" fillId="0" borderId="57">
      <alignment vertical="center"/>
    </xf>
    <xf numFmtId="291" fontId="29" fillId="0" borderId="57">
      <alignment vertical="center"/>
    </xf>
    <xf numFmtId="291" fontId="29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45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3" fontId="6" fillId="0" borderId="57">
      <alignment vertical="center"/>
    </xf>
    <xf numFmtId="291" fontId="29" fillId="0" borderId="57">
      <alignment vertical="center"/>
    </xf>
    <xf numFmtId="291" fontId="29" fillId="0" borderId="57">
      <alignment vertical="center"/>
    </xf>
    <xf numFmtId="291" fontId="29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292" fontId="6" fillId="0" borderId="57">
      <alignment vertical="center"/>
    </xf>
    <xf numFmtId="0" fontId="20" fillId="0" borderId="0"/>
    <xf numFmtId="0" fontId="22" fillId="0" borderId="0" applyNumberFormat="0" applyFont="0" applyFill="0" applyBorder="0" applyProtection="0">
      <alignment horizontal="left" vertical="center"/>
    </xf>
    <xf numFmtId="0" fontId="7" fillId="0" borderId="0" applyFont="0" applyFill="0" applyBorder="0" applyAlignment="0" applyProtection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347" fontId="6" fillId="0" borderId="0" applyFill="0" applyBorder="0" applyAlignment="0"/>
    <xf numFmtId="347" fontId="6" fillId="0" borderId="0" applyFill="0" applyBorder="0" applyAlignment="0"/>
    <xf numFmtId="347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267" fontId="240" fillId="64" borderId="0"/>
    <xf numFmtId="0" fontId="200" fillId="0" borderId="60" applyFont="0" applyBorder="0" applyAlignment="0">
      <alignment horizontal="center" vertical="center"/>
    </xf>
    <xf numFmtId="294" fontId="29" fillId="0" borderId="57">
      <alignment horizontal="right" vertical="center"/>
    </xf>
    <xf numFmtId="294" fontId="29" fillId="0" borderId="57">
      <alignment horizontal="right" vertical="center"/>
    </xf>
    <xf numFmtId="294" fontId="29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96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75" fontId="6" fillId="0" borderId="57">
      <alignment horizontal="right" vertical="center"/>
    </xf>
    <xf numFmtId="294" fontId="29" fillId="0" borderId="57">
      <alignment horizontal="right" vertical="center"/>
    </xf>
    <xf numFmtId="294" fontId="29" fillId="0" borderId="57">
      <alignment horizontal="right" vertical="center"/>
    </xf>
    <xf numFmtId="294" fontId="29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5" fontId="6" fillId="0" borderId="57">
      <alignment horizontal="right" vertical="center"/>
    </xf>
    <xf numFmtId="297" fontId="29" fillId="0" borderId="57">
      <alignment vertical="center"/>
    </xf>
    <xf numFmtId="297" fontId="29" fillId="0" borderId="57">
      <alignment vertical="center"/>
    </xf>
    <xf numFmtId="297" fontId="29" fillId="0" borderId="57">
      <alignment vertical="center"/>
    </xf>
    <xf numFmtId="298" fontId="29" fillId="0" borderId="57">
      <alignment vertical="center"/>
    </xf>
    <xf numFmtId="298" fontId="29" fillId="0" borderId="57">
      <alignment vertical="center"/>
    </xf>
    <xf numFmtId="298" fontId="29" fillId="0" borderId="57">
      <alignment vertical="center"/>
    </xf>
    <xf numFmtId="356" fontId="6" fillId="0" borderId="0">
      <alignment horizontal="left"/>
    </xf>
    <xf numFmtId="356" fontId="6" fillId="0" borderId="0">
      <alignment horizontal="left"/>
    </xf>
    <xf numFmtId="356" fontId="6" fillId="0" borderId="0">
      <alignment horizontal="left"/>
    </xf>
    <xf numFmtId="0" fontId="241" fillId="0" borderId="0"/>
    <xf numFmtId="0" fontId="63" fillId="0" borderId="0"/>
    <xf numFmtId="0" fontId="241" fillId="0" borderId="0"/>
    <xf numFmtId="0" fontId="63" fillId="0" borderId="0"/>
    <xf numFmtId="0" fontId="242" fillId="0" borderId="0"/>
    <xf numFmtId="0" fontId="5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1" fillId="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57" fontId="7" fillId="0" borderId="0"/>
    <xf numFmtId="357" fontId="7" fillId="0" borderId="0"/>
    <xf numFmtId="0" fontId="155" fillId="27" borderId="28" applyNumberFormat="0" applyFont="0" applyAlignment="0" applyProtection="0">
      <alignment vertical="center"/>
    </xf>
    <xf numFmtId="0" fontId="155" fillId="27" borderId="28" applyNumberFormat="0" applyFont="0" applyAlignment="0" applyProtection="0">
      <alignment vertical="center"/>
    </xf>
    <xf numFmtId="0" fontId="155" fillId="27" borderId="28" applyNumberFormat="0" applyFont="0" applyAlignment="0" applyProtection="0">
      <alignment vertical="center"/>
    </xf>
    <xf numFmtId="0" fontId="22" fillId="0" borderId="4">
      <alignment horizontal="left"/>
    </xf>
    <xf numFmtId="0" fontId="175" fillId="25" borderId="44" applyNumberFormat="0" applyAlignment="0" applyProtection="0">
      <alignment vertical="center"/>
    </xf>
    <xf numFmtId="0" fontId="175" fillId="25" borderId="44" applyNumberFormat="0" applyAlignment="0" applyProtection="0">
      <alignment vertical="center"/>
    </xf>
    <xf numFmtId="0" fontId="175" fillId="25" borderId="44" applyNumberFormat="0" applyAlignment="0" applyProtection="0">
      <alignment vertical="center"/>
    </xf>
    <xf numFmtId="14" fontId="139" fillId="0" borderId="0">
      <alignment horizontal="center" wrapText="1"/>
      <protection locked="0"/>
    </xf>
    <xf numFmtId="346" fontId="6" fillId="0" borderId="0" applyFont="0" applyFill="0" applyBorder="0" applyAlignment="0" applyProtection="0"/>
    <xf numFmtId="346" fontId="6" fillId="0" borderId="0" applyFont="0" applyFill="0" applyBorder="0" applyAlignment="0" applyProtection="0"/>
    <xf numFmtId="346" fontId="6" fillId="0" borderId="0" applyFont="0" applyFill="0" applyBorder="0" applyAlignment="0" applyProtection="0"/>
    <xf numFmtId="358" fontId="6" fillId="0" borderId="0" applyFont="0" applyFill="0" applyBorder="0" applyAlignment="0" applyProtection="0"/>
    <xf numFmtId="358" fontId="6" fillId="0" borderId="0" applyFont="0" applyFill="0" applyBorder="0" applyAlignment="0" applyProtection="0"/>
    <xf numFmtId="358" fontId="6" fillId="0" borderId="0" applyFont="0" applyFill="0" applyBorder="0" applyAlignment="0" applyProtection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347" fontId="6" fillId="0" borderId="0" applyFill="0" applyBorder="0" applyAlignment="0"/>
    <xf numFmtId="347" fontId="6" fillId="0" borderId="0" applyFill="0" applyBorder="0" applyAlignment="0"/>
    <xf numFmtId="347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44" fontId="6" fillId="0" borderId="0" applyFill="0" applyBorder="0" applyAlignment="0"/>
    <xf numFmtId="359" fontId="244" fillId="0" borderId="0"/>
    <xf numFmtId="0" fontId="20" fillId="0" borderId="0" applyNumberFormat="0" applyFont="0" applyFill="0" applyBorder="0" applyAlignment="0" applyProtection="0">
      <alignment horizontal="left"/>
    </xf>
    <xf numFmtId="360" fontId="245" fillId="0" borderId="9">
      <alignment vertical="center"/>
    </xf>
    <xf numFmtId="0" fontId="7" fillId="0" borderId="0" applyFont="0" applyFill="0" applyBorder="0" applyAlignment="0" applyProtection="0"/>
    <xf numFmtId="0" fontId="246" fillId="65" borderId="0" applyNumberFormat="0" applyFont="0" applyBorder="0" applyAlignment="0">
      <alignment horizontal="center"/>
    </xf>
    <xf numFmtId="0" fontId="247" fillId="0" borderId="57" applyProtection="0">
      <alignment vertical="center"/>
    </xf>
    <xf numFmtId="0" fontId="7" fillId="0" borderId="0"/>
    <xf numFmtId="0" fontId="58" fillId="0" borderId="0" applyFont="0" applyFill="0" applyBorder="0" applyAlignment="0" applyProtection="0"/>
    <xf numFmtId="0" fontId="246" fillId="1" borderId="61" applyNumberFormat="0" applyFont="0" applyAlignment="0">
      <alignment horizontal="center"/>
    </xf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>
      <alignment horizontal="center"/>
    </xf>
    <xf numFmtId="361" fontId="6" fillId="0" borderId="0">
      <alignment horizontal="center"/>
    </xf>
    <xf numFmtId="361" fontId="6" fillId="0" borderId="0">
      <alignment horizontal="center"/>
    </xf>
    <xf numFmtId="361" fontId="6" fillId="0" borderId="0">
      <alignment horizontal="center"/>
    </xf>
    <xf numFmtId="362" fontId="6" fillId="0" borderId="0" applyFill="0" applyBorder="0" applyAlignment="0"/>
    <xf numFmtId="362" fontId="6" fillId="0" borderId="0" applyFill="0" applyBorder="0" applyAlignment="0"/>
    <xf numFmtId="362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0" fontId="44" fillId="0" borderId="0"/>
    <xf numFmtId="0" fontId="44" fillId="0" borderId="0"/>
    <xf numFmtId="299" fontId="29" fillId="0" borderId="57">
      <alignment vertical="center"/>
    </xf>
    <xf numFmtId="299" fontId="29" fillId="0" borderId="57">
      <alignment vertical="center"/>
    </xf>
    <xf numFmtId="299" fontId="29" fillId="0" borderId="57">
      <alignment vertical="center"/>
    </xf>
    <xf numFmtId="299" fontId="29" fillId="0" borderId="57">
      <alignment vertical="center"/>
    </xf>
    <xf numFmtId="299" fontId="29" fillId="0" borderId="57">
      <alignment vertical="center"/>
    </xf>
    <xf numFmtId="299" fontId="29" fillId="0" borderId="57">
      <alignment vertical="center"/>
    </xf>
    <xf numFmtId="0" fontId="53" fillId="0" borderId="62"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3" fillId="0" borderId="62">
      <protection locked="0"/>
    </xf>
    <xf numFmtId="0" fontId="53" fillId="0" borderId="62">
      <protection locked="0"/>
    </xf>
    <xf numFmtId="10" fontId="152" fillId="0" borderId="63" applyNumberFormat="0" applyFont="0" applyFill="0" applyAlignment="0" applyProtection="0"/>
    <xf numFmtId="10" fontId="152" fillId="0" borderId="63" applyNumberFormat="0" applyFont="0" applyFill="0" applyAlignment="0" applyProtection="0"/>
    <xf numFmtId="363" fontId="250" fillId="0" borderId="0" applyFont="0" applyFill="0" applyBorder="0" applyAlignment="0" applyProtection="0"/>
    <xf numFmtId="364" fontId="250" fillId="0" borderId="0" applyFont="0" applyFill="0" applyBorder="0" applyAlignment="0" applyProtection="0"/>
    <xf numFmtId="0" fontId="251" fillId="0" borderId="64" applyNumberFormat="0" applyFont="0" applyFill="0" applyBorder="0" applyAlignment="0"/>
    <xf numFmtId="0" fontId="230" fillId="0" borderId="0" applyNumberFormat="0" applyFont="0" applyFill="0" applyBorder="0" applyProtection="0">
      <alignment horizontal="center" vertical="center" wrapText="1"/>
    </xf>
    <xf numFmtId="0" fontId="7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" fillId="0" borderId="61" applyFont="0" applyFill="0" applyBorder="0" applyAlignment="0" applyProtection="0"/>
    <xf numFmtId="0" fontId="5" fillId="0" borderId="61" applyFont="0" applyFill="0" applyBorder="0" applyAlignment="0" applyProtection="0"/>
    <xf numFmtId="0" fontId="5" fillId="0" borderId="61" applyFont="0" applyFill="0" applyBorder="0" applyAlignment="0" applyProtection="0"/>
    <xf numFmtId="252" fontId="6" fillId="0" borderId="0">
      <protection locked="0"/>
    </xf>
    <xf numFmtId="252" fontId="6" fillId="0" borderId="0">
      <protection locked="0"/>
    </xf>
    <xf numFmtId="252" fontId="6" fillId="0" borderId="0">
      <protection locked="0"/>
    </xf>
    <xf numFmtId="256" fontId="7" fillId="0" borderId="0" applyFont="0" applyFill="0" applyBorder="0" applyAlignment="0" applyProtection="0"/>
    <xf numFmtId="189" fontId="252" fillId="0" borderId="9">
      <alignment vertical="center"/>
    </xf>
    <xf numFmtId="49" fontId="29" fillId="0" borderId="57">
      <alignment horizontal="center" vertical="center"/>
    </xf>
    <xf numFmtId="49" fontId="29" fillId="0" borderId="57">
      <alignment horizontal="center" vertical="center"/>
    </xf>
    <xf numFmtId="49" fontId="29" fillId="0" borderId="57">
      <alignment horizontal="center"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101" fillId="21" borderId="0" applyNumberFormat="0" applyBorder="0" applyAlignment="0" applyProtection="0">
      <alignment vertical="center"/>
    </xf>
    <xf numFmtId="0" fontId="101" fillId="21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6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101" fillId="22" borderId="0" applyNumberFormat="0" applyBorder="0" applyAlignment="0" applyProtection="0">
      <alignment vertical="center"/>
    </xf>
    <xf numFmtId="0" fontId="101" fillId="22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7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8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69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101" fillId="14" borderId="0" applyNumberFormat="0" applyBorder="0" applyAlignment="0" applyProtection="0">
      <alignment vertical="center"/>
    </xf>
    <xf numFmtId="0" fontId="101" fillId="14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0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101" fillId="24" borderId="0" applyNumberFormat="0" applyBorder="0" applyAlignment="0" applyProtection="0">
      <alignment vertical="center"/>
    </xf>
    <xf numFmtId="0" fontId="101" fillId="24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0" fontId="213" fillId="71" borderId="0" applyNumberFormat="0" applyBorder="0" applyAlignment="0" applyProtection="0">
      <alignment vertical="center"/>
    </xf>
    <xf numFmtId="300" fontId="29" fillId="0" borderId="57">
      <alignment vertical="center"/>
    </xf>
    <xf numFmtId="300" fontId="29" fillId="0" borderId="57">
      <alignment vertical="center"/>
    </xf>
    <xf numFmtId="300" fontId="29" fillId="0" borderId="57">
      <alignment vertical="center"/>
    </xf>
    <xf numFmtId="300" fontId="29" fillId="0" borderId="57">
      <alignment vertical="center"/>
    </xf>
    <xf numFmtId="300" fontId="29" fillId="0" borderId="57">
      <alignment vertical="center"/>
    </xf>
    <xf numFmtId="300" fontId="29" fillId="0" borderId="57">
      <alignment vertical="center"/>
    </xf>
    <xf numFmtId="301" fontId="29" fillId="0" borderId="57">
      <alignment vertical="center"/>
    </xf>
    <xf numFmtId="301" fontId="29" fillId="0" borderId="57">
      <alignment vertical="center"/>
    </xf>
    <xf numFmtId="301" fontId="29" fillId="0" borderId="57">
      <alignment vertical="center"/>
    </xf>
    <xf numFmtId="301" fontId="29" fillId="0" borderId="57">
      <alignment vertical="center"/>
    </xf>
    <xf numFmtId="301" fontId="29" fillId="0" borderId="57">
      <alignment vertical="center"/>
    </xf>
    <xf numFmtId="301" fontId="29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182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208" fontId="6" fillId="0" borderId="57">
      <alignment vertical="center"/>
    </xf>
    <xf numFmtId="301" fontId="29" fillId="0" borderId="57">
      <alignment vertical="center"/>
    </xf>
    <xf numFmtId="301" fontId="29" fillId="0" borderId="57">
      <alignment vertical="center"/>
    </xf>
    <xf numFmtId="301" fontId="29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25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200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2" fontId="6" fillId="0" borderId="57">
      <alignment vertical="center"/>
    </xf>
    <xf numFmtId="300" fontId="29" fillId="0" borderId="57">
      <alignment vertical="center"/>
    </xf>
    <xf numFmtId="300" fontId="29" fillId="0" borderId="57">
      <alignment vertical="center"/>
    </xf>
    <xf numFmtId="300" fontId="29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187" fontId="6" fillId="0" borderId="57">
      <alignment vertical="center"/>
    </xf>
    <xf numFmtId="303" fontId="29" fillId="0" borderId="57">
      <alignment vertical="center"/>
    </xf>
    <xf numFmtId="303" fontId="29" fillId="0" borderId="57">
      <alignment vertical="center"/>
    </xf>
    <xf numFmtId="303" fontId="29" fillId="0" borderId="57">
      <alignment vertical="center"/>
    </xf>
    <xf numFmtId="303" fontId="29" fillId="0" borderId="57">
      <alignment vertical="center"/>
    </xf>
    <xf numFmtId="303" fontId="29" fillId="0" borderId="57">
      <alignment vertical="center"/>
    </xf>
    <xf numFmtId="303" fontId="29" fillId="0" borderId="57">
      <alignment vertical="center"/>
    </xf>
    <xf numFmtId="38" fontId="58" fillId="0" borderId="0"/>
    <xf numFmtId="0" fontId="31" fillId="0" borderId="0" applyBorder="0">
      <alignment horizontal="right" vertical="center"/>
    </xf>
    <xf numFmtId="0" fontId="31" fillId="0" borderId="0" applyBorder="0">
      <alignment horizontal="right"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236" fontId="254" fillId="0" borderId="9">
      <alignment vertical="center"/>
    </xf>
    <xf numFmtId="236" fontId="254" fillId="0" borderId="9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103" fillId="25" borderId="26" applyNumberFormat="0" applyAlignment="0" applyProtection="0">
      <alignment vertical="center"/>
    </xf>
    <xf numFmtId="0" fontId="103" fillId="25" borderId="26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0" fontId="255" fillId="72" borderId="65" applyNumberFormat="0" applyAlignment="0" applyProtection="0">
      <alignment vertical="center"/>
    </xf>
    <xf numFmtId="196" fontId="7" fillId="0" borderId="0">
      <protection locked="0"/>
    </xf>
    <xf numFmtId="196" fontId="7" fillId="0" borderId="0">
      <protection locked="0"/>
    </xf>
    <xf numFmtId="196" fontId="7" fillId="0" borderId="0">
      <protection locked="0"/>
    </xf>
    <xf numFmtId="196" fontId="7" fillId="0" borderId="0">
      <protection locked="0"/>
    </xf>
    <xf numFmtId="196" fontId="7" fillId="0" borderId="0">
      <protection locked="0"/>
    </xf>
    <xf numFmtId="358" fontId="7" fillId="0" borderId="0">
      <protection locked="0"/>
    </xf>
    <xf numFmtId="358" fontId="7" fillId="0" borderId="0">
      <protection locked="0"/>
    </xf>
    <xf numFmtId="0" fontId="231" fillId="0" borderId="0" applyBorder="0" applyAlignment="0"/>
    <xf numFmtId="0" fontId="231" fillId="0" borderId="29" applyBorder="0" applyAlignment="0">
      <alignment horizontal="center"/>
    </xf>
    <xf numFmtId="0" fontId="231" fillId="0" borderId="66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8" fillId="0" borderId="0"/>
    <xf numFmtId="0" fontId="6" fillId="0" borderId="57">
      <alignment horizontal="right" vertical="center" shrinkToFit="1"/>
    </xf>
    <xf numFmtId="0" fontId="6" fillId="0" borderId="57">
      <alignment horizontal="right" vertical="center" shrinkToFit="1"/>
    </xf>
    <xf numFmtId="0" fontId="6" fillId="0" borderId="57">
      <alignment horizontal="right" vertical="center" shrinkToFit="1"/>
    </xf>
    <xf numFmtId="38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104" fillId="3" borderId="0" applyNumberFormat="0" applyBorder="0" applyAlignment="0" applyProtection="0">
      <alignment vertical="center"/>
    </xf>
    <xf numFmtId="0" fontId="104" fillId="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0" fontId="256" fillId="73" borderId="0" applyNumberFormat="0" applyBorder="0" applyAlignment="0" applyProtection="0">
      <alignment vertical="center"/>
    </xf>
    <xf numFmtId="1" fontId="26" fillId="0" borderId="57" applyFill="0" applyBorder="0">
      <alignment horizontal="center"/>
    </xf>
    <xf numFmtId="1" fontId="26" fillId="0" borderId="57" applyFill="0" applyBorder="0">
      <alignment horizontal="center"/>
    </xf>
    <xf numFmtId="1" fontId="26" fillId="0" borderId="57" applyFill="0" applyBorder="0">
      <alignment horizontal="center"/>
    </xf>
    <xf numFmtId="1" fontId="26" fillId="0" borderId="57" applyFill="0" applyBorder="0">
      <alignment horizontal="center"/>
    </xf>
    <xf numFmtId="1" fontId="26" fillId="0" borderId="57" applyFill="0" applyBorder="0">
      <alignment horizontal="center"/>
    </xf>
    <xf numFmtId="1" fontId="26" fillId="0" borderId="57" applyFill="0" applyBorder="0">
      <alignment horizontal="center"/>
    </xf>
    <xf numFmtId="1" fontId="26" fillId="0" borderId="57" applyFill="0" applyBorder="0">
      <alignment horizontal="center"/>
    </xf>
    <xf numFmtId="1" fontId="26" fillId="0" borderId="57" applyFill="0" applyBorder="0">
      <alignment horizontal="center"/>
    </xf>
    <xf numFmtId="3" fontId="14" fillId="0" borderId="24" applyNumberFormat="0" applyFill="0" applyBorder="0" applyProtection="0">
      <alignment horizontal="center" vertical="center"/>
    </xf>
    <xf numFmtId="365" fontId="6" fillId="0" borderId="0" applyFill="0" applyBorder="0" applyAlignment="0" applyProtection="0"/>
    <xf numFmtId="366" fontId="6" fillId="0" borderId="0" applyFill="0" applyBorder="0" applyAlignment="0" applyProtection="0"/>
    <xf numFmtId="367" fontId="6" fillId="0" borderId="0" applyFill="0" applyBorder="0" applyAlignment="0" applyProtection="0"/>
    <xf numFmtId="368" fontId="6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6" fillId="27" borderId="28" applyNumberFormat="0" applyFont="0" applyAlignment="0" applyProtection="0">
      <alignment vertical="center"/>
    </xf>
    <xf numFmtId="0" fontId="6" fillId="27" borderId="28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0" fontId="100" fillId="74" borderId="67" applyNumberFormat="0" applyFont="0" applyAlignment="0" applyProtection="0">
      <alignment vertical="center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332" fontId="6" fillId="0" borderId="0">
      <protection locked="0"/>
    </xf>
    <xf numFmtId="206" fontId="99" fillId="0" borderId="0">
      <protection locked="0"/>
    </xf>
    <xf numFmtId="0" fontId="99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10" fontId="68" fillId="0" borderId="0">
      <alignment vertical="center"/>
    </xf>
    <xf numFmtId="206" fontId="99" fillId="0" borderId="0">
      <protection locked="0"/>
    </xf>
    <xf numFmtId="206" fontId="99" fillId="0" borderId="0">
      <protection locked="0"/>
    </xf>
    <xf numFmtId="10" fontId="68" fillId="0" borderId="0">
      <alignment vertical="center"/>
    </xf>
    <xf numFmtId="10" fontId="68" fillId="0" borderId="0">
      <alignment vertical="center"/>
    </xf>
    <xf numFmtId="10" fontId="68" fillId="0" borderId="0">
      <alignment vertical="center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329" fontId="6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10" fontId="68" fillId="0" borderId="0">
      <alignment vertical="center"/>
    </xf>
    <xf numFmtId="10" fontId="68" fillId="0" borderId="0">
      <alignment vertical="center"/>
    </xf>
    <xf numFmtId="10" fontId="68" fillId="0" borderId="0">
      <alignment vertical="center"/>
    </xf>
    <xf numFmtId="10" fontId="68" fillId="0" borderId="0">
      <alignment vertical="center"/>
    </xf>
    <xf numFmtId="10" fontId="68" fillId="0" borderId="0">
      <alignment vertical="center"/>
    </xf>
    <xf numFmtId="206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10" fontId="68" fillId="0" borderId="0">
      <alignment vertical="center"/>
    </xf>
    <xf numFmtId="10" fontId="68" fillId="0" borderId="0">
      <alignment vertical="center"/>
    </xf>
    <xf numFmtId="206" fontId="99" fillId="0" borderId="0">
      <protection locked="0"/>
    </xf>
    <xf numFmtId="206" fontId="99" fillId="0" borderId="0">
      <protection locked="0"/>
    </xf>
    <xf numFmtId="10" fontId="68" fillId="0" borderId="0">
      <alignment vertical="center"/>
    </xf>
    <xf numFmtId="206" fontId="99" fillId="0" borderId="0">
      <protection locked="0"/>
    </xf>
    <xf numFmtId="10" fontId="68" fillId="0" borderId="0">
      <alignment vertical="center"/>
    </xf>
    <xf numFmtId="206" fontId="99" fillId="0" borderId="0">
      <protection locked="0"/>
    </xf>
    <xf numFmtId="206" fontId="99" fillId="0" borderId="0">
      <protection locked="0"/>
    </xf>
    <xf numFmtId="10" fontId="68" fillId="0" borderId="0">
      <alignment vertical="center"/>
    </xf>
    <xf numFmtId="206" fontId="99" fillId="0" borderId="0">
      <protection locked="0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9" fontId="26" fillId="17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369" fontId="6" fillId="0" borderId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105" fillId="28" borderId="0" applyNumberFormat="0" applyBorder="0" applyAlignment="0" applyProtection="0">
      <alignment vertical="center"/>
    </xf>
    <xf numFmtId="0" fontId="105" fillId="28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257" fillId="75" borderId="0" applyNumberFormat="0" applyBorder="0" applyAlignment="0" applyProtection="0">
      <alignment vertical="center"/>
    </xf>
    <xf numFmtId="0" fontId="6" fillId="0" borderId="24">
      <alignment horizontal="center" vertical="center"/>
    </xf>
    <xf numFmtId="0" fontId="6" fillId="0" borderId="24">
      <alignment horizontal="center" vertical="center"/>
    </xf>
    <xf numFmtId="0" fontId="6" fillId="0" borderId="24">
      <alignment horizontal="center" vertical="center"/>
    </xf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9" fillId="0" borderId="0"/>
    <xf numFmtId="0" fontId="15" fillId="18" borderId="68">
      <alignment horizontal="distributed" vertical="center"/>
    </xf>
    <xf numFmtId="3" fontId="31" fillId="0" borderId="57"/>
    <xf numFmtId="3" fontId="31" fillId="0" borderId="57"/>
    <xf numFmtId="3" fontId="31" fillId="0" borderId="57"/>
    <xf numFmtId="0" fontId="31" fillId="0" borderId="57"/>
    <xf numFmtId="0" fontId="31" fillId="0" borderId="57"/>
    <xf numFmtId="0" fontId="31" fillId="0" borderId="57"/>
    <xf numFmtId="0" fontId="52" fillId="0" borderId="57"/>
    <xf numFmtId="0" fontId="52" fillId="0" borderId="57"/>
    <xf numFmtId="0" fontId="52" fillId="0" borderId="57"/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0" fillId="0" borderId="0" applyNumberFormat="0" applyFill="0" applyBorder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107" fillId="29" borderId="34" applyNumberFormat="0" applyAlignment="0" applyProtection="0">
      <alignment vertical="center"/>
    </xf>
    <xf numFmtId="0" fontId="107" fillId="29" borderId="34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261" fillId="76" borderId="69" applyNumberFormat="0" applyAlignment="0" applyProtection="0">
      <alignment vertical="center"/>
    </xf>
    <xf numFmtId="0" fontId="6" fillId="0" borderId="0" applyFont="0" applyFill="0" applyBorder="0" applyAlignment="0" applyProtection="0"/>
    <xf numFmtId="208" fontId="262" fillId="0" borderId="70">
      <alignment vertical="center"/>
    </xf>
    <xf numFmtId="223" fontId="263" fillId="0" borderId="71">
      <alignment vertical="center"/>
    </xf>
    <xf numFmtId="0" fontId="154" fillId="0" borderId="0">
      <alignment vertical="center"/>
    </xf>
    <xf numFmtId="0" fontId="16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64" fillId="0" borderId="1">
      <alignment horizontal="center"/>
    </xf>
    <xf numFmtId="251" fontId="92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251" fontId="92" fillId="0" borderId="2">
      <alignment horizontal="centerContinuous" vertical="center"/>
    </xf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3" fontId="51" fillId="0" borderId="57"/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92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65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0" fontId="265" fillId="0" borderId="2">
      <alignment horizontal="centerContinuous" vertical="center"/>
    </xf>
    <xf numFmtId="251" fontId="92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0" fontId="29" fillId="0" borderId="2">
      <alignment horizontal="centerContinuous" vertical="center"/>
    </xf>
    <xf numFmtId="183" fontId="51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70" fontId="266" fillId="0" borderId="57" applyFill="0" applyBorder="0" applyProtection="0">
      <alignment horizontal="right" vertical="center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38" fontId="7" fillId="0" borderId="64">
      <alignment horizontal="right"/>
    </xf>
    <xf numFmtId="206" fontId="267" fillId="77" borderId="72">
      <protection locked="0"/>
    </xf>
    <xf numFmtId="206" fontId="267" fillId="77" borderId="72">
      <protection locked="0"/>
    </xf>
    <xf numFmtId="0" fontId="5" fillId="0" borderId="0" applyFont="0" applyFill="0" applyBorder="0" applyAlignment="0" applyProtection="0"/>
    <xf numFmtId="0" fontId="268" fillId="0" borderId="0"/>
    <xf numFmtId="0" fontId="7" fillId="0" borderId="0" applyFont="0" applyFill="0" applyBorder="0" applyAlignment="0" applyProtection="0"/>
    <xf numFmtId="187" fontId="6" fillId="77" borderId="72"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206" fontId="267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187" fontId="6" fillId="77" borderId="72">
      <protection locked="0"/>
    </xf>
    <xf numFmtId="0" fontId="58" fillId="0" borderId="0"/>
    <xf numFmtId="371" fontId="22" fillId="0" borderId="0" applyFill="0" applyBorder="0" applyProtection="0">
      <alignment vertical="center"/>
    </xf>
    <xf numFmtId="372" fontId="22" fillId="0" borderId="0" applyFill="0" applyBorder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0" fillId="0" borderId="0" applyFont="0" applyFill="0" applyBorder="0" applyAlignment="0" applyProtection="0"/>
    <xf numFmtId="0" fontId="5" fillId="0" borderId="0"/>
    <xf numFmtId="0" fontId="20" fillId="0" borderId="0"/>
    <xf numFmtId="0" fontId="2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30" fillId="0" borderId="0"/>
    <xf numFmtId="0" fontId="270" fillId="0" borderId="0"/>
    <xf numFmtId="0" fontId="30" fillId="0" borderId="0"/>
    <xf numFmtId="0" fontId="30" fillId="0" borderId="0"/>
    <xf numFmtId="0" fontId="30" fillId="0" borderId="0"/>
    <xf numFmtId="0" fontId="6" fillId="0" borderId="0" applyFont="0" applyFill="0" applyBorder="0" applyAlignment="0" applyProtection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21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71" fillId="0" borderId="0" applyProtection="0"/>
    <xf numFmtId="0" fontId="6" fillId="0" borderId="0" applyFont="0" applyFill="0" applyBorder="0" applyAlignment="0" applyProtection="0"/>
    <xf numFmtId="0" fontId="20" fillId="0" borderId="0"/>
    <xf numFmtId="0" fontId="6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2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20" fillId="0" borderId="0"/>
    <xf numFmtId="0" fontId="20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21" fillId="0" borderId="0"/>
    <xf numFmtId="0" fontId="271" fillId="0" borderId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71" fillId="0" borderId="0" applyProtection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2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0" fillId="0" borderId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16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30" fillId="0" borderId="0" applyFont="0" applyFill="0" applyBorder="0" applyAlignment="0" applyProtection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7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 applyFont="0" applyFill="0" applyBorder="0" applyAlignment="0" applyProtection="0"/>
    <xf numFmtId="0" fontId="5" fillId="0" borderId="0"/>
    <xf numFmtId="0" fontId="21" fillId="0" borderId="0"/>
    <xf numFmtId="0" fontId="20" fillId="0" borderId="0"/>
    <xf numFmtId="0" fontId="5" fillId="0" borderId="0"/>
    <xf numFmtId="0" fontId="269" fillId="0" borderId="0"/>
    <xf numFmtId="0" fontId="20" fillId="0" borderId="0"/>
    <xf numFmtId="0" fontId="5" fillId="0" borderId="0"/>
    <xf numFmtId="0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5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30" fillId="0" borderId="0" applyFont="0" applyFill="0" applyBorder="0" applyAlignment="0" applyProtection="0"/>
    <xf numFmtId="0" fontId="7" fillId="0" borderId="0"/>
    <xf numFmtId="0" fontId="268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0" fillId="0" borderId="0"/>
    <xf numFmtId="0" fontId="7" fillId="0" borderId="0"/>
    <xf numFmtId="0" fontId="26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1" fillId="0" borderId="0"/>
    <xf numFmtId="0" fontId="269" fillId="0" borderId="0"/>
    <xf numFmtId="0" fontId="30" fillId="0" borderId="0"/>
    <xf numFmtId="0" fontId="20" fillId="0" borderId="0"/>
    <xf numFmtId="0" fontId="5" fillId="0" borderId="0"/>
    <xf numFmtId="0" fontId="20" fillId="0" borderId="0"/>
    <xf numFmtId="0" fontId="271" fillId="0" borderId="0" applyProtection="0"/>
    <xf numFmtId="0" fontId="7" fillId="0" borderId="0" applyFont="0" applyFill="0" applyBorder="0" applyAlignment="0" applyProtection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5" fillId="0" borderId="0"/>
    <xf numFmtId="0" fontId="30" fillId="0" borderId="0" applyFont="0" applyFill="0" applyBorder="0" applyAlignment="0" applyProtection="0"/>
    <xf numFmtId="0" fontId="20" fillId="0" borderId="0"/>
    <xf numFmtId="0" fontId="268" fillId="0" borderId="0"/>
    <xf numFmtId="0" fontId="7" fillId="0" borderId="0"/>
    <xf numFmtId="0" fontId="20" fillId="0" borderId="0"/>
    <xf numFmtId="0" fontId="26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7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30" fillId="0" borderId="0"/>
    <xf numFmtId="0" fontId="5" fillId="0" borderId="0"/>
    <xf numFmtId="0" fontId="7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1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7" fillId="0" borderId="0" applyFont="0" applyFill="0" applyBorder="0" applyAlignment="0" applyProtection="0"/>
    <xf numFmtId="0" fontId="5" fillId="0" borderId="0"/>
    <xf numFmtId="0" fontId="21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271" fillId="0" borderId="0" applyProtection="0"/>
    <xf numFmtId="0" fontId="161" fillId="0" borderId="0"/>
    <xf numFmtId="0" fontId="5" fillId="0" borderId="0"/>
    <xf numFmtId="0" fontId="7" fillId="0" borderId="0" applyFont="0" applyFill="0" applyBorder="0" applyAlignment="0" applyProtection="0"/>
    <xf numFmtId="0" fontId="5" fillId="0" borderId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5" fillId="0" borderId="0"/>
    <xf numFmtId="0" fontId="20" fillId="0" borderId="0"/>
    <xf numFmtId="0" fontId="7" fillId="0" borderId="0"/>
    <xf numFmtId="0" fontId="268" fillId="0" borderId="0"/>
    <xf numFmtId="0" fontId="7" fillId="0" borderId="0"/>
    <xf numFmtId="0" fontId="7" fillId="0" borderId="0"/>
    <xf numFmtId="0" fontId="7" fillId="0" borderId="0"/>
    <xf numFmtId="0" fontId="271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0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30" fillId="0" borderId="0"/>
    <xf numFmtId="0" fontId="30" fillId="0" borderId="0" applyFont="0" applyFill="0" applyBorder="0" applyAlignment="0" applyProtection="0"/>
    <xf numFmtId="0" fontId="7" fillId="0" borderId="0"/>
    <xf numFmtId="0" fontId="268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0" borderId="0"/>
    <xf numFmtId="0" fontId="30" fillId="0" borderId="0" applyFont="0" applyFill="0" applyBorder="0" applyAlignment="0" applyProtection="0"/>
    <xf numFmtId="0" fontId="1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268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30" fillId="0" borderId="0" applyFont="0" applyFill="0" applyBorder="0" applyAlignment="0" applyProtection="0"/>
    <xf numFmtId="0" fontId="5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6" fillId="0" borderId="0" applyFont="0" applyFill="0" applyBorder="0" applyAlignment="0" applyProtection="0"/>
    <xf numFmtId="0" fontId="20" fillId="0" borderId="0"/>
    <xf numFmtId="0" fontId="5" fillId="0" borderId="0"/>
    <xf numFmtId="0" fontId="7" fillId="0" borderId="0"/>
    <xf numFmtId="0" fontId="30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 applyFont="0" applyFill="0" applyBorder="0" applyAlignment="0" applyProtection="0"/>
    <xf numFmtId="0" fontId="20" fillId="0" borderId="0"/>
    <xf numFmtId="0" fontId="20" fillId="0" borderId="0"/>
    <xf numFmtId="183" fontId="7" fillId="0" borderId="0" applyFont="0" applyFill="0" applyBorder="0" applyAlignment="0" applyProtection="0"/>
    <xf numFmtId="0" fontId="20" fillId="0" borderId="0"/>
    <xf numFmtId="0" fontId="5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2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20" fillId="0" borderId="0"/>
    <xf numFmtId="0" fontId="30" fillId="0" borderId="0"/>
    <xf numFmtId="0" fontId="30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206" fontId="201" fillId="0" borderId="0">
      <protection locked="0"/>
    </xf>
    <xf numFmtId="206" fontId="201" fillId="0" borderId="0">
      <protection locked="0"/>
    </xf>
    <xf numFmtId="0" fontId="20" fillId="0" borderId="0"/>
    <xf numFmtId="0" fontId="7" fillId="0" borderId="0" applyFont="0" applyFill="0" applyBorder="0" applyAlignment="0" applyProtection="0"/>
    <xf numFmtId="0" fontId="30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7" fillId="0" borderId="0"/>
    <xf numFmtId="0" fontId="2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8" fillId="0" borderId="0"/>
    <xf numFmtId="0" fontId="7" fillId="0" borderId="0"/>
    <xf numFmtId="0" fontId="7" fillId="0" borderId="0"/>
    <xf numFmtId="0" fontId="7" fillId="0" borderId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21" fillId="0" borderId="0"/>
    <xf numFmtId="0" fontId="2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1" fillId="0" borderId="0" applyProtection="0"/>
    <xf numFmtId="0" fontId="271" fillId="0" borderId="0" applyProtection="0"/>
    <xf numFmtId="0" fontId="7" fillId="0" borderId="0"/>
    <xf numFmtId="0" fontId="5" fillId="0" borderId="0"/>
    <xf numFmtId="0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 applyFont="0" applyFill="0" applyBorder="0" applyAlignment="0" applyProtection="0"/>
    <xf numFmtId="0" fontId="6" fillId="0" borderId="0"/>
    <xf numFmtId="41" fontId="29" fillId="0" borderId="0" applyFont="0" applyFill="0" applyBorder="0" applyAlignment="0" applyProtection="0"/>
    <xf numFmtId="41" fontId="273" fillId="0" borderId="0" applyFont="0" applyFill="0" applyBorder="0" applyAlignment="0" applyProtection="0"/>
    <xf numFmtId="41" fontId="10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/>
    <xf numFmtId="0" fontId="5" fillId="0" borderId="0"/>
    <xf numFmtId="183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6" fillId="0" borderId="0" applyFont="0" applyFill="0" applyBorder="0" applyAlignment="0" applyProtection="0"/>
    <xf numFmtId="217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21" fillId="0" borderId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21" fillId="0" borderId="0"/>
    <xf numFmtId="0" fontId="21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58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58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1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1" fontId="1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108" fillId="0" borderId="36" applyNumberFormat="0" applyFill="0" applyAlignment="0" applyProtection="0">
      <alignment vertical="center"/>
    </xf>
    <xf numFmtId="0" fontId="108" fillId="0" borderId="36" applyNumberFormat="0" applyFill="0" applyAlignment="0" applyProtection="0">
      <alignment vertical="center"/>
    </xf>
    <xf numFmtId="0" fontId="94" fillId="0" borderId="73">
      <alignment vertical="center"/>
    </xf>
    <xf numFmtId="0" fontId="94" fillId="0" borderId="73">
      <alignment vertical="center"/>
    </xf>
    <xf numFmtId="0" fontId="94" fillId="0" borderId="73">
      <alignment vertical="center"/>
    </xf>
    <xf numFmtId="306" fontId="29" fillId="0" borderId="73" applyBorder="0">
      <alignment vertical="center"/>
    </xf>
    <xf numFmtId="306" fontId="29" fillId="0" borderId="73" applyBorder="0">
      <alignment vertical="center"/>
    </xf>
    <xf numFmtId="306" fontId="29" fillId="0" borderId="73" applyBorder="0">
      <alignment vertical="center"/>
    </xf>
    <xf numFmtId="307" fontId="29" fillId="0" borderId="73" applyBorder="0">
      <alignment horizontal="left" vertical="center"/>
    </xf>
    <xf numFmtId="307" fontId="29" fillId="0" borderId="73" applyBorder="0">
      <alignment horizontal="left" vertical="center"/>
    </xf>
    <xf numFmtId="307" fontId="29" fillId="0" borderId="73" applyBorder="0">
      <alignment horizontal="left" vertical="center"/>
    </xf>
    <xf numFmtId="307" fontId="29" fillId="0" borderId="73" applyBorder="0">
      <alignment horizontal="left" vertical="center"/>
    </xf>
    <xf numFmtId="307" fontId="29" fillId="0" borderId="73" applyBorder="0">
      <alignment horizontal="left" vertical="center"/>
    </xf>
    <xf numFmtId="307" fontId="29" fillId="0" borderId="73" applyBorder="0">
      <alignment horizontal="left" vertical="center"/>
    </xf>
    <xf numFmtId="0" fontId="109" fillId="0" borderId="37" applyNumberFormat="0" applyFill="0" applyAlignment="0" applyProtection="0">
      <alignment vertical="center"/>
    </xf>
    <xf numFmtId="0" fontId="109" fillId="0" borderId="37" applyNumberFormat="0" applyFill="0" applyAlignment="0" applyProtection="0">
      <alignment vertical="center"/>
    </xf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39" fontId="82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39" fontId="82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0" fillId="7" borderId="26" applyNumberFormat="0" applyAlignment="0" applyProtection="0">
      <alignment vertical="center"/>
    </xf>
    <xf numFmtId="0" fontId="110" fillId="7" borderId="26" applyNumberFormat="0" applyAlignment="0" applyProtection="0">
      <alignment vertical="center"/>
    </xf>
    <xf numFmtId="0" fontId="111" fillId="0" borderId="40" applyNumberFormat="0" applyFill="0" applyAlignment="0" applyProtection="0">
      <alignment vertical="center"/>
    </xf>
    <xf numFmtId="0" fontId="111" fillId="0" borderId="40" applyNumberFormat="0" applyFill="0" applyAlignment="0" applyProtection="0">
      <alignment vertical="center"/>
    </xf>
    <xf numFmtId="0" fontId="7" fillId="0" borderId="0">
      <alignment vertical="center"/>
    </xf>
    <xf numFmtId="0" fontId="274" fillId="0" borderId="0">
      <alignment horizontal="centerContinuous" vertical="center"/>
    </xf>
    <xf numFmtId="0" fontId="112" fillId="0" borderId="41" applyNumberFormat="0" applyFill="0" applyAlignment="0" applyProtection="0">
      <alignment vertical="center"/>
    </xf>
    <xf numFmtId="0" fontId="112" fillId="0" borderId="41" applyNumberFormat="0" applyFill="0" applyAlignment="0" applyProtection="0">
      <alignment vertical="center"/>
    </xf>
    <xf numFmtId="0" fontId="113" fillId="0" borderId="42" applyNumberFormat="0" applyFill="0" applyAlignment="0" applyProtection="0">
      <alignment vertical="center"/>
    </xf>
    <xf numFmtId="0" fontId="113" fillId="0" borderId="42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275" fillId="0" borderId="0" applyNumberFormat="0" applyFill="0" applyBorder="0" applyAlignment="0" applyProtection="0">
      <alignment vertical="center"/>
    </xf>
    <xf numFmtId="0" fontId="275" fillId="0" borderId="0" applyNumberFormat="0" applyFill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4" fillId="4" borderId="0" applyNumberFormat="0" applyBorder="0" applyAlignment="0" applyProtection="0">
      <alignment vertical="center"/>
    </xf>
    <xf numFmtId="0" fontId="115" fillId="25" borderId="44" applyNumberFormat="0" applyAlignment="0" applyProtection="0">
      <alignment vertical="center"/>
    </xf>
    <xf numFmtId="0" fontId="115" fillId="25" borderId="44" applyNumberFormat="0" applyAlignment="0" applyProtection="0">
      <alignment vertical="center"/>
    </xf>
    <xf numFmtId="0" fontId="5" fillId="0" borderId="73"/>
    <xf numFmtId="0" fontId="5" fillId="0" borderId="73"/>
    <xf numFmtId="0" fontId="5" fillId="0" borderId="73"/>
    <xf numFmtId="0" fontId="58" fillId="0" borderId="0" applyFont="0" applyFill="0" applyBorder="0" applyAlignment="0" applyProtection="0"/>
    <xf numFmtId="187" fontId="50" fillId="0" borderId="73">
      <alignment vertical="center"/>
    </xf>
    <xf numFmtId="187" fontId="50" fillId="0" borderId="73">
      <alignment vertical="center"/>
    </xf>
    <xf numFmtId="187" fontId="50" fillId="0" borderId="73">
      <alignment vertical="center"/>
    </xf>
    <xf numFmtId="187" fontId="50" fillId="0" borderId="73">
      <alignment vertical="center"/>
    </xf>
    <xf numFmtId="187" fontId="50" fillId="0" borderId="73">
      <alignment vertical="center"/>
    </xf>
    <xf numFmtId="187" fontId="50" fillId="0" borderId="73">
      <alignment vertical="center"/>
    </xf>
    <xf numFmtId="256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1" fillId="0" borderId="76">
      <alignment horizontal="distributed" justifyLastLine="1"/>
    </xf>
    <xf numFmtId="0" fontId="51" fillId="0" borderId="77">
      <alignment horizontal="distributed" vertical="center" justifyLastLine="1"/>
    </xf>
    <xf numFmtId="0" fontId="51" fillId="0" borderId="78">
      <alignment horizontal="distributed" vertical="top" justifyLastLine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6" fillId="0" borderId="0">
      <alignment vertical="center"/>
    </xf>
    <xf numFmtId="0" fontId="3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7" fillId="0" borderId="0">
      <alignment vertical="center"/>
    </xf>
    <xf numFmtId="41" fontId="215" fillId="0" borderId="0" applyFont="0" applyFill="0" applyBorder="0" applyAlignment="0" applyProtection="0">
      <alignment vertical="center"/>
    </xf>
    <xf numFmtId="0" fontId="26" fillId="0" borderId="0"/>
    <xf numFmtId="0" fontId="6" fillId="0" borderId="0"/>
    <xf numFmtId="42" fontId="6" fillId="0" borderId="0" applyFont="0" applyFill="0" applyBorder="0" applyAlignment="0" applyProtection="0"/>
    <xf numFmtId="9" fontId="100" fillId="0" borderId="0" applyFon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61" fillId="0" borderId="0"/>
    <xf numFmtId="0" fontId="7" fillId="0" borderId="0"/>
    <xf numFmtId="0" fontId="7" fillId="0" borderId="0"/>
    <xf numFmtId="0" fontId="7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1" fillId="0" borderId="0"/>
    <xf numFmtId="0" fontId="30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2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21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21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225" fontId="31" fillId="0" borderId="0" applyFont="0" applyFill="0" applyBorder="0" applyProtection="0">
      <alignment vertical="center"/>
    </xf>
    <xf numFmtId="0" fontId="31" fillId="0" borderId="0" applyFont="0" applyFill="0" applyBorder="0" applyProtection="0">
      <alignment vertical="center"/>
    </xf>
    <xf numFmtId="226" fontId="31" fillId="0" borderId="0">
      <alignment vertical="center"/>
    </xf>
    <xf numFmtId="0" fontId="31" fillId="0" borderId="0">
      <alignment vertical="center"/>
    </xf>
    <xf numFmtId="227" fontId="31" fillId="0" borderId="0" applyFont="0" applyFill="0" applyBorder="0" applyAlignment="0" applyProtection="0">
      <alignment vertical="center"/>
    </xf>
    <xf numFmtId="0" fontId="31" fillId="0" borderId="0" applyFont="0" applyFill="0" applyBorder="0" applyAlignment="0" applyProtection="0">
      <alignment vertical="center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278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334" fontId="44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0" fontId="6" fillId="0" borderId="0">
      <alignment vertical="center"/>
    </xf>
    <xf numFmtId="38" fontId="280" fillId="0" borderId="0" applyFont="0" applyFill="0" applyBorder="0" applyAlignment="0" applyProtection="0"/>
    <xf numFmtId="3" fontId="51" fillId="0" borderId="79"/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51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6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51" fillId="0" borderId="79"/>
    <xf numFmtId="3" fontId="6" fillId="0" borderId="79"/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0" fontId="92" fillId="0" borderId="80">
      <alignment horizontal="centerContinuous" vertical="center"/>
    </xf>
    <xf numFmtId="0" fontId="92" fillId="0" borderId="80">
      <alignment horizontal="centerContinuous" vertical="center"/>
    </xf>
    <xf numFmtId="0" fontId="92" fillId="0" borderId="80">
      <alignment horizontal="centerContinuous" vertical="center"/>
    </xf>
    <xf numFmtId="0" fontId="92" fillId="0" borderId="80">
      <alignment horizontal="centerContinuous" vertical="center"/>
    </xf>
    <xf numFmtId="0" fontId="92" fillId="0" borderId="80">
      <alignment horizontal="centerContinuous" vertical="center"/>
    </xf>
    <xf numFmtId="0" fontId="92" fillId="0" borderId="80">
      <alignment horizontal="centerContinuous" vertical="center"/>
    </xf>
    <xf numFmtId="0" fontId="92" fillId="0" borderId="80">
      <alignment horizontal="centerContinuous" vertical="center"/>
    </xf>
    <xf numFmtId="0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0" fontId="29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51" fontId="92" fillId="0" borderId="80">
      <alignment horizontal="centerContinuous" vertical="center"/>
    </xf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center"/>
    </xf>
    <xf numFmtId="0" fontId="31" fillId="0" borderId="0"/>
    <xf numFmtId="9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 applyNumberFormat="0" applyFill="0" applyBorder="0" applyAlignment="0" applyProtection="0"/>
    <xf numFmtId="0" fontId="5" fillId="0" borderId="0"/>
    <xf numFmtId="0" fontId="28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20" fillId="0" borderId="1">
      <alignment horizontal="center"/>
    </xf>
    <xf numFmtId="0" fontId="20" fillId="0" borderId="1">
      <alignment horizontal="center"/>
    </xf>
    <xf numFmtId="0" fontId="20" fillId="0" borderId="1">
      <alignment horizontal="center"/>
    </xf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8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83" fillId="0" borderId="0" applyFont="0" applyFill="0" applyBorder="0" applyAlignment="0" applyProtection="0"/>
    <xf numFmtId="0" fontId="284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283" fillId="0" borderId="0" applyFont="0" applyFill="0" applyBorder="0" applyAlignment="0" applyProtection="0"/>
    <xf numFmtId="0" fontId="283" fillId="0" borderId="0" applyFont="0" applyFill="0" applyBorder="0" applyAlignment="0" applyProtection="0"/>
    <xf numFmtId="0" fontId="53" fillId="0" borderId="0">
      <protection locked="0"/>
    </xf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20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20" fillId="0" borderId="0"/>
    <xf numFmtId="0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" fillId="0" borderId="0"/>
    <xf numFmtId="0" fontId="20" fillId="0" borderId="0"/>
    <xf numFmtId="0" fontId="20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6" fillId="0" borderId="0"/>
    <xf numFmtId="0" fontId="100" fillId="0" borderId="0">
      <alignment vertical="center"/>
    </xf>
    <xf numFmtId="41" fontId="100" fillId="0" borderId="0" applyFont="0" applyFill="0" applyBorder="0" applyAlignment="0" applyProtection="0">
      <alignment vertical="center"/>
    </xf>
    <xf numFmtId="0" fontId="5" fillId="0" borderId="0"/>
    <xf numFmtId="0" fontId="22" fillId="0" borderId="0"/>
    <xf numFmtId="0" fontId="164" fillId="0" borderId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0" fontId="6" fillId="0" borderId="0">
      <alignment vertical="center"/>
    </xf>
    <xf numFmtId="0" fontId="20" fillId="0" borderId="1">
      <alignment horizontal="center"/>
    </xf>
    <xf numFmtId="0" fontId="29" fillId="0" borderId="86">
      <alignment horizontal="centerContinuous" vertical="center"/>
    </xf>
    <xf numFmtId="0" fontId="29" fillId="0" borderId="86">
      <alignment horizontal="centerContinuous" vertical="center"/>
    </xf>
    <xf numFmtId="251" fontId="92" fillId="0" borderId="86">
      <alignment horizontal="centerContinuous" vertical="center"/>
    </xf>
    <xf numFmtId="211" fontId="20" fillId="0" borderId="0" applyFont="0" applyFill="0" applyBorder="0" applyAlignment="0" applyProtection="0"/>
    <xf numFmtId="0" fontId="6" fillId="0" borderId="4">
      <alignment vertical="center"/>
    </xf>
    <xf numFmtId="0" fontId="6" fillId="0" borderId="4">
      <alignment vertical="center"/>
    </xf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41" fontId="287" fillId="0" borderId="0" applyFont="0" applyFill="0" applyBorder="0" applyAlignment="0" applyProtection="0">
      <alignment vertical="center"/>
    </xf>
    <xf numFmtId="0" fontId="276" fillId="0" borderId="0">
      <alignment vertical="center"/>
    </xf>
    <xf numFmtId="0" fontId="288" fillId="0" borderId="0"/>
    <xf numFmtId="41" fontId="288" fillId="0" borderId="0"/>
    <xf numFmtId="18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4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8" fillId="0" borderId="0"/>
    <xf numFmtId="0" fontId="291" fillId="0" borderId="0"/>
    <xf numFmtId="0" fontId="292" fillId="0" borderId="0"/>
    <xf numFmtId="0" fontId="29" fillId="0" borderId="0"/>
    <xf numFmtId="0" fontId="288" fillId="0" borderId="0"/>
    <xf numFmtId="0" fontId="293" fillId="0" borderId="0"/>
    <xf numFmtId="0" fontId="293" fillId="0" borderId="0"/>
    <xf numFmtId="0" fontId="293" fillId="0" borderId="0"/>
    <xf numFmtId="0" fontId="291" fillId="0" borderId="89">
      <alignment horizontal="centerContinuous" vertical="center"/>
    </xf>
    <xf numFmtId="0" fontId="291" fillId="0" borderId="89">
      <alignment horizontal="centerContinuous" vertical="center"/>
    </xf>
    <xf numFmtId="0" fontId="291" fillId="0" borderId="89">
      <alignment horizontal="centerContinuous" vertical="center"/>
    </xf>
    <xf numFmtId="0" fontId="291" fillId="0" borderId="89">
      <alignment horizontal="centerContinuous" vertical="center"/>
    </xf>
    <xf numFmtId="0" fontId="58" fillId="0" borderId="0">
      <alignment vertical="center"/>
    </xf>
    <xf numFmtId="0" fontId="97" fillId="0" borderId="0">
      <alignment vertical="center"/>
    </xf>
    <xf numFmtId="0" fontId="58" fillId="0" borderId="0">
      <alignment vertical="center"/>
    </xf>
    <xf numFmtId="0" fontId="292" fillId="0" borderId="0"/>
    <xf numFmtId="0" fontId="26" fillId="0" borderId="0"/>
    <xf numFmtId="0" fontId="292" fillId="0" borderId="0"/>
    <xf numFmtId="0" fontId="5" fillId="0" borderId="0" applyNumberFormat="0" applyFill="0" applyBorder="0" applyAlignment="0" applyProtection="0"/>
    <xf numFmtId="0" fontId="294" fillId="0" borderId="0"/>
    <xf numFmtId="0" fontId="288" fillId="0" borderId="4">
      <alignment vertical="center"/>
    </xf>
    <xf numFmtId="0" fontId="288" fillId="0" borderId="4">
      <alignment vertical="center"/>
    </xf>
    <xf numFmtId="0" fontId="288" fillId="0" borderId="4">
      <alignment vertical="center"/>
    </xf>
    <xf numFmtId="0" fontId="288" fillId="0" borderId="4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5" fontId="6" fillId="0" borderId="0" applyFont="0" applyFill="0" applyBorder="0" applyAlignment="0" applyProtection="0"/>
    <xf numFmtId="375" fontId="6" fillId="0" borderId="0" applyFont="0" applyFill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3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295" fillId="0" borderId="0"/>
    <xf numFmtId="0" fontId="29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8" fontId="6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" fillId="0" borderId="0"/>
    <xf numFmtId="0" fontId="296" fillId="0" borderId="0"/>
    <xf numFmtId="0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9" fontId="6" fillId="0" borderId="0" applyFont="0" applyFill="0" applyBorder="0" applyAlignment="0" applyProtection="0"/>
    <xf numFmtId="3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0" fillId="0" borderId="0"/>
    <xf numFmtId="0" fontId="6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6" fillId="0" borderId="0"/>
    <xf numFmtId="0" fontId="7" fillId="0" borderId="0"/>
    <xf numFmtId="0" fontId="5" fillId="0" borderId="0"/>
    <xf numFmtId="0" fontId="7" fillId="0" borderId="0"/>
    <xf numFmtId="0" fontId="21" fillId="0" borderId="0"/>
    <xf numFmtId="0" fontId="5" fillId="0" borderId="0"/>
    <xf numFmtId="0" fontId="29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5" fontId="6" fillId="0" borderId="0" applyFont="0" applyFill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6" fontId="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97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29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0" fillId="0" borderId="0"/>
    <xf numFmtId="0" fontId="5" fillId="0" borderId="0"/>
    <xf numFmtId="0" fontId="30" fillId="0" borderId="0"/>
    <xf numFmtId="0" fontId="30" fillId="0" borderId="0"/>
    <xf numFmtId="0" fontId="7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95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0" fillId="0" borderId="0"/>
    <xf numFmtId="0" fontId="2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29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6" fillId="0" borderId="0"/>
    <xf numFmtId="0" fontId="6" fillId="0" borderId="0"/>
    <xf numFmtId="0" fontId="16" fillId="0" borderId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7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 applyFont="0" applyFill="0" applyBorder="0" applyAlignment="0" applyProtection="0"/>
    <xf numFmtId="0" fontId="16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29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16" fillId="0" borderId="0"/>
    <xf numFmtId="0" fontId="58" fillId="0" borderId="0">
      <alignment vertical="center"/>
    </xf>
    <xf numFmtId="0" fontId="58" fillId="0" borderId="0">
      <alignment vertical="center"/>
    </xf>
    <xf numFmtId="0" fontId="16" fillId="0" borderId="0"/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6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44" fillId="0" borderId="0">
      <protection locked="0"/>
    </xf>
    <xf numFmtId="209" fontId="219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209" fontId="6" fillId="0" borderId="0">
      <protection locked="0"/>
    </xf>
    <xf numFmtId="334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16" fillId="0" borderId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206" fontId="53" fillId="0" borderId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188" fontId="6" fillId="0" borderId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7" fillId="0" borderId="0" applyFont="0"/>
    <xf numFmtId="0" fontId="7" fillId="0" borderId="0"/>
    <xf numFmtId="0" fontId="20" fillId="0" borderId="1">
      <alignment horizontal="center"/>
    </xf>
    <xf numFmtId="0" fontId="20" fillId="0" borderId="1">
      <alignment horizontal="center"/>
    </xf>
    <xf numFmtId="0" fontId="203" fillId="0" borderId="0" applyFont="0" applyFill="0" applyBorder="0" applyAlignment="0" applyProtection="0"/>
    <xf numFmtId="0" fontId="203" fillId="0" borderId="0" applyFont="0" applyFill="0" applyBorder="0" applyAlignment="0" applyProtection="0"/>
    <xf numFmtId="183" fontId="5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269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93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83" fontId="7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193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21" fillId="0" borderId="0"/>
    <xf numFmtId="0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2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69" fillId="0" borderId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7" fillId="0" borderId="0"/>
    <xf numFmtId="0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69" fillId="0" borderId="0"/>
    <xf numFmtId="0" fontId="54" fillId="0" borderId="0"/>
    <xf numFmtId="23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>
      <alignment vertical="center"/>
    </xf>
    <xf numFmtId="41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373" fontId="312" fillId="0" borderId="0" applyNumberFormat="0" applyFont="0" applyFill="0" applyBorder="0" applyAlignment="0" applyProtection="0">
      <alignment horizontal="right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6" fillId="0" borderId="0" applyNumberFormat="0" applyFont="0" applyFill="0" applyBorder="0" applyAlignment="0" applyProtection="0"/>
    <xf numFmtId="0" fontId="312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14" fillId="0" borderId="0" applyNumberFormat="0" applyFont="0" applyFill="0" applyBorder="0" applyAlignment="0" applyProtection="0">
      <alignment vertical="top"/>
      <protection locked="0"/>
    </xf>
    <xf numFmtId="0" fontId="315" fillId="0" borderId="0" applyNumberFormat="0" applyFont="0" applyFill="0" applyBorder="0" applyAlignment="0" applyProtection="0">
      <alignment horizontal="centerContinuous" vertical="center"/>
    </xf>
    <xf numFmtId="0" fontId="266" fillId="17" borderId="0" applyNumberFormat="0" applyFont="0" applyFill="0" applyBorder="0" applyAlignment="0" applyProtection="0">
      <alignment horizontal="center"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315" fillId="0" borderId="0" applyNumberFormat="0" applyFont="0" applyFill="0" applyBorder="0" applyAlignment="0" applyProtection="0">
      <alignment horizontal="centerContinuous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6" fillId="0" borderId="0" applyNumberFormat="0" applyFont="0" applyFill="0" applyBorder="0" applyAlignment="0" applyProtection="0">
      <protection locked="0"/>
    </xf>
    <xf numFmtId="0" fontId="317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>
      <alignment vertical="center"/>
    </xf>
    <xf numFmtId="373" fontId="312" fillId="0" borderId="0" applyNumberFormat="0" applyFont="0" applyFill="0" applyBorder="0" applyAlignment="0" applyProtection="0">
      <alignment horizontal="righ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06" fontId="193" fillId="0" borderId="0" applyNumberFormat="0" applyFont="0" applyFill="0" applyBorder="0" applyAlignment="0" applyProtection="0">
      <protection locked="0"/>
    </xf>
    <xf numFmtId="206" fontId="53" fillId="0" borderId="0">
      <protection locked="0"/>
    </xf>
    <xf numFmtId="0" fontId="243" fillId="0" borderId="0"/>
    <xf numFmtId="0" fontId="318" fillId="0" borderId="0"/>
    <xf numFmtId="0" fontId="318" fillId="0" borderId="0"/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68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312" fillId="0" borderId="0" applyNumberFormat="0" applyFont="0" applyFill="0" applyBorder="0" applyAlignment="0" applyProtection="0"/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247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268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14" fillId="0" borderId="0" applyNumberFormat="0" applyFon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6" fontId="193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268" fillId="0" borderId="0" applyNumberFormat="0" applyFont="0" applyFill="0" applyBorder="0" applyAlignment="0" applyProtection="0"/>
    <xf numFmtId="0" fontId="315" fillId="0" borderId="0" applyNumberFormat="0" applyFont="0" applyFill="0" applyBorder="0" applyAlignment="0" applyProtection="0">
      <alignment horizontal="centerContinuous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6" fontId="193" fillId="0" borderId="0" applyNumberFormat="0" applyFont="0" applyFill="0" applyBorder="0" applyAlignment="0" applyProtection="0">
      <protection locked="0"/>
    </xf>
    <xf numFmtId="0" fontId="268" fillId="0" borderId="0" applyNumberFormat="0" applyFont="0" applyFill="0" applyBorder="0" applyAlignment="0" applyProtection="0"/>
    <xf numFmtId="0" fontId="315" fillId="0" borderId="0" applyNumberFormat="0" applyFont="0" applyFill="0" applyBorder="0" applyAlignment="0" applyProtection="0">
      <alignment horizontal="centerContinuous" vertical="center"/>
    </xf>
    <xf numFmtId="0" fontId="6" fillId="0" borderId="0" applyNumberFormat="0" applyFont="0" applyFill="0" applyBorder="0" applyAlignment="0" applyProtection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9" fontId="312" fillId="17" borderId="0" applyNumberFormat="0" applyFont="0" applyFill="0" applyBorder="0" applyAlignment="0" applyProtection="0">
      <alignment horizontal="righ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9" fontId="312" fillId="17" borderId="0" applyNumberFormat="0" applyFont="0" applyFill="0" applyBorder="0" applyAlignment="0" applyProtection="0">
      <alignment horizontal="righ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9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31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1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/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1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68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245" fontId="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1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313" fillId="0" borderId="94" applyNumberFormat="0" applyFont="0" applyFill="0" applyBorder="0" applyAlignment="0" applyProtection="0">
      <alignment horizontal="left" vertical="center"/>
    </xf>
    <xf numFmtId="0" fontId="11" fillId="0" borderId="19" applyNumberFormat="0" applyAlignment="0" applyProtection="0">
      <alignment horizontal="left" vertical="center"/>
    </xf>
    <xf numFmtId="0" fontId="11" fillId="0" borderId="75">
      <alignment horizontal="left" vertical="center"/>
    </xf>
    <xf numFmtId="0" fontId="12" fillId="0" borderId="22"/>
    <xf numFmtId="0" fontId="12" fillId="0" borderId="22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9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6" fontId="99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16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206" fontId="99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206" fontId="193" fillId="0" borderId="0" applyNumberFormat="0" applyFont="0" applyFill="0" applyBorder="0" applyAlignment="0" applyProtection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6" fontId="99" fillId="0" borderId="0">
      <protection locked="0"/>
    </xf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9" fontId="319" fillId="0" borderId="0"/>
    <xf numFmtId="0" fontId="6" fillId="0" borderId="0" applyNumberFormat="0" applyFont="0" applyFill="0" applyBorder="0" applyAlignment="0" applyProtection="0">
      <alignment vertical="center"/>
    </xf>
    <xf numFmtId="183" fontId="93" fillId="0" borderId="29">
      <alignment vertical="center"/>
    </xf>
    <xf numFmtId="3" fontId="31" fillId="0" borderId="31"/>
    <xf numFmtId="3" fontId="31" fillId="0" borderId="32"/>
    <xf numFmtId="183" fontId="15" fillId="0" borderId="29">
      <alignment vertical="center"/>
    </xf>
    <xf numFmtId="41" fontId="6" fillId="0" borderId="0" applyFont="0" applyFill="0" applyBorder="0" applyAlignment="0" applyProtection="0"/>
    <xf numFmtId="41" fontId="32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277" fillId="0" borderId="0">
      <alignment vertical="center"/>
    </xf>
    <xf numFmtId="0" fontId="277" fillId="0" borderId="0">
      <alignment vertical="center"/>
    </xf>
  </cellStyleXfs>
  <cellXfs count="680">
    <xf numFmtId="0" fontId="0" fillId="0" borderId="0" xfId="0"/>
    <xf numFmtId="0" fontId="15" fillId="0" borderId="0" xfId="0" applyFont="1" applyAlignment="1">
      <alignment vertical="center"/>
    </xf>
    <xf numFmtId="41" fontId="15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37" fontId="117" fillId="0" borderId="0" xfId="11736" applyNumberFormat="1" applyFont="1" applyFill="1" applyAlignment="1">
      <alignment horizontal="right" vertical="center"/>
    </xf>
    <xf numFmtId="37" fontId="68" fillId="0" borderId="0" xfId="0" applyNumberFormat="1" applyFont="1" applyFill="1" applyAlignment="1">
      <alignment vertical="center"/>
    </xf>
    <xf numFmtId="37" fontId="181" fillId="0" borderId="0" xfId="11736" applyNumberFormat="1" applyFont="1" applyFill="1" applyAlignment="1">
      <alignment horizontal="right" vertical="center"/>
    </xf>
    <xf numFmtId="37" fontId="68" fillId="0" borderId="0" xfId="0" applyNumberFormat="1" applyFont="1" applyFill="1" applyAlignment="1">
      <alignment horizontal="center" vertical="center"/>
    </xf>
    <xf numFmtId="37" fontId="68" fillId="0" borderId="0" xfId="0" applyNumberFormat="1" applyFont="1" applyFill="1" applyAlignment="1">
      <alignment horizontal="right" vertical="center"/>
    </xf>
    <xf numFmtId="37" fontId="182" fillId="0" borderId="0" xfId="0" applyNumberFormat="1" applyFont="1" applyFill="1" applyAlignment="1">
      <alignment horizontal="right" vertical="center"/>
    </xf>
    <xf numFmtId="41" fontId="182" fillId="0" borderId="0" xfId="2019" applyFont="1" applyFill="1" applyAlignment="1">
      <alignment horizontal="right" vertical="center"/>
    </xf>
    <xf numFmtId="37" fontId="117" fillId="0" borderId="0" xfId="0" applyNumberFormat="1" applyFont="1" applyFill="1" applyAlignment="1">
      <alignment horizontal="left" vertical="center"/>
    </xf>
    <xf numFmtId="37" fontId="183" fillId="0" borderId="0" xfId="0" applyNumberFormat="1" applyFont="1" applyFill="1" applyAlignment="1">
      <alignment vertical="center"/>
    </xf>
    <xf numFmtId="37" fontId="117" fillId="0" borderId="0" xfId="0" applyNumberFormat="1" applyFont="1" applyFill="1" applyAlignment="1">
      <alignment vertical="center"/>
    </xf>
    <xf numFmtId="0" fontId="181" fillId="0" borderId="0" xfId="11736" applyNumberFormat="1" applyFont="1" applyFill="1" applyAlignment="1">
      <alignment horizontal="right" vertical="center"/>
    </xf>
    <xf numFmtId="0" fontId="68" fillId="0" borderId="0" xfId="11736" applyFont="1" applyFill="1" applyAlignment="1">
      <alignment vertical="center"/>
    </xf>
    <xf numFmtId="0" fontId="68" fillId="0" borderId="0" xfId="11736" applyFont="1" applyFill="1" applyAlignment="1">
      <alignment horizontal="center" vertical="center"/>
    </xf>
    <xf numFmtId="49" fontId="186" fillId="0" borderId="0" xfId="11742" applyNumberFormat="1" applyFont="1" applyFill="1" applyBorder="1" applyAlignment="1"/>
    <xf numFmtId="41" fontId="182" fillId="0" borderId="0" xfId="2019" applyFont="1" applyFill="1" applyAlignment="1">
      <alignment horizontal="center" vertical="center"/>
    </xf>
    <xf numFmtId="37" fontId="68" fillId="0" borderId="0" xfId="11742" applyNumberFormat="1" applyFont="1" applyFill="1" applyBorder="1" applyAlignment="1">
      <alignment vertical="center"/>
    </xf>
    <xf numFmtId="0" fontId="68" fillId="0" borderId="0" xfId="11742" applyFont="1" applyFill="1"/>
    <xf numFmtId="49" fontId="186" fillId="0" borderId="0" xfId="11742" applyNumberFormat="1" applyFont="1" applyFill="1" applyAlignment="1"/>
    <xf numFmtId="0" fontId="68" fillId="0" borderId="0" xfId="11742" applyFont="1" applyFill="1" applyAlignment="1">
      <alignment horizontal="left" shrinkToFit="1"/>
    </xf>
    <xf numFmtId="0" fontId="68" fillId="0" borderId="0" xfId="11742" applyFont="1" applyFill="1" applyAlignment="1">
      <alignment horizontal="center"/>
    </xf>
    <xf numFmtId="41" fontId="68" fillId="0" borderId="0" xfId="11742" applyNumberFormat="1" applyFont="1" applyFill="1"/>
    <xf numFmtId="41" fontId="68" fillId="0" borderId="0" xfId="11737" applyNumberFormat="1" applyFont="1" applyFill="1"/>
    <xf numFmtId="0" fontId="118" fillId="0" borderId="0" xfId="0" applyFont="1" applyFill="1"/>
    <xf numFmtId="0" fontId="46" fillId="0" borderId="0" xfId="0" applyFont="1" applyFill="1"/>
    <xf numFmtId="0" fontId="187" fillId="0" borderId="0" xfId="0" applyFont="1" applyFill="1"/>
    <xf numFmtId="0" fontId="46" fillId="0" borderId="0" xfId="0" applyFont="1" applyFill="1" applyAlignment="1">
      <alignment horizontal="right" vertical="center"/>
    </xf>
    <xf numFmtId="0" fontId="182" fillId="0" borderId="0" xfId="0" applyFont="1" applyAlignment="1">
      <alignment vertical="center"/>
    </xf>
    <xf numFmtId="0" fontId="46" fillId="0" borderId="0" xfId="11736" applyFont="1" applyFill="1" applyAlignment="1">
      <alignment vertical="center"/>
    </xf>
    <xf numFmtId="0" fontId="187" fillId="0" borderId="0" xfId="11736" applyNumberFormat="1" applyFont="1" applyFill="1" applyAlignment="1">
      <alignment horizontal="right" vertical="center"/>
    </xf>
    <xf numFmtId="189" fontId="189" fillId="0" borderId="0" xfId="11745" applyNumberFormat="1" applyFont="1" applyFill="1" applyBorder="1" applyAlignment="1">
      <alignment horizontal="left"/>
    </xf>
    <xf numFmtId="37" fontId="189" fillId="0" borderId="0" xfId="11745" applyFont="1" applyFill="1" applyBorder="1" applyAlignment="1">
      <alignment vertical="center"/>
    </xf>
    <xf numFmtId="37" fontId="14" fillId="0" borderId="0" xfId="11745" applyFont="1" applyFill="1" applyBorder="1" applyAlignment="1">
      <alignment vertical="center"/>
    </xf>
    <xf numFmtId="37" fontId="14" fillId="0" borderId="0" xfId="11745" applyFont="1" applyFill="1" applyBorder="1"/>
    <xf numFmtId="37" fontId="14" fillId="0" borderId="0" xfId="11745" applyFont="1" applyFill="1"/>
    <xf numFmtId="37" fontId="24" fillId="0" borderId="16" xfId="11745" applyFont="1" applyFill="1" applyBorder="1" applyAlignment="1" applyProtection="1">
      <alignment vertical="center"/>
    </xf>
    <xf numFmtId="37" fontId="190" fillId="0" borderId="16" xfId="11745" applyFont="1" applyFill="1" applyBorder="1" applyAlignment="1" applyProtection="1">
      <alignment vertical="center"/>
    </xf>
    <xf numFmtId="189" fontId="191" fillId="0" borderId="0" xfId="11745" applyNumberFormat="1" applyFont="1" applyFill="1" applyBorder="1" applyAlignment="1">
      <alignment horizontal="left"/>
    </xf>
    <xf numFmtId="189" fontId="191" fillId="0" borderId="0" xfId="11745" applyNumberFormat="1" applyFont="1" applyFill="1" applyBorder="1" applyAlignment="1">
      <alignment horizontal="left" vertical="center"/>
    </xf>
    <xf numFmtId="189" fontId="15" fillId="0" borderId="0" xfId="11745" applyNumberFormat="1" applyFont="1" applyFill="1" applyBorder="1" applyAlignment="1">
      <alignment horizontal="left" vertical="center"/>
    </xf>
    <xf numFmtId="189" fontId="15" fillId="0" borderId="0" xfId="11745" applyNumberFormat="1" applyFont="1" applyFill="1" applyBorder="1" applyAlignment="1">
      <alignment horizontal="left"/>
    </xf>
    <xf numFmtId="189" fontId="15" fillId="0" borderId="0" xfId="11745" applyNumberFormat="1" applyFont="1" applyFill="1" applyAlignment="1">
      <alignment horizontal="left"/>
    </xf>
    <xf numFmtId="0" fontId="15" fillId="0" borderId="54" xfId="11745" applyNumberFormat="1" applyFont="1" applyFill="1" applyBorder="1" applyAlignment="1" applyProtection="1">
      <alignment horizontal="distributed" vertical="center"/>
    </xf>
    <xf numFmtId="0" fontId="192" fillId="0" borderId="55" xfId="11745" applyNumberFormat="1" applyFont="1" applyFill="1" applyBorder="1" applyAlignment="1" applyProtection="1">
      <alignment horizontal="distributed" vertical="center"/>
    </xf>
    <xf numFmtId="0" fontId="15" fillId="0" borderId="55" xfId="11745" applyNumberFormat="1" applyFont="1" applyFill="1" applyBorder="1" applyAlignment="1" applyProtection="1">
      <alignment horizontal="distributed" vertical="center"/>
    </xf>
    <xf numFmtId="0" fontId="15" fillId="0" borderId="15" xfId="11745" applyNumberFormat="1" applyFont="1" applyFill="1" applyBorder="1" applyAlignment="1" applyProtection="1">
      <alignment horizontal="distributed" vertical="center"/>
    </xf>
    <xf numFmtId="37" fontId="15" fillId="0" borderId="0" xfId="11745" applyFont="1" applyFill="1" applyBorder="1"/>
    <xf numFmtId="37" fontId="15" fillId="0" borderId="0" xfId="11745" applyFont="1" applyFill="1"/>
    <xf numFmtId="37" fontId="193" fillId="0" borderId="0" xfId="11745" applyFont="1" applyFill="1"/>
    <xf numFmtId="41" fontId="192" fillId="0" borderId="0" xfId="2019" applyFont="1" applyFill="1" applyAlignment="1">
      <alignment horizontal="center"/>
    </xf>
    <xf numFmtId="37" fontId="194" fillId="0" borderId="0" xfId="1987" applyNumberFormat="1" applyFont="1" applyFill="1" applyAlignment="1">
      <alignment horizontal="right" vertical="center"/>
    </xf>
    <xf numFmtId="37" fontId="193" fillId="0" borderId="0" xfId="11745" applyFont="1" applyFill="1" applyAlignment="1">
      <alignment horizontal="left"/>
    </xf>
    <xf numFmtId="37" fontId="192" fillId="0" borderId="0" xfId="11745" applyFont="1" applyFill="1" applyBorder="1"/>
    <xf numFmtId="37" fontId="192" fillId="0" borderId="0" xfId="11745" applyFont="1" applyFill="1"/>
    <xf numFmtId="37" fontId="192" fillId="0" borderId="0" xfId="11745" applyFont="1" applyFill="1" applyAlignment="1">
      <alignment horizontal="right"/>
    </xf>
    <xf numFmtId="37" fontId="195" fillId="0" borderId="0" xfId="11745" applyFont="1" applyFill="1"/>
    <xf numFmtId="37" fontId="192" fillId="0" borderId="0" xfId="11745" applyFont="1" applyFill="1" applyAlignment="1">
      <alignment horizontal="left"/>
    </xf>
    <xf numFmtId="37" fontId="196" fillId="0" borderId="0" xfId="11745" applyFont="1" applyFill="1"/>
    <xf numFmtId="37" fontId="197" fillId="0" borderId="0" xfId="11745" applyFont="1" applyFill="1"/>
    <xf numFmtId="37" fontId="196" fillId="0" borderId="0" xfId="11745" applyFont="1" applyFill="1" applyAlignment="1">
      <alignment horizontal="left"/>
    </xf>
    <xf numFmtId="37" fontId="14" fillId="0" borderId="0" xfId="11745" applyFont="1" applyFill="1" applyAlignment="1">
      <alignment horizontal="left"/>
    </xf>
    <xf numFmtId="41" fontId="187" fillId="0" borderId="0" xfId="2019" applyFont="1" applyFill="1" applyAlignment="1">
      <alignment horizontal="center" vertical="center"/>
    </xf>
    <xf numFmtId="0" fontId="46" fillId="0" borderId="0" xfId="11742" applyFont="1" applyFill="1"/>
    <xf numFmtId="0" fontId="46" fillId="0" borderId="0" xfId="11742" applyNumberFormat="1" applyFont="1" applyFill="1" applyAlignment="1">
      <alignment vertical="center"/>
    </xf>
    <xf numFmtId="37" fontId="46" fillId="0" borderId="0" xfId="11742" applyNumberFormat="1" applyFont="1" applyFill="1" applyBorder="1" applyAlignment="1">
      <alignment vertical="center"/>
    </xf>
    <xf numFmtId="49" fontId="187" fillId="0" borderId="0" xfId="11742" applyNumberFormat="1" applyFont="1" applyFill="1" applyAlignment="1">
      <alignment vertical="center"/>
    </xf>
    <xf numFmtId="37" fontId="185" fillId="0" borderId="0" xfId="0" applyNumberFormat="1" applyFont="1" applyFill="1" applyAlignment="1">
      <alignment vertical="center"/>
    </xf>
    <xf numFmtId="37" fontId="46" fillId="0" borderId="0" xfId="0" applyNumberFormat="1" applyFont="1" applyFill="1" applyAlignment="1">
      <alignment vertical="center"/>
    </xf>
    <xf numFmtId="37" fontId="187" fillId="0" borderId="0" xfId="11736" applyNumberFormat="1" applyFont="1" applyFill="1" applyAlignment="1">
      <alignment horizontal="right" vertical="center"/>
    </xf>
    <xf numFmtId="0" fontId="192" fillId="0" borderId="79" xfId="11745" applyNumberFormat="1" applyFont="1" applyFill="1" applyBorder="1" applyAlignment="1" applyProtection="1">
      <alignment horizontal="distributed" vertical="center"/>
    </xf>
    <xf numFmtId="0" fontId="15" fillId="0" borderId="79" xfId="11745" applyNumberFormat="1" applyFont="1" applyFill="1" applyBorder="1" applyAlignment="1" applyProtection="1">
      <alignment horizontal="distributed" vertical="center"/>
    </xf>
    <xf numFmtId="41" fontId="15" fillId="0" borderId="79" xfId="2019" applyFont="1" applyFill="1" applyBorder="1" applyAlignment="1" applyProtection="1">
      <alignment horizontal="center" vertical="center"/>
    </xf>
    <xf numFmtId="37" fontId="15" fillId="0" borderId="16" xfId="11745" applyFont="1" applyFill="1" applyBorder="1" applyAlignment="1" applyProtection="1">
      <alignment horizontal="left" vertical="center"/>
    </xf>
    <xf numFmtId="37" fontId="15" fillId="0" borderId="16" xfId="11745" applyFont="1" applyFill="1" applyBorder="1" applyAlignment="1">
      <alignment horizontal="left" vertical="center"/>
    </xf>
    <xf numFmtId="37" fontId="15" fillId="0" borderId="16" xfId="11745" applyNumberFormat="1" applyFont="1" applyFill="1" applyBorder="1" applyAlignment="1" applyProtection="1">
      <alignment horizontal="right" vertical="center"/>
    </xf>
    <xf numFmtId="37" fontId="116" fillId="0" borderId="0" xfId="0" applyNumberFormat="1" applyFont="1" applyFill="1" applyAlignment="1">
      <alignment vertical="center"/>
    </xf>
    <xf numFmtId="209" fontId="272" fillId="0" borderId="0" xfId="2017" applyNumberFormat="1" applyFont="1" applyAlignment="1">
      <alignment horizontal="center" vertical="center"/>
    </xf>
    <xf numFmtId="37" fontId="194" fillId="0" borderId="0" xfId="33880" applyNumberFormat="1" applyFont="1" applyFill="1" applyAlignment="1">
      <alignment horizontal="right"/>
    </xf>
    <xf numFmtId="37" fontId="156" fillId="0" borderId="0" xfId="0" applyNumberFormat="1" applyFont="1" applyFill="1" applyAlignment="1">
      <alignment vertical="center"/>
    </xf>
    <xf numFmtId="41" fontId="190" fillId="0" borderId="0" xfId="2017" applyFont="1" applyFill="1" applyAlignment="1"/>
    <xf numFmtId="37" fontId="68" fillId="0" borderId="0" xfId="0" applyNumberFormat="1" applyFont="1" applyFill="1" applyAlignment="1">
      <alignment horizontal="right" vertical="center" shrinkToFit="1"/>
    </xf>
    <xf numFmtId="37" fontId="182" fillId="0" borderId="0" xfId="0" applyNumberFormat="1" applyFont="1" applyFill="1" applyAlignment="1">
      <alignment horizontal="right" vertical="center" shrinkToFit="1"/>
    </xf>
    <xf numFmtId="41" fontId="182" fillId="0" borderId="0" xfId="2019" applyFont="1" applyFill="1" applyAlignment="1">
      <alignment horizontal="right" vertical="center" shrinkToFit="1"/>
    </xf>
    <xf numFmtId="37" fontId="117" fillId="0" borderId="0" xfId="0" applyNumberFormat="1" applyFont="1" applyFill="1" applyAlignment="1">
      <alignment horizontal="left" vertical="center" shrinkToFit="1"/>
    </xf>
    <xf numFmtId="326" fontId="68" fillId="0" borderId="0" xfId="11736" applyNumberFormat="1" applyFont="1" applyFill="1" applyAlignment="1">
      <alignment vertical="center" shrinkToFit="1"/>
    </xf>
    <xf numFmtId="37" fontId="182" fillId="0" borderId="0" xfId="11737" applyNumberFormat="1" applyFont="1" applyFill="1" applyAlignment="1">
      <alignment horizontal="right" vertical="center" shrinkToFit="1"/>
    </xf>
    <xf numFmtId="185" fontId="117" fillId="0" borderId="0" xfId="11736" applyNumberFormat="1" applyFont="1" applyFill="1" applyAlignment="1">
      <alignment horizontal="left" vertical="center" shrinkToFit="1"/>
    </xf>
    <xf numFmtId="41" fontId="46" fillId="31" borderId="3" xfId="11739" applyNumberFormat="1" applyFont="1" applyFill="1" applyBorder="1" applyAlignment="1">
      <alignment horizontal="center" vertical="center" wrapText="1"/>
    </xf>
    <xf numFmtId="41" fontId="46" fillId="31" borderId="3" xfId="11737" applyNumberFormat="1" applyFont="1" applyFill="1" applyBorder="1" applyAlignment="1">
      <alignment horizontal="centerContinuous" vertical="center"/>
    </xf>
    <xf numFmtId="41" fontId="46" fillId="31" borderId="3" xfId="11739" applyNumberFormat="1" applyFont="1" applyFill="1" applyBorder="1" applyAlignment="1">
      <alignment horizontal="center" vertical="center"/>
    </xf>
    <xf numFmtId="41" fontId="46" fillId="31" borderId="3" xfId="11737" applyNumberFormat="1" applyFont="1" applyFill="1" applyBorder="1" applyAlignment="1">
      <alignment horizontal="center" vertical="center"/>
    </xf>
    <xf numFmtId="0" fontId="183" fillId="0" borderId="0" xfId="11742" applyFont="1" applyFill="1" applyAlignment="1">
      <alignment horizontal="center"/>
    </xf>
    <xf numFmtId="41" fontId="15" fillId="0" borderId="54" xfId="2019" applyFont="1" applyFill="1" applyBorder="1" applyAlignment="1" applyProtection="1">
      <alignment vertical="center" shrinkToFit="1"/>
    </xf>
    <xf numFmtId="41" fontId="15" fillId="0" borderId="83" xfId="11745" applyNumberFormat="1" applyFont="1" applyFill="1" applyBorder="1" applyAlignment="1">
      <alignment vertical="center" shrinkToFit="1"/>
    </xf>
    <xf numFmtId="0" fontId="15" fillId="0" borderId="82" xfId="11745" applyNumberFormat="1" applyFont="1" applyFill="1" applyBorder="1" applyAlignment="1">
      <alignment horizontal="left" vertical="center" shrinkToFit="1"/>
    </xf>
    <xf numFmtId="41" fontId="15" fillId="0" borderId="84" xfId="11745" applyNumberFormat="1" applyFont="1" applyFill="1" applyBorder="1" applyAlignment="1">
      <alignment horizontal="left" vertical="center" shrinkToFit="1"/>
    </xf>
    <xf numFmtId="41" fontId="15" fillId="0" borderId="55" xfId="2019" applyFont="1" applyFill="1" applyBorder="1" applyAlignment="1" applyProtection="1">
      <alignment vertical="center" shrinkToFit="1"/>
    </xf>
    <xf numFmtId="41" fontId="192" fillId="0" borderId="12" xfId="11745" applyNumberFormat="1" applyFont="1" applyFill="1" applyBorder="1" applyAlignment="1">
      <alignment vertical="center" shrinkToFit="1"/>
    </xf>
    <xf numFmtId="0" fontId="192" fillId="0" borderId="16" xfId="11745" applyNumberFormat="1" applyFont="1" applyFill="1" applyBorder="1" applyAlignment="1">
      <alignment horizontal="left" vertical="center" shrinkToFit="1"/>
    </xf>
    <xf numFmtId="41" fontId="192" fillId="0" borderId="24" xfId="11745" applyNumberFormat="1" applyFont="1" applyFill="1" applyBorder="1" applyAlignment="1">
      <alignment horizontal="left" vertical="center" shrinkToFit="1"/>
    </xf>
    <xf numFmtId="41" fontId="15" fillId="0" borderId="79" xfId="2019" applyFont="1" applyFill="1" applyBorder="1" applyAlignment="1" applyProtection="1">
      <alignment vertical="center" shrinkToFit="1"/>
    </xf>
    <xf numFmtId="41" fontId="192" fillId="0" borderId="80" xfId="11745" applyNumberFormat="1" applyFont="1" applyFill="1" applyBorder="1" applyAlignment="1">
      <alignment vertical="center" shrinkToFit="1"/>
    </xf>
    <xf numFmtId="0" fontId="191" fillId="0" borderId="75" xfId="11745" applyNumberFormat="1" applyFont="1" applyFill="1" applyBorder="1" applyAlignment="1">
      <alignment horizontal="left" vertical="center" shrinkToFit="1"/>
    </xf>
    <xf numFmtId="41" fontId="192" fillId="0" borderId="74" xfId="11745" applyNumberFormat="1" applyFont="1" applyFill="1" applyBorder="1" applyAlignment="1">
      <alignment horizontal="left" vertical="center" shrinkToFit="1"/>
    </xf>
    <xf numFmtId="41" fontId="15" fillId="0" borderId="81" xfId="2019" applyFont="1" applyFill="1" applyBorder="1" applyAlignment="1" applyProtection="1">
      <alignment vertical="center" shrinkToFit="1"/>
    </xf>
    <xf numFmtId="0" fontId="191" fillId="0" borderId="82" xfId="11745" applyNumberFormat="1" applyFont="1" applyFill="1" applyBorder="1" applyAlignment="1">
      <alignment horizontal="left" vertical="center" shrinkToFit="1"/>
    </xf>
    <xf numFmtId="10" fontId="15" fillId="0" borderId="84" xfId="1985" applyNumberFormat="1" applyFont="1" applyFill="1" applyBorder="1" applyAlignment="1">
      <alignment horizontal="left" vertical="center" shrinkToFit="1"/>
    </xf>
    <xf numFmtId="41" fontId="15" fillId="0" borderId="29" xfId="2019" applyFont="1" applyFill="1" applyBorder="1" applyAlignment="1" applyProtection="1">
      <alignment horizontal="right" vertical="center" shrinkToFit="1"/>
    </xf>
    <xf numFmtId="41" fontId="15" fillId="0" borderId="12" xfId="11746" applyNumberFormat="1" applyFont="1" applyFill="1" applyBorder="1" applyAlignment="1" applyProtection="1">
      <alignment horizontal="left" vertical="center" shrinkToFit="1"/>
    </xf>
    <xf numFmtId="10" fontId="15" fillId="0" borderId="16" xfId="1987" applyNumberFormat="1" applyFont="1" applyFill="1" applyBorder="1" applyAlignment="1">
      <alignment horizontal="left" vertical="center" shrinkToFit="1"/>
    </xf>
    <xf numFmtId="41" fontId="15" fillId="0" borderId="24" xfId="11745" applyNumberFormat="1" applyFont="1" applyFill="1" applyBorder="1" applyAlignment="1" applyProtection="1">
      <alignment horizontal="justify" vertical="center" shrinkToFit="1"/>
    </xf>
    <xf numFmtId="41" fontId="15" fillId="0" borderId="80" xfId="11745" applyNumberFormat="1" applyFont="1" applyFill="1" applyBorder="1" applyAlignment="1">
      <alignment horizontal="left" vertical="center" shrinkToFit="1"/>
    </xf>
    <xf numFmtId="41" fontId="15" fillId="0" borderId="74" xfId="11745" applyNumberFormat="1" applyFont="1" applyFill="1" applyBorder="1" applyAlignment="1">
      <alignment horizontal="left" vertical="center" shrinkToFit="1"/>
    </xf>
    <xf numFmtId="41" fontId="15" fillId="0" borderId="54" xfId="2019" applyFont="1" applyFill="1" applyBorder="1" applyAlignment="1" applyProtection="1">
      <alignment horizontal="right" vertical="center" shrinkToFit="1"/>
    </xf>
    <xf numFmtId="10" fontId="15" fillId="0" borderId="0" xfId="1985" applyNumberFormat="1" applyFont="1" applyFill="1" applyBorder="1" applyAlignment="1">
      <alignment horizontal="left" vertical="center" shrinkToFit="1"/>
    </xf>
    <xf numFmtId="10" fontId="15" fillId="0" borderId="49" xfId="1985" applyNumberFormat="1" applyFont="1" applyFill="1" applyBorder="1" applyAlignment="1">
      <alignment horizontal="left" vertical="center" shrinkToFit="1"/>
    </xf>
    <xf numFmtId="41" fontId="15" fillId="0" borderId="15" xfId="2019" applyFont="1" applyFill="1" applyBorder="1" applyAlignment="1" applyProtection="1">
      <alignment horizontal="right" vertical="center" shrinkToFit="1"/>
    </xf>
    <xf numFmtId="41" fontId="15" fillId="0" borderId="4" xfId="11745" applyNumberFormat="1" applyFont="1" applyFill="1" applyBorder="1" applyAlignment="1">
      <alignment horizontal="left" vertical="center" shrinkToFit="1"/>
    </xf>
    <xf numFmtId="41" fontId="15" fillId="0" borderId="55" xfId="2019" applyFont="1" applyFill="1" applyBorder="1" applyAlignment="1" applyProtection="1">
      <alignment horizontal="right" vertical="center" shrinkToFit="1"/>
    </xf>
    <xf numFmtId="41" fontId="15" fillId="0" borderId="79" xfId="2019" applyFont="1" applyFill="1" applyBorder="1" applyAlignment="1" applyProtection="1">
      <alignment horizontal="right" vertical="center" shrinkToFit="1"/>
    </xf>
    <xf numFmtId="0" fontId="15" fillId="0" borderId="75" xfId="1987" applyNumberFormat="1" applyFont="1" applyFill="1" applyBorder="1" applyAlignment="1">
      <alignment horizontal="left" vertical="center" shrinkToFit="1"/>
    </xf>
    <xf numFmtId="41" fontId="15" fillId="0" borderId="74" xfId="11745" applyNumberFormat="1" applyFont="1" applyFill="1" applyBorder="1" applyAlignment="1" applyProtection="1">
      <alignment horizontal="left" vertical="center" shrinkToFit="1"/>
    </xf>
    <xf numFmtId="41" fontId="15" fillId="0" borderId="80" xfId="11745" applyNumberFormat="1" applyFont="1" applyFill="1" applyBorder="1" applyAlignment="1" applyProtection="1">
      <alignment horizontal="left" vertical="center" shrinkToFit="1"/>
    </xf>
    <xf numFmtId="0" fontId="15" fillId="0" borderId="75" xfId="11745" applyNumberFormat="1" applyFont="1" applyFill="1" applyBorder="1" applyAlignment="1">
      <alignment horizontal="left" vertical="center" shrinkToFit="1"/>
    </xf>
    <xf numFmtId="10" fontId="15" fillId="0" borderId="75" xfId="1987" applyNumberFormat="1" applyFont="1" applyFill="1" applyBorder="1" applyAlignment="1" applyProtection="1">
      <alignment horizontal="left" vertical="center" shrinkToFit="1"/>
    </xf>
    <xf numFmtId="41" fontId="15" fillId="0" borderId="74" xfId="11745" applyNumberFormat="1" applyFont="1" applyFill="1" applyBorder="1" applyAlignment="1" applyProtection="1">
      <alignment horizontal="justify" vertical="center" shrinkToFit="1"/>
    </xf>
    <xf numFmtId="41" fontId="24" fillId="0" borderId="79" xfId="2019" applyFont="1" applyFill="1" applyBorder="1" applyAlignment="1" applyProtection="1">
      <alignment vertical="center" shrinkToFit="1"/>
    </xf>
    <xf numFmtId="10" fontId="15" fillId="0" borderId="75" xfId="11745" applyNumberFormat="1" applyFont="1" applyFill="1" applyBorder="1" applyAlignment="1" applyProtection="1">
      <alignment horizontal="left" vertical="center" shrinkToFit="1"/>
    </xf>
    <xf numFmtId="0" fontId="187" fillId="79" borderId="0" xfId="0" applyFont="1" applyFill="1" applyAlignment="1">
      <alignment horizontal="center"/>
    </xf>
    <xf numFmtId="41" fontId="182" fillId="0" borderId="0" xfId="11742" applyNumberFormat="1" applyFont="1" applyFill="1"/>
    <xf numFmtId="41" fontId="24" fillId="0" borderId="80" xfId="11745" applyNumberFormat="1" applyFont="1" applyFill="1" applyBorder="1" applyAlignment="1" applyProtection="1">
      <alignment horizontal="left" vertical="center" shrinkToFit="1"/>
    </xf>
    <xf numFmtId="0" fontId="285" fillId="0" borderId="79" xfId="11745" applyNumberFormat="1" applyFont="1" applyFill="1" applyBorder="1" applyAlignment="1" applyProtection="1">
      <alignment horizontal="distributed" vertical="center"/>
    </xf>
    <xf numFmtId="37" fontId="286" fillId="0" borderId="85" xfId="11745" applyFont="1" applyFill="1" applyBorder="1" applyAlignment="1">
      <alignment vertical="center"/>
    </xf>
    <xf numFmtId="10" fontId="187" fillId="79" borderId="0" xfId="0" applyNumberFormat="1" applyFont="1" applyFill="1" applyAlignment="1">
      <alignment horizontal="center"/>
    </xf>
    <xf numFmtId="37" fontId="68" fillId="0" borderId="0" xfId="0" applyNumberFormat="1" applyFont="1" applyFill="1" applyAlignment="1">
      <alignment horizontal="center" vertical="center" shrinkToFit="1"/>
    </xf>
    <xf numFmtId="41" fontId="15" fillId="0" borderId="0" xfId="2017" applyFont="1" applyAlignment="1">
      <alignment horizontal="left" vertical="center" shrinkToFit="1"/>
    </xf>
    <xf numFmtId="0" fontId="272" fillId="0" borderId="0" xfId="30252" applyFont="1" applyAlignment="1">
      <alignment vertical="center"/>
    </xf>
    <xf numFmtId="0" fontId="30" fillId="0" borderId="0" xfId="30252" applyFont="1" applyAlignment="1">
      <alignment horizontal="center" vertical="center"/>
    </xf>
    <xf numFmtId="194" fontId="30" fillId="0" borderId="0" xfId="30252" applyNumberFormat="1" applyFont="1" applyAlignment="1">
      <alignment horizontal="center" vertical="center"/>
    </xf>
    <xf numFmtId="0" fontId="30" fillId="0" borderId="0" xfId="30252" applyFont="1" applyAlignment="1">
      <alignment vertical="center"/>
    </xf>
    <xf numFmtId="0" fontId="290" fillId="0" borderId="0" xfId="30252" applyFont="1" applyAlignment="1">
      <alignment horizontal="center" vertical="center"/>
    </xf>
    <xf numFmtId="0" fontId="272" fillId="0" borderId="0" xfId="30252" applyFont="1" applyAlignment="1">
      <alignment horizontal="center" vertical="center"/>
    </xf>
    <xf numFmtId="194" fontId="272" fillId="0" borderId="0" xfId="30252" applyNumberFormat="1" applyFont="1" applyAlignment="1">
      <alignment horizontal="center" vertical="center"/>
    </xf>
    <xf numFmtId="182" fontId="30" fillId="0" borderId="0" xfId="2017" applyNumberFormat="1" applyFont="1" applyAlignment="1">
      <alignment horizontal="right" vertical="center"/>
    </xf>
    <xf numFmtId="182" fontId="272" fillId="0" borderId="0" xfId="2017" applyNumberFormat="1" applyFont="1" applyAlignment="1">
      <alignment horizontal="right" vertical="center"/>
    </xf>
    <xf numFmtId="37" fontId="68" fillId="0" borderId="0" xfId="0" applyNumberFormat="1" applyFont="1" applyFill="1" applyAlignment="1">
      <alignment horizontal="left" vertical="center" shrinkToFit="1"/>
    </xf>
    <xf numFmtId="182" fontId="68" fillId="0" borderId="0" xfId="0" applyNumberFormat="1" applyFont="1" applyFill="1" applyAlignment="1">
      <alignment horizontal="center" vertical="center" shrinkToFit="1"/>
    </xf>
    <xf numFmtId="37" fontId="68" fillId="0" borderId="0" xfId="0" applyNumberFormat="1" applyFont="1" applyFill="1" applyAlignment="1">
      <alignment horizontal="left" vertical="center"/>
    </xf>
    <xf numFmtId="37" fontId="200" fillId="0" borderId="16" xfId="0" applyNumberFormat="1" applyFont="1" applyFill="1" applyBorder="1" applyAlignment="1">
      <alignment vertical="center"/>
    </xf>
    <xf numFmtId="37" fontId="68" fillId="31" borderId="3" xfId="0" applyNumberFormat="1" applyFont="1" applyFill="1" applyBorder="1" applyAlignment="1">
      <alignment horizontal="center" vertical="center" shrinkToFit="1"/>
    </xf>
    <xf numFmtId="41" fontId="68" fillId="31" borderId="3" xfId="2019" applyFont="1" applyFill="1" applyBorder="1" applyAlignment="1">
      <alignment horizontal="center" vertical="center" shrinkToFit="1"/>
    </xf>
    <xf numFmtId="0" fontId="30" fillId="0" borderId="0" xfId="30252" applyFont="1" applyAlignment="1">
      <alignment horizontal="left" vertical="center" wrapText="1"/>
    </xf>
    <xf numFmtId="0" fontId="272" fillId="0" borderId="0" xfId="30252" applyFont="1" applyAlignment="1">
      <alignment horizontal="left" vertical="center" wrapText="1"/>
    </xf>
    <xf numFmtId="182" fontId="15" fillId="0" borderId="57" xfId="2019" applyNumberFormat="1" applyFont="1" applyFill="1" applyBorder="1" applyAlignment="1" applyProtection="1">
      <alignment vertical="center" shrinkToFit="1"/>
    </xf>
    <xf numFmtId="37" fontId="24" fillId="0" borderId="16" xfId="11745" applyFont="1" applyFill="1" applyBorder="1" applyAlignment="1" applyProtection="1">
      <alignment horizontal="center" vertical="center"/>
    </xf>
    <xf numFmtId="37" fontId="156" fillId="0" borderId="0" xfId="0" applyNumberFormat="1" applyFont="1" applyFill="1" applyAlignment="1">
      <alignment horizontal="left" vertical="center"/>
    </xf>
    <xf numFmtId="37" fontId="46" fillId="0" borderId="0" xfId="0" applyNumberFormat="1" applyFont="1" applyFill="1" applyAlignment="1">
      <alignment horizontal="left" vertical="center"/>
    </xf>
    <xf numFmtId="37" fontId="185" fillId="0" borderId="0" xfId="0" applyNumberFormat="1" applyFont="1" applyFill="1" applyAlignment="1">
      <alignment horizontal="left" vertical="center"/>
    </xf>
    <xf numFmtId="37" fontId="116" fillId="0" borderId="0" xfId="0" applyNumberFormat="1" applyFont="1" applyFill="1" applyAlignment="1">
      <alignment horizontal="left" vertical="center"/>
    </xf>
    <xf numFmtId="49" fontId="300" fillId="0" borderId="0" xfId="11736" applyNumberFormat="1" applyFont="1" applyFill="1" applyAlignment="1">
      <alignment horizontal="right" vertical="center"/>
    </xf>
    <xf numFmtId="276" fontId="23" fillId="0" borderId="85" xfId="11742" applyNumberFormat="1" applyFont="1" applyFill="1" applyBorder="1" applyAlignment="1">
      <alignment horizontal="center" vertical="center"/>
    </xf>
    <xf numFmtId="0" fontId="301" fillId="0" borderId="85" xfId="0" applyNumberFormat="1" applyFont="1" applyFill="1" applyBorder="1" applyAlignment="1">
      <alignment horizontal="left" vertical="center" shrinkToFit="1"/>
    </xf>
    <xf numFmtId="0" fontId="23" fillId="0" borderId="85" xfId="0" applyFont="1" applyFill="1" applyBorder="1" applyAlignment="1">
      <alignment horizontal="left" vertical="center" shrinkToFit="1"/>
    </xf>
    <xf numFmtId="0" fontId="23" fillId="0" borderId="85" xfId="0" applyFont="1" applyFill="1" applyBorder="1" applyAlignment="1">
      <alignment horizontal="center" vertical="center" shrinkToFit="1"/>
    </xf>
    <xf numFmtId="41" fontId="23" fillId="0" borderId="85" xfId="2536" applyNumberFormat="1" applyFont="1" applyFill="1" applyBorder="1" applyAlignment="1">
      <alignment vertical="center" shrinkToFit="1"/>
    </xf>
    <xf numFmtId="41" fontId="23" fillId="0" borderId="85" xfId="2536" applyNumberFormat="1" applyFont="1" applyFill="1" applyBorder="1" applyAlignment="1">
      <alignment horizontal="right" vertical="center" shrinkToFit="1"/>
    </xf>
    <xf numFmtId="41" fontId="23" fillId="0" borderId="85" xfId="11743" applyNumberFormat="1" applyFont="1" applyFill="1" applyBorder="1" applyAlignment="1">
      <alignment vertical="center" shrinkToFit="1"/>
    </xf>
    <xf numFmtId="41" fontId="300" fillId="0" borderId="85" xfId="11743" applyNumberFormat="1" applyFont="1" applyFill="1" applyBorder="1" applyAlignment="1">
      <alignment vertical="center" shrinkToFit="1"/>
    </xf>
    <xf numFmtId="0" fontId="23" fillId="0" borderId="85" xfId="11742" applyNumberFormat="1" applyFont="1" applyFill="1" applyBorder="1" applyAlignment="1">
      <alignment horizontal="center" vertical="center"/>
    </xf>
    <xf numFmtId="41" fontId="300" fillId="0" borderId="0" xfId="2019" applyFont="1" applyFill="1" applyAlignment="1">
      <alignment horizontal="center" vertical="center"/>
    </xf>
    <xf numFmtId="37" fontId="23" fillId="0" borderId="0" xfId="11739" applyNumberFormat="1" applyFont="1" applyFill="1" applyBorder="1" applyAlignment="1">
      <alignment vertical="center"/>
    </xf>
    <xf numFmtId="37" fontId="23" fillId="0" borderId="0" xfId="11742" applyNumberFormat="1" applyFont="1" applyFill="1" applyBorder="1" applyAlignment="1">
      <alignment vertical="center"/>
    </xf>
    <xf numFmtId="0" fontId="23" fillId="0" borderId="0" xfId="11742" applyFont="1" applyFill="1"/>
    <xf numFmtId="185" fontId="23" fillId="0" borderId="0" xfId="11742" applyNumberFormat="1" applyFont="1" applyFill="1" applyAlignment="1">
      <alignment horizontal="left" vertical="center"/>
    </xf>
    <xf numFmtId="0" fontId="23" fillId="0" borderId="0" xfId="11742" applyNumberFormat="1" applyFont="1" applyFill="1" applyAlignment="1">
      <alignment vertical="center"/>
    </xf>
    <xf numFmtId="0" fontId="302" fillId="0" borderId="0" xfId="11736" applyNumberFormat="1" applyFont="1" applyFill="1" applyAlignment="1">
      <alignment horizontal="right" vertical="center"/>
    </xf>
    <xf numFmtId="276" fontId="303" fillId="0" borderId="85" xfId="11742" applyNumberFormat="1" applyFont="1" applyFill="1" applyBorder="1" applyAlignment="1">
      <alignment horizontal="center" vertical="center"/>
    </xf>
    <xf numFmtId="0" fontId="303" fillId="0" borderId="57" xfId="0" applyNumberFormat="1" applyFont="1" applyFill="1" applyBorder="1" applyAlignment="1">
      <alignment horizontal="left" vertical="center" shrinkToFit="1"/>
    </xf>
    <xf numFmtId="41" fontId="303" fillId="17" borderId="88" xfId="2536" applyNumberFormat="1" applyFont="1" applyFill="1" applyBorder="1" applyAlignment="1">
      <alignment vertical="center" shrinkToFit="1"/>
    </xf>
    <xf numFmtId="41" fontId="303" fillId="17" borderId="88" xfId="2536" applyNumberFormat="1" applyFont="1" applyFill="1" applyBorder="1" applyAlignment="1">
      <alignment horizontal="right" vertical="center" shrinkToFit="1"/>
    </xf>
    <xf numFmtId="41" fontId="303" fillId="0" borderId="85" xfId="2536" applyNumberFormat="1" applyFont="1" applyFill="1" applyBorder="1" applyAlignment="1">
      <alignment vertical="center" shrinkToFit="1"/>
    </xf>
    <xf numFmtId="41" fontId="303" fillId="0" borderId="85" xfId="11743" applyNumberFormat="1" applyFont="1" applyFill="1" applyBorder="1" applyAlignment="1">
      <alignment vertical="center" shrinkToFit="1"/>
    </xf>
    <xf numFmtId="41" fontId="302" fillId="0" borderId="85" xfId="11743" applyNumberFormat="1" applyFont="1" applyFill="1" applyBorder="1" applyAlignment="1">
      <alignment vertical="center" shrinkToFit="1"/>
    </xf>
    <xf numFmtId="0" fontId="303" fillId="0" borderId="85" xfId="11742" applyNumberFormat="1" applyFont="1" applyFill="1" applyBorder="1" applyAlignment="1">
      <alignment horizontal="center" vertical="center"/>
    </xf>
    <xf numFmtId="187" fontId="303" fillId="0" borderId="0" xfId="2019" applyNumberFormat="1" applyFont="1" applyFill="1" applyBorder="1" applyAlignment="1">
      <alignment horizontal="center"/>
    </xf>
    <xf numFmtId="41" fontId="302" fillId="0" borderId="0" xfId="2019" applyFont="1" applyFill="1" applyAlignment="1">
      <alignment horizontal="center" vertical="center"/>
    </xf>
    <xf numFmtId="37" fontId="303" fillId="0" borderId="0" xfId="11739" applyNumberFormat="1" applyFont="1" applyFill="1" applyBorder="1" applyAlignment="1">
      <alignment vertical="center"/>
    </xf>
    <xf numFmtId="0" fontId="303" fillId="0" borderId="0" xfId="11742" applyFont="1" applyFill="1"/>
    <xf numFmtId="185" fontId="303" fillId="0" borderId="0" xfId="11742" applyNumberFormat="1" applyFont="1" applyFill="1" applyAlignment="1">
      <alignment horizontal="left" vertical="center"/>
    </xf>
    <xf numFmtId="0" fontId="303" fillId="0" borderId="0" xfId="11742" applyNumberFormat="1" applyFont="1" applyFill="1" applyAlignment="1">
      <alignment vertical="center"/>
    </xf>
    <xf numFmtId="37" fontId="300" fillId="0" borderId="0" xfId="11736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41" fontId="23" fillId="0" borderId="0" xfId="0" applyNumberFormat="1" applyFont="1" applyFill="1" applyAlignment="1">
      <alignment vertical="center"/>
    </xf>
    <xf numFmtId="41" fontId="23" fillId="0" borderId="88" xfId="2017" applyFont="1" applyFill="1" applyBorder="1" applyAlignment="1">
      <alignment horizontal="left" vertical="center" shrinkToFit="1"/>
    </xf>
    <xf numFmtId="0" fontId="300" fillId="0" borderId="0" xfId="11736" applyNumberFormat="1" applyFont="1" applyFill="1" applyAlignment="1">
      <alignment horizontal="right" vertical="center"/>
    </xf>
    <xf numFmtId="0" fontId="23" fillId="0" borderId="88" xfId="2666" applyFont="1" applyFill="1" applyBorder="1" applyAlignment="1">
      <alignment horizontal="distributed" vertical="center" shrinkToFit="1"/>
    </xf>
    <xf numFmtId="0" fontId="301" fillId="0" borderId="88" xfId="0" applyNumberFormat="1" applyFont="1" applyFill="1" applyBorder="1" applyAlignment="1">
      <alignment horizontal="left" vertical="center" shrinkToFit="1"/>
    </xf>
    <xf numFmtId="0" fontId="23" fillId="0" borderId="88" xfId="2666" applyNumberFormat="1" applyFont="1" applyFill="1" applyBorder="1" applyAlignment="1">
      <alignment horizontal="center" vertical="center" shrinkToFit="1"/>
    </xf>
    <xf numFmtId="0" fontId="23" fillId="0" borderId="88" xfId="2666" applyFont="1" applyFill="1" applyBorder="1" applyAlignment="1">
      <alignment horizontal="center" vertical="center" shrinkToFit="1"/>
    </xf>
    <xf numFmtId="187" fontId="23" fillId="0" borderId="88" xfId="2017" applyNumberFormat="1" applyFont="1" applyFill="1" applyBorder="1" applyAlignment="1">
      <alignment vertical="center" shrinkToFit="1"/>
    </xf>
    <xf numFmtId="41" fontId="23" fillId="0" borderId="88" xfId="2017" applyFont="1" applyFill="1" applyBorder="1" applyAlignment="1">
      <alignment vertical="center" shrinkToFit="1"/>
    </xf>
    <xf numFmtId="41" fontId="23" fillId="0" borderId="88" xfId="2536" applyNumberFormat="1" applyFont="1" applyFill="1" applyBorder="1" applyAlignment="1">
      <alignment vertical="center" shrinkToFit="1"/>
    </xf>
    <xf numFmtId="0" fontId="23" fillId="0" borderId="0" xfId="11736" applyFont="1" applyFill="1" applyAlignment="1">
      <alignment vertical="center"/>
    </xf>
    <xf numFmtId="0" fontId="303" fillId="0" borderId="57" xfId="0" applyFont="1" applyFill="1" applyBorder="1" applyAlignment="1">
      <alignment horizontal="center" vertical="center" shrinkToFit="1"/>
    </xf>
    <xf numFmtId="37" fontId="24" fillId="0" borderId="16" xfId="11745" applyFont="1" applyFill="1" applyBorder="1" applyAlignment="1" applyProtection="1">
      <alignment horizontal="left" vertical="center"/>
    </xf>
    <xf numFmtId="37" fontId="157" fillId="0" borderId="0" xfId="0" applyNumberFormat="1" applyFont="1" applyFill="1" applyAlignment="1">
      <alignment vertical="center"/>
    </xf>
    <xf numFmtId="0" fontId="303" fillId="0" borderId="88" xfId="0" applyNumberFormat="1" applyFont="1" applyFill="1" applyBorder="1" applyAlignment="1">
      <alignment horizontal="left" vertical="center" shrinkToFit="1"/>
    </xf>
    <xf numFmtId="0" fontId="303" fillId="0" borderId="88" xfId="0" applyFont="1" applyFill="1" applyBorder="1" applyAlignment="1">
      <alignment horizontal="center" vertical="center" shrinkToFit="1"/>
    </xf>
    <xf numFmtId="0" fontId="303" fillId="0" borderId="88" xfId="2658" applyNumberFormat="1" applyFont="1" applyFill="1" applyBorder="1" applyAlignment="1">
      <alignment horizontal="left" vertical="center"/>
    </xf>
    <xf numFmtId="0" fontId="303" fillId="78" borderId="88" xfId="11747" applyNumberFormat="1" applyFont="1" applyFill="1" applyBorder="1" applyAlignment="1">
      <alignment horizontal="center" vertical="center" shrinkToFit="1"/>
    </xf>
    <xf numFmtId="184" fontId="304" fillId="0" borderId="88" xfId="0" applyNumberFormat="1" applyFont="1" applyFill="1" applyBorder="1" applyAlignment="1">
      <alignment horizontal="distributed" vertical="center" shrinkToFit="1"/>
    </xf>
    <xf numFmtId="0" fontId="304" fillId="0" borderId="88" xfId="0" applyFont="1" applyFill="1" applyBorder="1" applyAlignment="1">
      <alignment horizontal="center" vertical="center" shrinkToFit="1"/>
    </xf>
    <xf numFmtId="41" fontId="305" fillId="0" borderId="88" xfId="2017" applyFont="1" applyFill="1" applyBorder="1" applyAlignment="1">
      <alignment vertical="center" shrinkToFit="1"/>
    </xf>
    <xf numFmtId="185" fontId="303" fillId="0" borderId="88" xfId="0" applyNumberFormat="1" applyFont="1" applyFill="1" applyBorder="1" applyAlignment="1">
      <alignment horizontal="left" vertical="center" shrinkToFit="1"/>
    </xf>
    <xf numFmtId="0" fontId="303" fillId="0" borderId="0" xfId="11736" applyFont="1" applyFill="1" applyAlignment="1">
      <alignment vertical="center" shrinkToFit="1"/>
    </xf>
    <xf numFmtId="0" fontId="303" fillId="0" borderId="88" xfId="0" applyFont="1" applyFill="1" applyBorder="1" applyAlignment="1">
      <alignment horizontal="left" vertical="center" shrinkToFit="1"/>
    </xf>
    <xf numFmtId="190" fontId="303" fillId="0" borderId="88" xfId="0" applyNumberFormat="1" applyFont="1" applyFill="1" applyBorder="1" applyAlignment="1">
      <alignment horizontal="right" vertical="center" shrinkToFit="1"/>
    </xf>
    <xf numFmtId="41" fontId="303" fillId="0" borderId="88" xfId="2017" applyFont="1" applyFill="1" applyBorder="1" applyAlignment="1">
      <alignment horizontal="right" vertical="center" shrinkToFit="1"/>
    </xf>
    <xf numFmtId="41" fontId="303" fillId="0" borderId="88" xfId="2017" applyFont="1" applyFill="1" applyBorder="1" applyAlignment="1">
      <alignment vertical="center" shrinkToFit="1"/>
    </xf>
    <xf numFmtId="41" fontId="303" fillId="0" borderId="88" xfId="2017" applyFont="1" applyFill="1" applyBorder="1" applyAlignment="1">
      <alignment horizontal="left" vertical="center" shrinkToFit="1"/>
    </xf>
    <xf numFmtId="0" fontId="303" fillId="0" borderId="88" xfId="0" applyFont="1" applyFill="1" applyBorder="1" applyAlignment="1">
      <alignment vertical="center" shrinkToFit="1"/>
    </xf>
    <xf numFmtId="327" fontId="303" fillId="0" borderId="88" xfId="2680" applyNumberFormat="1" applyFont="1" applyFill="1" applyBorder="1" applyAlignment="1">
      <alignment horizontal="left" vertical="center" shrinkToFit="1"/>
    </xf>
    <xf numFmtId="0" fontId="303" fillId="0" borderId="88" xfId="0" applyFont="1" applyFill="1" applyBorder="1" applyAlignment="1">
      <alignment horizontal="distributed" vertical="center" shrinkToFit="1"/>
    </xf>
    <xf numFmtId="185" fontId="303" fillId="0" borderId="88" xfId="0" applyNumberFormat="1" applyFont="1" applyFill="1" applyBorder="1" applyAlignment="1">
      <alignment horizontal="center" vertical="center" shrinkToFit="1"/>
    </xf>
    <xf numFmtId="2" fontId="304" fillId="0" borderId="88" xfId="0" applyNumberFormat="1" applyFont="1" applyFill="1" applyBorder="1" applyAlignment="1">
      <alignment horizontal="right" vertical="center" shrinkToFit="1"/>
    </xf>
    <xf numFmtId="41" fontId="304" fillId="0" borderId="88" xfId="2017" applyFont="1" applyFill="1" applyBorder="1" applyAlignment="1">
      <alignment horizontal="right" vertical="center" shrinkToFit="1"/>
    </xf>
    <xf numFmtId="185" fontId="304" fillId="0" borderId="88" xfId="0" applyNumberFormat="1" applyFont="1" applyFill="1" applyBorder="1" applyAlignment="1">
      <alignment horizontal="center" vertical="center" shrinkToFit="1"/>
    </xf>
    <xf numFmtId="2" fontId="303" fillId="0" borderId="88" xfId="0" applyNumberFormat="1" applyFont="1" applyFill="1" applyBorder="1" applyAlignment="1">
      <alignment horizontal="right" vertical="center" shrinkToFit="1"/>
    </xf>
    <xf numFmtId="0" fontId="303" fillId="0" borderId="88" xfId="0" applyFont="1" applyFill="1" applyBorder="1" applyAlignment="1">
      <alignment horizontal="right" vertical="center" shrinkToFit="1"/>
    </xf>
    <xf numFmtId="41" fontId="304" fillId="0" borderId="88" xfId="2017" applyFont="1" applyFill="1" applyBorder="1" applyAlignment="1">
      <alignment vertical="center" shrinkToFit="1"/>
    </xf>
    <xf numFmtId="0" fontId="304" fillId="0" borderId="88" xfId="0" applyFont="1" applyBorder="1" applyAlignment="1">
      <alignment horizontal="left" vertical="center" shrinkToFit="1"/>
    </xf>
    <xf numFmtId="0" fontId="304" fillId="78" borderId="88" xfId="0" applyNumberFormat="1" applyFont="1" applyFill="1" applyBorder="1" applyAlignment="1">
      <alignment horizontal="left" vertical="center" shrinkToFit="1"/>
    </xf>
    <xf numFmtId="177" fontId="304" fillId="0" borderId="88" xfId="0" applyNumberFormat="1" applyFont="1" applyFill="1" applyBorder="1" applyAlignment="1">
      <alignment horizontal="right" vertical="center" shrinkToFit="1"/>
    </xf>
    <xf numFmtId="0" fontId="303" fillId="0" borderId="57" xfId="0" applyFont="1" applyFill="1" applyBorder="1" applyAlignment="1">
      <alignment vertical="center" shrinkToFit="1"/>
    </xf>
    <xf numFmtId="184" fontId="304" fillId="0" borderId="88" xfId="0" applyNumberFormat="1" applyFont="1" applyBorder="1" applyAlignment="1">
      <alignment horizontal="distributed" vertical="center" shrinkToFit="1"/>
    </xf>
    <xf numFmtId="0" fontId="304" fillId="0" borderId="88" xfId="0" applyNumberFormat="1" applyFont="1" applyFill="1" applyBorder="1" applyAlignment="1">
      <alignment horizontal="left" vertical="center" shrinkToFit="1"/>
    </xf>
    <xf numFmtId="0" fontId="304" fillId="0" borderId="88" xfId="0" applyFont="1" applyBorder="1" applyAlignment="1">
      <alignment horizontal="center" vertical="center" shrinkToFit="1"/>
    </xf>
    <xf numFmtId="2" fontId="304" fillId="0" borderId="88" xfId="0" applyNumberFormat="1" applyFont="1" applyBorder="1" applyAlignment="1">
      <alignment horizontal="right" vertical="center" shrinkToFit="1"/>
    </xf>
    <xf numFmtId="41" fontId="304" fillId="0" borderId="88" xfId="2017" applyFont="1" applyBorder="1" applyAlignment="1">
      <alignment horizontal="center" vertical="center" shrinkToFit="1"/>
    </xf>
    <xf numFmtId="41" fontId="305" fillId="0" borderId="88" xfId="2017" applyFont="1" applyBorder="1" applyAlignment="1">
      <alignment vertical="center" shrinkToFit="1"/>
    </xf>
    <xf numFmtId="41" fontId="302" fillId="0" borderId="88" xfId="2017" applyFont="1" applyBorder="1" applyAlignment="1">
      <alignment vertical="center" shrinkToFit="1"/>
    </xf>
    <xf numFmtId="3" fontId="305" fillId="0" borderId="88" xfId="2663" applyNumberFormat="1" applyFont="1" applyBorder="1" applyAlignment="1">
      <alignment vertical="center" shrinkToFit="1"/>
    </xf>
    <xf numFmtId="185" fontId="303" fillId="0" borderId="88" xfId="0" applyNumberFormat="1" applyFont="1" applyBorder="1" applyAlignment="1">
      <alignment horizontal="left" vertical="center" shrinkToFit="1"/>
    </xf>
    <xf numFmtId="37" fontId="302" fillId="0" borderId="0" xfId="11736" applyNumberFormat="1" applyFont="1" applyFill="1" applyAlignment="1">
      <alignment horizontal="left" vertical="center"/>
    </xf>
    <xf numFmtId="0" fontId="303" fillId="0" borderId="88" xfId="0" applyFont="1" applyBorder="1" applyAlignment="1">
      <alignment horizontal="distributed" vertical="center" shrinkToFit="1"/>
    </xf>
    <xf numFmtId="0" fontId="303" fillId="0" borderId="88" xfId="0" applyFont="1" applyBorder="1" applyAlignment="1">
      <alignment horizontal="center" vertical="center" shrinkToFit="1"/>
    </xf>
    <xf numFmtId="2" fontId="303" fillId="0" borderId="88" xfId="0" applyNumberFormat="1" applyFont="1" applyBorder="1" applyAlignment="1">
      <alignment horizontal="right" vertical="center" shrinkToFit="1"/>
    </xf>
    <xf numFmtId="41" fontId="303" fillId="0" borderId="88" xfId="2017" applyFont="1" applyBorder="1" applyAlignment="1">
      <alignment vertical="center" shrinkToFit="1"/>
    </xf>
    <xf numFmtId="185" fontId="303" fillId="0" borderId="88" xfId="0" applyNumberFormat="1" applyFont="1" applyBorder="1" applyAlignment="1">
      <alignment horizontal="center" vertical="center" shrinkToFit="1"/>
    </xf>
    <xf numFmtId="177" fontId="303" fillId="0" borderId="88" xfId="0" applyNumberFormat="1" applyFont="1" applyBorder="1" applyAlignment="1">
      <alignment horizontal="right" vertical="center" shrinkToFit="1"/>
    </xf>
    <xf numFmtId="373" fontId="304" fillId="0" borderId="88" xfId="0" applyNumberFormat="1" applyFont="1" applyBorder="1" applyAlignment="1">
      <alignment vertical="center" shrinkToFit="1"/>
    </xf>
    <xf numFmtId="373" fontId="303" fillId="0" borderId="88" xfId="0" applyNumberFormat="1" applyFont="1" applyBorder="1" applyAlignment="1">
      <alignment vertical="center" shrinkToFit="1"/>
    </xf>
    <xf numFmtId="185" fontId="304" fillId="0" borderId="88" xfId="0" applyNumberFormat="1" applyFont="1" applyBorder="1" applyAlignment="1">
      <alignment horizontal="center" vertical="center" shrinkToFit="1"/>
    </xf>
    <xf numFmtId="0" fontId="304" fillId="0" borderId="88" xfId="0" applyFont="1" applyBorder="1" applyAlignment="1">
      <alignment horizontal="distributed" vertical="center" shrinkToFit="1"/>
    </xf>
    <xf numFmtId="41" fontId="304" fillId="0" borderId="88" xfId="2017" applyFont="1" applyBorder="1" applyAlignment="1">
      <alignment vertical="center" shrinkToFit="1"/>
    </xf>
    <xf numFmtId="274" fontId="304" fillId="0" borderId="88" xfId="0" applyNumberFormat="1" applyFont="1" applyBorder="1" applyAlignment="1">
      <alignment horizontal="distributed" vertical="center" shrinkToFit="1"/>
    </xf>
    <xf numFmtId="0" fontId="303" fillId="0" borderId="0" xfId="11736" applyFont="1" applyFill="1" applyAlignment="1">
      <alignment vertical="center"/>
    </xf>
    <xf numFmtId="0" fontId="303" fillId="0" borderId="88" xfId="0" applyFont="1" applyBorder="1" applyAlignment="1">
      <alignment horizontal="left" vertical="center" shrinkToFit="1"/>
    </xf>
    <xf numFmtId="185" fontId="303" fillId="0" borderId="88" xfId="2666" applyNumberFormat="1" applyFont="1" applyBorder="1" applyAlignment="1">
      <alignment horizontal="center" vertical="center" shrinkToFit="1"/>
    </xf>
    <xf numFmtId="0" fontId="304" fillId="0" borderId="88" xfId="2666" applyNumberFormat="1" applyFont="1" applyBorder="1" applyAlignment="1">
      <alignment horizontal="center" vertical="center" shrinkToFit="1"/>
    </xf>
    <xf numFmtId="0" fontId="304" fillId="0" borderId="88" xfId="2666" applyFont="1" applyBorder="1" applyAlignment="1">
      <alignment horizontal="center" vertical="center" shrinkToFit="1"/>
    </xf>
    <xf numFmtId="0" fontId="304" fillId="0" borderId="88" xfId="2666" applyNumberFormat="1" applyFont="1" applyBorder="1" applyAlignment="1">
      <alignment vertical="center" shrinkToFit="1"/>
    </xf>
    <xf numFmtId="3" fontId="304" fillId="0" borderId="88" xfId="2535" applyNumberFormat="1" applyFont="1" applyBorder="1" applyAlignment="1">
      <alignment vertical="center" shrinkToFit="1"/>
    </xf>
    <xf numFmtId="3" fontId="303" fillId="0" borderId="88" xfId="2666" applyNumberFormat="1" applyFont="1" applyBorder="1" applyAlignment="1">
      <alignment vertical="center" shrinkToFit="1"/>
    </xf>
    <xf numFmtId="0" fontId="303" fillId="17" borderId="88" xfId="2665" applyNumberFormat="1" applyFont="1" applyFill="1" applyBorder="1" applyAlignment="1">
      <alignment horizontal="center" vertical="center" shrinkToFit="1"/>
    </xf>
    <xf numFmtId="187" fontId="303" fillId="0" borderId="88" xfId="2017" applyNumberFormat="1" applyFont="1" applyBorder="1" applyAlignment="1">
      <alignment horizontal="right" vertical="center" shrinkToFit="1"/>
    </xf>
    <xf numFmtId="0" fontId="303" fillId="0" borderId="88" xfId="2666" applyFont="1" applyBorder="1" applyAlignment="1">
      <alignment horizontal="center" vertical="center" shrinkToFit="1"/>
    </xf>
    <xf numFmtId="0" fontId="304" fillId="0" borderId="88" xfId="2666" applyFont="1" applyBorder="1" applyAlignment="1">
      <alignment horizontal="distributed" vertical="center" shrinkToFit="1"/>
    </xf>
    <xf numFmtId="0" fontId="304" fillId="78" borderId="88" xfId="2017" applyNumberFormat="1" applyFont="1" applyFill="1" applyBorder="1" applyAlignment="1">
      <alignment horizontal="left" vertical="center" shrinkToFit="1"/>
    </xf>
    <xf numFmtId="0" fontId="303" fillId="0" borderId="0" xfId="2666" applyFont="1" applyFill="1" applyAlignment="1">
      <alignment vertical="center" shrinkToFit="1"/>
    </xf>
    <xf numFmtId="0" fontId="304" fillId="0" borderId="88" xfId="0" applyFont="1" applyBorder="1" applyAlignment="1">
      <alignment horizontal="right" vertical="center" shrinkToFit="1"/>
    </xf>
    <xf numFmtId="238" fontId="304" fillId="0" borderId="88" xfId="0" applyNumberFormat="1" applyFont="1" applyBorder="1" applyAlignment="1">
      <alignment vertical="center" shrinkToFit="1"/>
    </xf>
    <xf numFmtId="238" fontId="303" fillId="0" borderId="88" xfId="0" applyNumberFormat="1" applyFont="1" applyBorder="1" applyAlignment="1">
      <alignment vertical="center" shrinkToFit="1"/>
    </xf>
    <xf numFmtId="41" fontId="302" fillId="0" borderId="88" xfId="2017" applyFont="1" applyFill="1" applyBorder="1" applyAlignment="1">
      <alignment vertical="center" shrinkToFit="1"/>
    </xf>
    <xf numFmtId="3" fontId="305" fillId="0" borderId="88" xfId="2663" applyNumberFormat="1" applyFont="1" applyFill="1" applyBorder="1" applyAlignment="1">
      <alignment vertical="center" shrinkToFit="1"/>
    </xf>
    <xf numFmtId="41" fontId="303" fillId="0" borderId="88" xfId="0" applyNumberFormat="1" applyFont="1" applyFill="1" applyBorder="1" applyAlignment="1">
      <alignment vertical="center" shrinkToFit="1"/>
    </xf>
    <xf numFmtId="41" fontId="303" fillId="0" borderId="57" xfId="0" applyNumberFormat="1" applyFont="1" applyFill="1" applyBorder="1" applyAlignment="1">
      <alignment vertical="center" shrinkToFit="1"/>
    </xf>
    <xf numFmtId="177" fontId="303" fillId="0" borderId="88" xfId="0" applyNumberFormat="1" applyFont="1" applyFill="1" applyBorder="1" applyAlignment="1">
      <alignment horizontal="right" vertical="center" shrinkToFit="1"/>
    </xf>
    <xf numFmtId="274" fontId="304" fillId="0" borderId="88" xfId="0" applyNumberFormat="1" applyFont="1" applyFill="1" applyBorder="1" applyAlignment="1">
      <alignment horizontal="distributed" vertical="center" shrinkToFit="1"/>
    </xf>
    <xf numFmtId="0" fontId="303" fillId="0" borderId="88" xfId="2666" applyFont="1" applyFill="1" applyBorder="1" applyAlignment="1">
      <alignment vertical="center" shrinkToFit="1"/>
    </xf>
    <xf numFmtId="0" fontId="304" fillId="0" borderId="88" xfId="2666" applyFont="1" applyFill="1" applyBorder="1" applyAlignment="1">
      <alignment horizontal="distributed" vertical="center" shrinkToFit="1"/>
    </xf>
    <xf numFmtId="0" fontId="304" fillId="0" borderId="88" xfId="2666" applyNumberFormat="1" applyFont="1" applyFill="1" applyBorder="1" applyAlignment="1">
      <alignment horizontal="center" vertical="center" shrinkToFit="1"/>
    </xf>
    <xf numFmtId="0" fontId="304" fillId="0" borderId="88" xfId="2666" applyFont="1" applyFill="1" applyBorder="1" applyAlignment="1">
      <alignment horizontal="center" vertical="center" shrinkToFit="1"/>
    </xf>
    <xf numFmtId="187" fontId="304" fillId="0" borderId="88" xfId="2017" applyNumberFormat="1" applyFont="1" applyFill="1" applyBorder="1" applyAlignment="1">
      <alignment vertical="center" shrinkToFit="1"/>
    </xf>
    <xf numFmtId="41" fontId="303" fillId="0" borderId="88" xfId="2017" applyFont="1" applyFill="1" applyBorder="1" applyAlignment="1">
      <alignment horizontal="center" vertical="center" shrinkToFit="1"/>
    </xf>
    <xf numFmtId="187" fontId="303" fillId="0" borderId="88" xfId="2017" applyNumberFormat="1" applyFont="1" applyFill="1" applyBorder="1" applyAlignment="1">
      <alignment vertical="center" shrinkToFit="1"/>
    </xf>
    <xf numFmtId="0" fontId="303" fillId="0" borderId="88" xfId="2666" applyFont="1" applyFill="1" applyBorder="1" applyAlignment="1">
      <alignment horizontal="center" vertical="center" shrinkToFit="1"/>
    </xf>
    <xf numFmtId="41" fontId="303" fillId="0" borderId="88" xfId="2019" applyFont="1" applyFill="1" applyBorder="1" applyAlignment="1">
      <alignment vertical="center" shrinkToFit="1"/>
    </xf>
    <xf numFmtId="0" fontId="303" fillId="0" borderId="88" xfId="11736" applyNumberFormat="1" applyFont="1" applyFill="1" applyBorder="1" applyAlignment="1">
      <alignment horizontal="left" vertical="center" shrinkToFit="1"/>
    </xf>
    <xf numFmtId="182" fontId="303" fillId="0" borderId="88" xfId="2017" applyNumberFormat="1" applyFont="1" applyFill="1" applyBorder="1" applyAlignment="1">
      <alignment vertical="center" shrinkToFit="1"/>
    </xf>
    <xf numFmtId="190" fontId="303" fillId="0" borderId="88" xfId="0" applyNumberFormat="1" applyFont="1" applyBorder="1" applyAlignment="1">
      <alignment horizontal="right" vertical="center" shrinkToFit="1"/>
    </xf>
    <xf numFmtId="41" fontId="304" fillId="0" borderId="88" xfId="2017" applyFont="1" applyBorder="1" applyAlignment="1">
      <alignment horizontal="left" vertical="center" shrinkToFit="1"/>
    </xf>
    <xf numFmtId="187" fontId="303" fillId="0" borderId="88" xfId="2017" applyNumberFormat="1" applyFont="1" applyBorder="1" applyAlignment="1">
      <alignment vertical="center" shrinkToFit="1"/>
    </xf>
    <xf numFmtId="41" fontId="303" fillId="0" borderId="88" xfId="2019" applyFont="1" applyFill="1" applyBorder="1" applyAlignment="1">
      <alignment horizontal="right" vertical="center" shrinkToFit="1"/>
    </xf>
    <xf numFmtId="37" fontId="303" fillId="0" borderId="88" xfId="0" applyNumberFormat="1" applyFont="1" applyFill="1" applyBorder="1" applyAlignment="1">
      <alignment horizontal="left" vertical="center" shrinkToFit="1"/>
    </xf>
    <xf numFmtId="0" fontId="303" fillId="78" borderId="88" xfId="2017" applyNumberFormat="1" applyFont="1" applyFill="1" applyBorder="1" applyAlignment="1">
      <alignment horizontal="left" vertical="center" shrinkToFit="1"/>
    </xf>
    <xf numFmtId="0" fontId="303" fillId="0" borderId="0" xfId="11736" applyFont="1" applyFill="1" applyBorder="1" applyAlignment="1">
      <alignment vertical="center" shrinkToFit="1"/>
    </xf>
    <xf numFmtId="0" fontId="304" fillId="0" borderId="88" xfId="2666" applyNumberFormat="1" applyFont="1" applyBorder="1" applyAlignment="1">
      <alignment horizontal="right" vertical="center" shrinkToFit="1"/>
    </xf>
    <xf numFmtId="177" fontId="304" fillId="0" borderId="88" xfId="2666" applyNumberFormat="1" applyFont="1" applyBorder="1" applyAlignment="1">
      <alignment vertical="center" shrinkToFit="1"/>
    </xf>
    <xf numFmtId="41" fontId="303" fillId="0" borderId="88" xfId="0" applyNumberFormat="1" applyFont="1" applyBorder="1" applyAlignment="1">
      <alignment vertical="center" shrinkToFit="1"/>
    </xf>
    <xf numFmtId="0" fontId="303" fillId="0" borderId="88" xfId="0" applyFont="1" applyBorder="1" applyAlignment="1">
      <alignment vertical="center" shrinkToFit="1"/>
    </xf>
    <xf numFmtId="186" fontId="304" fillId="0" borderId="88" xfId="0" applyNumberFormat="1" applyFont="1" applyFill="1" applyBorder="1" applyAlignment="1">
      <alignment horizontal="center" vertical="center" shrinkToFit="1"/>
    </xf>
    <xf numFmtId="0" fontId="303" fillId="0" borderId="88" xfId="11747" applyNumberFormat="1" applyFont="1" applyFill="1" applyBorder="1" applyAlignment="1">
      <alignment horizontal="center" vertical="center" shrinkToFit="1"/>
    </xf>
    <xf numFmtId="37" fontId="303" fillId="0" borderId="88" xfId="0" applyNumberFormat="1" applyFont="1" applyFill="1" applyBorder="1" applyAlignment="1">
      <alignment horizontal="right" vertical="center" shrinkToFit="1"/>
    </xf>
    <xf numFmtId="9" fontId="303" fillId="0" borderId="88" xfId="0" applyNumberFormat="1" applyFont="1" applyFill="1" applyBorder="1" applyAlignment="1">
      <alignment horizontal="center" vertical="center" shrinkToFit="1"/>
    </xf>
    <xf numFmtId="0" fontId="303" fillId="0" borderId="88" xfId="2665" applyNumberFormat="1" applyFont="1" applyFill="1" applyBorder="1" applyAlignment="1">
      <alignment horizontal="center" vertical="center" shrinkToFit="1"/>
    </xf>
    <xf numFmtId="177" fontId="304" fillId="0" borderId="88" xfId="2666" applyNumberFormat="1" applyFont="1" applyFill="1" applyBorder="1" applyAlignment="1">
      <alignment vertical="center" shrinkToFit="1"/>
    </xf>
    <xf numFmtId="0" fontId="303" fillId="0" borderId="88" xfId="2664" applyFont="1" applyFill="1" applyBorder="1" applyAlignment="1">
      <alignment vertical="center" shrinkToFit="1"/>
    </xf>
    <xf numFmtId="0" fontId="303" fillId="0" borderId="88" xfId="2664" applyFont="1" applyFill="1" applyBorder="1" applyAlignment="1">
      <alignment horizontal="center" vertical="center" shrinkToFit="1"/>
    </xf>
    <xf numFmtId="177" fontId="303" fillId="0" borderId="88" xfId="2664" applyNumberFormat="1" applyFont="1" applyFill="1" applyBorder="1" applyAlignment="1">
      <alignment horizontal="right" vertical="center" shrinkToFit="1"/>
    </xf>
    <xf numFmtId="185" fontId="303" fillId="0" borderId="88" xfId="2666" applyNumberFormat="1" applyFont="1" applyFill="1" applyBorder="1" applyAlignment="1">
      <alignment horizontal="center" vertical="center" shrinkToFit="1"/>
    </xf>
    <xf numFmtId="3" fontId="304" fillId="0" borderId="88" xfId="2535" applyNumberFormat="1" applyFont="1" applyFill="1" applyBorder="1" applyAlignment="1">
      <alignment vertical="center" shrinkToFit="1"/>
    </xf>
    <xf numFmtId="41" fontId="303" fillId="0" borderId="88" xfId="2664" applyNumberFormat="1" applyFont="1" applyFill="1" applyBorder="1" applyAlignment="1">
      <alignment vertical="center" shrinkToFit="1"/>
    </xf>
    <xf numFmtId="3" fontId="303" fillId="0" borderId="88" xfId="2666" applyNumberFormat="1" applyFont="1" applyFill="1" applyBorder="1" applyAlignment="1">
      <alignment vertical="center" shrinkToFit="1"/>
    </xf>
    <xf numFmtId="0" fontId="304" fillId="0" borderId="88" xfId="2666" applyNumberFormat="1" applyFont="1" applyFill="1" applyBorder="1" applyAlignment="1">
      <alignment vertical="center" shrinkToFit="1"/>
    </xf>
    <xf numFmtId="0" fontId="303" fillId="0" borderId="88" xfId="2019" applyNumberFormat="1" applyFont="1" applyFill="1" applyBorder="1" applyAlignment="1">
      <alignment horizontal="left" vertical="center" shrinkToFit="1"/>
    </xf>
    <xf numFmtId="0" fontId="304" fillId="0" borderId="88" xfId="2019" applyNumberFormat="1" applyFont="1" applyFill="1" applyBorder="1" applyAlignment="1">
      <alignment horizontal="left" vertical="center" shrinkToFit="1"/>
    </xf>
    <xf numFmtId="327" fontId="303" fillId="0" borderId="88" xfId="2680" applyNumberFormat="1" applyFont="1" applyFill="1" applyBorder="1" applyAlignment="1">
      <alignment horizontal="left" vertical="center"/>
    </xf>
    <xf numFmtId="177" fontId="303" fillId="0" borderId="88" xfId="2666" applyNumberFormat="1" applyFont="1" applyFill="1" applyBorder="1" applyAlignment="1">
      <alignment vertical="center" shrinkToFit="1"/>
    </xf>
    <xf numFmtId="3" fontId="304" fillId="0" borderId="88" xfId="2666" applyNumberFormat="1" applyFont="1" applyFill="1" applyBorder="1" applyAlignment="1">
      <alignment horizontal="center" vertical="center" shrinkToFit="1"/>
    </xf>
    <xf numFmtId="0" fontId="303" fillId="0" borderId="88" xfId="2664" applyFont="1" applyFill="1" applyBorder="1" applyAlignment="1">
      <alignment horizontal="distributed" vertical="center" shrinkToFit="1"/>
    </xf>
    <xf numFmtId="3" fontId="304" fillId="0" borderId="88" xfId="2666" applyNumberFormat="1" applyFont="1" applyFill="1" applyBorder="1" applyAlignment="1">
      <alignment horizontal="left" vertical="center" shrinkToFit="1"/>
    </xf>
    <xf numFmtId="373" fontId="303" fillId="0" borderId="88" xfId="2663" applyNumberFormat="1" applyFont="1" applyBorder="1" applyAlignment="1">
      <alignment vertical="center" shrinkToFit="1"/>
    </xf>
    <xf numFmtId="185" fontId="303" fillId="0" borderId="88" xfId="2017" applyNumberFormat="1" applyFont="1" applyBorder="1" applyAlignment="1">
      <alignment horizontal="left" vertical="center" shrinkToFit="1"/>
    </xf>
    <xf numFmtId="253" fontId="303" fillId="0" borderId="3" xfId="0" applyNumberFormat="1" applyFont="1" applyFill="1" applyBorder="1" applyAlignment="1">
      <alignment horizontal="distributed" vertical="center"/>
    </xf>
    <xf numFmtId="41" fontId="303" fillId="0" borderId="3" xfId="2017" applyFont="1" applyFill="1" applyBorder="1" applyAlignment="1">
      <alignment horizontal="left" vertical="center" shrinkToFit="1"/>
    </xf>
    <xf numFmtId="0" fontId="303" fillId="0" borderId="3" xfId="0" applyFont="1" applyFill="1" applyBorder="1" applyAlignment="1">
      <alignment horizontal="center" vertical="center" shrinkToFit="1"/>
    </xf>
    <xf numFmtId="41" fontId="303" fillId="0" borderId="3" xfId="0" applyNumberFormat="1" applyFont="1" applyFill="1" applyBorder="1" applyAlignment="1">
      <alignment vertical="center" shrinkToFit="1"/>
    </xf>
    <xf numFmtId="253" fontId="303" fillId="0" borderId="3" xfId="0" applyNumberFormat="1" applyFont="1" applyFill="1" applyBorder="1" applyAlignment="1">
      <alignment horizontal="distributed" vertical="center" shrinkToFit="1"/>
    </xf>
    <xf numFmtId="0" fontId="303" fillId="0" borderId="3" xfId="0" applyFont="1" applyFill="1" applyBorder="1" applyAlignment="1">
      <alignment vertical="center" shrinkToFit="1"/>
    </xf>
    <xf numFmtId="41" fontId="303" fillId="0" borderId="3" xfId="2017" applyNumberFormat="1" applyFont="1" applyFill="1" applyBorder="1" applyAlignment="1">
      <alignment vertical="center" shrinkToFit="1"/>
    </xf>
    <xf numFmtId="41" fontId="303" fillId="0" borderId="57" xfId="2017" applyFont="1" applyFill="1" applyBorder="1" applyAlignment="1">
      <alignment horizontal="left" vertical="center" shrinkToFit="1"/>
    </xf>
    <xf numFmtId="253" fontId="303" fillId="0" borderId="57" xfId="0" applyNumberFormat="1" applyFont="1" applyFill="1" applyBorder="1" applyAlignment="1">
      <alignment horizontal="distributed" vertical="center" shrinkToFit="1"/>
    </xf>
    <xf numFmtId="253" fontId="303" fillId="0" borderId="57" xfId="0" applyNumberFormat="1" applyFont="1" applyFill="1" applyBorder="1" applyAlignment="1">
      <alignment horizontal="distributed" vertical="center"/>
    </xf>
    <xf numFmtId="37" fontId="302" fillId="0" borderId="0" xfId="11736" applyNumberFormat="1" applyFont="1" applyFill="1" applyAlignment="1">
      <alignment horizontal="right" vertical="center"/>
    </xf>
    <xf numFmtId="0" fontId="305" fillId="78" borderId="88" xfId="30252" applyFont="1" applyFill="1" applyBorder="1" applyAlignment="1">
      <alignment horizontal="center" vertical="center"/>
    </xf>
    <xf numFmtId="0" fontId="305" fillId="0" borderId="88" xfId="0" applyFont="1" applyFill="1" applyBorder="1" applyAlignment="1">
      <alignment horizontal="left" vertical="center" shrinkToFit="1"/>
    </xf>
    <xf numFmtId="0" fontId="303" fillId="78" borderId="88" xfId="30252" applyFont="1" applyFill="1" applyBorder="1" applyAlignment="1">
      <alignment horizontal="left" vertical="center" shrinkToFit="1"/>
    </xf>
    <xf numFmtId="0" fontId="303" fillId="78" borderId="88" xfId="30252" applyFont="1" applyFill="1" applyBorder="1" applyAlignment="1">
      <alignment vertical="center" shrinkToFit="1"/>
    </xf>
    <xf numFmtId="190" fontId="303" fillId="78" borderId="88" xfId="0" applyNumberFormat="1" applyFont="1" applyFill="1" applyBorder="1" applyAlignment="1">
      <alignment vertical="center" shrinkToFit="1"/>
    </xf>
    <xf numFmtId="0" fontId="303" fillId="0" borderId="0" xfId="0" applyFont="1" applyFill="1" applyBorder="1" applyAlignment="1">
      <alignment horizontal="center" vertical="center"/>
    </xf>
    <xf numFmtId="0" fontId="303" fillId="0" borderId="0" xfId="30252" applyFont="1" applyAlignment="1">
      <alignment vertical="center"/>
    </xf>
    <xf numFmtId="0" fontId="303" fillId="78" borderId="0" xfId="30252" applyFont="1" applyFill="1" applyAlignment="1">
      <alignment vertical="center"/>
    </xf>
    <xf numFmtId="0" fontId="304" fillId="78" borderId="88" xfId="30252" applyFont="1" applyFill="1" applyBorder="1" applyAlignment="1">
      <alignment horizontal="center" vertical="center"/>
    </xf>
    <xf numFmtId="49" fontId="303" fillId="78" borderId="88" xfId="41696" quotePrefix="1" applyNumberFormat="1" applyFont="1" applyFill="1" applyBorder="1" applyAlignment="1">
      <alignment horizontal="center" vertical="center"/>
    </xf>
    <xf numFmtId="377" fontId="303" fillId="78" borderId="88" xfId="30252" applyNumberFormat="1" applyFont="1" applyFill="1" applyBorder="1" applyAlignment="1">
      <alignment horizontal="left" vertical="center" shrinkToFit="1"/>
    </xf>
    <xf numFmtId="0" fontId="303" fillId="78" borderId="88" xfId="30252" applyFont="1" applyFill="1" applyBorder="1" applyAlignment="1">
      <alignment horizontal="left" vertical="center"/>
    </xf>
    <xf numFmtId="49" fontId="304" fillId="78" borderId="88" xfId="41696" quotePrefix="1" applyNumberFormat="1" applyFont="1" applyFill="1" applyBorder="1" applyAlignment="1">
      <alignment horizontal="center" vertical="center"/>
    </xf>
    <xf numFmtId="37" fontId="304" fillId="0" borderId="88" xfId="11740" applyNumberFormat="1" applyFont="1" applyFill="1" applyBorder="1" applyAlignment="1">
      <alignment vertical="center" wrapText="1"/>
    </xf>
    <xf numFmtId="0" fontId="303" fillId="78" borderId="88" xfId="30252" applyFont="1" applyFill="1" applyBorder="1" applyAlignment="1">
      <alignment horizontal="center" vertical="center"/>
    </xf>
    <xf numFmtId="37" fontId="279" fillId="0" borderId="0" xfId="0" applyNumberFormat="1" applyFont="1" applyFill="1" applyAlignment="1">
      <alignment horizontal="right" vertical="center" shrinkToFit="1"/>
    </xf>
    <xf numFmtId="41" fontId="303" fillId="0" borderId="57" xfId="2019" applyFont="1" applyFill="1" applyBorder="1" applyAlignment="1">
      <alignment horizontal="right" vertical="center" shrinkToFit="1"/>
    </xf>
    <xf numFmtId="0" fontId="305" fillId="0" borderId="88" xfId="30252" quotePrefix="1" applyFont="1" applyFill="1" applyBorder="1" applyAlignment="1">
      <alignment horizontal="center" vertical="center"/>
    </xf>
    <xf numFmtId="0" fontId="305" fillId="0" borderId="88" xfId="30252" quotePrefix="1" applyFont="1" applyFill="1" applyBorder="1" applyAlignment="1">
      <alignment horizontal="center" vertical="center" shrinkToFit="1"/>
    </xf>
    <xf numFmtId="0" fontId="303" fillId="0" borderId="88" xfId="30252" quotePrefix="1" applyFont="1" applyFill="1" applyBorder="1" applyAlignment="1">
      <alignment horizontal="center" vertical="center"/>
    </xf>
    <xf numFmtId="182" fontId="303" fillId="0" borderId="88" xfId="0" applyNumberFormat="1" applyFont="1" applyFill="1" applyBorder="1" applyAlignment="1">
      <alignment horizontal="right" vertical="center" shrinkToFit="1"/>
    </xf>
    <xf numFmtId="41" fontId="305" fillId="0" borderId="88" xfId="2019" applyFont="1" applyFill="1" applyBorder="1" applyAlignment="1">
      <alignment horizontal="right" vertical="center" shrinkToFit="1"/>
    </xf>
    <xf numFmtId="37" fontId="305" fillId="0" borderId="88" xfId="0" applyNumberFormat="1" applyFont="1" applyFill="1" applyBorder="1" applyAlignment="1">
      <alignment horizontal="left" vertical="center" shrinkToFit="1"/>
    </xf>
    <xf numFmtId="41" fontId="302" fillId="0" borderId="57" xfId="2019" applyFont="1" applyFill="1" applyBorder="1" applyAlignment="1">
      <alignment horizontal="right" vertical="center" shrinkToFit="1"/>
    </xf>
    <xf numFmtId="0" fontId="303" fillId="0" borderId="88" xfId="30252" applyFont="1" applyFill="1" applyBorder="1" applyAlignment="1">
      <alignment horizontal="center" vertical="center" shrinkToFit="1"/>
    </xf>
    <xf numFmtId="0" fontId="303" fillId="0" borderId="88" xfId="30252" quotePrefix="1" applyFont="1" applyFill="1" applyBorder="1" applyAlignment="1">
      <alignment horizontal="left" vertical="center" shrinkToFit="1"/>
    </xf>
    <xf numFmtId="41" fontId="302" fillId="0" borderId="88" xfId="2019" applyFont="1" applyFill="1" applyBorder="1" applyAlignment="1">
      <alignment horizontal="right" vertical="center" shrinkToFit="1"/>
    </xf>
    <xf numFmtId="0" fontId="304" fillId="0" borderId="88" xfId="30252" quotePrefix="1" applyFont="1" applyFill="1" applyBorder="1" applyAlignment="1">
      <alignment horizontal="center" vertical="center"/>
    </xf>
    <xf numFmtId="16" fontId="302" fillId="0" borderId="88" xfId="30252" quotePrefix="1" applyNumberFormat="1" applyFont="1" applyFill="1" applyBorder="1" applyAlignment="1">
      <alignment horizontal="center" vertical="center"/>
    </xf>
    <xf numFmtId="0" fontId="303" fillId="0" borderId="88" xfId="30252" quotePrefix="1" applyFont="1" applyFill="1" applyBorder="1" applyAlignment="1">
      <alignment horizontal="center" vertical="center" shrinkToFit="1"/>
    </xf>
    <xf numFmtId="0" fontId="305" fillId="0" borderId="88" xfId="30252" quotePrefix="1" applyFont="1" applyFill="1" applyBorder="1" applyAlignment="1">
      <alignment horizontal="left" vertical="center" shrinkToFit="1"/>
    </xf>
    <xf numFmtId="0" fontId="305" fillId="0" borderId="88" xfId="30252" applyFont="1" applyFill="1" applyBorder="1" applyAlignment="1">
      <alignment horizontal="left" vertical="center" shrinkToFit="1"/>
    </xf>
    <xf numFmtId="0" fontId="305" fillId="0" borderId="88" xfId="30252" quotePrefix="1" applyFont="1" applyFill="1" applyBorder="1" applyAlignment="1">
      <alignment horizontal="left" vertical="center"/>
    </xf>
    <xf numFmtId="37" fontId="302" fillId="0" borderId="88" xfId="0" applyNumberFormat="1" applyFont="1" applyFill="1" applyBorder="1" applyAlignment="1">
      <alignment horizontal="right" vertical="center" shrinkToFit="1"/>
    </xf>
    <xf numFmtId="0" fontId="304" fillId="0" borderId="88" xfId="30252" quotePrefix="1" applyFont="1" applyFill="1" applyBorder="1" applyAlignment="1">
      <alignment horizontal="left" vertical="center" shrinkToFit="1"/>
    </xf>
    <xf numFmtId="49" fontId="304" fillId="0" borderId="88" xfId="30252" quotePrefix="1" applyNumberFormat="1" applyFont="1" applyFill="1" applyBorder="1" applyAlignment="1">
      <alignment horizontal="center" vertical="center"/>
    </xf>
    <xf numFmtId="37" fontId="304" fillId="0" borderId="88" xfId="30252" quotePrefix="1" applyNumberFormat="1" applyFont="1" applyFill="1" applyBorder="1" applyAlignment="1">
      <alignment horizontal="left" vertical="center" shrinkToFit="1"/>
    </xf>
    <xf numFmtId="0" fontId="304" fillId="0" borderId="88" xfId="30252" applyFont="1" applyFill="1" applyBorder="1" applyAlignment="1">
      <alignment horizontal="center" vertical="center" shrinkToFit="1"/>
    </xf>
    <xf numFmtId="49" fontId="303" fillId="0" borderId="88" xfId="30252" quotePrefix="1" applyNumberFormat="1" applyFont="1" applyFill="1" applyBorder="1" applyAlignment="1">
      <alignment horizontal="center" vertical="center" shrinkToFit="1"/>
    </xf>
    <xf numFmtId="0" fontId="305" fillId="0" borderId="88" xfId="30252" quotePrefix="1" applyNumberFormat="1" applyFont="1" applyFill="1" applyBorder="1" applyAlignment="1">
      <alignment horizontal="center" vertical="center"/>
    </xf>
    <xf numFmtId="49" fontId="305" fillId="0" borderId="88" xfId="30252" applyNumberFormat="1" applyFont="1" applyFill="1" applyBorder="1" applyAlignment="1">
      <alignment horizontal="center" vertical="center" shrinkToFit="1"/>
    </xf>
    <xf numFmtId="0" fontId="302" fillId="0" borderId="88" xfId="0" applyFont="1" applyFill="1" applyBorder="1" applyAlignment="1">
      <alignment vertical="center" shrinkToFit="1"/>
    </xf>
    <xf numFmtId="0" fontId="302" fillId="0" borderId="88" xfId="30252" quotePrefix="1" applyNumberFormat="1" applyFont="1" applyFill="1" applyBorder="1" applyAlignment="1">
      <alignment horizontal="center" vertical="center"/>
    </xf>
    <xf numFmtId="49" fontId="302" fillId="0" borderId="88" xfId="30252" applyNumberFormat="1" applyFont="1" applyFill="1" applyBorder="1" applyAlignment="1">
      <alignment horizontal="center" vertical="center" shrinkToFit="1"/>
    </xf>
    <xf numFmtId="0" fontId="303" fillId="0" borderId="88" xfId="30252" applyFont="1" applyFill="1" applyBorder="1" applyAlignment="1">
      <alignment horizontal="center" vertical="center"/>
    </xf>
    <xf numFmtId="37" fontId="306" fillId="0" borderId="3" xfId="0" applyNumberFormat="1" applyFont="1" applyFill="1" applyBorder="1" applyAlignment="1">
      <alignment horizontal="left" vertical="center"/>
    </xf>
    <xf numFmtId="37" fontId="306" fillId="0" borderId="88" xfId="0" applyNumberFormat="1" applyFont="1" applyFill="1" applyBorder="1" applyAlignment="1">
      <alignment horizontal="left" vertical="center"/>
    </xf>
    <xf numFmtId="37" fontId="306" fillId="0" borderId="57" xfId="0" applyNumberFormat="1" applyFont="1" applyFill="1" applyBorder="1" applyAlignment="1">
      <alignment horizontal="left" vertical="center"/>
    </xf>
    <xf numFmtId="37" fontId="303" fillId="0" borderId="88" xfId="0" applyNumberFormat="1" applyFont="1" applyFill="1" applyBorder="1" applyAlignment="1">
      <alignment horizontal="left" vertical="center"/>
    </xf>
    <xf numFmtId="37" fontId="303" fillId="0" borderId="57" xfId="0" applyNumberFormat="1" applyFont="1" applyFill="1" applyBorder="1" applyAlignment="1">
      <alignment horizontal="left" vertical="center"/>
    </xf>
    <xf numFmtId="37" fontId="303" fillId="0" borderId="3" xfId="0" applyNumberFormat="1" applyFont="1" applyFill="1" applyBorder="1" applyAlignment="1">
      <alignment horizontal="center" vertical="center"/>
    </xf>
    <xf numFmtId="37" fontId="303" fillId="0" borderId="88" xfId="0" applyNumberFormat="1" applyFont="1" applyFill="1" applyBorder="1" applyAlignment="1">
      <alignment horizontal="center" vertical="center"/>
    </xf>
    <xf numFmtId="37" fontId="306" fillId="0" borderId="3" xfId="0" applyNumberFormat="1" applyFont="1" applyFill="1" applyBorder="1" applyAlignment="1">
      <alignment horizontal="center" vertical="center"/>
    </xf>
    <xf numFmtId="328" fontId="303" fillId="0" borderId="3" xfId="0" applyNumberFormat="1" applyFont="1" applyFill="1" applyBorder="1" applyAlignment="1">
      <alignment horizontal="right" vertical="center"/>
    </xf>
    <xf numFmtId="41" fontId="303" fillId="0" borderId="3" xfId="2017" applyFont="1" applyBorder="1" applyAlignment="1">
      <alignment vertical="center" shrinkToFit="1"/>
    </xf>
    <xf numFmtId="0" fontId="303" fillId="0" borderId="3" xfId="0" applyFont="1" applyBorder="1" applyAlignment="1">
      <alignment vertical="center" shrinkToFit="1"/>
    </xf>
    <xf numFmtId="41" fontId="306" fillId="0" borderId="3" xfId="2019" applyFont="1" applyFill="1" applyBorder="1" applyAlignment="1">
      <alignment horizontal="right" vertical="center"/>
    </xf>
    <xf numFmtId="37" fontId="306" fillId="0" borderId="3" xfId="0" applyNumberFormat="1" applyFont="1" applyFill="1" applyBorder="1" applyAlignment="1">
      <alignment horizontal="right" vertical="center"/>
    </xf>
    <xf numFmtId="37" fontId="302" fillId="0" borderId="88" xfId="0" applyNumberFormat="1" applyFont="1" applyFill="1" applyBorder="1" applyAlignment="1">
      <alignment horizontal="left" vertical="center"/>
    </xf>
    <xf numFmtId="37" fontId="302" fillId="0" borderId="88" xfId="0" applyNumberFormat="1" applyFont="1" applyFill="1" applyBorder="1" applyAlignment="1">
      <alignment horizontal="center" vertical="center"/>
    </xf>
    <xf numFmtId="328" fontId="303" fillId="0" borderId="88" xfId="0" applyNumberFormat="1" applyFont="1" applyFill="1" applyBorder="1" applyAlignment="1">
      <alignment horizontal="right" vertical="center"/>
    </xf>
    <xf numFmtId="37" fontId="306" fillId="0" borderId="88" xfId="0" applyNumberFormat="1" applyFont="1" applyFill="1" applyBorder="1" applyAlignment="1">
      <alignment horizontal="center" vertical="center"/>
    </xf>
    <xf numFmtId="0" fontId="305" fillId="0" borderId="88" xfId="0" applyFont="1" applyBorder="1" applyAlignment="1">
      <alignment vertical="center" shrinkToFit="1"/>
    </xf>
    <xf numFmtId="41" fontId="305" fillId="0" borderId="88" xfId="2019" applyFont="1" applyFill="1" applyBorder="1" applyAlignment="1">
      <alignment horizontal="right" vertical="center"/>
    </xf>
    <xf numFmtId="37" fontId="305" fillId="0" borderId="88" xfId="0" applyNumberFormat="1" applyFont="1" applyFill="1" applyBorder="1" applyAlignment="1">
      <alignment horizontal="right" vertical="center"/>
    </xf>
    <xf numFmtId="41" fontId="306" fillId="0" borderId="88" xfId="2019" applyFont="1" applyFill="1" applyBorder="1" applyAlignment="1">
      <alignment horizontal="right" vertical="center"/>
    </xf>
    <xf numFmtId="37" fontId="306" fillId="0" borderId="88" xfId="0" applyNumberFormat="1" applyFont="1" applyFill="1" applyBorder="1" applyAlignment="1">
      <alignment horizontal="right" vertical="center"/>
    </xf>
    <xf numFmtId="37" fontId="303" fillId="0" borderId="88" xfId="0" applyNumberFormat="1" applyFont="1" applyFill="1" applyBorder="1" applyAlignment="1">
      <alignment horizontal="right" vertical="center"/>
    </xf>
    <xf numFmtId="41" fontId="304" fillId="0" borderId="88" xfId="2019" applyFont="1" applyFill="1" applyBorder="1" applyAlignment="1">
      <alignment horizontal="right" vertical="center" shrinkToFit="1"/>
    </xf>
    <xf numFmtId="37" fontId="304" fillId="0" borderId="88" xfId="0" applyNumberFormat="1" applyFont="1" applyFill="1" applyBorder="1" applyAlignment="1">
      <alignment horizontal="right" vertical="center"/>
    </xf>
    <xf numFmtId="41" fontId="304" fillId="0" borderId="88" xfId="2019" applyFont="1" applyFill="1" applyBorder="1" applyAlignment="1">
      <alignment horizontal="right" vertical="center"/>
    </xf>
    <xf numFmtId="37" fontId="303" fillId="0" borderId="57" xfId="0" applyNumberFormat="1" applyFont="1" applyFill="1" applyBorder="1" applyAlignment="1">
      <alignment horizontal="center" vertical="center"/>
    </xf>
    <xf numFmtId="37" fontId="306" fillId="0" borderId="57" xfId="0" applyNumberFormat="1" applyFont="1" applyFill="1" applyBorder="1" applyAlignment="1">
      <alignment horizontal="center" vertical="center"/>
    </xf>
    <xf numFmtId="328" fontId="303" fillId="0" borderId="57" xfId="0" applyNumberFormat="1" applyFont="1" applyFill="1" applyBorder="1" applyAlignment="1">
      <alignment horizontal="right" vertical="center"/>
    </xf>
    <xf numFmtId="37" fontId="303" fillId="0" borderId="57" xfId="0" applyNumberFormat="1" applyFont="1" applyFill="1" applyBorder="1" applyAlignment="1">
      <alignment horizontal="right" vertical="center"/>
    </xf>
    <xf numFmtId="41" fontId="303" fillId="0" borderId="57" xfId="2019" applyFont="1" applyFill="1" applyBorder="1" applyAlignment="1">
      <alignment horizontal="right" vertical="center"/>
    </xf>
    <xf numFmtId="0" fontId="303" fillId="0" borderId="88" xfId="11748" applyNumberFormat="1" applyFont="1" applyFill="1" applyBorder="1" applyAlignment="1">
      <alignment horizontal="left" vertical="center"/>
    </xf>
    <xf numFmtId="41" fontId="303" fillId="0" borderId="88" xfId="2019" applyFont="1" applyFill="1" applyBorder="1" applyAlignment="1">
      <alignment horizontal="right" vertical="center"/>
    </xf>
    <xf numFmtId="37" fontId="304" fillId="0" borderId="88" xfId="0" applyNumberFormat="1" applyFont="1" applyFill="1" applyBorder="1" applyAlignment="1">
      <alignment horizontal="center" vertical="center"/>
    </xf>
    <xf numFmtId="0" fontId="304" fillId="0" borderId="88" xfId="11748" applyNumberFormat="1" applyFont="1" applyFill="1" applyBorder="1" applyAlignment="1">
      <alignment horizontal="left" vertical="center"/>
    </xf>
    <xf numFmtId="328" fontId="304" fillId="0" borderId="88" xfId="0" applyNumberFormat="1" applyFont="1" applyFill="1" applyBorder="1" applyAlignment="1">
      <alignment horizontal="right" vertical="center"/>
    </xf>
    <xf numFmtId="37" fontId="305" fillId="0" borderId="57" xfId="0" applyNumberFormat="1" applyFont="1" applyFill="1" applyBorder="1" applyAlignment="1">
      <alignment horizontal="center" vertical="center"/>
    </xf>
    <xf numFmtId="37" fontId="305" fillId="0" borderId="88" xfId="0" applyNumberFormat="1" applyFont="1" applyFill="1" applyBorder="1" applyAlignment="1">
      <alignment horizontal="left" vertical="center"/>
    </xf>
    <xf numFmtId="0" fontId="303" fillId="0" borderId="57" xfId="11748" applyNumberFormat="1" applyFont="1" applyFill="1" applyBorder="1" applyAlignment="1">
      <alignment horizontal="left" vertical="center"/>
    </xf>
    <xf numFmtId="41" fontId="305" fillId="0" borderId="57" xfId="2019" applyFont="1" applyFill="1" applyBorder="1" applyAlignment="1">
      <alignment horizontal="right" vertical="center" shrinkToFit="1"/>
    </xf>
    <xf numFmtId="37" fontId="305" fillId="0" borderId="57" xfId="0" applyNumberFormat="1" applyFont="1" applyFill="1" applyBorder="1" applyAlignment="1">
      <alignment horizontal="right" vertical="center"/>
    </xf>
    <xf numFmtId="41" fontId="305" fillId="0" borderId="57" xfId="2019" applyFont="1" applyFill="1" applyBorder="1" applyAlignment="1">
      <alignment horizontal="right" vertical="center"/>
    </xf>
    <xf numFmtId="37" fontId="304" fillId="0" borderId="88" xfId="0" applyNumberFormat="1" applyFont="1" applyFill="1" applyBorder="1" applyAlignment="1">
      <alignment horizontal="left" vertical="center"/>
    </xf>
    <xf numFmtId="37" fontId="305" fillId="0" borderId="88" xfId="0" applyNumberFormat="1" applyFont="1" applyFill="1" applyBorder="1" applyAlignment="1">
      <alignment horizontal="center" vertical="center"/>
    </xf>
    <xf numFmtId="3" fontId="40" fillId="0" borderId="0" xfId="41697" applyNumberFormat="1" applyFont="1" applyAlignment="1">
      <alignment horizontal="centerContinuous" vertical="center"/>
    </xf>
    <xf numFmtId="3" fontId="40" fillId="0" borderId="0" xfId="41697" applyNumberFormat="1" applyFont="1" applyAlignment="1">
      <alignment vertical="center"/>
    </xf>
    <xf numFmtId="3" fontId="18" fillId="0" borderId="0" xfId="41697" applyNumberFormat="1" applyFont="1" applyAlignment="1">
      <alignment vertical="center"/>
    </xf>
    <xf numFmtId="3" fontId="307" fillId="0" borderId="0" xfId="41697" applyNumberFormat="1" applyFont="1" applyAlignment="1">
      <alignment horizontal="centerContinuous" vertical="center"/>
    </xf>
    <xf numFmtId="3" fontId="307" fillId="0" borderId="0" xfId="41697" applyNumberFormat="1" applyFont="1" applyAlignment="1">
      <alignment vertical="center"/>
    </xf>
    <xf numFmtId="0" fontId="7" fillId="0" borderId="0" xfId="41698" applyAlignment="1">
      <alignment vertical="center"/>
    </xf>
    <xf numFmtId="37" fontId="68" fillId="31" borderId="3" xfId="0" applyNumberFormat="1" applyFont="1" applyFill="1" applyBorder="1" applyAlignment="1">
      <alignment horizontal="center" vertical="center"/>
    </xf>
    <xf numFmtId="41" fontId="68" fillId="31" borderId="3" xfId="2019" applyFont="1" applyFill="1" applyBorder="1" applyAlignment="1">
      <alignment horizontal="center" vertical="center"/>
    </xf>
    <xf numFmtId="0" fontId="304" fillId="0" borderId="88" xfId="0" applyFont="1" applyFill="1" applyBorder="1" applyAlignment="1">
      <alignment horizontal="left" vertical="center" shrinkToFit="1"/>
    </xf>
    <xf numFmtId="0" fontId="46" fillId="31" borderId="3" xfId="0" applyFont="1" applyFill="1" applyBorder="1" applyAlignment="1">
      <alignment horizontal="center" vertical="center"/>
    </xf>
    <xf numFmtId="41" fontId="46" fillId="31" borderId="3" xfId="0" applyNumberFormat="1" applyFont="1" applyFill="1" applyBorder="1" applyAlignment="1">
      <alignment horizontal="center" vertical="center"/>
    </xf>
    <xf numFmtId="37" fontId="46" fillId="31" borderId="3" xfId="0" applyNumberFormat="1" applyFont="1" applyFill="1" applyBorder="1" applyAlignment="1">
      <alignment horizontal="center" vertical="center" shrinkToFit="1"/>
    </xf>
    <xf numFmtId="41" fontId="46" fillId="31" borderId="3" xfId="2019" applyFont="1" applyFill="1" applyBorder="1" applyAlignment="1">
      <alignment horizontal="center" vertical="center" shrinkToFit="1"/>
    </xf>
    <xf numFmtId="0" fontId="303" fillId="17" borderId="88" xfId="0" applyNumberFormat="1" applyFont="1" applyFill="1" applyBorder="1" applyAlignment="1">
      <alignment horizontal="center" vertical="center" shrinkToFit="1"/>
    </xf>
    <xf numFmtId="41" fontId="303" fillId="0" borderId="88" xfId="2017" applyFont="1" applyBorder="1" applyAlignment="1">
      <alignment horizontal="left" vertical="center" shrinkToFit="1"/>
    </xf>
    <xf numFmtId="177" fontId="304" fillId="0" borderId="88" xfId="0" applyNumberFormat="1" applyFont="1" applyBorder="1" applyAlignment="1">
      <alignment horizontal="right" vertical="center" shrinkToFit="1"/>
    </xf>
    <xf numFmtId="0" fontId="23" fillId="0" borderId="88" xfId="11741" applyFont="1" applyFill="1" applyBorder="1" applyAlignment="1">
      <alignment horizontal="center" vertical="center"/>
    </xf>
    <xf numFmtId="41" fontId="23" fillId="0" borderId="87" xfId="11738" applyFont="1" applyFill="1" applyBorder="1" applyAlignment="1" applyProtection="1">
      <alignment horizontal="center" vertical="center"/>
    </xf>
    <xf numFmtId="0" fontId="23" fillId="0" borderId="87" xfId="11741" applyFont="1" applyFill="1" applyBorder="1" applyAlignment="1" applyProtection="1">
      <alignment horizontal="center" vertical="center"/>
    </xf>
    <xf numFmtId="0" fontId="308" fillId="0" borderId="91" xfId="0" applyFont="1" applyBorder="1" applyAlignment="1">
      <alignment horizontal="center" vertical="center" wrapText="1"/>
    </xf>
    <xf numFmtId="0" fontId="308" fillId="0" borderId="91" xfId="0" applyFont="1" applyBorder="1" applyAlignment="1">
      <alignment horizontal="justify" vertical="center" wrapText="1"/>
    </xf>
    <xf numFmtId="41" fontId="309" fillId="0" borderId="91" xfId="11738" applyFont="1" applyFill="1" applyBorder="1" applyAlignment="1">
      <alignment horizontal="center" vertical="center"/>
    </xf>
    <xf numFmtId="41" fontId="310" fillId="0" borderId="91" xfId="11738" applyFont="1" applyFill="1" applyBorder="1" applyAlignment="1">
      <alignment horizontal="center" vertical="center"/>
    </xf>
    <xf numFmtId="41" fontId="300" fillId="0" borderId="91" xfId="11738" applyFont="1" applyFill="1" applyBorder="1" applyAlignment="1">
      <alignment horizontal="center" vertical="center"/>
    </xf>
    <xf numFmtId="41" fontId="310" fillId="0" borderId="91" xfId="11738" applyFont="1" applyFill="1" applyBorder="1" applyAlignment="1">
      <alignment horizontal="left" vertical="center"/>
    </xf>
    <xf numFmtId="0" fontId="308" fillId="0" borderId="92" xfId="0" applyFont="1" applyBorder="1" applyAlignment="1">
      <alignment horizontal="center" vertical="center" wrapText="1"/>
    </xf>
    <xf numFmtId="0" fontId="308" fillId="0" borderId="92" xfId="0" applyFont="1" applyBorder="1" applyAlignment="1">
      <alignment horizontal="justify" vertical="center" wrapText="1"/>
    </xf>
    <xf numFmtId="41" fontId="309" fillId="0" borderId="92" xfId="11738" applyFont="1" applyFill="1" applyBorder="1" applyAlignment="1">
      <alignment horizontal="center" vertical="center"/>
    </xf>
    <xf numFmtId="41" fontId="310" fillId="0" borderId="92" xfId="11738" applyFont="1" applyFill="1" applyBorder="1" applyAlignment="1">
      <alignment horizontal="center" vertical="center"/>
    </xf>
    <xf numFmtId="41" fontId="300" fillId="0" borderId="92" xfId="11738" applyFont="1" applyFill="1" applyBorder="1" applyAlignment="1">
      <alignment horizontal="center" vertical="center"/>
    </xf>
    <xf numFmtId="41" fontId="310" fillId="0" borderId="92" xfId="11738" applyFont="1" applyFill="1" applyBorder="1" applyAlignment="1">
      <alignment horizontal="left" vertical="center"/>
    </xf>
    <xf numFmtId="41" fontId="310" fillId="0" borderId="92" xfId="11738" applyFont="1" applyFill="1" applyBorder="1" applyAlignment="1">
      <alignment horizontal="center" vertical="center" wrapText="1"/>
    </xf>
    <xf numFmtId="0" fontId="308" fillId="0" borderId="93" xfId="0" applyFont="1" applyBorder="1" applyAlignment="1">
      <alignment horizontal="center" vertical="center" wrapText="1"/>
    </xf>
    <xf numFmtId="0" fontId="308" fillId="0" borderId="93" xfId="0" applyFont="1" applyBorder="1" applyAlignment="1">
      <alignment horizontal="justify" vertical="center" wrapText="1"/>
    </xf>
    <xf numFmtId="41" fontId="309" fillId="0" borderId="93" xfId="11738" applyFont="1" applyFill="1" applyBorder="1" applyAlignment="1">
      <alignment horizontal="center" vertical="center"/>
    </xf>
    <xf numFmtId="41" fontId="310" fillId="0" borderId="93" xfId="11738" applyFont="1" applyFill="1" applyBorder="1" applyAlignment="1">
      <alignment horizontal="center" vertical="center"/>
    </xf>
    <xf numFmtId="41" fontId="300" fillId="0" borderId="93" xfId="11738" applyFont="1" applyFill="1" applyBorder="1" applyAlignment="1">
      <alignment horizontal="center" vertical="center"/>
    </xf>
    <xf numFmtId="41" fontId="310" fillId="0" borderId="93" xfId="11738" applyFont="1" applyFill="1" applyBorder="1" applyAlignment="1">
      <alignment horizontal="left" vertical="center"/>
    </xf>
    <xf numFmtId="183" fontId="23" fillId="0" borderId="0" xfId="43998" applyNumberFormat="1" applyFont="1" applyFill="1" applyBorder="1" applyAlignment="1"/>
    <xf numFmtId="41" fontId="23" fillId="0" borderId="0" xfId="11738" applyFont="1" applyFill="1" applyBorder="1" applyAlignment="1">
      <alignment horizontal="center" vertical="center"/>
    </xf>
    <xf numFmtId="41" fontId="300" fillId="0" borderId="0" xfId="11738" applyFont="1" applyFill="1" applyBorder="1" applyAlignment="1">
      <alignment horizontal="center" vertical="center"/>
    </xf>
    <xf numFmtId="41" fontId="305" fillId="17" borderId="88" xfId="2536" applyNumberFormat="1" applyFont="1" applyFill="1" applyBorder="1" applyAlignment="1">
      <alignment horizontal="center" vertical="center" shrinkToFit="1"/>
    </xf>
    <xf numFmtId="0" fontId="304" fillId="0" borderId="88" xfId="0" applyFont="1" applyFill="1" applyBorder="1" applyAlignment="1">
      <alignment horizontal="left" vertical="center" shrinkToFit="1"/>
    </xf>
    <xf numFmtId="0" fontId="303" fillId="0" borderId="88" xfId="0" applyFont="1" applyFill="1" applyBorder="1" applyAlignment="1">
      <alignment horizontal="left" vertical="center" shrinkToFit="1"/>
    </xf>
    <xf numFmtId="0" fontId="304" fillId="0" borderId="88" xfId="0" applyFont="1" applyBorder="1" applyAlignment="1">
      <alignment horizontal="left" vertical="center" shrinkToFit="1"/>
    </xf>
    <xf numFmtId="0" fontId="303" fillId="0" borderId="88" xfId="0" applyFont="1" applyFill="1" applyBorder="1" applyAlignment="1">
      <alignment horizontal="left" vertical="center" shrinkToFit="1"/>
    </xf>
    <xf numFmtId="0" fontId="304" fillId="0" borderId="88" xfId="0" applyFont="1" applyFill="1" applyBorder="1" applyAlignment="1">
      <alignment horizontal="left" vertical="center" shrinkToFit="1"/>
    </xf>
    <xf numFmtId="0" fontId="304" fillId="0" borderId="88" xfId="0" applyFont="1" applyBorder="1" applyAlignment="1">
      <alignment horizontal="left" vertical="center" shrinkToFit="1"/>
    </xf>
    <xf numFmtId="0" fontId="304" fillId="0" borderId="88" xfId="0" applyFont="1" applyFill="1" applyBorder="1" applyAlignment="1">
      <alignment horizontal="left" vertical="center" shrinkToFit="1"/>
    </xf>
    <xf numFmtId="0" fontId="303" fillId="0" borderId="88" xfId="0" applyFont="1" applyFill="1" applyBorder="1" applyAlignment="1">
      <alignment horizontal="left" vertical="center" shrinkToFit="1"/>
    </xf>
    <xf numFmtId="274" fontId="116" fillId="0" borderId="88" xfId="0" applyNumberFormat="1" applyFont="1" applyBorder="1" applyAlignment="1">
      <alignment horizontal="distributed" vertical="center" shrinkToFit="1"/>
    </xf>
    <xf numFmtId="0" fontId="116" fillId="0" borderId="88" xfId="0" applyFont="1" applyBorder="1" applyAlignment="1">
      <alignment horizontal="left" vertical="center" shrinkToFit="1"/>
    </xf>
    <xf numFmtId="0" fontId="116" fillId="0" borderId="88" xfId="0" applyFont="1" applyBorder="1" applyAlignment="1">
      <alignment horizontal="center" vertical="center" shrinkToFit="1"/>
    </xf>
    <xf numFmtId="0" fontId="46" fillId="0" borderId="0" xfId="2666" applyFont="1" applyAlignment="1">
      <alignment vertical="center" shrinkToFit="1"/>
    </xf>
    <xf numFmtId="41" fontId="156" fillId="0" borderId="88" xfId="2017" applyFont="1" applyBorder="1" applyAlignment="1">
      <alignment vertical="center" shrinkToFit="1"/>
    </xf>
    <xf numFmtId="41" fontId="187" fillId="0" borderId="88" xfId="2017" applyFont="1" applyBorder="1" applyAlignment="1">
      <alignment vertical="center" shrinkToFit="1"/>
    </xf>
    <xf numFmtId="3" fontId="156" fillId="0" borderId="88" xfId="2663" applyNumberFormat="1" applyFont="1" applyBorder="1" applyAlignment="1">
      <alignment vertical="center" shrinkToFit="1"/>
    </xf>
    <xf numFmtId="185" fontId="46" fillId="0" borderId="88" xfId="0" applyNumberFormat="1" applyFont="1" applyBorder="1" applyAlignment="1">
      <alignment horizontal="left" vertical="center" shrinkToFit="1"/>
    </xf>
    <xf numFmtId="37" fontId="187" fillId="0" borderId="0" xfId="11736" applyNumberFormat="1" applyFont="1" applyFill="1" applyAlignment="1">
      <alignment horizontal="left" vertical="center"/>
    </xf>
    <xf numFmtId="0" fontId="46" fillId="0" borderId="0" xfId="2666" applyFont="1" applyFill="1" applyAlignment="1">
      <alignment vertical="center" shrinkToFit="1"/>
    </xf>
    <xf numFmtId="0" fontId="46" fillId="17" borderId="88" xfId="2665" applyNumberFormat="1" applyFont="1" applyFill="1" applyBorder="1" applyAlignment="1">
      <alignment horizontal="center" vertical="center" shrinkToFit="1"/>
    </xf>
    <xf numFmtId="190" fontId="46" fillId="0" borderId="88" xfId="0" applyNumberFormat="1" applyFont="1" applyBorder="1" applyAlignment="1">
      <alignment horizontal="right" vertical="center" shrinkToFit="1"/>
    </xf>
    <xf numFmtId="41" fontId="46" fillId="0" borderId="88" xfId="2017" applyFont="1" applyBorder="1" applyAlignment="1">
      <alignment vertical="center" shrinkToFit="1"/>
    </xf>
    <xf numFmtId="0" fontId="46" fillId="0" borderId="0" xfId="11736" applyFont="1" applyFill="1" applyAlignment="1">
      <alignment vertical="center" shrinkToFit="1"/>
    </xf>
    <xf numFmtId="0" fontId="46" fillId="0" borderId="88" xfId="0" applyFont="1" applyBorder="1" applyAlignment="1">
      <alignment horizontal="left" vertical="center" shrinkToFit="1"/>
    </xf>
    <xf numFmtId="41" fontId="46" fillId="0" borderId="88" xfId="2017" applyFont="1" applyBorder="1" applyAlignment="1">
      <alignment horizontal="left" vertical="center" shrinkToFit="1"/>
    </xf>
    <xf numFmtId="0" fontId="46" fillId="0" borderId="88" xfId="2666" applyFont="1" applyBorder="1" applyAlignment="1">
      <alignment horizontal="distributed" vertical="center" shrinkToFit="1"/>
    </xf>
    <xf numFmtId="0" fontId="46" fillId="0" borderId="88" xfId="2666" applyNumberFormat="1" applyFont="1" applyBorder="1" applyAlignment="1">
      <alignment horizontal="center" vertical="center" shrinkToFit="1"/>
    </xf>
    <xf numFmtId="0" fontId="46" fillId="0" borderId="88" xfId="2666" applyFont="1" applyBorder="1" applyAlignment="1">
      <alignment horizontal="center" vertical="center" shrinkToFit="1"/>
    </xf>
    <xf numFmtId="187" fontId="46" fillId="0" borderId="88" xfId="2017" applyNumberFormat="1" applyFont="1" applyBorder="1" applyAlignment="1">
      <alignment horizontal="right" vertical="center" shrinkToFit="1"/>
    </xf>
    <xf numFmtId="41" fontId="116" fillId="0" borderId="88" xfId="2017" applyFont="1" applyBorder="1" applyAlignment="1">
      <alignment vertical="center" shrinkToFit="1"/>
    </xf>
    <xf numFmtId="0" fontId="116" fillId="0" borderId="88" xfId="2666" applyNumberFormat="1" applyFont="1" applyBorder="1" applyAlignment="1">
      <alignment horizontal="center" vertical="center" shrinkToFit="1"/>
    </xf>
    <xf numFmtId="0" fontId="116" fillId="0" borderId="88" xfId="2666" applyNumberFormat="1" applyFont="1" applyBorder="1" applyAlignment="1">
      <alignment vertical="center" shrinkToFit="1"/>
    </xf>
    <xf numFmtId="41" fontId="116" fillId="0" borderId="88" xfId="2017" applyFont="1" applyBorder="1" applyAlignment="1">
      <alignment horizontal="left" vertical="center" shrinkToFit="1"/>
    </xf>
    <xf numFmtId="0" fontId="116" fillId="0" borderId="88" xfId="2666" applyFont="1" applyBorder="1" applyAlignment="1">
      <alignment horizontal="distributed" vertical="center" shrinkToFit="1"/>
    </xf>
    <xf numFmtId="41" fontId="116" fillId="0" borderId="88" xfId="2017" applyFont="1" applyBorder="1" applyAlignment="1">
      <alignment horizontal="center" vertical="center" shrinkToFit="1"/>
    </xf>
    <xf numFmtId="37" fontId="304" fillId="0" borderId="88" xfId="30252" applyNumberFormat="1" applyFont="1" applyFill="1" applyBorder="1" applyAlignment="1">
      <alignment horizontal="left" vertical="center" shrinkToFit="1"/>
    </xf>
    <xf numFmtId="0" fontId="116" fillId="0" borderId="88" xfId="0" applyFont="1" applyBorder="1" applyAlignment="1">
      <alignment horizontal="right" vertical="center" shrinkToFit="1"/>
    </xf>
    <xf numFmtId="373" fontId="116" fillId="0" borderId="88" xfId="0" applyNumberFormat="1" applyFont="1" applyBorder="1" applyAlignment="1">
      <alignment vertical="center" shrinkToFit="1"/>
    </xf>
    <xf numFmtId="0" fontId="116" fillId="0" borderId="88" xfId="0" applyFont="1" applyBorder="1" applyAlignment="1">
      <alignment horizontal="distributed" vertical="center" shrinkToFit="1"/>
    </xf>
    <xf numFmtId="238" fontId="116" fillId="0" borderId="88" xfId="0" applyNumberFormat="1" applyFont="1" applyBorder="1" applyAlignment="1">
      <alignment vertical="center" shrinkToFit="1"/>
    </xf>
    <xf numFmtId="238" fontId="46" fillId="0" borderId="88" xfId="0" applyNumberFormat="1" applyFont="1" applyBorder="1" applyAlignment="1">
      <alignment vertical="center" shrinkToFit="1"/>
    </xf>
    <xf numFmtId="49" fontId="304" fillId="0" borderId="88" xfId="30252" applyNumberFormat="1" applyFont="1" applyFill="1" applyBorder="1" applyAlignment="1">
      <alignment horizontal="center" vertical="center"/>
    </xf>
    <xf numFmtId="49" fontId="303" fillId="78" borderId="88" xfId="41696" applyNumberFormat="1" applyFont="1" applyFill="1" applyBorder="1" applyAlignment="1">
      <alignment horizontal="center" vertical="center"/>
    </xf>
    <xf numFmtId="0" fontId="303" fillId="0" borderId="88" xfId="0" applyFont="1" applyFill="1" applyBorder="1" applyAlignment="1">
      <alignment horizontal="left" vertical="center" shrinkToFit="1"/>
    </xf>
    <xf numFmtId="0" fontId="46" fillId="0" borderId="88" xfId="0" applyFont="1" applyBorder="1" applyAlignment="1">
      <alignment horizontal="center" vertical="center" shrinkToFit="1"/>
    </xf>
    <xf numFmtId="373" fontId="46" fillId="0" borderId="88" xfId="0" applyNumberFormat="1" applyFont="1" applyBorder="1" applyAlignment="1">
      <alignment vertical="center" shrinkToFit="1"/>
    </xf>
    <xf numFmtId="0" fontId="46" fillId="0" borderId="88" xfId="0" applyFont="1" applyBorder="1" applyAlignment="1">
      <alignment shrinkToFit="1"/>
    </xf>
    <xf numFmtId="0" fontId="304" fillId="0" borderId="57" xfId="0" applyNumberFormat="1" applyFont="1" applyFill="1" applyBorder="1" applyAlignment="1">
      <alignment horizontal="left" vertical="center" shrinkToFit="1"/>
    </xf>
    <xf numFmtId="0" fontId="14" fillId="0" borderId="88" xfId="0" applyNumberFormat="1" applyFont="1" applyFill="1" applyBorder="1" applyAlignment="1">
      <alignment horizontal="left" vertical="center" shrinkToFit="1"/>
    </xf>
    <xf numFmtId="0" fontId="46" fillId="0" borderId="88" xfId="0" applyNumberFormat="1" applyFont="1" applyFill="1" applyBorder="1" applyAlignment="1">
      <alignment horizontal="left" vertical="center" shrinkToFit="1"/>
    </xf>
    <xf numFmtId="41" fontId="46" fillId="0" borderId="88" xfId="2017" applyFont="1" applyFill="1" applyBorder="1" applyAlignment="1">
      <alignment vertical="center" shrinkToFit="1"/>
    </xf>
    <xf numFmtId="0" fontId="304" fillId="78" borderId="88" xfId="30252" applyFont="1" applyFill="1" applyBorder="1" applyAlignment="1">
      <alignment horizontal="left" vertical="center"/>
    </xf>
    <xf numFmtId="187" fontId="303" fillId="0" borderId="88" xfId="2017" applyNumberFormat="1" applyFont="1" applyBorder="1" applyAlignment="1">
      <alignment horizontal="left" vertical="center" shrinkToFit="1"/>
    </xf>
    <xf numFmtId="0" fontId="46" fillId="17" borderId="88" xfId="43999" applyNumberFormat="1" applyFont="1" applyFill="1" applyBorder="1" applyAlignment="1">
      <alignment horizontal="distributed" vertical="center" shrinkToFit="1"/>
    </xf>
    <xf numFmtId="0" fontId="46" fillId="17" borderId="90" xfId="43999" applyNumberFormat="1" applyFont="1" applyFill="1" applyBorder="1" applyAlignment="1">
      <alignment horizontal="left" vertical="center" shrinkToFit="1"/>
    </xf>
    <xf numFmtId="177" fontId="46" fillId="0" borderId="88" xfId="0" applyNumberFormat="1" applyFont="1" applyBorder="1" applyAlignment="1">
      <alignment horizontal="right" vertical="center" shrinkToFit="1"/>
    </xf>
    <xf numFmtId="0" fontId="116" fillId="17" borderId="90" xfId="43999" applyNumberFormat="1" applyFont="1" applyFill="1" applyBorder="1" applyAlignment="1">
      <alignment horizontal="left" vertical="center" shrinkToFit="1"/>
    </xf>
    <xf numFmtId="0" fontId="116" fillId="17" borderId="88" xfId="2665" applyNumberFormat="1" applyFont="1" applyFill="1" applyBorder="1" applyAlignment="1">
      <alignment horizontal="center" vertical="center" shrinkToFit="1"/>
    </xf>
    <xf numFmtId="177" fontId="116" fillId="0" borderId="88" xfId="0" applyNumberFormat="1" applyFont="1" applyBorder="1" applyAlignment="1">
      <alignment horizontal="right" vertical="center" shrinkToFit="1"/>
    </xf>
    <xf numFmtId="0" fontId="304" fillId="0" borderId="88" xfId="0" applyFont="1" applyFill="1" applyBorder="1" applyAlignment="1">
      <alignment horizontal="left" vertical="center" shrinkToFit="1"/>
    </xf>
    <xf numFmtId="0" fontId="303" fillId="0" borderId="95" xfId="0" applyFont="1" applyFill="1" applyBorder="1" applyAlignment="1">
      <alignment horizontal="left" vertical="center" shrinkToFit="1"/>
    </xf>
    <xf numFmtId="0" fontId="303" fillId="0" borderId="95" xfId="0" applyNumberFormat="1" applyFont="1" applyFill="1" applyBorder="1" applyAlignment="1">
      <alignment horizontal="left" vertical="center" shrinkToFit="1"/>
    </xf>
    <xf numFmtId="41" fontId="303" fillId="0" borderId="95" xfId="2017" applyFont="1" applyFill="1" applyBorder="1" applyAlignment="1">
      <alignment vertical="center" shrinkToFit="1"/>
    </xf>
    <xf numFmtId="41" fontId="303" fillId="17" borderId="95" xfId="2536" applyNumberFormat="1" applyFont="1" applyFill="1" applyBorder="1" applyAlignment="1">
      <alignment vertical="center" shrinkToFit="1"/>
    </xf>
    <xf numFmtId="41" fontId="303" fillId="17" borderId="95" xfId="2536" applyNumberFormat="1" applyFont="1" applyFill="1" applyBorder="1" applyAlignment="1">
      <alignment horizontal="right" vertical="center" shrinkToFit="1"/>
    </xf>
    <xf numFmtId="0" fontId="303" fillId="0" borderId="95" xfId="0" applyFont="1" applyFill="1" applyBorder="1" applyAlignment="1">
      <alignment vertical="center" shrinkToFit="1"/>
    </xf>
    <xf numFmtId="37" fontId="302" fillId="0" borderId="88" xfId="0" applyNumberFormat="1" applyFont="1" applyFill="1" applyBorder="1" applyAlignment="1">
      <alignment horizontal="right" vertical="center"/>
    </xf>
    <xf numFmtId="328" fontId="305" fillId="0" borderId="88" xfId="0" applyNumberFormat="1" applyFont="1" applyFill="1" applyBorder="1" applyAlignment="1">
      <alignment horizontal="right" vertical="center"/>
    </xf>
    <xf numFmtId="0" fontId="303" fillId="0" borderId="95" xfId="0" applyFont="1" applyBorder="1" applyAlignment="1">
      <alignment horizontal="left" vertical="center" shrinkToFit="1"/>
    </xf>
    <xf numFmtId="0" fontId="303" fillId="0" borderId="95" xfId="0" applyFont="1" applyFill="1" applyBorder="1" applyAlignment="1">
      <alignment horizontal="center" vertical="center" shrinkToFit="1"/>
    </xf>
    <xf numFmtId="0" fontId="304" fillId="0" borderId="95" xfId="0" applyFont="1" applyFill="1" applyBorder="1" applyAlignment="1">
      <alignment horizontal="left" vertical="center" shrinkToFit="1"/>
    </xf>
    <xf numFmtId="0" fontId="304" fillId="0" borderId="95" xfId="2666" applyNumberFormat="1" applyFont="1" applyFill="1" applyBorder="1" applyAlignment="1">
      <alignment horizontal="center" vertical="center" shrinkToFit="1"/>
    </xf>
    <xf numFmtId="0" fontId="304" fillId="0" borderId="95" xfId="2666" applyFont="1" applyFill="1" applyBorder="1" applyAlignment="1">
      <alignment horizontal="center" vertical="center" shrinkToFit="1"/>
    </xf>
    <xf numFmtId="41" fontId="304" fillId="0" borderId="95" xfId="2017" applyFont="1" applyFill="1" applyBorder="1" applyAlignment="1">
      <alignment vertical="center" shrinkToFit="1"/>
    </xf>
    <xf numFmtId="41" fontId="303" fillId="0" borderId="95" xfId="0" applyNumberFormat="1" applyFont="1" applyFill="1" applyBorder="1" applyAlignment="1">
      <alignment vertical="center" shrinkToFit="1"/>
    </xf>
    <xf numFmtId="253" fontId="303" fillId="0" borderId="95" xfId="0" applyNumberFormat="1" applyFont="1" applyFill="1" applyBorder="1" applyAlignment="1">
      <alignment horizontal="distributed" vertical="center"/>
    </xf>
    <xf numFmtId="41" fontId="303" fillId="0" borderId="95" xfId="2017" applyFont="1" applyFill="1" applyBorder="1" applyAlignment="1">
      <alignment horizontal="left" vertical="center" shrinkToFit="1"/>
    </xf>
    <xf numFmtId="253" fontId="303" fillId="0" borderId="95" xfId="0" applyNumberFormat="1" applyFont="1" applyFill="1" applyBorder="1" applyAlignment="1">
      <alignment horizontal="distributed" vertical="center" shrinkToFit="1"/>
    </xf>
    <xf numFmtId="177" fontId="303" fillId="0" borderId="95" xfId="2666" applyNumberFormat="1" applyFont="1" applyFill="1" applyBorder="1" applyAlignment="1">
      <alignment vertical="center" shrinkToFit="1"/>
    </xf>
    <xf numFmtId="3" fontId="304" fillId="0" borderId="95" xfId="2666" applyNumberFormat="1" applyFont="1" applyFill="1" applyBorder="1" applyAlignment="1">
      <alignment horizontal="center" vertical="center" shrinkToFit="1"/>
    </xf>
    <xf numFmtId="0" fontId="304" fillId="0" borderId="95" xfId="0" applyFont="1" applyFill="1" applyBorder="1" applyAlignment="1">
      <alignment horizontal="center" vertical="center" shrinkToFit="1"/>
    </xf>
    <xf numFmtId="177" fontId="304" fillId="0" borderId="95" xfId="0" applyNumberFormat="1" applyFont="1" applyFill="1" applyBorder="1" applyAlignment="1">
      <alignment horizontal="right" vertical="center" shrinkToFit="1"/>
    </xf>
    <xf numFmtId="185" fontId="304" fillId="0" borderId="95" xfId="0" applyNumberFormat="1" applyFont="1" applyFill="1" applyBorder="1" applyAlignment="1">
      <alignment horizontal="center" vertical="center" shrinkToFit="1"/>
    </xf>
    <xf numFmtId="2" fontId="304" fillId="0" borderId="95" xfId="0" applyNumberFormat="1" applyFont="1" applyFill="1" applyBorder="1" applyAlignment="1">
      <alignment horizontal="right" vertical="center" shrinkToFit="1"/>
    </xf>
    <xf numFmtId="0" fontId="304" fillId="0" borderId="95" xfId="0" applyFont="1" applyBorder="1" applyAlignment="1">
      <alignment horizontal="distributed" vertical="center" shrinkToFit="1"/>
    </xf>
    <xf numFmtId="0" fontId="304" fillId="0" borderId="95" xfId="0" applyFont="1" applyBorder="1" applyAlignment="1">
      <alignment horizontal="center" vertical="center" shrinkToFit="1"/>
    </xf>
    <xf numFmtId="177" fontId="303" fillId="0" borderId="95" xfId="0" applyNumberFormat="1" applyFont="1" applyBorder="1" applyAlignment="1">
      <alignment horizontal="right" vertical="center" shrinkToFit="1"/>
    </xf>
    <xf numFmtId="373" fontId="304" fillId="0" borderId="0" xfId="0" applyNumberFormat="1" applyFont="1" applyBorder="1" applyAlignment="1">
      <alignment vertical="center" shrinkToFit="1"/>
    </xf>
    <xf numFmtId="373" fontId="304" fillId="0" borderId="95" xfId="0" applyNumberFormat="1" applyFont="1" applyBorder="1" applyAlignment="1">
      <alignment vertical="center" shrinkToFit="1"/>
    </xf>
    <xf numFmtId="41" fontId="304" fillId="0" borderId="95" xfId="2017" applyFont="1" applyBorder="1" applyAlignment="1">
      <alignment vertical="center" shrinkToFit="1"/>
    </xf>
    <xf numFmtId="185" fontId="304" fillId="0" borderId="95" xfId="0" applyNumberFormat="1" applyFont="1" applyBorder="1" applyAlignment="1">
      <alignment horizontal="center" vertical="center" shrinkToFit="1"/>
    </xf>
    <xf numFmtId="274" fontId="304" fillId="0" borderId="95" xfId="0" applyNumberFormat="1" applyFont="1" applyFill="1" applyBorder="1" applyAlignment="1">
      <alignment horizontal="distributed" vertical="center" shrinkToFit="1"/>
    </xf>
    <xf numFmtId="187" fontId="303" fillId="0" borderId="95" xfId="2017" applyNumberFormat="1" applyFont="1" applyFill="1" applyBorder="1" applyAlignment="1">
      <alignment vertical="center" shrinkToFit="1"/>
    </xf>
    <xf numFmtId="41" fontId="303" fillId="0" borderId="95" xfId="2017" applyFont="1" applyFill="1" applyBorder="1" applyAlignment="1">
      <alignment horizontal="center" vertical="center" shrinkToFit="1"/>
    </xf>
    <xf numFmtId="0" fontId="303" fillId="0" borderId="95" xfId="0" applyFont="1" applyBorder="1" applyAlignment="1">
      <alignment horizontal="center" vertical="center" shrinkToFit="1"/>
    </xf>
    <xf numFmtId="190" fontId="303" fillId="0" borderId="95" xfId="0" applyNumberFormat="1" applyFont="1" applyBorder="1" applyAlignment="1">
      <alignment horizontal="right" vertical="center" shrinkToFit="1"/>
    </xf>
    <xf numFmtId="41" fontId="303" fillId="0" borderId="95" xfId="2017" applyFont="1" applyBorder="1" applyAlignment="1">
      <alignment vertical="center" shrinkToFit="1"/>
    </xf>
    <xf numFmtId="327" fontId="303" fillId="0" borderId="95" xfId="2680" applyNumberFormat="1" applyFont="1" applyFill="1" applyBorder="1" applyAlignment="1">
      <alignment horizontal="left" vertical="center" shrinkToFit="1"/>
    </xf>
    <xf numFmtId="177" fontId="304" fillId="0" borderId="95" xfId="2666" applyNumberFormat="1" applyFont="1" applyFill="1" applyBorder="1" applyAlignment="1">
      <alignment vertical="center" shrinkToFit="1"/>
    </xf>
    <xf numFmtId="186" fontId="304" fillId="0" borderId="95" xfId="0" applyNumberFormat="1" applyFont="1" applyFill="1" applyBorder="1" applyAlignment="1">
      <alignment horizontal="center" vertical="center" shrinkToFit="1"/>
    </xf>
    <xf numFmtId="0" fontId="304" fillId="0" borderId="95" xfId="0" applyFont="1" applyBorder="1" applyAlignment="1">
      <alignment horizontal="left" vertical="center" shrinkToFit="1"/>
    </xf>
    <xf numFmtId="0" fontId="304" fillId="0" borderId="95" xfId="2666" applyNumberFormat="1" applyFont="1" applyBorder="1" applyAlignment="1">
      <alignment horizontal="center" vertical="center" shrinkToFit="1"/>
    </xf>
    <xf numFmtId="0" fontId="304" fillId="0" borderId="95" xfId="2666" applyFont="1" applyBorder="1" applyAlignment="1">
      <alignment horizontal="center" vertical="center" shrinkToFit="1"/>
    </xf>
    <xf numFmtId="177" fontId="304" fillId="0" borderId="95" xfId="2666" applyNumberFormat="1" applyFont="1" applyBorder="1" applyAlignment="1">
      <alignment vertical="center" shrinkToFit="1"/>
    </xf>
    <xf numFmtId="41" fontId="303" fillId="0" borderId="95" xfId="0" applyNumberFormat="1" applyFont="1" applyBorder="1" applyAlignment="1">
      <alignment vertical="center" shrinkToFit="1"/>
    </xf>
    <xf numFmtId="0" fontId="303" fillId="0" borderId="95" xfId="0" applyFont="1" applyBorder="1" applyAlignment="1">
      <alignment vertical="center" shrinkToFit="1"/>
    </xf>
    <xf numFmtId="0" fontId="304" fillId="0" borderId="95" xfId="2666" applyNumberFormat="1" applyFont="1" applyFill="1" applyBorder="1" applyAlignment="1">
      <alignment vertical="center" shrinkToFit="1"/>
    </xf>
    <xf numFmtId="3" fontId="304" fillId="0" borderId="95" xfId="2535" applyNumberFormat="1" applyFont="1" applyFill="1" applyBorder="1" applyAlignment="1">
      <alignment vertical="center" shrinkToFit="1"/>
    </xf>
    <xf numFmtId="3" fontId="303" fillId="0" borderId="95" xfId="2666" applyNumberFormat="1" applyFont="1" applyFill="1" applyBorder="1" applyAlignment="1">
      <alignment vertical="center" shrinkToFit="1"/>
    </xf>
    <xf numFmtId="185" fontId="303" fillId="0" borderId="95" xfId="2666" applyNumberFormat="1" applyFont="1" applyFill="1" applyBorder="1" applyAlignment="1">
      <alignment horizontal="center" vertical="center" shrinkToFit="1"/>
    </xf>
    <xf numFmtId="0" fontId="304" fillId="78" borderId="95" xfId="30252" applyFont="1" applyFill="1" applyBorder="1" applyAlignment="1">
      <alignment horizontal="center" vertical="center"/>
    </xf>
    <xf numFmtId="49" fontId="303" fillId="78" borderId="95" xfId="41696" quotePrefix="1" applyNumberFormat="1" applyFont="1" applyFill="1" applyBorder="1" applyAlignment="1">
      <alignment horizontal="center" vertical="center"/>
    </xf>
    <xf numFmtId="377" fontId="303" fillId="78" borderId="95" xfId="30252" applyNumberFormat="1" applyFont="1" applyFill="1" applyBorder="1" applyAlignment="1">
      <alignment horizontal="left" vertical="center" shrinkToFit="1"/>
    </xf>
    <xf numFmtId="0" fontId="303" fillId="78" borderId="95" xfId="11747" applyNumberFormat="1" applyFont="1" applyFill="1" applyBorder="1" applyAlignment="1">
      <alignment horizontal="center" vertical="center" shrinkToFit="1"/>
    </xf>
    <xf numFmtId="182" fontId="303" fillId="0" borderId="95" xfId="2017" applyNumberFormat="1" applyFont="1" applyFill="1" applyBorder="1" applyAlignment="1">
      <alignment vertical="center" shrinkToFit="1"/>
    </xf>
    <xf numFmtId="190" fontId="303" fillId="78" borderId="95" xfId="0" applyNumberFormat="1" applyFont="1" applyFill="1" applyBorder="1" applyAlignment="1">
      <alignment vertical="center" shrinkToFit="1"/>
    </xf>
    <xf numFmtId="378" fontId="303" fillId="0" borderId="88" xfId="0" applyNumberFormat="1" applyFont="1" applyFill="1" applyBorder="1" applyAlignment="1">
      <alignment horizontal="right" vertical="center" shrinkToFit="1"/>
    </xf>
    <xf numFmtId="0" fontId="303" fillId="0" borderId="95" xfId="30252" quotePrefix="1" applyFont="1" applyFill="1" applyBorder="1" applyAlignment="1">
      <alignment horizontal="center" vertical="center"/>
    </xf>
    <xf numFmtId="0" fontId="305" fillId="0" borderId="95" xfId="30252" quotePrefix="1" applyFont="1" applyFill="1" applyBorder="1" applyAlignment="1">
      <alignment horizontal="center" vertical="center"/>
    </xf>
    <xf numFmtId="0" fontId="303" fillId="0" borderId="95" xfId="30252" quotePrefix="1" applyFont="1" applyFill="1" applyBorder="1" applyAlignment="1">
      <alignment horizontal="left" vertical="center" shrinkToFit="1"/>
    </xf>
    <xf numFmtId="182" fontId="303" fillId="0" borderId="95" xfId="0" applyNumberFormat="1" applyFont="1" applyFill="1" applyBorder="1" applyAlignment="1">
      <alignment horizontal="right" vertical="center" shrinkToFit="1"/>
    </xf>
    <xf numFmtId="41" fontId="303" fillId="0" borderId="95" xfId="2019" applyFont="1" applyFill="1" applyBorder="1" applyAlignment="1">
      <alignment horizontal="right" vertical="center" shrinkToFit="1"/>
    </xf>
    <xf numFmtId="37" fontId="303" fillId="0" borderId="95" xfId="0" applyNumberFormat="1" applyFont="1" applyFill="1" applyBorder="1" applyAlignment="1">
      <alignment horizontal="left" vertical="center" shrinkToFit="1"/>
    </xf>
    <xf numFmtId="37" fontId="303" fillId="0" borderId="88" xfId="30252" quotePrefix="1" applyNumberFormat="1" applyFont="1" applyFill="1" applyBorder="1" applyAlignment="1">
      <alignment horizontal="left" vertical="center" shrinkToFit="1"/>
    </xf>
    <xf numFmtId="0" fontId="40" fillId="0" borderId="0" xfId="0" applyFont="1" applyAlignment="1">
      <alignment horizontal="center" vertical="center"/>
    </xf>
    <xf numFmtId="41" fontId="15" fillId="0" borderId="81" xfId="11745" applyNumberFormat="1" applyFont="1" applyFill="1" applyBorder="1" applyAlignment="1" applyProtection="1">
      <alignment horizontal="center" vertical="center"/>
    </xf>
    <xf numFmtId="41" fontId="15" fillId="0" borderId="29" xfId="11745" applyNumberFormat="1" applyFont="1" applyFill="1" applyBorder="1" applyAlignment="1" applyProtection="1">
      <alignment horizontal="center" vertical="center"/>
    </xf>
    <xf numFmtId="41" fontId="15" fillId="0" borderId="30" xfId="11745" applyNumberFormat="1" applyFont="1" applyFill="1" applyBorder="1" applyAlignment="1" applyProtection="1">
      <alignment horizontal="center" vertical="center"/>
    </xf>
    <xf numFmtId="41" fontId="15" fillId="0" borderId="79" xfId="11745" applyNumberFormat="1" applyFont="1" applyFill="1" applyBorder="1" applyAlignment="1" applyProtection="1">
      <alignment horizontal="center" vertical="center"/>
    </xf>
    <xf numFmtId="37" fontId="118" fillId="0" borderId="0" xfId="11745" applyFont="1" applyFill="1" applyBorder="1" applyAlignment="1">
      <alignment horizontal="center" vertical="center"/>
    </xf>
    <xf numFmtId="0" fontId="24" fillId="31" borderId="50" xfId="11745" applyNumberFormat="1" applyFont="1" applyFill="1" applyBorder="1" applyAlignment="1" applyProtection="1">
      <alignment vertical="center" wrapText="1"/>
    </xf>
    <xf numFmtId="0" fontId="24" fillId="31" borderId="51" xfId="11745" applyNumberFormat="1" applyFont="1" applyFill="1" applyBorder="1" applyAlignment="1" applyProtection="1">
      <alignment vertical="center" wrapText="1"/>
    </xf>
    <xf numFmtId="0" fontId="24" fillId="31" borderId="52" xfId="11745" applyNumberFormat="1" applyFont="1" applyFill="1" applyBorder="1" applyAlignment="1" applyProtection="1">
      <alignment vertical="center" wrapText="1"/>
    </xf>
    <xf numFmtId="0" fontId="24" fillId="31" borderId="53" xfId="11745" applyNumberFormat="1" applyFont="1" applyFill="1" applyBorder="1" applyAlignment="1" applyProtection="1">
      <alignment vertical="center" wrapText="1"/>
    </xf>
    <xf numFmtId="37" fontId="190" fillId="31" borderId="79" xfId="11745" applyFont="1" applyFill="1" applyBorder="1" applyAlignment="1" applyProtection="1">
      <alignment horizontal="center" vertical="center"/>
    </xf>
    <xf numFmtId="37" fontId="24" fillId="31" borderId="79" xfId="11745" applyFont="1" applyFill="1" applyBorder="1" applyAlignment="1" applyProtection="1">
      <alignment horizontal="center" vertical="center"/>
    </xf>
    <xf numFmtId="41" fontId="192" fillId="0" borderId="79" xfId="11745" applyNumberFormat="1" applyFont="1" applyFill="1" applyBorder="1" applyAlignment="1" applyProtection="1">
      <alignment horizontal="center" vertical="center"/>
    </xf>
    <xf numFmtId="37" fontId="47" fillId="0" borderId="0" xfId="0" applyNumberFormat="1" applyFont="1" applyFill="1" applyAlignment="1">
      <alignment horizontal="center" vertical="center"/>
    </xf>
    <xf numFmtId="37" fontId="68" fillId="31" borderId="3" xfId="0" applyNumberFormat="1" applyFont="1" applyFill="1" applyBorder="1" applyAlignment="1">
      <alignment horizontal="center" vertical="center"/>
    </xf>
    <xf numFmtId="41" fontId="68" fillId="31" borderId="3" xfId="2019" applyFont="1" applyFill="1" applyBorder="1" applyAlignment="1">
      <alignment horizontal="center" vertical="center"/>
    </xf>
    <xf numFmtId="37" fontId="68" fillId="31" borderId="87" xfId="0" applyNumberFormat="1" applyFont="1" applyFill="1" applyBorder="1" applyAlignment="1">
      <alignment horizontal="center" vertical="center"/>
    </xf>
    <xf numFmtId="37" fontId="68" fillId="31" borderId="30" xfId="0" applyNumberFormat="1" applyFont="1" applyFill="1" applyBorder="1" applyAlignment="1">
      <alignment horizontal="center" vertical="center"/>
    </xf>
    <xf numFmtId="37" fontId="68" fillId="31" borderId="87" xfId="0" applyNumberFormat="1" applyFont="1" applyFill="1" applyBorder="1" applyAlignment="1">
      <alignment horizontal="center" vertical="center" shrinkToFit="1"/>
    </xf>
    <xf numFmtId="37" fontId="68" fillId="31" borderId="30" xfId="0" applyNumberFormat="1" applyFont="1" applyFill="1" applyBorder="1" applyAlignment="1">
      <alignment horizontal="center" vertical="center" shrinkToFit="1"/>
    </xf>
    <xf numFmtId="37" fontId="68" fillId="31" borderId="83" xfId="0" applyNumberFormat="1" applyFont="1" applyFill="1" applyBorder="1" applyAlignment="1">
      <alignment horizontal="center" vertical="center"/>
    </xf>
    <xf numFmtId="37" fontId="68" fillId="31" borderId="12" xfId="0" applyNumberFormat="1" applyFont="1" applyFill="1" applyBorder="1" applyAlignment="1">
      <alignment horizontal="center" vertical="center"/>
    </xf>
    <xf numFmtId="37" fontId="68" fillId="31" borderId="43" xfId="0" applyNumberFormat="1" applyFont="1" applyFill="1" applyBorder="1" applyAlignment="1">
      <alignment horizontal="center" vertical="center" shrinkToFit="1"/>
    </xf>
    <xf numFmtId="37" fontId="68" fillId="31" borderId="89" xfId="0" applyNumberFormat="1" applyFont="1" applyFill="1" applyBorder="1" applyAlignment="1">
      <alignment horizontal="center" vertical="center" shrinkToFit="1"/>
    </xf>
    <xf numFmtId="37" fontId="68" fillId="31" borderId="90" xfId="0" applyNumberFormat="1" applyFont="1" applyFill="1" applyBorder="1" applyAlignment="1">
      <alignment horizontal="center" vertical="center" shrinkToFit="1"/>
    </xf>
    <xf numFmtId="41" fontId="68" fillId="31" borderId="89" xfId="2019" applyFont="1" applyFill="1" applyBorder="1" applyAlignment="1">
      <alignment horizontal="center" vertical="center" shrinkToFit="1"/>
    </xf>
    <xf numFmtId="41" fontId="68" fillId="31" borderId="90" xfId="2019" applyFont="1" applyFill="1" applyBorder="1" applyAlignment="1">
      <alignment horizontal="center" vertical="center" shrinkToFit="1"/>
    </xf>
    <xf numFmtId="0" fontId="46" fillId="31" borderId="2" xfId="0" applyFont="1" applyFill="1" applyBorder="1" applyAlignment="1">
      <alignment horizontal="center" vertical="center"/>
    </xf>
    <xf numFmtId="0" fontId="46" fillId="31" borderId="47" xfId="0" applyFont="1" applyFill="1" applyBorder="1" applyAlignment="1">
      <alignment horizontal="center" vertical="center"/>
    </xf>
    <xf numFmtId="41" fontId="46" fillId="31" borderId="43" xfId="2017" applyFont="1" applyFill="1" applyBorder="1" applyAlignment="1">
      <alignment horizontal="center" vertical="center" shrinkToFit="1"/>
    </xf>
    <xf numFmtId="41" fontId="46" fillId="31" borderId="30" xfId="2017" applyFont="1" applyFill="1" applyBorder="1" applyAlignment="1">
      <alignment horizontal="center" vertical="center" shrinkToFit="1"/>
    </xf>
    <xf numFmtId="0" fontId="46" fillId="31" borderId="43" xfId="0" applyFont="1" applyFill="1" applyBorder="1" applyAlignment="1">
      <alignment horizontal="center" vertical="center"/>
    </xf>
    <xf numFmtId="0" fontId="46" fillId="31" borderId="30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46" fillId="31" borderId="3" xfId="0" applyFont="1" applyFill="1" applyBorder="1" applyAlignment="1">
      <alignment horizontal="center" vertical="center"/>
    </xf>
    <xf numFmtId="41" fontId="46" fillId="31" borderId="2" xfId="0" applyNumberFormat="1" applyFont="1" applyFill="1" applyBorder="1" applyAlignment="1">
      <alignment horizontal="center" vertical="center"/>
    </xf>
    <xf numFmtId="41" fontId="46" fillId="31" borderId="47" xfId="0" applyNumberFormat="1" applyFont="1" applyFill="1" applyBorder="1" applyAlignment="1">
      <alignment horizontal="center" vertical="center"/>
    </xf>
    <xf numFmtId="0" fontId="47" fillId="0" borderId="0" xfId="11736" applyFont="1" applyFill="1" applyAlignment="1">
      <alignment horizontal="center" vertical="center"/>
    </xf>
    <xf numFmtId="0" fontId="157" fillId="0" borderId="0" xfId="11736" applyFont="1" applyFill="1" applyAlignment="1">
      <alignment horizontal="center" vertical="center"/>
    </xf>
    <xf numFmtId="0" fontId="184" fillId="0" borderId="0" xfId="11736" applyFont="1" applyFill="1" applyAlignment="1">
      <alignment horizontal="center" vertical="center"/>
    </xf>
    <xf numFmtId="41" fontId="184" fillId="0" borderId="0" xfId="2019" applyFont="1" applyFill="1" applyAlignment="1">
      <alignment horizontal="center" vertical="center"/>
    </xf>
    <xf numFmtId="0" fontId="46" fillId="31" borderId="48" xfId="11736" applyFont="1" applyFill="1" applyBorder="1" applyAlignment="1">
      <alignment horizontal="center" vertical="center"/>
    </xf>
    <xf numFmtId="0" fontId="46" fillId="31" borderId="12" xfId="11736" applyFont="1" applyFill="1" applyBorder="1" applyAlignment="1">
      <alignment horizontal="center" vertical="center"/>
    </xf>
    <xf numFmtId="0" fontId="46" fillId="31" borderId="43" xfId="11736" applyFont="1" applyFill="1" applyBorder="1" applyAlignment="1">
      <alignment horizontal="center" vertical="center"/>
    </xf>
    <xf numFmtId="0" fontId="46" fillId="31" borderId="30" xfId="11736" applyFont="1" applyFill="1" applyBorder="1" applyAlignment="1">
      <alignment horizontal="center" vertical="center"/>
    </xf>
    <xf numFmtId="326" fontId="46" fillId="31" borderId="43" xfId="11736" applyNumberFormat="1" applyFont="1" applyFill="1" applyBorder="1" applyAlignment="1">
      <alignment horizontal="center" vertical="center" shrinkToFit="1"/>
    </xf>
    <xf numFmtId="326" fontId="46" fillId="31" borderId="30" xfId="11736" applyNumberFormat="1" applyFont="1" applyFill="1" applyBorder="1" applyAlignment="1">
      <alignment horizontal="center" vertical="center" shrinkToFit="1"/>
    </xf>
    <xf numFmtId="37" fontId="46" fillId="31" borderId="3" xfId="0" applyNumberFormat="1" applyFont="1" applyFill="1" applyBorder="1" applyAlignment="1">
      <alignment horizontal="center" vertical="center" shrinkToFit="1"/>
    </xf>
    <xf numFmtId="41" fontId="46" fillId="31" borderId="3" xfId="2019" applyFont="1" applyFill="1" applyBorder="1" applyAlignment="1">
      <alignment horizontal="center" vertical="center" shrinkToFit="1"/>
    </xf>
    <xf numFmtId="185" fontId="46" fillId="31" borderId="43" xfId="11736" applyNumberFormat="1" applyFont="1" applyFill="1" applyBorder="1" applyAlignment="1">
      <alignment horizontal="center" vertical="center" shrinkToFit="1"/>
    </xf>
    <xf numFmtId="185" fontId="46" fillId="31" borderId="30" xfId="11736" applyNumberFormat="1" applyFont="1" applyFill="1" applyBorder="1" applyAlignment="1">
      <alignment horizontal="center" vertical="center" shrinkToFit="1"/>
    </xf>
    <xf numFmtId="0" fontId="304" fillId="0" borderId="88" xfId="0" applyFont="1" applyBorder="1" applyAlignment="1">
      <alignment horizontal="left" vertical="center" shrinkToFit="1"/>
    </xf>
    <xf numFmtId="0" fontId="116" fillId="0" borderId="89" xfId="0" applyFont="1" applyBorder="1" applyAlignment="1">
      <alignment horizontal="left" vertical="center" shrinkToFit="1"/>
    </xf>
    <xf numFmtId="0" fontId="116" fillId="0" borderId="75" xfId="0" applyFont="1" applyBorder="1" applyAlignment="1">
      <alignment horizontal="left" vertical="center" shrinkToFit="1"/>
    </xf>
    <xf numFmtId="0" fontId="116" fillId="0" borderId="90" xfId="0" applyFont="1" applyBorder="1" applyAlignment="1">
      <alignment horizontal="left" vertical="center" shrinkToFit="1"/>
    </xf>
    <xf numFmtId="0" fontId="304" fillId="0" borderId="88" xfId="0" applyFont="1" applyFill="1" applyBorder="1" applyAlignment="1">
      <alignment horizontal="left" vertical="center" shrinkToFit="1"/>
    </xf>
    <xf numFmtId="0" fontId="118" fillId="0" borderId="0" xfId="0" applyFont="1" applyFill="1" applyAlignment="1">
      <alignment horizontal="center" vertical="center"/>
    </xf>
    <xf numFmtId="0" fontId="23" fillId="0" borderId="88" xfId="11741" applyFont="1" applyFill="1" applyBorder="1" applyAlignment="1" applyProtection="1">
      <alignment horizontal="center" vertical="center"/>
    </xf>
    <xf numFmtId="0" fontId="23" fillId="0" borderId="87" xfId="11741" applyFont="1" applyFill="1" applyBorder="1" applyAlignment="1" applyProtection="1">
      <alignment horizontal="center" vertical="center"/>
    </xf>
    <xf numFmtId="236" fontId="23" fillId="0" borderId="75" xfId="11740" applyNumberFormat="1" applyFont="1" applyFill="1" applyBorder="1" applyAlignment="1">
      <alignment horizontal="center" vertical="center"/>
    </xf>
    <xf numFmtId="236" fontId="23" fillId="0" borderId="82" xfId="11740" applyNumberFormat="1" applyFont="1" applyFill="1" applyBorder="1" applyAlignment="1">
      <alignment horizontal="center" vertical="center"/>
    </xf>
    <xf numFmtId="41" fontId="23" fillId="0" borderId="89" xfId="11738" applyFont="1" applyFill="1" applyBorder="1" applyAlignment="1" applyProtection="1">
      <alignment horizontal="center" vertical="center"/>
    </xf>
    <xf numFmtId="41" fontId="23" fillId="0" borderId="75" xfId="11738" applyFont="1" applyFill="1" applyBorder="1" applyAlignment="1" applyProtection="1">
      <alignment horizontal="center" vertical="center"/>
    </xf>
    <xf numFmtId="41" fontId="23" fillId="0" borderId="90" xfId="11738" applyFont="1" applyFill="1" applyBorder="1" applyAlignment="1" applyProtection="1">
      <alignment horizontal="center" vertical="center"/>
    </xf>
    <xf numFmtId="0" fontId="300" fillId="0" borderId="87" xfId="11741" applyFont="1" applyFill="1" applyBorder="1" applyAlignment="1">
      <alignment horizontal="center" vertical="center"/>
    </xf>
    <xf numFmtId="0" fontId="300" fillId="0" borderId="29" xfId="11741" applyFont="1" applyFill="1" applyBorder="1" applyAlignment="1">
      <alignment horizontal="center" vertical="center"/>
    </xf>
    <xf numFmtId="236" fontId="23" fillId="0" borderId="88" xfId="11738" applyNumberFormat="1" applyFont="1" applyFill="1" applyBorder="1" applyAlignment="1">
      <alignment horizontal="center" vertical="center" wrapText="1"/>
    </xf>
    <xf numFmtId="236" fontId="23" fillId="0" borderId="87" xfId="11738" applyNumberFormat="1" applyFont="1" applyFill="1" applyBorder="1" applyAlignment="1">
      <alignment horizontal="center" vertical="center" wrapText="1"/>
    </xf>
    <xf numFmtId="0" fontId="289" fillId="0" borderId="0" xfId="30252" applyFont="1" applyAlignment="1">
      <alignment horizontal="center" vertical="center"/>
    </xf>
    <xf numFmtId="0" fontId="30" fillId="31" borderId="83" xfId="0" applyFont="1" applyFill="1" applyBorder="1" applyAlignment="1">
      <alignment horizontal="center" vertical="center"/>
    </xf>
    <xf numFmtId="0" fontId="30" fillId="31" borderId="12" xfId="0" applyFont="1" applyFill="1" applyBorder="1" applyAlignment="1">
      <alignment horizontal="center" vertical="center"/>
    </xf>
    <xf numFmtId="0" fontId="30" fillId="31" borderId="87" xfId="0" applyFont="1" applyFill="1" applyBorder="1" applyAlignment="1">
      <alignment horizontal="center" vertical="center"/>
    </xf>
    <xf numFmtId="0" fontId="30" fillId="31" borderId="30" xfId="0" applyFont="1" applyFill="1" applyBorder="1" applyAlignment="1">
      <alignment horizontal="center" vertical="center"/>
    </xf>
    <xf numFmtId="182" fontId="30" fillId="80" borderId="83" xfId="2017" applyNumberFormat="1" applyFont="1" applyFill="1" applyBorder="1" applyAlignment="1">
      <alignment horizontal="right" vertical="center"/>
    </xf>
    <xf numFmtId="182" fontId="30" fillId="80" borderId="12" xfId="2017" applyNumberFormat="1" applyFont="1" applyFill="1" applyBorder="1" applyAlignment="1">
      <alignment horizontal="right" vertical="center"/>
    </xf>
    <xf numFmtId="37" fontId="157" fillId="0" borderId="16" xfId="0" applyNumberFormat="1" applyFont="1" applyFill="1" applyBorder="1" applyAlignment="1">
      <alignment horizontal="center" vertical="center"/>
    </xf>
    <xf numFmtId="0" fontId="30" fillId="31" borderId="83" xfId="0" applyFont="1" applyFill="1" applyBorder="1" applyAlignment="1">
      <alignment horizontal="center" vertical="center" wrapText="1"/>
    </xf>
    <xf numFmtId="0" fontId="30" fillId="31" borderId="12" xfId="0" applyFont="1" applyFill="1" applyBorder="1" applyAlignment="1">
      <alignment horizontal="center" vertical="center" wrapText="1"/>
    </xf>
    <xf numFmtId="41" fontId="47" fillId="0" borderId="16" xfId="11742" applyNumberFormat="1" applyFont="1" applyFill="1" applyBorder="1" applyAlignment="1">
      <alignment horizontal="center" vertical="center"/>
    </xf>
    <xf numFmtId="0" fontId="46" fillId="31" borderId="3" xfId="11742" applyNumberFormat="1" applyFont="1" applyFill="1" applyBorder="1" applyAlignment="1">
      <alignment horizontal="center" vertical="center"/>
    </xf>
    <xf numFmtId="0" fontId="46" fillId="31" borderId="43" xfId="11742" applyNumberFormat="1" applyFont="1" applyFill="1" applyBorder="1" applyAlignment="1">
      <alignment horizontal="center" vertical="center" shrinkToFit="1"/>
    </xf>
    <xf numFmtId="0" fontId="46" fillId="31" borderId="30" xfId="11742" applyNumberFormat="1" applyFont="1" applyFill="1" applyBorder="1" applyAlignment="1">
      <alignment horizontal="center" vertical="center" shrinkToFit="1"/>
    </xf>
    <xf numFmtId="0" fontId="185" fillId="31" borderId="3" xfId="11742" applyNumberFormat="1" applyFont="1" applyFill="1" applyBorder="1" applyAlignment="1">
      <alignment horizontal="center" vertical="center"/>
    </xf>
    <xf numFmtId="41" fontId="46" fillId="31" borderId="2" xfId="11739" applyNumberFormat="1" applyFont="1" applyFill="1" applyBorder="1" applyAlignment="1">
      <alignment horizontal="center" vertical="center"/>
    </xf>
    <xf numFmtId="41" fontId="46" fillId="31" borderId="47" xfId="11739" applyNumberFormat="1" applyFont="1" applyFill="1" applyBorder="1" applyAlignment="1">
      <alignment horizontal="center" vertical="center"/>
    </xf>
    <xf numFmtId="41" fontId="46" fillId="31" borderId="3" xfId="11742" applyNumberFormat="1" applyFont="1" applyFill="1" applyBorder="1" applyAlignment="1">
      <alignment horizontal="center" vertical="center"/>
    </xf>
    <xf numFmtId="41" fontId="187" fillId="31" borderId="43" xfId="11742" applyNumberFormat="1" applyFont="1" applyFill="1" applyBorder="1" applyAlignment="1">
      <alignment horizontal="center" vertical="center" wrapText="1"/>
    </xf>
    <xf numFmtId="41" fontId="187" fillId="31" borderId="30" xfId="11742" applyNumberFormat="1" applyFont="1" applyFill="1" applyBorder="1" applyAlignment="1">
      <alignment horizontal="center" vertical="center"/>
    </xf>
  </cellXfs>
  <cellStyles count="44398">
    <cellStyle name="_x0001_" xfId="37160"/>
    <cellStyle name="_x0004_" xfId="11749"/>
    <cellStyle name="_x0014_" xfId="37117"/>
    <cellStyle name="" xfId="11750"/>
    <cellStyle name=" " xfId="1"/>
    <cellStyle name="' '" xfId="2681"/>
    <cellStyle name="           386grabber=vga.3gr " xfId="37161"/>
    <cellStyle name="           shell=progman.exe m" xfId="37162"/>
    <cellStyle name="          _x000d__x000a_386grabber=KSVGA.3GR" xfId="36519"/>
    <cellStyle name="          _x000d__x000a_386grabber=vga.3gr_x000d__x000a_" xfId="2"/>
    <cellStyle name="          _x000d__x000a_386grabber=vga.3gr_x000d__x000a_ 2" xfId="37163"/>
    <cellStyle name="          _x000d__x000a_shell=progman.exe_x000d__x000a_m" xfId="11751"/>
    <cellStyle name="  2" xfId="11752"/>
    <cellStyle name="  3" xfId="11753"/>
    <cellStyle name="  4" xfId="11754"/>
    <cellStyle name=" ?&quot;U??2U??BU??RU??bU??rU??괮??뭊??줦_x000e_`?쾇$`?헧&lt;`??_x0008_@??_x001e_@??:@?_x0002_VP@?_x0012_V`@?&quot;Vt@?2V??BV??RV??bV??rVP`?괯n`?뭋`?줧??쾈??헩_x0012_곞_x0010_ " xfId="36902"/>
    <cellStyle name=" _1.기계내역서070여수" xfId="36903"/>
    <cellStyle name=" _20030218144011020-E1C865BF" xfId="11755"/>
    <cellStyle name=" _20030221140423820-A5C865BF" xfId="11756"/>
    <cellStyle name=" _20030221140423820-A5C865BF 2" xfId="11757"/>
    <cellStyle name=" _20030221140423820-A5C865BF 3" xfId="11758"/>
    <cellStyle name=" _20030221140423820-A5C865BF 4" xfId="11759"/>
    <cellStyle name=" _20030221140423820-A5C865BF_공사비집계표(품의용)" xfId="11760"/>
    <cellStyle name=" _20030221140423820-A5C865BF_공사비집계표(품의용) 2" xfId="11761"/>
    <cellStyle name=" _20030221140423820-A5C865BF_공사비집계표(품의용) 3" xfId="11762"/>
    <cellStyle name=" _20030221140423820-A5C865BF_공사비집계표(품의용) 4" xfId="11763"/>
    <cellStyle name=" _20030221140423820-A5C865BF_추가품셈1-박" xfId="11764"/>
    <cellStyle name=" _20030221140423820-A5C865BF_추가품셈1-박 2" xfId="11765"/>
    <cellStyle name=" _20030221140423820-A5C865BF_추가품셈1-박 3" xfId="11766"/>
    <cellStyle name=" _20030221140423820-A5C865BF_추가품셈1-박 4" xfId="11767"/>
    <cellStyle name=" _329전기설비기초-비교" xfId="11768"/>
    <cellStyle name=" _7,8물량반영-전기설비기초0224" xfId="11769"/>
    <cellStyle name=" _97연말" xfId="11770"/>
    <cellStyle name=" _97연말_1.기계내역서070여수" xfId="36904"/>
    <cellStyle name=" _97연말_동두천A" xfId="44000"/>
    <cellStyle name=" _97연말_빛의교회 계약내역서" xfId="30253"/>
    <cellStyle name=" _97연말_서부두방파제 친환경 보수.보강공사" xfId="30254"/>
    <cellStyle name=" _97연말_실행(충남홍보관)" xfId="30255"/>
    <cellStyle name=" _97연말_철구조물 금액내역서" xfId="36905"/>
    <cellStyle name=" _97연말_철구조물 수량산출서" xfId="36906"/>
    <cellStyle name=" _97연말1" xfId="11771"/>
    <cellStyle name=" _97연말1_1.기계내역서070여수" xfId="36907"/>
    <cellStyle name=" _97연말1_동두천A" xfId="44001"/>
    <cellStyle name=" _97연말1_빛의교회 계약내역서" xfId="30256"/>
    <cellStyle name=" _97연말1_서부두방파제 친환경 보수.보강공사" xfId="30257"/>
    <cellStyle name=" _97연말1_실행(충남홍보관)" xfId="30258"/>
    <cellStyle name=" _97연말1_철구조물 금액내역서" xfId="36908"/>
    <cellStyle name=" _97연말1_철구조물 수량산출서" xfId="36909"/>
    <cellStyle name=" _Book1" xfId="11772"/>
    <cellStyle name=" _Book1_1.기계내역서070여수" xfId="36910"/>
    <cellStyle name=" _Book1_동두천A" xfId="44002"/>
    <cellStyle name=" _Book1_빛의교회 계약내역서" xfId="30259"/>
    <cellStyle name=" _Book1_서부두방파제 친환경 보수.보강공사" xfId="30260"/>
    <cellStyle name=" _Book1_실행(충남홍보관)" xfId="30261"/>
    <cellStyle name=" _Book1_철구조물 금액내역서" xfId="36911"/>
    <cellStyle name=" _Book1_철구조물 수량산출서" xfId="36912"/>
    <cellStyle name=" _CC-01 부지정지 및 법면보호(개산)" xfId="11773"/>
    <cellStyle name=" _CC-01 부지정지 및 법면보호(개산) 2" xfId="11774"/>
    <cellStyle name=" _CC-01 부지정지 및 법면보호(개산) 3" xfId="11775"/>
    <cellStyle name=" _CC-01 부지정지 및 법면보호(개산) 4" xfId="11776"/>
    <cellStyle name=" _CC-01 부지정지 및 법면보호(개산)_CC-02 본관기초굴착 예상" xfId="11777"/>
    <cellStyle name=" _CC-01 부지정지 및 법면보호(개산)_CC-02 본관기초굴착 예상 2" xfId="11778"/>
    <cellStyle name=" _CC-01 부지정지 및 법면보호(개산)_CC-02 본관기초굴착 예상 3" xfId="11779"/>
    <cellStyle name=" _CC-01 부지정지 및 법면보호(개산)_CC-02 본관기초굴착 예상 4" xfId="11780"/>
    <cellStyle name=" _CC-01 부지정지 및 법면보호(개산)_CC-02 본관기초굴착 예상_당진78-연돌-개략공사비" xfId="11781"/>
    <cellStyle name=" _CC-01 부지정지 및 법면보호(개산)_CC-02 본관기초굴착 예상_당진78-연돌-개략공사비 2" xfId="11782"/>
    <cellStyle name=" _CC-01 부지정지 및 법면보호(개산)_CC-02 본관기초굴착 예상_당진78-연돌-개략공사비 3" xfId="11783"/>
    <cellStyle name=" _CC-01 부지정지 및 법면보호(개산)_CC-02 본관기초굴착 예상_당진78-연돌-개략공사비 4" xfId="11784"/>
    <cellStyle name=" _CC-01 부지정지 및 법면보호(개산)_당진78-연돌-개략공사비" xfId="11785"/>
    <cellStyle name=" _CC-01 부지정지 및 법면보호(개산)_당진78-연돌-개략공사비 2" xfId="11786"/>
    <cellStyle name=" _CC-01 부지정지 및 법면보호(개산)_당진78-연돌-개략공사비 3" xfId="11787"/>
    <cellStyle name=" _CC-01 부지정지 및 법면보호(개산)_당진78-연돌-개략공사비 4" xfId="11788"/>
    <cellStyle name=" _CC-01 부지정지 및 법면보호(개산)_본관기초 가실행" xfId="11789"/>
    <cellStyle name=" _CC-01 부지정지 및 법면보호(개산)_본관기초 가실행 2" xfId="11790"/>
    <cellStyle name=" _CC-01 부지정지 및 법면보호(개산)_본관기초 가실행 3" xfId="11791"/>
    <cellStyle name=" _CC-01 부지정지 및 법면보호(개산)_본관기초 가실행 4" xfId="11792"/>
    <cellStyle name=" _CC-01 부지정지 및 법면보호(개산)_본관기초 가실행_당진78-연돌-개략공사비" xfId="11793"/>
    <cellStyle name=" _CC-01 부지정지 및 법면보호(개산)_본관기초 가실행_당진78-연돌-개략공사비 2" xfId="11794"/>
    <cellStyle name=" _CC-01 부지정지 및 법면보호(개산)_본관기초 가실행_당진78-연돌-개략공사비 3" xfId="11795"/>
    <cellStyle name=" _CC-01 부지정지 및 법면보호(개산)_본관기초 가실행_당진78-연돌-개략공사비 4" xfId="11796"/>
    <cellStyle name=" _CC-01 부지정지 및 법면보호(개산)_본관기초굴착 예상도급" xfId="11797"/>
    <cellStyle name=" _CC-01 부지정지 및 법면보호(개산)_본관기초굴착 예상도급 2" xfId="11798"/>
    <cellStyle name=" _CC-01 부지정지 및 법면보호(개산)_본관기초굴착 예상도급 3" xfId="11799"/>
    <cellStyle name=" _CC-01 부지정지 및 법면보호(개산)_본관기초굴착 예상도급 4" xfId="11800"/>
    <cellStyle name=" _CC-01 부지정지 및 법면보호(개산)_본관기초굴착 예상도급_당진78-연돌-개략공사비" xfId="11801"/>
    <cellStyle name=" _CC-01 부지정지 및 법면보호(개산)_본관기초굴착 예상도급_당진78-연돌-개략공사비 2" xfId="11802"/>
    <cellStyle name=" _CC-01 부지정지 및 법면보호(개산)_본관기초굴착 예상도급_당진78-연돌-개략공사비 3" xfId="11803"/>
    <cellStyle name=" _CC-01 부지정지 및 법면보호(개산)_본관기초굴착 예상도급_당진78-연돌-개략공사비 4" xfId="11804"/>
    <cellStyle name=" _CC-01 부지정지 및 법면보호(예상)" xfId="11805"/>
    <cellStyle name=" _CC-01 부지정지 및 법면보호(예상) 2" xfId="11806"/>
    <cellStyle name=" _CC-01 부지정지 및 법면보호(예상) 3" xfId="11807"/>
    <cellStyle name=" _CC-01 부지정지 및 법면보호(예상) 4" xfId="11808"/>
    <cellStyle name=" _CC-01 부지정지 및 법면보호(예상)_CC-02 본관기초굴착 예상" xfId="11809"/>
    <cellStyle name=" _CC-01 부지정지 및 법면보호(예상)_CC-02 본관기초굴착 예상 2" xfId="11810"/>
    <cellStyle name=" _CC-01 부지정지 및 법면보호(예상)_CC-02 본관기초굴착 예상 3" xfId="11811"/>
    <cellStyle name=" _CC-01 부지정지 및 법면보호(예상)_CC-02 본관기초굴착 예상 4" xfId="11812"/>
    <cellStyle name=" _CC-01 부지정지 및 법면보호(예상)_CC-02 본관기초굴착 예상_당진78-연돌-개략공사비" xfId="11813"/>
    <cellStyle name=" _CC-01 부지정지 및 법면보호(예상)_CC-02 본관기초굴착 예상_당진78-연돌-개략공사비 2" xfId="11814"/>
    <cellStyle name=" _CC-01 부지정지 및 법면보호(예상)_CC-02 본관기초굴착 예상_당진78-연돌-개략공사비 3" xfId="11815"/>
    <cellStyle name=" _CC-01 부지정지 및 법면보호(예상)_CC-02 본관기초굴착 예상_당진78-연돌-개략공사비 4" xfId="11816"/>
    <cellStyle name=" _CC-01 부지정지 및 법면보호(예상)_당진78-연돌-개략공사비" xfId="11817"/>
    <cellStyle name=" _CC-01 부지정지 및 법면보호(예상)_당진78-연돌-개략공사비 2" xfId="11818"/>
    <cellStyle name=" _CC-01 부지정지 및 법면보호(예상)_당진78-연돌-개략공사비 3" xfId="11819"/>
    <cellStyle name=" _CC-01 부지정지 및 법면보호(예상)_당진78-연돌-개략공사비 4" xfId="11820"/>
    <cellStyle name=" _CC-01 부지정지 및 법면보호(예상)_본관기초굴착 예상도급" xfId="11821"/>
    <cellStyle name=" _CC-01 부지정지 및 법면보호(예상)_본관기초굴착 예상도급 2" xfId="11822"/>
    <cellStyle name=" _CC-01 부지정지 및 법면보호(예상)_본관기초굴착 예상도급 3" xfId="11823"/>
    <cellStyle name=" _CC-01 부지정지 및 법면보호(예상)_본관기초굴착 예상도급 4" xfId="11824"/>
    <cellStyle name=" _CC-01 부지정지 및 법면보호(예상)_본관기초굴착 예상도급_당진78-연돌-개략공사비" xfId="11825"/>
    <cellStyle name=" _CC-01 부지정지 및 법면보호(예상)_본관기초굴착 예상도급_당진78-연돌-개략공사비 2" xfId="11826"/>
    <cellStyle name=" _CC-01 부지정지 및 법면보호(예상)_본관기초굴착 예상도급_당진78-연돌-개략공사비 3" xfId="11827"/>
    <cellStyle name=" _CC-01 부지정지 및 법면보호(예상)_본관기초굴착 예상도급_당진78-연돌-개략공사비 4" xfId="11828"/>
    <cellStyle name=" _CC-02 본관기초굴착 예상" xfId="11829"/>
    <cellStyle name=" _CC-02 본관기초굴착 예상 2" xfId="11830"/>
    <cellStyle name=" _CC-02 본관기초굴착 예상 3" xfId="11831"/>
    <cellStyle name=" _CC-02 본관기초굴착 예상 4" xfId="11832"/>
    <cellStyle name=" _CC-02 본관기초굴착 예상_당진78-연돌-개략공사비" xfId="11833"/>
    <cellStyle name=" _CC-02 본관기초굴착 예상_당진78-연돌-개략공사비 2" xfId="11834"/>
    <cellStyle name=" _CC-02 본관기초굴착 예상_당진78-연돌-개략공사비 3" xfId="11835"/>
    <cellStyle name=" _CC-02 본관기초굴착 예상_당진78-연돌-개략공사비 4" xfId="11836"/>
    <cellStyle name=" _CC-05 취수관로 축조(단가)" xfId="11837"/>
    <cellStyle name=" _CC-05 취수관로 축조(단가) 2" xfId="11838"/>
    <cellStyle name=" _CC-05 취수관로 축조(단가) 3" xfId="11839"/>
    <cellStyle name=" _CC-05 취수관로 축조(단가) 4" xfId="11840"/>
    <cellStyle name=" _CC-05 취수관로 축조(단가)_CC-02 본관기초굴착 예상" xfId="11841"/>
    <cellStyle name=" _CC-05 취수관로 축조(단가)_CC-02 본관기초굴착 예상 2" xfId="11842"/>
    <cellStyle name=" _CC-05 취수관로 축조(단가)_CC-02 본관기초굴착 예상 3" xfId="11843"/>
    <cellStyle name=" _CC-05 취수관로 축조(단가)_CC-02 본관기초굴착 예상 4" xfId="11844"/>
    <cellStyle name=" _CC-05 취수관로 축조(단가)_CC-02 본관기초굴착 예상_당진78-연돌-개략공사비" xfId="11845"/>
    <cellStyle name=" _CC-05 취수관로 축조(단가)_CC-02 본관기초굴착 예상_당진78-연돌-개략공사비 2" xfId="11846"/>
    <cellStyle name=" _CC-05 취수관로 축조(단가)_CC-02 본관기초굴착 예상_당진78-연돌-개략공사비 3" xfId="11847"/>
    <cellStyle name=" _CC-05 취수관로 축조(단가)_CC-02 본관기초굴착 예상_당진78-연돌-개략공사비 4" xfId="11848"/>
    <cellStyle name=" _CC-05 취수관로 축조(단가)_당진78-연돌-개략공사비" xfId="11849"/>
    <cellStyle name=" _CC-05 취수관로 축조(단가)_당진78-연돌-개략공사비 2" xfId="11850"/>
    <cellStyle name=" _CC-05 취수관로 축조(단가)_당진78-연돌-개략공사비 3" xfId="11851"/>
    <cellStyle name=" _CC-05 취수관로 축조(단가)_당진78-연돌-개략공사비 4" xfId="11852"/>
    <cellStyle name=" _CC-05 취수관로 축조(단가)_본관기초 가실행" xfId="11853"/>
    <cellStyle name=" _CC-05 취수관로 축조(단가)_본관기초 가실행 2" xfId="11854"/>
    <cellStyle name=" _CC-05 취수관로 축조(단가)_본관기초 가실행 3" xfId="11855"/>
    <cellStyle name=" _CC-05 취수관로 축조(단가)_본관기초 가실행 4" xfId="11856"/>
    <cellStyle name=" _CC-05 취수관로 축조(단가)_본관기초 가실행_당진78-연돌-개략공사비" xfId="11857"/>
    <cellStyle name=" _CC-05 취수관로 축조(단가)_본관기초 가실행_당진78-연돌-개략공사비 2" xfId="11858"/>
    <cellStyle name=" _CC-05 취수관로 축조(단가)_본관기초 가실행_당진78-연돌-개략공사비 3" xfId="11859"/>
    <cellStyle name=" _CC-05 취수관로 축조(단가)_본관기초 가실행_당진78-연돌-개략공사비 4" xfId="11860"/>
    <cellStyle name=" _CC-05 취수관로 축조(단가)_본관기초굴착 예상도급" xfId="11861"/>
    <cellStyle name=" _CC-05 취수관로 축조(단가)_본관기초굴착 예상도급 2" xfId="11862"/>
    <cellStyle name=" _CC-05 취수관로 축조(단가)_본관기초굴착 예상도급 3" xfId="11863"/>
    <cellStyle name=" _CC-05 취수관로 축조(단가)_본관기초굴착 예상도급 4" xfId="11864"/>
    <cellStyle name=" _CC-05 취수관로 축조(단가)_본관기초굴착 예상도급_당진78-연돌-개략공사비" xfId="11865"/>
    <cellStyle name=" _CC-05 취수관로 축조(단가)_본관기초굴착 예상도급_당진78-연돌-개략공사비 2" xfId="11866"/>
    <cellStyle name=" _CC-05 취수관로 축조(단가)_본관기초굴착 예상도급_당진78-연돌-개략공사비 3" xfId="11867"/>
    <cellStyle name=" _CC-05 취수관로 축조(단가)_본관기초굴착 예상도급_당진78-연돌-개략공사비 4" xfId="11868"/>
    <cellStyle name=" _CC-07 옥외기기 및 전기집진기기초(단가)" xfId="11869"/>
    <cellStyle name=" _CC-07 옥외기기 및 전기집진기기초(단가) 2" xfId="11870"/>
    <cellStyle name=" _CC-07 옥외기기 및 전기집진기기초(단가) 3" xfId="11871"/>
    <cellStyle name=" _CC-07 옥외기기 및 전기집진기기초(단가) 4" xfId="11872"/>
    <cellStyle name=" _CC-07 옥외기기 및 전기집진기기초(단가)_CC-02 본관기초굴착 예상" xfId="11873"/>
    <cellStyle name=" _CC-07 옥외기기 및 전기집진기기초(단가)_CC-02 본관기초굴착 예상 2" xfId="11874"/>
    <cellStyle name=" _CC-07 옥외기기 및 전기집진기기초(단가)_CC-02 본관기초굴착 예상 3" xfId="11875"/>
    <cellStyle name=" _CC-07 옥외기기 및 전기집진기기초(단가)_CC-02 본관기초굴착 예상 4" xfId="11876"/>
    <cellStyle name=" _CC-07 옥외기기 및 전기집진기기초(단가)_CC-02 본관기초굴착 예상_당진78-연돌-개략공사비" xfId="11877"/>
    <cellStyle name=" _CC-07 옥외기기 및 전기집진기기초(단가)_CC-02 본관기초굴착 예상_당진78-연돌-개략공사비 2" xfId="11878"/>
    <cellStyle name=" _CC-07 옥외기기 및 전기집진기기초(단가)_CC-02 본관기초굴착 예상_당진78-연돌-개략공사비 3" xfId="11879"/>
    <cellStyle name=" _CC-07 옥외기기 및 전기집진기기초(단가)_CC-02 본관기초굴착 예상_당진78-연돌-개략공사비 4" xfId="11880"/>
    <cellStyle name=" _CC-07 옥외기기 및 전기집진기기초(단가)_당진78-연돌-개략공사비" xfId="11881"/>
    <cellStyle name=" _CC-07 옥외기기 및 전기집진기기초(단가)_당진78-연돌-개략공사비 2" xfId="11882"/>
    <cellStyle name=" _CC-07 옥외기기 및 전기집진기기초(단가)_당진78-연돌-개략공사비 3" xfId="11883"/>
    <cellStyle name=" _CC-07 옥외기기 및 전기집진기기초(단가)_당진78-연돌-개략공사비 4" xfId="11884"/>
    <cellStyle name=" _CC-07 옥외기기 및 전기집진기기초(단가)_본관기초 가실행" xfId="11885"/>
    <cellStyle name=" _CC-07 옥외기기 및 전기집진기기초(단가)_본관기초 가실행 2" xfId="11886"/>
    <cellStyle name=" _CC-07 옥외기기 및 전기집진기기초(단가)_본관기초 가실행 3" xfId="11887"/>
    <cellStyle name=" _CC-07 옥외기기 및 전기집진기기초(단가)_본관기초 가실행 4" xfId="11888"/>
    <cellStyle name=" _CC-07 옥외기기 및 전기집진기기초(단가)_본관기초 가실행_당진78-연돌-개략공사비" xfId="11889"/>
    <cellStyle name=" _CC-07 옥외기기 및 전기집진기기초(단가)_본관기초 가실행_당진78-연돌-개략공사비 2" xfId="11890"/>
    <cellStyle name=" _CC-07 옥외기기 및 전기집진기기초(단가)_본관기초 가실행_당진78-연돌-개략공사비 3" xfId="11891"/>
    <cellStyle name=" _CC-07 옥외기기 및 전기집진기기초(단가)_본관기초 가실행_당진78-연돌-개략공사비 4" xfId="11892"/>
    <cellStyle name=" _CC-07 옥외기기 및 전기집진기기초(단가)_본관기초굴착 예상도급" xfId="11893"/>
    <cellStyle name=" _CC-07 옥외기기 및 전기집진기기초(단가)_본관기초굴착 예상도급 2" xfId="11894"/>
    <cellStyle name=" _CC-07 옥외기기 및 전기집진기기초(단가)_본관기초굴착 예상도급 3" xfId="11895"/>
    <cellStyle name=" _CC-07 옥외기기 및 전기집진기기초(단가)_본관기초굴착 예상도급 4" xfId="11896"/>
    <cellStyle name=" _CC-07 옥외기기 및 전기집진기기초(단가)_본관기초굴착 예상도급_당진78-연돌-개략공사비" xfId="11897"/>
    <cellStyle name=" _CC-07 옥외기기 및 전기집진기기초(단가)_본관기초굴착 예상도급_당진78-연돌-개략공사비 2" xfId="11898"/>
    <cellStyle name=" _CC-07 옥외기기 및 전기집진기기초(단가)_본관기초굴착 예상도급_당진78-연돌-개략공사비 3" xfId="11899"/>
    <cellStyle name=" _CC-07 옥외기기 및 전기집진기기초(단가)_본관기초굴착 예상도급_당진78-연돌-개략공사비 4" xfId="11900"/>
    <cellStyle name=" _CC-07 옥외기기 및 전기집진기기초(단가)_직접공사비 집계" xfId="11901"/>
    <cellStyle name=" _CC-07 옥외기기 및 전기집진기기초(단가)_직접공사비 집계 2" xfId="11902"/>
    <cellStyle name=" _CC-07 옥외기기 및 전기집진기기초(단가)_직접공사비 집계 3" xfId="11903"/>
    <cellStyle name=" _CC-07 옥외기기 및 전기집진기기초(단가)_직접공사비 집계 4" xfId="11904"/>
    <cellStyle name=" _CC-07 옥외기기 및 전기집진기기초(단가)_직접공사비 집계_CC-02 본관기초굴착 예상" xfId="11905"/>
    <cellStyle name=" _CC-07 옥외기기 및 전기집진기기초(단가)_직접공사비 집계_CC-02 본관기초굴착 예상 2" xfId="11906"/>
    <cellStyle name=" _CC-07 옥외기기 및 전기집진기기초(단가)_직접공사비 집계_CC-02 본관기초굴착 예상 3" xfId="11907"/>
    <cellStyle name=" _CC-07 옥외기기 및 전기집진기기초(단가)_직접공사비 집계_CC-02 본관기초굴착 예상 4" xfId="11908"/>
    <cellStyle name=" _CC-07 옥외기기 및 전기집진기기초(단가)_직접공사비 집계_CC-02 본관기초굴착 예상_당진78-연돌-개략공사비" xfId="11909"/>
    <cellStyle name=" _CC-07 옥외기기 및 전기집진기기초(단가)_직접공사비 집계_CC-02 본관기초굴착 예상_당진78-연돌-개략공사비 2" xfId="11910"/>
    <cellStyle name=" _CC-07 옥외기기 및 전기집진기기초(단가)_직접공사비 집계_CC-02 본관기초굴착 예상_당진78-연돌-개략공사비 3" xfId="11911"/>
    <cellStyle name=" _CC-07 옥외기기 및 전기집진기기초(단가)_직접공사비 집계_CC-02 본관기초굴착 예상_당진78-연돌-개략공사비 4" xfId="11912"/>
    <cellStyle name=" _CC-07 옥외기기 및 전기집진기기초(단가)_직접공사비 집계_당진78-연돌-개략공사비" xfId="11913"/>
    <cellStyle name=" _CC-07 옥외기기 및 전기집진기기초(단가)_직접공사비 집계_당진78-연돌-개략공사비 2" xfId="11914"/>
    <cellStyle name=" _CC-07 옥외기기 및 전기집진기기초(단가)_직접공사비 집계_당진78-연돌-개략공사비 3" xfId="11915"/>
    <cellStyle name=" _CC-07 옥외기기 및 전기집진기기초(단가)_직접공사비 집계_당진78-연돌-개략공사비 4" xfId="11916"/>
    <cellStyle name=" _CC-07 옥외기기 및 전기집진기기초(단가)_직접공사비 집계_본관기초 가실행" xfId="11917"/>
    <cellStyle name=" _CC-07 옥외기기 및 전기집진기기초(단가)_직접공사비 집계_본관기초 가실행 2" xfId="11918"/>
    <cellStyle name=" _CC-07 옥외기기 및 전기집진기기초(단가)_직접공사비 집계_본관기초 가실행 3" xfId="11919"/>
    <cellStyle name=" _CC-07 옥외기기 및 전기집진기기초(단가)_직접공사비 집계_본관기초 가실행 4" xfId="11920"/>
    <cellStyle name=" _CC-07 옥외기기 및 전기집진기기초(단가)_직접공사비 집계_본관기초 가실행_당진78-연돌-개략공사비" xfId="11921"/>
    <cellStyle name=" _CC-07 옥외기기 및 전기집진기기초(단가)_직접공사비 집계_본관기초 가실행_당진78-연돌-개략공사비 2" xfId="11922"/>
    <cellStyle name=" _CC-07 옥외기기 및 전기집진기기초(단가)_직접공사비 집계_본관기초 가실행_당진78-연돌-개략공사비 3" xfId="11923"/>
    <cellStyle name=" _CC-07 옥외기기 및 전기집진기기초(단가)_직접공사비 집계_본관기초 가실행_당진78-연돌-개략공사비 4" xfId="11924"/>
    <cellStyle name=" _CC-07 옥외기기 및 전기집진기기초(단가)_직접공사비 집계_본관기초굴착 예상도급" xfId="11925"/>
    <cellStyle name=" _CC-07 옥외기기 및 전기집진기기초(단가)_직접공사비 집계_본관기초굴착 예상도급 2" xfId="11926"/>
    <cellStyle name=" _CC-07 옥외기기 및 전기집진기기초(단가)_직접공사비 집계_본관기초굴착 예상도급 3" xfId="11927"/>
    <cellStyle name=" _CC-07 옥외기기 및 전기집진기기초(단가)_직접공사비 집계_본관기초굴착 예상도급 4" xfId="11928"/>
    <cellStyle name=" _CC-07 옥외기기 및 전기집진기기초(단가)_직접공사비 집계_본관기초굴착 예상도급_당진78-연돌-개략공사비" xfId="11929"/>
    <cellStyle name=" _CC-07 옥외기기 및 전기집진기기초(단가)_직접공사비 집계_본관기초굴착 예상도급_당진78-연돌-개략공사비 2" xfId="11930"/>
    <cellStyle name=" _CC-07 옥외기기 및 전기집진기기초(단가)_직접공사비 집계_본관기초굴착 예상도급_당진78-연돌-개략공사비 3" xfId="11931"/>
    <cellStyle name=" _CC-07 옥외기기 및 전기집진기기초(단가)_직접공사비 집계_본관기초굴착 예상도급_당진78-연돌-개략공사비 4" xfId="11932"/>
    <cellStyle name=" _CC-08 옥외탱크 기초(단가)" xfId="11933"/>
    <cellStyle name=" _CC-08 옥외탱크 기초(단가) 2" xfId="11934"/>
    <cellStyle name=" _CC-08 옥외탱크 기초(단가) 3" xfId="11935"/>
    <cellStyle name=" _CC-08 옥외탱크 기초(단가) 4" xfId="11936"/>
    <cellStyle name=" _CC-08 옥외탱크 기초(단가)_CC-02 본관기초굴착 예상" xfId="11937"/>
    <cellStyle name=" _CC-08 옥외탱크 기초(단가)_CC-02 본관기초굴착 예상 2" xfId="11938"/>
    <cellStyle name=" _CC-08 옥외탱크 기초(단가)_CC-02 본관기초굴착 예상 3" xfId="11939"/>
    <cellStyle name=" _CC-08 옥외탱크 기초(단가)_CC-02 본관기초굴착 예상 4" xfId="11940"/>
    <cellStyle name=" _CC-08 옥외탱크 기초(단가)_CC-02 본관기초굴착 예상_당진78-연돌-개략공사비" xfId="11941"/>
    <cellStyle name=" _CC-08 옥외탱크 기초(단가)_CC-02 본관기초굴착 예상_당진78-연돌-개략공사비 2" xfId="11942"/>
    <cellStyle name=" _CC-08 옥외탱크 기초(단가)_CC-02 본관기초굴착 예상_당진78-연돌-개략공사비 3" xfId="11943"/>
    <cellStyle name=" _CC-08 옥외탱크 기초(단가)_CC-02 본관기초굴착 예상_당진78-연돌-개략공사비 4" xfId="11944"/>
    <cellStyle name=" _CC-08 옥외탱크 기초(단가)_당진78-연돌-개략공사비" xfId="11945"/>
    <cellStyle name=" _CC-08 옥외탱크 기초(단가)_당진78-연돌-개략공사비 2" xfId="11946"/>
    <cellStyle name=" _CC-08 옥외탱크 기초(단가)_당진78-연돌-개략공사비 3" xfId="11947"/>
    <cellStyle name=" _CC-08 옥외탱크 기초(단가)_당진78-연돌-개략공사비 4" xfId="11948"/>
    <cellStyle name=" _CC-08 옥외탱크 기초(단가)_본관기초 가실행" xfId="11949"/>
    <cellStyle name=" _CC-08 옥외탱크 기초(단가)_본관기초 가실행 2" xfId="11950"/>
    <cellStyle name=" _CC-08 옥외탱크 기초(단가)_본관기초 가실행 3" xfId="11951"/>
    <cellStyle name=" _CC-08 옥외탱크 기초(단가)_본관기초 가실행 4" xfId="11952"/>
    <cellStyle name=" _CC-08 옥외탱크 기초(단가)_본관기초 가실행_당진78-연돌-개략공사비" xfId="11953"/>
    <cellStyle name=" _CC-08 옥외탱크 기초(단가)_본관기초 가실행_당진78-연돌-개략공사비 2" xfId="11954"/>
    <cellStyle name=" _CC-08 옥외탱크 기초(단가)_본관기초 가실행_당진78-연돌-개략공사비 3" xfId="11955"/>
    <cellStyle name=" _CC-08 옥외탱크 기초(단가)_본관기초 가실행_당진78-연돌-개략공사비 4" xfId="11956"/>
    <cellStyle name=" _CC-08 옥외탱크 기초(단가)_본관기초굴착 예상도급" xfId="11957"/>
    <cellStyle name=" _CC-08 옥외탱크 기초(단가)_본관기초굴착 예상도급 2" xfId="11958"/>
    <cellStyle name=" _CC-08 옥외탱크 기초(단가)_본관기초굴착 예상도급 3" xfId="11959"/>
    <cellStyle name=" _CC-08 옥외탱크 기초(단가)_본관기초굴착 예상도급 4" xfId="11960"/>
    <cellStyle name=" _CC-08 옥외탱크 기초(단가)_본관기초굴착 예상도급_당진78-연돌-개략공사비" xfId="11961"/>
    <cellStyle name=" _CC-08 옥외탱크 기초(단가)_본관기초굴착 예상도급_당진78-연돌-개략공사비 2" xfId="11962"/>
    <cellStyle name=" _CC-08 옥외탱크 기초(단가)_본관기초굴착 예상도급_당진78-연돌-개략공사비 3" xfId="11963"/>
    <cellStyle name=" _CC-08 옥외탱크 기초(단가)_본관기초굴착 예상도급_당진78-연돌-개략공사비 4" xfId="11964"/>
    <cellStyle name=" _CC-08 옥외탱크 기초(단가)_직접공사비 집계" xfId="11965"/>
    <cellStyle name=" _CC-08 옥외탱크 기초(단가)_직접공사비 집계 2" xfId="11966"/>
    <cellStyle name=" _CC-08 옥외탱크 기초(단가)_직접공사비 집계 3" xfId="11967"/>
    <cellStyle name=" _CC-08 옥외탱크 기초(단가)_직접공사비 집계 4" xfId="11968"/>
    <cellStyle name=" _CC-08 옥외탱크 기초(단가)_직접공사비 집계_CC-02 본관기초굴착 예상" xfId="11969"/>
    <cellStyle name=" _CC-08 옥외탱크 기초(단가)_직접공사비 집계_CC-02 본관기초굴착 예상 2" xfId="11970"/>
    <cellStyle name=" _CC-08 옥외탱크 기초(단가)_직접공사비 집계_CC-02 본관기초굴착 예상 3" xfId="11971"/>
    <cellStyle name=" _CC-08 옥외탱크 기초(단가)_직접공사비 집계_CC-02 본관기초굴착 예상 4" xfId="11972"/>
    <cellStyle name=" _CC-08 옥외탱크 기초(단가)_직접공사비 집계_CC-02 본관기초굴착 예상_당진78-연돌-개략공사비" xfId="11973"/>
    <cellStyle name=" _CC-08 옥외탱크 기초(단가)_직접공사비 집계_CC-02 본관기초굴착 예상_당진78-연돌-개략공사비 2" xfId="11974"/>
    <cellStyle name=" _CC-08 옥외탱크 기초(단가)_직접공사비 집계_CC-02 본관기초굴착 예상_당진78-연돌-개략공사비 3" xfId="11975"/>
    <cellStyle name=" _CC-08 옥외탱크 기초(단가)_직접공사비 집계_CC-02 본관기초굴착 예상_당진78-연돌-개략공사비 4" xfId="11976"/>
    <cellStyle name=" _CC-08 옥외탱크 기초(단가)_직접공사비 집계_당진78-연돌-개략공사비" xfId="11977"/>
    <cellStyle name=" _CC-08 옥외탱크 기초(단가)_직접공사비 집계_당진78-연돌-개략공사비 2" xfId="11978"/>
    <cellStyle name=" _CC-08 옥외탱크 기초(단가)_직접공사비 집계_당진78-연돌-개략공사비 3" xfId="11979"/>
    <cellStyle name=" _CC-08 옥외탱크 기초(단가)_직접공사비 집계_당진78-연돌-개략공사비 4" xfId="11980"/>
    <cellStyle name=" _CC-08 옥외탱크 기초(단가)_직접공사비 집계_본관기초 가실행" xfId="11981"/>
    <cellStyle name=" _CC-08 옥외탱크 기초(단가)_직접공사비 집계_본관기초 가실행 2" xfId="11982"/>
    <cellStyle name=" _CC-08 옥외탱크 기초(단가)_직접공사비 집계_본관기초 가실행 3" xfId="11983"/>
    <cellStyle name=" _CC-08 옥외탱크 기초(단가)_직접공사비 집계_본관기초 가실행 4" xfId="11984"/>
    <cellStyle name=" _CC-08 옥외탱크 기초(단가)_직접공사비 집계_본관기초 가실행_당진78-연돌-개략공사비" xfId="11985"/>
    <cellStyle name=" _CC-08 옥외탱크 기초(단가)_직접공사비 집계_본관기초 가실행_당진78-연돌-개략공사비 2" xfId="11986"/>
    <cellStyle name=" _CC-08 옥외탱크 기초(단가)_직접공사비 집계_본관기초 가실행_당진78-연돌-개략공사비 3" xfId="11987"/>
    <cellStyle name=" _CC-08 옥외탱크 기초(단가)_직접공사비 집계_본관기초 가실행_당진78-연돌-개략공사비 4" xfId="11988"/>
    <cellStyle name=" _CC-08 옥외탱크 기초(단가)_직접공사비 집계_본관기초굴착 예상도급" xfId="11989"/>
    <cellStyle name=" _CC-08 옥외탱크 기초(단가)_직접공사비 집계_본관기초굴착 예상도급 2" xfId="11990"/>
    <cellStyle name=" _CC-08 옥외탱크 기초(단가)_직접공사비 집계_본관기초굴착 예상도급 3" xfId="11991"/>
    <cellStyle name=" _CC-08 옥외탱크 기초(단가)_직접공사비 집계_본관기초굴착 예상도급 4" xfId="11992"/>
    <cellStyle name=" _CC-08 옥외탱크 기초(단가)_직접공사비 집계_본관기초굴착 예상도급_당진78-연돌-개략공사비" xfId="11993"/>
    <cellStyle name=" _CC-08 옥외탱크 기초(단가)_직접공사비 집계_본관기초굴착 예상도급_당진78-연돌-개략공사비 2" xfId="11994"/>
    <cellStyle name=" _CC-08 옥외탱크 기초(단가)_직접공사비 집계_본관기초굴착 예상도급_당진78-연돌-개략공사비 3" xfId="11995"/>
    <cellStyle name=" _CC-08 옥외탱크 기초(단가)_직접공사비 집계_본관기초굴착 예상도급_당진78-연돌-개략공사비 4" xfId="11996"/>
    <cellStyle name=" _CC-10 구내도로 및 배수(단가)" xfId="11997"/>
    <cellStyle name=" _CC-10 구내도로 및 배수(단가) 2" xfId="11998"/>
    <cellStyle name=" _CC-10 구내도로 및 배수(단가) 3" xfId="11999"/>
    <cellStyle name=" _CC-10 구내도로 및 배수(단가) 4" xfId="12000"/>
    <cellStyle name=" _CC-10 구내도로 및 배수(단가)_CC-02 본관기초굴착 예상" xfId="12001"/>
    <cellStyle name=" _CC-10 구내도로 및 배수(단가)_CC-02 본관기초굴착 예상 2" xfId="12002"/>
    <cellStyle name=" _CC-10 구내도로 및 배수(단가)_CC-02 본관기초굴착 예상 3" xfId="12003"/>
    <cellStyle name=" _CC-10 구내도로 및 배수(단가)_CC-02 본관기초굴착 예상 4" xfId="12004"/>
    <cellStyle name=" _CC-10 구내도로 및 배수(단가)_CC-02 본관기초굴착 예상_당진78-연돌-개략공사비" xfId="12005"/>
    <cellStyle name=" _CC-10 구내도로 및 배수(단가)_CC-02 본관기초굴착 예상_당진78-연돌-개략공사비 2" xfId="12006"/>
    <cellStyle name=" _CC-10 구내도로 및 배수(단가)_CC-02 본관기초굴착 예상_당진78-연돌-개략공사비 3" xfId="12007"/>
    <cellStyle name=" _CC-10 구내도로 및 배수(단가)_CC-02 본관기초굴착 예상_당진78-연돌-개략공사비 4" xfId="12008"/>
    <cellStyle name=" _CC-10 구내도로 및 배수(단가)_당진78-연돌-개략공사비" xfId="12009"/>
    <cellStyle name=" _CC-10 구내도로 및 배수(단가)_당진78-연돌-개략공사비 2" xfId="12010"/>
    <cellStyle name=" _CC-10 구내도로 및 배수(단가)_당진78-연돌-개략공사비 3" xfId="12011"/>
    <cellStyle name=" _CC-10 구내도로 및 배수(단가)_당진78-연돌-개략공사비 4" xfId="12012"/>
    <cellStyle name=" _CC-10 구내도로 및 배수(단가)_본관기초 가실행" xfId="12013"/>
    <cellStyle name=" _CC-10 구내도로 및 배수(단가)_본관기초 가실행 2" xfId="12014"/>
    <cellStyle name=" _CC-10 구내도로 및 배수(단가)_본관기초 가실행 3" xfId="12015"/>
    <cellStyle name=" _CC-10 구내도로 및 배수(단가)_본관기초 가실행 4" xfId="12016"/>
    <cellStyle name=" _CC-10 구내도로 및 배수(단가)_본관기초 가실행_당진78-연돌-개략공사비" xfId="12017"/>
    <cellStyle name=" _CC-10 구내도로 및 배수(단가)_본관기초 가실행_당진78-연돌-개략공사비 2" xfId="12018"/>
    <cellStyle name=" _CC-10 구내도로 및 배수(단가)_본관기초 가실행_당진78-연돌-개략공사비 3" xfId="12019"/>
    <cellStyle name=" _CC-10 구내도로 및 배수(단가)_본관기초 가실행_당진78-연돌-개략공사비 4" xfId="12020"/>
    <cellStyle name=" _CC-10 구내도로 및 배수(단가)_본관기초굴착 예상도급" xfId="12021"/>
    <cellStyle name=" _CC-10 구내도로 및 배수(단가)_본관기초굴착 예상도급 2" xfId="12022"/>
    <cellStyle name=" _CC-10 구내도로 및 배수(단가)_본관기초굴착 예상도급 3" xfId="12023"/>
    <cellStyle name=" _CC-10 구내도로 및 배수(단가)_본관기초굴착 예상도급 4" xfId="12024"/>
    <cellStyle name=" _CC-10 구내도로 및 배수(단가)_본관기초굴착 예상도급_당진78-연돌-개략공사비" xfId="12025"/>
    <cellStyle name=" _CC-10 구내도로 및 배수(단가)_본관기초굴착 예상도급_당진78-연돌-개략공사비 2" xfId="12026"/>
    <cellStyle name=" _CC-10 구내도로 및 배수(단가)_본관기초굴착 예상도급_당진78-연돌-개략공사비 3" xfId="12027"/>
    <cellStyle name=" _CC-10 구내도로 및 배수(단가)_본관기초굴착 예상도급_당진78-연돌-개략공사비 4" xfId="12028"/>
    <cellStyle name=" _간지" xfId="12029"/>
    <cellStyle name=" _간지 2" xfId="12030"/>
    <cellStyle name=" _간지 3" xfId="12031"/>
    <cellStyle name=" _간지 4" xfId="12032"/>
    <cellStyle name=" _간지_1" xfId="12033"/>
    <cellStyle name=" _간지_1 2" xfId="12034"/>
    <cellStyle name=" _간지_1 3" xfId="12035"/>
    <cellStyle name=" _간지_1 4" xfId="12036"/>
    <cellStyle name=" _간지_1_공사비집계표(품의용)" xfId="12037"/>
    <cellStyle name=" _간지_1_공사비집계표(품의용) 2" xfId="12038"/>
    <cellStyle name=" _간지_1_공사비집계표(품의용) 3" xfId="12039"/>
    <cellStyle name=" _간지_1_공사비집계표(품의용) 4" xfId="12040"/>
    <cellStyle name=" _간지_20030310114821780-E1C865BF" xfId="12041"/>
    <cellStyle name=" _간지_20030310114821780-E1C865BF 2" xfId="12042"/>
    <cellStyle name=" _간지_20030310114821780-E1C865BF 3" xfId="12043"/>
    <cellStyle name=" _간지_20030310114821780-E1C865BF 4" xfId="12044"/>
    <cellStyle name=" _간지_20030310114821780-E1C865BF_공사비집계표(품의용)" xfId="12045"/>
    <cellStyle name=" _간지_20030310114821780-E1C865BF_공사비집계표(품의용) 2" xfId="12046"/>
    <cellStyle name=" _간지_20030310114821780-E1C865BF_공사비집계표(품의용) 3" xfId="12047"/>
    <cellStyle name=" _간지_20030310114821780-E1C865BF_공사비집계표(품의용) 4" xfId="12048"/>
    <cellStyle name=" _간지_20030310114821780-E1C865BF_추가품셈1-박" xfId="12049"/>
    <cellStyle name=" _간지_20030310114821780-E1C865BF_추가품셈1-박 2" xfId="12050"/>
    <cellStyle name=" _간지_20030310114821780-E1C865BF_추가품셈1-박 3" xfId="12051"/>
    <cellStyle name=" _간지_20030310114821780-E1C865BF_추가품셈1-박 4" xfId="12052"/>
    <cellStyle name=" _간지_20030310150903590-E1C865BF" xfId="12053"/>
    <cellStyle name=" _간지_20030310150903590-E1C865BF 2" xfId="12054"/>
    <cellStyle name=" _간지_20030310150903590-E1C865BF 3" xfId="12055"/>
    <cellStyle name=" _간지_20030310150903590-E1C865BF 4" xfId="12056"/>
    <cellStyle name=" _간지_20030310150903590-E1C865BF_공사비집계표(품의용)" xfId="12057"/>
    <cellStyle name=" _간지_20030310150903590-E1C865BF_공사비집계표(품의용) 2" xfId="12058"/>
    <cellStyle name=" _간지_20030310150903590-E1C865BF_공사비집계표(품의용) 3" xfId="12059"/>
    <cellStyle name=" _간지_20030310150903590-E1C865BF_공사비집계표(품의용) 4" xfId="12060"/>
    <cellStyle name=" _간지_20030310150903590-E1C865BF_추가품셈1-박" xfId="12061"/>
    <cellStyle name=" _간지_20030310150903590-E1C865BF_추가품셈1-박 2" xfId="12062"/>
    <cellStyle name=" _간지_20030310150903590-E1C865BF_추가품셈1-박 3" xfId="12063"/>
    <cellStyle name=" _간지_20030310150903590-E1C865BF_추가품셈1-박 4" xfId="12064"/>
    <cellStyle name=" _간지_공사비집계표(품의용)" xfId="12065"/>
    <cellStyle name=" _간지_공사비집계표(품의용) 2" xfId="12066"/>
    <cellStyle name=" _간지_공사비집계표(품의용) 3" xfId="12067"/>
    <cellStyle name=" _간지_공사비집계표(품의용) 4" xfId="12068"/>
    <cellStyle name=" _간지_옥외탱크및기기기초(단가)" xfId="12069"/>
    <cellStyle name=" _간지_옥외탱크및기기기초(단가) 2" xfId="12070"/>
    <cellStyle name=" _간지_옥외탱크및기기기초(단가) 3" xfId="12071"/>
    <cellStyle name=" _간지_옥외탱크및기기기초(단가) 4" xfId="12072"/>
    <cellStyle name=" _간지_옥외탱크및기기기초(단가)_공사비집계표(품의용)" xfId="12073"/>
    <cellStyle name=" _간지_옥외탱크및기기기초(단가)_공사비집계표(품의용) 2" xfId="12074"/>
    <cellStyle name=" _간지_옥외탱크및기기기초(단가)_공사비집계표(품의용) 3" xfId="12075"/>
    <cellStyle name=" _간지_옥외탱크및기기기초(단가)_공사비집계표(품의용) 4" xfId="12076"/>
    <cellStyle name=" _간지_옥외탱크및기기기초(단가)_추가품셈1-박" xfId="12077"/>
    <cellStyle name=" _간지_옥외탱크및기기기초(단가)_추가품셈1-박 2" xfId="12078"/>
    <cellStyle name=" _간지_옥외탱크및기기기초(단가)_추가품셈1-박 3" xfId="12079"/>
    <cellStyle name=" _간지_옥외탱크및기기기초(단가)_추가품셈1-박 4" xfId="12080"/>
    <cellStyle name=" _간지_추가품셈1" xfId="12081"/>
    <cellStyle name=" _간지_추가품셈1 2" xfId="12082"/>
    <cellStyle name=" _간지_추가품셈1 3" xfId="12083"/>
    <cellStyle name=" _간지_추가품셈1 4" xfId="12084"/>
    <cellStyle name=" _간지_추가품셈1_325전기설비기초" xfId="12085"/>
    <cellStyle name=" _간지_추가품셈1_325전기설비기초 2" xfId="12086"/>
    <cellStyle name=" _간지_추가품셈1_325전기설비기초 3" xfId="12087"/>
    <cellStyle name=" _간지_추가품셈1_325전기설비기초 4" xfId="12088"/>
    <cellStyle name=" _간지_추가품셈1_325전기설비기초_공사비집계표(품의용)" xfId="12089"/>
    <cellStyle name=" _간지_추가품셈1_325전기설비기초_공사비집계표(품의용) 2" xfId="12090"/>
    <cellStyle name=" _간지_추가품셈1_325전기설비기초_공사비집계표(품의용) 3" xfId="12091"/>
    <cellStyle name=" _간지_추가품셈1_325전기설비기초_공사비집계표(품의용) 4" xfId="12092"/>
    <cellStyle name=" _간지_추가품셈1_329전기설비기초-비교" xfId="12093"/>
    <cellStyle name=" _간지_추가품셈1_329전기설비기초-비교 2" xfId="12094"/>
    <cellStyle name=" _간지_추가품셈1_329전기설비기초-비교 3" xfId="12095"/>
    <cellStyle name=" _간지_추가품셈1_329전기설비기초-비교 4" xfId="12096"/>
    <cellStyle name=" _간지_추가품셈1_공사비집계표(품의용)" xfId="12097"/>
    <cellStyle name=" _간지_추가품셈1_공사비집계표(품의용) 2" xfId="12098"/>
    <cellStyle name=" _간지_추가품셈1_공사비집계표(품의용) 3" xfId="12099"/>
    <cellStyle name=" _간지_추가품셈1_공사비집계표(품의용) 4" xfId="12100"/>
    <cellStyle name=" _간지_추가품셈1_옥외탱크기초(단가)" xfId="12101"/>
    <cellStyle name=" _간지_추가품셈1_옥외탱크기초(단가) 2" xfId="12102"/>
    <cellStyle name=" _간지_추가품셈1_옥외탱크기초(단가) 3" xfId="12103"/>
    <cellStyle name=" _간지_추가품셈1_옥외탱크기초(단가) 4" xfId="12104"/>
    <cellStyle name=" _간지_추가품셈1_옥외탱크기초(단가)_공사비집계표(품의용)" xfId="12105"/>
    <cellStyle name=" _간지_추가품셈1_옥외탱크기초(단가)_공사비집계표(품의용) 2" xfId="12106"/>
    <cellStyle name=" _간지_추가품셈1_옥외탱크기초(단가)_공사비집계표(품의용) 3" xfId="12107"/>
    <cellStyle name=" _간지_추가품셈1_옥외탱크기초(단가)_공사비집계표(품의용) 4" xfId="12108"/>
    <cellStyle name=" _간지_추가품셈1_옥외탱크기초-비교" xfId="12109"/>
    <cellStyle name=" _간지_추가품셈1_옥외탱크기초-비교 2" xfId="12110"/>
    <cellStyle name=" _간지_추가품셈1_옥외탱크기초-비교 3" xfId="12111"/>
    <cellStyle name=" _간지_추가품셈1_옥외탱크기초-비교 4" xfId="12112"/>
    <cellStyle name=" _간지_추가품셈1-박" xfId="12113"/>
    <cellStyle name=" _간지_추가품셈1-박 2" xfId="12114"/>
    <cellStyle name=" _간지_추가품셈1-박 3" xfId="12115"/>
    <cellStyle name=" _간지_추가품셈1-박 4" xfId="12116"/>
    <cellStyle name=" _간지_콘크리트품및 품질관리비" xfId="12117"/>
    <cellStyle name=" _간지_콘크리트품및 품질관리비 2" xfId="12118"/>
    <cellStyle name=" _간지_콘크리트품및 품질관리비 3" xfId="12119"/>
    <cellStyle name=" _간지_콘크리트품및 품질관리비 4" xfId="12120"/>
    <cellStyle name=" _간지_콘크리트품및 품질관리비_329전기설비기초-비교" xfId="12121"/>
    <cellStyle name=" _간지_콘크리트품및 품질관리비_329전기설비기초-비교 2" xfId="12122"/>
    <cellStyle name=" _간지_콘크리트품및 품질관리비_329전기설비기초-비교 3" xfId="12123"/>
    <cellStyle name=" _간지_콘크리트품및 품질관리비_329전기설비기초-비교 4" xfId="12124"/>
    <cellStyle name=" _간지_콘크리트품및 품질관리비_공사비집계표(품의용)" xfId="12125"/>
    <cellStyle name=" _간지_콘크리트품및 품질관리비_공사비집계표(품의용) 2" xfId="12126"/>
    <cellStyle name=" _간지_콘크리트품및 품질관리비_공사비집계표(품의용) 3" xfId="12127"/>
    <cellStyle name=" _간지_콘크리트품및 품질관리비_공사비집계표(품의용) 4" xfId="12128"/>
    <cellStyle name=" _간지_콘크리트품및 품질관리비_냉각수배수로-비교" xfId="12129"/>
    <cellStyle name=" _간지_콘크리트품및 품질관리비_냉각수배수로-비교 2" xfId="12130"/>
    <cellStyle name=" _간지_콘크리트품및 품질관리비_냉각수배수로-비교 3" xfId="12131"/>
    <cellStyle name=" _간지_콘크리트품및 품질관리비_냉각수배수로-비교 4" xfId="12132"/>
    <cellStyle name=" _간지_콘크리트품및 품질관리비_냉각수취수펌프구조물-비교" xfId="12133"/>
    <cellStyle name=" _간지_콘크리트품및 품질관리비_냉각수취수펌프구조물-비교 2" xfId="12134"/>
    <cellStyle name=" _간지_콘크리트품및 품질관리비_냉각수취수펌프구조물-비교 3" xfId="12135"/>
    <cellStyle name=" _간지_콘크리트품및 품질관리비_냉각수취수펌프구조물-비교 4" xfId="12136"/>
    <cellStyle name=" _간지_콘크리트품및 품질관리비_조경(final)-비교" xfId="12137"/>
    <cellStyle name=" _간지_콘크리트품및 품질관리비_조경(final)-비교 2" xfId="12138"/>
    <cellStyle name=" _간지_콘크리트품및 품질관리비_조경(final)-비교 3" xfId="12139"/>
    <cellStyle name=" _간지_콘크리트품및 품질관리비_조경(final)-비교 4" xfId="12140"/>
    <cellStyle name=" _간지_품셈" xfId="12141"/>
    <cellStyle name=" _간지_품셈 2" xfId="12142"/>
    <cellStyle name=" _간지_품셈 3" xfId="12143"/>
    <cellStyle name=" _간지_품셈 4" xfId="12144"/>
    <cellStyle name=" _간지_품셈_329전기설비기초-비교" xfId="12145"/>
    <cellStyle name=" _간지_품셈_329전기설비기초-비교 2" xfId="12146"/>
    <cellStyle name=" _간지_품셈_329전기설비기초-비교 3" xfId="12147"/>
    <cellStyle name=" _간지_품셈_329전기설비기초-비교 4" xfId="12148"/>
    <cellStyle name=" _간지_품셈_공사비집계표(품의용)" xfId="12149"/>
    <cellStyle name=" _간지_품셈_공사비집계표(품의용) 2" xfId="12150"/>
    <cellStyle name=" _간지_품셈_공사비집계표(품의용) 3" xfId="12151"/>
    <cellStyle name=" _간지_품셈_공사비집계표(품의용) 4" xfId="12152"/>
    <cellStyle name=" _간지_품셈_냉각수배수로-비교" xfId="12153"/>
    <cellStyle name=" _간지_품셈_냉각수배수로-비교 2" xfId="12154"/>
    <cellStyle name=" _간지_품셈_냉각수배수로-비교 3" xfId="12155"/>
    <cellStyle name=" _간지_품셈_냉각수배수로-비교 4" xfId="12156"/>
    <cellStyle name=" _간지_품셈_냉각수취수펌프구조물-비교" xfId="12157"/>
    <cellStyle name=" _간지_품셈_냉각수취수펌프구조물-비교 2" xfId="12158"/>
    <cellStyle name=" _간지_품셈_냉각수취수펌프구조물-비교 3" xfId="12159"/>
    <cellStyle name=" _간지_품셈_냉각수취수펌프구조물-비교 4" xfId="12160"/>
    <cellStyle name=" _간지_품셈_조경(final)-비교" xfId="12161"/>
    <cellStyle name=" _간지_품셈_조경(final)-비교 2" xfId="12162"/>
    <cellStyle name=" _간지_품셈_조경(final)-비교 3" xfId="12163"/>
    <cellStyle name=" _간지_품셈_조경(final)-비교 4" xfId="12164"/>
    <cellStyle name=" _구내도로 및 배수(단가)" xfId="12165"/>
    <cellStyle name=" _구내도로 및 배수-비교" xfId="12166"/>
    <cellStyle name=" _냉각수배수로-비교" xfId="12167"/>
    <cellStyle name=" _냉각수취수펌프구조물-비교" xfId="12168"/>
    <cellStyle name=" _당진78-연돌-개략공사비" xfId="12169"/>
    <cellStyle name=" _당진78-연돌-개략공사비 2" xfId="12170"/>
    <cellStyle name=" _당진78-연돌-개략공사비 3" xfId="12171"/>
    <cellStyle name=" _당진78-연돌-개략공사비 4" xfId="12172"/>
    <cellStyle name=" _대표공종내역" xfId="12173"/>
    <cellStyle name=" _대표공종내역 2" xfId="12174"/>
    <cellStyle name=" _대표공종내역 3" xfId="12175"/>
    <cellStyle name=" _대표공종내역 4" xfId="12176"/>
    <cellStyle name=" _대표공종내역_공사비집계표(품의용)" xfId="12177"/>
    <cellStyle name=" _대표공종내역_공사비집계표(품의용) 2" xfId="12178"/>
    <cellStyle name=" _대표공종내역_공사비집계표(품의용) 3" xfId="12179"/>
    <cellStyle name=" _대표공종내역_공사비집계표(품의용) 4" xfId="12180"/>
    <cellStyle name=" _대표공종내역_추가품셈1-박" xfId="12181"/>
    <cellStyle name=" _대표공종내역_추가품셈1-박 2" xfId="12182"/>
    <cellStyle name=" _대표공종내역_추가품셈1-박 3" xfId="12183"/>
    <cellStyle name=" _대표공종내역_추가품셈1-박 4" xfId="12184"/>
    <cellStyle name=" _동두천A" xfId="44003"/>
    <cellStyle name=" _본관기초 가실행" xfId="12185"/>
    <cellStyle name=" _본관기초 가실행 2" xfId="12186"/>
    <cellStyle name=" _본관기초 가실행 3" xfId="12187"/>
    <cellStyle name=" _본관기초 가실행 4" xfId="12188"/>
    <cellStyle name=" _본관기초 가실행_당진78-연돌-개략공사비" xfId="12189"/>
    <cellStyle name=" _본관기초 가실행_당진78-연돌-개략공사비 2" xfId="12190"/>
    <cellStyle name=" _본관기초 가실행_당진78-연돌-개략공사비 3" xfId="12191"/>
    <cellStyle name=" _본관기초 가실행_당진78-연돌-개략공사비 4" xfId="12192"/>
    <cellStyle name=" _본관기초굴착 예상도급" xfId="12193"/>
    <cellStyle name=" _본관기초굴착 예상도급 2" xfId="12194"/>
    <cellStyle name=" _본관기초굴착 예상도급 3" xfId="12195"/>
    <cellStyle name=" _본관기초굴착 예상도급 4" xfId="12196"/>
    <cellStyle name=" _본관기초굴착 예상도급_당진78-연돌-개략공사비" xfId="12197"/>
    <cellStyle name=" _본관기초굴착 예상도급_당진78-연돌-개략공사비 2" xfId="12198"/>
    <cellStyle name=" _본관기초굴착 예상도급_당진78-연돌-개략공사비 3" xfId="12199"/>
    <cellStyle name=" _본관기초굴착 예상도급_당진78-연돌-개략공사비 4" xfId="12200"/>
    <cellStyle name=" _본관기초굴착(단가)" xfId="12201"/>
    <cellStyle name=" _본관기초굴착(단가)-비교" xfId="12202"/>
    <cellStyle name=" _부대입찰내역" xfId="12203"/>
    <cellStyle name=" _부대입찰내역 2" xfId="12204"/>
    <cellStyle name=" _부대입찰내역 3" xfId="12205"/>
    <cellStyle name=" _부대입찰내역 4" xfId="12206"/>
    <cellStyle name=" _부대입찰내역_CC-02 본관기초굴착 예상" xfId="12207"/>
    <cellStyle name=" _부대입찰내역_CC-02 본관기초굴착 예상 2" xfId="12208"/>
    <cellStyle name=" _부대입찰내역_CC-02 본관기초굴착 예상 3" xfId="12209"/>
    <cellStyle name=" _부대입찰내역_CC-02 본관기초굴착 예상 4" xfId="12210"/>
    <cellStyle name=" _부대입찰내역_CC-02 본관기초굴착 예상_당진78-연돌-개략공사비" xfId="12211"/>
    <cellStyle name=" _부대입찰내역_CC-02 본관기초굴착 예상_당진78-연돌-개략공사비 2" xfId="12212"/>
    <cellStyle name=" _부대입찰내역_CC-02 본관기초굴착 예상_당진78-연돌-개략공사비 3" xfId="12213"/>
    <cellStyle name=" _부대입찰내역_CC-02 본관기초굴착 예상_당진78-연돌-개략공사비 4" xfId="12214"/>
    <cellStyle name=" _부대입찰내역_당진78-연돌-개략공사비" xfId="12215"/>
    <cellStyle name=" _부대입찰내역_당진78-연돌-개략공사비 2" xfId="12216"/>
    <cellStyle name=" _부대입찰내역_당진78-연돌-개략공사비 3" xfId="12217"/>
    <cellStyle name=" _부대입찰내역_당진78-연돌-개략공사비 4" xfId="12218"/>
    <cellStyle name=" _부대입찰내역_본관기초 가실행" xfId="12219"/>
    <cellStyle name=" _부대입찰내역_본관기초 가실행 2" xfId="12220"/>
    <cellStyle name=" _부대입찰내역_본관기초 가실행 3" xfId="12221"/>
    <cellStyle name=" _부대입찰내역_본관기초 가실행 4" xfId="12222"/>
    <cellStyle name=" _부대입찰내역_본관기초 가실행_당진78-연돌-개략공사비" xfId="12223"/>
    <cellStyle name=" _부대입찰내역_본관기초 가실행_당진78-연돌-개략공사비 2" xfId="12224"/>
    <cellStyle name=" _부대입찰내역_본관기초 가실행_당진78-연돌-개략공사비 3" xfId="12225"/>
    <cellStyle name=" _부대입찰내역_본관기초 가실행_당진78-연돌-개략공사비 4" xfId="12226"/>
    <cellStyle name=" _부대입찰내역_본관기초굴착 예상도급" xfId="12227"/>
    <cellStyle name=" _부대입찰내역_본관기초굴착 예상도급 2" xfId="12228"/>
    <cellStyle name=" _부대입찰내역_본관기초굴착 예상도급 3" xfId="12229"/>
    <cellStyle name=" _부대입찰내역_본관기초굴착 예상도급 4" xfId="12230"/>
    <cellStyle name=" _부대입찰내역_본관기초굴착 예상도급_당진78-연돌-개략공사비" xfId="12231"/>
    <cellStyle name=" _부대입찰내역_본관기초굴착 예상도급_당진78-연돌-개략공사비 2" xfId="12232"/>
    <cellStyle name=" _부대입찰내역_본관기초굴착 예상도급_당진78-연돌-개략공사비 3" xfId="12233"/>
    <cellStyle name=" _부대입찰내역_본관기초굴착 예상도급_당진78-연돌-개략공사비 4" xfId="12234"/>
    <cellStyle name=" _부대입찰내역_직접공사비 집계" xfId="12235"/>
    <cellStyle name=" _부대입찰내역_직접공사비 집계 2" xfId="12236"/>
    <cellStyle name=" _부대입찰내역_직접공사비 집계 3" xfId="12237"/>
    <cellStyle name=" _부대입찰내역_직접공사비 집계 4" xfId="12238"/>
    <cellStyle name=" _부대입찰내역_직접공사비 집계_CC-02 본관기초굴착 예상" xfId="12239"/>
    <cellStyle name=" _부대입찰내역_직접공사비 집계_CC-02 본관기초굴착 예상 2" xfId="12240"/>
    <cellStyle name=" _부대입찰내역_직접공사비 집계_CC-02 본관기초굴착 예상 3" xfId="12241"/>
    <cellStyle name=" _부대입찰내역_직접공사비 집계_CC-02 본관기초굴착 예상 4" xfId="12242"/>
    <cellStyle name=" _부대입찰내역_직접공사비 집계_CC-02 본관기초굴착 예상_당진78-연돌-개략공사비" xfId="12243"/>
    <cellStyle name=" _부대입찰내역_직접공사비 집계_CC-02 본관기초굴착 예상_당진78-연돌-개략공사비 2" xfId="12244"/>
    <cellStyle name=" _부대입찰내역_직접공사비 집계_CC-02 본관기초굴착 예상_당진78-연돌-개략공사비 3" xfId="12245"/>
    <cellStyle name=" _부대입찰내역_직접공사비 집계_CC-02 본관기초굴착 예상_당진78-연돌-개략공사비 4" xfId="12246"/>
    <cellStyle name=" _부대입찰내역_직접공사비 집계_당진78-연돌-개략공사비" xfId="12247"/>
    <cellStyle name=" _부대입찰내역_직접공사비 집계_당진78-연돌-개략공사비 2" xfId="12248"/>
    <cellStyle name=" _부대입찰내역_직접공사비 집계_당진78-연돌-개략공사비 3" xfId="12249"/>
    <cellStyle name=" _부대입찰내역_직접공사비 집계_당진78-연돌-개략공사비 4" xfId="12250"/>
    <cellStyle name=" _부대입찰내역_직접공사비 집계_본관기초 가실행" xfId="12251"/>
    <cellStyle name=" _부대입찰내역_직접공사비 집계_본관기초 가실행 2" xfId="12252"/>
    <cellStyle name=" _부대입찰내역_직접공사비 집계_본관기초 가실행 3" xfId="12253"/>
    <cellStyle name=" _부대입찰내역_직접공사비 집계_본관기초 가실행 4" xfId="12254"/>
    <cellStyle name=" _부대입찰내역_직접공사비 집계_본관기초 가실행_당진78-연돌-개략공사비" xfId="12255"/>
    <cellStyle name=" _부대입찰내역_직접공사비 집계_본관기초 가실행_당진78-연돌-개략공사비 2" xfId="12256"/>
    <cellStyle name=" _부대입찰내역_직접공사비 집계_본관기초 가실행_당진78-연돌-개략공사비 3" xfId="12257"/>
    <cellStyle name=" _부대입찰내역_직접공사비 집계_본관기초 가실행_당진78-연돌-개략공사비 4" xfId="12258"/>
    <cellStyle name=" _부대입찰내역_직접공사비 집계_본관기초굴착 예상도급" xfId="12259"/>
    <cellStyle name=" _부대입찰내역_직접공사비 집계_본관기초굴착 예상도급 2" xfId="12260"/>
    <cellStyle name=" _부대입찰내역_직접공사비 집계_본관기초굴착 예상도급 3" xfId="12261"/>
    <cellStyle name=" _부대입찰내역_직접공사비 집계_본관기초굴착 예상도급 4" xfId="12262"/>
    <cellStyle name=" _부대입찰내역_직접공사비 집계_본관기초굴착 예상도급_당진78-연돌-개략공사비" xfId="12263"/>
    <cellStyle name=" _부대입찰내역_직접공사비 집계_본관기초굴착 예상도급_당진78-연돌-개략공사비 2" xfId="12264"/>
    <cellStyle name=" _부대입찰내역_직접공사비 집계_본관기초굴착 예상도급_당진78-연돌-개략공사비 3" xfId="12265"/>
    <cellStyle name=" _부대입찰내역_직접공사비 집계_본관기초굴착 예상도급_당진78-연돌-개략공사비 4" xfId="12266"/>
    <cellStyle name=" _빛의교회 계약내역서" xfId="30262"/>
    <cellStyle name=" _사급자재단가산출" xfId="12267"/>
    <cellStyle name=" _사급자재단가산출 2" xfId="12268"/>
    <cellStyle name=" _사급자재단가산출 3" xfId="12269"/>
    <cellStyle name=" _사급자재단가산출 4" xfId="12270"/>
    <cellStyle name=" _사급자재단가산출_325전기설비기초" xfId="12271"/>
    <cellStyle name=" _사급자재단가산출_325전기설비기초 2" xfId="12272"/>
    <cellStyle name=" _사급자재단가산출_325전기설비기초 3" xfId="12273"/>
    <cellStyle name=" _사급자재단가산출_325전기설비기초 4" xfId="12274"/>
    <cellStyle name=" _사급자재단가산출_325전기설비기초_공사비집계표(품의용)" xfId="12275"/>
    <cellStyle name=" _사급자재단가산출_325전기설비기초_공사비집계표(품의용) 2" xfId="12276"/>
    <cellStyle name=" _사급자재단가산출_325전기설비기초_공사비집계표(품의용) 3" xfId="12277"/>
    <cellStyle name=" _사급자재단가산출_325전기설비기초_공사비집계표(품의용) 4" xfId="12278"/>
    <cellStyle name=" _사급자재단가산출_329전기설비기초-비교" xfId="12279"/>
    <cellStyle name=" _사급자재단가산출_329전기설비기초-비교 2" xfId="12280"/>
    <cellStyle name=" _사급자재단가산출_329전기설비기초-비교 3" xfId="12281"/>
    <cellStyle name=" _사급자재단가산출_329전기설비기초-비교 4" xfId="12282"/>
    <cellStyle name=" _사급자재단가산출_공사비집계표(품의용)" xfId="12283"/>
    <cellStyle name=" _사급자재단가산출_공사비집계표(품의용) 2" xfId="12284"/>
    <cellStyle name=" _사급자재단가산출_공사비집계표(품의용) 3" xfId="12285"/>
    <cellStyle name=" _사급자재단가산출_공사비집계표(품의용) 4" xfId="12286"/>
    <cellStyle name=" _사급자재단가산출_대표공종 분류내역" xfId="12287"/>
    <cellStyle name=" _사급자재단가산출_대표공종 분류내역 2" xfId="12288"/>
    <cellStyle name=" _사급자재단가산출_대표공종 분류내역 3" xfId="12289"/>
    <cellStyle name=" _사급자재단가산출_대표공종 분류내역 4" xfId="12290"/>
    <cellStyle name=" _사급자재단가산출_대표공종 분류내역_공사비집계표(품의용)" xfId="12291"/>
    <cellStyle name=" _사급자재단가산출_대표공종 분류내역_공사비집계표(품의용) 2" xfId="12292"/>
    <cellStyle name=" _사급자재단가산출_대표공종 분류내역_공사비집계표(품의용) 3" xfId="12293"/>
    <cellStyle name=" _사급자재단가산출_대표공종 분류내역_공사비집계표(품의용) 4" xfId="12294"/>
    <cellStyle name=" _사급자재단가산출_대표공종 분류내역_냉각수배수로-비교" xfId="12295"/>
    <cellStyle name=" _사급자재단가산출_대표공종 분류내역_냉각수배수로-비교 2" xfId="12296"/>
    <cellStyle name=" _사급자재단가산출_대표공종 분류내역_냉각수배수로-비교 3" xfId="12297"/>
    <cellStyle name=" _사급자재단가산출_대표공종 분류내역_냉각수배수로-비교 4" xfId="12298"/>
    <cellStyle name=" _사급자재단가산출_대표공종 분류내역_냉각수취수펌프구조물-비교" xfId="12299"/>
    <cellStyle name=" _사급자재단가산출_대표공종 분류내역_냉각수취수펌프구조물-비교 2" xfId="12300"/>
    <cellStyle name=" _사급자재단가산출_대표공종 분류내역_냉각수취수펌프구조물-비교 3" xfId="12301"/>
    <cellStyle name=" _사급자재단가산출_대표공종 분류내역_냉각수취수펌프구조물-비교 4" xfId="12302"/>
    <cellStyle name=" _사급자재단가산출_대표공종분류" xfId="12303"/>
    <cellStyle name=" _사급자재단가산출_대표공종분류 2" xfId="12304"/>
    <cellStyle name=" _사급자재단가산출_대표공종분류 3" xfId="12305"/>
    <cellStyle name=" _사급자재단가산출_대표공종분류 4" xfId="12306"/>
    <cellStyle name=" _사급자재단가산출_대표공종분류_공사비집계표(품의용)" xfId="12307"/>
    <cellStyle name=" _사급자재단가산출_대표공종분류_공사비집계표(품의용) 2" xfId="12308"/>
    <cellStyle name=" _사급자재단가산출_대표공종분류_공사비집계표(품의용) 3" xfId="12309"/>
    <cellStyle name=" _사급자재단가산출_대표공종분류_공사비집계표(품의용) 4" xfId="12310"/>
    <cellStyle name=" _사급자재단가산출_본관기초굴착(단가)" xfId="12311"/>
    <cellStyle name=" _사급자재단가산출_본관기초굴착(단가) 2" xfId="12312"/>
    <cellStyle name=" _사급자재단가산출_본관기초굴착(단가) 3" xfId="12313"/>
    <cellStyle name=" _사급자재단가산출_본관기초굴착(단가) 4" xfId="12314"/>
    <cellStyle name=" _사급자재단가산출_사급자재총괄표" xfId="12315"/>
    <cellStyle name=" _사급자재단가산출_사급자재총괄표 2" xfId="12316"/>
    <cellStyle name=" _사급자재단가산출_사급자재총괄표 3" xfId="12317"/>
    <cellStyle name=" _사급자재단가산출_사급자재총괄표 4" xfId="12318"/>
    <cellStyle name=" _사급자재단가산출_사급자재총괄표_공사비집계표(품의용)" xfId="12319"/>
    <cellStyle name=" _사급자재단가산출_사급자재총괄표_공사비집계표(품의용) 2" xfId="12320"/>
    <cellStyle name=" _사급자재단가산출_사급자재총괄표_공사비집계표(품의용) 3" xfId="12321"/>
    <cellStyle name=" _사급자재단가산출_사급자재총괄표_공사비집계표(품의용) 4" xfId="12322"/>
    <cellStyle name=" _사급자재단가산출_설계개요" xfId="12323"/>
    <cellStyle name=" _사급자재단가산출_설계개요 2" xfId="12324"/>
    <cellStyle name=" _사급자재단가산출_설계개요 3" xfId="12325"/>
    <cellStyle name=" _사급자재단가산출_설계개요 4" xfId="12326"/>
    <cellStyle name=" _사급자재단가산출_설계개요_공사비집계표(품의용)" xfId="12327"/>
    <cellStyle name=" _사급자재단가산출_설계개요_공사비집계표(품의용) 2" xfId="12328"/>
    <cellStyle name=" _사급자재단가산출_설계개요_공사비집계표(품의용) 3" xfId="12329"/>
    <cellStyle name=" _사급자재단가산출_설계개요_공사비집계표(품의용) 4" xfId="12330"/>
    <cellStyle name=" _사급자재단가산출_설계개요_냉각수배수로-비교" xfId="12331"/>
    <cellStyle name=" _사급자재단가산출_설계개요_냉각수배수로-비교 2" xfId="12332"/>
    <cellStyle name=" _사급자재단가산출_설계개요_냉각수배수로-비교 3" xfId="12333"/>
    <cellStyle name=" _사급자재단가산출_설계개요_냉각수배수로-비교 4" xfId="12334"/>
    <cellStyle name=" _사급자재단가산출_설계개요_냉각수취수펌프구조물-비교" xfId="12335"/>
    <cellStyle name=" _사급자재단가산출_설계개요_냉각수취수펌프구조물-비교 2" xfId="12336"/>
    <cellStyle name=" _사급자재단가산출_설계개요_냉각수취수펌프구조물-비교 3" xfId="12337"/>
    <cellStyle name=" _사급자재단가산출_설계개요_냉각수취수펌프구조물-비교 4" xfId="12338"/>
    <cellStyle name=" _사급자재단가산출_설계명세서" xfId="12339"/>
    <cellStyle name=" _사급자재단가산출_설계명세서 2" xfId="12340"/>
    <cellStyle name=" _사급자재단가산출_설계명세서 3" xfId="12341"/>
    <cellStyle name=" _사급자재단가산출_설계명세서 4" xfId="12342"/>
    <cellStyle name=" _사급자재단가산출_설계명세서_325전기설비기초" xfId="12343"/>
    <cellStyle name=" _사급자재단가산출_설계명세서_325전기설비기초 2" xfId="12344"/>
    <cellStyle name=" _사급자재단가산출_설계명세서_325전기설비기초 3" xfId="12345"/>
    <cellStyle name=" _사급자재단가산출_설계명세서_325전기설비기초 4" xfId="12346"/>
    <cellStyle name=" _사급자재단가산출_설계명세서_325전기설비기초_공사비집계표(품의용)" xfId="12347"/>
    <cellStyle name=" _사급자재단가산출_설계명세서_325전기설비기초_공사비집계표(품의용) 2" xfId="12348"/>
    <cellStyle name=" _사급자재단가산출_설계명세서_325전기설비기초_공사비집계표(품의용) 3" xfId="12349"/>
    <cellStyle name=" _사급자재단가산출_설계명세서_325전기설비기초_공사비집계표(품의용) 4" xfId="12350"/>
    <cellStyle name=" _사급자재단가산출_설계명세서_공사비집계표(품의용)" xfId="12351"/>
    <cellStyle name=" _사급자재단가산출_설계명세서_공사비집계표(품의용) 2" xfId="12352"/>
    <cellStyle name=" _사급자재단가산출_설계명세서_공사비집계표(품의용) 3" xfId="12353"/>
    <cellStyle name=" _사급자재단가산출_설계명세서_공사비집계표(품의용) 4" xfId="12354"/>
    <cellStyle name=" _사급자재단가산출_설계명세서_냉각수배수로-비교" xfId="12355"/>
    <cellStyle name=" _사급자재단가산출_설계명세서_냉각수배수로-비교 2" xfId="12356"/>
    <cellStyle name=" _사급자재단가산출_설계명세서_냉각수배수로-비교 3" xfId="12357"/>
    <cellStyle name=" _사급자재단가산출_설계명세서_냉각수배수로-비교 4" xfId="12358"/>
    <cellStyle name=" _사급자재단가산출_설계명세서_냉각수취수펌프구조물-비교" xfId="12359"/>
    <cellStyle name=" _사급자재단가산출_설계명세서_냉각수취수펌프구조물-비교 2" xfId="12360"/>
    <cellStyle name=" _사급자재단가산출_설계명세서_냉각수취수펌프구조물-비교 3" xfId="12361"/>
    <cellStyle name=" _사급자재단가산출_설계명세서_냉각수취수펌프구조물-비교 4" xfId="12362"/>
    <cellStyle name=" _사급자재단가산출_설계명세서_설계개요" xfId="12363"/>
    <cellStyle name=" _사급자재단가산출_설계명세서_설계개요 2" xfId="12364"/>
    <cellStyle name=" _사급자재단가산출_설계명세서_설계개요 3" xfId="12365"/>
    <cellStyle name=" _사급자재단가산출_설계명세서_설계개요 4" xfId="12366"/>
    <cellStyle name=" _사급자재단가산출_설계명세서_설계개요_공사비집계표(품의용)" xfId="12367"/>
    <cellStyle name=" _사급자재단가산출_설계명세서_설계개요_공사비집계표(품의용) 2" xfId="12368"/>
    <cellStyle name=" _사급자재단가산출_설계명세서_설계개요_공사비집계표(품의용) 3" xfId="12369"/>
    <cellStyle name=" _사급자재단가산출_설계명세서_설계개요_공사비집계표(품의용) 4" xfId="12370"/>
    <cellStyle name=" _사급자재단가산출_옥외탱크기초(단가)" xfId="12371"/>
    <cellStyle name=" _사급자재단가산출_옥외탱크기초(단가) 2" xfId="12372"/>
    <cellStyle name=" _사급자재단가산출_옥외탱크기초(단가) 3" xfId="12373"/>
    <cellStyle name=" _사급자재단가산출_옥외탱크기초(단가) 4" xfId="12374"/>
    <cellStyle name=" _사급자재단가산출_옥외탱크기초(단가)_공사비집계표(품의용)" xfId="12375"/>
    <cellStyle name=" _사급자재단가산출_옥외탱크기초(단가)_공사비집계표(품의용) 2" xfId="12376"/>
    <cellStyle name=" _사급자재단가산출_옥외탱크기초(단가)_공사비집계표(품의용) 3" xfId="12377"/>
    <cellStyle name=" _사급자재단가산출_옥외탱크기초(단가)_공사비집계표(품의용) 4" xfId="12378"/>
    <cellStyle name=" _사급자재단가산출_옥외탱크기초-비교" xfId="12379"/>
    <cellStyle name=" _사급자재단가산출_옥외탱크기초-비교 2" xfId="12380"/>
    <cellStyle name=" _사급자재단가산출_옥외탱크기초-비교 3" xfId="12381"/>
    <cellStyle name=" _사급자재단가산출_옥외탱크기초-비교 4" xfId="12382"/>
    <cellStyle name=" _사급자재단가산출_옥외탱크및기기기초(단가)" xfId="12383"/>
    <cellStyle name=" _사급자재단가산출_옥외탱크및기기기초(단가) 2" xfId="12384"/>
    <cellStyle name=" _사급자재단가산출_옥외탱크및기기기초(단가) 3" xfId="12385"/>
    <cellStyle name=" _사급자재단가산출_옥외탱크및기기기초(단가) 4" xfId="12386"/>
    <cellStyle name=" _사급자재단가산출_옥외탱크및기기기초(단가)_329전기설비기초-비교" xfId="12387"/>
    <cellStyle name=" _사급자재단가산출_옥외탱크및기기기초(단가)_329전기설비기초-비교 2" xfId="12388"/>
    <cellStyle name=" _사급자재단가산출_옥외탱크및기기기초(단가)_329전기설비기초-비교 3" xfId="12389"/>
    <cellStyle name=" _사급자재단가산출_옥외탱크및기기기초(단가)_329전기설비기초-비교 4" xfId="12390"/>
    <cellStyle name=" _사급자재단가산출_옥외탱크및기기기초(단가)_공사비집계표(품의용)" xfId="12391"/>
    <cellStyle name=" _사급자재단가산출_옥외탱크및기기기초(단가)_공사비집계표(품의용) 2" xfId="12392"/>
    <cellStyle name=" _사급자재단가산출_옥외탱크및기기기초(단가)_공사비집계표(품의용) 3" xfId="12393"/>
    <cellStyle name=" _사급자재단가산출_옥외탱크및기기기초(단가)_공사비집계표(품의용) 4" xfId="12394"/>
    <cellStyle name=" _사급자재단가산출_옥외탱크및기기기초(단가)_석탄취급설비기초-비교" xfId="12395"/>
    <cellStyle name=" _사급자재단가산출_옥외탱크및기기기초(단가)_석탄취급설비기초-비교 2" xfId="12396"/>
    <cellStyle name=" _사급자재단가산출_옥외탱크및기기기초(단가)_석탄취급설비기초-비교 3" xfId="12397"/>
    <cellStyle name=" _사급자재단가산출_옥외탱크및기기기초(단가)_석탄취급설비기초-비교 4" xfId="12398"/>
    <cellStyle name=" _사급자재단가산출_조경(final)-비교" xfId="12399"/>
    <cellStyle name=" _사급자재단가산출_조경(final)-비교 2" xfId="12400"/>
    <cellStyle name=" _사급자재단가산출_조경(final)-비교 3" xfId="12401"/>
    <cellStyle name=" _사급자재단가산출_조경(final)-비교 4" xfId="12402"/>
    <cellStyle name=" _사급자재단가산출_추가품셈1" xfId="12403"/>
    <cellStyle name=" _사급자재단가산출_추가품셈1 2" xfId="12404"/>
    <cellStyle name=" _사급자재단가산출_추가품셈1 3" xfId="12405"/>
    <cellStyle name=" _사급자재단가산출_추가품셈1 4" xfId="12406"/>
    <cellStyle name=" _사급자재단가산출_추가품셈1_공사비집계표(품의용)" xfId="12407"/>
    <cellStyle name=" _사급자재단가산출_추가품셈1_공사비집계표(품의용) 2" xfId="12408"/>
    <cellStyle name=" _사급자재단가산출_추가품셈1_공사비집계표(품의용) 3" xfId="12409"/>
    <cellStyle name=" _사급자재단가산출_추가품셈1_공사비집계표(품의용) 4" xfId="12410"/>
    <cellStyle name=" _사급자재단가산출_추가품셈1-박" xfId="12411"/>
    <cellStyle name=" _사급자재단가산출_추가품셈1-박 2" xfId="12412"/>
    <cellStyle name=" _사급자재단가산출_추가품셈1-박 3" xfId="12413"/>
    <cellStyle name=" _사급자재단가산출_추가품셈1-박 4" xfId="12414"/>
    <cellStyle name=" _사급재료비및운반비" xfId="12415"/>
    <cellStyle name=" _사급재료비및운반비 2" xfId="12416"/>
    <cellStyle name=" _사급재료비및운반비 3" xfId="12417"/>
    <cellStyle name=" _사급재료비및운반비 4" xfId="12418"/>
    <cellStyle name=" _사급재료비및운반비_AC-05옥내기기기초" xfId="12419"/>
    <cellStyle name=" _사급재료비및운반비_AC-05옥내기기기초 2" xfId="12420"/>
    <cellStyle name=" _사급재료비및운반비_AC-05옥내기기기초 3" xfId="12421"/>
    <cellStyle name=" _사급재료비및운반비_AC-05옥내기기기초 4" xfId="12422"/>
    <cellStyle name=" _사급재료비및운반비_터빈발전기기초(단가)" xfId="12423"/>
    <cellStyle name=" _사급재료비및운반비_터빈발전기기초(단가) 2" xfId="12424"/>
    <cellStyle name=" _사급재료비및운반비_터빈발전기기초(단가) 3" xfId="12425"/>
    <cellStyle name=" _사급재료비및운반비_터빈발전기기초(단가) 4" xfId="12426"/>
    <cellStyle name=" _사급재료비및운반비_터빈발전기기초(단가)_1" xfId="12427"/>
    <cellStyle name=" _사급재료비및운반비_터빈발전기기초(단가)_1 2" xfId="12428"/>
    <cellStyle name=" _사급재료비및운반비_터빈발전기기초(단가)_1 3" xfId="12429"/>
    <cellStyle name=" _사급재료비및운반비_터빈발전기기초(단가)_1 4" xfId="12430"/>
    <cellStyle name=" _사급재료비및운반비_터빈발전기기초(단가)_1_AC-05옥내기기기초" xfId="12431"/>
    <cellStyle name=" _사급재료비및운반비_터빈발전기기초(단가)_1_AC-05옥내기기기초 2" xfId="12432"/>
    <cellStyle name=" _사급재료비및운반비_터빈발전기기초(단가)_1_AC-05옥내기기기초 3" xfId="12433"/>
    <cellStyle name=" _사급재료비및운반비_터빈발전기기초(단가)_1_AC-05옥내기기기초 4" xfId="12434"/>
    <cellStyle name=" _사급재료비및운반비_터빈발전기기초(단가)_AC-05옥내기기기초" xfId="12435"/>
    <cellStyle name=" _사급재료비및운반비_터빈발전기기초(단가)_AC-05옥내기기기초 2" xfId="12436"/>
    <cellStyle name=" _사급재료비및운반비_터빈발전기기초(단가)_AC-05옥내기기기초 3" xfId="12437"/>
    <cellStyle name=" _사급재료비및운반비_터빈발전기기초(단가)_AC-05옥내기기기초 4" xfId="12438"/>
    <cellStyle name=" _서부두방파제 친환경 보수.보강공사" xfId="30263"/>
    <cellStyle name=" _석탄취급설비기초-비교" xfId="12439"/>
    <cellStyle name=" _설계명세서" xfId="12440"/>
    <cellStyle name=" _설계명세서 2" xfId="12441"/>
    <cellStyle name=" _설계명세서 3" xfId="12442"/>
    <cellStyle name=" _설계명세서 4" xfId="12443"/>
    <cellStyle name=" _설계명세서_1" xfId="12444"/>
    <cellStyle name=" _설계명세서_1_329전기설비기초-비교" xfId="12445"/>
    <cellStyle name=" _설계명세서_1_냉각수배수로-비교" xfId="12446"/>
    <cellStyle name=" _설계명세서_1_냉각수취수펌프구조물-비교" xfId="12447"/>
    <cellStyle name=" _설계명세서_1_조경(final)-비교" xfId="12448"/>
    <cellStyle name=" _설계명세서_공사비집계표(품의용)" xfId="12449"/>
    <cellStyle name=" _설계명세서_공사비집계표(품의용) 2" xfId="12450"/>
    <cellStyle name=" _설계명세서_공사비집계표(품의용) 3" xfId="12451"/>
    <cellStyle name=" _설계명세서_공사비집계표(품의용) 4" xfId="12452"/>
    <cellStyle name=" _설계명세서_추가품셈1-박" xfId="12453"/>
    <cellStyle name=" _설계명세서_추가품셈1-박 2" xfId="12454"/>
    <cellStyle name=" _설계명세서_추가품셈1-박 3" xfId="12455"/>
    <cellStyle name=" _설계명세서_추가품셈1-박 4" xfId="12456"/>
    <cellStyle name=" _수량및 단가 산출내용표" xfId="12457"/>
    <cellStyle name=" _수량및 단가 산출내용표 2" xfId="12458"/>
    <cellStyle name=" _수량및 단가 산출내용표 3" xfId="12459"/>
    <cellStyle name=" _수량및 단가 산출내용표 4" xfId="12460"/>
    <cellStyle name=" _수량및 단가 산출내용표_20030310150903590-E1C865BF" xfId="12461"/>
    <cellStyle name=" _수량및 단가 산출내용표_20030310150903590-E1C865BF 2" xfId="12462"/>
    <cellStyle name=" _수량및 단가 산출내용표_20030310150903590-E1C865BF 3" xfId="12463"/>
    <cellStyle name=" _수량및 단가 산출내용표_20030310150903590-E1C865BF 4" xfId="12464"/>
    <cellStyle name=" _수량및 단가 산출내용표_20030310150903590-E1C865BF_공사비집계표(품의용)" xfId="12465"/>
    <cellStyle name=" _수량및 단가 산출내용표_20030310150903590-E1C865BF_공사비집계표(품의용) 2" xfId="12466"/>
    <cellStyle name=" _수량및 단가 산출내용표_20030310150903590-E1C865BF_공사비집계표(품의용) 3" xfId="12467"/>
    <cellStyle name=" _수량및 단가 산출내용표_20030310150903590-E1C865BF_공사비집계표(품의용) 4" xfId="12468"/>
    <cellStyle name=" _수량및 단가 산출내용표_329전기설비기초-비교" xfId="12469"/>
    <cellStyle name=" _수량및 단가 산출내용표_329전기설비기초-비교 2" xfId="12470"/>
    <cellStyle name=" _수량및 단가 산출내용표_329전기설비기초-비교 3" xfId="12471"/>
    <cellStyle name=" _수량및 단가 산출내용표_329전기설비기초-비교 4" xfId="12472"/>
    <cellStyle name=" _수량및 단가 산출내용표_AC-05옥내기기기초" xfId="12473"/>
    <cellStyle name=" _수량및 단가 산출내용표_AC-05옥내기기기초 2" xfId="12474"/>
    <cellStyle name=" _수량및 단가 산출내용표_AC-05옥내기기기초 3" xfId="12475"/>
    <cellStyle name=" _수량및 단가 산출내용표_AC-05옥내기기기초 4" xfId="12476"/>
    <cellStyle name=" _수량및 단가 산출내용표_간지" xfId="12477"/>
    <cellStyle name=" _수량및 단가 산출내용표_간지 2" xfId="12478"/>
    <cellStyle name=" _수량및 단가 산출내용표_간지 3" xfId="12479"/>
    <cellStyle name=" _수량및 단가 산출내용표_간지 4" xfId="12480"/>
    <cellStyle name=" _수량및 단가 산출내용표_간지_325전기설비기초" xfId="12481"/>
    <cellStyle name=" _수량및 단가 산출내용표_간지_325전기설비기초 2" xfId="12482"/>
    <cellStyle name=" _수량및 단가 산출내용표_간지_325전기설비기초 3" xfId="12483"/>
    <cellStyle name=" _수량및 단가 산출내용표_간지_325전기설비기초 4" xfId="12484"/>
    <cellStyle name=" _수량및 단가 산출내용표_간지_325전기설비기초_공사비집계표(품의용)" xfId="12485"/>
    <cellStyle name=" _수량및 단가 산출내용표_간지_325전기설비기초_공사비집계표(품의용) 2" xfId="12486"/>
    <cellStyle name=" _수량및 단가 산출내용표_간지_325전기설비기초_공사비집계표(품의용) 3" xfId="12487"/>
    <cellStyle name=" _수량및 단가 산출내용표_간지_325전기설비기초_공사비집계표(품의용) 4" xfId="12488"/>
    <cellStyle name=" _수량및 단가 산출내용표_간지_329전기설비기초-비교" xfId="12489"/>
    <cellStyle name=" _수량및 단가 산출내용표_간지_329전기설비기초-비교 2" xfId="12490"/>
    <cellStyle name=" _수량및 단가 산출내용표_간지_329전기설비기초-비교 3" xfId="12491"/>
    <cellStyle name=" _수량및 단가 산출내용표_간지_329전기설비기초-비교 4" xfId="12492"/>
    <cellStyle name=" _수량및 단가 산출내용표_간지_공사비집계표(품의용)" xfId="12493"/>
    <cellStyle name=" _수량및 단가 산출내용표_간지_공사비집계표(품의용) 2" xfId="12494"/>
    <cellStyle name=" _수량및 단가 산출내용표_간지_공사비집계표(품의용) 3" xfId="12495"/>
    <cellStyle name=" _수량및 단가 산출내용표_간지_공사비집계표(품의용) 4" xfId="12496"/>
    <cellStyle name=" _수량및 단가 산출내용표_간지_대표공종 분류내역" xfId="12497"/>
    <cellStyle name=" _수량및 단가 산출내용표_간지_대표공종 분류내역 2" xfId="12498"/>
    <cellStyle name=" _수량및 단가 산출내용표_간지_대표공종 분류내역 3" xfId="12499"/>
    <cellStyle name=" _수량및 단가 산출내용표_간지_대표공종 분류내역 4" xfId="12500"/>
    <cellStyle name=" _수량및 단가 산출내용표_간지_대표공종 분류내역_공사비집계표(품의용)" xfId="12501"/>
    <cellStyle name=" _수량및 단가 산출내용표_간지_대표공종 분류내역_공사비집계표(품의용) 2" xfId="12502"/>
    <cellStyle name=" _수량및 단가 산출내용표_간지_대표공종 분류내역_공사비집계표(품의용) 3" xfId="12503"/>
    <cellStyle name=" _수량및 단가 산출내용표_간지_대표공종 분류내역_공사비집계표(품의용) 4" xfId="12504"/>
    <cellStyle name=" _수량및 단가 산출내용표_간지_대표공종 분류내역_냉각수배수로-비교" xfId="12505"/>
    <cellStyle name=" _수량및 단가 산출내용표_간지_대표공종 분류내역_냉각수배수로-비교 2" xfId="12506"/>
    <cellStyle name=" _수량및 단가 산출내용표_간지_대표공종 분류내역_냉각수배수로-비교 3" xfId="12507"/>
    <cellStyle name=" _수량및 단가 산출내용표_간지_대표공종 분류내역_냉각수배수로-비교 4" xfId="12508"/>
    <cellStyle name=" _수량및 단가 산출내용표_간지_대표공종 분류내역_냉각수취수펌프구조물-비교" xfId="12509"/>
    <cellStyle name=" _수량및 단가 산출내용표_간지_대표공종 분류내역_냉각수취수펌프구조물-비교 2" xfId="12510"/>
    <cellStyle name=" _수량및 단가 산출내용표_간지_대표공종 분류내역_냉각수취수펌프구조물-비교 3" xfId="12511"/>
    <cellStyle name=" _수량및 단가 산출내용표_간지_대표공종 분류내역_냉각수취수펌프구조물-비교 4" xfId="12512"/>
    <cellStyle name=" _수량및 단가 산출내용표_간지_대표공종분류" xfId="12513"/>
    <cellStyle name=" _수량및 단가 산출내용표_간지_대표공종분류 2" xfId="12514"/>
    <cellStyle name=" _수량및 단가 산출내용표_간지_대표공종분류 3" xfId="12515"/>
    <cellStyle name=" _수량및 단가 산출내용표_간지_대표공종분류 4" xfId="12516"/>
    <cellStyle name=" _수량및 단가 산출내용표_간지_대표공종분류_공사비집계표(품의용)" xfId="12517"/>
    <cellStyle name=" _수량및 단가 산출내용표_간지_대표공종분류_공사비집계표(품의용) 2" xfId="12518"/>
    <cellStyle name=" _수량및 단가 산출내용표_간지_대표공종분류_공사비집계표(품의용) 3" xfId="12519"/>
    <cellStyle name=" _수량및 단가 산출내용표_간지_대표공종분류_공사비집계표(품의용) 4" xfId="12520"/>
    <cellStyle name=" _수량및 단가 산출내용표_간지_본관기초굴착(단가)" xfId="12521"/>
    <cellStyle name=" _수량및 단가 산출내용표_간지_본관기초굴착(단가) 2" xfId="12522"/>
    <cellStyle name=" _수량및 단가 산출내용표_간지_본관기초굴착(단가) 3" xfId="12523"/>
    <cellStyle name=" _수량및 단가 산출내용표_간지_본관기초굴착(단가) 4" xfId="12524"/>
    <cellStyle name=" _수량및 단가 산출내용표_간지_사급자재총괄표" xfId="12525"/>
    <cellStyle name=" _수량및 단가 산출내용표_간지_사급자재총괄표 2" xfId="12526"/>
    <cellStyle name=" _수량및 단가 산출내용표_간지_사급자재총괄표 3" xfId="12527"/>
    <cellStyle name=" _수량및 단가 산출내용표_간지_사급자재총괄표 4" xfId="12528"/>
    <cellStyle name=" _수량및 단가 산출내용표_간지_사급자재총괄표_공사비집계표(품의용)" xfId="12529"/>
    <cellStyle name=" _수량및 단가 산출내용표_간지_사급자재총괄표_공사비집계표(품의용) 2" xfId="12530"/>
    <cellStyle name=" _수량및 단가 산출내용표_간지_사급자재총괄표_공사비집계표(품의용) 3" xfId="12531"/>
    <cellStyle name=" _수량및 단가 산출내용표_간지_사급자재총괄표_공사비집계표(품의용) 4" xfId="12532"/>
    <cellStyle name=" _수량및 단가 산출내용표_간지_설계개요" xfId="12533"/>
    <cellStyle name=" _수량및 단가 산출내용표_간지_설계개요 2" xfId="12534"/>
    <cellStyle name=" _수량및 단가 산출내용표_간지_설계개요 3" xfId="12535"/>
    <cellStyle name=" _수량및 단가 산출내용표_간지_설계개요 4" xfId="12536"/>
    <cellStyle name=" _수량및 단가 산출내용표_간지_설계개요_공사비집계표(품의용)" xfId="12537"/>
    <cellStyle name=" _수량및 단가 산출내용표_간지_설계개요_공사비집계표(품의용) 2" xfId="12538"/>
    <cellStyle name=" _수량및 단가 산출내용표_간지_설계개요_공사비집계표(품의용) 3" xfId="12539"/>
    <cellStyle name=" _수량및 단가 산출내용표_간지_설계개요_공사비집계표(품의용) 4" xfId="12540"/>
    <cellStyle name=" _수량및 단가 산출내용표_간지_설계개요_냉각수배수로-비교" xfId="12541"/>
    <cellStyle name=" _수량및 단가 산출내용표_간지_설계개요_냉각수배수로-비교 2" xfId="12542"/>
    <cellStyle name=" _수량및 단가 산출내용표_간지_설계개요_냉각수배수로-비교 3" xfId="12543"/>
    <cellStyle name=" _수량및 단가 산출내용표_간지_설계개요_냉각수배수로-비교 4" xfId="12544"/>
    <cellStyle name=" _수량및 단가 산출내용표_간지_설계개요_냉각수취수펌프구조물-비교" xfId="12545"/>
    <cellStyle name=" _수량및 단가 산출내용표_간지_설계개요_냉각수취수펌프구조물-비교 2" xfId="12546"/>
    <cellStyle name=" _수량및 단가 산출내용표_간지_설계개요_냉각수취수펌프구조물-비교 3" xfId="12547"/>
    <cellStyle name=" _수량및 단가 산출내용표_간지_설계개요_냉각수취수펌프구조물-비교 4" xfId="12548"/>
    <cellStyle name=" _수량및 단가 산출내용표_간지_설계명세서" xfId="12549"/>
    <cellStyle name=" _수량및 단가 산출내용표_간지_설계명세서 2" xfId="12550"/>
    <cellStyle name=" _수량및 단가 산출내용표_간지_설계명세서 3" xfId="12551"/>
    <cellStyle name=" _수량및 단가 산출내용표_간지_설계명세서 4" xfId="12552"/>
    <cellStyle name=" _수량및 단가 산출내용표_간지_설계명세서_325전기설비기초" xfId="12553"/>
    <cellStyle name=" _수량및 단가 산출내용표_간지_설계명세서_325전기설비기초 2" xfId="12554"/>
    <cellStyle name=" _수량및 단가 산출내용표_간지_설계명세서_325전기설비기초 3" xfId="12555"/>
    <cellStyle name=" _수량및 단가 산출내용표_간지_설계명세서_325전기설비기초 4" xfId="12556"/>
    <cellStyle name=" _수량및 단가 산출내용표_간지_설계명세서_325전기설비기초_공사비집계표(품의용)" xfId="12557"/>
    <cellStyle name=" _수량및 단가 산출내용표_간지_설계명세서_325전기설비기초_공사비집계표(품의용) 2" xfId="12558"/>
    <cellStyle name=" _수량및 단가 산출내용표_간지_설계명세서_325전기설비기초_공사비집계표(품의용) 3" xfId="12559"/>
    <cellStyle name=" _수량및 단가 산출내용표_간지_설계명세서_325전기설비기초_공사비집계표(품의용) 4" xfId="12560"/>
    <cellStyle name=" _수량및 단가 산출내용표_간지_설계명세서_공사비집계표(품의용)" xfId="12561"/>
    <cellStyle name=" _수량및 단가 산출내용표_간지_설계명세서_공사비집계표(품의용) 2" xfId="12562"/>
    <cellStyle name=" _수량및 단가 산출내용표_간지_설계명세서_공사비집계표(품의용) 3" xfId="12563"/>
    <cellStyle name=" _수량및 단가 산출내용표_간지_설계명세서_공사비집계표(품의용) 4" xfId="12564"/>
    <cellStyle name=" _수량및 단가 산출내용표_간지_설계명세서_냉각수배수로-비교" xfId="12565"/>
    <cellStyle name=" _수량및 단가 산출내용표_간지_설계명세서_냉각수배수로-비교 2" xfId="12566"/>
    <cellStyle name=" _수량및 단가 산출내용표_간지_설계명세서_냉각수배수로-비교 3" xfId="12567"/>
    <cellStyle name=" _수량및 단가 산출내용표_간지_설계명세서_냉각수배수로-비교 4" xfId="12568"/>
    <cellStyle name=" _수량및 단가 산출내용표_간지_설계명세서_냉각수취수펌프구조물-비교" xfId="12569"/>
    <cellStyle name=" _수량및 단가 산출내용표_간지_설계명세서_냉각수취수펌프구조물-비교 2" xfId="12570"/>
    <cellStyle name=" _수량및 단가 산출내용표_간지_설계명세서_냉각수취수펌프구조물-비교 3" xfId="12571"/>
    <cellStyle name=" _수량및 단가 산출내용표_간지_설계명세서_냉각수취수펌프구조물-비교 4" xfId="12572"/>
    <cellStyle name=" _수량및 단가 산출내용표_간지_설계명세서_설계개요" xfId="12573"/>
    <cellStyle name=" _수량및 단가 산출내용표_간지_설계명세서_설계개요 2" xfId="12574"/>
    <cellStyle name=" _수량및 단가 산출내용표_간지_설계명세서_설계개요 3" xfId="12575"/>
    <cellStyle name=" _수량및 단가 산출내용표_간지_설계명세서_설계개요 4" xfId="12576"/>
    <cellStyle name=" _수량및 단가 산출내용표_간지_설계명세서_설계개요_공사비집계표(품의용)" xfId="12577"/>
    <cellStyle name=" _수량및 단가 산출내용표_간지_설계명세서_설계개요_공사비집계표(품의용) 2" xfId="12578"/>
    <cellStyle name=" _수량및 단가 산출내용표_간지_설계명세서_설계개요_공사비집계표(품의용) 3" xfId="12579"/>
    <cellStyle name=" _수량및 단가 산출내용표_간지_설계명세서_설계개요_공사비집계표(품의용) 4" xfId="12580"/>
    <cellStyle name=" _수량및 단가 산출내용표_간지_옥외탱크기초(단가)" xfId="12581"/>
    <cellStyle name=" _수량및 단가 산출내용표_간지_옥외탱크기초(단가) 2" xfId="12582"/>
    <cellStyle name=" _수량및 단가 산출내용표_간지_옥외탱크기초(단가) 3" xfId="12583"/>
    <cellStyle name=" _수량및 단가 산출내용표_간지_옥외탱크기초(단가) 4" xfId="12584"/>
    <cellStyle name=" _수량및 단가 산출내용표_간지_옥외탱크기초(단가)_공사비집계표(품의용)" xfId="12585"/>
    <cellStyle name=" _수량및 단가 산출내용표_간지_옥외탱크기초(단가)_공사비집계표(품의용) 2" xfId="12586"/>
    <cellStyle name=" _수량및 단가 산출내용표_간지_옥외탱크기초(단가)_공사비집계표(품의용) 3" xfId="12587"/>
    <cellStyle name=" _수량및 단가 산출내용표_간지_옥외탱크기초(단가)_공사비집계표(품의용) 4" xfId="12588"/>
    <cellStyle name=" _수량및 단가 산출내용표_간지_옥외탱크기초-비교" xfId="12589"/>
    <cellStyle name=" _수량및 단가 산출내용표_간지_옥외탱크기초-비교 2" xfId="12590"/>
    <cellStyle name=" _수량및 단가 산출내용표_간지_옥외탱크기초-비교 3" xfId="12591"/>
    <cellStyle name=" _수량및 단가 산출내용표_간지_옥외탱크기초-비교 4" xfId="12592"/>
    <cellStyle name=" _수량및 단가 산출내용표_간지_조경(final)-비교" xfId="12593"/>
    <cellStyle name=" _수량및 단가 산출내용표_간지_조경(final)-비교 2" xfId="12594"/>
    <cellStyle name=" _수량및 단가 산출내용표_간지_조경(final)-비교 3" xfId="12595"/>
    <cellStyle name=" _수량및 단가 산출내용표_간지_조경(final)-비교 4" xfId="12596"/>
    <cellStyle name=" _수량및 단가 산출내용표_간지_추가품셈1" xfId="12597"/>
    <cellStyle name=" _수량및 단가 산출내용표_간지_추가품셈1 2" xfId="12598"/>
    <cellStyle name=" _수량및 단가 산출내용표_간지_추가품셈1 3" xfId="12599"/>
    <cellStyle name=" _수량및 단가 산출내용표_간지_추가품셈1 4" xfId="12600"/>
    <cellStyle name=" _수량및 단가 산출내용표_간지_추가품셈1_공사비집계표(품의용)" xfId="12601"/>
    <cellStyle name=" _수량및 단가 산출내용표_간지_추가품셈1_공사비집계표(품의용) 2" xfId="12602"/>
    <cellStyle name=" _수량및 단가 산출내용표_간지_추가품셈1_공사비집계표(품의용) 3" xfId="12603"/>
    <cellStyle name=" _수량및 단가 산출내용표_간지_추가품셈1_공사비집계표(품의용) 4" xfId="12604"/>
    <cellStyle name=" _수량및 단가 산출내용표_간지_추가품셈1-박" xfId="12605"/>
    <cellStyle name=" _수량및 단가 산출내용표_간지_추가품셈1-박 2" xfId="12606"/>
    <cellStyle name=" _수량및 단가 산출내용표_간지_추가품셈1-박 3" xfId="12607"/>
    <cellStyle name=" _수량및 단가 산출내용표_간지_추가품셈1-박 4" xfId="12608"/>
    <cellStyle name=" _수량및 단가 산출내용표_공사비집계표(품의용)" xfId="12609"/>
    <cellStyle name=" _수량및 단가 산출내용표_공사비집계표(품의용) 2" xfId="12610"/>
    <cellStyle name=" _수량및 단가 산출내용표_공사비집계표(품의용) 3" xfId="12611"/>
    <cellStyle name=" _수량및 단가 산출내용표_공사비집계표(품의용) 4" xfId="12612"/>
    <cellStyle name=" _수량및 단가 산출내용표_구내도로 및 배수(단가)" xfId="12613"/>
    <cellStyle name=" _수량및 단가 산출내용표_구내도로 및 배수(단가) 2" xfId="12614"/>
    <cellStyle name=" _수량및 단가 산출내용표_구내도로 및 배수(단가) 3" xfId="12615"/>
    <cellStyle name=" _수량및 단가 산출내용표_구내도로 및 배수(단가) 4" xfId="12616"/>
    <cellStyle name=" _수량및 단가 산출내용표_구내도로 및 배수(단가)_공사비집계표(품의용)" xfId="12617"/>
    <cellStyle name=" _수량및 단가 산출내용표_구내도로 및 배수(단가)_공사비집계표(품의용) 2" xfId="12618"/>
    <cellStyle name=" _수량및 단가 산출내용표_구내도로 및 배수(단가)_공사비집계표(품의용) 3" xfId="12619"/>
    <cellStyle name=" _수량및 단가 산출내용표_구내도로 및 배수(단가)_공사비집계표(품의용) 4" xfId="12620"/>
    <cellStyle name=" _수량및 단가 산출내용표_구내도로 및 배수-비교" xfId="12621"/>
    <cellStyle name=" _수량및 단가 산출내용표_구내도로 및 배수-비교 2" xfId="12622"/>
    <cellStyle name=" _수량및 단가 산출내용표_구내도로 및 배수-비교 3" xfId="12623"/>
    <cellStyle name=" _수량및 단가 산출내용표_구내도로 및 배수-비교 4" xfId="12624"/>
    <cellStyle name=" _수량및 단가 산출내용표_냉각수배수로-비교" xfId="12625"/>
    <cellStyle name=" _수량및 단가 산출내용표_냉각수배수로-비교 2" xfId="12626"/>
    <cellStyle name=" _수량및 단가 산출내용표_냉각수배수로-비교 3" xfId="12627"/>
    <cellStyle name=" _수량및 단가 산출내용표_냉각수배수로-비교 4" xfId="12628"/>
    <cellStyle name=" _수량및 단가 산출내용표_냉각수취수펌프구조물-비교" xfId="12629"/>
    <cellStyle name=" _수량및 단가 산출내용표_냉각수취수펌프구조물-비교 2" xfId="12630"/>
    <cellStyle name=" _수량및 단가 산출내용표_냉각수취수펌프구조물-비교 3" xfId="12631"/>
    <cellStyle name=" _수량및 단가 산출내용표_냉각수취수펌프구조물-비교 4" xfId="12632"/>
    <cellStyle name=" _수량및 단가 산출내용표_본관기초굴착(단가)-비교" xfId="12633"/>
    <cellStyle name=" _수량및 단가 산출내용표_본관기초굴착(단가)-비교 2" xfId="12634"/>
    <cellStyle name=" _수량및 단가 산출내용표_본관기초굴착(단가)-비교 3" xfId="12635"/>
    <cellStyle name=" _수량및 단가 산출내용표_본관기초굴착(단가)-비교 4" xfId="12636"/>
    <cellStyle name=" _수량및 단가 산출내용표_사급자재단가산출" xfId="12637"/>
    <cellStyle name=" _수량및 단가 산출내용표_사급자재단가산출 2" xfId="12638"/>
    <cellStyle name=" _수량및 단가 산출내용표_사급자재단가산출 3" xfId="12639"/>
    <cellStyle name=" _수량및 단가 산출내용표_사급자재단가산출 4" xfId="12640"/>
    <cellStyle name=" _수량및 단가 산출내용표_사급자재단가산출_325전기설비기초" xfId="12641"/>
    <cellStyle name=" _수량및 단가 산출내용표_사급자재단가산출_325전기설비기초 2" xfId="12642"/>
    <cellStyle name=" _수량및 단가 산출내용표_사급자재단가산출_325전기설비기초 3" xfId="12643"/>
    <cellStyle name=" _수량및 단가 산출내용표_사급자재단가산출_325전기설비기초 4" xfId="12644"/>
    <cellStyle name=" _수량및 단가 산출내용표_사급자재단가산출_325전기설비기초_공사비집계표(품의용)" xfId="12645"/>
    <cellStyle name=" _수량및 단가 산출내용표_사급자재단가산출_325전기설비기초_공사비집계표(품의용) 2" xfId="12646"/>
    <cellStyle name=" _수량및 단가 산출내용표_사급자재단가산출_325전기설비기초_공사비집계표(품의용) 3" xfId="12647"/>
    <cellStyle name=" _수량및 단가 산출내용표_사급자재단가산출_325전기설비기초_공사비집계표(품의용) 4" xfId="12648"/>
    <cellStyle name=" _수량및 단가 산출내용표_사급자재단가산출_329전기설비기초-비교" xfId="12649"/>
    <cellStyle name=" _수량및 단가 산출내용표_사급자재단가산출_329전기설비기초-비교 2" xfId="12650"/>
    <cellStyle name=" _수량및 단가 산출내용표_사급자재단가산출_329전기설비기초-비교 3" xfId="12651"/>
    <cellStyle name=" _수량및 단가 산출내용표_사급자재단가산출_329전기설비기초-비교 4" xfId="12652"/>
    <cellStyle name=" _수량및 단가 산출내용표_사급자재단가산출_공사비집계표(품의용)" xfId="12653"/>
    <cellStyle name=" _수량및 단가 산출내용표_사급자재단가산출_공사비집계표(품의용) 2" xfId="12654"/>
    <cellStyle name=" _수량및 단가 산출내용표_사급자재단가산출_공사비집계표(품의용) 3" xfId="12655"/>
    <cellStyle name=" _수량및 단가 산출내용표_사급자재단가산출_공사비집계표(품의용) 4" xfId="12656"/>
    <cellStyle name=" _수량및 단가 산출내용표_사급자재단가산출_대표공종 분류내역" xfId="12657"/>
    <cellStyle name=" _수량및 단가 산출내용표_사급자재단가산출_대표공종 분류내역 2" xfId="12658"/>
    <cellStyle name=" _수량및 단가 산출내용표_사급자재단가산출_대표공종 분류내역 3" xfId="12659"/>
    <cellStyle name=" _수량및 단가 산출내용표_사급자재단가산출_대표공종 분류내역 4" xfId="12660"/>
    <cellStyle name=" _수량및 단가 산출내용표_사급자재단가산출_대표공종 분류내역_공사비집계표(품의용)" xfId="12661"/>
    <cellStyle name=" _수량및 단가 산출내용표_사급자재단가산출_대표공종 분류내역_공사비집계표(품의용) 2" xfId="12662"/>
    <cellStyle name=" _수량및 단가 산출내용표_사급자재단가산출_대표공종 분류내역_공사비집계표(품의용) 3" xfId="12663"/>
    <cellStyle name=" _수량및 단가 산출내용표_사급자재단가산출_대표공종 분류내역_공사비집계표(품의용) 4" xfId="12664"/>
    <cellStyle name=" _수량및 단가 산출내용표_사급자재단가산출_대표공종 분류내역_냉각수배수로-비교" xfId="12665"/>
    <cellStyle name=" _수량및 단가 산출내용표_사급자재단가산출_대표공종 분류내역_냉각수배수로-비교 2" xfId="12666"/>
    <cellStyle name=" _수량및 단가 산출내용표_사급자재단가산출_대표공종 분류내역_냉각수배수로-비교 3" xfId="12667"/>
    <cellStyle name=" _수량및 단가 산출내용표_사급자재단가산출_대표공종 분류내역_냉각수배수로-비교 4" xfId="12668"/>
    <cellStyle name=" _수량및 단가 산출내용표_사급자재단가산출_대표공종 분류내역_냉각수취수펌프구조물-비교" xfId="12669"/>
    <cellStyle name=" _수량및 단가 산출내용표_사급자재단가산출_대표공종 분류내역_냉각수취수펌프구조물-비교 2" xfId="12670"/>
    <cellStyle name=" _수량및 단가 산출내용표_사급자재단가산출_대표공종 분류내역_냉각수취수펌프구조물-비교 3" xfId="12671"/>
    <cellStyle name=" _수량및 단가 산출내용표_사급자재단가산출_대표공종 분류내역_냉각수취수펌프구조물-비교 4" xfId="12672"/>
    <cellStyle name=" _수량및 단가 산출내용표_사급자재단가산출_대표공종분류" xfId="12673"/>
    <cellStyle name=" _수량및 단가 산출내용표_사급자재단가산출_대표공종분류 2" xfId="12674"/>
    <cellStyle name=" _수량및 단가 산출내용표_사급자재단가산출_대표공종분류 3" xfId="12675"/>
    <cellStyle name=" _수량및 단가 산출내용표_사급자재단가산출_대표공종분류 4" xfId="12676"/>
    <cellStyle name=" _수량및 단가 산출내용표_사급자재단가산출_대표공종분류_공사비집계표(품의용)" xfId="12677"/>
    <cellStyle name=" _수량및 단가 산출내용표_사급자재단가산출_대표공종분류_공사비집계표(품의용) 2" xfId="12678"/>
    <cellStyle name=" _수량및 단가 산출내용표_사급자재단가산출_대표공종분류_공사비집계표(품의용) 3" xfId="12679"/>
    <cellStyle name=" _수량및 단가 산출내용표_사급자재단가산출_대표공종분류_공사비집계표(품의용) 4" xfId="12680"/>
    <cellStyle name=" _수량및 단가 산출내용표_사급자재단가산출_본관기초굴착(단가)" xfId="12681"/>
    <cellStyle name=" _수량및 단가 산출내용표_사급자재단가산출_본관기초굴착(단가) 2" xfId="12682"/>
    <cellStyle name=" _수량및 단가 산출내용표_사급자재단가산출_본관기초굴착(단가) 3" xfId="12683"/>
    <cellStyle name=" _수량및 단가 산출내용표_사급자재단가산출_본관기초굴착(단가) 4" xfId="12684"/>
    <cellStyle name=" _수량및 단가 산출내용표_사급자재단가산출_사급자재총괄표" xfId="12685"/>
    <cellStyle name=" _수량및 단가 산출내용표_사급자재단가산출_사급자재총괄표 2" xfId="12686"/>
    <cellStyle name=" _수량및 단가 산출내용표_사급자재단가산출_사급자재총괄표 3" xfId="12687"/>
    <cellStyle name=" _수량및 단가 산출내용표_사급자재단가산출_사급자재총괄표 4" xfId="12688"/>
    <cellStyle name=" _수량및 단가 산출내용표_사급자재단가산출_사급자재총괄표_공사비집계표(품의용)" xfId="12689"/>
    <cellStyle name=" _수량및 단가 산출내용표_사급자재단가산출_사급자재총괄표_공사비집계표(품의용) 2" xfId="12690"/>
    <cellStyle name=" _수량및 단가 산출내용표_사급자재단가산출_사급자재총괄표_공사비집계표(품의용) 3" xfId="12691"/>
    <cellStyle name=" _수량및 단가 산출내용표_사급자재단가산출_사급자재총괄표_공사비집계표(품의용) 4" xfId="12692"/>
    <cellStyle name=" _수량및 단가 산출내용표_사급자재단가산출_설계개요" xfId="12693"/>
    <cellStyle name=" _수량및 단가 산출내용표_사급자재단가산출_설계개요 2" xfId="12694"/>
    <cellStyle name=" _수량및 단가 산출내용표_사급자재단가산출_설계개요 3" xfId="12695"/>
    <cellStyle name=" _수량및 단가 산출내용표_사급자재단가산출_설계개요 4" xfId="12696"/>
    <cellStyle name=" _수량및 단가 산출내용표_사급자재단가산출_설계개요_공사비집계표(품의용)" xfId="12697"/>
    <cellStyle name=" _수량및 단가 산출내용표_사급자재단가산출_설계개요_공사비집계표(품의용) 2" xfId="12698"/>
    <cellStyle name=" _수량및 단가 산출내용표_사급자재단가산출_설계개요_공사비집계표(품의용) 3" xfId="12699"/>
    <cellStyle name=" _수량및 단가 산출내용표_사급자재단가산출_설계개요_공사비집계표(품의용) 4" xfId="12700"/>
    <cellStyle name=" _수량및 단가 산출내용표_사급자재단가산출_설계개요_냉각수배수로-비교" xfId="12701"/>
    <cellStyle name=" _수량및 단가 산출내용표_사급자재단가산출_설계개요_냉각수배수로-비교 2" xfId="12702"/>
    <cellStyle name=" _수량및 단가 산출내용표_사급자재단가산출_설계개요_냉각수배수로-비교 3" xfId="12703"/>
    <cellStyle name=" _수량및 단가 산출내용표_사급자재단가산출_설계개요_냉각수배수로-비교 4" xfId="12704"/>
    <cellStyle name=" _수량및 단가 산출내용표_사급자재단가산출_설계개요_냉각수취수펌프구조물-비교" xfId="12705"/>
    <cellStyle name=" _수량및 단가 산출내용표_사급자재단가산출_설계개요_냉각수취수펌프구조물-비교 2" xfId="12706"/>
    <cellStyle name=" _수량및 단가 산출내용표_사급자재단가산출_설계개요_냉각수취수펌프구조물-비교 3" xfId="12707"/>
    <cellStyle name=" _수량및 단가 산출내용표_사급자재단가산출_설계개요_냉각수취수펌프구조물-비교 4" xfId="12708"/>
    <cellStyle name=" _수량및 단가 산출내용표_사급자재단가산출_설계명세서" xfId="12709"/>
    <cellStyle name=" _수량및 단가 산출내용표_사급자재단가산출_설계명세서 2" xfId="12710"/>
    <cellStyle name=" _수량및 단가 산출내용표_사급자재단가산출_설계명세서 3" xfId="12711"/>
    <cellStyle name=" _수량및 단가 산출내용표_사급자재단가산출_설계명세서 4" xfId="12712"/>
    <cellStyle name=" _수량및 단가 산출내용표_사급자재단가산출_설계명세서_325전기설비기초" xfId="12713"/>
    <cellStyle name=" _수량및 단가 산출내용표_사급자재단가산출_설계명세서_325전기설비기초 2" xfId="12714"/>
    <cellStyle name=" _수량및 단가 산출내용표_사급자재단가산출_설계명세서_325전기설비기초 3" xfId="12715"/>
    <cellStyle name=" _수량및 단가 산출내용표_사급자재단가산출_설계명세서_325전기설비기초 4" xfId="12716"/>
    <cellStyle name=" _수량및 단가 산출내용표_사급자재단가산출_설계명세서_325전기설비기초_공사비집계표(품의용)" xfId="12717"/>
    <cellStyle name=" _수량및 단가 산출내용표_사급자재단가산출_설계명세서_325전기설비기초_공사비집계표(품의용) 2" xfId="12718"/>
    <cellStyle name=" _수량및 단가 산출내용표_사급자재단가산출_설계명세서_325전기설비기초_공사비집계표(품의용) 3" xfId="12719"/>
    <cellStyle name=" _수량및 단가 산출내용표_사급자재단가산출_설계명세서_325전기설비기초_공사비집계표(품의용) 4" xfId="12720"/>
    <cellStyle name=" _수량및 단가 산출내용표_사급자재단가산출_설계명세서_공사비집계표(품의용)" xfId="12721"/>
    <cellStyle name=" _수량및 단가 산출내용표_사급자재단가산출_설계명세서_공사비집계표(품의용) 2" xfId="12722"/>
    <cellStyle name=" _수량및 단가 산출내용표_사급자재단가산출_설계명세서_공사비집계표(품의용) 3" xfId="12723"/>
    <cellStyle name=" _수량및 단가 산출내용표_사급자재단가산출_설계명세서_공사비집계표(품의용) 4" xfId="12724"/>
    <cellStyle name=" _수량및 단가 산출내용표_사급자재단가산출_설계명세서_냉각수배수로-비교" xfId="12725"/>
    <cellStyle name=" _수량및 단가 산출내용표_사급자재단가산출_설계명세서_냉각수배수로-비교 2" xfId="12726"/>
    <cellStyle name=" _수량및 단가 산출내용표_사급자재단가산출_설계명세서_냉각수배수로-비교 3" xfId="12727"/>
    <cellStyle name=" _수량및 단가 산출내용표_사급자재단가산출_설계명세서_냉각수배수로-비교 4" xfId="12728"/>
    <cellStyle name=" _수량및 단가 산출내용표_사급자재단가산출_설계명세서_냉각수취수펌프구조물-비교" xfId="12729"/>
    <cellStyle name=" _수량및 단가 산출내용표_사급자재단가산출_설계명세서_냉각수취수펌프구조물-비교 2" xfId="12730"/>
    <cellStyle name=" _수량및 단가 산출내용표_사급자재단가산출_설계명세서_냉각수취수펌프구조물-비교 3" xfId="12731"/>
    <cellStyle name=" _수량및 단가 산출내용표_사급자재단가산출_설계명세서_냉각수취수펌프구조물-비교 4" xfId="12732"/>
    <cellStyle name=" _수량및 단가 산출내용표_사급자재단가산출_설계명세서_설계개요" xfId="12733"/>
    <cellStyle name=" _수량및 단가 산출내용표_사급자재단가산출_설계명세서_설계개요 2" xfId="12734"/>
    <cellStyle name=" _수량및 단가 산출내용표_사급자재단가산출_설계명세서_설계개요 3" xfId="12735"/>
    <cellStyle name=" _수량및 단가 산출내용표_사급자재단가산출_설계명세서_설계개요 4" xfId="12736"/>
    <cellStyle name=" _수량및 단가 산출내용표_사급자재단가산출_설계명세서_설계개요_공사비집계표(품의용)" xfId="12737"/>
    <cellStyle name=" _수량및 단가 산출내용표_사급자재단가산출_설계명세서_설계개요_공사비집계표(품의용) 2" xfId="12738"/>
    <cellStyle name=" _수량및 단가 산출내용표_사급자재단가산출_설계명세서_설계개요_공사비집계표(품의용) 3" xfId="12739"/>
    <cellStyle name=" _수량및 단가 산출내용표_사급자재단가산출_설계명세서_설계개요_공사비집계표(품의용) 4" xfId="12740"/>
    <cellStyle name=" _수량및 단가 산출내용표_사급자재단가산출_옥외탱크기초(단가)" xfId="12741"/>
    <cellStyle name=" _수량및 단가 산출내용표_사급자재단가산출_옥외탱크기초(단가) 2" xfId="12742"/>
    <cellStyle name=" _수량및 단가 산출내용표_사급자재단가산출_옥외탱크기초(단가) 3" xfId="12743"/>
    <cellStyle name=" _수량및 단가 산출내용표_사급자재단가산출_옥외탱크기초(단가) 4" xfId="12744"/>
    <cellStyle name=" _수량및 단가 산출내용표_사급자재단가산출_옥외탱크기초(단가)_공사비집계표(품의용)" xfId="12745"/>
    <cellStyle name=" _수량및 단가 산출내용표_사급자재단가산출_옥외탱크기초(단가)_공사비집계표(품의용) 2" xfId="12746"/>
    <cellStyle name=" _수량및 단가 산출내용표_사급자재단가산출_옥외탱크기초(단가)_공사비집계표(품의용) 3" xfId="12747"/>
    <cellStyle name=" _수량및 단가 산출내용표_사급자재단가산출_옥외탱크기초(단가)_공사비집계표(품의용) 4" xfId="12748"/>
    <cellStyle name=" _수량및 단가 산출내용표_사급자재단가산출_옥외탱크기초-비교" xfId="12749"/>
    <cellStyle name=" _수량및 단가 산출내용표_사급자재단가산출_옥외탱크기초-비교 2" xfId="12750"/>
    <cellStyle name=" _수량및 단가 산출내용표_사급자재단가산출_옥외탱크기초-비교 3" xfId="12751"/>
    <cellStyle name=" _수량및 단가 산출내용표_사급자재단가산출_옥외탱크기초-비교 4" xfId="12752"/>
    <cellStyle name=" _수량및 단가 산출내용표_사급자재단가산출_옥외탱크및기기기초(단가)" xfId="12753"/>
    <cellStyle name=" _수량및 단가 산출내용표_사급자재단가산출_옥외탱크및기기기초(단가) 2" xfId="12754"/>
    <cellStyle name=" _수량및 단가 산출내용표_사급자재단가산출_옥외탱크및기기기초(단가) 3" xfId="12755"/>
    <cellStyle name=" _수량및 단가 산출내용표_사급자재단가산출_옥외탱크및기기기초(단가) 4" xfId="12756"/>
    <cellStyle name=" _수량및 단가 산출내용표_사급자재단가산출_옥외탱크및기기기초(단가)_329전기설비기초-비교" xfId="12757"/>
    <cellStyle name=" _수량및 단가 산출내용표_사급자재단가산출_옥외탱크및기기기초(단가)_329전기설비기초-비교 2" xfId="12758"/>
    <cellStyle name=" _수량및 단가 산출내용표_사급자재단가산출_옥외탱크및기기기초(단가)_329전기설비기초-비교 3" xfId="12759"/>
    <cellStyle name=" _수량및 단가 산출내용표_사급자재단가산출_옥외탱크및기기기초(단가)_329전기설비기초-비교 4" xfId="12760"/>
    <cellStyle name=" _수량및 단가 산출내용표_사급자재단가산출_옥외탱크및기기기초(단가)_공사비집계표(품의용)" xfId="12761"/>
    <cellStyle name=" _수량및 단가 산출내용표_사급자재단가산출_옥외탱크및기기기초(단가)_공사비집계표(품의용) 2" xfId="12762"/>
    <cellStyle name=" _수량및 단가 산출내용표_사급자재단가산출_옥외탱크및기기기초(단가)_공사비집계표(품의용) 3" xfId="12763"/>
    <cellStyle name=" _수량및 단가 산출내용표_사급자재단가산출_옥외탱크및기기기초(단가)_공사비집계표(품의용) 4" xfId="12764"/>
    <cellStyle name=" _수량및 단가 산출내용표_사급자재단가산출_옥외탱크및기기기초(단가)_석탄취급설비기초-비교" xfId="12765"/>
    <cellStyle name=" _수량및 단가 산출내용표_사급자재단가산출_옥외탱크및기기기초(단가)_석탄취급설비기초-비교 2" xfId="12766"/>
    <cellStyle name=" _수량및 단가 산출내용표_사급자재단가산출_옥외탱크및기기기초(단가)_석탄취급설비기초-비교 3" xfId="12767"/>
    <cellStyle name=" _수량및 단가 산출내용표_사급자재단가산출_옥외탱크및기기기초(단가)_석탄취급설비기초-비교 4" xfId="12768"/>
    <cellStyle name=" _수량및 단가 산출내용표_사급자재단가산출_조경(final)-비교" xfId="12769"/>
    <cellStyle name=" _수량및 단가 산출내용표_사급자재단가산출_조경(final)-비교 2" xfId="12770"/>
    <cellStyle name=" _수량및 단가 산출내용표_사급자재단가산출_조경(final)-비교 3" xfId="12771"/>
    <cellStyle name=" _수량및 단가 산출내용표_사급자재단가산출_조경(final)-비교 4" xfId="12772"/>
    <cellStyle name=" _수량및 단가 산출내용표_사급자재단가산출_추가품셈1" xfId="12773"/>
    <cellStyle name=" _수량및 단가 산출내용표_사급자재단가산출_추가품셈1 2" xfId="12774"/>
    <cellStyle name=" _수량및 단가 산출내용표_사급자재단가산출_추가품셈1 3" xfId="12775"/>
    <cellStyle name=" _수량및 단가 산출내용표_사급자재단가산출_추가품셈1 4" xfId="12776"/>
    <cellStyle name=" _수량및 단가 산출내용표_사급자재단가산출_추가품셈1_공사비집계표(품의용)" xfId="12777"/>
    <cellStyle name=" _수량및 단가 산출내용표_사급자재단가산출_추가품셈1_공사비집계표(품의용) 2" xfId="12778"/>
    <cellStyle name=" _수량및 단가 산출내용표_사급자재단가산출_추가품셈1_공사비집계표(품의용) 3" xfId="12779"/>
    <cellStyle name=" _수량및 단가 산출내용표_사급자재단가산출_추가품셈1_공사비집계표(품의용) 4" xfId="12780"/>
    <cellStyle name=" _수량및 단가 산출내용표_사급자재단가산출_추가품셈1-박" xfId="12781"/>
    <cellStyle name=" _수량및 단가 산출내용표_사급자재단가산출_추가품셈1-박 2" xfId="12782"/>
    <cellStyle name=" _수량및 단가 산출내용표_사급자재단가산출_추가품셈1-박 3" xfId="12783"/>
    <cellStyle name=" _수량및 단가 산출내용표_사급자재단가산출_추가품셈1-박 4" xfId="12784"/>
    <cellStyle name=" _수량및 단가 산출내용표_석탄취급설비기초-비교" xfId="12785"/>
    <cellStyle name=" _수량및 단가 산출내용표_석탄취급설비기초-비교 2" xfId="12786"/>
    <cellStyle name=" _수량및 단가 산출내용표_석탄취급설비기초-비교 3" xfId="12787"/>
    <cellStyle name=" _수량및 단가 산출내용표_석탄취급설비기초-비교 4" xfId="12788"/>
    <cellStyle name=" _수량및 단가 산출내용표_옥외탱크기초-비교" xfId="12789"/>
    <cellStyle name=" _수량및 단가 산출내용표_옥외탱크기초-비교 2" xfId="12790"/>
    <cellStyle name=" _수량및 단가 산출내용표_옥외탱크기초-비교 3" xfId="12791"/>
    <cellStyle name=" _수량및 단가 산출내용표_옥외탱크기초-비교 4" xfId="12792"/>
    <cellStyle name=" _수량및 단가 산출내용표_조경(final)-비교" xfId="12793"/>
    <cellStyle name=" _수량및 단가 산출내용표_조경(final)-비교 2" xfId="12794"/>
    <cellStyle name=" _수량및 단가 산출내용표_조경(final)-비교 3" xfId="12795"/>
    <cellStyle name=" _수량및 단가 산출내용표_조경(final)-비교 4" xfId="12796"/>
    <cellStyle name=" _수량및 단가 산출내용표_추가품셈1-박" xfId="12797"/>
    <cellStyle name=" _수량및 단가 산출내용표_추가품셈1-박 2" xfId="12798"/>
    <cellStyle name=" _수량및 단가 산출내용표_추가품셈1-박 3" xfId="12799"/>
    <cellStyle name=" _수량및 단가 산출내용표_추가품셈1-박 4" xfId="12800"/>
    <cellStyle name=" _수량및 단가 산출내용표_태안7,8 건설공사(기계분야_계약)-1" xfId="12801"/>
    <cellStyle name=" _수량및 단가 산출내용표_태안7,8 건설공사(기계분야_계약)-1 2" xfId="12802"/>
    <cellStyle name=" _수량및 단가 산출내용표_태안7,8 건설공사(기계분야_계약)-1 3" xfId="12803"/>
    <cellStyle name=" _수량및 단가 산출내용표_태안7,8 건설공사(기계분야_계약)-1 4" xfId="12804"/>
    <cellStyle name=" _실행(충남홍보관)" xfId="30264"/>
    <cellStyle name=" _연돌 축조 공사-1125" xfId="12805"/>
    <cellStyle name=" _옥내기기기초공설" xfId="12806"/>
    <cellStyle name=" _옥외탱크기초-비교" xfId="12807"/>
    <cellStyle name=" _옥외탱크및기기기초(단가)" xfId="12808"/>
    <cellStyle name=" _전기설비기초-FF" xfId="12809"/>
    <cellStyle name=" _전체공사집행계획서_전기계장(현설)" xfId="36913"/>
    <cellStyle name=" _제주화력내연설비 교체건설공사1119" xfId="12810"/>
    <cellStyle name=" _직접공사비 집계" xfId="12811"/>
    <cellStyle name=" _직접공사비 집계 2" xfId="12812"/>
    <cellStyle name=" _직접공사비 집계 3" xfId="12813"/>
    <cellStyle name=" _직접공사비 집계 4" xfId="12814"/>
    <cellStyle name=" _직접공사비 집계_CC-02 본관기초굴착 예상" xfId="12815"/>
    <cellStyle name=" _직접공사비 집계_CC-02 본관기초굴착 예상 2" xfId="12816"/>
    <cellStyle name=" _직접공사비 집계_CC-02 본관기초굴착 예상 3" xfId="12817"/>
    <cellStyle name=" _직접공사비 집계_CC-02 본관기초굴착 예상 4" xfId="12818"/>
    <cellStyle name=" _직접공사비 집계_CC-02 본관기초굴착 예상_당진78-연돌-개략공사비" xfId="12819"/>
    <cellStyle name=" _직접공사비 집계_CC-02 본관기초굴착 예상_당진78-연돌-개략공사비 2" xfId="12820"/>
    <cellStyle name=" _직접공사비 집계_CC-02 본관기초굴착 예상_당진78-연돌-개략공사비 3" xfId="12821"/>
    <cellStyle name=" _직접공사비 집계_CC-02 본관기초굴착 예상_당진78-연돌-개략공사비 4" xfId="12822"/>
    <cellStyle name=" _직접공사비 집계_당진78-연돌-개략공사비" xfId="12823"/>
    <cellStyle name=" _직접공사비 집계_당진78-연돌-개략공사비 2" xfId="12824"/>
    <cellStyle name=" _직접공사비 집계_당진78-연돌-개략공사비 3" xfId="12825"/>
    <cellStyle name=" _직접공사비 집계_당진78-연돌-개략공사비 4" xfId="12826"/>
    <cellStyle name=" _직접공사비 집계_본관기초 가실행" xfId="12827"/>
    <cellStyle name=" _직접공사비 집계_본관기초 가실행 2" xfId="12828"/>
    <cellStyle name=" _직접공사비 집계_본관기초 가실행 3" xfId="12829"/>
    <cellStyle name=" _직접공사비 집계_본관기초 가실행 4" xfId="12830"/>
    <cellStyle name=" _직접공사비 집계_본관기초 가실행_당진78-연돌-개략공사비" xfId="12831"/>
    <cellStyle name=" _직접공사비 집계_본관기초 가실행_당진78-연돌-개략공사비 2" xfId="12832"/>
    <cellStyle name=" _직접공사비 집계_본관기초 가실행_당진78-연돌-개략공사비 3" xfId="12833"/>
    <cellStyle name=" _직접공사비 집계_본관기초 가실행_당진78-연돌-개략공사비 4" xfId="12834"/>
    <cellStyle name=" _직접공사비 집계_본관기초굴착 예상도급" xfId="12835"/>
    <cellStyle name=" _직접공사비 집계_본관기초굴착 예상도급 2" xfId="12836"/>
    <cellStyle name=" _직접공사비 집계_본관기초굴착 예상도급 3" xfId="12837"/>
    <cellStyle name=" _직접공사비 집계_본관기초굴착 예상도급 4" xfId="12838"/>
    <cellStyle name=" _직접공사비 집계_본관기초굴착 예상도급_당진78-연돌-개략공사비" xfId="12839"/>
    <cellStyle name=" _직접공사비 집계_본관기초굴착 예상도급_당진78-연돌-개략공사비 2" xfId="12840"/>
    <cellStyle name=" _직접공사비 집계_본관기초굴착 예상도급_당진78-연돌-개략공사비 3" xfId="12841"/>
    <cellStyle name=" _직접공사비 집계_본관기초굴착 예상도급_당진78-연돌-개략공사비 4" xfId="12842"/>
    <cellStyle name=" _철구조물 금액내역서" xfId="36914"/>
    <cellStyle name=" _철구조물 수량산출서" xfId="36915"/>
    <cellStyle name=" _철근운반비" xfId="12843"/>
    <cellStyle name=" _철근운반비 2" xfId="12844"/>
    <cellStyle name=" _철근운반비 3" xfId="12845"/>
    <cellStyle name=" _철근운반비 4" xfId="12846"/>
    <cellStyle name=" _철근운반비_7,8물량반영-전기설비기초0224" xfId="12847"/>
    <cellStyle name=" _철근운반비_7,8물량반영-전기설비기초0224 2" xfId="12848"/>
    <cellStyle name=" _철근운반비_7,8물량반영-전기설비기초0224 3" xfId="12849"/>
    <cellStyle name=" _철근운반비_7,8물량반영-전기설비기초0224 4" xfId="12850"/>
    <cellStyle name=" _철근운반비_7,8물량반영-전기설비기초0224_공사비집계표(품의용)" xfId="12851"/>
    <cellStyle name=" _철근운반비_7,8물량반영-전기설비기초0224_공사비집계표(품의용) 2" xfId="12852"/>
    <cellStyle name=" _철근운반비_7,8물량반영-전기설비기초0224_공사비집계표(품의용) 3" xfId="12853"/>
    <cellStyle name=" _철근운반비_7,8물량반영-전기설비기초0224_공사비집계표(품의용) 4" xfId="12854"/>
    <cellStyle name=" _철근운반비_공사비집계표(품의용)" xfId="12855"/>
    <cellStyle name=" _철근운반비_공사비집계표(품의용) 2" xfId="12856"/>
    <cellStyle name=" _철근운반비_공사비집계표(품의용) 3" xfId="12857"/>
    <cellStyle name=" _철근운반비_공사비집계표(품의용) 4" xfId="12858"/>
    <cellStyle name=" _철근운반비_구내도로 및 배수(단가)" xfId="12859"/>
    <cellStyle name=" _철근운반비_구내도로 및 배수(단가) 2" xfId="12860"/>
    <cellStyle name=" _철근운반비_구내도로 및 배수(단가) 3" xfId="12861"/>
    <cellStyle name=" _철근운반비_구내도로 및 배수(단가) 4" xfId="12862"/>
    <cellStyle name=" _철근운반비_구내도로 및 배수(단가)_공사비집계표(품의용)" xfId="12863"/>
    <cellStyle name=" _철근운반비_구내도로 및 배수(단가)_공사비집계표(품의용) 2" xfId="12864"/>
    <cellStyle name=" _철근운반비_구내도로 및 배수(단가)_공사비집계표(품의용) 3" xfId="12865"/>
    <cellStyle name=" _철근운반비_구내도로 및 배수(단가)_공사비집계표(품의용) 4" xfId="12866"/>
    <cellStyle name=" _철근운반비_구내도로 및 배수(단가)_추가품셈1-박" xfId="12867"/>
    <cellStyle name=" _철근운반비_구내도로 및 배수(단가)_추가품셈1-박 2" xfId="12868"/>
    <cellStyle name=" _철근운반비_구내도로 및 배수(단가)_추가품셈1-박 3" xfId="12869"/>
    <cellStyle name=" _철근운반비_구내도로 및 배수(단가)_추가품셈1-박 4" xfId="12870"/>
    <cellStyle name=" _철근운반비_옥외탱크및기기기초(단가)" xfId="12871"/>
    <cellStyle name=" _철근운반비_옥외탱크및기기기초(단가) 2" xfId="12872"/>
    <cellStyle name=" _철근운반비_옥외탱크및기기기초(단가) 3" xfId="12873"/>
    <cellStyle name=" _철근운반비_옥외탱크및기기기초(단가) 4" xfId="12874"/>
    <cellStyle name=" _철근운반비_옥외탱크및기기기초(단가)_공사비집계표(품의용)" xfId="12875"/>
    <cellStyle name=" _철근운반비_옥외탱크및기기기초(단가)_공사비집계표(품의용) 2" xfId="12876"/>
    <cellStyle name=" _철근운반비_옥외탱크및기기기초(단가)_공사비집계표(품의용) 3" xfId="12877"/>
    <cellStyle name=" _철근운반비_옥외탱크및기기기초(단가)_공사비집계표(품의용) 4" xfId="12878"/>
    <cellStyle name=" _철근운반비_추가품셈1-박" xfId="12879"/>
    <cellStyle name=" _철근운반비_추가품셈1-박 2" xfId="12880"/>
    <cellStyle name=" _철근운반비_추가품셈1-박 3" xfId="12881"/>
    <cellStyle name=" _철근운반비_추가품셈1-박 4" xfId="12882"/>
    <cellStyle name=" _콘크리트품" xfId="12883"/>
    <cellStyle name=" _태안7,8 건설공사(기계분야_계약)-1" xfId="12884"/>
    <cellStyle name=" _터빈발전기기초(단가)" xfId="12885"/>
    <cellStyle name=" _터빈발전기기초(단가) 2" xfId="12886"/>
    <cellStyle name=" _터빈발전기기초(단가) 3" xfId="12887"/>
    <cellStyle name=" _터빈발전기기초(단가) 4" xfId="12888"/>
    <cellStyle name=" _터빈발전기기초(단가)_AC-05옥내기기기초" xfId="12889"/>
    <cellStyle name=" _터빈발전기기초(단가)_AC-05옥내기기기초 2" xfId="12890"/>
    <cellStyle name=" _터빈발전기기초(단가)_AC-05옥내기기기초 3" xfId="12891"/>
    <cellStyle name=" _터빈발전기기초(단가)_AC-05옥내기기기초 4" xfId="12892"/>
    <cellStyle name=" _품셈" xfId="12893"/>
    <cellStyle name=" _품셈 2" xfId="12894"/>
    <cellStyle name=" _품셈 3" xfId="12895"/>
    <cellStyle name=" _품셈 4" xfId="12896"/>
    <cellStyle name=" _품셈_329전기설비기초-비교" xfId="12897"/>
    <cellStyle name=" _품셈_7,8물량반영-전기설비기초0224" xfId="12898"/>
    <cellStyle name=" _품셈_AC-05옥내기기기초" xfId="12899"/>
    <cellStyle name=" _품셈_AC-05옥내기기기초 2" xfId="12900"/>
    <cellStyle name=" _품셈_AC-05옥내기기기초 3" xfId="12901"/>
    <cellStyle name=" _품셈_AC-05옥내기기기초 4" xfId="12902"/>
    <cellStyle name=" _품셈_CC-01 부지정지 및 법면보호(개산)" xfId="12903"/>
    <cellStyle name=" _품셈_CC-01 부지정지 및 법면보호(개산) 2" xfId="12904"/>
    <cellStyle name=" _품셈_CC-01 부지정지 및 법면보호(개산) 3" xfId="12905"/>
    <cellStyle name=" _품셈_CC-01 부지정지 및 법면보호(개산) 4" xfId="12906"/>
    <cellStyle name=" _품셈_CC-01 부지정지 및 법면보호(개산)_CC-02 본관기초굴착 예상" xfId="12907"/>
    <cellStyle name=" _품셈_CC-01 부지정지 및 법면보호(개산)_CC-02 본관기초굴착 예상 2" xfId="12908"/>
    <cellStyle name=" _품셈_CC-01 부지정지 및 법면보호(개산)_CC-02 본관기초굴착 예상 3" xfId="12909"/>
    <cellStyle name=" _품셈_CC-01 부지정지 및 법면보호(개산)_CC-02 본관기초굴착 예상 4" xfId="12910"/>
    <cellStyle name=" _품셈_CC-01 부지정지 및 법면보호(개산)_CC-02 본관기초굴착 예상_당진78-연돌-개략공사비" xfId="12911"/>
    <cellStyle name=" _품셈_CC-01 부지정지 및 법면보호(개산)_CC-02 본관기초굴착 예상_당진78-연돌-개략공사비 2" xfId="12912"/>
    <cellStyle name=" _품셈_CC-01 부지정지 및 법면보호(개산)_CC-02 본관기초굴착 예상_당진78-연돌-개략공사비 3" xfId="12913"/>
    <cellStyle name=" _품셈_CC-01 부지정지 및 법면보호(개산)_CC-02 본관기초굴착 예상_당진78-연돌-개략공사비 4" xfId="12914"/>
    <cellStyle name=" _품셈_CC-01 부지정지 및 법면보호(개산)_당진78-연돌-개략공사비" xfId="12915"/>
    <cellStyle name=" _품셈_CC-01 부지정지 및 법면보호(개산)_당진78-연돌-개략공사비 2" xfId="12916"/>
    <cellStyle name=" _품셈_CC-01 부지정지 및 법면보호(개산)_당진78-연돌-개략공사비 3" xfId="12917"/>
    <cellStyle name=" _품셈_CC-01 부지정지 및 법면보호(개산)_당진78-연돌-개략공사비 4" xfId="12918"/>
    <cellStyle name=" _품셈_CC-01 부지정지 및 법면보호(개산)_본관기초 가실행" xfId="12919"/>
    <cellStyle name=" _품셈_CC-01 부지정지 및 법면보호(개산)_본관기초 가실행 2" xfId="12920"/>
    <cellStyle name=" _품셈_CC-01 부지정지 및 법면보호(개산)_본관기초 가실행 3" xfId="12921"/>
    <cellStyle name=" _품셈_CC-01 부지정지 및 법면보호(개산)_본관기초 가실행 4" xfId="12922"/>
    <cellStyle name=" _품셈_CC-01 부지정지 및 법면보호(개산)_본관기초 가실행_당진78-연돌-개략공사비" xfId="12923"/>
    <cellStyle name=" _품셈_CC-01 부지정지 및 법면보호(개산)_본관기초 가실행_당진78-연돌-개략공사비 2" xfId="12924"/>
    <cellStyle name=" _품셈_CC-01 부지정지 및 법면보호(개산)_본관기초 가실행_당진78-연돌-개략공사비 3" xfId="12925"/>
    <cellStyle name=" _품셈_CC-01 부지정지 및 법면보호(개산)_본관기초 가실행_당진78-연돌-개략공사비 4" xfId="12926"/>
    <cellStyle name=" _품셈_CC-01 부지정지 및 법면보호(개산)_본관기초굴착 예상도급" xfId="12927"/>
    <cellStyle name=" _품셈_CC-01 부지정지 및 법면보호(개산)_본관기초굴착 예상도급 2" xfId="12928"/>
    <cellStyle name=" _품셈_CC-01 부지정지 및 법면보호(개산)_본관기초굴착 예상도급 3" xfId="12929"/>
    <cellStyle name=" _품셈_CC-01 부지정지 및 법면보호(개산)_본관기초굴착 예상도급 4" xfId="12930"/>
    <cellStyle name=" _품셈_CC-01 부지정지 및 법면보호(개산)_본관기초굴착 예상도급_당진78-연돌-개략공사비" xfId="12931"/>
    <cellStyle name=" _품셈_CC-01 부지정지 및 법면보호(개산)_본관기초굴착 예상도급_당진78-연돌-개략공사비 2" xfId="12932"/>
    <cellStyle name=" _품셈_CC-01 부지정지 및 법면보호(개산)_본관기초굴착 예상도급_당진78-연돌-개략공사비 3" xfId="12933"/>
    <cellStyle name=" _품셈_CC-01 부지정지 및 법면보호(개산)_본관기초굴착 예상도급_당진78-연돌-개략공사비 4" xfId="12934"/>
    <cellStyle name=" _품셈_CC-01 부지정지 및 법면보호(예상)" xfId="12935"/>
    <cellStyle name=" _품셈_CC-01 부지정지 및 법면보호(예상) 2" xfId="12936"/>
    <cellStyle name=" _품셈_CC-01 부지정지 및 법면보호(예상) 3" xfId="12937"/>
    <cellStyle name=" _품셈_CC-01 부지정지 및 법면보호(예상) 4" xfId="12938"/>
    <cellStyle name=" _품셈_CC-01 부지정지 및 법면보호(예상)_CC-02 본관기초굴착 예상" xfId="12939"/>
    <cellStyle name=" _품셈_CC-01 부지정지 및 법면보호(예상)_CC-02 본관기초굴착 예상 2" xfId="12940"/>
    <cellStyle name=" _품셈_CC-01 부지정지 및 법면보호(예상)_CC-02 본관기초굴착 예상 3" xfId="12941"/>
    <cellStyle name=" _품셈_CC-01 부지정지 및 법면보호(예상)_CC-02 본관기초굴착 예상 4" xfId="12942"/>
    <cellStyle name=" _품셈_CC-01 부지정지 및 법면보호(예상)_CC-02 본관기초굴착 예상_당진78-연돌-개략공사비" xfId="12943"/>
    <cellStyle name=" _품셈_CC-01 부지정지 및 법면보호(예상)_CC-02 본관기초굴착 예상_당진78-연돌-개략공사비 2" xfId="12944"/>
    <cellStyle name=" _품셈_CC-01 부지정지 및 법면보호(예상)_CC-02 본관기초굴착 예상_당진78-연돌-개략공사비 3" xfId="12945"/>
    <cellStyle name=" _품셈_CC-01 부지정지 및 법면보호(예상)_CC-02 본관기초굴착 예상_당진78-연돌-개략공사비 4" xfId="12946"/>
    <cellStyle name=" _품셈_CC-01 부지정지 및 법면보호(예상)_당진78-연돌-개략공사비" xfId="12947"/>
    <cellStyle name=" _품셈_CC-01 부지정지 및 법면보호(예상)_당진78-연돌-개략공사비 2" xfId="12948"/>
    <cellStyle name=" _품셈_CC-01 부지정지 및 법면보호(예상)_당진78-연돌-개략공사비 3" xfId="12949"/>
    <cellStyle name=" _품셈_CC-01 부지정지 및 법면보호(예상)_당진78-연돌-개략공사비 4" xfId="12950"/>
    <cellStyle name=" _품셈_CC-01 부지정지 및 법면보호(예상)_본관기초굴착 예상도급" xfId="12951"/>
    <cellStyle name=" _품셈_CC-01 부지정지 및 법면보호(예상)_본관기초굴착 예상도급 2" xfId="12952"/>
    <cellStyle name=" _품셈_CC-01 부지정지 및 법면보호(예상)_본관기초굴착 예상도급 3" xfId="12953"/>
    <cellStyle name=" _품셈_CC-01 부지정지 및 법면보호(예상)_본관기초굴착 예상도급 4" xfId="12954"/>
    <cellStyle name=" _품셈_CC-01 부지정지 및 법면보호(예상)_본관기초굴착 예상도급_당진78-연돌-개략공사비" xfId="12955"/>
    <cellStyle name=" _품셈_CC-01 부지정지 및 법면보호(예상)_본관기초굴착 예상도급_당진78-연돌-개략공사비 2" xfId="12956"/>
    <cellStyle name=" _품셈_CC-01 부지정지 및 법면보호(예상)_본관기초굴착 예상도급_당진78-연돌-개략공사비 3" xfId="12957"/>
    <cellStyle name=" _품셈_CC-01 부지정지 및 법면보호(예상)_본관기초굴착 예상도급_당진78-연돌-개략공사비 4" xfId="12958"/>
    <cellStyle name=" _품셈_CC-02 본관기초굴착 예상" xfId="12959"/>
    <cellStyle name=" _품셈_CC-02 본관기초굴착 예상 2" xfId="12960"/>
    <cellStyle name=" _품셈_CC-02 본관기초굴착 예상 3" xfId="12961"/>
    <cellStyle name=" _품셈_CC-02 본관기초굴착 예상 4" xfId="12962"/>
    <cellStyle name=" _품셈_CC-02 본관기초굴착 예상_당진78-연돌-개략공사비" xfId="12963"/>
    <cellStyle name=" _품셈_CC-02 본관기초굴착 예상_당진78-연돌-개략공사비 2" xfId="12964"/>
    <cellStyle name=" _품셈_CC-02 본관기초굴착 예상_당진78-연돌-개략공사비 3" xfId="12965"/>
    <cellStyle name=" _품셈_CC-02 본관기초굴착 예상_당진78-연돌-개략공사비 4" xfId="12966"/>
    <cellStyle name=" _품셈_CC-05 취수관로 축조(단가)" xfId="12967"/>
    <cellStyle name=" _품셈_CC-05 취수관로 축조(단가) 2" xfId="12968"/>
    <cellStyle name=" _품셈_CC-05 취수관로 축조(단가) 3" xfId="12969"/>
    <cellStyle name=" _품셈_CC-05 취수관로 축조(단가) 4" xfId="12970"/>
    <cellStyle name=" _품셈_CC-05 취수관로 축조(단가)_CC-02 본관기초굴착 예상" xfId="12971"/>
    <cellStyle name=" _품셈_CC-05 취수관로 축조(단가)_CC-02 본관기초굴착 예상 2" xfId="12972"/>
    <cellStyle name=" _품셈_CC-05 취수관로 축조(단가)_CC-02 본관기초굴착 예상 3" xfId="12973"/>
    <cellStyle name=" _품셈_CC-05 취수관로 축조(단가)_CC-02 본관기초굴착 예상 4" xfId="12974"/>
    <cellStyle name=" _품셈_CC-05 취수관로 축조(단가)_CC-02 본관기초굴착 예상_당진78-연돌-개략공사비" xfId="12975"/>
    <cellStyle name=" _품셈_CC-05 취수관로 축조(단가)_CC-02 본관기초굴착 예상_당진78-연돌-개략공사비 2" xfId="12976"/>
    <cellStyle name=" _품셈_CC-05 취수관로 축조(단가)_CC-02 본관기초굴착 예상_당진78-연돌-개략공사비 3" xfId="12977"/>
    <cellStyle name=" _품셈_CC-05 취수관로 축조(단가)_CC-02 본관기초굴착 예상_당진78-연돌-개략공사비 4" xfId="12978"/>
    <cellStyle name=" _품셈_CC-05 취수관로 축조(단가)_당진78-연돌-개략공사비" xfId="12979"/>
    <cellStyle name=" _품셈_CC-05 취수관로 축조(단가)_당진78-연돌-개략공사비 2" xfId="12980"/>
    <cellStyle name=" _품셈_CC-05 취수관로 축조(단가)_당진78-연돌-개략공사비 3" xfId="12981"/>
    <cellStyle name=" _품셈_CC-05 취수관로 축조(단가)_당진78-연돌-개략공사비 4" xfId="12982"/>
    <cellStyle name=" _품셈_CC-05 취수관로 축조(단가)_본관기초 가실행" xfId="12983"/>
    <cellStyle name=" _품셈_CC-05 취수관로 축조(단가)_본관기초 가실행 2" xfId="12984"/>
    <cellStyle name=" _품셈_CC-05 취수관로 축조(단가)_본관기초 가실행 3" xfId="12985"/>
    <cellStyle name=" _품셈_CC-05 취수관로 축조(단가)_본관기초 가실행 4" xfId="12986"/>
    <cellStyle name=" _품셈_CC-05 취수관로 축조(단가)_본관기초 가실행_당진78-연돌-개략공사비" xfId="12987"/>
    <cellStyle name=" _품셈_CC-05 취수관로 축조(단가)_본관기초 가실행_당진78-연돌-개략공사비 2" xfId="12988"/>
    <cellStyle name=" _품셈_CC-05 취수관로 축조(단가)_본관기초 가실행_당진78-연돌-개략공사비 3" xfId="12989"/>
    <cellStyle name=" _품셈_CC-05 취수관로 축조(단가)_본관기초 가실행_당진78-연돌-개략공사비 4" xfId="12990"/>
    <cellStyle name=" _품셈_CC-05 취수관로 축조(단가)_본관기초굴착 예상도급" xfId="12991"/>
    <cellStyle name=" _품셈_CC-05 취수관로 축조(단가)_본관기초굴착 예상도급 2" xfId="12992"/>
    <cellStyle name=" _품셈_CC-05 취수관로 축조(단가)_본관기초굴착 예상도급 3" xfId="12993"/>
    <cellStyle name=" _품셈_CC-05 취수관로 축조(단가)_본관기초굴착 예상도급 4" xfId="12994"/>
    <cellStyle name=" _품셈_CC-05 취수관로 축조(단가)_본관기초굴착 예상도급_당진78-연돌-개략공사비" xfId="12995"/>
    <cellStyle name=" _품셈_CC-05 취수관로 축조(단가)_본관기초굴착 예상도급_당진78-연돌-개략공사비 2" xfId="12996"/>
    <cellStyle name=" _품셈_CC-05 취수관로 축조(단가)_본관기초굴착 예상도급_당진78-연돌-개략공사비 3" xfId="12997"/>
    <cellStyle name=" _품셈_CC-05 취수관로 축조(단가)_본관기초굴착 예상도급_당진78-연돌-개략공사비 4" xfId="12998"/>
    <cellStyle name=" _품셈_CC-07 옥외기기 및 전기집진기기초(단가)" xfId="12999"/>
    <cellStyle name=" _품셈_CC-07 옥외기기 및 전기집진기기초(단가) 2" xfId="13000"/>
    <cellStyle name=" _품셈_CC-07 옥외기기 및 전기집진기기초(단가) 3" xfId="13001"/>
    <cellStyle name=" _품셈_CC-07 옥외기기 및 전기집진기기초(단가) 4" xfId="13002"/>
    <cellStyle name=" _품셈_CC-07 옥외기기 및 전기집진기기초(단가)_CC-02 본관기초굴착 예상" xfId="13003"/>
    <cellStyle name=" _품셈_CC-07 옥외기기 및 전기집진기기초(단가)_CC-02 본관기초굴착 예상 2" xfId="13004"/>
    <cellStyle name=" _품셈_CC-07 옥외기기 및 전기집진기기초(단가)_CC-02 본관기초굴착 예상 3" xfId="13005"/>
    <cellStyle name=" _품셈_CC-07 옥외기기 및 전기집진기기초(단가)_CC-02 본관기초굴착 예상 4" xfId="13006"/>
    <cellStyle name=" _품셈_CC-07 옥외기기 및 전기집진기기초(단가)_CC-02 본관기초굴착 예상_당진78-연돌-개략공사비" xfId="13007"/>
    <cellStyle name=" _품셈_CC-07 옥외기기 및 전기집진기기초(단가)_CC-02 본관기초굴착 예상_당진78-연돌-개략공사비 2" xfId="13008"/>
    <cellStyle name=" _품셈_CC-07 옥외기기 및 전기집진기기초(단가)_CC-02 본관기초굴착 예상_당진78-연돌-개략공사비 3" xfId="13009"/>
    <cellStyle name=" _품셈_CC-07 옥외기기 및 전기집진기기초(단가)_CC-02 본관기초굴착 예상_당진78-연돌-개략공사비 4" xfId="13010"/>
    <cellStyle name=" _품셈_CC-07 옥외기기 및 전기집진기기초(단가)_당진78-연돌-개략공사비" xfId="13011"/>
    <cellStyle name=" _품셈_CC-07 옥외기기 및 전기집진기기초(단가)_당진78-연돌-개략공사비 2" xfId="13012"/>
    <cellStyle name=" _품셈_CC-07 옥외기기 및 전기집진기기초(단가)_당진78-연돌-개략공사비 3" xfId="13013"/>
    <cellStyle name=" _품셈_CC-07 옥외기기 및 전기집진기기초(단가)_당진78-연돌-개략공사비 4" xfId="13014"/>
    <cellStyle name=" _품셈_CC-07 옥외기기 및 전기집진기기초(단가)_본관기초 가실행" xfId="13015"/>
    <cellStyle name=" _품셈_CC-07 옥외기기 및 전기집진기기초(단가)_본관기초 가실행 2" xfId="13016"/>
    <cellStyle name=" _품셈_CC-07 옥외기기 및 전기집진기기초(단가)_본관기초 가실행 3" xfId="13017"/>
    <cellStyle name=" _품셈_CC-07 옥외기기 및 전기집진기기초(단가)_본관기초 가실행 4" xfId="13018"/>
    <cellStyle name=" _품셈_CC-07 옥외기기 및 전기집진기기초(단가)_본관기초 가실행_당진78-연돌-개략공사비" xfId="13019"/>
    <cellStyle name=" _품셈_CC-07 옥외기기 및 전기집진기기초(단가)_본관기초 가실행_당진78-연돌-개략공사비 2" xfId="13020"/>
    <cellStyle name=" _품셈_CC-07 옥외기기 및 전기집진기기초(단가)_본관기초 가실행_당진78-연돌-개략공사비 3" xfId="13021"/>
    <cellStyle name=" _품셈_CC-07 옥외기기 및 전기집진기기초(단가)_본관기초 가실행_당진78-연돌-개략공사비 4" xfId="13022"/>
    <cellStyle name=" _품셈_CC-07 옥외기기 및 전기집진기기초(단가)_본관기초굴착 예상도급" xfId="13023"/>
    <cellStyle name=" _품셈_CC-07 옥외기기 및 전기집진기기초(단가)_본관기초굴착 예상도급 2" xfId="13024"/>
    <cellStyle name=" _품셈_CC-07 옥외기기 및 전기집진기기초(단가)_본관기초굴착 예상도급 3" xfId="13025"/>
    <cellStyle name=" _품셈_CC-07 옥외기기 및 전기집진기기초(단가)_본관기초굴착 예상도급 4" xfId="13026"/>
    <cellStyle name=" _품셈_CC-07 옥외기기 및 전기집진기기초(단가)_본관기초굴착 예상도급_당진78-연돌-개략공사비" xfId="13027"/>
    <cellStyle name=" _품셈_CC-07 옥외기기 및 전기집진기기초(단가)_본관기초굴착 예상도급_당진78-연돌-개략공사비 2" xfId="13028"/>
    <cellStyle name=" _품셈_CC-07 옥외기기 및 전기집진기기초(단가)_본관기초굴착 예상도급_당진78-연돌-개략공사비 3" xfId="13029"/>
    <cellStyle name=" _품셈_CC-07 옥외기기 및 전기집진기기초(단가)_본관기초굴착 예상도급_당진78-연돌-개략공사비 4" xfId="13030"/>
    <cellStyle name=" _품셈_CC-08 옥외탱크 기초(단가)" xfId="13031"/>
    <cellStyle name=" _품셈_CC-08 옥외탱크 기초(단가) 2" xfId="13032"/>
    <cellStyle name=" _품셈_CC-08 옥외탱크 기초(단가) 3" xfId="13033"/>
    <cellStyle name=" _품셈_CC-08 옥외탱크 기초(단가) 4" xfId="13034"/>
    <cellStyle name=" _품셈_CC-08 옥외탱크 기초(단가)_CC-02 본관기초굴착 예상" xfId="13035"/>
    <cellStyle name=" _품셈_CC-08 옥외탱크 기초(단가)_CC-02 본관기초굴착 예상 2" xfId="13036"/>
    <cellStyle name=" _품셈_CC-08 옥외탱크 기초(단가)_CC-02 본관기초굴착 예상 3" xfId="13037"/>
    <cellStyle name=" _품셈_CC-08 옥외탱크 기초(단가)_CC-02 본관기초굴착 예상 4" xfId="13038"/>
    <cellStyle name=" _품셈_CC-08 옥외탱크 기초(단가)_CC-02 본관기초굴착 예상_당진78-연돌-개략공사비" xfId="13039"/>
    <cellStyle name=" _품셈_CC-08 옥외탱크 기초(단가)_CC-02 본관기초굴착 예상_당진78-연돌-개략공사비 2" xfId="13040"/>
    <cellStyle name=" _품셈_CC-08 옥외탱크 기초(단가)_CC-02 본관기초굴착 예상_당진78-연돌-개략공사비 3" xfId="13041"/>
    <cellStyle name=" _품셈_CC-08 옥외탱크 기초(단가)_CC-02 본관기초굴착 예상_당진78-연돌-개략공사비 4" xfId="13042"/>
    <cellStyle name=" _품셈_CC-08 옥외탱크 기초(단가)_당진78-연돌-개략공사비" xfId="13043"/>
    <cellStyle name=" _품셈_CC-08 옥외탱크 기초(단가)_당진78-연돌-개략공사비 2" xfId="13044"/>
    <cellStyle name=" _품셈_CC-08 옥외탱크 기초(단가)_당진78-연돌-개략공사비 3" xfId="13045"/>
    <cellStyle name=" _품셈_CC-08 옥외탱크 기초(단가)_당진78-연돌-개략공사비 4" xfId="13046"/>
    <cellStyle name=" _품셈_CC-08 옥외탱크 기초(단가)_본관기초 가실행" xfId="13047"/>
    <cellStyle name=" _품셈_CC-08 옥외탱크 기초(단가)_본관기초 가실행 2" xfId="13048"/>
    <cellStyle name=" _품셈_CC-08 옥외탱크 기초(단가)_본관기초 가실행 3" xfId="13049"/>
    <cellStyle name=" _품셈_CC-08 옥외탱크 기초(단가)_본관기초 가실행 4" xfId="13050"/>
    <cellStyle name=" _품셈_CC-08 옥외탱크 기초(단가)_본관기초 가실행_당진78-연돌-개략공사비" xfId="13051"/>
    <cellStyle name=" _품셈_CC-08 옥외탱크 기초(단가)_본관기초 가실행_당진78-연돌-개략공사비 2" xfId="13052"/>
    <cellStyle name=" _품셈_CC-08 옥외탱크 기초(단가)_본관기초 가실행_당진78-연돌-개략공사비 3" xfId="13053"/>
    <cellStyle name=" _품셈_CC-08 옥외탱크 기초(단가)_본관기초 가실행_당진78-연돌-개략공사비 4" xfId="13054"/>
    <cellStyle name=" _품셈_CC-08 옥외탱크 기초(단가)_본관기초굴착 예상도급" xfId="13055"/>
    <cellStyle name=" _품셈_CC-08 옥외탱크 기초(단가)_본관기초굴착 예상도급 2" xfId="13056"/>
    <cellStyle name=" _품셈_CC-08 옥외탱크 기초(단가)_본관기초굴착 예상도급 3" xfId="13057"/>
    <cellStyle name=" _품셈_CC-08 옥외탱크 기초(단가)_본관기초굴착 예상도급 4" xfId="13058"/>
    <cellStyle name=" _품셈_CC-08 옥외탱크 기초(단가)_본관기초굴착 예상도급_당진78-연돌-개략공사비" xfId="13059"/>
    <cellStyle name=" _품셈_CC-08 옥외탱크 기초(단가)_본관기초굴착 예상도급_당진78-연돌-개략공사비 2" xfId="13060"/>
    <cellStyle name=" _품셈_CC-08 옥외탱크 기초(단가)_본관기초굴착 예상도급_당진78-연돌-개략공사비 3" xfId="13061"/>
    <cellStyle name=" _품셈_CC-08 옥외탱크 기초(단가)_본관기초굴착 예상도급_당진78-연돌-개략공사비 4" xfId="13062"/>
    <cellStyle name=" _품셈_CC-10 구내도로 및 배수(단가)" xfId="13063"/>
    <cellStyle name=" _품셈_CC-10 구내도로 및 배수(단가) 2" xfId="13064"/>
    <cellStyle name=" _품셈_CC-10 구내도로 및 배수(단가) 3" xfId="13065"/>
    <cellStyle name=" _품셈_CC-10 구내도로 및 배수(단가) 4" xfId="13066"/>
    <cellStyle name=" _품셈_CC-10 구내도로 및 배수(단가)_CC-02 본관기초굴착 예상" xfId="13067"/>
    <cellStyle name=" _품셈_CC-10 구내도로 및 배수(단가)_CC-02 본관기초굴착 예상 2" xfId="13068"/>
    <cellStyle name=" _품셈_CC-10 구내도로 및 배수(단가)_CC-02 본관기초굴착 예상 3" xfId="13069"/>
    <cellStyle name=" _품셈_CC-10 구내도로 및 배수(단가)_CC-02 본관기초굴착 예상 4" xfId="13070"/>
    <cellStyle name=" _품셈_CC-10 구내도로 및 배수(단가)_CC-02 본관기초굴착 예상_당진78-연돌-개략공사비" xfId="13071"/>
    <cellStyle name=" _품셈_CC-10 구내도로 및 배수(단가)_CC-02 본관기초굴착 예상_당진78-연돌-개략공사비 2" xfId="13072"/>
    <cellStyle name=" _품셈_CC-10 구내도로 및 배수(단가)_CC-02 본관기초굴착 예상_당진78-연돌-개략공사비 3" xfId="13073"/>
    <cellStyle name=" _품셈_CC-10 구내도로 및 배수(단가)_CC-02 본관기초굴착 예상_당진78-연돌-개략공사비 4" xfId="13074"/>
    <cellStyle name=" _품셈_CC-10 구내도로 및 배수(단가)_당진78-연돌-개략공사비" xfId="13075"/>
    <cellStyle name=" _품셈_CC-10 구내도로 및 배수(단가)_당진78-연돌-개략공사비 2" xfId="13076"/>
    <cellStyle name=" _품셈_CC-10 구내도로 및 배수(단가)_당진78-연돌-개략공사비 3" xfId="13077"/>
    <cellStyle name=" _품셈_CC-10 구내도로 및 배수(단가)_당진78-연돌-개략공사비 4" xfId="13078"/>
    <cellStyle name=" _품셈_CC-10 구내도로 및 배수(단가)_본관기초 가실행" xfId="13079"/>
    <cellStyle name=" _품셈_CC-10 구내도로 및 배수(단가)_본관기초 가실행 2" xfId="13080"/>
    <cellStyle name=" _품셈_CC-10 구내도로 및 배수(단가)_본관기초 가실행 3" xfId="13081"/>
    <cellStyle name=" _품셈_CC-10 구내도로 및 배수(단가)_본관기초 가실행 4" xfId="13082"/>
    <cellStyle name=" _품셈_CC-10 구내도로 및 배수(단가)_본관기초 가실행_당진78-연돌-개략공사비" xfId="13083"/>
    <cellStyle name=" _품셈_CC-10 구내도로 및 배수(단가)_본관기초 가실행_당진78-연돌-개략공사비 2" xfId="13084"/>
    <cellStyle name=" _품셈_CC-10 구내도로 및 배수(단가)_본관기초 가실행_당진78-연돌-개략공사비 3" xfId="13085"/>
    <cellStyle name=" _품셈_CC-10 구내도로 및 배수(단가)_본관기초 가실행_당진78-연돌-개략공사비 4" xfId="13086"/>
    <cellStyle name=" _품셈_CC-10 구내도로 및 배수(단가)_본관기초굴착 예상도급" xfId="13087"/>
    <cellStyle name=" _품셈_CC-10 구내도로 및 배수(단가)_본관기초굴착 예상도급 2" xfId="13088"/>
    <cellStyle name=" _품셈_CC-10 구내도로 및 배수(단가)_본관기초굴착 예상도급 3" xfId="13089"/>
    <cellStyle name=" _품셈_CC-10 구내도로 및 배수(단가)_본관기초굴착 예상도급 4" xfId="13090"/>
    <cellStyle name=" _품셈_CC-10 구내도로 및 배수(단가)_본관기초굴착 예상도급_당진78-연돌-개략공사비" xfId="13091"/>
    <cellStyle name=" _품셈_CC-10 구내도로 및 배수(단가)_본관기초굴착 예상도급_당진78-연돌-개략공사비 2" xfId="13092"/>
    <cellStyle name=" _품셈_CC-10 구내도로 및 배수(단가)_본관기초굴착 예상도급_당진78-연돌-개략공사비 3" xfId="13093"/>
    <cellStyle name=" _품셈_CC-10 구내도로 및 배수(단가)_본관기초굴착 예상도급_당진78-연돌-개략공사비 4" xfId="13094"/>
    <cellStyle name=" _품셈_구내도로 및 배수(단가)" xfId="13095"/>
    <cellStyle name=" _품셈_구내도로 및 배수-비교" xfId="13096"/>
    <cellStyle name=" _품셈_냉각수배수로-비교" xfId="13097"/>
    <cellStyle name=" _품셈_냉각수취수펌프구조물-비교" xfId="13098"/>
    <cellStyle name=" _품셈_당진78-연돌-개략공사비" xfId="13099"/>
    <cellStyle name=" _품셈_당진78-연돌-개략공사비 2" xfId="13100"/>
    <cellStyle name=" _품셈_당진78-연돌-개략공사비 3" xfId="13101"/>
    <cellStyle name=" _품셈_당진78-연돌-개략공사비 4" xfId="13102"/>
    <cellStyle name=" _품셈_본관기초 가실행" xfId="13103"/>
    <cellStyle name=" _품셈_본관기초 가실행 2" xfId="13104"/>
    <cellStyle name=" _품셈_본관기초 가실행 3" xfId="13105"/>
    <cellStyle name=" _품셈_본관기초 가실행 4" xfId="13106"/>
    <cellStyle name=" _품셈_본관기초 가실행_당진78-연돌-개략공사비" xfId="13107"/>
    <cellStyle name=" _품셈_본관기초 가실행_당진78-연돌-개략공사비 2" xfId="13108"/>
    <cellStyle name=" _품셈_본관기초 가실행_당진78-연돌-개략공사비 3" xfId="13109"/>
    <cellStyle name=" _품셈_본관기초 가실행_당진78-연돌-개략공사비 4" xfId="13110"/>
    <cellStyle name=" _품셈_본관기초굴착 예상도급" xfId="13111"/>
    <cellStyle name=" _품셈_본관기초굴착 예상도급 2" xfId="13112"/>
    <cellStyle name=" _품셈_본관기초굴착 예상도급 3" xfId="13113"/>
    <cellStyle name=" _품셈_본관기초굴착 예상도급 4" xfId="13114"/>
    <cellStyle name=" _품셈_본관기초굴착 예상도급_당진78-연돌-개략공사비" xfId="13115"/>
    <cellStyle name=" _품셈_본관기초굴착 예상도급_당진78-연돌-개략공사비 2" xfId="13116"/>
    <cellStyle name=" _품셈_본관기초굴착 예상도급_당진78-연돌-개략공사비 3" xfId="13117"/>
    <cellStyle name=" _품셈_본관기초굴착 예상도급_당진78-연돌-개략공사비 4" xfId="13118"/>
    <cellStyle name=" _품셈_본관기초굴착(단가)" xfId="13119"/>
    <cellStyle name=" _품셈_본관기초굴착(단가)-비교" xfId="13120"/>
    <cellStyle name=" _품셈_부대입찰내역" xfId="13121"/>
    <cellStyle name=" _품셈_부대입찰내역 2" xfId="13122"/>
    <cellStyle name=" _품셈_부대입찰내역 3" xfId="13123"/>
    <cellStyle name=" _품셈_부대입찰내역 4" xfId="13124"/>
    <cellStyle name=" _품셈_부대입찰내역_CC-02 본관기초굴착 예상" xfId="13125"/>
    <cellStyle name=" _품셈_부대입찰내역_CC-02 본관기초굴착 예상 2" xfId="13126"/>
    <cellStyle name=" _품셈_부대입찰내역_CC-02 본관기초굴착 예상 3" xfId="13127"/>
    <cellStyle name=" _품셈_부대입찰내역_CC-02 본관기초굴착 예상 4" xfId="13128"/>
    <cellStyle name=" _품셈_부대입찰내역_CC-02 본관기초굴착 예상_당진78-연돌-개략공사비" xfId="13129"/>
    <cellStyle name=" _품셈_부대입찰내역_CC-02 본관기초굴착 예상_당진78-연돌-개략공사비 2" xfId="13130"/>
    <cellStyle name=" _품셈_부대입찰내역_CC-02 본관기초굴착 예상_당진78-연돌-개략공사비 3" xfId="13131"/>
    <cellStyle name=" _품셈_부대입찰내역_CC-02 본관기초굴착 예상_당진78-연돌-개략공사비 4" xfId="13132"/>
    <cellStyle name=" _품셈_부대입찰내역_당진78-연돌-개략공사비" xfId="13133"/>
    <cellStyle name=" _품셈_부대입찰내역_당진78-연돌-개략공사비 2" xfId="13134"/>
    <cellStyle name=" _품셈_부대입찰내역_당진78-연돌-개략공사비 3" xfId="13135"/>
    <cellStyle name=" _품셈_부대입찰내역_당진78-연돌-개략공사비 4" xfId="13136"/>
    <cellStyle name=" _품셈_부대입찰내역_본관기초 가실행" xfId="13137"/>
    <cellStyle name=" _품셈_부대입찰내역_본관기초 가실행 2" xfId="13138"/>
    <cellStyle name=" _품셈_부대입찰내역_본관기초 가실행 3" xfId="13139"/>
    <cellStyle name=" _품셈_부대입찰내역_본관기초 가실행 4" xfId="13140"/>
    <cellStyle name=" _품셈_부대입찰내역_본관기초 가실행_당진78-연돌-개략공사비" xfId="13141"/>
    <cellStyle name=" _품셈_부대입찰내역_본관기초 가실행_당진78-연돌-개략공사비 2" xfId="13142"/>
    <cellStyle name=" _품셈_부대입찰내역_본관기초 가실행_당진78-연돌-개략공사비 3" xfId="13143"/>
    <cellStyle name=" _품셈_부대입찰내역_본관기초 가실행_당진78-연돌-개략공사비 4" xfId="13144"/>
    <cellStyle name=" _품셈_부대입찰내역_본관기초굴착 예상도급" xfId="13145"/>
    <cellStyle name=" _품셈_부대입찰내역_본관기초굴착 예상도급 2" xfId="13146"/>
    <cellStyle name=" _품셈_부대입찰내역_본관기초굴착 예상도급 3" xfId="13147"/>
    <cellStyle name=" _품셈_부대입찰내역_본관기초굴착 예상도급 4" xfId="13148"/>
    <cellStyle name=" _품셈_부대입찰내역_본관기초굴착 예상도급_당진78-연돌-개략공사비" xfId="13149"/>
    <cellStyle name=" _품셈_부대입찰내역_본관기초굴착 예상도급_당진78-연돌-개략공사비 2" xfId="13150"/>
    <cellStyle name=" _품셈_부대입찰내역_본관기초굴착 예상도급_당진78-연돌-개략공사비 3" xfId="13151"/>
    <cellStyle name=" _품셈_부대입찰내역_본관기초굴착 예상도급_당진78-연돌-개략공사비 4" xfId="13152"/>
    <cellStyle name=" _품셈_부대입찰내역_직접공사비 집계" xfId="13153"/>
    <cellStyle name=" _품셈_부대입찰내역_직접공사비 집계 2" xfId="13154"/>
    <cellStyle name=" _품셈_부대입찰내역_직접공사비 집계 3" xfId="13155"/>
    <cellStyle name=" _품셈_부대입찰내역_직접공사비 집계 4" xfId="13156"/>
    <cellStyle name=" _품셈_부대입찰내역_직접공사비 집계_CC-02 본관기초굴착 예상" xfId="13157"/>
    <cellStyle name=" _품셈_부대입찰내역_직접공사비 집계_CC-02 본관기초굴착 예상 2" xfId="13158"/>
    <cellStyle name=" _품셈_부대입찰내역_직접공사비 집계_CC-02 본관기초굴착 예상 3" xfId="13159"/>
    <cellStyle name=" _품셈_부대입찰내역_직접공사비 집계_CC-02 본관기초굴착 예상 4" xfId="13160"/>
    <cellStyle name=" _품셈_부대입찰내역_직접공사비 집계_CC-02 본관기초굴착 예상_당진78-연돌-개략공사비" xfId="13161"/>
    <cellStyle name=" _품셈_부대입찰내역_직접공사비 집계_CC-02 본관기초굴착 예상_당진78-연돌-개략공사비 2" xfId="13162"/>
    <cellStyle name=" _품셈_부대입찰내역_직접공사비 집계_CC-02 본관기초굴착 예상_당진78-연돌-개략공사비 3" xfId="13163"/>
    <cellStyle name=" _품셈_부대입찰내역_직접공사비 집계_CC-02 본관기초굴착 예상_당진78-연돌-개략공사비 4" xfId="13164"/>
    <cellStyle name=" _품셈_부대입찰내역_직접공사비 집계_당진78-연돌-개략공사비" xfId="13165"/>
    <cellStyle name=" _품셈_부대입찰내역_직접공사비 집계_당진78-연돌-개략공사비 2" xfId="13166"/>
    <cellStyle name=" _품셈_부대입찰내역_직접공사비 집계_당진78-연돌-개략공사비 3" xfId="13167"/>
    <cellStyle name=" _품셈_부대입찰내역_직접공사비 집계_당진78-연돌-개략공사비 4" xfId="13168"/>
    <cellStyle name=" _품셈_부대입찰내역_직접공사비 집계_본관기초 가실행" xfId="13169"/>
    <cellStyle name=" _품셈_부대입찰내역_직접공사비 집계_본관기초 가실행 2" xfId="13170"/>
    <cellStyle name=" _품셈_부대입찰내역_직접공사비 집계_본관기초 가실행 3" xfId="13171"/>
    <cellStyle name=" _품셈_부대입찰내역_직접공사비 집계_본관기초 가실행 4" xfId="13172"/>
    <cellStyle name=" _품셈_부대입찰내역_직접공사비 집계_본관기초 가실행_당진78-연돌-개략공사비" xfId="13173"/>
    <cellStyle name=" _품셈_부대입찰내역_직접공사비 집계_본관기초 가실행_당진78-연돌-개략공사비 2" xfId="13174"/>
    <cellStyle name=" _품셈_부대입찰내역_직접공사비 집계_본관기초 가실행_당진78-연돌-개략공사비 3" xfId="13175"/>
    <cellStyle name=" _품셈_부대입찰내역_직접공사비 집계_본관기초 가실행_당진78-연돌-개략공사비 4" xfId="13176"/>
    <cellStyle name=" _품셈_부대입찰내역_직접공사비 집계_본관기초굴착 예상도급" xfId="13177"/>
    <cellStyle name=" _품셈_부대입찰내역_직접공사비 집계_본관기초굴착 예상도급 2" xfId="13178"/>
    <cellStyle name=" _품셈_부대입찰내역_직접공사비 집계_본관기초굴착 예상도급 3" xfId="13179"/>
    <cellStyle name=" _품셈_부대입찰내역_직접공사비 집계_본관기초굴착 예상도급 4" xfId="13180"/>
    <cellStyle name=" _품셈_부대입찰내역_직접공사비 집계_본관기초굴착 예상도급_당진78-연돌-개략공사비" xfId="13181"/>
    <cellStyle name=" _품셈_부대입찰내역_직접공사비 집계_본관기초굴착 예상도급_당진78-연돌-개략공사비 2" xfId="13182"/>
    <cellStyle name=" _품셈_부대입찰내역_직접공사비 집계_본관기초굴착 예상도급_당진78-연돌-개략공사비 3" xfId="13183"/>
    <cellStyle name=" _품셈_부대입찰내역_직접공사비 집계_본관기초굴착 예상도급_당진78-연돌-개략공사비 4" xfId="13184"/>
    <cellStyle name=" _품셈_석탄취급설비기초-비교" xfId="13185"/>
    <cellStyle name=" _품셈_연돌 축조 공사-1125" xfId="13186"/>
    <cellStyle name=" _품셈_연돌 축조 공사-1125 2" xfId="13187"/>
    <cellStyle name=" _품셈_연돌 축조 공사-1125 3" xfId="13188"/>
    <cellStyle name=" _품셈_연돌 축조 공사-1125 4" xfId="13189"/>
    <cellStyle name=" _품셈_옥외탱크기초-비교" xfId="13190"/>
    <cellStyle name=" _품셈_옥외탱크및기기기초(단가)" xfId="13191"/>
    <cellStyle name=" _품셈_전기설비기초-FF" xfId="13192"/>
    <cellStyle name=" _품셈_제주화력내연설비 교체건설공사1119" xfId="13193"/>
    <cellStyle name=" _품셈_제주화력내연설비 교체건설공사1119 2" xfId="13194"/>
    <cellStyle name=" _품셈_제주화력내연설비 교체건설공사1119 3" xfId="13195"/>
    <cellStyle name=" _품셈_제주화력내연설비 교체건설공사1119 4" xfId="13196"/>
    <cellStyle name=" _품셈_조경(final)-비교" xfId="13197"/>
    <cellStyle name=" _품셈_직접공사비 집계" xfId="13198"/>
    <cellStyle name=" _품셈_직접공사비 집계 2" xfId="13199"/>
    <cellStyle name=" _품셈_직접공사비 집계 3" xfId="13200"/>
    <cellStyle name=" _품셈_직접공사비 집계 4" xfId="13201"/>
    <cellStyle name=" _품셈_직접공사비 집계_CC-02 본관기초굴착 예상" xfId="13202"/>
    <cellStyle name=" _품셈_직접공사비 집계_CC-02 본관기초굴착 예상 2" xfId="13203"/>
    <cellStyle name=" _품셈_직접공사비 집계_CC-02 본관기초굴착 예상 3" xfId="13204"/>
    <cellStyle name=" _품셈_직접공사비 집계_CC-02 본관기초굴착 예상 4" xfId="13205"/>
    <cellStyle name=" _품셈_직접공사비 집계_CC-02 본관기초굴착 예상_당진78-연돌-개략공사비" xfId="13206"/>
    <cellStyle name=" _품셈_직접공사비 집계_CC-02 본관기초굴착 예상_당진78-연돌-개략공사비 2" xfId="13207"/>
    <cellStyle name=" _품셈_직접공사비 집계_CC-02 본관기초굴착 예상_당진78-연돌-개략공사비 3" xfId="13208"/>
    <cellStyle name=" _품셈_직접공사비 집계_CC-02 본관기초굴착 예상_당진78-연돌-개략공사비 4" xfId="13209"/>
    <cellStyle name=" _품셈_직접공사비 집계_당진78-연돌-개략공사비" xfId="13210"/>
    <cellStyle name=" _품셈_직접공사비 집계_당진78-연돌-개략공사비 2" xfId="13211"/>
    <cellStyle name=" _품셈_직접공사비 집계_당진78-연돌-개략공사비 3" xfId="13212"/>
    <cellStyle name=" _품셈_직접공사비 집계_당진78-연돌-개략공사비 4" xfId="13213"/>
    <cellStyle name=" _품셈_직접공사비 집계_본관기초 가실행" xfId="13214"/>
    <cellStyle name=" _품셈_직접공사비 집계_본관기초 가실행 2" xfId="13215"/>
    <cellStyle name=" _품셈_직접공사비 집계_본관기초 가실행 3" xfId="13216"/>
    <cellStyle name=" _품셈_직접공사비 집계_본관기초 가실행 4" xfId="13217"/>
    <cellStyle name=" _품셈_직접공사비 집계_본관기초 가실행_당진78-연돌-개략공사비" xfId="13218"/>
    <cellStyle name=" _품셈_직접공사비 집계_본관기초 가실행_당진78-연돌-개략공사비 2" xfId="13219"/>
    <cellStyle name=" _품셈_직접공사비 집계_본관기초 가실행_당진78-연돌-개략공사비 3" xfId="13220"/>
    <cellStyle name=" _품셈_직접공사비 집계_본관기초 가실행_당진78-연돌-개략공사비 4" xfId="13221"/>
    <cellStyle name=" _품셈_직접공사비 집계_본관기초굴착 예상도급" xfId="13222"/>
    <cellStyle name=" _품셈_직접공사비 집계_본관기초굴착 예상도급 2" xfId="13223"/>
    <cellStyle name=" _품셈_직접공사비 집계_본관기초굴착 예상도급 3" xfId="13224"/>
    <cellStyle name=" _품셈_직접공사비 집계_본관기초굴착 예상도급 4" xfId="13225"/>
    <cellStyle name=" _품셈_직접공사비 집계_본관기초굴착 예상도급_당진78-연돌-개략공사비" xfId="13226"/>
    <cellStyle name=" _품셈_직접공사비 집계_본관기초굴착 예상도급_당진78-연돌-개략공사비 2" xfId="13227"/>
    <cellStyle name=" _품셈_직접공사비 집계_본관기초굴착 예상도급_당진78-연돌-개략공사비 3" xfId="13228"/>
    <cellStyle name=" _품셈_직접공사비 집계_본관기초굴착 예상도급_당진78-연돌-개략공사비 4" xfId="13229"/>
    <cellStyle name=" _품셈_철근운반비" xfId="13230"/>
    <cellStyle name=" _품셈_철근운반비 2" xfId="13231"/>
    <cellStyle name=" _품셈_철근운반비 3" xfId="13232"/>
    <cellStyle name=" _품셈_철근운반비 4" xfId="13233"/>
    <cellStyle name=" _품셈_철근운반비_7,8물량반영-전기설비기초0224" xfId="13234"/>
    <cellStyle name=" _품셈_철근운반비_7,8물량반영-전기설비기초0224 2" xfId="13235"/>
    <cellStyle name=" _품셈_철근운반비_7,8물량반영-전기설비기초0224 3" xfId="13236"/>
    <cellStyle name=" _품셈_철근운반비_7,8물량반영-전기설비기초0224 4" xfId="13237"/>
    <cellStyle name=" _품셈_철근운반비_7,8물량반영-전기설비기초0224_공사비집계표(품의용)" xfId="13238"/>
    <cellStyle name=" _품셈_철근운반비_7,8물량반영-전기설비기초0224_공사비집계표(품의용) 2" xfId="13239"/>
    <cellStyle name=" _품셈_철근운반비_7,8물량반영-전기설비기초0224_공사비집계표(품의용) 3" xfId="13240"/>
    <cellStyle name=" _품셈_철근운반비_7,8물량반영-전기설비기초0224_공사비집계표(품의용) 4" xfId="13241"/>
    <cellStyle name=" _품셈_철근운반비_공사비집계표(품의용)" xfId="13242"/>
    <cellStyle name=" _품셈_철근운반비_공사비집계표(품의용) 2" xfId="13243"/>
    <cellStyle name=" _품셈_철근운반비_공사비집계표(품의용) 3" xfId="13244"/>
    <cellStyle name=" _품셈_철근운반비_공사비집계표(품의용) 4" xfId="13245"/>
    <cellStyle name=" _품셈_철근운반비_구내도로 및 배수(단가)" xfId="13246"/>
    <cellStyle name=" _품셈_철근운반비_구내도로 및 배수(단가) 2" xfId="13247"/>
    <cellStyle name=" _품셈_철근운반비_구내도로 및 배수(단가) 3" xfId="13248"/>
    <cellStyle name=" _품셈_철근운반비_구내도로 및 배수(단가) 4" xfId="13249"/>
    <cellStyle name=" _품셈_철근운반비_구내도로 및 배수(단가)_공사비집계표(품의용)" xfId="13250"/>
    <cellStyle name=" _품셈_철근운반비_구내도로 및 배수(단가)_공사비집계표(품의용) 2" xfId="13251"/>
    <cellStyle name=" _품셈_철근운반비_구내도로 및 배수(단가)_공사비집계표(품의용) 3" xfId="13252"/>
    <cellStyle name=" _품셈_철근운반비_구내도로 및 배수(단가)_공사비집계표(품의용) 4" xfId="13253"/>
    <cellStyle name=" _품셈_철근운반비_구내도로 및 배수(단가)_추가품셈1-박" xfId="13254"/>
    <cellStyle name=" _품셈_철근운반비_구내도로 및 배수(단가)_추가품셈1-박 2" xfId="13255"/>
    <cellStyle name=" _품셈_철근운반비_구내도로 및 배수(단가)_추가품셈1-박 3" xfId="13256"/>
    <cellStyle name=" _품셈_철근운반비_구내도로 및 배수(단가)_추가품셈1-박 4" xfId="13257"/>
    <cellStyle name=" _품셈_철근운반비_옥외탱크및기기기초(단가)" xfId="13258"/>
    <cellStyle name=" _품셈_철근운반비_옥외탱크및기기기초(단가) 2" xfId="13259"/>
    <cellStyle name=" _품셈_철근운반비_옥외탱크및기기기초(단가) 3" xfId="13260"/>
    <cellStyle name=" _품셈_철근운반비_옥외탱크및기기기초(단가) 4" xfId="13261"/>
    <cellStyle name=" _품셈_철근운반비_옥외탱크및기기기초(단가)_공사비집계표(품의용)" xfId="13262"/>
    <cellStyle name=" _품셈_철근운반비_옥외탱크및기기기초(단가)_공사비집계표(품의용) 2" xfId="13263"/>
    <cellStyle name=" _품셈_철근운반비_옥외탱크및기기기초(단가)_공사비집계표(품의용) 3" xfId="13264"/>
    <cellStyle name=" _품셈_철근운반비_옥외탱크및기기기초(단가)_공사비집계표(품의용) 4" xfId="13265"/>
    <cellStyle name=" _품셈_철근운반비_추가품셈1-박" xfId="13266"/>
    <cellStyle name=" _품셈_철근운반비_추가품셈1-박 2" xfId="13267"/>
    <cellStyle name=" _품셈_철근운반비_추가품셈1-박 3" xfId="13268"/>
    <cellStyle name=" _품셈_철근운반비_추가품셈1-박 4" xfId="13269"/>
    <cellStyle name=" _품셈_태안7,8 건설공사(기계분야_계약)-1" xfId="13270"/>
    <cellStyle name=" _품질관리비" xfId="13271"/>
    <cellStyle name=" _품질관리비산출" xfId="13272"/>
    <cellStyle name="_x0001_ 2" xfId="44004"/>
    <cellStyle name="_x0004_ 2" xfId="13273"/>
    <cellStyle name=" 2" xfId="13274"/>
    <cellStyle name="_x0001_ 2 2" xfId="44005"/>
    <cellStyle name="_x0001_ 3" xfId="44006"/>
    <cellStyle name="_x0001_ 3 2" xfId="44007"/>
    <cellStyle name=" 386grabber=M" xfId="37164"/>
    <cellStyle name=" 386grabber=M 2" xfId="37165"/>
    <cellStyle name=" 386grabber=M 3" xfId="37166"/>
    <cellStyle name=" 386grabber=M 4" xfId="37167"/>
    <cellStyle name="_x0001_ 4" xfId="44008"/>
    <cellStyle name="_x0001_ 4 2" xfId="44009"/>
    <cellStyle name="_x0001_ 5" xfId="44010"/>
    <cellStyle name="_x0001_ 5 2" xfId="44011"/>
    <cellStyle name="_x0001_ 6" xfId="44012"/>
    <cellStyle name="_x0001_ 6 2" xfId="44013"/>
    <cellStyle name="_x0001_ 7" xfId="44014"/>
    <cellStyle name="_x000a_386grabber=M" xfId="13275"/>
    <cellStyle name="_x000a_386grabber=M 2" xfId="13276"/>
    <cellStyle name="_x000a_386grabber=M 3" xfId="13277"/>
    <cellStyle name="_x000a_386grabber=M 4" xfId="13278"/>
    <cellStyle name="Ი_x000b_" xfId="3"/>
    <cellStyle name="_x000c_.0ül" xfId="13279"/>
    <cellStyle name="_x000c_.0ül 2" xfId="36520"/>
    <cellStyle name="&quot;" xfId="4"/>
    <cellStyle name="&quot; 10" xfId="36521"/>
    <cellStyle name="&quot; 11" xfId="36522"/>
    <cellStyle name="&quot; 12" xfId="36523"/>
    <cellStyle name="&quot; 13" xfId="36524"/>
    <cellStyle name="&quot; 14" xfId="36525"/>
    <cellStyle name="&quot; 2" xfId="2682"/>
    <cellStyle name="&quot; 2 2" xfId="13280"/>
    <cellStyle name="&quot; 2 3" xfId="13281"/>
    <cellStyle name="&quot; 2 4" xfId="13282"/>
    <cellStyle name="&quot; 3" xfId="13283"/>
    <cellStyle name="&quot; 4" xfId="13284"/>
    <cellStyle name="&quot; 5" xfId="13285"/>
    <cellStyle name="&quot; 6" xfId="36526"/>
    <cellStyle name="&quot; 7" xfId="36527"/>
    <cellStyle name="&quot; 8" xfId="36528"/>
    <cellStyle name="&quot; 9" xfId="36529"/>
    <cellStyle name="_x0014_&quot;_x0003__x0003__x000c_?_x0008__x0014_4_x0001_" xfId="37118"/>
    <cellStyle name="&quot;_04-체험장치 부문(도봉)" xfId="36530"/>
    <cellStyle name="&quot;_090705 - 구포벽천분수내역서(관급자재)" xfId="41699"/>
    <cellStyle name="&quot;_1)광주과학관시설" xfId="36916"/>
    <cellStyle name="&quot;_1)광주과학관시설0331" xfId="36917"/>
    <cellStyle name="&quot;_2007공사노임변경(실사출력, 코팅)" xfId="5"/>
    <cellStyle name="&quot;_2007공사노임변경(실사출력, 코팅) 2" xfId="13286"/>
    <cellStyle name="&quot;_2007공사노임변경(실사출력, 코팅) 3" xfId="13287"/>
    <cellStyle name="&quot;_2007공사노임변경(실사출력, 코팅) 4" xfId="13288"/>
    <cellStyle name="&quot;_2007년도 원가계산(070329-V01)" xfId="44015"/>
    <cellStyle name="&quot;_2차 변경설계내역(최종)20091223" xfId="44016"/>
    <cellStyle name="&quot;_B8F,6F 수량산출서(최종)" xfId="30265"/>
    <cellStyle name="&quot;_B8F정산-0719" xfId="30266"/>
    <cellStyle name="&quot;_china" xfId="36918"/>
    <cellStyle name="&quot;_Sheet3" xfId="2683"/>
    <cellStyle name="&quot;_Sheet3 2" xfId="13289"/>
    <cellStyle name="&quot;_Sheet3 3" xfId="13290"/>
    <cellStyle name="&quot;_Sheet3 4" xfId="13291"/>
    <cellStyle name="&quot;_y-office 사무실리모델링공사(건축내역서081110)" xfId="30267"/>
    <cellStyle name="&quot;_강관말뚝 두부보강단가" xfId="44017"/>
    <cellStyle name="&quot;_강관말뚝 두부보강단가(0725)" xfId="44018"/>
    <cellStyle name="&quot;_강관말뚝 두부보강단가(0725-기술명)" xfId="44019"/>
    <cellStyle name="&quot;_강관말뚝 두부보강단가(0725-수정)" xfId="44020"/>
    <cellStyle name="&quot;_거창야립광고탑화면교체공사_설계변경_건축_3월21일_1" xfId="6"/>
    <cellStyle name="&quot;_거창야립광고탑화면교체공사_설계변경_건축_3월21일_1 2" xfId="13292"/>
    <cellStyle name="&quot;_거창야립광고탑화면교체공사_설계변경_건축_3월21일_1 3" xfId="13293"/>
    <cellStyle name="&quot;_거창야립광고탑화면교체공사_설계변경_건축_3월21일_1 4" xfId="13294"/>
    <cellStyle name="&quot;_내역서 3.05" xfId="41700"/>
    <cellStyle name="&quot;_양양모형_0516 sample" xfId="30268"/>
    <cellStyle name="&quot;_울주군 박제상 전시관 전시시설물 (설치" xfId="37133"/>
    <cellStyle name="&quot;큰제목&quot;" xfId="7"/>
    <cellStyle name="#" xfId="8"/>
    <cellStyle name="# 10" xfId="30269"/>
    <cellStyle name="# 2" xfId="2684"/>
    <cellStyle name="# 2 2" xfId="13295"/>
    <cellStyle name="# 2 2 10" xfId="30270"/>
    <cellStyle name="# 2 2 11" xfId="30271"/>
    <cellStyle name="# 2 2 2" xfId="30272"/>
    <cellStyle name="# 2 2 2 10" xfId="30273"/>
    <cellStyle name="# 2 2 2 11" xfId="30274"/>
    <cellStyle name="# 2 2 2 2" xfId="30275"/>
    <cellStyle name="# 2 2 2 2 2" xfId="30276"/>
    <cellStyle name="# 2 2 2 2 3" xfId="30277"/>
    <cellStyle name="# 2 2 2 2 4" xfId="30278"/>
    <cellStyle name="# 2 2 2 2 5" xfId="30279"/>
    <cellStyle name="# 2 2 2 2 6" xfId="30280"/>
    <cellStyle name="# 2 2 2 3" xfId="30281"/>
    <cellStyle name="# 2 2 2 3 2" xfId="30282"/>
    <cellStyle name="# 2 2 2 3 3" xfId="30283"/>
    <cellStyle name="# 2 2 2 3 4" xfId="30284"/>
    <cellStyle name="# 2 2 2 3 5" xfId="30285"/>
    <cellStyle name="# 2 2 2 3 6" xfId="30286"/>
    <cellStyle name="# 2 2 2 4" xfId="30287"/>
    <cellStyle name="# 2 2 2 4 2" xfId="30288"/>
    <cellStyle name="# 2 2 2 4 3" xfId="30289"/>
    <cellStyle name="# 2 2 2 4 4" xfId="30290"/>
    <cellStyle name="# 2 2 2 4 5" xfId="30291"/>
    <cellStyle name="# 2 2 2 4 6" xfId="30292"/>
    <cellStyle name="# 2 2 2 5" xfId="30293"/>
    <cellStyle name="# 2 2 2 5 2" xfId="30294"/>
    <cellStyle name="# 2 2 2 5 3" xfId="30295"/>
    <cellStyle name="# 2 2 2 5 4" xfId="30296"/>
    <cellStyle name="# 2 2 2 5 5" xfId="30297"/>
    <cellStyle name="# 2 2 2 5 6" xfId="30298"/>
    <cellStyle name="# 2 2 2 6" xfId="30299"/>
    <cellStyle name="# 2 2 2 6 2" xfId="30300"/>
    <cellStyle name="# 2 2 2 6 3" xfId="30301"/>
    <cellStyle name="# 2 2 2 6 4" xfId="30302"/>
    <cellStyle name="# 2 2 2 6 5" xfId="30303"/>
    <cellStyle name="# 2 2 2 6 6" xfId="30304"/>
    <cellStyle name="# 2 2 2 7" xfId="30305"/>
    <cellStyle name="# 2 2 2 8" xfId="30306"/>
    <cellStyle name="# 2 2 2 9" xfId="30307"/>
    <cellStyle name="# 2 2 3" xfId="30308"/>
    <cellStyle name="# 2 2 3 2" xfId="30309"/>
    <cellStyle name="# 2 2 3 3" xfId="30310"/>
    <cellStyle name="# 2 2 3 4" xfId="30311"/>
    <cellStyle name="# 2 2 3 5" xfId="30312"/>
    <cellStyle name="# 2 2 3 6" xfId="30313"/>
    <cellStyle name="# 2 2 4" xfId="30314"/>
    <cellStyle name="# 2 2 4 2" xfId="30315"/>
    <cellStyle name="# 2 2 4 3" xfId="30316"/>
    <cellStyle name="# 2 2 4 4" xfId="30317"/>
    <cellStyle name="# 2 2 4 5" xfId="30318"/>
    <cellStyle name="# 2 2 4 6" xfId="30319"/>
    <cellStyle name="# 2 2 5" xfId="30320"/>
    <cellStyle name="# 2 2 5 2" xfId="30321"/>
    <cellStyle name="# 2 2 5 3" xfId="30322"/>
    <cellStyle name="# 2 2 5 4" xfId="30323"/>
    <cellStyle name="# 2 2 5 5" xfId="30324"/>
    <cellStyle name="# 2 2 5 6" xfId="30325"/>
    <cellStyle name="# 2 2 6" xfId="30326"/>
    <cellStyle name="# 2 2 6 2" xfId="30327"/>
    <cellStyle name="# 2 2 6 3" xfId="30328"/>
    <cellStyle name="# 2 2 6 4" xfId="30329"/>
    <cellStyle name="# 2 2 6 5" xfId="30330"/>
    <cellStyle name="# 2 2 6 6" xfId="30331"/>
    <cellStyle name="# 2 2 7" xfId="30332"/>
    <cellStyle name="# 2 2 7 2" xfId="30333"/>
    <cellStyle name="# 2 2 7 3" xfId="30334"/>
    <cellStyle name="# 2 2 7 4" xfId="30335"/>
    <cellStyle name="# 2 2 7 5" xfId="30336"/>
    <cellStyle name="# 2 2 7 6" xfId="30337"/>
    <cellStyle name="# 2 2 8" xfId="30338"/>
    <cellStyle name="# 2 2 9" xfId="30339"/>
    <cellStyle name="# 2 3" xfId="13296"/>
    <cellStyle name="# 2 3 10" xfId="30340"/>
    <cellStyle name="# 2 3 11" xfId="30341"/>
    <cellStyle name="# 2 3 2" xfId="30342"/>
    <cellStyle name="# 2 3 2 2" xfId="30343"/>
    <cellStyle name="# 2 3 2 3" xfId="30344"/>
    <cellStyle name="# 2 3 2 4" xfId="30345"/>
    <cellStyle name="# 2 3 2 5" xfId="30346"/>
    <cellStyle name="# 2 3 2 6" xfId="30347"/>
    <cellStyle name="# 2 3 3" xfId="30348"/>
    <cellStyle name="# 2 3 3 2" xfId="30349"/>
    <cellStyle name="# 2 3 3 3" xfId="30350"/>
    <cellStyle name="# 2 3 3 4" xfId="30351"/>
    <cellStyle name="# 2 3 3 5" xfId="30352"/>
    <cellStyle name="# 2 3 3 6" xfId="30353"/>
    <cellStyle name="# 2 3 4" xfId="30354"/>
    <cellStyle name="# 2 3 4 2" xfId="30355"/>
    <cellStyle name="# 2 3 4 3" xfId="30356"/>
    <cellStyle name="# 2 3 4 4" xfId="30357"/>
    <cellStyle name="# 2 3 4 5" xfId="30358"/>
    <cellStyle name="# 2 3 4 6" xfId="30359"/>
    <cellStyle name="# 2 3 5" xfId="30360"/>
    <cellStyle name="# 2 3 5 2" xfId="30361"/>
    <cellStyle name="# 2 3 5 3" xfId="30362"/>
    <cellStyle name="# 2 3 5 4" xfId="30363"/>
    <cellStyle name="# 2 3 5 5" xfId="30364"/>
    <cellStyle name="# 2 3 5 6" xfId="30365"/>
    <cellStyle name="# 2 3 6" xfId="30366"/>
    <cellStyle name="# 2 3 6 2" xfId="30367"/>
    <cellStyle name="# 2 3 6 3" xfId="30368"/>
    <cellStyle name="# 2 3 6 4" xfId="30369"/>
    <cellStyle name="# 2 3 6 5" xfId="30370"/>
    <cellStyle name="# 2 3 6 6" xfId="30371"/>
    <cellStyle name="# 2 3 7" xfId="30372"/>
    <cellStyle name="# 2 3 8" xfId="30373"/>
    <cellStyle name="# 2 3 9" xfId="30374"/>
    <cellStyle name="# 2 4" xfId="13297"/>
    <cellStyle name="# 2 4 2" xfId="30375"/>
    <cellStyle name="# 2 4 3" xfId="30376"/>
    <cellStyle name="# 2 4 4" xfId="30377"/>
    <cellStyle name="# 2 4 5" xfId="30378"/>
    <cellStyle name="# 2 4 6" xfId="30379"/>
    <cellStyle name="# 2 5" xfId="30380"/>
    <cellStyle name="# 2 5 2" xfId="30381"/>
    <cellStyle name="# 2 5 3" xfId="30382"/>
    <cellStyle name="# 2 5 4" xfId="30383"/>
    <cellStyle name="# 2 5 5" xfId="30384"/>
    <cellStyle name="# 2 5 6" xfId="30385"/>
    <cellStyle name="# 2 6" xfId="30386"/>
    <cellStyle name="# 3" xfId="13298"/>
    <cellStyle name="# 3 2" xfId="30387"/>
    <cellStyle name="# 3 2 10" xfId="30388"/>
    <cellStyle name="# 3 2 11" xfId="30389"/>
    <cellStyle name="# 3 2 2" xfId="30390"/>
    <cellStyle name="# 3 2 2 2" xfId="30391"/>
    <cellStyle name="# 3 2 2 3" xfId="30392"/>
    <cellStyle name="# 3 2 2 4" xfId="30393"/>
    <cellStyle name="# 3 2 2 5" xfId="30394"/>
    <cellStyle name="# 3 2 2 6" xfId="30395"/>
    <cellStyle name="# 3 2 3" xfId="30396"/>
    <cellStyle name="# 3 2 3 2" xfId="30397"/>
    <cellStyle name="# 3 2 3 3" xfId="30398"/>
    <cellStyle name="# 3 2 3 4" xfId="30399"/>
    <cellStyle name="# 3 2 3 5" xfId="30400"/>
    <cellStyle name="# 3 2 3 6" xfId="30401"/>
    <cellStyle name="# 3 2 4" xfId="30402"/>
    <cellStyle name="# 3 2 4 2" xfId="30403"/>
    <cellStyle name="# 3 2 4 3" xfId="30404"/>
    <cellStyle name="# 3 2 4 4" xfId="30405"/>
    <cellStyle name="# 3 2 4 5" xfId="30406"/>
    <cellStyle name="# 3 2 4 6" xfId="30407"/>
    <cellStyle name="# 3 2 5" xfId="30408"/>
    <cellStyle name="# 3 2 5 2" xfId="30409"/>
    <cellStyle name="# 3 2 5 3" xfId="30410"/>
    <cellStyle name="# 3 2 5 4" xfId="30411"/>
    <cellStyle name="# 3 2 5 5" xfId="30412"/>
    <cellStyle name="# 3 2 5 6" xfId="30413"/>
    <cellStyle name="# 3 2 6" xfId="30414"/>
    <cellStyle name="# 3 2 6 2" xfId="30415"/>
    <cellStyle name="# 3 2 6 3" xfId="30416"/>
    <cellStyle name="# 3 2 6 4" xfId="30417"/>
    <cellStyle name="# 3 2 6 5" xfId="30418"/>
    <cellStyle name="# 3 2 6 6" xfId="30419"/>
    <cellStyle name="# 3 2 7" xfId="30420"/>
    <cellStyle name="# 3 2 8" xfId="30421"/>
    <cellStyle name="# 3 2 9" xfId="30422"/>
    <cellStyle name="# 3 3" xfId="30423"/>
    <cellStyle name="# 3 3 2" xfId="30424"/>
    <cellStyle name="# 3 3 3" xfId="30425"/>
    <cellStyle name="# 3 3 4" xfId="30426"/>
    <cellStyle name="# 3 3 5" xfId="30427"/>
    <cellStyle name="# 3 3 6" xfId="30428"/>
    <cellStyle name="# 3 4" xfId="30429"/>
    <cellStyle name="# 3 4 2" xfId="30430"/>
    <cellStyle name="# 3 4 3" xfId="30431"/>
    <cellStyle name="# 3 4 4" xfId="30432"/>
    <cellStyle name="# 3 4 5" xfId="30433"/>
    <cellStyle name="# 3 4 6" xfId="30434"/>
    <cellStyle name="# 3 5" xfId="30435"/>
    <cellStyle name="# 3 6" xfId="30436"/>
    <cellStyle name="# 3 7" xfId="30437"/>
    <cellStyle name="# 3 8" xfId="30438"/>
    <cellStyle name="# 4" xfId="13299"/>
    <cellStyle name="# 4 10" xfId="30439"/>
    <cellStyle name="# 4 11" xfId="30440"/>
    <cellStyle name="# 4 2" xfId="30441"/>
    <cellStyle name="# 4 2 2" xfId="30442"/>
    <cellStyle name="# 4 2 3" xfId="30443"/>
    <cellStyle name="# 4 2 4" xfId="30444"/>
    <cellStyle name="# 4 2 5" xfId="30445"/>
    <cellStyle name="# 4 2 6" xfId="30446"/>
    <cellStyle name="# 4 3" xfId="30447"/>
    <cellStyle name="# 4 3 2" xfId="30448"/>
    <cellStyle name="# 4 3 3" xfId="30449"/>
    <cellStyle name="# 4 3 4" xfId="30450"/>
    <cellStyle name="# 4 3 5" xfId="30451"/>
    <cellStyle name="# 4 3 6" xfId="30452"/>
    <cellStyle name="# 4 4" xfId="30453"/>
    <cellStyle name="# 4 4 2" xfId="30454"/>
    <cellStyle name="# 4 4 3" xfId="30455"/>
    <cellStyle name="# 4 4 4" xfId="30456"/>
    <cellStyle name="# 4 4 5" xfId="30457"/>
    <cellStyle name="# 4 4 6" xfId="30458"/>
    <cellStyle name="# 4 5" xfId="30459"/>
    <cellStyle name="# 4 5 2" xfId="30460"/>
    <cellStyle name="# 4 5 3" xfId="30461"/>
    <cellStyle name="# 4 5 4" xfId="30462"/>
    <cellStyle name="# 4 5 5" xfId="30463"/>
    <cellStyle name="# 4 5 6" xfId="30464"/>
    <cellStyle name="# 4 6" xfId="30465"/>
    <cellStyle name="# 4 6 2" xfId="30466"/>
    <cellStyle name="# 4 6 3" xfId="30467"/>
    <cellStyle name="# 4 6 4" xfId="30468"/>
    <cellStyle name="# 4 6 5" xfId="30469"/>
    <cellStyle name="# 4 6 6" xfId="30470"/>
    <cellStyle name="# 4 7" xfId="30471"/>
    <cellStyle name="# 4 8" xfId="30472"/>
    <cellStyle name="# 4 9" xfId="30473"/>
    <cellStyle name="# 5" xfId="13300"/>
    <cellStyle name="# 5 10" xfId="30474"/>
    <cellStyle name="# 5 11" xfId="30475"/>
    <cellStyle name="# 5 2" xfId="30476"/>
    <cellStyle name="# 5 2 2" xfId="30477"/>
    <cellStyle name="# 5 2 3" xfId="30478"/>
    <cellStyle name="# 5 2 4" xfId="30479"/>
    <cellStyle name="# 5 2 5" xfId="30480"/>
    <cellStyle name="# 5 2 6" xfId="30481"/>
    <cellStyle name="# 5 3" xfId="30482"/>
    <cellStyle name="# 5 3 2" xfId="30483"/>
    <cellStyle name="# 5 3 3" xfId="30484"/>
    <cellStyle name="# 5 3 4" xfId="30485"/>
    <cellStyle name="# 5 3 5" xfId="30486"/>
    <cellStyle name="# 5 3 6" xfId="30487"/>
    <cellStyle name="# 5 4" xfId="30488"/>
    <cellStyle name="# 5 4 2" xfId="30489"/>
    <cellStyle name="# 5 4 3" xfId="30490"/>
    <cellStyle name="# 5 4 4" xfId="30491"/>
    <cellStyle name="# 5 4 5" xfId="30492"/>
    <cellStyle name="# 5 4 6" xfId="30493"/>
    <cellStyle name="# 5 5" xfId="30494"/>
    <cellStyle name="# 5 5 2" xfId="30495"/>
    <cellStyle name="# 5 5 3" xfId="30496"/>
    <cellStyle name="# 5 5 4" xfId="30497"/>
    <cellStyle name="# 5 5 5" xfId="30498"/>
    <cellStyle name="# 5 5 6" xfId="30499"/>
    <cellStyle name="# 5 6" xfId="30500"/>
    <cellStyle name="# 5 6 2" xfId="30501"/>
    <cellStyle name="# 5 6 3" xfId="30502"/>
    <cellStyle name="# 5 6 4" xfId="30503"/>
    <cellStyle name="# 5 6 5" xfId="30504"/>
    <cellStyle name="# 5 6 6" xfId="30505"/>
    <cellStyle name="# 5 7" xfId="30506"/>
    <cellStyle name="# 5 8" xfId="30507"/>
    <cellStyle name="# 5 9" xfId="30508"/>
    <cellStyle name="# 6" xfId="30509"/>
    <cellStyle name="# 6 10" xfId="30510"/>
    <cellStyle name="# 6 11" xfId="30511"/>
    <cellStyle name="# 6 2" xfId="30512"/>
    <cellStyle name="# 6 2 2" xfId="30513"/>
    <cellStyle name="# 6 2 3" xfId="30514"/>
    <cellStyle name="# 6 2 4" xfId="30515"/>
    <cellStyle name="# 6 2 5" xfId="30516"/>
    <cellStyle name="# 6 2 6" xfId="30517"/>
    <cellStyle name="# 6 3" xfId="30518"/>
    <cellStyle name="# 6 3 2" xfId="30519"/>
    <cellStyle name="# 6 3 3" xfId="30520"/>
    <cellStyle name="# 6 3 4" xfId="30521"/>
    <cellStyle name="# 6 3 5" xfId="30522"/>
    <cellStyle name="# 6 3 6" xfId="30523"/>
    <cellStyle name="# 6 4" xfId="30524"/>
    <cellStyle name="# 6 4 2" xfId="30525"/>
    <cellStyle name="# 6 4 3" xfId="30526"/>
    <cellStyle name="# 6 4 4" xfId="30527"/>
    <cellStyle name="# 6 4 5" xfId="30528"/>
    <cellStyle name="# 6 4 6" xfId="30529"/>
    <cellStyle name="# 6 5" xfId="30530"/>
    <cellStyle name="# 6 5 2" xfId="30531"/>
    <cellStyle name="# 6 5 3" xfId="30532"/>
    <cellStyle name="# 6 5 4" xfId="30533"/>
    <cellStyle name="# 6 5 5" xfId="30534"/>
    <cellStyle name="# 6 5 6" xfId="30535"/>
    <cellStyle name="# 6 6" xfId="30536"/>
    <cellStyle name="# 6 6 2" xfId="30537"/>
    <cellStyle name="# 6 6 3" xfId="30538"/>
    <cellStyle name="# 6 6 4" xfId="30539"/>
    <cellStyle name="# 6 6 5" xfId="30540"/>
    <cellStyle name="# 6 6 6" xfId="30541"/>
    <cellStyle name="# 6 7" xfId="30542"/>
    <cellStyle name="# 6 8" xfId="30543"/>
    <cellStyle name="# 6 9" xfId="30544"/>
    <cellStyle name="# 7" xfId="30545"/>
    <cellStyle name="# 7 2" xfId="30546"/>
    <cellStyle name="# 7 3" xfId="30547"/>
    <cellStyle name="# 7 4" xfId="30548"/>
    <cellStyle name="# 7 5" xfId="30549"/>
    <cellStyle name="# 7 6" xfId="30550"/>
    <cellStyle name="# 8" xfId="30551"/>
    <cellStyle name="# 8 2" xfId="30552"/>
    <cellStyle name="# 8 3" xfId="30553"/>
    <cellStyle name="# 8 4" xfId="30554"/>
    <cellStyle name="# 8 5" xfId="30555"/>
    <cellStyle name="# 8 6" xfId="30556"/>
    <cellStyle name="# 9" xfId="30557"/>
    <cellStyle name="# 9 2" xfId="30558"/>
    <cellStyle name="# 9 3" xfId="30559"/>
    <cellStyle name="# 9 4" xfId="30560"/>
    <cellStyle name="# 9 5" xfId="30561"/>
    <cellStyle name="# 9 6" xfId="30562"/>
    <cellStyle name="#,##0" xfId="9"/>
    <cellStyle name="#,##0 10" xfId="36531"/>
    <cellStyle name="#,##0 11" xfId="36532"/>
    <cellStyle name="#,##0 12" xfId="36533"/>
    <cellStyle name="#,##0 13" xfId="36534"/>
    <cellStyle name="#,##0 14" xfId="36535"/>
    <cellStyle name="#,##0 15" xfId="36536"/>
    <cellStyle name="#,##0 16" xfId="36537"/>
    <cellStyle name="#,##0 17" xfId="36538"/>
    <cellStyle name="#,##0 18" xfId="36539"/>
    <cellStyle name="#,##0 19" xfId="36540"/>
    <cellStyle name="#,##0 2" xfId="13301"/>
    <cellStyle name="#,##0 2 2" xfId="36541"/>
    <cellStyle name="#,##0 20" xfId="36542"/>
    <cellStyle name="#,##0 21" xfId="36543"/>
    <cellStyle name="#,##0 22" xfId="36544"/>
    <cellStyle name="#,##0 23" xfId="36545"/>
    <cellStyle name="#,##0 24" xfId="36546"/>
    <cellStyle name="#,##0 25" xfId="36547"/>
    <cellStyle name="#,##0 26" xfId="36548"/>
    <cellStyle name="#,##0 27" xfId="36549"/>
    <cellStyle name="#,##0 28" xfId="36550"/>
    <cellStyle name="#,##0 29" xfId="36551"/>
    <cellStyle name="#,##0 3" xfId="13302"/>
    <cellStyle name="#,##0 3 10" xfId="30563"/>
    <cellStyle name="#,##0 3 11" xfId="30564"/>
    <cellStyle name="#,##0 3 2" xfId="30565"/>
    <cellStyle name="#,##0 3 2 2" xfId="30566"/>
    <cellStyle name="#,##0 3 2 3" xfId="30567"/>
    <cellStyle name="#,##0 3 2 4" xfId="30568"/>
    <cellStyle name="#,##0 3 2 5" xfId="30569"/>
    <cellStyle name="#,##0 3 2 6" xfId="30570"/>
    <cellStyle name="#,##0 3 3" xfId="30571"/>
    <cellStyle name="#,##0 3 3 2" xfId="30572"/>
    <cellStyle name="#,##0 3 3 3" xfId="30573"/>
    <cellStyle name="#,##0 3 3 4" xfId="30574"/>
    <cellStyle name="#,##0 3 3 5" xfId="30575"/>
    <cellStyle name="#,##0 3 3 6" xfId="30576"/>
    <cellStyle name="#,##0 3 4" xfId="30577"/>
    <cellStyle name="#,##0 3 4 2" xfId="30578"/>
    <cellStyle name="#,##0 3 4 3" xfId="30579"/>
    <cellStyle name="#,##0 3 4 4" xfId="30580"/>
    <cellStyle name="#,##0 3 4 5" xfId="30581"/>
    <cellStyle name="#,##0 3 4 6" xfId="30582"/>
    <cellStyle name="#,##0 3 5" xfId="30583"/>
    <cellStyle name="#,##0 3 5 2" xfId="30584"/>
    <cellStyle name="#,##0 3 5 3" xfId="30585"/>
    <cellStyle name="#,##0 3 5 4" xfId="30586"/>
    <cellStyle name="#,##0 3 5 5" xfId="30587"/>
    <cellStyle name="#,##0 3 5 6" xfId="30588"/>
    <cellStyle name="#,##0 3 6" xfId="30589"/>
    <cellStyle name="#,##0 3 6 2" xfId="30590"/>
    <cellStyle name="#,##0 3 6 3" xfId="30591"/>
    <cellStyle name="#,##0 3 6 4" xfId="30592"/>
    <cellStyle name="#,##0 3 6 5" xfId="30593"/>
    <cellStyle name="#,##0 3 6 6" xfId="30594"/>
    <cellStyle name="#,##0 3 7" xfId="30595"/>
    <cellStyle name="#,##0 3 8" xfId="30596"/>
    <cellStyle name="#,##0 3 9" xfId="30597"/>
    <cellStyle name="#,##0 30" xfId="36552"/>
    <cellStyle name="#,##0 31" xfId="36553"/>
    <cellStyle name="#,##0 32" xfId="36554"/>
    <cellStyle name="#,##0 33" xfId="36555"/>
    <cellStyle name="#,##0 34" xfId="36556"/>
    <cellStyle name="#,##0 35" xfId="36557"/>
    <cellStyle name="#,##0 36" xfId="36558"/>
    <cellStyle name="#,##0 37" xfId="36559"/>
    <cellStyle name="#,##0 38" xfId="36560"/>
    <cellStyle name="#,##0 39" xfId="36561"/>
    <cellStyle name="#,##0 4" xfId="13303"/>
    <cellStyle name="#,##0 4 10" xfId="30598"/>
    <cellStyle name="#,##0 4 11" xfId="30599"/>
    <cellStyle name="#,##0 4 2" xfId="30600"/>
    <cellStyle name="#,##0 4 2 2" xfId="30601"/>
    <cellStyle name="#,##0 4 2 3" xfId="30602"/>
    <cellStyle name="#,##0 4 2 4" xfId="30603"/>
    <cellStyle name="#,##0 4 2 5" xfId="30604"/>
    <cellStyle name="#,##0 4 2 6" xfId="30605"/>
    <cellStyle name="#,##0 4 3" xfId="30606"/>
    <cellStyle name="#,##0 4 3 2" xfId="30607"/>
    <cellStyle name="#,##0 4 3 3" xfId="30608"/>
    <cellStyle name="#,##0 4 3 4" xfId="30609"/>
    <cellStyle name="#,##0 4 3 5" xfId="30610"/>
    <cellStyle name="#,##0 4 3 6" xfId="30611"/>
    <cellStyle name="#,##0 4 4" xfId="30612"/>
    <cellStyle name="#,##0 4 4 2" xfId="30613"/>
    <cellStyle name="#,##0 4 4 3" xfId="30614"/>
    <cellStyle name="#,##0 4 4 4" xfId="30615"/>
    <cellStyle name="#,##0 4 4 5" xfId="30616"/>
    <cellStyle name="#,##0 4 4 6" xfId="30617"/>
    <cellStyle name="#,##0 4 5" xfId="30618"/>
    <cellStyle name="#,##0 4 5 2" xfId="30619"/>
    <cellStyle name="#,##0 4 5 3" xfId="30620"/>
    <cellStyle name="#,##0 4 5 4" xfId="30621"/>
    <cellStyle name="#,##0 4 5 5" xfId="30622"/>
    <cellStyle name="#,##0 4 5 6" xfId="30623"/>
    <cellStyle name="#,##0 4 6" xfId="30624"/>
    <cellStyle name="#,##0 4 6 2" xfId="30625"/>
    <cellStyle name="#,##0 4 6 3" xfId="30626"/>
    <cellStyle name="#,##0 4 6 4" xfId="30627"/>
    <cellStyle name="#,##0 4 6 5" xfId="30628"/>
    <cellStyle name="#,##0 4 6 6" xfId="30629"/>
    <cellStyle name="#,##0 4 7" xfId="30630"/>
    <cellStyle name="#,##0 4 8" xfId="30631"/>
    <cellStyle name="#,##0 4 9" xfId="30632"/>
    <cellStyle name="#,##0 40" xfId="36562"/>
    <cellStyle name="#,##0 41" xfId="36563"/>
    <cellStyle name="#,##0 42" xfId="36564"/>
    <cellStyle name="#,##0 43" xfId="36565"/>
    <cellStyle name="#,##0 44" xfId="36566"/>
    <cellStyle name="#,##0 45" xfId="36567"/>
    <cellStyle name="#,##0 46" xfId="36568"/>
    <cellStyle name="#,##0 47" xfId="36569"/>
    <cellStyle name="#,##0 48" xfId="36570"/>
    <cellStyle name="#,##0 49" xfId="36571"/>
    <cellStyle name="#,##0 5" xfId="30633"/>
    <cellStyle name="#,##0 5 10" xfId="30634"/>
    <cellStyle name="#,##0 5 11" xfId="30635"/>
    <cellStyle name="#,##0 5 2" xfId="30636"/>
    <cellStyle name="#,##0 5 2 2" xfId="30637"/>
    <cellStyle name="#,##0 5 2 3" xfId="30638"/>
    <cellStyle name="#,##0 5 2 4" xfId="30639"/>
    <cellStyle name="#,##0 5 2 5" xfId="30640"/>
    <cellStyle name="#,##0 5 2 6" xfId="30641"/>
    <cellStyle name="#,##0 5 3" xfId="30642"/>
    <cellStyle name="#,##0 5 3 2" xfId="30643"/>
    <cellStyle name="#,##0 5 3 3" xfId="30644"/>
    <cellStyle name="#,##0 5 3 4" xfId="30645"/>
    <cellStyle name="#,##0 5 3 5" xfId="30646"/>
    <cellStyle name="#,##0 5 3 6" xfId="30647"/>
    <cellStyle name="#,##0 5 4" xfId="30648"/>
    <cellStyle name="#,##0 5 4 2" xfId="30649"/>
    <cellStyle name="#,##0 5 4 3" xfId="30650"/>
    <cellStyle name="#,##0 5 4 4" xfId="30651"/>
    <cellStyle name="#,##0 5 4 5" xfId="30652"/>
    <cellStyle name="#,##0 5 4 6" xfId="30653"/>
    <cellStyle name="#,##0 5 5" xfId="30654"/>
    <cellStyle name="#,##0 5 5 2" xfId="30655"/>
    <cellStyle name="#,##0 5 5 3" xfId="30656"/>
    <cellStyle name="#,##0 5 5 4" xfId="30657"/>
    <cellStyle name="#,##0 5 5 5" xfId="30658"/>
    <cellStyle name="#,##0 5 5 6" xfId="30659"/>
    <cellStyle name="#,##0 5 6" xfId="30660"/>
    <cellStyle name="#,##0 5 6 2" xfId="30661"/>
    <cellStyle name="#,##0 5 6 3" xfId="30662"/>
    <cellStyle name="#,##0 5 6 4" xfId="30663"/>
    <cellStyle name="#,##0 5 6 5" xfId="30664"/>
    <cellStyle name="#,##0 5 6 6" xfId="30665"/>
    <cellStyle name="#,##0 5 7" xfId="30666"/>
    <cellStyle name="#,##0 5 8" xfId="30667"/>
    <cellStyle name="#,##0 5 9" xfId="30668"/>
    <cellStyle name="#,##0 50" xfId="36572"/>
    <cellStyle name="#,##0 51" xfId="36573"/>
    <cellStyle name="#,##0 52" xfId="36574"/>
    <cellStyle name="#,##0 53" xfId="36575"/>
    <cellStyle name="#,##0 54" xfId="36576"/>
    <cellStyle name="#,##0 55" xfId="36577"/>
    <cellStyle name="#,##0 56" xfId="36578"/>
    <cellStyle name="#,##0 57" xfId="36579"/>
    <cellStyle name="#,##0 58" xfId="36580"/>
    <cellStyle name="#,##0 59" xfId="36581"/>
    <cellStyle name="#,##0 6" xfId="30669"/>
    <cellStyle name="#,##0 6 2" xfId="30670"/>
    <cellStyle name="#,##0 6 3" xfId="30671"/>
    <cellStyle name="#,##0 6 4" xfId="30672"/>
    <cellStyle name="#,##0 6 5" xfId="30673"/>
    <cellStyle name="#,##0 6 6" xfId="30674"/>
    <cellStyle name="#,##0 60" xfId="36582"/>
    <cellStyle name="#,##0 61" xfId="36583"/>
    <cellStyle name="#,##0 62" xfId="36584"/>
    <cellStyle name="#,##0 63" xfId="36585"/>
    <cellStyle name="#,##0 64" xfId="36586"/>
    <cellStyle name="#,##0 65" xfId="36587"/>
    <cellStyle name="#,##0 66" xfId="36588"/>
    <cellStyle name="#,##0 67" xfId="36589"/>
    <cellStyle name="#,##0 68" xfId="36590"/>
    <cellStyle name="#,##0 69" xfId="36591"/>
    <cellStyle name="#,##0 7" xfId="30675"/>
    <cellStyle name="#,##0 7 2" xfId="30676"/>
    <cellStyle name="#,##0 7 3" xfId="30677"/>
    <cellStyle name="#,##0 7 4" xfId="30678"/>
    <cellStyle name="#,##0 7 5" xfId="30679"/>
    <cellStyle name="#,##0 7 6" xfId="30680"/>
    <cellStyle name="#,##0 70" xfId="36592"/>
    <cellStyle name="#,##0 71" xfId="36593"/>
    <cellStyle name="#,##0 72" xfId="36594"/>
    <cellStyle name="#,##0 73" xfId="36595"/>
    <cellStyle name="#,##0 74" xfId="36596"/>
    <cellStyle name="#,##0 75" xfId="36597"/>
    <cellStyle name="#,##0 76" xfId="36598"/>
    <cellStyle name="#,##0 77" xfId="36599"/>
    <cellStyle name="#,##0 78" xfId="36600"/>
    <cellStyle name="#,##0 79" xfId="36601"/>
    <cellStyle name="#,##0 8" xfId="30681"/>
    <cellStyle name="#,##0 80" xfId="36602"/>
    <cellStyle name="#,##0 81" xfId="36603"/>
    <cellStyle name="#,##0 82" xfId="36604"/>
    <cellStyle name="#,##0 83" xfId="36605"/>
    <cellStyle name="#,##0 9" xfId="36606"/>
    <cellStyle name="#,##0.0" xfId="10"/>
    <cellStyle name="#,##0.00" xfId="11"/>
    <cellStyle name="#,##0.000" xfId="12"/>
    <cellStyle name="#,##0__060222_목포 KV실행내역-ver0(1).1_(검토용)" xfId="2685"/>
    <cellStyle name="#_1)남북교류전시" xfId="30682"/>
    <cellStyle name="#_1)농경문화관 전시" xfId="2686"/>
    <cellStyle name="#_1)농경문화관 전시 2" xfId="13304"/>
    <cellStyle name="#_1)농경문화관 전시 2 2" xfId="36607"/>
    <cellStyle name="#_1)농경문화관 전시 3" xfId="13305"/>
    <cellStyle name="#_1)농경문화관 전시 3 2" xfId="36608"/>
    <cellStyle name="#_1)농경문화관 전시 4" xfId="13306"/>
    <cellStyle name="#_1)농경문화관 전시 4 2" xfId="36609"/>
    <cellStyle name="#_1)농경문화관 전시 5" xfId="36610"/>
    <cellStyle name="#_1. 의장" xfId="30683"/>
    <cellStyle name="#_1. 의장(영상관)-1" xfId="30684"/>
    <cellStyle name="#_1. 의장-1" xfId="30685"/>
    <cellStyle name="#_1. 의장-1_1. 의장-1" xfId="30686"/>
    <cellStyle name="#_1.의장(DMZ)" xfId="30687"/>
    <cellStyle name="#_2007공사노임변경(실사출력, 코팅)" xfId="13"/>
    <cellStyle name="#_2007공사노임변경(실사출력, 코팅) 2" xfId="13307"/>
    <cellStyle name="#_2007공사노임변경(실사출력, 코팅) 2 2" xfId="36611"/>
    <cellStyle name="#_2007공사노임변경(실사출력, 코팅) 3" xfId="13308"/>
    <cellStyle name="#_2007공사노임변경(실사출력, 코팅) 3 2" xfId="36612"/>
    <cellStyle name="#_2007공사노임변경(실사출력, 코팅) 4" xfId="13309"/>
    <cellStyle name="#_2007공사노임변경(실사출력, 코팅) 4 2" xfId="36613"/>
    <cellStyle name="#_2007공사노임변경(실사출력, 코팅) 5" xfId="36614"/>
    <cellStyle name="#_5.영상HW-3" xfId="30688"/>
    <cellStyle name="#_5.영상HW-3_1. 의장-1" xfId="30689"/>
    <cellStyle name="#_7.서대문형무소역사관(익스코)" xfId="14"/>
    <cellStyle name="#_7.서대문형무소역사관(익스코) 2" xfId="13310"/>
    <cellStyle name="#_7.서대문형무소역사관(익스코) 2 2" xfId="36615"/>
    <cellStyle name="#_7.서대문형무소역사관(익스코) 3" xfId="13311"/>
    <cellStyle name="#_7.서대문형무소역사관(익스코) 3 2" xfId="36616"/>
    <cellStyle name="#_7.서대문형무소역사관(익스코) 4" xfId="13312"/>
    <cellStyle name="#_7.서대문형무소역사관(익스코) 4 2" xfId="36617"/>
    <cellStyle name="#_7.서대문형무소역사관(익스코) 5" xfId="36618"/>
    <cellStyle name="#_7.서대문형무소역사관(익스코)_2007공사노임변경(실사출력, 코팅)" xfId="15"/>
    <cellStyle name="#_7.서대문형무소역사관(익스코)_2007공사노임변경(실사출력, 코팅) 2" xfId="13313"/>
    <cellStyle name="#_7.서대문형무소역사관(익스코)_2007공사노임변경(실사출력, 코팅) 2 2" xfId="36619"/>
    <cellStyle name="#_7.서대문형무소역사관(익스코)_2007공사노임변경(실사출력, 코팅) 3" xfId="13314"/>
    <cellStyle name="#_7.서대문형무소역사관(익스코)_2007공사노임변경(실사출력, 코팅) 3 2" xfId="36620"/>
    <cellStyle name="#_7.서대문형무소역사관(익스코)_2007공사노임변경(실사출력, 코팅) 4" xfId="13315"/>
    <cellStyle name="#_7.서대문형무소역사관(익스코)_2007공사노임변경(실사출력, 코팅) 4 2" xfId="36621"/>
    <cellStyle name="#_7.서대문형무소역사관(익스코)_2007공사노임변경(실사출력, 코팅) 5" xfId="36622"/>
    <cellStyle name="#_7.서대문형무소역사관(익스코)_거창야립광고탑화면교체공사_설계변경_건축_3월21일_1" xfId="16"/>
    <cellStyle name="#_7.서대문형무소역사관(익스코)_거창야립광고탑화면교체공사_설계변경_건축_3월21일_1 2" xfId="13316"/>
    <cellStyle name="#_7.서대문형무소역사관(익스코)_거창야립광고탑화면교체공사_설계변경_건축_3월21일_1 2 2" xfId="36623"/>
    <cellStyle name="#_7.서대문형무소역사관(익스코)_거창야립광고탑화면교체공사_설계변경_건축_3월21일_1 3" xfId="13317"/>
    <cellStyle name="#_7.서대문형무소역사관(익스코)_거창야립광고탑화면교체공사_설계변경_건축_3월21일_1 3 2" xfId="36624"/>
    <cellStyle name="#_7.서대문형무소역사관(익스코)_거창야립광고탑화면교체공사_설계변경_건축_3월21일_1 4" xfId="13318"/>
    <cellStyle name="#_7.서대문형무소역사관(익스코)_거창야립광고탑화면교체공사_설계변경_건축_3월21일_1 4 2" xfId="36625"/>
    <cellStyle name="#_7.서대문형무소역사관(익스코)_거창야립광고탑화면교체공사_설계변경_건축_3월21일_1 5" xfId="36626"/>
    <cellStyle name="#_ppi~11" xfId="17"/>
    <cellStyle name="#_ppi~11 2" xfId="13319"/>
    <cellStyle name="#_ppi~11 2 2" xfId="36627"/>
    <cellStyle name="#_ppi~11 3" xfId="13320"/>
    <cellStyle name="#_ppi~11 3 2" xfId="36628"/>
    <cellStyle name="#_ppi~11 4" xfId="13321"/>
    <cellStyle name="#_ppi~11 4 2" xfId="36629"/>
    <cellStyle name="#_ppi~11 5" xfId="36630"/>
    <cellStyle name="#_ppi~11_2007공사노임변경(실사출력, 코팅)" xfId="18"/>
    <cellStyle name="#_ppi~11_2007공사노임변경(실사출력, 코팅) 2" xfId="13322"/>
    <cellStyle name="#_ppi~11_2007공사노임변경(실사출력, 코팅) 2 2" xfId="36631"/>
    <cellStyle name="#_ppi~11_2007공사노임변경(실사출력, 코팅) 3" xfId="13323"/>
    <cellStyle name="#_ppi~11_2007공사노임변경(실사출력, 코팅) 3 2" xfId="36632"/>
    <cellStyle name="#_ppi~11_2007공사노임변경(실사출력, 코팅) 4" xfId="13324"/>
    <cellStyle name="#_ppi~11_2007공사노임변경(실사출력, 코팅) 4 2" xfId="36633"/>
    <cellStyle name="#_ppi~11_2007공사노임변경(실사출력, 코팅) 5" xfId="36634"/>
    <cellStyle name="#_ppi~11_거창야립광고탑화면교체공사_설계변경_건축_3월21일_1" xfId="19"/>
    <cellStyle name="#_ppi~11_거창야립광고탑화면교체공사_설계변경_건축_3월21일_1 2" xfId="13325"/>
    <cellStyle name="#_ppi~11_거창야립광고탑화면교체공사_설계변경_건축_3월21일_1 2 2" xfId="36635"/>
    <cellStyle name="#_ppi~11_거창야립광고탑화면교체공사_설계변경_건축_3월21일_1 3" xfId="13326"/>
    <cellStyle name="#_ppi~11_거창야립광고탑화면교체공사_설계변경_건축_3월21일_1 3 2" xfId="36636"/>
    <cellStyle name="#_ppi~11_거창야립광고탑화면교체공사_설계변경_건축_3월21일_1 4" xfId="13327"/>
    <cellStyle name="#_ppi~11_거창야립광고탑화면교체공사_설계변경_건축_3월21일_1 4 2" xfId="36637"/>
    <cellStyle name="#_ppi~11_거창야립광고탑화면교체공사_설계변경_건축_3월21일_1 5" xfId="36638"/>
    <cellStyle name="#_Sheet2" xfId="30690"/>
    <cellStyle name="#_Sheet2 2" xfId="30691"/>
    <cellStyle name="#_Sheet2 2 2" xfId="30692"/>
    <cellStyle name="#_Sheet2 2 2 10" xfId="30693"/>
    <cellStyle name="#_Sheet2 2 2 11" xfId="30694"/>
    <cellStyle name="#_Sheet2 2 2 2" xfId="30695"/>
    <cellStyle name="#_Sheet2 2 2 2 2" xfId="30696"/>
    <cellStyle name="#_Sheet2 2 2 2 3" xfId="30697"/>
    <cellStyle name="#_Sheet2 2 2 2 4" xfId="30698"/>
    <cellStyle name="#_Sheet2 2 2 2 5" xfId="30699"/>
    <cellStyle name="#_Sheet2 2 2 2 6" xfId="30700"/>
    <cellStyle name="#_Sheet2 2 2 3" xfId="30701"/>
    <cellStyle name="#_Sheet2 2 2 3 2" xfId="30702"/>
    <cellStyle name="#_Sheet2 2 2 3 3" xfId="30703"/>
    <cellStyle name="#_Sheet2 2 2 3 4" xfId="30704"/>
    <cellStyle name="#_Sheet2 2 2 3 5" xfId="30705"/>
    <cellStyle name="#_Sheet2 2 2 3 6" xfId="30706"/>
    <cellStyle name="#_Sheet2 2 2 4" xfId="30707"/>
    <cellStyle name="#_Sheet2 2 2 4 2" xfId="30708"/>
    <cellStyle name="#_Sheet2 2 2 4 3" xfId="30709"/>
    <cellStyle name="#_Sheet2 2 2 4 4" xfId="30710"/>
    <cellStyle name="#_Sheet2 2 2 4 5" xfId="30711"/>
    <cellStyle name="#_Sheet2 2 2 4 6" xfId="30712"/>
    <cellStyle name="#_Sheet2 2 2 5" xfId="30713"/>
    <cellStyle name="#_Sheet2 2 2 5 2" xfId="30714"/>
    <cellStyle name="#_Sheet2 2 2 5 3" xfId="30715"/>
    <cellStyle name="#_Sheet2 2 2 5 4" xfId="30716"/>
    <cellStyle name="#_Sheet2 2 2 5 5" xfId="30717"/>
    <cellStyle name="#_Sheet2 2 2 5 6" xfId="30718"/>
    <cellStyle name="#_Sheet2 2 2 6" xfId="30719"/>
    <cellStyle name="#_Sheet2 2 2 6 2" xfId="30720"/>
    <cellStyle name="#_Sheet2 2 2 6 3" xfId="30721"/>
    <cellStyle name="#_Sheet2 2 2 6 4" xfId="30722"/>
    <cellStyle name="#_Sheet2 2 2 6 5" xfId="30723"/>
    <cellStyle name="#_Sheet2 2 2 6 6" xfId="30724"/>
    <cellStyle name="#_Sheet2 2 2 7" xfId="30725"/>
    <cellStyle name="#_Sheet2 2 2 8" xfId="30726"/>
    <cellStyle name="#_Sheet2 2 2 9" xfId="30727"/>
    <cellStyle name="#_Sheet2 2 3" xfId="30728"/>
    <cellStyle name="#_Sheet2 2 3 2" xfId="30729"/>
    <cellStyle name="#_Sheet2 2 3 3" xfId="30730"/>
    <cellStyle name="#_Sheet2 2 3 4" xfId="30731"/>
    <cellStyle name="#_Sheet2 2 3 5" xfId="30732"/>
    <cellStyle name="#_Sheet2 2 3 6" xfId="30733"/>
    <cellStyle name="#_Sheet2 2 4" xfId="30734"/>
    <cellStyle name="#_Sheet2 2 4 2" xfId="30735"/>
    <cellStyle name="#_Sheet2 2 4 3" xfId="30736"/>
    <cellStyle name="#_Sheet2 2 4 4" xfId="30737"/>
    <cellStyle name="#_Sheet2 2 4 5" xfId="30738"/>
    <cellStyle name="#_Sheet2 2 4 6" xfId="30739"/>
    <cellStyle name="#_Sheet2 2 5" xfId="30740"/>
    <cellStyle name="#_Sheet2 2 6" xfId="30741"/>
    <cellStyle name="#_Sheet2 2 7" xfId="30742"/>
    <cellStyle name="#_Sheet2 2 8" xfId="30743"/>
    <cellStyle name="#_Sheet2 3" xfId="30744"/>
    <cellStyle name="#_Sheet2 3 10" xfId="30745"/>
    <cellStyle name="#_Sheet2 3 11" xfId="30746"/>
    <cellStyle name="#_Sheet2 3 2" xfId="30747"/>
    <cellStyle name="#_Sheet2 3 2 10" xfId="30748"/>
    <cellStyle name="#_Sheet2 3 2 11" xfId="30749"/>
    <cellStyle name="#_Sheet2 3 2 2" xfId="30750"/>
    <cellStyle name="#_Sheet2 3 2 2 2" xfId="30751"/>
    <cellStyle name="#_Sheet2 3 2 2 3" xfId="30752"/>
    <cellStyle name="#_Sheet2 3 2 2 4" xfId="30753"/>
    <cellStyle name="#_Sheet2 3 2 2 5" xfId="30754"/>
    <cellStyle name="#_Sheet2 3 2 2 6" xfId="30755"/>
    <cellStyle name="#_Sheet2 3 2 3" xfId="30756"/>
    <cellStyle name="#_Sheet2 3 2 3 2" xfId="30757"/>
    <cellStyle name="#_Sheet2 3 2 3 3" xfId="30758"/>
    <cellStyle name="#_Sheet2 3 2 3 4" xfId="30759"/>
    <cellStyle name="#_Sheet2 3 2 3 5" xfId="30760"/>
    <cellStyle name="#_Sheet2 3 2 3 6" xfId="30761"/>
    <cellStyle name="#_Sheet2 3 2 4" xfId="30762"/>
    <cellStyle name="#_Sheet2 3 2 4 2" xfId="30763"/>
    <cellStyle name="#_Sheet2 3 2 4 3" xfId="30764"/>
    <cellStyle name="#_Sheet2 3 2 4 4" xfId="30765"/>
    <cellStyle name="#_Sheet2 3 2 4 5" xfId="30766"/>
    <cellStyle name="#_Sheet2 3 2 4 6" xfId="30767"/>
    <cellStyle name="#_Sheet2 3 2 5" xfId="30768"/>
    <cellStyle name="#_Sheet2 3 2 5 2" xfId="30769"/>
    <cellStyle name="#_Sheet2 3 2 5 3" xfId="30770"/>
    <cellStyle name="#_Sheet2 3 2 5 4" xfId="30771"/>
    <cellStyle name="#_Sheet2 3 2 5 5" xfId="30772"/>
    <cellStyle name="#_Sheet2 3 2 5 6" xfId="30773"/>
    <cellStyle name="#_Sheet2 3 2 6" xfId="30774"/>
    <cellStyle name="#_Sheet2 3 2 6 2" xfId="30775"/>
    <cellStyle name="#_Sheet2 3 2 6 3" xfId="30776"/>
    <cellStyle name="#_Sheet2 3 2 6 4" xfId="30777"/>
    <cellStyle name="#_Sheet2 3 2 6 5" xfId="30778"/>
    <cellStyle name="#_Sheet2 3 2 6 6" xfId="30779"/>
    <cellStyle name="#_Sheet2 3 2 7" xfId="30780"/>
    <cellStyle name="#_Sheet2 3 2 8" xfId="30781"/>
    <cellStyle name="#_Sheet2 3 2 9" xfId="30782"/>
    <cellStyle name="#_Sheet2 3 3" xfId="30783"/>
    <cellStyle name="#_Sheet2 3 3 2" xfId="30784"/>
    <cellStyle name="#_Sheet2 3 3 3" xfId="30785"/>
    <cellStyle name="#_Sheet2 3 3 4" xfId="30786"/>
    <cellStyle name="#_Sheet2 3 3 5" xfId="30787"/>
    <cellStyle name="#_Sheet2 3 3 6" xfId="30788"/>
    <cellStyle name="#_Sheet2 3 4" xfId="30789"/>
    <cellStyle name="#_Sheet2 3 4 2" xfId="30790"/>
    <cellStyle name="#_Sheet2 3 4 3" xfId="30791"/>
    <cellStyle name="#_Sheet2 3 4 4" xfId="30792"/>
    <cellStyle name="#_Sheet2 3 4 5" xfId="30793"/>
    <cellStyle name="#_Sheet2 3 4 6" xfId="30794"/>
    <cellStyle name="#_Sheet2 3 5" xfId="30795"/>
    <cellStyle name="#_Sheet2 3 5 2" xfId="30796"/>
    <cellStyle name="#_Sheet2 3 5 3" xfId="30797"/>
    <cellStyle name="#_Sheet2 3 5 4" xfId="30798"/>
    <cellStyle name="#_Sheet2 3 5 5" xfId="30799"/>
    <cellStyle name="#_Sheet2 3 5 6" xfId="30800"/>
    <cellStyle name="#_Sheet2 3 6" xfId="30801"/>
    <cellStyle name="#_Sheet2 3 6 2" xfId="30802"/>
    <cellStyle name="#_Sheet2 3 6 3" xfId="30803"/>
    <cellStyle name="#_Sheet2 3 6 4" xfId="30804"/>
    <cellStyle name="#_Sheet2 3 6 5" xfId="30805"/>
    <cellStyle name="#_Sheet2 3 6 6" xfId="30806"/>
    <cellStyle name="#_Sheet2 3 7" xfId="30807"/>
    <cellStyle name="#_Sheet2 3 7 2" xfId="30808"/>
    <cellStyle name="#_Sheet2 3 7 3" xfId="30809"/>
    <cellStyle name="#_Sheet2 3 7 4" xfId="30810"/>
    <cellStyle name="#_Sheet2 3 7 5" xfId="30811"/>
    <cellStyle name="#_Sheet2 3 7 6" xfId="30812"/>
    <cellStyle name="#_Sheet2 3 8" xfId="30813"/>
    <cellStyle name="#_Sheet2 3 9" xfId="30814"/>
    <cellStyle name="#_Sheet2 4" xfId="30815"/>
    <cellStyle name="#_Sheet2 4 10" xfId="30816"/>
    <cellStyle name="#_Sheet2 4 11" xfId="30817"/>
    <cellStyle name="#_Sheet2 4 2" xfId="30818"/>
    <cellStyle name="#_Sheet2 4 2 2" xfId="30819"/>
    <cellStyle name="#_Sheet2 4 2 3" xfId="30820"/>
    <cellStyle name="#_Sheet2 4 2 4" xfId="30821"/>
    <cellStyle name="#_Sheet2 4 2 5" xfId="30822"/>
    <cellStyle name="#_Sheet2 4 2 6" xfId="30823"/>
    <cellStyle name="#_Sheet2 4 3" xfId="30824"/>
    <cellStyle name="#_Sheet2 4 3 2" xfId="30825"/>
    <cellStyle name="#_Sheet2 4 3 3" xfId="30826"/>
    <cellStyle name="#_Sheet2 4 3 4" xfId="30827"/>
    <cellStyle name="#_Sheet2 4 3 5" xfId="30828"/>
    <cellStyle name="#_Sheet2 4 3 6" xfId="30829"/>
    <cellStyle name="#_Sheet2 4 4" xfId="30830"/>
    <cellStyle name="#_Sheet2 4 4 2" xfId="30831"/>
    <cellStyle name="#_Sheet2 4 4 3" xfId="30832"/>
    <cellStyle name="#_Sheet2 4 4 4" xfId="30833"/>
    <cellStyle name="#_Sheet2 4 4 5" xfId="30834"/>
    <cellStyle name="#_Sheet2 4 4 6" xfId="30835"/>
    <cellStyle name="#_Sheet2 4 5" xfId="30836"/>
    <cellStyle name="#_Sheet2 4 5 2" xfId="30837"/>
    <cellStyle name="#_Sheet2 4 5 3" xfId="30838"/>
    <cellStyle name="#_Sheet2 4 5 4" xfId="30839"/>
    <cellStyle name="#_Sheet2 4 5 5" xfId="30840"/>
    <cellStyle name="#_Sheet2 4 5 6" xfId="30841"/>
    <cellStyle name="#_Sheet2 4 6" xfId="30842"/>
    <cellStyle name="#_Sheet2 4 6 2" xfId="30843"/>
    <cellStyle name="#_Sheet2 4 6 3" xfId="30844"/>
    <cellStyle name="#_Sheet2 4 6 4" xfId="30845"/>
    <cellStyle name="#_Sheet2 4 6 5" xfId="30846"/>
    <cellStyle name="#_Sheet2 4 6 6" xfId="30847"/>
    <cellStyle name="#_Sheet2 4 7" xfId="30848"/>
    <cellStyle name="#_Sheet2 4 8" xfId="30849"/>
    <cellStyle name="#_Sheet2 4 9" xfId="30850"/>
    <cellStyle name="#_Sheet2 5" xfId="30851"/>
    <cellStyle name="#_Sheet2 5 2" xfId="30852"/>
    <cellStyle name="#_Sheet2 5 3" xfId="30853"/>
    <cellStyle name="#_Sheet2 5 4" xfId="30854"/>
    <cellStyle name="#_Sheet2 5 5" xfId="30855"/>
    <cellStyle name="#_Sheet2 5 6" xfId="30856"/>
    <cellStyle name="#_Sheet2 6" xfId="30857"/>
    <cellStyle name="#_Sheet2 6 2" xfId="30858"/>
    <cellStyle name="#_Sheet2 6 3" xfId="30859"/>
    <cellStyle name="#_Sheet2 6 4" xfId="30860"/>
    <cellStyle name="#_Sheet2 6 5" xfId="30861"/>
    <cellStyle name="#_Sheet2 6 6" xfId="30862"/>
    <cellStyle name="#_Sheet2 7" xfId="30863"/>
    <cellStyle name="#_Sheet3" xfId="2687"/>
    <cellStyle name="#_Sheet3 2" xfId="13328"/>
    <cellStyle name="#_Sheet3 2 2" xfId="36639"/>
    <cellStyle name="#_Sheet3 3" xfId="13329"/>
    <cellStyle name="#_Sheet3 3 2" xfId="36640"/>
    <cellStyle name="#_Sheet3 4" xfId="13330"/>
    <cellStyle name="#_Sheet3 4 2" xfId="36641"/>
    <cellStyle name="#_Sheet3 5" xfId="36642"/>
    <cellStyle name="#_거창야립광고탑화면교체공사_설계변경_건축_3월21일_1" xfId="20"/>
    <cellStyle name="#_거창야립광고탑화면교체공사_설계변경_건축_3월21일_1 2" xfId="13331"/>
    <cellStyle name="#_거창야립광고탑화면교체공사_설계변경_건축_3월21일_1 2 2" xfId="36643"/>
    <cellStyle name="#_거창야립광고탑화면교체공사_설계변경_건축_3월21일_1 3" xfId="13332"/>
    <cellStyle name="#_거창야립광고탑화면교체공사_설계변경_건축_3월21일_1 3 2" xfId="36644"/>
    <cellStyle name="#_거창야립광고탑화면교체공사_설계변경_건축_3월21일_1 4" xfId="13333"/>
    <cellStyle name="#_거창야립광고탑화면교체공사_설계변경_건축_3월21일_1 4 2" xfId="36645"/>
    <cellStyle name="#_거창야립광고탑화면교체공사_설계변경_건축_3월21일_1 5" xfId="36646"/>
    <cellStyle name="#_공사부문" xfId="21"/>
    <cellStyle name="#_공사부문 2" xfId="13334"/>
    <cellStyle name="#_공사부문 2 2" xfId="36647"/>
    <cellStyle name="#_공사부문 3" xfId="13335"/>
    <cellStyle name="#_공사부문 3 2" xfId="36648"/>
    <cellStyle name="#_공사부문 4" xfId="13336"/>
    <cellStyle name="#_공사부문 4 2" xfId="36649"/>
    <cellStyle name="#_공사부문 5" xfId="36650"/>
    <cellStyle name="#_공사부문_2007공사노임변경(실사출력, 코팅)" xfId="22"/>
    <cellStyle name="#_공사부문_2007공사노임변경(실사출력, 코팅) 2" xfId="13337"/>
    <cellStyle name="#_공사부문_2007공사노임변경(실사출력, 코팅) 2 2" xfId="36651"/>
    <cellStyle name="#_공사부문_2007공사노임변경(실사출력, 코팅) 3" xfId="13338"/>
    <cellStyle name="#_공사부문_2007공사노임변경(실사출력, 코팅) 3 2" xfId="36652"/>
    <cellStyle name="#_공사부문_2007공사노임변경(실사출력, 코팅) 4" xfId="13339"/>
    <cellStyle name="#_공사부문_2007공사노임변경(실사출력, 코팅) 4 2" xfId="36653"/>
    <cellStyle name="#_공사부문_2007공사노임변경(실사출력, 코팅) 5" xfId="36654"/>
    <cellStyle name="#_공사부문_거창야립광고탑화면교체공사_설계변경_건축_3월21일_1" xfId="23"/>
    <cellStyle name="#_공사부문_거창야립광고탑화면교체공사_설계변경_건축_3월21일_1 2" xfId="13340"/>
    <cellStyle name="#_공사부문_거창야립광고탑화면교체공사_설계변경_건축_3월21일_1 2 2" xfId="36655"/>
    <cellStyle name="#_공사부문_거창야립광고탑화면교체공사_설계변경_건축_3월21일_1 3" xfId="13341"/>
    <cellStyle name="#_공사부문_거창야립광고탑화면교체공사_설계변경_건축_3월21일_1 3 2" xfId="36656"/>
    <cellStyle name="#_공사부문_거창야립광고탑화면교체공사_설계변경_건축_3월21일_1 4" xfId="13342"/>
    <cellStyle name="#_공사부문_거창야립광고탑화면교체공사_설계변경_건축_3월21일_1 4 2" xfId="36657"/>
    <cellStyle name="#_공사부문_거창야립광고탑화면교체공사_설계변경_건축_3월21일_1 5" xfId="36658"/>
    <cellStyle name="#_내역(복정동4호공영주차장.준공1011)" xfId="24"/>
    <cellStyle name="#_내역(복정동4호공영주차장.준공1011) 2" xfId="13343"/>
    <cellStyle name="#_내역(복정동4호공영주차장.준공1011) 2 2" xfId="36659"/>
    <cellStyle name="#_내역(복정동4호공영주차장.준공1011) 3" xfId="13344"/>
    <cellStyle name="#_내역(복정동4호공영주차장.준공1011) 3 2" xfId="36660"/>
    <cellStyle name="#_내역(복정동4호공영주차장.준공1011) 4" xfId="13345"/>
    <cellStyle name="#_내역(복정동4호공영주차장.준공1011) 4 2" xfId="36661"/>
    <cellStyle name="#_내역(복정동4호공영주차장.준공1011) 5" xfId="36662"/>
    <cellStyle name="#_내역(복정동4호공영주차장.준공1011)_2007공사노임변경(실사출력, 코팅)" xfId="25"/>
    <cellStyle name="#_내역(복정동4호공영주차장.준공1011)_2007공사노임변경(실사출력, 코팅) 2" xfId="13346"/>
    <cellStyle name="#_내역(복정동4호공영주차장.준공1011)_2007공사노임변경(실사출력, 코팅) 2 2" xfId="36663"/>
    <cellStyle name="#_내역(복정동4호공영주차장.준공1011)_2007공사노임변경(실사출력, 코팅) 3" xfId="13347"/>
    <cellStyle name="#_내역(복정동4호공영주차장.준공1011)_2007공사노임변경(실사출력, 코팅) 3 2" xfId="36664"/>
    <cellStyle name="#_내역(복정동4호공영주차장.준공1011)_2007공사노임변경(실사출력, 코팅) 4" xfId="13348"/>
    <cellStyle name="#_내역(복정동4호공영주차장.준공1011)_2007공사노임변경(실사출력, 코팅) 4 2" xfId="36665"/>
    <cellStyle name="#_내역(복정동4호공영주차장.준공1011)_2007공사노임변경(실사출력, 코팅) 5" xfId="36666"/>
    <cellStyle name="#_내역(복정동4호공영주차장.준공1011)_거창야립광고탑화면교체공사_설계변경_건축_3월21일_1" xfId="26"/>
    <cellStyle name="#_내역(복정동4호공영주차장.준공1011)_거창야립광고탑화면교체공사_설계변경_건축_3월21일_1 2" xfId="13349"/>
    <cellStyle name="#_내역(복정동4호공영주차장.준공1011)_거창야립광고탑화면교체공사_설계변경_건축_3월21일_1 2 2" xfId="36667"/>
    <cellStyle name="#_내역(복정동4호공영주차장.준공1011)_거창야립광고탑화면교체공사_설계변경_건축_3월21일_1 3" xfId="13350"/>
    <cellStyle name="#_내역(복정동4호공영주차장.준공1011)_거창야립광고탑화면교체공사_설계변경_건축_3월21일_1 3 2" xfId="36668"/>
    <cellStyle name="#_내역(복정동4호공영주차장.준공1011)_거창야립광고탑화면교체공사_설계변경_건축_3월21일_1 4" xfId="13351"/>
    <cellStyle name="#_내역(복정동4호공영주차장.준공1011)_거창야립광고탑화면교체공사_설계변경_건축_3월21일_1 4 2" xfId="36669"/>
    <cellStyle name="#_내역(복정동4호공영주차장.준공1011)_거창야립광고탑화면교체공사_설계변경_건축_3월21일_1 5" xfId="36670"/>
    <cellStyle name="#_내역서자료" xfId="27"/>
    <cellStyle name="#_내역서자료 2" xfId="13352"/>
    <cellStyle name="#_내역서자료 2 2" xfId="36671"/>
    <cellStyle name="#_내역서자료 3" xfId="13353"/>
    <cellStyle name="#_내역서자료 3 2" xfId="36672"/>
    <cellStyle name="#_내역서자료 4" xfId="13354"/>
    <cellStyle name="#_내역서자료 4 2" xfId="36673"/>
    <cellStyle name="#_내역서자료 5" xfId="36674"/>
    <cellStyle name="#_링크 견적" xfId="30864"/>
    <cellStyle name="#_링크 견적 2" xfId="30865"/>
    <cellStyle name="#_링크 견적 2 2" xfId="30866"/>
    <cellStyle name="#_링크 견적 2 2 10" xfId="30867"/>
    <cellStyle name="#_링크 견적 2 2 11" xfId="30868"/>
    <cellStyle name="#_링크 견적 2 2 2" xfId="30869"/>
    <cellStyle name="#_링크 견적 2 2 2 2" xfId="30870"/>
    <cellStyle name="#_링크 견적 2 2 2 3" xfId="30871"/>
    <cellStyle name="#_링크 견적 2 2 2 4" xfId="30872"/>
    <cellStyle name="#_링크 견적 2 2 2 5" xfId="30873"/>
    <cellStyle name="#_링크 견적 2 2 2 6" xfId="30874"/>
    <cellStyle name="#_링크 견적 2 2 3" xfId="30875"/>
    <cellStyle name="#_링크 견적 2 2 3 2" xfId="30876"/>
    <cellStyle name="#_링크 견적 2 2 3 3" xfId="30877"/>
    <cellStyle name="#_링크 견적 2 2 3 4" xfId="30878"/>
    <cellStyle name="#_링크 견적 2 2 3 5" xfId="30879"/>
    <cellStyle name="#_링크 견적 2 2 3 6" xfId="30880"/>
    <cellStyle name="#_링크 견적 2 2 4" xfId="30881"/>
    <cellStyle name="#_링크 견적 2 2 4 2" xfId="30882"/>
    <cellStyle name="#_링크 견적 2 2 4 3" xfId="30883"/>
    <cellStyle name="#_링크 견적 2 2 4 4" xfId="30884"/>
    <cellStyle name="#_링크 견적 2 2 4 5" xfId="30885"/>
    <cellStyle name="#_링크 견적 2 2 4 6" xfId="30886"/>
    <cellStyle name="#_링크 견적 2 2 5" xfId="30887"/>
    <cellStyle name="#_링크 견적 2 2 5 2" xfId="30888"/>
    <cellStyle name="#_링크 견적 2 2 5 3" xfId="30889"/>
    <cellStyle name="#_링크 견적 2 2 5 4" xfId="30890"/>
    <cellStyle name="#_링크 견적 2 2 5 5" xfId="30891"/>
    <cellStyle name="#_링크 견적 2 2 5 6" xfId="30892"/>
    <cellStyle name="#_링크 견적 2 2 6" xfId="30893"/>
    <cellStyle name="#_링크 견적 2 2 6 2" xfId="30894"/>
    <cellStyle name="#_링크 견적 2 2 6 3" xfId="30895"/>
    <cellStyle name="#_링크 견적 2 2 6 4" xfId="30896"/>
    <cellStyle name="#_링크 견적 2 2 6 5" xfId="30897"/>
    <cellStyle name="#_링크 견적 2 2 6 6" xfId="30898"/>
    <cellStyle name="#_링크 견적 2 2 7" xfId="30899"/>
    <cellStyle name="#_링크 견적 2 2 8" xfId="30900"/>
    <cellStyle name="#_링크 견적 2 2 9" xfId="30901"/>
    <cellStyle name="#_링크 견적 2 3" xfId="30902"/>
    <cellStyle name="#_링크 견적 2 3 2" xfId="30903"/>
    <cellStyle name="#_링크 견적 2 3 3" xfId="30904"/>
    <cellStyle name="#_링크 견적 2 3 4" xfId="30905"/>
    <cellStyle name="#_링크 견적 2 3 5" xfId="30906"/>
    <cellStyle name="#_링크 견적 2 3 6" xfId="30907"/>
    <cellStyle name="#_링크 견적 2 4" xfId="30908"/>
    <cellStyle name="#_링크 견적 2 4 2" xfId="30909"/>
    <cellStyle name="#_링크 견적 2 4 3" xfId="30910"/>
    <cellStyle name="#_링크 견적 2 4 4" xfId="30911"/>
    <cellStyle name="#_링크 견적 2 4 5" xfId="30912"/>
    <cellStyle name="#_링크 견적 2 4 6" xfId="30913"/>
    <cellStyle name="#_링크 견적 2 5" xfId="30914"/>
    <cellStyle name="#_링크 견적 2 6" xfId="30915"/>
    <cellStyle name="#_링크 견적 2 7" xfId="30916"/>
    <cellStyle name="#_링크 견적 2 8" xfId="30917"/>
    <cellStyle name="#_링크 견적 3" xfId="30918"/>
    <cellStyle name="#_링크 견적 3 10" xfId="30919"/>
    <cellStyle name="#_링크 견적 3 11" xfId="30920"/>
    <cellStyle name="#_링크 견적 3 2" xfId="30921"/>
    <cellStyle name="#_링크 견적 3 2 10" xfId="30922"/>
    <cellStyle name="#_링크 견적 3 2 11" xfId="30923"/>
    <cellStyle name="#_링크 견적 3 2 2" xfId="30924"/>
    <cellStyle name="#_링크 견적 3 2 2 2" xfId="30925"/>
    <cellStyle name="#_링크 견적 3 2 2 3" xfId="30926"/>
    <cellStyle name="#_링크 견적 3 2 2 4" xfId="30927"/>
    <cellStyle name="#_링크 견적 3 2 2 5" xfId="30928"/>
    <cellStyle name="#_링크 견적 3 2 2 6" xfId="30929"/>
    <cellStyle name="#_링크 견적 3 2 3" xfId="30930"/>
    <cellStyle name="#_링크 견적 3 2 3 2" xfId="30931"/>
    <cellStyle name="#_링크 견적 3 2 3 3" xfId="30932"/>
    <cellStyle name="#_링크 견적 3 2 3 4" xfId="30933"/>
    <cellStyle name="#_링크 견적 3 2 3 5" xfId="30934"/>
    <cellStyle name="#_링크 견적 3 2 3 6" xfId="30935"/>
    <cellStyle name="#_링크 견적 3 2 4" xfId="30936"/>
    <cellStyle name="#_링크 견적 3 2 4 2" xfId="30937"/>
    <cellStyle name="#_링크 견적 3 2 4 3" xfId="30938"/>
    <cellStyle name="#_링크 견적 3 2 4 4" xfId="30939"/>
    <cellStyle name="#_링크 견적 3 2 4 5" xfId="30940"/>
    <cellStyle name="#_링크 견적 3 2 4 6" xfId="30941"/>
    <cellStyle name="#_링크 견적 3 2 5" xfId="30942"/>
    <cellStyle name="#_링크 견적 3 2 5 2" xfId="30943"/>
    <cellStyle name="#_링크 견적 3 2 5 3" xfId="30944"/>
    <cellStyle name="#_링크 견적 3 2 5 4" xfId="30945"/>
    <cellStyle name="#_링크 견적 3 2 5 5" xfId="30946"/>
    <cellStyle name="#_링크 견적 3 2 5 6" xfId="30947"/>
    <cellStyle name="#_링크 견적 3 2 6" xfId="30948"/>
    <cellStyle name="#_링크 견적 3 2 6 2" xfId="30949"/>
    <cellStyle name="#_링크 견적 3 2 6 3" xfId="30950"/>
    <cellStyle name="#_링크 견적 3 2 6 4" xfId="30951"/>
    <cellStyle name="#_링크 견적 3 2 6 5" xfId="30952"/>
    <cellStyle name="#_링크 견적 3 2 6 6" xfId="30953"/>
    <cellStyle name="#_링크 견적 3 2 7" xfId="30954"/>
    <cellStyle name="#_링크 견적 3 2 8" xfId="30955"/>
    <cellStyle name="#_링크 견적 3 2 9" xfId="30956"/>
    <cellStyle name="#_링크 견적 3 3" xfId="30957"/>
    <cellStyle name="#_링크 견적 3 3 2" xfId="30958"/>
    <cellStyle name="#_링크 견적 3 3 3" xfId="30959"/>
    <cellStyle name="#_링크 견적 3 3 4" xfId="30960"/>
    <cellStyle name="#_링크 견적 3 3 5" xfId="30961"/>
    <cellStyle name="#_링크 견적 3 3 6" xfId="30962"/>
    <cellStyle name="#_링크 견적 3 4" xfId="30963"/>
    <cellStyle name="#_링크 견적 3 4 2" xfId="30964"/>
    <cellStyle name="#_링크 견적 3 4 3" xfId="30965"/>
    <cellStyle name="#_링크 견적 3 4 4" xfId="30966"/>
    <cellStyle name="#_링크 견적 3 4 5" xfId="30967"/>
    <cellStyle name="#_링크 견적 3 4 6" xfId="30968"/>
    <cellStyle name="#_링크 견적 3 5" xfId="30969"/>
    <cellStyle name="#_링크 견적 3 5 2" xfId="30970"/>
    <cellStyle name="#_링크 견적 3 5 3" xfId="30971"/>
    <cellStyle name="#_링크 견적 3 5 4" xfId="30972"/>
    <cellStyle name="#_링크 견적 3 5 5" xfId="30973"/>
    <cellStyle name="#_링크 견적 3 5 6" xfId="30974"/>
    <cellStyle name="#_링크 견적 3 6" xfId="30975"/>
    <cellStyle name="#_링크 견적 3 6 2" xfId="30976"/>
    <cellStyle name="#_링크 견적 3 6 3" xfId="30977"/>
    <cellStyle name="#_링크 견적 3 6 4" xfId="30978"/>
    <cellStyle name="#_링크 견적 3 6 5" xfId="30979"/>
    <cellStyle name="#_링크 견적 3 6 6" xfId="30980"/>
    <cellStyle name="#_링크 견적 3 7" xfId="30981"/>
    <cellStyle name="#_링크 견적 3 7 2" xfId="30982"/>
    <cellStyle name="#_링크 견적 3 7 3" xfId="30983"/>
    <cellStyle name="#_링크 견적 3 7 4" xfId="30984"/>
    <cellStyle name="#_링크 견적 3 7 5" xfId="30985"/>
    <cellStyle name="#_링크 견적 3 7 6" xfId="30986"/>
    <cellStyle name="#_링크 견적 3 8" xfId="30987"/>
    <cellStyle name="#_링크 견적 3 9" xfId="30988"/>
    <cellStyle name="#_링크 견적 4" xfId="30989"/>
    <cellStyle name="#_링크 견적 4 10" xfId="30990"/>
    <cellStyle name="#_링크 견적 4 11" xfId="30991"/>
    <cellStyle name="#_링크 견적 4 2" xfId="30992"/>
    <cellStyle name="#_링크 견적 4 2 2" xfId="30993"/>
    <cellStyle name="#_링크 견적 4 2 3" xfId="30994"/>
    <cellStyle name="#_링크 견적 4 2 4" xfId="30995"/>
    <cellStyle name="#_링크 견적 4 2 5" xfId="30996"/>
    <cellStyle name="#_링크 견적 4 2 6" xfId="30997"/>
    <cellStyle name="#_링크 견적 4 3" xfId="30998"/>
    <cellStyle name="#_링크 견적 4 3 2" xfId="30999"/>
    <cellStyle name="#_링크 견적 4 3 3" xfId="31000"/>
    <cellStyle name="#_링크 견적 4 3 4" xfId="31001"/>
    <cellStyle name="#_링크 견적 4 3 5" xfId="31002"/>
    <cellStyle name="#_링크 견적 4 3 6" xfId="31003"/>
    <cellStyle name="#_링크 견적 4 4" xfId="31004"/>
    <cellStyle name="#_링크 견적 4 4 2" xfId="31005"/>
    <cellStyle name="#_링크 견적 4 4 3" xfId="31006"/>
    <cellStyle name="#_링크 견적 4 4 4" xfId="31007"/>
    <cellStyle name="#_링크 견적 4 4 5" xfId="31008"/>
    <cellStyle name="#_링크 견적 4 4 6" xfId="31009"/>
    <cellStyle name="#_링크 견적 4 5" xfId="31010"/>
    <cellStyle name="#_링크 견적 4 5 2" xfId="31011"/>
    <cellStyle name="#_링크 견적 4 5 3" xfId="31012"/>
    <cellStyle name="#_링크 견적 4 5 4" xfId="31013"/>
    <cellStyle name="#_링크 견적 4 5 5" xfId="31014"/>
    <cellStyle name="#_링크 견적 4 5 6" xfId="31015"/>
    <cellStyle name="#_링크 견적 4 6" xfId="31016"/>
    <cellStyle name="#_링크 견적 4 6 2" xfId="31017"/>
    <cellStyle name="#_링크 견적 4 6 3" xfId="31018"/>
    <cellStyle name="#_링크 견적 4 6 4" xfId="31019"/>
    <cellStyle name="#_링크 견적 4 6 5" xfId="31020"/>
    <cellStyle name="#_링크 견적 4 6 6" xfId="31021"/>
    <cellStyle name="#_링크 견적 4 7" xfId="31022"/>
    <cellStyle name="#_링크 견적 4 8" xfId="31023"/>
    <cellStyle name="#_링크 견적 4 9" xfId="31024"/>
    <cellStyle name="#_링크 견적 5" xfId="31025"/>
    <cellStyle name="#_링크 견적 5 2" xfId="31026"/>
    <cellStyle name="#_링크 견적 5 3" xfId="31027"/>
    <cellStyle name="#_링크 견적 5 4" xfId="31028"/>
    <cellStyle name="#_링크 견적 5 5" xfId="31029"/>
    <cellStyle name="#_링크 견적 5 6" xfId="31030"/>
    <cellStyle name="#_링크 견적 6" xfId="31031"/>
    <cellStyle name="#_링크 견적 6 2" xfId="31032"/>
    <cellStyle name="#_링크 견적 6 3" xfId="31033"/>
    <cellStyle name="#_링크 견적 6 4" xfId="31034"/>
    <cellStyle name="#_링크 견적 6 5" xfId="31035"/>
    <cellStyle name="#_링크 견적 6 6" xfId="31036"/>
    <cellStyle name="#_링크 견적 7" xfId="31037"/>
    <cellStyle name="#_매립방호책설치" xfId="28"/>
    <cellStyle name="#_매립방호책설치 2" xfId="13355"/>
    <cellStyle name="#_매립방호책설치 2 2" xfId="36675"/>
    <cellStyle name="#_매립방호책설치 3" xfId="13356"/>
    <cellStyle name="#_매립방호책설치 3 2" xfId="36676"/>
    <cellStyle name="#_매립방호책설치 4" xfId="13357"/>
    <cellStyle name="#_매립방호책설치 4 2" xfId="36677"/>
    <cellStyle name="#_매립방호책설치 5" xfId="36678"/>
    <cellStyle name="#_매립방호책설치_2007공사노임변경(실사출력, 코팅)" xfId="29"/>
    <cellStyle name="#_매립방호책설치_2007공사노임변경(실사출력, 코팅) 2" xfId="13358"/>
    <cellStyle name="#_매립방호책설치_2007공사노임변경(실사출력, 코팅) 2 2" xfId="36679"/>
    <cellStyle name="#_매립방호책설치_2007공사노임변경(실사출력, 코팅) 3" xfId="13359"/>
    <cellStyle name="#_매립방호책설치_2007공사노임변경(실사출력, 코팅) 3 2" xfId="36680"/>
    <cellStyle name="#_매립방호책설치_2007공사노임변경(실사출력, 코팅) 4" xfId="13360"/>
    <cellStyle name="#_매립방호책설치_2007공사노임변경(실사출력, 코팅) 4 2" xfId="36681"/>
    <cellStyle name="#_매립방호책설치_2007공사노임변경(실사출력, 코팅) 5" xfId="36682"/>
    <cellStyle name="#_매립방호책설치_거창야립광고탑화면교체공사_설계변경_건축_3월21일_1" xfId="30"/>
    <cellStyle name="#_매립방호책설치_거창야립광고탑화면교체공사_설계변경_건축_3월21일_1 2" xfId="13361"/>
    <cellStyle name="#_매립방호책설치_거창야립광고탑화면교체공사_설계변경_건축_3월21일_1 2 2" xfId="36683"/>
    <cellStyle name="#_매립방호책설치_거창야립광고탑화면교체공사_설계변경_건축_3월21일_1 3" xfId="13362"/>
    <cellStyle name="#_매립방호책설치_거창야립광고탑화면교체공사_설계변경_건축_3월21일_1 3 2" xfId="36684"/>
    <cellStyle name="#_매립방호책설치_거창야립광고탑화면교체공사_설계변경_건축_3월21일_1 4" xfId="13363"/>
    <cellStyle name="#_매립방호책설치_거창야립광고탑화면교체공사_설계변경_건축_3월21일_1 4 2" xfId="36685"/>
    <cellStyle name="#_매립방호책설치_거창야립광고탑화면교체공사_설계변경_건축_3월21일_1 5" xfId="36686"/>
    <cellStyle name="#_목차 " xfId="31"/>
    <cellStyle name="#_목차  2" xfId="13364"/>
    <cellStyle name="#_목차  2 10" xfId="31038"/>
    <cellStyle name="#_목차  2 11" xfId="31039"/>
    <cellStyle name="#_목차  2 2" xfId="31040"/>
    <cellStyle name="#_목차  2 2 2" xfId="31041"/>
    <cellStyle name="#_목차  2 2 3" xfId="31042"/>
    <cellStyle name="#_목차  2 2 4" xfId="31043"/>
    <cellStyle name="#_목차  2 2 5" xfId="31044"/>
    <cellStyle name="#_목차  2 2 6" xfId="31045"/>
    <cellStyle name="#_목차  2 3" xfId="31046"/>
    <cellStyle name="#_목차  2 3 2" xfId="31047"/>
    <cellStyle name="#_목차  2 3 3" xfId="31048"/>
    <cellStyle name="#_목차  2 3 4" xfId="31049"/>
    <cellStyle name="#_목차  2 3 5" xfId="31050"/>
    <cellStyle name="#_목차  2 3 6" xfId="31051"/>
    <cellStyle name="#_목차  2 4" xfId="31052"/>
    <cellStyle name="#_목차  2 4 2" xfId="31053"/>
    <cellStyle name="#_목차  2 4 3" xfId="31054"/>
    <cellStyle name="#_목차  2 4 4" xfId="31055"/>
    <cellStyle name="#_목차  2 4 5" xfId="31056"/>
    <cellStyle name="#_목차  2 4 6" xfId="31057"/>
    <cellStyle name="#_목차  2 5" xfId="31058"/>
    <cellStyle name="#_목차  2 5 2" xfId="31059"/>
    <cellStyle name="#_목차  2 5 3" xfId="31060"/>
    <cellStyle name="#_목차  2 5 4" xfId="31061"/>
    <cellStyle name="#_목차  2 5 5" xfId="31062"/>
    <cellStyle name="#_목차  2 5 6" xfId="31063"/>
    <cellStyle name="#_목차  2 6" xfId="31064"/>
    <cellStyle name="#_목차  2 6 2" xfId="31065"/>
    <cellStyle name="#_목차  2 6 3" xfId="31066"/>
    <cellStyle name="#_목차  2 6 4" xfId="31067"/>
    <cellStyle name="#_목차  2 6 5" xfId="31068"/>
    <cellStyle name="#_목차  2 6 6" xfId="31069"/>
    <cellStyle name="#_목차  2 7" xfId="31070"/>
    <cellStyle name="#_목차  2 8" xfId="31071"/>
    <cellStyle name="#_목차  2 9" xfId="31072"/>
    <cellStyle name="#_목차  3" xfId="13365"/>
    <cellStyle name="#_목차  3 10" xfId="31073"/>
    <cellStyle name="#_목차  3 11" xfId="31074"/>
    <cellStyle name="#_목차  3 2" xfId="31075"/>
    <cellStyle name="#_목차  3 2 2" xfId="31076"/>
    <cellStyle name="#_목차  3 2 3" xfId="31077"/>
    <cellStyle name="#_목차  3 2 4" xfId="31078"/>
    <cellStyle name="#_목차  3 2 5" xfId="31079"/>
    <cellStyle name="#_목차  3 2 6" xfId="31080"/>
    <cellStyle name="#_목차  3 3" xfId="31081"/>
    <cellStyle name="#_목차  3 3 2" xfId="31082"/>
    <cellStyle name="#_목차  3 3 3" xfId="31083"/>
    <cellStyle name="#_목차  3 3 4" xfId="31084"/>
    <cellStyle name="#_목차  3 3 5" xfId="31085"/>
    <cellStyle name="#_목차  3 3 6" xfId="31086"/>
    <cellStyle name="#_목차  3 4" xfId="31087"/>
    <cellStyle name="#_목차  3 4 2" xfId="31088"/>
    <cellStyle name="#_목차  3 4 3" xfId="31089"/>
    <cellStyle name="#_목차  3 4 4" xfId="31090"/>
    <cellStyle name="#_목차  3 4 5" xfId="31091"/>
    <cellStyle name="#_목차  3 4 6" xfId="31092"/>
    <cellStyle name="#_목차  3 5" xfId="31093"/>
    <cellStyle name="#_목차  3 5 2" xfId="31094"/>
    <cellStyle name="#_목차  3 5 3" xfId="31095"/>
    <cellStyle name="#_목차  3 5 4" xfId="31096"/>
    <cellStyle name="#_목차  3 5 5" xfId="31097"/>
    <cellStyle name="#_목차  3 5 6" xfId="31098"/>
    <cellStyle name="#_목차  3 6" xfId="31099"/>
    <cellStyle name="#_목차  3 6 2" xfId="31100"/>
    <cellStyle name="#_목차  3 6 3" xfId="31101"/>
    <cellStyle name="#_목차  3 6 4" xfId="31102"/>
    <cellStyle name="#_목차  3 6 5" xfId="31103"/>
    <cellStyle name="#_목차  3 6 6" xfId="31104"/>
    <cellStyle name="#_목차  3 7" xfId="31105"/>
    <cellStyle name="#_목차  3 8" xfId="31106"/>
    <cellStyle name="#_목차  3 9" xfId="31107"/>
    <cellStyle name="#_목차  4" xfId="13366"/>
    <cellStyle name="#_목차  4 10" xfId="31108"/>
    <cellStyle name="#_목차  4 11" xfId="31109"/>
    <cellStyle name="#_목차  4 2" xfId="31110"/>
    <cellStyle name="#_목차  4 2 2" xfId="31111"/>
    <cellStyle name="#_목차  4 2 3" xfId="31112"/>
    <cellStyle name="#_목차  4 2 4" xfId="31113"/>
    <cellStyle name="#_목차  4 2 5" xfId="31114"/>
    <cellStyle name="#_목차  4 2 6" xfId="31115"/>
    <cellStyle name="#_목차  4 3" xfId="31116"/>
    <cellStyle name="#_목차  4 3 2" xfId="31117"/>
    <cellStyle name="#_목차  4 3 3" xfId="31118"/>
    <cellStyle name="#_목차  4 3 4" xfId="31119"/>
    <cellStyle name="#_목차  4 3 5" xfId="31120"/>
    <cellStyle name="#_목차  4 3 6" xfId="31121"/>
    <cellStyle name="#_목차  4 4" xfId="31122"/>
    <cellStyle name="#_목차  4 4 2" xfId="31123"/>
    <cellStyle name="#_목차  4 4 3" xfId="31124"/>
    <cellStyle name="#_목차  4 4 4" xfId="31125"/>
    <cellStyle name="#_목차  4 4 5" xfId="31126"/>
    <cellStyle name="#_목차  4 4 6" xfId="31127"/>
    <cellStyle name="#_목차  4 5" xfId="31128"/>
    <cellStyle name="#_목차  4 5 2" xfId="31129"/>
    <cellStyle name="#_목차  4 5 3" xfId="31130"/>
    <cellStyle name="#_목차  4 5 4" xfId="31131"/>
    <cellStyle name="#_목차  4 5 5" xfId="31132"/>
    <cellStyle name="#_목차  4 5 6" xfId="31133"/>
    <cellStyle name="#_목차  4 6" xfId="31134"/>
    <cellStyle name="#_목차  4 6 2" xfId="31135"/>
    <cellStyle name="#_목차  4 6 3" xfId="31136"/>
    <cellStyle name="#_목차  4 6 4" xfId="31137"/>
    <cellStyle name="#_목차  4 6 5" xfId="31138"/>
    <cellStyle name="#_목차  4 6 6" xfId="31139"/>
    <cellStyle name="#_목차  4 7" xfId="31140"/>
    <cellStyle name="#_목차  4 8" xfId="31141"/>
    <cellStyle name="#_목차  4 9" xfId="31142"/>
    <cellStyle name="#_목차  5" xfId="31143"/>
    <cellStyle name="#_목차  5 2" xfId="31144"/>
    <cellStyle name="#_목차  5 3" xfId="31145"/>
    <cellStyle name="#_목차  5 4" xfId="31146"/>
    <cellStyle name="#_목차  5 5" xfId="31147"/>
    <cellStyle name="#_목차  5 6" xfId="31148"/>
    <cellStyle name="#_목차  6" xfId="31149"/>
    <cellStyle name="#_목차  6 2" xfId="31150"/>
    <cellStyle name="#_목차  6 3" xfId="31151"/>
    <cellStyle name="#_목차  6 4" xfId="31152"/>
    <cellStyle name="#_목차  6 5" xfId="31153"/>
    <cellStyle name="#_목차  6 6" xfId="31154"/>
    <cellStyle name="#_목차  7" xfId="31155"/>
    <cellStyle name="#_목차  7 2" xfId="31156"/>
    <cellStyle name="#_목차  7 3" xfId="31157"/>
    <cellStyle name="#_목차  7 4" xfId="31158"/>
    <cellStyle name="#_목차  7 5" xfId="31159"/>
    <cellStyle name="#_목차  7 6" xfId="31160"/>
    <cellStyle name="#_목차 _2007공사노임변경(실사출력, 코팅)" xfId="32"/>
    <cellStyle name="#_목차 _2007공사노임변경(실사출력, 코팅) 2" xfId="13367"/>
    <cellStyle name="#_목차 _2007공사노임변경(실사출력, 코팅) 2 2" xfId="36687"/>
    <cellStyle name="#_목차 _2007공사노임변경(실사출력, 코팅) 3" xfId="13368"/>
    <cellStyle name="#_목차 _2007공사노임변경(실사출력, 코팅) 3 2" xfId="36688"/>
    <cellStyle name="#_목차 _2007공사노임변경(실사출력, 코팅) 4" xfId="13369"/>
    <cellStyle name="#_목차 _2007공사노임변경(실사출력, 코팅) 4 2" xfId="36689"/>
    <cellStyle name="#_목차 _2007공사노임변경(실사출력, 코팅) 5" xfId="36690"/>
    <cellStyle name="#_목차 _거창야립광고탑화면교체공사_설계변경_건축_3월21일_1" xfId="33"/>
    <cellStyle name="#_목차 _거창야립광고탑화면교체공사_설계변경_건축_3월21일_1 2" xfId="13370"/>
    <cellStyle name="#_목차 _거창야립광고탑화면교체공사_설계변경_건축_3월21일_1 2 2" xfId="36691"/>
    <cellStyle name="#_목차 _거창야립광고탑화면교체공사_설계변경_건축_3월21일_1 3" xfId="13371"/>
    <cellStyle name="#_목차 _거창야립광고탑화면교체공사_설계변경_건축_3월21일_1 3 2" xfId="36692"/>
    <cellStyle name="#_목차 _거창야립광고탑화면교체공사_설계변경_건축_3월21일_1 4" xfId="13372"/>
    <cellStyle name="#_목차 _거창야립광고탑화면교체공사_설계변경_건축_3월21일_1 4 2" xfId="36693"/>
    <cellStyle name="#_목차 _거창야립광고탑화면교체공사_설계변경_건축_3월21일_1 5" xfId="36694"/>
    <cellStyle name="#_보고서(인천노동사무소) " xfId="34"/>
    <cellStyle name="#_보고서(인천노동사무소)  2" xfId="13373"/>
    <cellStyle name="#_보고서(인천노동사무소)  2 2" xfId="36695"/>
    <cellStyle name="#_보고서(인천노동사무소)  3" xfId="13374"/>
    <cellStyle name="#_보고서(인천노동사무소)  3 2" xfId="36696"/>
    <cellStyle name="#_보고서(인천노동사무소)  4" xfId="13375"/>
    <cellStyle name="#_보고서(인천노동사무소)  4 2" xfId="36697"/>
    <cellStyle name="#_보고서(인천노동사무소)  5" xfId="36698"/>
    <cellStyle name="#_보고서(진해)" xfId="35"/>
    <cellStyle name="#_보고서(진해) 2" xfId="13376"/>
    <cellStyle name="#_보고서(진해) 2 2" xfId="36699"/>
    <cellStyle name="#_보고서(진해) 3" xfId="13377"/>
    <cellStyle name="#_보고서(진해) 3 2" xfId="36700"/>
    <cellStyle name="#_보고서(진해) 4" xfId="13378"/>
    <cellStyle name="#_보고서(진해) 4 2" xfId="36701"/>
    <cellStyle name="#_보고서(진해) 5" xfId="36702"/>
    <cellStyle name="#_보고서(진해)_2007공사노임변경(실사출력, 코팅)" xfId="36"/>
    <cellStyle name="#_보고서(진해)_2007공사노임변경(실사출력, 코팅) 2" xfId="13379"/>
    <cellStyle name="#_보고서(진해)_2007공사노임변경(실사출력, 코팅) 2 2" xfId="36703"/>
    <cellStyle name="#_보고서(진해)_2007공사노임변경(실사출력, 코팅) 3" xfId="13380"/>
    <cellStyle name="#_보고서(진해)_2007공사노임변경(실사출력, 코팅) 3 2" xfId="36704"/>
    <cellStyle name="#_보고서(진해)_2007공사노임변경(실사출력, 코팅) 4" xfId="13381"/>
    <cellStyle name="#_보고서(진해)_2007공사노임변경(실사출력, 코팅) 4 2" xfId="36705"/>
    <cellStyle name="#_보고서(진해)_2007공사노임변경(실사출력, 코팅) 5" xfId="36706"/>
    <cellStyle name="#_보고서(진해)_거창야립광고탑화면교체공사_설계변경_건축_3월21일_1" xfId="37"/>
    <cellStyle name="#_보고서(진해)_거창야립광고탑화면교체공사_설계변경_건축_3월21일_1 2" xfId="13382"/>
    <cellStyle name="#_보고서(진해)_거창야립광고탑화면교체공사_설계변경_건축_3월21일_1 2 2" xfId="36707"/>
    <cellStyle name="#_보고서(진해)_거창야립광고탑화면교체공사_설계변경_건축_3월21일_1 3" xfId="13383"/>
    <cellStyle name="#_보고서(진해)_거창야립광고탑화면교체공사_설계변경_건축_3월21일_1 3 2" xfId="36708"/>
    <cellStyle name="#_보고서(진해)_거창야립광고탑화면교체공사_설계변경_건축_3월21일_1 4" xfId="13384"/>
    <cellStyle name="#_보고서(진해)_거창야립광고탑화면교체공사_설계변경_건축_3월21일_1 4 2" xfId="36709"/>
    <cellStyle name="#_보고서(진해)_거창야립광고탑화면교체공사_설계변경_건축_3월21일_1 5" xfId="36710"/>
    <cellStyle name="#_비교표" xfId="37168"/>
    <cellStyle name="#_사본 - 파인월" xfId="38"/>
    <cellStyle name="#_사본 - 파인월 2" xfId="13385"/>
    <cellStyle name="#_사본 - 파인월 2 2" xfId="36711"/>
    <cellStyle name="#_사본 - 파인월 3" xfId="13386"/>
    <cellStyle name="#_사본 - 파인월 3 2" xfId="36712"/>
    <cellStyle name="#_사본 - 파인월 4" xfId="13387"/>
    <cellStyle name="#_사본 - 파인월 4 2" xfId="36713"/>
    <cellStyle name="#_사본 - 파인월 5" xfId="36714"/>
    <cellStyle name="#_산출서" xfId="31161"/>
    <cellStyle name="#_산출서 2" xfId="31162"/>
    <cellStyle name="#_산출서 2 2" xfId="31163"/>
    <cellStyle name="#_산출서 2 2 10" xfId="31164"/>
    <cellStyle name="#_산출서 2 2 11" xfId="31165"/>
    <cellStyle name="#_산출서 2 2 2" xfId="31166"/>
    <cellStyle name="#_산출서 2 2 2 2" xfId="31167"/>
    <cellStyle name="#_산출서 2 2 2 3" xfId="31168"/>
    <cellStyle name="#_산출서 2 2 2 4" xfId="31169"/>
    <cellStyle name="#_산출서 2 2 2 5" xfId="31170"/>
    <cellStyle name="#_산출서 2 2 2 6" xfId="31171"/>
    <cellStyle name="#_산출서 2 2 3" xfId="31172"/>
    <cellStyle name="#_산출서 2 2 3 2" xfId="31173"/>
    <cellStyle name="#_산출서 2 2 3 3" xfId="31174"/>
    <cellStyle name="#_산출서 2 2 3 4" xfId="31175"/>
    <cellStyle name="#_산출서 2 2 3 5" xfId="31176"/>
    <cellStyle name="#_산출서 2 2 3 6" xfId="31177"/>
    <cellStyle name="#_산출서 2 2 4" xfId="31178"/>
    <cellStyle name="#_산출서 2 2 4 2" xfId="31179"/>
    <cellStyle name="#_산출서 2 2 4 3" xfId="31180"/>
    <cellStyle name="#_산출서 2 2 4 4" xfId="31181"/>
    <cellStyle name="#_산출서 2 2 4 5" xfId="31182"/>
    <cellStyle name="#_산출서 2 2 4 6" xfId="31183"/>
    <cellStyle name="#_산출서 2 2 5" xfId="31184"/>
    <cellStyle name="#_산출서 2 2 5 2" xfId="31185"/>
    <cellStyle name="#_산출서 2 2 5 3" xfId="31186"/>
    <cellStyle name="#_산출서 2 2 5 4" xfId="31187"/>
    <cellStyle name="#_산출서 2 2 5 5" xfId="31188"/>
    <cellStyle name="#_산출서 2 2 5 6" xfId="31189"/>
    <cellStyle name="#_산출서 2 2 6" xfId="31190"/>
    <cellStyle name="#_산출서 2 2 6 2" xfId="31191"/>
    <cellStyle name="#_산출서 2 2 6 3" xfId="31192"/>
    <cellStyle name="#_산출서 2 2 6 4" xfId="31193"/>
    <cellStyle name="#_산출서 2 2 6 5" xfId="31194"/>
    <cellStyle name="#_산출서 2 2 6 6" xfId="31195"/>
    <cellStyle name="#_산출서 2 2 7" xfId="31196"/>
    <cellStyle name="#_산출서 2 2 8" xfId="31197"/>
    <cellStyle name="#_산출서 2 2 9" xfId="31198"/>
    <cellStyle name="#_산출서 2 3" xfId="31199"/>
    <cellStyle name="#_산출서 2 3 2" xfId="31200"/>
    <cellStyle name="#_산출서 2 3 3" xfId="31201"/>
    <cellStyle name="#_산출서 2 3 4" xfId="31202"/>
    <cellStyle name="#_산출서 2 3 5" xfId="31203"/>
    <cellStyle name="#_산출서 2 3 6" xfId="31204"/>
    <cellStyle name="#_산출서 2 4" xfId="31205"/>
    <cellStyle name="#_산출서 2 4 2" xfId="31206"/>
    <cellStyle name="#_산출서 2 4 3" xfId="31207"/>
    <cellStyle name="#_산출서 2 4 4" xfId="31208"/>
    <cellStyle name="#_산출서 2 4 5" xfId="31209"/>
    <cellStyle name="#_산출서 2 4 6" xfId="31210"/>
    <cellStyle name="#_산출서 2 5" xfId="31211"/>
    <cellStyle name="#_산출서 2 6" xfId="31212"/>
    <cellStyle name="#_산출서 2 7" xfId="31213"/>
    <cellStyle name="#_산출서 2 8" xfId="31214"/>
    <cellStyle name="#_산출서 3" xfId="31215"/>
    <cellStyle name="#_산출서 3 10" xfId="31216"/>
    <cellStyle name="#_산출서 3 11" xfId="31217"/>
    <cellStyle name="#_산출서 3 2" xfId="31218"/>
    <cellStyle name="#_산출서 3 2 10" xfId="31219"/>
    <cellStyle name="#_산출서 3 2 11" xfId="31220"/>
    <cellStyle name="#_산출서 3 2 2" xfId="31221"/>
    <cellStyle name="#_산출서 3 2 2 2" xfId="31222"/>
    <cellStyle name="#_산출서 3 2 2 3" xfId="31223"/>
    <cellStyle name="#_산출서 3 2 2 4" xfId="31224"/>
    <cellStyle name="#_산출서 3 2 2 5" xfId="31225"/>
    <cellStyle name="#_산출서 3 2 2 6" xfId="31226"/>
    <cellStyle name="#_산출서 3 2 3" xfId="31227"/>
    <cellStyle name="#_산출서 3 2 3 2" xfId="31228"/>
    <cellStyle name="#_산출서 3 2 3 3" xfId="31229"/>
    <cellStyle name="#_산출서 3 2 3 4" xfId="31230"/>
    <cellStyle name="#_산출서 3 2 3 5" xfId="31231"/>
    <cellStyle name="#_산출서 3 2 3 6" xfId="31232"/>
    <cellStyle name="#_산출서 3 2 4" xfId="31233"/>
    <cellStyle name="#_산출서 3 2 4 2" xfId="31234"/>
    <cellStyle name="#_산출서 3 2 4 3" xfId="31235"/>
    <cellStyle name="#_산출서 3 2 4 4" xfId="31236"/>
    <cellStyle name="#_산출서 3 2 4 5" xfId="31237"/>
    <cellStyle name="#_산출서 3 2 4 6" xfId="31238"/>
    <cellStyle name="#_산출서 3 2 5" xfId="31239"/>
    <cellStyle name="#_산출서 3 2 5 2" xfId="31240"/>
    <cellStyle name="#_산출서 3 2 5 3" xfId="31241"/>
    <cellStyle name="#_산출서 3 2 5 4" xfId="31242"/>
    <cellStyle name="#_산출서 3 2 5 5" xfId="31243"/>
    <cellStyle name="#_산출서 3 2 5 6" xfId="31244"/>
    <cellStyle name="#_산출서 3 2 6" xfId="31245"/>
    <cellStyle name="#_산출서 3 2 6 2" xfId="31246"/>
    <cellStyle name="#_산출서 3 2 6 3" xfId="31247"/>
    <cellStyle name="#_산출서 3 2 6 4" xfId="31248"/>
    <cellStyle name="#_산출서 3 2 6 5" xfId="31249"/>
    <cellStyle name="#_산출서 3 2 6 6" xfId="31250"/>
    <cellStyle name="#_산출서 3 2 7" xfId="31251"/>
    <cellStyle name="#_산출서 3 2 8" xfId="31252"/>
    <cellStyle name="#_산출서 3 2 9" xfId="31253"/>
    <cellStyle name="#_산출서 3 3" xfId="31254"/>
    <cellStyle name="#_산출서 3 3 2" xfId="31255"/>
    <cellStyle name="#_산출서 3 3 3" xfId="31256"/>
    <cellStyle name="#_산출서 3 3 4" xfId="31257"/>
    <cellStyle name="#_산출서 3 3 5" xfId="31258"/>
    <cellStyle name="#_산출서 3 3 6" xfId="31259"/>
    <cellStyle name="#_산출서 3 4" xfId="31260"/>
    <cellStyle name="#_산출서 3 4 2" xfId="31261"/>
    <cellStyle name="#_산출서 3 4 3" xfId="31262"/>
    <cellStyle name="#_산출서 3 4 4" xfId="31263"/>
    <cellStyle name="#_산출서 3 4 5" xfId="31264"/>
    <cellStyle name="#_산출서 3 4 6" xfId="31265"/>
    <cellStyle name="#_산출서 3 5" xfId="31266"/>
    <cellStyle name="#_산출서 3 5 2" xfId="31267"/>
    <cellStyle name="#_산출서 3 5 3" xfId="31268"/>
    <cellStyle name="#_산출서 3 5 4" xfId="31269"/>
    <cellStyle name="#_산출서 3 5 5" xfId="31270"/>
    <cellStyle name="#_산출서 3 5 6" xfId="31271"/>
    <cellStyle name="#_산출서 3 6" xfId="31272"/>
    <cellStyle name="#_산출서 3 6 2" xfId="31273"/>
    <cellStyle name="#_산출서 3 6 3" xfId="31274"/>
    <cellStyle name="#_산출서 3 6 4" xfId="31275"/>
    <cellStyle name="#_산출서 3 6 5" xfId="31276"/>
    <cellStyle name="#_산출서 3 6 6" xfId="31277"/>
    <cellStyle name="#_산출서 3 7" xfId="31278"/>
    <cellStyle name="#_산출서 3 7 2" xfId="31279"/>
    <cellStyle name="#_산출서 3 7 3" xfId="31280"/>
    <cellStyle name="#_산출서 3 7 4" xfId="31281"/>
    <cellStyle name="#_산출서 3 7 5" xfId="31282"/>
    <cellStyle name="#_산출서 3 7 6" xfId="31283"/>
    <cellStyle name="#_산출서 3 8" xfId="31284"/>
    <cellStyle name="#_산출서 3 9" xfId="31285"/>
    <cellStyle name="#_산출서 4" xfId="31286"/>
    <cellStyle name="#_산출서 4 10" xfId="31287"/>
    <cellStyle name="#_산출서 4 11" xfId="31288"/>
    <cellStyle name="#_산출서 4 2" xfId="31289"/>
    <cellStyle name="#_산출서 4 2 2" xfId="31290"/>
    <cellStyle name="#_산출서 4 2 3" xfId="31291"/>
    <cellStyle name="#_산출서 4 2 4" xfId="31292"/>
    <cellStyle name="#_산출서 4 2 5" xfId="31293"/>
    <cellStyle name="#_산출서 4 2 6" xfId="31294"/>
    <cellStyle name="#_산출서 4 3" xfId="31295"/>
    <cellStyle name="#_산출서 4 3 2" xfId="31296"/>
    <cellStyle name="#_산출서 4 3 3" xfId="31297"/>
    <cellStyle name="#_산출서 4 3 4" xfId="31298"/>
    <cellStyle name="#_산출서 4 3 5" xfId="31299"/>
    <cellStyle name="#_산출서 4 3 6" xfId="31300"/>
    <cellStyle name="#_산출서 4 4" xfId="31301"/>
    <cellStyle name="#_산출서 4 4 2" xfId="31302"/>
    <cellStyle name="#_산출서 4 4 3" xfId="31303"/>
    <cellStyle name="#_산출서 4 4 4" xfId="31304"/>
    <cellStyle name="#_산출서 4 4 5" xfId="31305"/>
    <cellStyle name="#_산출서 4 4 6" xfId="31306"/>
    <cellStyle name="#_산출서 4 5" xfId="31307"/>
    <cellStyle name="#_산출서 4 5 2" xfId="31308"/>
    <cellStyle name="#_산출서 4 5 3" xfId="31309"/>
    <cellStyle name="#_산출서 4 5 4" xfId="31310"/>
    <cellStyle name="#_산출서 4 5 5" xfId="31311"/>
    <cellStyle name="#_산출서 4 5 6" xfId="31312"/>
    <cellStyle name="#_산출서 4 6" xfId="31313"/>
    <cellStyle name="#_산출서 4 6 2" xfId="31314"/>
    <cellStyle name="#_산출서 4 6 3" xfId="31315"/>
    <cellStyle name="#_산출서 4 6 4" xfId="31316"/>
    <cellStyle name="#_산출서 4 6 5" xfId="31317"/>
    <cellStyle name="#_산출서 4 6 6" xfId="31318"/>
    <cellStyle name="#_산출서 4 7" xfId="31319"/>
    <cellStyle name="#_산출서 4 8" xfId="31320"/>
    <cellStyle name="#_산출서 4 9" xfId="31321"/>
    <cellStyle name="#_산출서 5" xfId="31322"/>
    <cellStyle name="#_산출서 5 2" xfId="31323"/>
    <cellStyle name="#_산출서 5 3" xfId="31324"/>
    <cellStyle name="#_산출서 5 4" xfId="31325"/>
    <cellStyle name="#_산출서 5 5" xfId="31326"/>
    <cellStyle name="#_산출서 5 6" xfId="31327"/>
    <cellStyle name="#_산출서 6" xfId="31328"/>
    <cellStyle name="#_산출서 6 2" xfId="31329"/>
    <cellStyle name="#_산출서 6 3" xfId="31330"/>
    <cellStyle name="#_산출서 6 4" xfId="31331"/>
    <cellStyle name="#_산출서 6 5" xfId="31332"/>
    <cellStyle name="#_산출서 6 6" xfId="31333"/>
    <cellStyle name="#_산출서 7" xfId="31334"/>
    <cellStyle name="#_수강용 책걸상 14종" xfId="37169"/>
    <cellStyle name="#_수원이미지홍보영상물제작-최종" xfId="39"/>
    <cellStyle name="#_수원이미지홍보영상물제작-최종 2" xfId="13388"/>
    <cellStyle name="#_수원이미지홍보영상물제작-최종 2 2" xfId="36715"/>
    <cellStyle name="#_수원이미지홍보영상물제작-최종 3" xfId="13389"/>
    <cellStyle name="#_수원이미지홍보영상물제작-최종 3 2" xfId="36716"/>
    <cellStyle name="#_수원이미지홍보영상물제작-최종 4" xfId="13390"/>
    <cellStyle name="#_수원이미지홍보영상물제작-최종 4 2" xfId="36717"/>
    <cellStyle name="#_수원이미지홍보영상물제작-최종 5" xfId="36718"/>
    <cellStyle name="#_스테인레스 42종" xfId="37170"/>
    <cellStyle name="#_실시설계(050328)" xfId="37134"/>
    <cellStyle name="#_실시설계(060905)양식" xfId="31335"/>
    <cellStyle name="#_실시설계(060905)양식 2" xfId="31336"/>
    <cellStyle name="#_실시설계(060905)양식 2 2" xfId="31337"/>
    <cellStyle name="#_실시설계(060905)양식 2 2 2" xfId="31338"/>
    <cellStyle name="#_실시설계(060905)양식 2 2 2 10" xfId="31339"/>
    <cellStyle name="#_실시설계(060905)양식 2 2 2 11" xfId="31340"/>
    <cellStyle name="#_실시설계(060905)양식 2 2 2 2" xfId="31341"/>
    <cellStyle name="#_실시설계(060905)양식 2 2 2 2 2" xfId="31342"/>
    <cellStyle name="#_실시설계(060905)양식 2 2 2 2 3" xfId="31343"/>
    <cellStyle name="#_실시설계(060905)양식 2 2 2 2 4" xfId="31344"/>
    <cellStyle name="#_실시설계(060905)양식 2 2 2 2 5" xfId="31345"/>
    <cellStyle name="#_실시설계(060905)양식 2 2 2 2 6" xfId="31346"/>
    <cellStyle name="#_실시설계(060905)양식 2 2 2 3" xfId="31347"/>
    <cellStyle name="#_실시설계(060905)양식 2 2 2 3 2" xfId="31348"/>
    <cellStyle name="#_실시설계(060905)양식 2 2 2 3 3" xfId="31349"/>
    <cellStyle name="#_실시설계(060905)양식 2 2 2 3 4" xfId="31350"/>
    <cellStyle name="#_실시설계(060905)양식 2 2 2 3 5" xfId="31351"/>
    <cellStyle name="#_실시설계(060905)양식 2 2 2 3 6" xfId="31352"/>
    <cellStyle name="#_실시설계(060905)양식 2 2 2 4" xfId="31353"/>
    <cellStyle name="#_실시설계(060905)양식 2 2 2 4 2" xfId="31354"/>
    <cellStyle name="#_실시설계(060905)양식 2 2 2 4 3" xfId="31355"/>
    <cellStyle name="#_실시설계(060905)양식 2 2 2 4 4" xfId="31356"/>
    <cellStyle name="#_실시설계(060905)양식 2 2 2 4 5" xfId="31357"/>
    <cellStyle name="#_실시설계(060905)양식 2 2 2 4 6" xfId="31358"/>
    <cellStyle name="#_실시설계(060905)양식 2 2 2 5" xfId="31359"/>
    <cellStyle name="#_실시설계(060905)양식 2 2 2 5 2" xfId="31360"/>
    <cellStyle name="#_실시설계(060905)양식 2 2 2 5 3" xfId="31361"/>
    <cellStyle name="#_실시설계(060905)양식 2 2 2 5 4" xfId="31362"/>
    <cellStyle name="#_실시설계(060905)양식 2 2 2 5 5" xfId="31363"/>
    <cellStyle name="#_실시설계(060905)양식 2 2 2 5 6" xfId="31364"/>
    <cellStyle name="#_실시설계(060905)양식 2 2 2 6" xfId="31365"/>
    <cellStyle name="#_실시설계(060905)양식 2 2 2 6 2" xfId="31366"/>
    <cellStyle name="#_실시설계(060905)양식 2 2 2 6 3" xfId="31367"/>
    <cellStyle name="#_실시설계(060905)양식 2 2 2 6 4" xfId="31368"/>
    <cellStyle name="#_실시설계(060905)양식 2 2 2 6 5" xfId="31369"/>
    <cellStyle name="#_실시설계(060905)양식 2 2 2 6 6" xfId="31370"/>
    <cellStyle name="#_실시설계(060905)양식 2 2 2 7" xfId="31371"/>
    <cellStyle name="#_실시설계(060905)양식 2 2 2 8" xfId="31372"/>
    <cellStyle name="#_실시설계(060905)양식 2 2 2 9" xfId="31373"/>
    <cellStyle name="#_실시설계(060905)양식 2 2 3" xfId="31374"/>
    <cellStyle name="#_실시설계(060905)양식 2 2 3 2" xfId="31375"/>
    <cellStyle name="#_실시설계(060905)양식 2 2 3 3" xfId="31376"/>
    <cellStyle name="#_실시설계(060905)양식 2 2 3 4" xfId="31377"/>
    <cellStyle name="#_실시설계(060905)양식 2 2 3 5" xfId="31378"/>
    <cellStyle name="#_실시설계(060905)양식 2 2 3 6" xfId="31379"/>
    <cellStyle name="#_실시설계(060905)양식 2 2 4" xfId="31380"/>
    <cellStyle name="#_실시설계(060905)양식 2 2 4 2" xfId="31381"/>
    <cellStyle name="#_실시설계(060905)양식 2 2 4 3" xfId="31382"/>
    <cellStyle name="#_실시설계(060905)양식 2 2 4 4" xfId="31383"/>
    <cellStyle name="#_실시설계(060905)양식 2 2 4 5" xfId="31384"/>
    <cellStyle name="#_실시설계(060905)양식 2 2 4 6" xfId="31385"/>
    <cellStyle name="#_실시설계(060905)양식 2 2 5" xfId="31386"/>
    <cellStyle name="#_실시설계(060905)양식 2 2 6" xfId="31387"/>
    <cellStyle name="#_실시설계(060905)양식 2 2 7" xfId="31388"/>
    <cellStyle name="#_실시설계(060905)양식 2 2 8" xfId="31389"/>
    <cellStyle name="#_실시설계(060905)양식 2 3" xfId="31390"/>
    <cellStyle name="#_실시설계(060905)양식 2 3 10" xfId="31391"/>
    <cellStyle name="#_실시설계(060905)양식 2 3 11" xfId="31392"/>
    <cellStyle name="#_실시설계(060905)양식 2 3 2" xfId="31393"/>
    <cellStyle name="#_실시설계(060905)양식 2 3 2 10" xfId="31394"/>
    <cellStyle name="#_실시설계(060905)양식 2 3 2 11" xfId="31395"/>
    <cellStyle name="#_실시설계(060905)양식 2 3 2 2" xfId="31396"/>
    <cellStyle name="#_실시설계(060905)양식 2 3 2 2 2" xfId="31397"/>
    <cellStyle name="#_실시설계(060905)양식 2 3 2 2 3" xfId="31398"/>
    <cellStyle name="#_실시설계(060905)양식 2 3 2 2 4" xfId="31399"/>
    <cellStyle name="#_실시설계(060905)양식 2 3 2 2 5" xfId="31400"/>
    <cellStyle name="#_실시설계(060905)양식 2 3 2 2 6" xfId="31401"/>
    <cellStyle name="#_실시설계(060905)양식 2 3 2 3" xfId="31402"/>
    <cellStyle name="#_실시설계(060905)양식 2 3 2 3 2" xfId="31403"/>
    <cellStyle name="#_실시설계(060905)양식 2 3 2 3 3" xfId="31404"/>
    <cellStyle name="#_실시설계(060905)양식 2 3 2 3 4" xfId="31405"/>
    <cellStyle name="#_실시설계(060905)양식 2 3 2 3 5" xfId="31406"/>
    <cellStyle name="#_실시설계(060905)양식 2 3 2 3 6" xfId="31407"/>
    <cellStyle name="#_실시설계(060905)양식 2 3 2 4" xfId="31408"/>
    <cellStyle name="#_실시설계(060905)양식 2 3 2 4 2" xfId="31409"/>
    <cellStyle name="#_실시설계(060905)양식 2 3 2 4 3" xfId="31410"/>
    <cellStyle name="#_실시설계(060905)양식 2 3 2 4 4" xfId="31411"/>
    <cellStyle name="#_실시설계(060905)양식 2 3 2 4 5" xfId="31412"/>
    <cellStyle name="#_실시설계(060905)양식 2 3 2 4 6" xfId="31413"/>
    <cellStyle name="#_실시설계(060905)양식 2 3 2 5" xfId="31414"/>
    <cellStyle name="#_실시설계(060905)양식 2 3 2 5 2" xfId="31415"/>
    <cellStyle name="#_실시설계(060905)양식 2 3 2 5 3" xfId="31416"/>
    <cellStyle name="#_실시설계(060905)양식 2 3 2 5 4" xfId="31417"/>
    <cellStyle name="#_실시설계(060905)양식 2 3 2 5 5" xfId="31418"/>
    <cellStyle name="#_실시설계(060905)양식 2 3 2 5 6" xfId="31419"/>
    <cellStyle name="#_실시설계(060905)양식 2 3 2 6" xfId="31420"/>
    <cellStyle name="#_실시설계(060905)양식 2 3 2 6 2" xfId="31421"/>
    <cellStyle name="#_실시설계(060905)양식 2 3 2 6 3" xfId="31422"/>
    <cellStyle name="#_실시설계(060905)양식 2 3 2 6 4" xfId="31423"/>
    <cellStyle name="#_실시설계(060905)양식 2 3 2 6 5" xfId="31424"/>
    <cellStyle name="#_실시설계(060905)양식 2 3 2 6 6" xfId="31425"/>
    <cellStyle name="#_실시설계(060905)양식 2 3 2 7" xfId="31426"/>
    <cellStyle name="#_실시설계(060905)양식 2 3 2 8" xfId="31427"/>
    <cellStyle name="#_실시설계(060905)양식 2 3 2 9" xfId="31428"/>
    <cellStyle name="#_실시설계(060905)양식 2 3 3" xfId="31429"/>
    <cellStyle name="#_실시설계(060905)양식 2 3 3 2" xfId="31430"/>
    <cellStyle name="#_실시설계(060905)양식 2 3 3 3" xfId="31431"/>
    <cellStyle name="#_실시설계(060905)양식 2 3 3 4" xfId="31432"/>
    <cellStyle name="#_실시설계(060905)양식 2 3 3 5" xfId="31433"/>
    <cellStyle name="#_실시설계(060905)양식 2 3 3 6" xfId="31434"/>
    <cellStyle name="#_실시설계(060905)양식 2 3 4" xfId="31435"/>
    <cellStyle name="#_실시설계(060905)양식 2 3 4 2" xfId="31436"/>
    <cellStyle name="#_실시설계(060905)양식 2 3 4 3" xfId="31437"/>
    <cellStyle name="#_실시설계(060905)양식 2 3 4 4" xfId="31438"/>
    <cellStyle name="#_실시설계(060905)양식 2 3 4 5" xfId="31439"/>
    <cellStyle name="#_실시설계(060905)양식 2 3 4 6" xfId="31440"/>
    <cellStyle name="#_실시설계(060905)양식 2 3 5" xfId="31441"/>
    <cellStyle name="#_실시설계(060905)양식 2 3 5 2" xfId="31442"/>
    <cellStyle name="#_실시설계(060905)양식 2 3 5 3" xfId="31443"/>
    <cellStyle name="#_실시설계(060905)양식 2 3 5 4" xfId="31444"/>
    <cellStyle name="#_실시설계(060905)양식 2 3 5 5" xfId="31445"/>
    <cellStyle name="#_실시설계(060905)양식 2 3 5 6" xfId="31446"/>
    <cellStyle name="#_실시설계(060905)양식 2 3 6" xfId="31447"/>
    <cellStyle name="#_실시설계(060905)양식 2 3 6 2" xfId="31448"/>
    <cellStyle name="#_실시설계(060905)양식 2 3 6 3" xfId="31449"/>
    <cellStyle name="#_실시설계(060905)양식 2 3 6 4" xfId="31450"/>
    <cellStyle name="#_실시설계(060905)양식 2 3 6 5" xfId="31451"/>
    <cellStyle name="#_실시설계(060905)양식 2 3 6 6" xfId="31452"/>
    <cellStyle name="#_실시설계(060905)양식 2 3 7" xfId="31453"/>
    <cellStyle name="#_실시설계(060905)양식 2 3 7 2" xfId="31454"/>
    <cellStyle name="#_실시설계(060905)양식 2 3 7 3" xfId="31455"/>
    <cellStyle name="#_실시설계(060905)양식 2 3 7 4" xfId="31456"/>
    <cellStyle name="#_실시설계(060905)양식 2 3 7 5" xfId="31457"/>
    <cellStyle name="#_실시설계(060905)양식 2 3 7 6" xfId="31458"/>
    <cellStyle name="#_실시설계(060905)양식 2 3 8" xfId="31459"/>
    <cellStyle name="#_실시설계(060905)양식 2 3 9" xfId="31460"/>
    <cellStyle name="#_실시설계(060905)양식 2 4" xfId="31461"/>
    <cellStyle name="#_실시설계(060905)양식 2 4 10" xfId="31462"/>
    <cellStyle name="#_실시설계(060905)양식 2 4 11" xfId="31463"/>
    <cellStyle name="#_실시설계(060905)양식 2 4 2" xfId="31464"/>
    <cellStyle name="#_실시설계(060905)양식 2 4 2 2" xfId="31465"/>
    <cellStyle name="#_실시설계(060905)양식 2 4 2 3" xfId="31466"/>
    <cellStyle name="#_실시설계(060905)양식 2 4 2 4" xfId="31467"/>
    <cellStyle name="#_실시설계(060905)양식 2 4 2 5" xfId="31468"/>
    <cellStyle name="#_실시설계(060905)양식 2 4 2 6" xfId="31469"/>
    <cellStyle name="#_실시설계(060905)양식 2 4 3" xfId="31470"/>
    <cellStyle name="#_실시설계(060905)양식 2 4 3 2" xfId="31471"/>
    <cellStyle name="#_실시설계(060905)양식 2 4 3 3" xfId="31472"/>
    <cellStyle name="#_실시설계(060905)양식 2 4 3 4" xfId="31473"/>
    <cellStyle name="#_실시설계(060905)양식 2 4 3 5" xfId="31474"/>
    <cellStyle name="#_실시설계(060905)양식 2 4 3 6" xfId="31475"/>
    <cellStyle name="#_실시설계(060905)양식 2 4 4" xfId="31476"/>
    <cellStyle name="#_실시설계(060905)양식 2 4 4 2" xfId="31477"/>
    <cellStyle name="#_실시설계(060905)양식 2 4 4 3" xfId="31478"/>
    <cellStyle name="#_실시설계(060905)양식 2 4 4 4" xfId="31479"/>
    <cellStyle name="#_실시설계(060905)양식 2 4 4 5" xfId="31480"/>
    <cellStyle name="#_실시설계(060905)양식 2 4 4 6" xfId="31481"/>
    <cellStyle name="#_실시설계(060905)양식 2 4 5" xfId="31482"/>
    <cellStyle name="#_실시설계(060905)양식 2 4 5 2" xfId="31483"/>
    <cellStyle name="#_실시설계(060905)양식 2 4 5 3" xfId="31484"/>
    <cellStyle name="#_실시설계(060905)양식 2 4 5 4" xfId="31485"/>
    <cellStyle name="#_실시설계(060905)양식 2 4 5 5" xfId="31486"/>
    <cellStyle name="#_실시설계(060905)양식 2 4 5 6" xfId="31487"/>
    <cellStyle name="#_실시설계(060905)양식 2 4 6" xfId="31488"/>
    <cellStyle name="#_실시설계(060905)양식 2 4 6 2" xfId="31489"/>
    <cellStyle name="#_실시설계(060905)양식 2 4 6 3" xfId="31490"/>
    <cellStyle name="#_실시설계(060905)양식 2 4 6 4" xfId="31491"/>
    <cellStyle name="#_실시설계(060905)양식 2 4 6 5" xfId="31492"/>
    <cellStyle name="#_실시설계(060905)양식 2 4 6 6" xfId="31493"/>
    <cellStyle name="#_실시설계(060905)양식 2 4 7" xfId="31494"/>
    <cellStyle name="#_실시설계(060905)양식 2 4 8" xfId="31495"/>
    <cellStyle name="#_실시설계(060905)양식 2 4 9" xfId="31496"/>
    <cellStyle name="#_실시설계(060905)양식 2 5" xfId="31497"/>
    <cellStyle name="#_실시설계(060905)양식 2 5 2" xfId="31498"/>
    <cellStyle name="#_실시설계(060905)양식 2 5 3" xfId="31499"/>
    <cellStyle name="#_실시설계(060905)양식 2 5 4" xfId="31500"/>
    <cellStyle name="#_실시설계(060905)양식 2 5 5" xfId="31501"/>
    <cellStyle name="#_실시설계(060905)양식 2 5 6" xfId="31502"/>
    <cellStyle name="#_실시설계(060905)양식 2 6" xfId="31503"/>
    <cellStyle name="#_실시설계(060905)양식 2 6 2" xfId="31504"/>
    <cellStyle name="#_실시설계(060905)양식 2 6 3" xfId="31505"/>
    <cellStyle name="#_실시설계(060905)양식 2 6 4" xfId="31506"/>
    <cellStyle name="#_실시설계(060905)양식 2 6 5" xfId="31507"/>
    <cellStyle name="#_실시설계(060905)양식 2 6 6" xfId="31508"/>
    <cellStyle name="#_실시설계(060905)양식 2 7" xfId="31509"/>
    <cellStyle name="#_실시설계(060905)양식 3" xfId="31510"/>
    <cellStyle name="#_실시설계(060905)양식 3 2" xfId="31511"/>
    <cellStyle name="#_실시설계(060905)양식 3 2 10" xfId="31512"/>
    <cellStyle name="#_실시설계(060905)양식 3 2 11" xfId="31513"/>
    <cellStyle name="#_실시설계(060905)양식 3 2 2" xfId="31514"/>
    <cellStyle name="#_실시설계(060905)양식 3 2 2 2" xfId="31515"/>
    <cellStyle name="#_실시설계(060905)양식 3 2 2 3" xfId="31516"/>
    <cellStyle name="#_실시설계(060905)양식 3 2 2 4" xfId="31517"/>
    <cellStyle name="#_실시설계(060905)양식 3 2 2 5" xfId="31518"/>
    <cellStyle name="#_실시설계(060905)양식 3 2 2 6" xfId="31519"/>
    <cellStyle name="#_실시설계(060905)양식 3 2 3" xfId="31520"/>
    <cellStyle name="#_실시설계(060905)양식 3 2 3 2" xfId="31521"/>
    <cellStyle name="#_실시설계(060905)양식 3 2 3 3" xfId="31522"/>
    <cellStyle name="#_실시설계(060905)양식 3 2 3 4" xfId="31523"/>
    <cellStyle name="#_실시설계(060905)양식 3 2 3 5" xfId="31524"/>
    <cellStyle name="#_실시설계(060905)양식 3 2 3 6" xfId="31525"/>
    <cellStyle name="#_실시설계(060905)양식 3 2 4" xfId="31526"/>
    <cellStyle name="#_실시설계(060905)양식 3 2 4 2" xfId="31527"/>
    <cellStyle name="#_실시설계(060905)양식 3 2 4 3" xfId="31528"/>
    <cellStyle name="#_실시설계(060905)양식 3 2 4 4" xfId="31529"/>
    <cellStyle name="#_실시설계(060905)양식 3 2 4 5" xfId="31530"/>
    <cellStyle name="#_실시설계(060905)양식 3 2 4 6" xfId="31531"/>
    <cellStyle name="#_실시설계(060905)양식 3 2 5" xfId="31532"/>
    <cellStyle name="#_실시설계(060905)양식 3 2 5 2" xfId="31533"/>
    <cellStyle name="#_실시설계(060905)양식 3 2 5 3" xfId="31534"/>
    <cellStyle name="#_실시설계(060905)양식 3 2 5 4" xfId="31535"/>
    <cellStyle name="#_실시설계(060905)양식 3 2 5 5" xfId="31536"/>
    <cellStyle name="#_실시설계(060905)양식 3 2 5 6" xfId="31537"/>
    <cellStyle name="#_실시설계(060905)양식 3 2 6" xfId="31538"/>
    <cellStyle name="#_실시설계(060905)양식 3 2 6 2" xfId="31539"/>
    <cellStyle name="#_실시설계(060905)양식 3 2 6 3" xfId="31540"/>
    <cellStyle name="#_실시설계(060905)양식 3 2 6 4" xfId="31541"/>
    <cellStyle name="#_실시설계(060905)양식 3 2 6 5" xfId="31542"/>
    <cellStyle name="#_실시설계(060905)양식 3 2 6 6" xfId="31543"/>
    <cellStyle name="#_실시설계(060905)양식 3 2 7" xfId="31544"/>
    <cellStyle name="#_실시설계(060905)양식 3 2 8" xfId="31545"/>
    <cellStyle name="#_실시설계(060905)양식 3 2 9" xfId="31546"/>
    <cellStyle name="#_실시설계(060905)양식 3 3" xfId="31547"/>
    <cellStyle name="#_실시설계(060905)양식 3 3 2" xfId="31548"/>
    <cellStyle name="#_실시설계(060905)양식 3 3 3" xfId="31549"/>
    <cellStyle name="#_실시설계(060905)양식 3 3 4" xfId="31550"/>
    <cellStyle name="#_실시설계(060905)양식 3 3 5" xfId="31551"/>
    <cellStyle name="#_실시설계(060905)양식 3 3 6" xfId="31552"/>
    <cellStyle name="#_실시설계(060905)양식 3 4" xfId="31553"/>
    <cellStyle name="#_실시설계(060905)양식 3 4 2" xfId="31554"/>
    <cellStyle name="#_실시설계(060905)양식 3 4 3" xfId="31555"/>
    <cellStyle name="#_실시설계(060905)양식 3 4 4" xfId="31556"/>
    <cellStyle name="#_실시설계(060905)양식 3 4 5" xfId="31557"/>
    <cellStyle name="#_실시설계(060905)양식 3 4 6" xfId="31558"/>
    <cellStyle name="#_실시설계(060905)양식 3 5" xfId="31559"/>
    <cellStyle name="#_실시설계(060905)양식 3 6" xfId="31560"/>
    <cellStyle name="#_실시설계(060905)양식 3 7" xfId="31561"/>
    <cellStyle name="#_실시설계(060905)양식 3 8" xfId="31562"/>
    <cellStyle name="#_실시설계(060905)양식 4" xfId="31563"/>
    <cellStyle name="#_실시설계(060905)양식 4 10" xfId="31564"/>
    <cellStyle name="#_실시설계(060905)양식 4 11" xfId="31565"/>
    <cellStyle name="#_실시설계(060905)양식 4 2" xfId="31566"/>
    <cellStyle name="#_실시설계(060905)양식 4 2 10" xfId="31567"/>
    <cellStyle name="#_실시설계(060905)양식 4 2 11" xfId="31568"/>
    <cellStyle name="#_실시설계(060905)양식 4 2 2" xfId="31569"/>
    <cellStyle name="#_실시설계(060905)양식 4 2 2 2" xfId="31570"/>
    <cellStyle name="#_실시설계(060905)양식 4 2 2 3" xfId="31571"/>
    <cellStyle name="#_실시설계(060905)양식 4 2 2 4" xfId="31572"/>
    <cellStyle name="#_실시설계(060905)양식 4 2 2 5" xfId="31573"/>
    <cellStyle name="#_실시설계(060905)양식 4 2 2 6" xfId="31574"/>
    <cellStyle name="#_실시설계(060905)양식 4 2 3" xfId="31575"/>
    <cellStyle name="#_실시설계(060905)양식 4 2 3 2" xfId="31576"/>
    <cellStyle name="#_실시설계(060905)양식 4 2 3 3" xfId="31577"/>
    <cellStyle name="#_실시설계(060905)양식 4 2 3 4" xfId="31578"/>
    <cellStyle name="#_실시설계(060905)양식 4 2 3 5" xfId="31579"/>
    <cellStyle name="#_실시설계(060905)양식 4 2 3 6" xfId="31580"/>
    <cellStyle name="#_실시설계(060905)양식 4 2 4" xfId="31581"/>
    <cellStyle name="#_실시설계(060905)양식 4 2 4 2" xfId="31582"/>
    <cellStyle name="#_실시설계(060905)양식 4 2 4 3" xfId="31583"/>
    <cellStyle name="#_실시설계(060905)양식 4 2 4 4" xfId="31584"/>
    <cellStyle name="#_실시설계(060905)양식 4 2 4 5" xfId="31585"/>
    <cellStyle name="#_실시설계(060905)양식 4 2 4 6" xfId="31586"/>
    <cellStyle name="#_실시설계(060905)양식 4 2 5" xfId="31587"/>
    <cellStyle name="#_실시설계(060905)양식 4 2 5 2" xfId="31588"/>
    <cellStyle name="#_실시설계(060905)양식 4 2 5 3" xfId="31589"/>
    <cellStyle name="#_실시설계(060905)양식 4 2 5 4" xfId="31590"/>
    <cellStyle name="#_실시설계(060905)양식 4 2 5 5" xfId="31591"/>
    <cellStyle name="#_실시설계(060905)양식 4 2 5 6" xfId="31592"/>
    <cellStyle name="#_실시설계(060905)양식 4 2 6" xfId="31593"/>
    <cellStyle name="#_실시설계(060905)양식 4 2 6 2" xfId="31594"/>
    <cellStyle name="#_실시설계(060905)양식 4 2 6 3" xfId="31595"/>
    <cellStyle name="#_실시설계(060905)양식 4 2 6 4" xfId="31596"/>
    <cellStyle name="#_실시설계(060905)양식 4 2 6 5" xfId="31597"/>
    <cellStyle name="#_실시설계(060905)양식 4 2 6 6" xfId="31598"/>
    <cellStyle name="#_실시설계(060905)양식 4 2 7" xfId="31599"/>
    <cellStyle name="#_실시설계(060905)양식 4 2 8" xfId="31600"/>
    <cellStyle name="#_실시설계(060905)양식 4 2 9" xfId="31601"/>
    <cellStyle name="#_실시설계(060905)양식 4 3" xfId="31602"/>
    <cellStyle name="#_실시설계(060905)양식 4 3 2" xfId="31603"/>
    <cellStyle name="#_실시설계(060905)양식 4 3 3" xfId="31604"/>
    <cellStyle name="#_실시설계(060905)양식 4 3 4" xfId="31605"/>
    <cellStyle name="#_실시설계(060905)양식 4 3 5" xfId="31606"/>
    <cellStyle name="#_실시설계(060905)양식 4 3 6" xfId="31607"/>
    <cellStyle name="#_실시설계(060905)양식 4 4" xfId="31608"/>
    <cellStyle name="#_실시설계(060905)양식 4 4 2" xfId="31609"/>
    <cellStyle name="#_실시설계(060905)양식 4 4 3" xfId="31610"/>
    <cellStyle name="#_실시설계(060905)양식 4 4 4" xfId="31611"/>
    <cellStyle name="#_실시설계(060905)양식 4 4 5" xfId="31612"/>
    <cellStyle name="#_실시설계(060905)양식 4 4 6" xfId="31613"/>
    <cellStyle name="#_실시설계(060905)양식 4 5" xfId="31614"/>
    <cellStyle name="#_실시설계(060905)양식 4 5 2" xfId="31615"/>
    <cellStyle name="#_실시설계(060905)양식 4 5 3" xfId="31616"/>
    <cellStyle name="#_실시설계(060905)양식 4 5 4" xfId="31617"/>
    <cellStyle name="#_실시설계(060905)양식 4 5 5" xfId="31618"/>
    <cellStyle name="#_실시설계(060905)양식 4 5 6" xfId="31619"/>
    <cellStyle name="#_실시설계(060905)양식 4 6" xfId="31620"/>
    <cellStyle name="#_실시설계(060905)양식 4 6 2" xfId="31621"/>
    <cellStyle name="#_실시설계(060905)양식 4 6 3" xfId="31622"/>
    <cellStyle name="#_실시설계(060905)양식 4 6 4" xfId="31623"/>
    <cellStyle name="#_실시설계(060905)양식 4 6 5" xfId="31624"/>
    <cellStyle name="#_실시설계(060905)양식 4 6 6" xfId="31625"/>
    <cellStyle name="#_실시설계(060905)양식 4 7" xfId="31626"/>
    <cellStyle name="#_실시설계(060905)양식 4 7 2" xfId="31627"/>
    <cellStyle name="#_실시설계(060905)양식 4 7 3" xfId="31628"/>
    <cellStyle name="#_실시설계(060905)양식 4 7 4" xfId="31629"/>
    <cellStyle name="#_실시설계(060905)양식 4 7 5" xfId="31630"/>
    <cellStyle name="#_실시설계(060905)양식 4 7 6" xfId="31631"/>
    <cellStyle name="#_실시설계(060905)양식 4 8" xfId="31632"/>
    <cellStyle name="#_실시설계(060905)양식 4 9" xfId="31633"/>
    <cellStyle name="#_실시설계(060905)양식 5" xfId="31634"/>
    <cellStyle name="#_실시설계(060905)양식 5 10" xfId="31635"/>
    <cellStyle name="#_실시설계(060905)양식 5 11" xfId="31636"/>
    <cellStyle name="#_실시설계(060905)양식 5 2" xfId="31637"/>
    <cellStyle name="#_실시설계(060905)양식 5 2 2" xfId="31638"/>
    <cellStyle name="#_실시설계(060905)양식 5 2 3" xfId="31639"/>
    <cellStyle name="#_실시설계(060905)양식 5 2 4" xfId="31640"/>
    <cellStyle name="#_실시설계(060905)양식 5 2 5" xfId="31641"/>
    <cellStyle name="#_실시설계(060905)양식 5 2 6" xfId="31642"/>
    <cellStyle name="#_실시설계(060905)양식 5 3" xfId="31643"/>
    <cellStyle name="#_실시설계(060905)양식 5 3 2" xfId="31644"/>
    <cellStyle name="#_실시설계(060905)양식 5 3 3" xfId="31645"/>
    <cellStyle name="#_실시설계(060905)양식 5 3 4" xfId="31646"/>
    <cellStyle name="#_실시설계(060905)양식 5 3 5" xfId="31647"/>
    <cellStyle name="#_실시설계(060905)양식 5 3 6" xfId="31648"/>
    <cellStyle name="#_실시설계(060905)양식 5 4" xfId="31649"/>
    <cellStyle name="#_실시설계(060905)양식 5 4 2" xfId="31650"/>
    <cellStyle name="#_실시설계(060905)양식 5 4 3" xfId="31651"/>
    <cellStyle name="#_실시설계(060905)양식 5 4 4" xfId="31652"/>
    <cellStyle name="#_실시설계(060905)양식 5 4 5" xfId="31653"/>
    <cellStyle name="#_실시설계(060905)양식 5 4 6" xfId="31654"/>
    <cellStyle name="#_실시설계(060905)양식 5 5" xfId="31655"/>
    <cellStyle name="#_실시설계(060905)양식 5 5 2" xfId="31656"/>
    <cellStyle name="#_실시설계(060905)양식 5 5 3" xfId="31657"/>
    <cellStyle name="#_실시설계(060905)양식 5 5 4" xfId="31658"/>
    <cellStyle name="#_실시설계(060905)양식 5 5 5" xfId="31659"/>
    <cellStyle name="#_실시설계(060905)양식 5 5 6" xfId="31660"/>
    <cellStyle name="#_실시설계(060905)양식 5 6" xfId="31661"/>
    <cellStyle name="#_실시설계(060905)양식 5 6 2" xfId="31662"/>
    <cellStyle name="#_실시설계(060905)양식 5 6 3" xfId="31663"/>
    <cellStyle name="#_실시설계(060905)양식 5 6 4" xfId="31664"/>
    <cellStyle name="#_실시설계(060905)양식 5 6 5" xfId="31665"/>
    <cellStyle name="#_실시설계(060905)양식 5 6 6" xfId="31666"/>
    <cellStyle name="#_실시설계(060905)양식 5 7" xfId="31667"/>
    <cellStyle name="#_실시설계(060905)양식 5 8" xfId="31668"/>
    <cellStyle name="#_실시설계(060905)양식 5 9" xfId="31669"/>
    <cellStyle name="#_실시설계(060905)양식 6" xfId="31670"/>
    <cellStyle name="#_실시설계(060905)양식 6 2" xfId="31671"/>
    <cellStyle name="#_실시설계(060905)양식 6 3" xfId="31672"/>
    <cellStyle name="#_실시설계(060905)양식 6 4" xfId="31673"/>
    <cellStyle name="#_실시설계(060905)양식 6 5" xfId="31674"/>
    <cellStyle name="#_실시설계(060905)양식 6 6" xfId="31675"/>
    <cellStyle name="#_실시설계(060905)양식 7" xfId="31676"/>
    <cellStyle name="#_실시설계(060905)양식 7 2" xfId="31677"/>
    <cellStyle name="#_실시설계(060905)양식 7 3" xfId="31678"/>
    <cellStyle name="#_실시설계(060905)양식 7 4" xfId="31679"/>
    <cellStyle name="#_실시설계(060905)양식 7 5" xfId="31680"/>
    <cellStyle name="#_실시설계(060905)양식 7 6" xfId="31681"/>
    <cellStyle name="#_실시설계(060905)양식 8" xfId="31682"/>
    <cellStyle name="#_실시설계(070305)" xfId="31683"/>
    <cellStyle name="#_실시설계(070305) 2" xfId="31684"/>
    <cellStyle name="#_실시설계(070305) 2 2" xfId="31685"/>
    <cellStyle name="#_실시설계(070305) 2 2 2" xfId="31686"/>
    <cellStyle name="#_실시설계(070305) 2 2 2 10" xfId="31687"/>
    <cellStyle name="#_실시설계(070305) 2 2 2 11" xfId="31688"/>
    <cellStyle name="#_실시설계(070305) 2 2 2 2" xfId="31689"/>
    <cellStyle name="#_실시설계(070305) 2 2 2 2 2" xfId="31690"/>
    <cellStyle name="#_실시설계(070305) 2 2 2 2 3" xfId="31691"/>
    <cellStyle name="#_실시설계(070305) 2 2 2 2 4" xfId="31692"/>
    <cellStyle name="#_실시설계(070305) 2 2 2 2 5" xfId="31693"/>
    <cellStyle name="#_실시설계(070305) 2 2 2 2 6" xfId="31694"/>
    <cellStyle name="#_실시설계(070305) 2 2 2 3" xfId="31695"/>
    <cellStyle name="#_실시설계(070305) 2 2 2 3 2" xfId="31696"/>
    <cellStyle name="#_실시설계(070305) 2 2 2 3 3" xfId="31697"/>
    <cellStyle name="#_실시설계(070305) 2 2 2 3 4" xfId="31698"/>
    <cellStyle name="#_실시설계(070305) 2 2 2 3 5" xfId="31699"/>
    <cellStyle name="#_실시설계(070305) 2 2 2 3 6" xfId="31700"/>
    <cellStyle name="#_실시설계(070305) 2 2 2 4" xfId="31701"/>
    <cellStyle name="#_실시설계(070305) 2 2 2 4 2" xfId="31702"/>
    <cellStyle name="#_실시설계(070305) 2 2 2 4 3" xfId="31703"/>
    <cellStyle name="#_실시설계(070305) 2 2 2 4 4" xfId="31704"/>
    <cellStyle name="#_실시설계(070305) 2 2 2 4 5" xfId="31705"/>
    <cellStyle name="#_실시설계(070305) 2 2 2 4 6" xfId="31706"/>
    <cellStyle name="#_실시설계(070305) 2 2 2 5" xfId="31707"/>
    <cellStyle name="#_실시설계(070305) 2 2 2 5 2" xfId="31708"/>
    <cellStyle name="#_실시설계(070305) 2 2 2 5 3" xfId="31709"/>
    <cellStyle name="#_실시설계(070305) 2 2 2 5 4" xfId="31710"/>
    <cellStyle name="#_실시설계(070305) 2 2 2 5 5" xfId="31711"/>
    <cellStyle name="#_실시설계(070305) 2 2 2 5 6" xfId="31712"/>
    <cellStyle name="#_실시설계(070305) 2 2 2 6" xfId="31713"/>
    <cellStyle name="#_실시설계(070305) 2 2 2 6 2" xfId="31714"/>
    <cellStyle name="#_실시설계(070305) 2 2 2 6 3" xfId="31715"/>
    <cellStyle name="#_실시설계(070305) 2 2 2 6 4" xfId="31716"/>
    <cellStyle name="#_실시설계(070305) 2 2 2 6 5" xfId="31717"/>
    <cellStyle name="#_실시설계(070305) 2 2 2 6 6" xfId="31718"/>
    <cellStyle name="#_실시설계(070305) 2 2 2 7" xfId="31719"/>
    <cellStyle name="#_실시설계(070305) 2 2 2 8" xfId="31720"/>
    <cellStyle name="#_실시설계(070305) 2 2 2 9" xfId="31721"/>
    <cellStyle name="#_실시설계(070305) 2 2 3" xfId="31722"/>
    <cellStyle name="#_실시설계(070305) 2 2 3 2" xfId="31723"/>
    <cellStyle name="#_실시설계(070305) 2 2 3 3" xfId="31724"/>
    <cellStyle name="#_실시설계(070305) 2 2 3 4" xfId="31725"/>
    <cellStyle name="#_실시설계(070305) 2 2 3 5" xfId="31726"/>
    <cellStyle name="#_실시설계(070305) 2 2 3 6" xfId="31727"/>
    <cellStyle name="#_실시설계(070305) 2 2 4" xfId="31728"/>
    <cellStyle name="#_실시설계(070305) 2 2 4 2" xfId="31729"/>
    <cellStyle name="#_실시설계(070305) 2 2 4 3" xfId="31730"/>
    <cellStyle name="#_실시설계(070305) 2 2 4 4" xfId="31731"/>
    <cellStyle name="#_실시설계(070305) 2 2 4 5" xfId="31732"/>
    <cellStyle name="#_실시설계(070305) 2 2 4 6" xfId="31733"/>
    <cellStyle name="#_실시설계(070305) 2 2 5" xfId="31734"/>
    <cellStyle name="#_실시설계(070305) 2 2 6" xfId="31735"/>
    <cellStyle name="#_실시설계(070305) 2 2 7" xfId="31736"/>
    <cellStyle name="#_실시설계(070305) 2 2 8" xfId="31737"/>
    <cellStyle name="#_실시설계(070305) 2 3" xfId="31738"/>
    <cellStyle name="#_실시설계(070305) 2 3 10" xfId="31739"/>
    <cellStyle name="#_실시설계(070305) 2 3 11" xfId="31740"/>
    <cellStyle name="#_실시설계(070305) 2 3 2" xfId="31741"/>
    <cellStyle name="#_실시설계(070305) 2 3 2 10" xfId="31742"/>
    <cellStyle name="#_실시설계(070305) 2 3 2 11" xfId="31743"/>
    <cellStyle name="#_실시설계(070305) 2 3 2 2" xfId="31744"/>
    <cellStyle name="#_실시설계(070305) 2 3 2 2 2" xfId="31745"/>
    <cellStyle name="#_실시설계(070305) 2 3 2 2 3" xfId="31746"/>
    <cellStyle name="#_실시설계(070305) 2 3 2 2 4" xfId="31747"/>
    <cellStyle name="#_실시설계(070305) 2 3 2 2 5" xfId="31748"/>
    <cellStyle name="#_실시설계(070305) 2 3 2 2 6" xfId="31749"/>
    <cellStyle name="#_실시설계(070305) 2 3 2 3" xfId="31750"/>
    <cellStyle name="#_실시설계(070305) 2 3 2 3 2" xfId="31751"/>
    <cellStyle name="#_실시설계(070305) 2 3 2 3 3" xfId="31752"/>
    <cellStyle name="#_실시설계(070305) 2 3 2 3 4" xfId="31753"/>
    <cellStyle name="#_실시설계(070305) 2 3 2 3 5" xfId="31754"/>
    <cellStyle name="#_실시설계(070305) 2 3 2 3 6" xfId="31755"/>
    <cellStyle name="#_실시설계(070305) 2 3 2 4" xfId="31756"/>
    <cellStyle name="#_실시설계(070305) 2 3 2 4 2" xfId="31757"/>
    <cellStyle name="#_실시설계(070305) 2 3 2 4 3" xfId="31758"/>
    <cellStyle name="#_실시설계(070305) 2 3 2 4 4" xfId="31759"/>
    <cellStyle name="#_실시설계(070305) 2 3 2 4 5" xfId="31760"/>
    <cellStyle name="#_실시설계(070305) 2 3 2 4 6" xfId="31761"/>
    <cellStyle name="#_실시설계(070305) 2 3 2 5" xfId="31762"/>
    <cellStyle name="#_실시설계(070305) 2 3 2 5 2" xfId="31763"/>
    <cellStyle name="#_실시설계(070305) 2 3 2 5 3" xfId="31764"/>
    <cellStyle name="#_실시설계(070305) 2 3 2 5 4" xfId="31765"/>
    <cellStyle name="#_실시설계(070305) 2 3 2 5 5" xfId="31766"/>
    <cellStyle name="#_실시설계(070305) 2 3 2 5 6" xfId="31767"/>
    <cellStyle name="#_실시설계(070305) 2 3 2 6" xfId="31768"/>
    <cellStyle name="#_실시설계(070305) 2 3 2 6 2" xfId="31769"/>
    <cellStyle name="#_실시설계(070305) 2 3 2 6 3" xfId="31770"/>
    <cellStyle name="#_실시설계(070305) 2 3 2 6 4" xfId="31771"/>
    <cellStyle name="#_실시설계(070305) 2 3 2 6 5" xfId="31772"/>
    <cellStyle name="#_실시설계(070305) 2 3 2 6 6" xfId="31773"/>
    <cellStyle name="#_실시설계(070305) 2 3 2 7" xfId="31774"/>
    <cellStyle name="#_실시설계(070305) 2 3 2 8" xfId="31775"/>
    <cellStyle name="#_실시설계(070305) 2 3 2 9" xfId="31776"/>
    <cellStyle name="#_실시설계(070305) 2 3 3" xfId="31777"/>
    <cellStyle name="#_실시설계(070305) 2 3 3 2" xfId="31778"/>
    <cellStyle name="#_실시설계(070305) 2 3 3 3" xfId="31779"/>
    <cellStyle name="#_실시설계(070305) 2 3 3 4" xfId="31780"/>
    <cellStyle name="#_실시설계(070305) 2 3 3 5" xfId="31781"/>
    <cellStyle name="#_실시설계(070305) 2 3 3 6" xfId="31782"/>
    <cellStyle name="#_실시설계(070305) 2 3 4" xfId="31783"/>
    <cellStyle name="#_실시설계(070305) 2 3 4 2" xfId="31784"/>
    <cellStyle name="#_실시설계(070305) 2 3 4 3" xfId="31785"/>
    <cellStyle name="#_실시설계(070305) 2 3 4 4" xfId="31786"/>
    <cellStyle name="#_실시설계(070305) 2 3 4 5" xfId="31787"/>
    <cellStyle name="#_실시설계(070305) 2 3 4 6" xfId="31788"/>
    <cellStyle name="#_실시설계(070305) 2 3 5" xfId="31789"/>
    <cellStyle name="#_실시설계(070305) 2 3 5 2" xfId="31790"/>
    <cellStyle name="#_실시설계(070305) 2 3 5 3" xfId="31791"/>
    <cellStyle name="#_실시설계(070305) 2 3 5 4" xfId="31792"/>
    <cellStyle name="#_실시설계(070305) 2 3 5 5" xfId="31793"/>
    <cellStyle name="#_실시설계(070305) 2 3 5 6" xfId="31794"/>
    <cellStyle name="#_실시설계(070305) 2 3 6" xfId="31795"/>
    <cellStyle name="#_실시설계(070305) 2 3 6 2" xfId="31796"/>
    <cellStyle name="#_실시설계(070305) 2 3 6 3" xfId="31797"/>
    <cellStyle name="#_실시설계(070305) 2 3 6 4" xfId="31798"/>
    <cellStyle name="#_실시설계(070305) 2 3 6 5" xfId="31799"/>
    <cellStyle name="#_실시설계(070305) 2 3 6 6" xfId="31800"/>
    <cellStyle name="#_실시설계(070305) 2 3 7" xfId="31801"/>
    <cellStyle name="#_실시설계(070305) 2 3 7 2" xfId="31802"/>
    <cellStyle name="#_실시설계(070305) 2 3 7 3" xfId="31803"/>
    <cellStyle name="#_실시설계(070305) 2 3 7 4" xfId="31804"/>
    <cellStyle name="#_실시설계(070305) 2 3 7 5" xfId="31805"/>
    <cellStyle name="#_실시설계(070305) 2 3 7 6" xfId="31806"/>
    <cellStyle name="#_실시설계(070305) 2 3 8" xfId="31807"/>
    <cellStyle name="#_실시설계(070305) 2 3 9" xfId="31808"/>
    <cellStyle name="#_실시설계(070305) 2 4" xfId="31809"/>
    <cellStyle name="#_실시설계(070305) 2 4 10" xfId="31810"/>
    <cellStyle name="#_실시설계(070305) 2 4 11" xfId="31811"/>
    <cellStyle name="#_실시설계(070305) 2 4 2" xfId="31812"/>
    <cellStyle name="#_실시설계(070305) 2 4 2 2" xfId="31813"/>
    <cellStyle name="#_실시설계(070305) 2 4 2 3" xfId="31814"/>
    <cellStyle name="#_실시설계(070305) 2 4 2 4" xfId="31815"/>
    <cellStyle name="#_실시설계(070305) 2 4 2 5" xfId="31816"/>
    <cellStyle name="#_실시설계(070305) 2 4 2 6" xfId="31817"/>
    <cellStyle name="#_실시설계(070305) 2 4 3" xfId="31818"/>
    <cellStyle name="#_실시설계(070305) 2 4 3 2" xfId="31819"/>
    <cellStyle name="#_실시설계(070305) 2 4 3 3" xfId="31820"/>
    <cellStyle name="#_실시설계(070305) 2 4 3 4" xfId="31821"/>
    <cellStyle name="#_실시설계(070305) 2 4 3 5" xfId="31822"/>
    <cellStyle name="#_실시설계(070305) 2 4 3 6" xfId="31823"/>
    <cellStyle name="#_실시설계(070305) 2 4 4" xfId="31824"/>
    <cellStyle name="#_실시설계(070305) 2 4 4 2" xfId="31825"/>
    <cellStyle name="#_실시설계(070305) 2 4 4 3" xfId="31826"/>
    <cellStyle name="#_실시설계(070305) 2 4 4 4" xfId="31827"/>
    <cellStyle name="#_실시설계(070305) 2 4 4 5" xfId="31828"/>
    <cellStyle name="#_실시설계(070305) 2 4 4 6" xfId="31829"/>
    <cellStyle name="#_실시설계(070305) 2 4 5" xfId="31830"/>
    <cellStyle name="#_실시설계(070305) 2 4 5 2" xfId="31831"/>
    <cellStyle name="#_실시설계(070305) 2 4 5 3" xfId="31832"/>
    <cellStyle name="#_실시설계(070305) 2 4 5 4" xfId="31833"/>
    <cellStyle name="#_실시설계(070305) 2 4 5 5" xfId="31834"/>
    <cellStyle name="#_실시설계(070305) 2 4 5 6" xfId="31835"/>
    <cellStyle name="#_실시설계(070305) 2 4 6" xfId="31836"/>
    <cellStyle name="#_실시설계(070305) 2 4 6 2" xfId="31837"/>
    <cellStyle name="#_실시설계(070305) 2 4 6 3" xfId="31838"/>
    <cellStyle name="#_실시설계(070305) 2 4 6 4" xfId="31839"/>
    <cellStyle name="#_실시설계(070305) 2 4 6 5" xfId="31840"/>
    <cellStyle name="#_실시설계(070305) 2 4 6 6" xfId="31841"/>
    <cellStyle name="#_실시설계(070305) 2 4 7" xfId="31842"/>
    <cellStyle name="#_실시설계(070305) 2 4 8" xfId="31843"/>
    <cellStyle name="#_실시설계(070305) 2 4 9" xfId="31844"/>
    <cellStyle name="#_실시설계(070305) 2 5" xfId="31845"/>
    <cellStyle name="#_실시설계(070305) 2 5 2" xfId="31846"/>
    <cellStyle name="#_실시설계(070305) 2 5 3" xfId="31847"/>
    <cellStyle name="#_실시설계(070305) 2 5 4" xfId="31848"/>
    <cellStyle name="#_실시설계(070305) 2 5 5" xfId="31849"/>
    <cellStyle name="#_실시설계(070305) 2 5 6" xfId="31850"/>
    <cellStyle name="#_실시설계(070305) 2 6" xfId="31851"/>
    <cellStyle name="#_실시설계(070305) 2 6 2" xfId="31852"/>
    <cellStyle name="#_실시설계(070305) 2 6 3" xfId="31853"/>
    <cellStyle name="#_실시설계(070305) 2 6 4" xfId="31854"/>
    <cellStyle name="#_실시설계(070305) 2 6 5" xfId="31855"/>
    <cellStyle name="#_실시설계(070305) 2 6 6" xfId="31856"/>
    <cellStyle name="#_실시설계(070305) 2 7" xfId="31857"/>
    <cellStyle name="#_실시설계(070305) 3" xfId="31858"/>
    <cellStyle name="#_실시설계(070305) 3 2" xfId="31859"/>
    <cellStyle name="#_실시설계(070305) 3 2 10" xfId="31860"/>
    <cellStyle name="#_실시설계(070305) 3 2 11" xfId="31861"/>
    <cellStyle name="#_실시설계(070305) 3 2 2" xfId="31862"/>
    <cellStyle name="#_실시설계(070305) 3 2 2 2" xfId="31863"/>
    <cellStyle name="#_실시설계(070305) 3 2 2 3" xfId="31864"/>
    <cellStyle name="#_실시설계(070305) 3 2 2 4" xfId="31865"/>
    <cellStyle name="#_실시설계(070305) 3 2 2 5" xfId="31866"/>
    <cellStyle name="#_실시설계(070305) 3 2 2 6" xfId="31867"/>
    <cellStyle name="#_실시설계(070305) 3 2 3" xfId="31868"/>
    <cellStyle name="#_실시설계(070305) 3 2 3 2" xfId="31869"/>
    <cellStyle name="#_실시설계(070305) 3 2 3 3" xfId="31870"/>
    <cellStyle name="#_실시설계(070305) 3 2 3 4" xfId="31871"/>
    <cellStyle name="#_실시설계(070305) 3 2 3 5" xfId="31872"/>
    <cellStyle name="#_실시설계(070305) 3 2 3 6" xfId="31873"/>
    <cellStyle name="#_실시설계(070305) 3 2 4" xfId="31874"/>
    <cellStyle name="#_실시설계(070305) 3 2 4 2" xfId="31875"/>
    <cellStyle name="#_실시설계(070305) 3 2 4 3" xfId="31876"/>
    <cellStyle name="#_실시설계(070305) 3 2 4 4" xfId="31877"/>
    <cellStyle name="#_실시설계(070305) 3 2 4 5" xfId="31878"/>
    <cellStyle name="#_실시설계(070305) 3 2 4 6" xfId="31879"/>
    <cellStyle name="#_실시설계(070305) 3 2 5" xfId="31880"/>
    <cellStyle name="#_실시설계(070305) 3 2 5 2" xfId="31881"/>
    <cellStyle name="#_실시설계(070305) 3 2 5 3" xfId="31882"/>
    <cellStyle name="#_실시설계(070305) 3 2 5 4" xfId="31883"/>
    <cellStyle name="#_실시설계(070305) 3 2 5 5" xfId="31884"/>
    <cellStyle name="#_실시설계(070305) 3 2 5 6" xfId="31885"/>
    <cellStyle name="#_실시설계(070305) 3 2 6" xfId="31886"/>
    <cellStyle name="#_실시설계(070305) 3 2 6 2" xfId="31887"/>
    <cellStyle name="#_실시설계(070305) 3 2 6 3" xfId="31888"/>
    <cellStyle name="#_실시설계(070305) 3 2 6 4" xfId="31889"/>
    <cellStyle name="#_실시설계(070305) 3 2 6 5" xfId="31890"/>
    <cellStyle name="#_실시설계(070305) 3 2 6 6" xfId="31891"/>
    <cellStyle name="#_실시설계(070305) 3 2 7" xfId="31892"/>
    <cellStyle name="#_실시설계(070305) 3 2 8" xfId="31893"/>
    <cellStyle name="#_실시설계(070305) 3 2 9" xfId="31894"/>
    <cellStyle name="#_실시설계(070305) 3 3" xfId="31895"/>
    <cellStyle name="#_실시설계(070305) 3 3 2" xfId="31896"/>
    <cellStyle name="#_실시설계(070305) 3 3 3" xfId="31897"/>
    <cellStyle name="#_실시설계(070305) 3 3 4" xfId="31898"/>
    <cellStyle name="#_실시설계(070305) 3 3 5" xfId="31899"/>
    <cellStyle name="#_실시설계(070305) 3 3 6" xfId="31900"/>
    <cellStyle name="#_실시설계(070305) 3 4" xfId="31901"/>
    <cellStyle name="#_실시설계(070305) 3 4 2" xfId="31902"/>
    <cellStyle name="#_실시설계(070305) 3 4 3" xfId="31903"/>
    <cellStyle name="#_실시설계(070305) 3 4 4" xfId="31904"/>
    <cellStyle name="#_실시설계(070305) 3 4 5" xfId="31905"/>
    <cellStyle name="#_실시설계(070305) 3 4 6" xfId="31906"/>
    <cellStyle name="#_실시설계(070305) 3 5" xfId="31907"/>
    <cellStyle name="#_실시설계(070305) 3 6" xfId="31908"/>
    <cellStyle name="#_실시설계(070305) 3 7" xfId="31909"/>
    <cellStyle name="#_실시설계(070305) 3 8" xfId="31910"/>
    <cellStyle name="#_실시설계(070305) 4" xfId="31911"/>
    <cellStyle name="#_실시설계(070305) 4 10" xfId="31912"/>
    <cellStyle name="#_실시설계(070305) 4 11" xfId="31913"/>
    <cellStyle name="#_실시설계(070305) 4 2" xfId="31914"/>
    <cellStyle name="#_실시설계(070305) 4 2 10" xfId="31915"/>
    <cellStyle name="#_실시설계(070305) 4 2 11" xfId="31916"/>
    <cellStyle name="#_실시설계(070305) 4 2 2" xfId="31917"/>
    <cellStyle name="#_실시설계(070305) 4 2 2 2" xfId="31918"/>
    <cellStyle name="#_실시설계(070305) 4 2 2 3" xfId="31919"/>
    <cellStyle name="#_실시설계(070305) 4 2 2 4" xfId="31920"/>
    <cellStyle name="#_실시설계(070305) 4 2 2 5" xfId="31921"/>
    <cellStyle name="#_실시설계(070305) 4 2 2 6" xfId="31922"/>
    <cellStyle name="#_실시설계(070305) 4 2 3" xfId="31923"/>
    <cellStyle name="#_실시설계(070305) 4 2 3 2" xfId="31924"/>
    <cellStyle name="#_실시설계(070305) 4 2 3 3" xfId="31925"/>
    <cellStyle name="#_실시설계(070305) 4 2 3 4" xfId="31926"/>
    <cellStyle name="#_실시설계(070305) 4 2 3 5" xfId="31927"/>
    <cellStyle name="#_실시설계(070305) 4 2 3 6" xfId="31928"/>
    <cellStyle name="#_실시설계(070305) 4 2 4" xfId="31929"/>
    <cellStyle name="#_실시설계(070305) 4 2 4 2" xfId="31930"/>
    <cellStyle name="#_실시설계(070305) 4 2 4 3" xfId="31931"/>
    <cellStyle name="#_실시설계(070305) 4 2 4 4" xfId="31932"/>
    <cellStyle name="#_실시설계(070305) 4 2 4 5" xfId="31933"/>
    <cellStyle name="#_실시설계(070305) 4 2 4 6" xfId="31934"/>
    <cellStyle name="#_실시설계(070305) 4 2 5" xfId="31935"/>
    <cellStyle name="#_실시설계(070305) 4 2 5 2" xfId="31936"/>
    <cellStyle name="#_실시설계(070305) 4 2 5 3" xfId="31937"/>
    <cellStyle name="#_실시설계(070305) 4 2 5 4" xfId="31938"/>
    <cellStyle name="#_실시설계(070305) 4 2 5 5" xfId="31939"/>
    <cellStyle name="#_실시설계(070305) 4 2 5 6" xfId="31940"/>
    <cellStyle name="#_실시설계(070305) 4 2 6" xfId="31941"/>
    <cellStyle name="#_실시설계(070305) 4 2 6 2" xfId="31942"/>
    <cellStyle name="#_실시설계(070305) 4 2 6 3" xfId="31943"/>
    <cellStyle name="#_실시설계(070305) 4 2 6 4" xfId="31944"/>
    <cellStyle name="#_실시설계(070305) 4 2 6 5" xfId="31945"/>
    <cellStyle name="#_실시설계(070305) 4 2 6 6" xfId="31946"/>
    <cellStyle name="#_실시설계(070305) 4 2 7" xfId="31947"/>
    <cellStyle name="#_실시설계(070305) 4 2 8" xfId="31948"/>
    <cellStyle name="#_실시설계(070305) 4 2 9" xfId="31949"/>
    <cellStyle name="#_실시설계(070305) 4 3" xfId="31950"/>
    <cellStyle name="#_실시설계(070305) 4 3 2" xfId="31951"/>
    <cellStyle name="#_실시설계(070305) 4 3 3" xfId="31952"/>
    <cellStyle name="#_실시설계(070305) 4 3 4" xfId="31953"/>
    <cellStyle name="#_실시설계(070305) 4 3 5" xfId="31954"/>
    <cellStyle name="#_실시설계(070305) 4 3 6" xfId="31955"/>
    <cellStyle name="#_실시설계(070305) 4 4" xfId="31956"/>
    <cellStyle name="#_실시설계(070305) 4 4 2" xfId="31957"/>
    <cellStyle name="#_실시설계(070305) 4 4 3" xfId="31958"/>
    <cellStyle name="#_실시설계(070305) 4 4 4" xfId="31959"/>
    <cellStyle name="#_실시설계(070305) 4 4 5" xfId="31960"/>
    <cellStyle name="#_실시설계(070305) 4 4 6" xfId="31961"/>
    <cellStyle name="#_실시설계(070305) 4 5" xfId="31962"/>
    <cellStyle name="#_실시설계(070305) 4 5 2" xfId="31963"/>
    <cellStyle name="#_실시설계(070305) 4 5 3" xfId="31964"/>
    <cellStyle name="#_실시설계(070305) 4 5 4" xfId="31965"/>
    <cellStyle name="#_실시설계(070305) 4 5 5" xfId="31966"/>
    <cellStyle name="#_실시설계(070305) 4 5 6" xfId="31967"/>
    <cellStyle name="#_실시설계(070305) 4 6" xfId="31968"/>
    <cellStyle name="#_실시설계(070305) 4 6 2" xfId="31969"/>
    <cellStyle name="#_실시설계(070305) 4 6 3" xfId="31970"/>
    <cellStyle name="#_실시설계(070305) 4 6 4" xfId="31971"/>
    <cellStyle name="#_실시설계(070305) 4 6 5" xfId="31972"/>
    <cellStyle name="#_실시설계(070305) 4 6 6" xfId="31973"/>
    <cellStyle name="#_실시설계(070305) 4 7" xfId="31974"/>
    <cellStyle name="#_실시설계(070305) 4 7 2" xfId="31975"/>
    <cellStyle name="#_실시설계(070305) 4 7 3" xfId="31976"/>
    <cellStyle name="#_실시설계(070305) 4 7 4" xfId="31977"/>
    <cellStyle name="#_실시설계(070305) 4 7 5" xfId="31978"/>
    <cellStyle name="#_실시설계(070305) 4 7 6" xfId="31979"/>
    <cellStyle name="#_실시설계(070305) 4 8" xfId="31980"/>
    <cellStyle name="#_실시설계(070305) 4 9" xfId="31981"/>
    <cellStyle name="#_실시설계(070305) 5" xfId="31982"/>
    <cellStyle name="#_실시설계(070305) 5 10" xfId="31983"/>
    <cellStyle name="#_실시설계(070305) 5 11" xfId="31984"/>
    <cellStyle name="#_실시설계(070305) 5 2" xfId="31985"/>
    <cellStyle name="#_실시설계(070305) 5 2 2" xfId="31986"/>
    <cellStyle name="#_실시설계(070305) 5 2 3" xfId="31987"/>
    <cellStyle name="#_실시설계(070305) 5 2 4" xfId="31988"/>
    <cellStyle name="#_실시설계(070305) 5 2 5" xfId="31989"/>
    <cellStyle name="#_실시설계(070305) 5 2 6" xfId="31990"/>
    <cellStyle name="#_실시설계(070305) 5 3" xfId="31991"/>
    <cellStyle name="#_실시설계(070305) 5 3 2" xfId="31992"/>
    <cellStyle name="#_실시설계(070305) 5 3 3" xfId="31993"/>
    <cellStyle name="#_실시설계(070305) 5 3 4" xfId="31994"/>
    <cellStyle name="#_실시설계(070305) 5 3 5" xfId="31995"/>
    <cellStyle name="#_실시설계(070305) 5 3 6" xfId="31996"/>
    <cellStyle name="#_실시설계(070305) 5 4" xfId="31997"/>
    <cellStyle name="#_실시설계(070305) 5 4 2" xfId="31998"/>
    <cellStyle name="#_실시설계(070305) 5 4 3" xfId="31999"/>
    <cellStyle name="#_실시설계(070305) 5 4 4" xfId="32000"/>
    <cellStyle name="#_실시설계(070305) 5 4 5" xfId="32001"/>
    <cellStyle name="#_실시설계(070305) 5 4 6" xfId="32002"/>
    <cellStyle name="#_실시설계(070305) 5 5" xfId="32003"/>
    <cellStyle name="#_실시설계(070305) 5 5 2" xfId="32004"/>
    <cellStyle name="#_실시설계(070305) 5 5 3" xfId="32005"/>
    <cellStyle name="#_실시설계(070305) 5 5 4" xfId="32006"/>
    <cellStyle name="#_실시설계(070305) 5 5 5" xfId="32007"/>
    <cellStyle name="#_실시설계(070305) 5 5 6" xfId="32008"/>
    <cellStyle name="#_실시설계(070305) 5 6" xfId="32009"/>
    <cellStyle name="#_실시설계(070305) 5 6 2" xfId="32010"/>
    <cellStyle name="#_실시설계(070305) 5 6 3" xfId="32011"/>
    <cellStyle name="#_실시설계(070305) 5 6 4" xfId="32012"/>
    <cellStyle name="#_실시설계(070305) 5 6 5" xfId="32013"/>
    <cellStyle name="#_실시설계(070305) 5 6 6" xfId="32014"/>
    <cellStyle name="#_실시설계(070305) 5 7" xfId="32015"/>
    <cellStyle name="#_실시설계(070305) 5 8" xfId="32016"/>
    <cellStyle name="#_실시설계(070305) 5 9" xfId="32017"/>
    <cellStyle name="#_실시설계(070305) 6" xfId="32018"/>
    <cellStyle name="#_실시설계(070305) 6 2" xfId="32019"/>
    <cellStyle name="#_실시설계(070305) 6 3" xfId="32020"/>
    <cellStyle name="#_실시설계(070305) 6 4" xfId="32021"/>
    <cellStyle name="#_실시설계(070305) 6 5" xfId="32022"/>
    <cellStyle name="#_실시설계(070305) 6 6" xfId="32023"/>
    <cellStyle name="#_실시설계(070305) 7" xfId="32024"/>
    <cellStyle name="#_실시설계(070305) 7 2" xfId="32025"/>
    <cellStyle name="#_실시설계(070305) 7 3" xfId="32026"/>
    <cellStyle name="#_실시설계(070305) 7 4" xfId="32027"/>
    <cellStyle name="#_실시설계(070305) 7 5" xfId="32028"/>
    <cellStyle name="#_실시설계(070305) 7 6" xfId="32029"/>
    <cellStyle name="#_실시설계(070305) 8" xfId="32030"/>
    <cellStyle name="#_에너지관리공단청사용역최종본" xfId="40"/>
    <cellStyle name="#_에너지관리공단청사용역최종본 2" xfId="13391"/>
    <cellStyle name="#_에너지관리공단청사용역최종본 2 2" xfId="36719"/>
    <cellStyle name="#_에너지관리공단청사용역최종본 3" xfId="13392"/>
    <cellStyle name="#_에너지관리공단청사용역최종본 3 2" xfId="36720"/>
    <cellStyle name="#_에너지관리공단청사용역최종본 4" xfId="13393"/>
    <cellStyle name="#_에너지관리공단청사용역최종본 4 2" xfId="36721"/>
    <cellStyle name="#_에너지관리공단청사용역최종본 5" xfId="36722"/>
    <cellStyle name="#_영상" xfId="32031"/>
    <cellStyle name="#_오옴사(가로등 10M, 11M)-완료" xfId="41"/>
    <cellStyle name="#_오옴사(가로등 10M, 11M)-완료 2" xfId="13394"/>
    <cellStyle name="#_오옴사(가로등 10M, 11M)-완료 2 2" xfId="36723"/>
    <cellStyle name="#_오옴사(가로등 10M, 11M)-완료 3" xfId="13395"/>
    <cellStyle name="#_오옴사(가로등 10M, 11M)-완료 3 2" xfId="36724"/>
    <cellStyle name="#_오옴사(가로등 10M, 11M)-완료 4" xfId="13396"/>
    <cellStyle name="#_오옴사(가로등 10M, 11M)-완료 4 2" xfId="36725"/>
    <cellStyle name="#_오옴사(가로등 10M, 11M)-완료 5" xfId="36726"/>
    <cellStyle name="#_우표제작" xfId="2688"/>
    <cellStyle name="#_우표제작 2" xfId="13397"/>
    <cellStyle name="#_우표제작 2 2" xfId="36727"/>
    <cellStyle name="#_우표제작 3" xfId="13398"/>
    <cellStyle name="#_우표제작 3 2" xfId="36728"/>
    <cellStyle name="#_우표제작 4" xfId="13399"/>
    <cellStyle name="#_우표제작 4 2" xfId="36729"/>
    <cellStyle name="#_우표제작 5" xfId="36730"/>
    <cellStyle name="#_울주군 박제상 전시관 전시시설물 (설치" xfId="37135"/>
    <cellStyle name="#_음식물수거차(1)-한국경제조사연구원" xfId="42"/>
    <cellStyle name="#_음식물수거차(1)-한국경제조사연구원 2" xfId="13400"/>
    <cellStyle name="#_음식물수거차(1)-한국경제조사연구원 2 2" xfId="36731"/>
    <cellStyle name="#_음식물수거차(1)-한국경제조사연구원 3" xfId="13401"/>
    <cellStyle name="#_음식물수거차(1)-한국경제조사연구원 3 2" xfId="36732"/>
    <cellStyle name="#_음식물수거차(1)-한국경제조사연구원 4" xfId="13402"/>
    <cellStyle name="#_음식물수거차(1)-한국경제조사연구원 4 2" xfId="36733"/>
    <cellStyle name="#_음식물수거차(1)-한국경제조사연구원 5" xfId="36734"/>
    <cellStyle name="#_음식물수거차(1)-한국경제조사연구원_2007공사노임변경(실사출력, 코팅)" xfId="43"/>
    <cellStyle name="#_음식물수거차(1)-한국경제조사연구원_2007공사노임변경(실사출력, 코팅) 2" xfId="13403"/>
    <cellStyle name="#_음식물수거차(1)-한국경제조사연구원_2007공사노임변경(실사출력, 코팅) 2 2" xfId="36735"/>
    <cellStyle name="#_음식물수거차(1)-한국경제조사연구원_2007공사노임변경(실사출력, 코팅) 3" xfId="13404"/>
    <cellStyle name="#_음식물수거차(1)-한국경제조사연구원_2007공사노임변경(실사출력, 코팅) 3 2" xfId="36736"/>
    <cellStyle name="#_음식물수거차(1)-한국경제조사연구원_2007공사노임변경(실사출력, 코팅) 4" xfId="13405"/>
    <cellStyle name="#_음식물수거차(1)-한국경제조사연구원_2007공사노임변경(실사출력, 코팅) 4 2" xfId="36737"/>
    <cellStyle name="#_음식물수거차(1)-한국경제조사연구원_2007공사노임변경(실사출력, 코팅) 5" xfId="36738"/>
    <cellStyle name="#_음식물수거차(1)-한국경제조사연구원_거창야립광고탑화면교체공사_설계변경_건축_3월21일_1" xfId="44"/>
    <cellStyle name="#_음식물수거차(1)-한국경제조사연구원_거창야립광고탑화면교체공사_설계변경_건축_3월21일_1 2" xfId="13406"/>
    <cellStyle name="#_음식물수거차(1)-한국경제조사연구원_거창야립광고탑화면교체공사_설계변경_건축_3월21일_1 2 2" xfId="36739"/>
    <cellStyle name="#_음식물수거차(1)-한국경제조사연구원_거창야립광고탑화면교체공사_설계변경_건축_3월21일_1 3" xfId="13407"/>
    <cellStyle name="#_음식물수거차(1)-한국경제조사연구원_거창야립광고탑화면교체공사_설계변경_건축_3월21일_1 3 2" xfId="36740"/>
    <cellStyle name="#_음식물수거차(1)-한국경제조사연구원_거창야립광고탑화면교체공사_설계변경_건축_3월21일_1 4" xfId="13408"/>
    <cellStyle name="#_음식물수거차(1)-한국경제조사연구원_거창야립광고탑화면교체공사_설계변경_건축_3월21일_1 4 2" xfId="36741"/>
    <cellStyle name="#_음식물수거차(1)-한국경제조사연구원_거창야립광고탑화면교체공사_설계변경_건축_3월21일_1 5" xfId="36742"/>
    <cellStyle name="#_음식물쓰레기처리시설원가-검토후수정본" xfId="45"/>
    <cellStyle name="#_음식물쓰레기처리시설원가-검토후수정본 2" xfId="13409"/>
    <cellStyle name="#_음식물쓰레기처리시설원가-검토후수정본 2 2" xfId="36743"/>
    <cellStyle name="#_음식물쓰레기처리시설원가-검토후수정본 3" xfId="13410"/>
    <cellStyle name="#_음식물쓰레기처리시설원가-검토후수정본 3 2" xfId="36744"/>
    <cellStyle name="#_음식물쓰레기처리시설원가-검토후수정본 4" xfId="13411"/>
    <cellStyle name="#_음식물쓰레기처리시설원가-검토후수정본 4 2" xfId="36745"/>
    <cellStyle name="#_음식물쓰레기처리시설원가-검토후수정본 5" xfId="36746"/>
    <cellStyle name="#_이동식서랍(3단)외 30종" xfId="37171"/>
    <cellStyle name="#_일위대가" xfId="32032"/>
    <cellStyle name="#_일위대가 2" xfId="32033"/>
    <cellStyle name="#_일위대가 2 2" xfId="32034"/>
    <cellStyle name="#_일위대가 2 2 10" xfId="32035"/>
    <cellStyle name="#_일위대가 2 2 11" xfId="32036"/>
    <cellStyle name="#_일위대가 2 2 2" xfId="32037"/>
    <cellStyle name="#_일위대가 2 2 2 2" xfId="32038"/>
    <cellStyle name="#_일위대가 2 2 2 3" xfId="32039"/>
    <cellStyle name="#_일위대가 2 2 2 4" xfId="32040"/>
    <cellStyle name="#_일위대가 2 2 2 5" xfId="32041"/>
    <cellStyle name="#_일위대가 2 2 2 6" xfId="32042"/>
    <cellStyle name="#_일위대가 2 2 3" xfId="32043"/>
    <cellStyle name="#_일위대가 2 2 3 2" xfId="32044"/>
    <cellStyle name="#_일위대가 2 2 3 3" xfId="32045"/>
    <cellStyle name="#_일위대가 2 2 3 4" xfId="32046"/>
    <cellStyle name="#_일위대가 2 2 3 5" xfId="32047"/>
    <cellStyle name="#_일위대가 2 2 3 6" xfId="32048"/>
    <cellStyle name="#_일위대가 2 2 4" xfId="32049"/>
    <cellStyle name="#_일위대가 2 2 4 2" xfId="32050"/>
    <cellStyle name="#_일위대가 2 2 4 3" xfId="32051"/>
    <cellStyle name="#_일위대가 2 2 4 4" xfId="32052"/>
    <cellStyle name="#_일위대가 2 2 4 5" xfId="32053"/>
    <cellStyle name="#_일위대가 2 2 4 6" xfId="32054"/>
    <cellStyle name="#_일위대가 2 2 5" xfId="32055"/>
    <cellStyle name="#_일위대가 2 2 5 2" xfId="32056"/>
    <cellStyle name="#_일위대가 2 2 5 3" xfId="32057"/>
    <cellStyle name="#_일위대가 2 2 5 4" xfId="32058"/>
    <cellStyle name="#_일위대가 2 2 5 5" xfId="32059"/>
    <cellStyle name="#_일위대가 2 2 5 6" xfId="32060"/>
    <cellStyle name="#_일위대가 2 2 6" xfId="32061"/>
    <cellStyle name="#_일위대가 2 2 6 2" xfId="32062"/>
    <cellStyle name="#_일위대가 2 2 6 3" xfId="32063"/>
    <cellStyle name="#_일위대가 2 2 6 4" xfId="32064"/>
    <cellStyle name="#_일위대가 2 2 6 5" xfId="32065"/>
    <cellStyle name="#_일위대가 2 2 6 6" xfId="32066"/>
    <cellStyle name="#_일위대가 2 2 7" xfId="32067"/>
    <cellStyle name="#_일위대가 2 2 8" xfId="32068"/>
    <cellStyle name="#_일위대가 2 2 9" xfId="32069"/>
    <cellStyle name="#_일위대가 2 3" xfId="32070"/>
    <cellStyle name="#_일위대가 2 3 2" xfId="32071"/>
    <cellStyle name="#_일위대가 2 3 3" xfId="32072"/>
    <cellStyle name="#_일위대가 2 3 4" xfId="32073"/>
    <cellStyle name="#_일위대가 2 3 5" xfId="32074"/>
    <cellStyle name="#_일위대가 2 3 6" xfId="32075"/>
    <cellStyle name="#_일위대가 2 4" xfId="32076"/>
    <cellStyle name="#_일위대가 2 4 2" xfId="32077"/>
    <cellStyle name="#_일위대가 2 4 3" xfId="32078"/>
    <cellStyle name="#_일위대가 2 4 4" xfId="32079"/>
    <cellStyle name="#_일위대가 2 4 5" xfId="32080"/>
    <cellStyle name="#_일위대가 2 4 6" xfId="32081"/>
    <cellStyle name="#_일위대가 2 5" xfId="32082"/>
    <cellStyle name="#_일위대가 2 6" xfId="32083"/>
    <cellStyle name="#_일위대가 2 7" xfId="32084"/>
    <cellStyle name="#_일위대가 2 8" xfId="32085"/>
    <cellStyle name="#_일위대가 3" xfId="32086"/>
    <cellStyle name="#_일위대가 3 10" xfId="32087"/>
    <cellStyle name="#_일위대가 3 11" xfId="32088"/>
    <cellStyle name="#_일위대가 3 2" xfId="32089"/>
    <cellStyle name="#_일위대가 3 2 10" xfId="32090"/>
    <cellStyle name="#_일위대가 3 2 11" xfId="32091"/>
    <cellStyle name="#_일위대가 3 2 2" xfId="32092"/>
    <cellStyle name="#_일위대가 3 2 2 2" xfId="32093"/>
    <cellStyle name="#_일위대가 3 2 2 3" xfId="32094"/>
    <cellStyle name="#_일위대가 3 2 2 4" xfId="32095"/>
    <cellStyle name="#_일위대가 3 2 2 5" xfId="32096"/>
    <cellStyle name="#_일위대가 3 2 2 6" xfId="32097"/>
    <cellStyle name="#_일위대가 3 2 3" xfId="32098"/>
    <cellStyle name="#_일위대가 3 2 3 2" xfId="32099"/>
    <cellStyle name="#_일위대가 3 2 3 3" xfId="32100"/>
    <cellStyle name="#_일위대가 3 2 3 4" xfId="32101"/>
    <cellStyle name="#_일위대가 3 2 3 5" xfId="32102"/>
    <cellStyle name="#_일위대가 3 2 3 6" xfId="32103"/>
    <cellStyle name="#_일위대가 3 2 4" xfId="32104"/>
    <cellStyle name="#_일위대가 3 2 4 2" xfId="32105"/>
    <cellStyle name="#_일위대가 3 2 4 3" xfId="32106"/>
    <cellStyle name="#_일위대가 3 2 4 4" xfId="32107"/>
    <cellStyle name="#_일위대가 3 2 4 5" xfId="32108"/>
    <cellStyle name="#_일위대가 3 2 4 6" xfId="32109"/>
    <cellStyle name="#_일위대가 3 2 5" xfId="32110"/>
    <cellStyle name="#_일위대가 3 2 5 2" xfId="32111"/>
    <cellStyle name="#_일위대가 3 2 5 3" xfId="32112"/>
    <cellStyle name="#_일위대가 3 2 5 4" xfId="32113"/>
    <cellStyle name="#_일위대가 3 2 5 5" xfId="32114"/>
    <cellStyle name="#_일위대가 3 2 5 6" xfId="32115"/>
    <cellStyle name="#_일위대가 3 2 6" xfId="32116"/>
    <cellStyle name="#_일위대가 3 2 6 2" xfId="32117"/>
    <cellStyle name="#_일위대가 3 2 6 3" xfId="32118"/>
    <cellStyle name="#_일위대가 3 2 6 4" xfId="32119"/>
    <cellStyle name="#_일위대가 3 2 6 5" xfId="32120"/>
    <cellStyle name="#_일위대가 3 2 6 6" xfId="32121"/>
    <cellStyle name="#_일위대가 3 2 7" xfId="32122"/>
    <cellStyle name="#_일위대가 3 2 8" xfId="32123"/>
    <cellStyle name="#_일위대가 3 2 9" xfId="32124"/>
    <cellStyle name="#_일위대가 3 3" xfId="32125"/>
    <cellStyle name="#_일위대가 3 3 2" xfId="32126"/>
    <cellStyle name="#_일위대가 3 3 3" xfId="32127"/>
    <cellStyle name="#_일위대가 3 3 4" xfId="32128"/>
    <cellStyle name="#_일위대가 3 3 5" xfId="32129"/>
    <cellStyle name="#_일위대가 3 3 6" xfId="32130"/>
    <cellStyle name="#_일위대가 3 4" xfId="32131"/>
    <cellStyle name="#_일위대가 3 4 2" xfId="32132"/>
    <cellStyle name="#_일위대가 3 4 3" xfId="32133"/>
    <cellStyle name="#_일위대가 3 4 4" xfId="32134"/>
    <cellStyle name="#_일위대가 3 4 5" xfId="32135"/>
    <cellStyle name="#_일위대가 3 4 6" xfId="32136"/>
    <cellStyle name="#_일위대가 3 5" xfId="32137"/>
    <cellStyle name="#_일위대가 3 5 2" xfId="32138"/>
    <cellStyle name="#_일위대가 3 5 3" xfId="32139"/>
    <cellStyle name="#_일위대가 3 5 4" xfId="32140"/>
    <cellStyle name="#_일위대가 3 5 5" xfId="32141"/>
    <cellStyle name="#_일위대가 3 5 6" xfId="32142"/>
    <cellStyle name="#_일위대가 3 6" xfId="32143"/>
    <cellStyle name="#_일위대가 3 6 2" xfId="32144"/>
    <cellStyle name="#_일위대가 3 6 3" xfId="32145"/>
    <cellStyle name="#_일위대가 3 6 4" xfId="32146"/>
    <cellStyle name="#_일위대가 3 6 5" xfId="32147"/>
    <cellStyle name="#_일위대가 3 6 6" xfId="32148"/>
    <cellStyle name="#_일위대가 3 7" xfId="32149"/>
    <cellStyle name="#_일위대가 3 7 2" xfId="32150"/>
    <cellStyle name="#_일위대가 3 7 3" xfId="32151"/>
    <cellStyle name="#_일위대가 3 7 4" xfId="32152"/>
    <cellStyle name="#_일위대가 3 7 5" xfId="32153"/>
    <cellStyle name="#_일위대가 3 7 6" xfId="32154"/>
    <cellStyle name="#_일위대가 3 8" xfId="32155"/>
    <cellStyle name="#_일위대가 3 9" xfId="32156"/>
    <cellStyle name="#_일위대가 4" xfId="32157"/>
    <cellStyle name="#_일위대가 4 10" xfId="32158"/>
    <cellStyle name="#_일위대가 4 11" xfId="32159"/>
    <cellStyle name="#_일위대가 4 2" xfId="32160"/>
    <cellStyle name="#_일위대가 4 2 2" xfId="32161"/>
    <cellStyle name="#_일위대가 4 2 3" xfId="32162"/>
    <cellStyle name="#_일위대가 4 2 4" xfId="32163"/>
    <cellStyle name="#_일위대가 4 2 5" xfId="32164"/>
    <cellStyle name="#_일위대가 4 2 6" xfId="32165"/>
    <cellStyle name="#_일위대가 4 3" xfId="32166"/>
    <cellStyle name="#_일위대가 4 3 2" xfId="32167"/>
    <cellStyle name="#_일위대가 4 3 3" xfId="32168"/>
    <cellStyle name="#_일위대가 4 3 4" xfId="32169"/>
    <cellStyle name="#_일위대가 4 3 5" xfId="32170"/>
    <cellStyle name="#_일위대가 4 3 6" xfId="32171"/>
    <cellStyle name="#_일위대가 4 4" xfId="32172"/>
    <cellStyle name="#_일위대가 4 4 2" xfId="32173"/>
    <cellStyle name="#_일위대가 4 4 3" xfId="32174"/>
    <cellStyle name="#_일위대가 4 4 4" xfId="32175"/>
    <cellStyle name="#_일위대가 4 4 5" xfId="32176"/>
    <cellStyle name="#_일위대가 4 4 6" xfId="32177"/>
    <cellStyle name="#_일위대가 4 5" xfId="32178"/>
    <cellStyle name="#_일위대가 4 5 2" xfId="32179"/>
    <cellStyle name="#_일위대가 4 5 3" xfId="32180"/>
    <cellStyle name="#_일위대가 4 5 4" xfId="32181"/>
    <cellStyle name="#_일위대가 4 5 5" xfId="32182"/>
    <cellStyle name="#_일위대가 4 5 6" xfId="32183"/>
    <cellStyle name="#_일위대가 4 6" xfId="32184"/>
    <cellStyle name="#_일위대가 4 6 2" xfId="32185"/>
    <cellStyle name="#_일위대가 4 6 3" xfId="32186"/>
    <cellStyle name="#_일위대가 4 6 4" xfId="32187"/>
    <cellStyle name="#_일위대가 4 6 5" xfId="32188"/>
    <cellStyle name="#_일위대가 4 6 6" xfId="32189"/>
    <cellStyle name="#_일위대가 4 7" xfId="32190"/>
    <cellStyle name="#_일위대가 4 8" xfId="32191"/>
    <cellStyle name="#_일위대가 4 9" xfId="32192"/>
    <cellStyle name="#_일위대가 5" xfId="32193"/>
    <cellStyle name="#_일위대가 5 2" xfId="32194"/>
    <cellStyle name="#_일위대가 5 3" xfId="32195"/>
    <cellStyle name="#_일위대가 5 4" xfId="32196"/>
    <cellStyle name="#_일위대가 5 5" xfId="32197"/>
    <cellStyle name="#_일위대가 5 6" xfId="32198"/>
    <cellStyle name="#_일위대가 6" xfId="32199"/>
    <cellStyle name="#_일위대가 6 2" xfId="32200"/>
    <cellStyle name="#_일위대가 6 3" xfId="32201"/>
    <cellStyle name="#_일위대가 6 4" xfId="32202"/>
    <cellStyle name="#_일위대가 6 5" xfId="32203"/>
    <cellStyle name="#_일위대가 6 6" xfId="32204"/>
    <cellStyle name="#_일위대가 7" xfId="32205"/>
    <cellStyle name="#_일위목록" xfId="32206"/>
    <cellStyle name="#_일위목록 2" xfId="32207"/>
    <cellStyle name="#_일위목록 2 2" xfId="32208"/>
    <cellStyle name="#_일위목록 2 2 10" xfId="32209"/>
    <cellStyle name="#_일위목록 2 2 11" xfId="32210"/>
    <cellStyle name="#_일위목록 2 2 2" xfId="32211"/>
    <cellStyle name="#_일위목록 2 2 2 2" xfId="32212"/>
    <cellStyle name="#_일위목록 2 2 2 3" xfId="32213"/>
    <cellStyle name="#_일위목록 2 2 2 4" xfId="32214"/>
    <cellStyle name="#_일위목록 2 2 2 5" xfId="32215"/>
    <cellStyle name="#_일위목록 2 2 2 6" xfId="32216"/>
    <cellStyle name="#_일위목록 2 2 3" xfId="32217"/>
    <cellStyle name="#_일위목록 2 2 3 2" xfId="32218"/>
    <cellStyle name="#_일위목록 2 2 3 3" xfId="32219"/>
    <cellStyle name="#_일위목록 2 2 3 4" xfId="32220"/>
    <cellStyle name="#_일위목록 2 2 3 5" xfId="32221"/>
    <cellStyle name="#_일위목록 2 2 3 6" xfId="32222"/>
    <cellStyle name="#_일위목록 2 2 4" xfId="32223"/>
    <cellStyle name="#_일위목록 2 2 4 2" xfId="32224"/>
    <cellStyle name="#_일위목록 2 2 4 3" xfId="32225"/>
    <cellStyle name="#_일위목록 2 2 4 4" xfId="32226"/>
    <cellStyle name="#_일위목록 2 2 4 5" xfId="32227"/>
    <cellStyle name="#_일위목록 2 2 4 6" xfId="32228"/>
    <cellStyle name="#_일위목록 2 2 5" xfId="32229"/>
    <cellStyle name="#_일위목록 2 2 5 2" xfId="32230"/>
    <cellStyle name="#_일위목록 2 2 5 3" xfId="32231"/>
    <cellStyle name="#_일위목록 2 2 5 4" xfId="32232"/>
    <cellStyle name="#_일위목록 2 2 5 5" xfId="32233"/>
    <cellStyle name="#_일위목록 2 2 5 6" xfId="32234"/>
    <cellStyle name="#_일위목록 2 2 6" xfId="32235"/>
    <cellStyle name="#_일위목록 2 2 6 2" xfId="32236"/>
    <cellStyle name="#_일위목록 2 2 6 3" xfId="32237"/>
    <cellStyle name="#_일위목록 2 2 6 4" xfId="32238"/>
    <cellStyle name="#_일위목록 2 2 6 5" xfId="32239"/>
    <cellStyle name="#_일위목록 2 2 6 6" xfId="32240"/>
    <cellStyle name="#_일위목록 2 2 7" xfId="32241"/>
    <cellStyle name="#_일위목록 2 2 8" xfId="32242"/>
    <cellStyle name="#_일위목록 2 2 9" xfId="32243"/>
    <cellStyle name="#_일위목록 2 3" xfId="32244"/>
    <cellStyle name="#_일위목록 2 3 2" xfId="32245"/>
    <cellStyle name="#_일위목록 2 3 3" xfId="32246"/>
    <cellStyle name="#_일위목록 2 3 4" xfId="32247"/>
    <cellStyle name="#_일위목록 2 3 5" xfId="32248"/>
    <cellStyle name="#_일위목록 2 3 6" xfId="32249"/>
    <cellStyle name="#_일위목록 2 4" xfId="32250"/>
    <cellStyle name="#_일위목록 2 4 2" xfId="32251"/>
    <cellStyle name="#_일위목록 2 4 3" xfId="32252"/>
    <cellStyle name="#_일위목록 2 4 4" xfId="32253"/>
    <cellStyle name="#_일위목록 2 4 5" xfId="32254"/>
    <cellStyle name="#_일위목록 2 4 6" xfId="32255"/>
    <cellStyle name="#_일위목록 2 5" xfId="32256"/>
    <cellStyle name="#_일위목록 2 6" xfId="32257"/>
    <cellStyle name="#_일위목록 2 7" xfId="32258"/>
    <cellStyle name="#_일위목록 2 8" xfId="32259"/>
    <cellStyle name="#_일위목록 3" xfId="32260"/>
    <cellStyle name="#_일위목록 3 10" xfId="32261"/>
    <cellStyle name="#_일위목록 3 11" xfId="32262"/>
    <cellStyle name="#_일위목록 3 2" xfId="32263"/>
    <cellStyle name="#_일위목록 3 2 10" xfId="32264"/>
    <cellStyle name="#_일위목록 3 2 11" xfId="32265"/>
    <cellStyle name="#_일위목록 3 2 2" xfId="32266"/>
    <cellStyle name="#_일위목록 3 2 2 2" xfId="32267"/>
    <cellStyle name="#_일위목록 3 2 2 3" xfId="32268"/>
    <cellStyle name="#_일위목록 3 2 2 4" xfId="32269"/>
    <cellStyle name="#_일위목록 3 2 2 5" xfId="32270"/>
    <cellStyle name="#_일위목록 3 2 2 6" xfId="32271"/>
    <cellStyle name="#_일위목록 3 2 3" xfId="32272"/>
    <cellStyle name="#_일위목록 3 2 3 2" xfId="32273"/>
    <cellStyle name="#_일위목록 3 2 3 3" xfId="32274"/>
    <cellStyle name="#_일위목록 3 2 3 4" xfId="32275"/>
    <cellStyle name="#_일위목록 3 2 3 5" xfId="32276"/>
    <cellStyle name="#_일위목록 3 2 3 6" xfId="32277"/>
    <cellStyle name="#_일위목록 3 2 4" xfId="32278"/>
    <cellStyle name="#_일위목록 3 2 4 2" xfId="32279"/>
    <cellStyle name="#_일위목록 3 2 4 3" xfId="32280"/>
    <cellStyle name="#_일위목록 3 2 4 4" xfId="32281"/>
    <cellStyle name="#_일위목록 3 2 4 5" xfId="32282"/>
    <cellStyle name="#_일위목록 3 2 4 6" xfId="32283"/>
    <cellStyle name="#_일위목록 3 2 5" xfId="32284"/>
    <cellStyle name="#_일위목록 3 2 5 2" xfId="32285"/>
    <cellStyle name="#_일위목록 3 2 5 3" xfId="32286"/>
    <cellStyle name="#_일위목록 3 2 5 4" xfId="32287"/>
    <cellStyle name="#_일위목록 3 2 5 5" xfId="32288"/>
    <cellStyle name="#_일위목록 3 2 5 6" xfId="32289"/>
    <cellStyle name="#_일위목록 3 2 6" xfId="32290"/>
    <cellStyle name="#_일위목록 3 2 6 2" xfId="32291"/>
    <cellStyle name="#_일위목록 3 2 6 3" xfId="32292"/>
    <cellStyle name="#_일위목록 3 2 6 4" xfId="32293"/>
    <cellStyle name="#_일위목록 3 2 6 5" xfId="32294"/>
    <cellStyle name="#_일위목록 3 2 6 6" xfId="32295"/>
    <cellStyle name="#_일위목록 3 2 7" xfId="32296"/>
    <cellStyle name="#_일위목록 3 2 8" xfId="32297"/>
    <cellStyle name="#_일위목록 3 2 9" xfId="32298"/>
    <cellStyle name="#_일위목록 3 3" xfId="32299"/>
    <cellStyle name="#_일위목록 3 3 2" xfId="32300"/>
    <cellStyle name="#_일위목록 3 3 3" xfId="32301"/>
    <cellStyle name="#_일위목록 3 3 4" xfId="32302"/>
    <cellStyle name="#_일위목록 3 3 5" xfId="32303"/>
    <cellStyle name="#_일위목록 3 3 6" xfId="32304"/>
    <cellStyle name="#_일위목록 3 4" xfId="32305"/>
    <cellStyle name="#_일위목록 3 4 2" xfId="32306"/>
    <cellStyle name="#_일위목록 3 4 3" xfId="32307"/>
    <cellStyle name="#_일위목록 3 4 4" xfId="32308"/>
    <cellStyle name="#_일위목록 3 4 5" xfId="32309"/>
    <cellStyle name="#_일위목록 3 4 6" xfId="32310"/>
    <cellStyle name="#_일위목록 3 5" xfId="32311"/>
    <cellStyle name="#_일위목록 3 5 2" xfId="32312"/>
    <cellStyle name="#_일위목록 3 5 3" xfId="32313"/>
    <cellStyle name="#_일위목록 3 5 4" xfId="32314"/>
    <cellStyle name="#_일위목록 3 5 5" xfId="32315"/>
    <cellStyle name="#_일위목록 3 5 6" xfId="32316"/>
    <cellStyle name="#_일위목록 3 6" xfId="32317"/>
    <cellStyle name="#_일위목록 3 6 2" xfId="32318"/>
    <cellStyle name="#_일위목록 3 6 3" xfId="32319"/>
    <cellStyle name="#_일위목록 3 6 4" xfId="32320"/>
    <cellStyle name="#_일위목록 3 6 5" xfId="32321"/>
    <cellStyle name="#_일위목록 3 6 6" xfId="32322"/>
    <cellStyle name="#_일위목록 3 7" xfId="32323"/>
    <cellStyle name="#_일위목록 3 7 2" xfId="32324"/>
    <cellStyle name="#_일위목록 3 7 3" xfId="32325"/>
    <cellStyle name="#_일위목록 3 7 4" xfId="32326"/>
    <cellStyle name="#_일위목록 3 7 5" xfId="32327"/>
    <cellStyle name="#_일위목록 3 7 6" xfId="32328"/>
    <cellStyle name="#_일위목록 3 8" xfId="32329"/>
    <cellStyle name="#_일위목록 3 9" xfId="32330"/>
    <cellStyle name="#_일위목록 4" xfId="32331"/>
    <cellStyle name="#_일위목록 4 10" xfId="32332"/>
    <cellStyle name="#_일위목록 4 11" xfId="32333"/>
    <cellStyle name="#_일위목록 4 2" xfId="32334"/>
    <cellStyle name="#_일위목록 4 2 2" xfId="32335"/>
    <cellStyle name="#_일위목록 4 2 3" xfId="32336"/>
    <cellStyle name="#_일위목록 4 2 4" xfId="32337"/>
    <cellStyle name="#_일위목록 4 2 5" xfId="32338"/>
    <cellStyle name="#_일위목록 4 2 6" xfId="32339"/>
    <cellStyle name="#_일위목록 4 3" xfId="32340"/>
    <cellStyle name="#_일위목록 4 3 2" xfId="32341"/>
    <cellStyle name="#_일위목록 4 3 3" xfId="32342"/>
    <cellStyle name="#_일위목록 4 3 4" xfId="32343"/>
    <cellStyle name="#_일위목록 4 3 5" xfId="32344"/>
    <cellStyle name="#_일위목록 4 3 6" xfId="32345"/>
    <cellStyle name="#_일위목록 4 4" xfId="32346"/>
    <cellStyle name="#_일위목록 4 4 2" xfId="32347"/>
    <cellStyle name="#_일위목록 4 4 3" xfId="32348"/>
    <cellStyle name="#_일위목록 4 4 4" xfId="32349"/>
    <cellStyle name="#_일위목록 4 4 5" xfId="32350"/>
    <cellStyle name="#_일위목록 4 4 6" xfId="32351"/>
    <cellStyle name="#_일위목록 4 5" xfId="32352"/>
    <cellStyle name="#_일위목록 4 5 2" xfId="32353"/>
    <cellStyle name="#_일위목록 4 5 3" xfId="32354"/>
    <cellStyle name="#_일위목록 4 5 4" xfId="32355"/>
    <cellStyle name="#_일위목록 4 5 5" xfId="32356"/>
    <cellStyle name="#_일위목록 4 5 6" xfId="32357"/>
    <cellStyle name="#_일위목록 4 6" xfId="32358"/>
    <cellStyle name="#_일위목록 4 6 2" xfId="32359"/>
    <cellStyle name="#_일위목록 4 6 3" xfId="32360"/>
    <cellStyle name="#_일위목록 4 6 4" xfId="32361"/>
    <cellStyle name="#_일위목록 4 6 5" xfId="32362"/>
    <cellStyle name="#_일위목록 4 6 6" xfId="32363"/>
    <cellStyle name="#_일위목록 4 7" xfId="32364"/>
    <cellStyle name="#_일위목록 4 8" xfId="32365"/>
    <cellStyle name="#_일위목록 4 9" xfId="32366"/>
    <cellStyle name="#_일위목록 5" xfId="32367"/>
    <cellStyle name="#_일위목록 5 2" xfId="32368"/>
    <cellStyle name="#_일위목록 5 3" xfId="32369"/>
    <cellStyle name="#_일위목록 5 4" xfId="32370"/>
    <cellStyle name="#_일위목록 5 5" xfId="32371"/>
    <cellStyle name="#_일위목록 5 6" xfId="32372"/>
    <cellStyle name="#_일위목록 6" xfId="32373"/>
    <cellStyle name="#_일위목록 6 2" xfId="32374"/>
    <cellStyle name="#_일위목록 6 3" xfId="32375"/>
    <cellStyle name="#_일위목록 6 4" xfId="32376"/>
    <cellStyle name="#_일위목록 6 5" xfId="32377"/>
    <cellStyle name="#_일위목록 6 6" xfId="32378"/>
    <cellStyle name="#_일위목록 7" xfId="32379"/>
    <cellStyle name="#_재난도로관리종합상황실" xfId="32380"/>
    <cellStyle name="#_제조부문" xfId="46"/>
    <cellStyle name="#_제조부문 2" xfId="13412"/>
    <cellStyle name="#_제조부문 2 2" xfId="36747"/>
    <cellStyle name="#_제조부문 3" xfId="13413"/>
    <cellStyle name="#_제조부문 3 2" xfId="36748"/>
    <cellStyle name="#_제조부문 4" xfId="13414"/>
    <cellStyle name="#_제조부문 4 2" xfId="36749"/>
    <cellStyle name="#_제조부문 5" xfId="36750"/>
    <cellStyle name="#_제조부문_2007공사노임변경(실사출력, 코팅)" xfId="47"/>
    <cellStyle name="#_제조부문_2007공사노임변경(실사출력, 코팅) 2" xfId="13415"/>
    <cellStyle name="#_제조부문_2007공사노임변경(실사출력, 코팅) 2 2" xfId="36751"/>
    <cellStyle name="#_제조부문_2007공사노임변경(실사출력, 코팅) 3" xfId="13416"/>
    <cellStyle name="#_제조부문_2007공사노임변경(실사출력, 코팅) 3 2" xfId="36752"/>
    <cellStyle name="#_제조부문_2007공사노임변경(실사출력, 코팅) 4" xfId="13417"/>
    <cellStyle name="#_제조부문_2007공사노임변경(실사출력, 코팅) 4 2" xfId="36753"/>
    <cellStyle name="#_제조부문_2007공사노임변경(실사출력, 코팅) 5" xfId="36754"/>
    <cellStyle name="#_제조부문_거창야립광고탑화면교체공사_설계변경_건축_3월21일_1" xfId="48"/>
    <cellStyle name="#_제조부문_거창야립광고탑화면교체공사_설계변경_건축_3월21일_1 2" xfId="13418"/>
    <cellStyle name="#_제조부문_거창야립광고탑화면교체공사_설계변경_건축_3월21일_1 2 2" xfId="36755"/>
    <cellStyle name="#_제조부문_거창야립광고탑화면교체공사_설계변경_건축_3월21일_1 3" xfId="13419"/>
    <cellStyle name="#_제조부문_거창야립광고탑화면교체공사_설계변경_건축_3월21일_1 3 2" xfId="36756"/>
    <cellStyle name="#_제조부문_거창야립광고탑화면교체공사_설계변경_건축_3월21일_1 4" xfId="13420"/>
    <cellStyle name="#_제조부문_거창야립광고탑화면교체공사_설계변경_건축_3월21일_1 4 2" xfId="36757"/>
    <cellStyle name="#_제조부문_거창야립광고탑화면교체공사_설계변경_건축_3월21일_1 5" xfId="36758"/>
    <cellStyle name="#_제주박물관(제4전시실 설치,제작)" xfId="49"/>
    <cellStyle name="#_제주박물관(제4전시실 설치,제작) 2" xfId="13421"/>
    <cellStyle name="#_제주박물관(제4전시실 설치,제작) 2 2" xfId="36759"/>
    <cellStyle name="#_제주박물관(제4전시실 설치,제작) 3" xfId="13422"/>
    <cellStyle name="#_제주박물관(제4전시실 설치,제작) 3 2" xfId="36760"/>
    <cellStyle name="#_제주박물관(제4전시실 설치,제작) 4" xfId="13423"/>
    <cellStyle name="#_제주박물관(제4전시실 설치,제작) 4 2" xfId="36761"/>
    <cellStyle name="#_제주박물관(제4전시실 설치,제작) 5" xfId="36762"/>
    <cellStyle name="#_제주박물관(제4전시실 설치,제작)_2007공사노임변경(실사출력, 코팅)" xfId="50"/>
    <cellStyle name="#_제주박물관(제4전시실 설치,제작)_2007공사노임변경(실사출력, 코팅) 2" xfId="13424"/>
    <cellStyle name="#_제주박물관(제4전시실 설치,제작)_2007공사노임변경(실사출력, 코팅) 2 2" xfId="36763"/>
    <cellStyle name="#_제주박물관(제4전시실 설치,제작)_2007공사노임변경(실사출력, 코팅) 3" xfId="13425"/>
    <cellStyle name="#_제주박물관(제4전시실 설치,제작)_2007공사노임변경(실사출력, 코팅) 3 2" xfId="36764"/>
    <cellStyle name="#_제주박물관(제4전시실 설치,제작)_2007공사노임변경(실사출력, 코팅) 4" xfId="13426"/>
    <cellStyle name="#_제주박물관(제4전시실 설치,제작)_2007공사노임변경(실사출력, 코팅) 4 2" xfId="36765"/>
    <cellStyle name="#_제주박물관(제4전시실 설치,제작)_2007공사노임변경(실사출력, 코팅) 5" xfId="36766"/>
    <cellStyle name="#_제주박물관(제4전시실 설치,제작)_거창야립광고탑화면교체공사_설계변경_건축_3월21일_1" xfId="51"/>
    <cellStyle name="#_제주박물관(제4전시실 설치,제작)_거창야립광고탑화면교체공사_설계변경_건축_3월21일_1 2" xfId="13427"/>
    <cellStyle name="#_제주박물관(제4전시실 설치,제작)_거창야립광고탑화면교체공사_설계변경_건축_3월21일_1 2 2" xfId="36767"/>
    <cellStyle name="#_제주박물관(제4전시실 설치,제작)_거창야립광고탑화면교체공사_설계변경_건축_3월21일_1 3" xfId="13428"/>
    <cellStyle name="#_제주박물관(제4전시실 설치,제작)_거창야립광고탑화면교체공사_설계변경_건축_3월21일_1 3 2" xfId="36768"/>
    <cellStyle name="#_제주박물관(제4전시실 설치,제작)_거창야립광고탑화면교체공사_설계변경_건축_3월21일_1 4" xfId="13429"/>
    <cellStyle name="#_제주박물관(제4전시실 설치,제작)_거창야립광고탑화면교체공사_설계변경_건축_3월21일_1 4 2" xfId="36769"/>
    <cellStyle name="#_제주박물관(제4전시실 설치,제작)_거창야립광고탑화면교체공사_설계변경_건축_3월21일_1 5" xfId="36770"/>
    <cellStyle name="#_조형겸용설치원가" xfId="52"/>
    <cellStyle name="#_조형겸용설치원가 2" xfId="13430"/>
    <cellStyle name="#_조형겸용설치원가 2 2" xfId="36771"/>
    <cellStyle name="#_조형겸용설치원가 3" xfId="13431"/>
    <cellStyle name="#_조형겸용설치원가 3 2" xfId="36772"/>
    <cellStyle name="#_조형겸용설치원가 4" xfId="13432"/>
    <cellStyle name="#_조형겸용설치원가 4 2" xfId="36773"/>
    <cellStyle name="#_조형겸용설치원가 5" xfId="36774"/>
    <cellStyle name="#_조형겸용설치원가_2007공사노임변경(실사출력, 코팅)" xfId="53"/>
    <cellStyle name="#_조형겸용설치원가_2007공사노임변경(실사출력, 코팅) 2" xfId="13433"/>
    <cellStyle name="#_조형겸용설치원가_2007공사노임변경(실사출력, 코팅) 2 2" xfId="36775"/>
    <cellStyle name="#_조형겸용설치원가_2007공사노임변경(실사출력, 코팅) 3" xfId="13434"/>
    <cellStyle name="#_조형겸용설치원가_2007공사노임변경(실사출력, 코팅) 3 2" xfId="36776"/>
    <cellStyle name="#_조형겸용설치원가_2007공사노임변경(실사출력, 코팅) 4" xfId="13435"/>
    <cellStyle name="#_조형겸용설치원가_2007공사노임변경(실사출력, 코팅) 4 2" xfId="36777"/>
    <cellStyle name="#_조형겸용설치원가_2007공사노임변경(실사출력, 코팅) 5" xfId="36778"/>
    <cellStyle name="#_조형겸용설치원가_거창야립광고탑화면교체공사_설계변경_건축_3월21일_1" xfId="54"/>
    <cellStyle name="#_조형겸용설치원가_거창야립광고탑화면교체공사_설계변경_건축_3월21일_1 2" xfId="13436"/>
    <cellStyle name="#_조형겸용설치원가_거창야립광고탑화면교체공사_설계변경_건축_3월21일_1 2 2" xfId="36779"/>
    <cellStyle name="#_조형겸용설치원가_거창야립광고탑화면교체공사_설계변경_건축_3월21일_1 3" xfId="13437"/>
    <cellStyle name="#_조형겸용설치원가_거창야립광고탑화면교체공사_설계변경_건축_3월21일_1 3 2" xfId="36780"/>
    <cellStyle name="#_조형겸용설치원가_거창야립광고탑화면교체공사_설계변경_건축_3월21일_1 4" xfId="13438"/>
    <cellStyle name="#_조형겸용설치원가_거창야립광고탑화면교체공사_설계변경_건축_3월21일_1 4 2" xfId="36781"/>
    <cellStyle name="#_조형겸용설치원가_거창야립광고탑화면교체공사_설계변경_건축_3월21일_1 5" xfId="36782"/>
    <cellStyle name="#_착공계(081218)" xfId="37136"/>
    <cellStyle name="#_최저임금" xfId="55"/>
    <cellStyle name="#_최저임금 2" xfId="13439"/>
    <cellStyle name="#_최저임금 2 2" xfId="36783"/>
    <cellStyle name="#_최저임금 3" xfId="13440"/>
    <cellStyle name="#_최저임금 3 2" xfId="36784"/>
    <cellStyle name="#_최저임금 4" xfId="13441"/>
    <cellStyle name="#_최저임금 4 2" xfId="36785"/>
    <cellStyle name="#_최저임금 5" xfId="36786"/>
    <cellStyle name="#_최저임금_2007공사노임변경(실사출력, 코팅)" xfId="56"/>
    <cellStyle name="#_최저임금_2007공사노임변경(실사출력, 코팅) 2" xfId="13442"/>
    <cellStyle name="#_최저임금_2007공사노임변경(실사출력, 코팅) 2 2" xfId="36787"/>
    <cellStyle name="#_최저임금_2007공사노임변경(실사출력, 코팅) 3" xfId="13443"/>
    <cellStyle name="#_최저임금_2007공사노임변경(실사출력, 코팅) 3 2" xfId="36788"/>
    <cellStyle name="#_최저임금_2007공사노임변경(실사출력, 코팅) 4" xfId="13444"/>
    <cellStyle name="#_최저임금_2007공사노임변경(실사출력, 코팅) 4 2" xfId="36789"/>
    <cellStyle name="#_최저임금_2007공사노임변경(실사출력, 코팅) 5" xfId="36790"/>
    <cellStyle name="#_최저임금_거창야립광고탑화면교체공사_설계변경_건축_3월21일_1" xfId="57"/>
    <cellStyle name="#_최저임금_거창야립광고탑화면교체공사_설계변경_건축_3월21일_1 2" xfId="13445"/>
    <cellStyle name="#_최저임금_거창야립광고탑화면교체공사_설계변경_건축_3월21일_1 2 2" xfId="36791"/>
    <cellStyle name="#_최저임금_거창야립광고탑화면교체공사_설계변경_건축_3월21일_1 3" xfId="13446"/>
    <cellStyle name="#_최저임금_거창야립광고탑화면교체공사_설계변경_건축_3월21일_1 3 2" xfId="36792"/>
    <cellStyle name="#_최저임금_거창야립광고탑화면교체공사_설계변경_건축_3월21일_1 4" xfId="13447"/>
    <cellStyle name="#_최저임금_거창야립광고탑화면교체공사_설계변경_건축_3월21일_1 4 2" xfId="36793"/>
    <cellStyle name="#_최저임금_거창야립광고탑화면교체공사_설계변경_건축_3월21일_1 5" xfId="36794"/>
    <cellStyle name="#_케노피원가 2005.8(대전조달출장소)" xfId="58"/>
    <cellStyle name="#_케노피원가 2005.8(대전조달출장소) 2" xfId="13448"/>
    <cellStyle name="#_케노피원가 2005.8(대전조달출장소) 2 2" xfId="36795"/>
    <cellStyle name="#_케노피원가 2005.8(대전조달출장소) 3" xfId="13449"/>
    <cellStyle name="#_케노피원가 2005.8(대전조달출장소) 3 2" xfId="36796"/>
    <cellStyle name="#_케노피원가 2005.8(대전조달출장소) 4" xfId="13450"/>
    <cellStyle name="#_케노피원가 2005.8(대전조달출장소) 4 2" xfId="36797"/>
    <cellStyle name="#_케노피원가 2005.8(대전조달출장소) 5" xfId="36798"/>
    <cellStyle name="#_케노피원가 2005.8(대전조달출장소)_2007공사노임변경(실사출력, 코팅)" xfId="59"/>
    <cellStyle name="#_케노피원가 2005.8(대전조달출장소)_2007공사노임변경(실사출력, 코팅) 2" xfId="13451"/>
    <cellStyle name="#_케노피원가 2005.8(대전조달출장소)_2007공사노임변경(실사출력, 코팅) 2 2" xfId="36799"/>
    <cellStyle name="#_케노피원가 2005.8(대전조달출장소)_2007공사노임변경(실사출력, 코팅) 3" xfId="13452"/>
    <cellStyle name="#_케노피원가 2005.8(대전조달출장소)_2007공사노임변경(실사출력, 코팅) 3 2" xfId="36800"/>
    <cellStyle name="#_케노피원가 2005.8(대전조달출장소)_2007공사노임변경(실사출력, 코팅) 4" xfId="13453"/>
    <cellStyle name="#_케노피원가 2005.8(대전조달출장소)_2007공사노임변경(실사출력, 코팅) 4 2" xfId="36801"/>
    <cellStyle name="#_케노피원가 2005.8(대전조달출장소)_2007공사노임변경(실사출력, 코팅) 5" xfId="36802"/>
    <cellStyle name="#_케노피원가 2005.8(대전조달출장소)_거창야립광고탑화면교체공사_설계변경_건축_3월21일_1" xfId="60"/>
    <cellStyle name="#_케노피원가 2005.8(대전조달출장소)_거창야립광고탑화면교체공사_설계변경_건축_3월21일_1 2" xfId="13454"/>
    <cellStyle name="#_케노피원가 2005.8(대전조달출장소)_거창야립광고탑화면교체공사_설계변경_건축_3월21일_1 2 2" xfId="36803"/>
    <cellStyle name="#_케노피원가 2005.8(대전조달출장소)_거창야립광고탑화면교체공사_설계변경_건축_3월21일_1 3" xfId="13455"/>
    <cellStyle name="#_케노피원가 2005.8(대전조달출장소)_거창야립광고탑화면교체공사_설계변경_건축_3월21일_1 3 2" xfId="36804"/>
    <cellStyle name="#_케노피원가 2005.8(대전조달출장소)_거창야립광고탑화면교체공사_설계변경_건축_3월21일_1 4" xfId="13456"/>
    <cellStyle name="#_케노피원가 2005.8(대전조달출장소)_거창야립광고탑화면교체공사_설계변경_건축_3월21일_1 4 2" xfId="36805"/>
    <cellStyle name="#_케노피원가 2005.8(대전조달출장소)_거창야립광고탑화면교체공사_설계변경_건축_3월21일_1 5" xfId="36806"/>
    <cellStyle name="#_토공사" xfId="61"/>
    <cellStyle name="#_토공사 2" xfId="13457"/>
    <cellStyle name="#_토공사 2 2" xfId="36807"/>
    <cellStyle name="#_토공사 3" xfId="13458"/>
    <cellStyle name="#_토공사 3 2" xfId="36808"/>
    <cellStyle name="#_토공사 4" xfId="13459"/>
    <cellStyle name="#_토공사 4 2" xfId="36809"/>
    <cellStyle name="#_토공사 5" xfId="36810"/>
    <cellStyle name="#_통근버스용역" xfId="62"/>
    <cellStyle name="#_통근버스용역 2" xfId="13460"/>
    <cellStyle name="#_통근버스용역 2 2" xfId="36811"/>
    <cellStyle name="#_통근버스용역 3" xfId="13461"/>
    <cellStyle name="#_통근버스용역 3 2" xfId="36812"/>
    <cellStyle name="#_통근버스용역 4" xfId="13462"/>
    <cellStyle name="#_통근버스용역 4 2" xfId="36813"/>
    <cellStyle name="#_통근버스용역 5" xfId="36814"/>
    <cellStyle name="$" xfId="63"/>
    <cellStyle name="_x0004__x0004__x0019__x001b__x0004_$_x0010__x0010__x0008__x0001_" xfId="32381"/>
    <cellStyle name="$ 10" xfId="32382"/>
    <cellStyle name="$ 11" xfId="32383"/>
    <cellStyle name="$ 2" xfId="32384"/>
    <cellStyle name="$ 3" xfId="32385"/>
    <cellStyle name="$ 4" xfId="32386"/>
    <cellStyle name="$ 5" xfId="32387"/>
    <cellStyle name="$ 6" xfId="32388"/>
    <cellStyle name="$ 7" xfId="32389"/>
    <cellStyle name="$ 8" xfId="32390"/>
    <cellStyle name="$ 9" xfId="32391"/>
    <cellStyle name="$_(주)한국화이바일반관리비및경비율" xfId="64"/>
    <cellStyle name="$_(주)한국화이바일반관리비및경비율(1)" xfId="65"/>
    <cellStyle name="$_±a¾Æ" xfId="2689"/>
    <cellStyle name="$_°ßAu2" xfId="2690"/>
    <cellStyle name="$_0008금감원통합감독검사정보시스템" xfId="66"/>
    <cellStyle name="$_0009김포공항LED교체공사(광일)" xfId="67"/>
    <cellStyle name="$_0011KIST소각설비제작설치" xfId="68"/>
    <cellStyle name="$_0011긴급전화기정산(99년형광일)" xfId="69"/>
    <cellStyle name="$_0011부산종합경기장전광판" xfId="70"/>
    <cellStyle name="$_0011부산종합경기장전광판 2" xfId="32392"/>
    <cellStyle name="$_0011부산종합경기장전광판 3" xfId="32393"/>
    <cellStyle name="$_0011부산종합경기장전광판_1)농경문화관 전시" xfId="2691"/>
    <cellStyle name="$_0011부산종합경기장전광판_1. 경북염색조합" xfId="32394"/>
    <cellStyle name="$_0011부산종합경기장전광판_1. 경북염색조합123" xfId="32395"/>
    <cellStyle name="$_0011부산종합경기장전광판_1. 노면결빙감지설비(화흥-매립식-A-최종)" xfId="32396"/>
    <cellStyle name="$_0011부산종합경기장전광판_1. 전시물" xfId="32397"/>
    <cellStyle name="$_0011부산종합경기장전광판_10-1. 의장(영상관)" xfId="32398"/>
    <cellStyle name="$_0011부산종합경기장전광판_D.보라산업" xfId="32399"/>
    <cellStyle name="$_0011부산종합경기장전광판_강원지역본부(2006년_060109)" xfId="2692"/>
    <cellStyle name="$_0011부산종합경기장전광판_강원지역본부(2006년_060109) 2" xfId="36919"/>
    <cellStyle name="$_0011부산종합경기장전광판_경남지역본부-" xfId="2693"/>
    <cellStyle name="$_0011부산종합경기장전광판_경남지역본부- 2" xfId="36920"/>
    <cellStyle name="$_0011부산종합경기장전광판_경북지역본부-" xfId="2694"/>
    <cellStyle name="$_0011부산종합경기장전광판_경북지역본부- 2" xfId="36921"/>
    <cellStyle name="$_0011부산종합경기장전광판_수입원가계산서(앤화)" xfId="32400"/>
    <cellStyle name="$_0011부산종합경기장전광판_신·재생에너지홍보관 전시물제작(전시조합)" xfId="32401"/>
    <cellStyle name="$_0011부산종합경기장전광판_신한은행" xfId="71"/>
    <cellStyle name="$_0011부산종합경기장전광판_신한은행 2" xfId="13463"/>
    <cellStyle name="$_0011부산종합경기장전광판_신한은행 3" xfId="13464"/>
    <cellStyle name="$_0011부산종합경기장전광판_신한은행 4" xfId="13465"/>
    <cellStyle name="$_0011부산종합경기장전광판_중부지역본부-" xfId="2695"/>
    <cellStyle name="$_0011부산종합경기장전광판_중부지역본부- 2" xfId="36922"/>
    <cellStyle name="$_0011부산종합경기장전광판_축중기제조" xfId="32402"/>
    <cellStyle name="$_0011부산종합경기장전광판_충청지역본부-" xfId="2696"/>
    <cellStyle name="$_0011부산종합경기장전광판_충청지역본부- 2" xfId="36923"/>
    <cellStyle name="$_0011부산종합경기장전광판_통행료면탈방지시스템(최종)" xfId="2697"/>
    <cellStyle name="$_0011부산종합경기장전광판_통행료면탈방지시스템(최종) 2" xfId="36924"/>
    <cellStyle name="$_0011부산종합경기장전광판_호남지역본부-" xfId="2698"/>
    <cellStyle name="$_0011부산종합경기장전광판_호남지역본부- 2" xfId="36925"/>
    <cellStyle name="$_0012문화유적지표석제작설치" xfId="72"/>
    <cellStyle name="$_01 전시시설물" xfId="2699"/>
    <cellStyle name="$_0102국제조명신공항분수조명" xfId="73"/>
    <cellStyle name="$_0102국제조명신공항분수조명 2" xfId="32403"/>
    <cellStyle name="$_0102국제조명신공항분수조명 3" xfId="32404"/>
    <cellStyle name="$_0102국제조명신공항분수조명 4" xfId="36926"/>
    <cellStyle name="$_0102국제조명신공항분수조명_1)농경문화관 전시" xfId="2700"/>
    <cellStyle name="$_0102국제조명신공항분수조명_1. 경북염색조합" xfId="32405"/>
    <cellStyle name="$_0102국제조명신공항분수조명_1. 경북염색조합123" xfId="32406"/>
    <cellStyle name="$_0102국제조명신공항분수조명_1. 노면결빙감지설비(화흥-매립식-A-최종)" xfId="32407"/>
    <cellStyle name="$_0102국제조명신공항분수조명_1. 전시물" xfId="32408"/>
    <cellStyle name="$_0102국제조명신공항분수조명_10-1. 의장(영상관)" xfId="32409"/>
    <cellStyle name="$_0102국제조명신공항분수조명_D.보라산업" xfId="32410"/>
    <cellStyle name="$_0102국제조명신공항분수조명_강원지역본부(2006년_060109)" xfId="2701"/>
    <cellStyle name="$_0102국제조명신공항분수조명_강원지역본부(2006년_060109) 2" xfId="36927"/>
    <cellStyle name="$_0102국제조명신공항분수조명_경남지역본부-" xfId="2702"/>
    <cellStyle name="$_0102국제조명신공항분수조명_경남지역본부- 2" xfId="36928"/>
    <cellStyle name="$_0102국제조명신공항분수조명_경북지역본부-" xfId="2703"/>
    <cellStyle name="$_0102국제조명신공항분수조명_경북지역본부- 2" xfId="36929"/>
    <cellStyle name="$_0102국제조명신공항분수조명_수입원가계산서(앤화)" xfId="32411"/>
    <cellStyle name="$_0102국제조명신공항분수조명_신·재생에너지홍보관 전시물제작(전시조합)" xfId="32412"/>
    <cellStyle name="$_0102국제조명신공항분수조명_신한은행" xfId="74"/>
    <cellStyle name="$_0102국제조명신공항분수조명_신한은행 2" xfId="13466"/>
    <cellStyle name="$_0102국제조명신공항분수조명_신한은행 3" xfId="13467"/>
    <cellStyle name="$_0102국제조명신공항분수조명_신한은행 4" xfId="13468"/>
    <cellStyle name="$_0102국제조명신공항분수조명_중부지역본부-" xfId="2704"/>
    <cellStyle name="$_0102국제조명신공항분수조명_중부지역본부- 2" xfId="36930"/>
    <cellStyle name="$_0102국제조명신공항분수조명_축중기제조" xfId="32413"/>
    <cellStyle name="$_0102국제조명신공항분수조명_충청지역본부-" xfId="2705"/>
    <cellStyle name="$_0102국제조명신공항분수조명_충청지역본부- 2" xfId="36931"/>
    <cellStyle name="$_0102국제조명신공항분수조명_통행료면탈방지시스템(최종)" xfId="2706"/>
    <cellStyle name="$_0102국제조명신공항분수조명_통행료면탈방지시스템(최종) 2" xfId="36932"/>
    <cellStyle name="$_0102국제조명신공항분수조명_호남지역본부-" xfId="2707"/>
    <cellStyle name="$_0102국제조명신공항분수조명_호남지역본부- 2" xfId="36933"/>
    <cellStyle name="$_0103회전식현수막게시대제작설치" xfId="75"/>
    <cellStyle name="$_0104포항시침출수처리시스템" xfId="76"/>
    <cellStyle name="$_0105담배자판기개조원가" xfId="77"/>
    <cellStyle name="$_0105담배자판기개조원가 2" xfId="32414"/>
    <cellStyle name="$_0105담배자판기개조원가 3" xfId="32415"/>
    <cellStyle name="$_0105담배자판기개조원가_1)농경문화관 전시" xfId="2708"/>
    <cellStyle name="$_0105담배자판기개조원가_1. 경북염색조합" xfId="32416"/>
    <cellStyle name="$_0105담배자판기개조원가_1. 경북염색조합123" xfId="32417"/>
    <cellStyle name="$_0105담배자판기개조원가_1. 노면결빙감지설비(화흥-매립식-A-최종)" xfId="32418"/>
    <cellStyle name="$_0105담배자판기개조원가_1. 전시물" xfId="32419"/>
    <cellStyle name="$_0105담배자판기개조원가_10-1. 의장(영상관)" xfId="32420"/>
    <cellStyle name="$_0105담배자판기개조원가_D.보라산업" xfId="32421"/>
    <cellStyle name="$_0105담배자판기개조원가_강원지역본부(2006년_060109)" xfId="2709"/>
    <cellStyle name="$_0105담배자판기개조원가_강원지역본부(2006년_060109) 2" xfId="36934"/>
    <cellStyle name="$_0105담배자판기개조원가_경남지역본부-" xfId="2710"/>
    <cellStyle name="$_0105담배자판기개조원가_경남지역본부- 2" xfId="36935"/>
    <cellStyle name="$_0105담배자판기개조원가_경북지역본부-" xfId="2711"/>
    <cellStyle name="$_0105담배자판기개조원가_경북지역본부- 2" xfId="36936"/>
    <cellStyle name="$_0105담배자판기개조원가_수입원가계산서(앤화)" xfId="32422"/>
    <cellStyle name="$_0105담배자판기개조원가_신·재생에너지홍보관 전시물제작(전시조합)" xfId="32423"/>
    <cellStyle name="$_0105담배자판기개조원가_신한은행" xfId="78"/>
    <cellStyle name="$_0105담배자판기개조원가_신한은행 2" xfId="13469"/>
    <cellStyle name="$_0105담배자판기개조원가_신한은행 3" xfId="13470"/>
    <cellStyle name="$_0105담배자판기개조원가_신한은행 4" xfId="13471"/>
    <cellStyle name="$_0105담배자판기개조원가_중부지역본부-" xfId="2712"/>
    <cellStyle name="$_0105담배자판기개조원가_중부지역본부- 2" xfId="36937"/>
    <cellStyle name="$_0105담배자판기개조원가_축중기제조" xfId="32424"/>
    <cellStyle name="$_0105담배자판기개조원가_충청지역본부-" xfId="2713"/>
    <cellStyle name="$_0105담배자판기개조원가_충청지역본부- 2" xfId="36938"/>
    <cellStyle name="$_0105담배자판기개조원가_통행료면탈방지시스템(최종)" xfId="2714"/>
    <cellStyle name="$_0105담배자판기개조원가_통행료면탈방지시스템(최종) 2" xfId="36939"/>
    <cellStyle name="$_0105담배자판기개조원가_호남지역본부-" xfId="2715"/>
    <cellStyle name="$_0105담배자판기개조원가_호남지역본부- 2" xfId="36940"/>
    <cellStyle name="$_0106LG인버터냉난방기제작-1" xfId="79"/>
    <cellStyle name="$_0106LG인버터냉난방기제작-1 2" xfId="32425"/>
    <cellStyle name="$_0106LG인버터냉난방기제작-1 3" xfId="32426"/>
    <cellStyle name="$_0106LG인버터냉난방기제작-1_1)농경문화관 전시" xfId="2716"/>
    <cellStyle name="$_0106LG인버터냉난방기제작-1_1. 경북염색조합" xfId="32427"/>
    <cellStyle name="$_0106LG인버터냉난방기제작-1_1. 경북염색조합123" xfId="32428"/>
    <cellStyle name="$_0106LG인버터냉난방기제작-1_1. 노면결빙감지설비(화흥-매립식-A-최종)" xfId="32429"/>
    <cellStyle name="$_0106LG인버터냉난방기제작-1_1. 전시물" xfId="32430"/>
    <cellStyle name="$_0106LG인버터냉난방기제작-1_10-1. 의장(영상관)" xfId="32431"/>
    <cellStyle name="$_0106LG인버터냉난방기제작-1_D.보라산업" xfId="32432"/>
    <cellStyle name="$_0106LG인버터냉난방기제작-1_강원지역본부(2006년_060109)" xfId="2717"/>
    <cellStyle name="$_0106LG인버터냉난방기제작-1_강원지역본부(2006년_060109) 2" xfId="36941"/>
    <cellStyle name="$_0106LG인버터냉난방기제작-1_경남지역본부-" xfId="2718"/>
    <cellStyle name="$_0106LG인버터냉난방기제작-1_경남지역본부- 2" xfId="36942"/>
    <cellStyle name="$_0106LG인버터냉난방기제작-1_경북지역본부-" xfId="2719"/>
    <cellStyle name="$_0106LG인버터냉난방기제작-1_경북지역본부- 2" xfId="36943"/>
    <cellStyle name="$_0106LG인버터냉난방기제작-1_수입원가계산서(앤화)" xfId="32433"/>
    <cellStyle name="$_0106LG인버터냉난방기제작-1_신·재생에너지홍보관 전시물제작(전시조합)" xfId="32434"/>
    <cellStyle name="$_0106LG인버터냉난방기제작-1_신한은행" xfId="80"/>
    <cellStyle name="$_0106LG인버터냉난방기제작-1_신한은행 2" xfId="13472"/>
    <cellStyle name="$_0106LG인버터냉난방기제작-1_신한은행 3" xfId="13473"/>
    <cellStyle name="$_0106LG인버터냉난방기제작-1_신한은행 4" xfId="13474"/>
    <cellStyle name="$_0106LG인버터냉난방기제작-1_중부지역본부-" xfId="2720"/>
    <cellStyle name="$_0106LG인버터냉난방기제작-1_중부지역본부- 2" xfId="36944"/>
    <cellStyle name="$_0106LG인버터냉난방기제작-1_축중기제조" xfId="32435"/>
    <cellStyle name="$_0106LG인버터냉난방기제작-1_충청지역본부-" xfId="2721"/>
    <cellStyle name="$_0106LG인버터냉난방기제작-1_충청지역본부- 2" xfId="36945"/>
    <cellStyle name="$_0106LG인버터냉난방기제작-1_통행료면탈방지시스템(최종)" xfId="2722"/>
    <cellStyle name="$_0106LG인버터냉난방기제작-1_통행료면탈방지시스템(최종) 2" xfId="36946"/>
    <cellStyle name="$_0106LG인버터냉난방기제작-1_호남지역본부-" xfId="2723"/>
    <cellStyle name="$_0106LG인버터냉난방기제작-1_호남지역본부- 2" xfId="36947"/>
    <cellStyle name="$_0107광전송장비구매설치" xfId="81"/>
    <cellStyle name="$_0107도공IBS설비SW부문(참조)" xfId="82"/>
    <cellStyle name="$_0107문화재복원용목재-8월6일" xfId="83"/>
    <cellStyle name="$_0107문화재복원용목재-8월6일 2" xfId="32436"/>
    <cellStyle name="$_0107문화재복원용목재-8월6일 3" xfId="32437"/>
    <cellStyle name="$_0107문화재복원용목재-8월6일_1)농경문화관 전시" xfId="2724"/>
    <cellStyle name="$_0107문화재복원용목재-8월6일_1. 경북염색조합" xfId="32438"/>
    <cellStyle name="$_0107문화재복원용목재-8월6일_1. 경북염색조합123" xfId="32439"/>
    <cellStyle name="$_0107문화재복원용목재-8월6일_1. 노면결빙감지설비(화흥-매립식-A-최종)" xfId="32440"/>
    <cellStyle name="$_0107문화재복원용목재-8월6일_1. 전시물" xfId="32441"/>
    <cellStyle name="$_0107문화재복원용목재-8월6일_10-1. 의장(영상관)" xfId="32442"/>
    <cellStyle name="$_0107문화재복원용목재-8월6일_D.보라산업" xfId="32443"/>
    <cellStyle name="$_0107문화재복원용목재-8월6일_강원지역본부(2006년_060109)" xfId="2725"/>
    <cellStyle name="$_0107문화재복원용목재-8월6일_강원지역본부(2006년_060109) 2" xfId="36948"/>
    <cellStyle name="$_0107문화재복원용목재-8월6일_경남지역본부-" xfId="2726"/>
    <cellStyle name="$_0107문화재복원용목재-8월6일_경남지역본부- 2" xfId="36949"/>
    <cellStyle name="$_0107문화재복원용목재-8월6일_경북지역본부-" xfId="2727"/>
    <cellStyle name="$_0107문화재복원용목재-8월6일_경북지역본부- 2" xfId="36950"/>
    <cellStyle name="$_0107문화재복원용목재-8월6일_수입원가계산서(앤화)" xfId="32444"/>
    <cellStyle name="$_0107문화재복원용목재-8월6일_신·재생에너지홍보관 전시물제작(전시조합)" xfId="32445"/>
    <cellStyle name="$_0107문화재복원용목재-8월6일_신한은행" xfId="84"/>
    <cellStyle name="$_0107문화재복원용목재-8월6일_신한은행 2" xfId="13475"/>
    <cellStyle name="$_0107문화재복원용목재-8월6일_신한은행 3" xfId="13476"/>
    <cellStyle name="$_0107문화재복원용목재-8월6일_신한은행 4" xfId="13477"/>
    <cellStyle name="$_0107문화재복원용목재-8월6일_중부지역본부-" xfId="2728"/>
    <cellStyle name="$_0107문화재복원용목재-8월6일_중부지역본부- 2" xfId="36951"/>
    <cellStyle name="$_0107문화재복원용목재-8월6일_축중기제조" xfId="32446"/>
    <cellStyle name="$_0107문화재복원용목재-8월6일_충청지역본부-" xfId="2729"/>
    <cellStyle name="$_0107문화재복원용목재-8월6일_충청지역본부- 2" xfId="36952"/>
    <cellStyle name="$_0107문화재복원용목재-8월6일_통행료면탈방지시스템(최종)" xfId="2730"/>
    <cellStyle name="$_0107문화재복원용목재-8월6일_통행료면탈방지시스템(최종) 2" xfId="36953"/>
    <cellStyle name="$_0107문화재복원용목재-8월6일_호남지역본부-" xfId="2731"/>
    <cellStyle name="$_0107문화재복원용목재-8월6일_호남지역본부- 2" xfId="36954"/>
    <cellStyle name="$_0107포천영중수배전반(제조,설치)" xfId="85"/>
    <cellStyle name="$_0108농기반미곡건조기제작설치" xfId="86"/>
    <cellStyle name="$_0108담배인삼공사영업춘추복" xfId="87"/>
    <cellStyle name="$_0108한국전기교통-LED교통신호등((원본))" xfId="88"/>
    <cellStyle name="$_0108한국전기교통-LED교통신호등((원본)) 2" xfId="32447"/>
    <cellStyle name="$_0108한국전기교통-LED교통신호등((원본)) 3" xfId="32448"/>
    <cellStyle name="$_0108한국전기교통-LED교통신호등((원본))_1)농경문화관 전시" xfId="2732"/>
    <cellStyle name="$_0108한국전기교통-LED교통신호등((원본))_1. 경북염색조합" xfId="32449"/>
    <cellStyle name="$_0108한국전기교통-LED교통신호등((원본))_1. 경북염색조합123" xfId="32450"/>
    <cellStyle name="$_0108한국전기교통-LED교통신호등((원본))_1. 노면결빙감지설비(화흥-매립식-A-최종)" xfId="32451"/>
    <cellStyle name="$_0108한국전기교통-LED교통신호등((원본))_1. 전시물" xfId="32452"/>
    <cellStyle name="$_0108한국전기교통-LED교통신호등((원본))_10-1. 의장(영상관)" xfId="32453"/>
    <cellStyle name="$_0108한국전기교통-LED교통신호등((원본))_D.보라산업" xfId="32454"/>
    <cellStyle name="$_0108한국전기교통-LED교통신호등((원본))_강원지역본부(2006년_060109)" xfId="2733"/>
    <cellStyle name="$_0108한국전기교통-LED교통신호등((원본))_강원지역본부(2006년_060109) 2" xfId="36955"/>
    <cellStyle name="$_0108한국전기교통-LED교통신호등((원본))_경남지역본부-" xfId="2734"/>
    <cellStyle name="$_0108한국전기교통-LED교통신호등((원본))_경남지역본부- 2" xfId="36956"/>
    <cellStyle name="$_0108한국전기교통-LED교통신호등((원본))_경북지역본부-" xfId="2735"/>
    <cellStyle name="$_0108한국전기교통-LED교통신호등((원본))_경북지역본부- 2" xfId="36957"/>
    <cellStyle name="$_0108한국전기교통-LED교통신호등((원본))_수입원가계산서(앤화)" xfId="32455"/>
    <cellStyle name="$_0108한국전기교통-LED교통신호등((원본))_신·재생에너지홍보관 전시물제작(전시조합)" xfId="32456"/>
    <cellStyle name="$_0108한국전기교통-LED교통신호등((원본))_신한은행" xfId="89"/>
    <cellStyle name="$_0108한국전기교통-LED교통신호등((원본))_신한은행 2" xfId="13478"/>
    <cellStyle name="$_0108한국전기교통-LED교통신호등((원본))_신한은행 3" xfId="13479"/>
    <cellStyle name="$_0108한국전기교통-LED교통신호등((원본))_신한은행 4" xfId="13480"/>
    <cellStyle name="$_0108한국전기교통-LED교통신호등((원본))_중부지역본부-" xfId="2736"/>
    <cellStyle name="$_0108한국전기교통-LED교통신호등((원본))_중부지역본부- 2" xfId="36958"/>
    <cellStyle name="$_0108한국전기교통-LED교통신호등((원본))_축중기제조" xfId="32457"/>
    <cellStyle name="$_0108한국전기교통-LED교통신호등((원본))_충청지역본부-" xfId="2737"/>
    <cellStyle name="$_0108한국전기교통-LED교통신호등((원본))_충청지역본부- 2" xfId="36959"/>
    <cellStyle name="$_0108한국전기교통-LED교통신호등((원본))_통행료면탈방지시스템(최종)" xfId="2738"/>
    <cellStyle name="$_0108한국전기교통-LED교통신호등((원본))_통행료면탈방지시스템(최종) 2" xfId="36960"/>
    <cellStyle name="$_0108한국전기교통-LED교통신호등((원본))_호남지역본부-" xfId="2739"/>
    <cellStyle name="$_0108한국전기교통-LED교통신호등((원본))_호남지역본부- 2" xfId="36961"/>
    <cellStyle name="$_0111해양수산부등명기제작" xfId="90"/>
    <cellStyle name="$_0111핸디소프트-전자표준문서시스템" xfId="91"/>
    <cellStyle name="$_0112금감원사무자동화시스템" xfId="92"/>
    <cellStyle name="$_0112수도권매립지SW원가" xfId="93"/>
    <cellStyle name="$_0112중고원-HRD종합정보망구축(完)" xfId="94"/>
    <cellStyle name="$_0201종합예술회관의자제작설치" xfId="95"/>
    <cellStyle name="$_0201종합예술회관의자제작설치-1" xfId="96"/>
    <cellStyle name="$_0202마사회근무복" xfId="97"/>
    <cellStyle name="$_0202마사회근무복 2" xfId="32458"/>
    <cellStyle name="$_0202마사회근무복 3" xfId="32459"/>
    <cellStyle name="$_0202마사회근무복 4" xfId="36962"/>
    <cellStyle name="$_0202마사회근무복_1)농경문화관 전시" xfId="2740"/>
    <cellStyle name="$_0202마사회근무복_1. 경북염색조합" xfId="32460"/>
    <cellStyle name="$_0202마사회근무복_1. 경북염색조합123" xfId="32461"/>
    <cellStyle name="$_0202마사회근무복_1. 노면결빙감지설비(화흥-매립식-A-최종)" xfId="32462"/>
    <cellStyle name="$_0202마사회근무복_1. 전시물" xfId="32463"/>
    <cellStyle name="$_0202마사회근무복_10-1. 의장(영상관)" xfId="32464"/>
    <cellStyle name="$_0202마사회근무복_D.보라산업" xfId="32465"/>
    <cellStyle name="$_0202마사회근무복_강원지역본부(2006년_060109)" xfId="2741"/>
    <cellStyle name="$_0202마사회근무복_강원지역본부(2006년_060109) 2" xfId="36963"/>
    <cellStyle name="$_0202마사회근무복_경남지역본부-" xfId="2742"/>
    <cellStyle name="$_0202마사회근무복_경남지역본부- 2" xfId="36964"/>
    <cellStyle name="$_0202마사회근무복_경북지역본부-" xfId="2743"/>
    <cellStyle name="$_0202마사회근무복_경북지역본부- 2" xfId="36965"/>
    <cellStyle name="$_0202마사회근무복_수입원가계산서(앤화)" xfId="32466"/>
    <cellStyle name="$_0202마사회근무복_신·재생에너지홍보관 전시물제작(전시조합)" xfId="32467"/>
    <cellStyle name="$_0202마사회근무복_신한은행" xfId="98"/>
    <cellStyle name="$_0202마사회근무복_신한은행 2" xfId="13481"/>
    <cellStyle name="$_0202마사회근무복_신한은행 3" xfId="13482"/>
    <cellStyle name="$_0202마사회근무복_신한은행 4" xfId="13483"/>
    <cellStyle name="$_0202마사회근무복_중부지역본부-" xfId="2744"/>
    <cellStyle name="$_0202마사회근무복_중부지역본부- 2" xfId="36966"/>
    <cellStyle name="$_0202마사회근무복_축중기제조" xfId="32468"/>
    <cellStyle name="$_0202마사회근무복_충청지역본부-" xfId="2745"/>
    <cellStyle name="$_0202마사회근무복_충청지역본부- 2" xfId="36967"/>
    <cellStyle name="$_0202마사회근무복_통행료면탈방지시스템(최종)" xfId="2746"/>
    <cellStyle name="$_0202마사회근무복_통행료면탈방지시스템(최종) 2" xfId="36968"/>
    <cellStyle name="$_0202마사회근무복_호남지역본부-" xfId="2747"/>
    <cellStyle name="$_0202마사회근무복_호남지역본부- 2" xfId="36969"/>
    <cellStyle name="$_0202부경교재-승강칠판" xfId="99"/>
    <cellStyle name="$_0202부경교재-승강칠판 2" xfId="32469"/>
    <cellStyle name="$_0202부경교재-승강칠판 3" xfId="32470"/>
    <cellStyle name="$_0202부경교재-승강칠판 4" xfId="36970"/>
    <cellStyle name="$_0202부경교재-승강칠판_1)농경문화관 전시" xfId="2748"/>
    <cellStyle name="$_0202부경교재-승강칠판_1. 경북염색조합" xfId="32471"/>
    <cellStyle name="$_0202부경교재-승강칠판_1. 경북염색조합123" xfId="32472"/>
    <cellStyle name="$_0202부경교재-승강칠판_1. 노면결빙감지설비(화흥-매립식-A-최종)" xfId="32473"/>
    <cellStyle name="$_0202부경교재-승강칠판_1. 전시물" xfId="32474"/>
    <cellStyle name="$_0202부경교재-승강칠판_10-1. 의장(영상관)" xfId="32475"/>
    <cellStyle name="$_0202부경교재-승강칠판_D.보라산업" xfId="32476"/>
    <cellStyle name="$_0202부경교재-승강칠판_강원지역본부(2006년_060109)" xfId="2749"/>
    <cellStyle name="$_0202부경교재-승강칠판_강원지역본부(2006년_060109) 2" xfId="36971"/>
    <cellStyle name="$_0202부경교재-승강칠판_경남지역본부-" xfId="2750"/>
    <cellStyle name="$_0202부경교재-승강칠판_경남지역본부- 2" xfId="36972"/>
    <cellStyle name="$_0202부경교재-승강칠판_경북지역본부-" xfId="2751"/>
    <cellStyle name="$_0202부경교재-승강칠판_경북지역본부- 2" xfId="36973"/>
    <cellStyle name="$_0202부경교재-승강칠판_수입원가계산서(앤화)" xfId="32477"/>
    <cellStyle name="$_0202부경교재-승강칠판_신·재생에너지홍보관 전시물제작(전시조합)" xfId="32478"/>
    <cellStyle name="$_0202부경교재-승강칠판_신한은행" xfId="100"/>
    <cellStyle name="$_0202부경교재-승강칠판_신한은행 2" xfId="13484"/>
    <cellStyle name="$_0202부경교재-승강칠판_신한은행 3" xfId="13485"/>
    <cellStyle name="$_0202부경교재-승강칠판_신한은행 4" xfId="13486"/>
    <cellStyle name="$_0202부경교재-승강칠판_중부지역본부-" xfId="2752"/>
    <cellStyle name="$_0202부경교재-승강칠판_중부지역본부- 2" xfId="36974"/>
    <cellStyle name="$_0202부경교재-승강칠판_축중기제조" xfId="32479"/>
    <cellStyle name="$_0202부경교재-승강칠판_충청지역본부-" xfId="2753"/>
    <cellStyle name="$_0202부경교재-승강칠판_충청지역본부- 2" xfId="36975"/>
    <cellStyle name="$_0202부경교재-승강칠판_통행료면탈방지시스템(최종)" xfId="2754"/>
    <cellStyle name="$_0202부경교재-승강칠판_통행료면탈방지시스템(최종) 2" xfId="36976"/>
    <cellStyle name="$_0202부경교재-승강칠판_호남지역본부-" xfId="2755"/>
    <cellStyle name="$_0202부경교재-승강칠판_호남지역본부- 2" xfId="36977"/>
    <cellStyle name="$_0204한국석묘납골함-1규격" xfId="101"/>
    <cellStyle name="$_0205TTMS-긴급전화기&amp;전체총괄" xfId="102"/>
    <cellStyle name="$_0205TTMS-긴급전화기&amp;전체총괄 2" xfId="13487"/>
    <cellStyle name="$_0205TTMS-긴급전화기&amp;전체총괄 3" xfId="13488"/>
    <cellStyle name="$_0205TTMS-긴급전화기&amp;전체총괄 4" xfId="13489"/>
    <cellStyle name="$_0206금감원금융정보교환망재구축" xfId="103"/>
    <cellStyle name="$_0206정통부수납장표기기제작설치" xfId="104"/>
    <cellStyle name="$_0207담배인삼공사-담요" xfId="105"/>
    <cellStyle name="$_0208레비텍-다층여과기설계변경" xfId="106"/>
    <cellStyle name="$_0209이산화염소발생기-설치(50K)" xfId="107"/>
    <cellStyle name="$_0210현대정보기술-TD이중계" xfId="108"/>
    <cellStyle name="$_0211조달청-#1대북지원사업정산(1월7일)" xfId="109"/>
    <cellStyle name="$_0212금감원-법규정보시스템(完)" xfId="110"/>
    <cellStyle name="$_0301교통방송-CCTV유지보수" xfId="111"/>
    <cellStyle name="$_0302인천경찰청-무인단속기위탁관리" xfId="112"/>
    <cellStyle name="$_0302조달청-대북지원2차(안성연)" xfId="113"/>
    <cellStyle name="$_0302조달청-대북지원2차(최수현)" xfId="114"/>
    <cellStyle name="$_0302표준문서-쌍용정보통신(신)" xfId="115"/>
    <cellStyle name="$_0304소프트파워-정부표준전자문서시스템" xfId="116"/>
    <cellStyle name="$_0304소프트파워-정부표준전자문서시스템(完)" xfId="117"/>
    <cellStyle name="$_0304철도청-주변환장치-1" xfId="118"/>
    <cellStyle name="$_0305금감원-금융통계정보시스템구축(完)" xfId="119"/>
    <cellStyle name="$_0305제낭조합-면범포지" xfId="120"/>
    <cellStyle name="$_0306제낭공업협동조합-면범포지원단(경비까지)" xfId="121"/>
    <cellStyle name="$_0307경찰청-무인교통단속표준SW개발용역(完)" xfId="122"/>
    <cellStyle name="$_0308조달청-#8대북지원사업정산" xfId="123"/>
    <cellStyle name="$_0309두합크린텍-설치원가" xfId="124"/>
    <cellStyle name="$_0309조달청-#9대북지원사업정산" xfId="125"/>
    <cellStyle name="$_0310여주상수도-탈수기(유천ENG)" xfId="126"/>
    <cellStyle name="$_0311대기해양작업시간" xfId="127"/>
    <cellStyle name="$_0311대기해양중형등명기" xfId="128"/>
    <cellStyle name="$_0312국민체육진흥공단-전기부문" xfId="129"/>
    <cellStyle name="$_0312대기해양-중형등명기제작설치" xfId="130"/>
    <cellStyle name="$_0312라이준-칼라아스콘4규격" xfId="131"/>
    <cellStyle name="$_0401집진기프로그램SW개발비산정" xfId="132"/>
    <cellStyle name="$_0402조달청-대북지원사업2차#4" xfId="133"/>
    <cellStyle name="$_0407삼성SDS-차량단말기외(버스정보시스템SW부문)" xfId="134"/>
    <cellStyle name="$_1)농경문화관 전시" xfId="2756"/>
    <cellStyle name="$_1. 경북염색조합" xfId="32480"/>
    <cellStyle name="$_1. 경북염색조합123" xfId="32481"/>
    <cellStyle name="$_1. 노면결빙감지설비(화흥-매립식-A-최종)" xfId="32482"/>
    <cellStyle name="$_1. 전시물" xfId="32483"/>
    <cellStyle name="$_10-1. 의장(영상관)" xfId="32484"/>
    <cellStyle name="$_13. 관리동" xfId="135"/>
    <cellStyle name="$_2001-06조달청신성-한냉지형" xfId="136"/>
    <cellStyle name="$_2001년 9월" xfId="13490"/>
    <cellStyle name="$_2001년 9월 일위" xfId="13491"/>
    <cellStyle name="$_2001년7월내역" xfId="13492"/>
    <cellStyle name="$_2001년8월내역" xfId="13493"/>
    <cellStyle name="$_2002-03경찰대학-졸업식" xfId="137"/>
    <cellStyle name="$_2002-03경찰청-경찰표지장" xfId="138"/>
    <cellStyle name="$_2002-03반디-가로등(열주형)" xfId="139"/>
    <cellStyle name="$_2002-03신화전자-감지기" xfId="140"/>
    <cellStyle name="$_2002-04강원랜드-슬러트머신" xfId="141"/>
    <cellStyle name="$_2002-04메가컴-외주무대" xfId="142"/>
    <cellStyle name="$_2002-04엘지애드-무대" xfId="143"/>
    <cellStyle name="$_2002-05강원랜드-슬러트머신(넥스터)" xfId="144"/>
    <cellStyle name="$_2002-05경기경찰청-냉온수기공사" xfId="145"/>
    <cellStyle name="$_2002-05대통령비서실-카페트" xfId="146"/>
    <cellStyle name="$_2002결과표" xfId="147"/>
    <cellStyle name="$_2002결과표 2" xfId="32485"/>
    <cellStyle name="$_2002결과표 3" xfId="32486"/>
    <cellStyle name="$_2002결과표_1)농경문화관 전시" xfId="2757"/>
    <cellStyle name="$_2002결과표_1. 경북염색조합" xfId="32487"/>
    <cellStyle name="$_2002결과표_1. 경북염색조합123" xfId="32488"/>
    <cellStyle name="$_2002결과표_1. 노면결빙감지설비(화흥-매립식-A-최종)" xfId="32489"/>
    <cellStyle name="$_2002결과표_1. 전시물" xfId="32490"/>
    <cellStyle name="$_2002결과표_10-1. 의장(영상관)" xfId="32491"/>
    <cellStyle name="$_2002결과표_D.보라산업" xfId="32492"/>
    <cellStyle name="$_2002결과표_강원지역본부(2006년_060109)" xfId="2758"/>
    <cellStyle name="$_2002결과표_강원지역본부(2006년_060109) 2" xfId="36978"/>
    <cellStyle name="$_2002결과표_경남지역본부-" xfId="2759"/>
    <cellStyle name="$_2002결과표_경남지역본부- 2" xfId="36979"/>
    <cellStyle name="$_2002결과표_경북지역본부-" xfId="2760"/>
    <cellStyle name="$_2002결과표_경북지역본부- 2" xfId="36980"/>
    <cellStyle name="$_2002결과표_수입원가계산서(앤화)" xfId="32493"/>
    <cellStyle name="$_2002결과표_신·재생에너지홍보관 전시물제작(전시조합)" xfId="32494"/>
    <cellStyle name="$_2002결과표_신한은행" xfId="148"/>
    <cellStyle name="$_2002결과표_신한은행 2" xfId="13494"/>
    <cellStyle name="$_2002결과표_신한은행 3" xfId="13495"/>
    <cellStyle name="$_2002결과표_신한은행 4" xfId="13496"/>
    <cellStyle name="$_2002결과표_중부지역본부-" xfId="2761"/>
    <cellStyle name="$_2002결과표_중부지역본부- 2" xfId="36981"/>
    <cellStyle name="$_2002결과표_축중기제조" xfId="32495"/>
    <cellStyle name="$_2002결과표_충청지역본부-" xfId="2762"/>
    <cellStyle name="$_2002결과표_충청지역본부- 2" xfId="36982"/>
    <cellStyle name="$_2002결과표_통행료면탈방지시스템(최종)" xfId="2763"/>
    <cellStyle name="$_2002결과표_통행료면탈방지시스템(최종) 2" xfId="36983"/>
    <cellStyle name="$_2002결과표_호남지역본부-" xfId="2764"/>
    <cellStyle name="$_2002결과표_호남지역본부- 2" xfId="36984"/>
    <cellStyle name="$_2002결과표1" xfId="149"/>
    <cellStyle name="$_2002년 설치" xfId="13497"/>
    <cellStyle name="$_2002년 합판거푸집" xfId="13498"/>
    <cellStyle name="$_2002년2,3월" xfId="13499"/>
    <cellStyle name="$_2003-01정일사-표창5종" xfId="150"/>
    <cellStyle name="$_2004년완성공사원가경비율(변경최종))" xfId="151"/>
    <cellStyle name="$_2004년완성공사원가경비율(조달청미적용)1" xfId="152"/>
    <cellStyle name="$_2008수문(5x5이하) 일위_상반기" xfId="13500"/>
    <cellStyle name="$_2008수문(5x5초과) 일위_상반기" xfId="13501"/>
    <cellStyle name="$_5.'09년 수문(5x5초과) 일위_상반기" xfId="13502"/>
    <cellStyle name="$_5.전시연출모형" xfId="37137"/>
    <cellStyle name="$_5월부산마사회발주기제작1" xfId="153"/>
    <cellStyle name="$_CIP안내판(제작설치)최종" xfId="13503"/>
    <cellStyle name="$_D.보라산업" xfId="32496"/>
    <cellStyle name="$_dbAøEi" xfId="2765"/>
    <cellStyle name="$_db진흥" xfId="154"/>
    <cellStyle name="$_db진흥 10" xfId="13504"/>
    <cellStyle name="$_db진흥 11" xfId="13505"/>
    <cellStyle name="$_db진흥 12" xfId="13506"/>
    <cellStyle name="$_db진흥 13" xfId="13507"/>
    <cellStyle name="$_db진흥 14" xfId="13508"/>
    <cellStyle name="$_db진흥 15" xfId="13509"/>
    <cellStyle name="$_db진흥 16" xfId="13510"/>
    <cellStyle name="$_db진흥 17" xfId="13511"/>
    <cellStyle name="$_db진흥 18" xfId="13512"/>
    <cellStyle name="$_db진흥 19" xfId="13513"/>
    <cellStyle name="$_db진흥 2" xfId="13514"/>
    <cellStyle name="$_db진흥 20" xfId="13515"/>
    <cellStyle name="$_db진흥 21" xfId="13516"/>
    <cellStyle name="$_db진흥 22" xfId="13517"/>
    <cellStyle name="$_db진흥 23" xfId="13518"/>
    <cellStyle name="$_db진흥 24" xfId="13519"/>
    <cellStyle name="$_db진흥 25" xfId="13520"/>
    <cellStyle name="$_db진흥 26" xfId="13521"/>
    <cellStyle name="$_db진흥 27" xfId="13522"/>
    <cellStyle name="$_db진흥 28" xfId="13523"/>
    <cellStyle name="$_db진흥 29" xfId="13524"/>
    <cellStyle name="$_db진흥 3" xfId="13525"/>
    <cellStyle name="$_db진흥 30" xfId="13526"/>
    <cellStyle name="$_db진흥 4" xfId="13527"/>
    <cellStyle name="$_db진흥 5" xfId="13528"/>
    <cellStyle name="$_db진흥 6" xfId="13529"/>
    <cellStyle name="$_db진흥 7" xfId="13530"/>
    <cellStyle name="$_db진흥 8" xfId="13531"/>
    <cellStyle name="$_db진흥 9" xfId="13532"/>
    <cellStyle name="$_Pilot플랜트-계변경" xfId="155"/>
    <cellStyle name="$_Pilot플랜트이전설치-변경최종" xfId="156"/>
    <cellStyle name="$_SE40" xfId="157"/>
    <cellStyle name="$_SE40 10" xfId="13533"/>
    <cellStyle name="$_SE40 11" xfId="13534"/>
    <cellStyle name="$_SE40 12" xfId="13535"/>
    <cellStyle name="$_SE40 13" xfId="13536"/>
    <cellStyle name="$_SE40 14" xfId="13537"/>
    <cellStyle name="$_SE40 15" xfId="13538"/>
    <cellStyle name="$_SE40 16" xfId="13539"/>
    <cellStyle name="$_SE40 17" xfId="13540"/>
    <cellStyle name="$_SE40 18" xfId="13541"/>
    <cellStyle name="$_SE40 19" xfId="13542"/>
    <cellStyle name="$_SE40 2" xfId="13543"/>
    <cellStyle name="$_SE40 20" xfId="13544"/>
    <cellStyle name="$_SE40 21" xfId="13545"/>
    <cellStyle name="$_SE40 22" xfId="13546"/>
    <cellStyle name="$_SE40 23" xfId="13547"/>
    <cellStyle name="$_SE40 24" xfId="13548"/>
    <cellStyle name="$_SE40 25" xfId="13549"/>
    <cellStyle name="$_SE40 26" xfId="13550"/>
    <cellStyle name="$_SE40 27" xfId="13551"/>
    <cellStyle name="$_SE40 28" xfId="13552"/>
    <cellStyle name="$_SE40 29" xfId="13553"/>
    <cellStyle name="$_SE40 3" xfId="13554"/>
    <cellStyle name="$_SE40 30" xfId="13555"/>
    <cellStyle name="$_SE40 4" xfId="13556"/>
    <cellStyle name="$_SE40 5" xfId="13557"/>
    <cellStyle name="$_SE40 6" xfId="13558"/>
    <cellStyle name="$_SE40 7" xfId="13559"/>
    <cellStyle name="$_SE40 8" xfId="13560"/>
    <cellStyle name="$_SE40 9" xfId="13561"/>
    <cellStyle name="$_SOFT EXPO(항목집계)" xfId="13562"/>
    <cellStyle name="$_SW(케이비)" xfId="158"/>
    <cellStyle name="$_간지,목차,페이지,표지" xfId="159"/>
    <cellStyle name="$_강원지역본부(2006년_060109)" xfId="2766"/>
    <cellStyle name="$_강원지역본부(2006년_060109) 2" xfId="36985"/>
    <cellStyle name="$_개비온공" xfId="2767"/>
    <cellStyle name="$_견적2" xfId="160"/>
    <cellStyle name="$_견적2 10" xfId="13563"/>
    <cellStyle name="$_견적2 11" xfId="13564"/>
    <cellStyle name="$_견적2 12" xfId="13565"/>
    <cellStyle name="$_견적2 13" xfId="13566"/>
    <cellStyle name="$_견적2 14" xfId="13567"/>
    <cellStyle name="$_견적2 15" xfId="13568"/>
    <cellStyle name="$_견적2 16" xfId="13569"/>
    <cellStyle name="$_견적2 17" xfId="13570"/>
    <cellStyle name="$_견적2 18" xfId="13571"/>
    <cellStyle name="$_견적2 19" xfId="13572"/>
    <cellStyle name="$_견적2 2" xfId="13573"/>
    <cellStyle name="$_견적2 20" xfId="13574"/>
    <cellStyle name="$_견적2 21" xfId="13575"/>
    <cellStyle name="$_견적2 22" xfId="13576"/>
    <cellStyle name="$_견적2 23" xfId="13577"/>
    <cellStyle name="$_견적2 24" xfId="13578"/>
    <cellStyle name="$_견적2 25" xfId="13579"/>
    <cellStyle name="$_견적2 26" xfId="13580"/>
    <cellStyle name="$_견적2 27" xfId="13581"/>
    <cellStyle name="$_견적2 28" xfId="13582"/>
    <cellStyle name="$_견적2 29" xfId="13583"/>
    <cellStyle name="$_견적2 3" xfId="13584"/>
    <cellStyle name="$_견적2 30" xfId="13585"/>
    <cellStyle name="$_견적2 4" xfId="13586"/>
    <cellStyle name="$_견적2 5" xfId="13587"/>
    <cellStyle name="$_견적2 6" xfId="13588"/>
    <cellStyle name="$_견적2 7" xfId="13589"/>
    <cellStyle name="$_견적2 8" xfId="13590"/>
    <cellStyle name="$_견적2 9" xfId="13591"/>
    <cellStyle name="$_결재(관동취입보)" xfId="13592"/>
    <cellStyle name="$_경남지역본부-" xfId="2768"/>
    <cellStyle name="$_경남지역본부- 2" xfId="36986"/>
    <cellStyle name="$_경북지역본부-" xfId="2769"/>
    <cellStyle name="$_경북지역본부- 2" xfId="36987"/>
    <cellStyle name="$_경찰청-근무,기동복" xfId="161"/>
    <cellStyle name="$_고흥 발사전망대 공원 기본 및 실시설계 용역 예산서_090617(제출)" xfId="2770"/>
    <cellStyle name="$_공사비2001-06" xfId="2771"/>
    <cellStyle name="$_공사비2001-07" xfId="13593"/>
    <cellStyle name="$_공사일반관리비양식" xfId="162"/>
    <cellStyle name="$_관리동sw" xfId="163"/>
    <cellStyle name="$_구미 디지털 사이언스 체험관 (주)에이엠티 내역서" xfId="2772"/>
    <cellStyle name="$_금계공사비" xfId="13594"/>
    <cellStyle name="$_기아" xfId="164"/>
    <cellStyle name="$_기아 10" xfId="13595"/>
    <cellStyle name="$_기아 11" xfId="13596"/>
    <cellStyle name="$_기아 12" xfId="13597"/>
    <cellStyle name="$_기아 13" xfId="13598"/>
    <cellStyle name="$_기아 14" xfId="13599"/>
    <cellStyle name="$_기아 15" xfId="13600"/>
    <cellStyle name="$_기아 16" xfId="13601"/>
    <cellStyle name="$_기아 17" xfId="13602"/>
    <cellStyle name="$_기아 18" xfId="13603"/>
    <cellStyle name="$_기아 19" xfId="13604"/>
    <cellStyle name="$_기아 2" xfId="13605"/>
    <cellStyle name="$_기아 20" xfId="13606"/>
    <cellStyle name="$_기아 21" xfId="13607"/>
    <cellStyle name="$_기아 22" xfId="13608"/>
    <cellStyle name="$_기아 23" xfId="13609"/>
    <cellStyle name="$_기아 24" xfId="13610"/>
    <cellStyle name="$_기아 25" xfId="13611"/>
    <cellStyle name="$_기아 26" xfId="13612"/>
    <cellStyle name="$_기아 27" xfId="13613"/>
    <cellStyle name="$_기아 28" xfId="13614"/>
    <cellStyle name="$_기아 29" xfId="13615"/>
    <cellStyle name="$_기아 3" xfId="13616"/>
    <cellStyle name="$_기아 30" xfId="13617"/>
    <cellStyle name="$_기아 4" xfId="13618"/>
    <cellStyle name="$_기아 5" xfId="13619"/>
    <cellStyle name="$_기아 6" xfId="13620"/>
    <cellStyle name="$_기아 7" xfId="13621"/>
    <cellStyle name="$_기아 8" xfId="13622"/>
    <cellStyle name="$_기아 9" xfId="13623"/>
    <cellStyle name="$_기초공사" xfId="165"/>
    <cellStyle name="$_남광TS-60B(둔기교)" xfId="13624"/>
    <cellStyle name="$_내역서" xfId="36815"/>
    <cellStyle name="$_내역표지" xfId="13625"/>
    <cellStyle name="$_네인텍정보기술-회로카드(수현)" xfId="166"/>
    <cellStyle name="$_대기해양노무비" xfId="167"/>
    <cellStyle name="$_대북자재8월분" xfId="168"/>
    <cellStyle name="$_대북자재8월분-1" xfId="169"/>
    <cellStyle name="$_동산용사촌수현(원본)" xfId="170"/>
    <cellStyle name="$_목차" xfId="171"/>
    <cellStyle name="$_백제군사전시1" xfId="172"/>
    <cellStyle name="$_보성회령제사통-변경1" xfId="13626"/>
    <cellStyle name="$_서부취수기계" xfId="13627"/>
    <cellStyle name="$_석축공" xfId="2773"/>
    <cellStyle name="$_설계내역(할증삭제)" xfId="13628"/>
    <cellStyle name="$_세풍승인" xfId="13629"/>
    <cellStyle name="$_소프트엑스포(안내데스크)" xfId="13630"/>
    <cellStyle name="$_수문(5x5이하) 일위-곽노임2개수정" xfId="13631"/>
    <cellStyle name="$_수문(5x5초과)하반기일위" xfId="13632"/>
    <cellStyle name="$_수문_5m이하(2006년_3월)" xfId="13633"/>
    <cellStyle name="$_수문내역및계산(4.0x2.5)(최종)" xfId="13634"/>
    <cellStyle name="$_수입원가계산서(앤화)" xfId="32497"/>
    <cellStyle name="$_수초제거기(대양기계)" xfId="173"/>
    <cellStyle name="$_수초제거기(대양기계) 2" xfId="32498"/>
    <cellStyle name="$_수초제거기(대양기계) 3" xfId="32499"/>
    <cellStyle name="$_수초제거기(대양기계)_1)농경문화관 전시" xfId="2774"/>
    <cellStyle name="$_수초제거기(대양기계)_1. 경북염색조합" xfId="32500"/>
    <cellStyle name="$_수초제거기(대양기계)_1. 경북염색조합123" xfId="32501"/>
    <cellStyle name="$_수초제거기(대양기계)_1. 노면결빙감지설비(화흥-매립식-A-최종)" xfId="32502"/>
    <cellStyle name="$_수초제거기(대양기계)_1. 전시물" xfId="32503"/>
    <cellStyle name="$_수초제거기(대양기계)_10-1. 의장(영상관)" xfId="32504"/>
    <cellStyle name="$_수초제거기(대양기계)_D.보라산업" xfId="32505"/>
    <cellStyle name="$_수초제거기(대양기계)_강원지역본부(2006년_060109)" xfId="2775"/>
    <cellStyle name="$_수초제거기(대양기계)_강원지역본부(2006년_060109) 2" xfId="36988"/>
    <cellStyle name="$_수초제거기(대양기계)_경남지역본부-" xfId="2776"/>
    <cellStyle name="$_수초제거기(대양기계)_경남지역본부- 2" xfId="36989"/>
    <cellStyle name="$_수초제거기(대양기계)_경북지역본부-" xfId="2777"/>
    <cellStyle name="$_수초제거기(대양기계)_경북지역본부- 2" xfId="36990"/>
    <cellStyle name="$_수초제거기(대양기계)_수입원가계산서(앤화)" xfId="32506"/>
    <cellStyle name="$_수초제거기(대양기계)_신·재생에너지홍보관 전시물제작(전시조합)" xfId="32507"/>
    <cellStyle name="$_수초제거기(대양기계)_신한은행" xfId="174"/>
    <cellStyle name="$_수초제거기(대양기계)_신한은행 2" xfId="13635"/>
    <cellStyle name="$_수초제거기(대양기계)_신한은행 3" xfId="13636"/>
    <cellStyle name="$_수초제거기(대양기계)_신한은행 4" xfId="13637"/>
    <cellStyle name="$_수초제거기(대양기계)_중부지역본부-" xfId="2778"/>
    <cellStyle name="$_수초제거기(대양기계)_중부지역본부- 2" xfId="36991"/>
    <cellStyle name="$_수초제거기(대양기계)_축중기제조" xfId="32508"/>
    <cellStyle name="$_수초제거기(대양기계)_충청지역본부-" xfId="2779"/>
    <cellStyle name="$_수초제거기(대양기계)_충청지역본부- 2" xfId="36992"/>
    <cellStyle name="$_수초제거기(대양기계)_통행료면탈방지시스템(최종)" xfId="2780"/>
    <cellStyle name="$_수초제거기(대양기계)_통행료면탈방지시스템(최종) 2" xfId="36993"/>
    <cellStyle name="$_수초제거기(대양기계)_호남지역본부-" xfId="2781"/>
    <cellStyle name="$_수초제거기(대양기계)_호남지역본부- 2" xfId="36994"/>
    <cellStyle name="$_순천구룡" xfId="13638"/>
    <cellStyle name="$_순천지부구룡해룡" xfId="13639"/>
    <cellStyle name="$_시설용역" xfId="175"/>
    <cellStyle name="$_신·재생에너지홍보관 전시물제작(전시조합)" xfId="32509"/>
    <cellStyle name="$_신한은행" xfId="176"/>
    <cellStyle name="$_신한은행 2" xfId="13640"/>
    <cellStyle name="$_신한은행 3" xfId="13641"/>
    <cellStyle name="$_신한은행 4" xfId="13642"/>
    <cellStyle name="$_암전정밀실체현미경(수현)" xfId="177"/>
    <cellStyle name="$_오리엔탈" xfId="178"/>
    <cellStyle name="$_원본 - 한국전기교통-개선형신호등 4종" xfId="179"/>
    <cellStyle name="$_원본 - 한국전기교통-개선형신호등 4종 2" xfId="32510"/>
    <cellStyle name="$_원본 - 한국전기교통-개선형신호등 4종 3" xfId="32511"/>
    <cellStyle name="$_원본 - 한국전기교통-개선형신호등 4종_1)농경문화관 전시" xfId="2782"/>
    <cellStyle name="$_원본 - 한국전기교통-개선형신호등 4종_1. 경북염색조합" xfId="32512"/>
    <cellStyle name="$_원본 - 한국전기교통-개선형신호등 4종_1. 경북염색조합123" xfId="32513"/>
    <cellStyle name="$_원본 - 한국전기교통-개선형신호등 4종_1. 노면결빙감지설비(화흥-매립식-A-최종)" xfId="32514"/>
    <cellStyle name="$_원본 - 한국전기교통-개선형신호등 4종_1. 전시물" xfId="32515"/>
    <cellStyle name="$_원본 - 한국전기교통-개선형신호등 4종_10-1. 의장(영상관)" xfId="32516"/>
    <cellStyle name="$_원본 - 한국전기교통-개선형신호등 4종_D.보라산업" xfId="32517"/>
    <cellStyle name="$_원본 - 한국전기교통-개선형신호등 4종_강원지역본부(2006년_060109)" xfId="2783"/>
    <cellStyle name="$_원본 - 한국전기교통-개선형신호등 4종_강원지역본부(2006년_060109) 2" xfId="36995"/>
    <cellStyle name="$_원본 - 한국전기교통-개선형신호등 4종_경남지역본부-" xfId="2784"/>
    <cellStyle name="$_원본 - 한국전기교통-개선형신호등 4종_경남지역본부- 2" xfId="36996"/>
    <cellStyle name="$_원본 - 한국전기교통-개선형신호등 4종_경북지역본부-" xfId="2785"/>
    <cellStyle name="$_원본 - 한국전기교통-개선형신호등 4종_경북지역본부- 2" xfId="36997"/>
    <cellStyle name="$_원본 - 한국전기교통-개선형신호등 4종_수입원가계산서(앤화)" xfId="32518"/>
    <cellStyle name="$_원본 - 한국전기교통-개선형신호등 4종_신·재생에너지홍보관 전시물제작(전시조합)" xfId="32519"/>
    <cellStyle name="$_원본 - 한국전기교통-개선형신호등 4종_신한은행" xfId="180"/>
    <cellStyle name="$_원본 - 한국전기교통-개선형신호등 4종_신한은행 2" xfId="13643"/>
    <cellStyle name="$_원본 - 한국전기교통-개선형신호등 4종_신한은행 3" xfId="13644"/>
    <cellStyle name="$_원본 - 한국전기교통-개선형신호등 4종_신한은행 4" xfId="13645"/>
    <cellStyle name="$_원본 - 한국전기교통-개선형신호등 4종_중부지역본부-" xfId="2786"/>
    <cellStyle name="$_원본 - 한국전기교통-개선형신호등 4종_중부지역본부- 2" xfId="36998"/>
    <cellStyle name="$_원본 - 한국전기교통-개선형신호등 4종_축중기제조" xfId="32520"/>
    <cellStyle name="$_원본 - 한국전기교통-개선형신호등 4종_충청지역본부-" xfId="2787"/>
    <cellStyle name="$_원본 - 한국전기교통-개선형신호등 4종_충청지역본부- 2" xfId="36999"/>
    <cellStyle name="$_원본 - 한국전기교통-개선형신호등 4종_통행료면탈방지시스템(최종)" xfId="2788"/>
    <cellStyle name="$_원본 - 한국전기교통-개선형신호등 4종_통행료면탈방지시스템(최종) 2" xfId="37000"/>
    <cellStyle name="$_원본 - 한국전기교통-개선형신호등 4종_호남지역본부-" xfId="2789"/>
    <cellStyle name="$_원본 - 한국전기교통-개선형신호등 4종_호남지역본부- 2" xfId="37001"/>
    <cellStyle name="$_원자재 원가" xfId="181"/>
    <cellStyle name="$_장흥광평양수장" xfId="13646"/>
    <cellStyle name="$_재료비" xfId="182"/>
    <cellStyle name="$_전북 용산지구 다단 21×1.2-2련(020417)" xfId="13647"/>
    <cellStyle name="$_전시시설(패널(1).조형.영상) 견적내역서" xfId="32521"/>
    <cellStyle name="$_제경비율모음" xfId="183"/>
    <cellStyle name="$_제조원가" xfId="184"/>
    <cellStyle name="$_조달청-B판사천강교제작(최종본)" xfId="185"/>
    <cellStyle name="$_조달청-대북지원3차(최수현)" xfId="186"/>
    <cellStyle name="$_조달청-대북지원4차(최수현)" xfId="187"/>
    <cellStyle name="$_조달청-대북지원5차(최수현)" xfId="188"/>
    <cellStyle name="$_조달청-대북지원6차(번호)" xfId="189"/>
    <cellStyle name="$_조달청-대북지원6차(최수현)" xfId="190"/>
    <cellStyle name="$_조달청-대북지원7차(최수현)" xfId="191"/>
    <cellStyle name="$_조달청-대북지원8차(최수현)" xfId="192"/>
    <cellStyle name="$_조달청-대북지원9차(최수현)" xfId="193"/>
    <cellStyle name="$_조치원재래시장 비가림시설 내역(20051029)-작업보조" xfId="32522"/>
    <cellStyle name="$_중부지역본부-" xfId="2790"/>
    <cellStyle name="$_중부지역본부- 2" xfId="37002"/>
    <cellStyle name="$_중앙선관위(투표,개표)" xfId="194"/>
    <cellStyle name="$_중앙선관위(투표,개표)-사본" xfId="195"/>
    <cellStyle name="$_진도 보전지구" xfId="13648"/>
    <cellStyle name="$_진행" xfId="13649"/>
    <cellStyle name="$_철공가공조립" xfId="196"/>
    <cellStyle name="$_최종-한국전기교통-개선형신호등 4종(공수조정)" xfId="197"/>
    <cellStyle name="$_최종-한국전기교통-개선형신호등 4종(공수조정) 2" xfId="32523"/>
    <cellStyle name="$_최종-한국전기교통-개선형신호등 4종(공수조정) 3" xfId="32524"/>
    <cellStyle name="$_최종-한국전기교통-개선형신호등 4종(공수조정)_1)농경문화관 전시" xfId="2791"/>
    <cellStyle name="$_최종-한국전기교통-개선형신호등 4종(공수조정)_1. 경북염색조합" xfId="32525"/>
    <cellStyle name="$_최종-한국전기교통-개선형신호등 4종(공수조정)_1. 경북염색조합123" xfId="32526"/>
    <cellStyle name="$_최종-한국전기교통-개선형신호등 4종(공수조정)_1. 노면결빙감지설비(화흥-매립식-A-최종)" xfId="32527"/>
    <cellStyle name="$_최종-한국전기교통-개선형신호등 4종(공수조정)_1. 전시물" xfId="32528"/>
    <cellStyle name="$_최종-한국전기교통-개선형신호등 4종(공수조정)_10-1. 의장(영상관)" xfId="32529"/>
    <cellStyle name="$_최종-한국전기교통-개선형신호등 4종(공수조정)_D.보라산업" xfId="32530"/>
    <cellStyle name="$_최종-한국전기교통-개선형신호등 4종(공수조정)_강원지역본부(2006년_060109)" xfId="2792"/>
    <cellStyle name="$_최종-한국전기교통-개선형신호등 4종(공수조정)_강원지역본부(2006년_060109) 2" xfId="37003"/>
    <cellStyle name="$_최종-한국전기교통-개선형신호등 4종(공수조정)_경남지역본부-" xfId="2793"/>
    <cellStyle name="$_최종-한국전기교통-개선형신호등 4종(공수조정)_경남지역본부- 2" xfId="37004"/>
    <cellStyle name="$_최종-한국전기교통-개선형신호등 4종(공수조정)_경북지역본부-" xfId="2794"/>
    <cellStyle name="$_최종-한국전기교통-개선형신호등 4종(공수조정)_경북지역본부- 2" xfId="37005"/>
    <cellStyle name="$_최종-한국전기교통-개선형신호등 4종(공수조정)_수입원가계산서(앤화)" xfId="32531"/>
    <cellStyle name="$_최종-한국전기교통-개선형신호등 4종(공수조정)_신·재생에너지홍보관 전시물제작(전시조합)" xfId="32532"/>
    <cellStyle name="$_최종-한국전기교통-개선형신호등 4종(공수조정)_신한은행" xfId="198"/>
    <cellStyle name="$_최종-한국전기교통-개선형신호등 4종(공수조정)_신한은행 2" xfId="13650"/>
    <cellStyle name="$_최종-한국전기교통-개선형신호등 4종(공수조정)_신한은행 3" xfId="13651"/>
    <cellStyle name="$_최종-한국전기교통-개선형신호등 4종(공수조정)_신한은행 4" xfId="13652"/>
    <cellStyle name="$_최종-한국전기교통-개선형신호등 4종(공수조정)_중부지역본부-" xfId="2795"/>
    <cellStyle name="$_최종-한국전기교통-개선형신호등 4종(공수조정)_중부지역본부- 2" xfId="37006"/>
    <cellStyle name="$_최종-한국전기교통-개선형신호등 4종(공수조정)_축중기제조" xfId="32533"/>
    <cellStyle name="$_최종-한국전기교통-개선형신호등 4종(공수조정)_충청지역본부-" xfId="2796"/>
    <cellStyle name="$_최종-한국전기교통-개선형신호등 4종(공수조정)_충청지역본부- 2" xfId="37007"/>
    <cellStyle name="$_최종-한국전기교통-개선형신호등 4종(공수조정)_통행료면탈방지시스템(최종)" xfId="2797"/>
    <cellStyle name="$_최종-한국전기교통-개선형신호등 4종(공수조정)_통행료면탈방지시스템(최종) 2" xfId="37008"/>
    <cellStyle name="$_최종-한국전기교통-개선형신호등 4종(공수조정)_호남지역본부-" xfId="2798"/>
    <cellStyle name="$_최종-한국전기교통-개선형신호등 4종(공수조정)_호남지역본부- 2" xfId="37009"/>
    <cellStyle name="$_축중기제조" xfId="32534"/>
    <cellStyle name="$_충청지역본부-" xfId="2799"/>
    <cellStyle name="$_충청지역본부- 2" xfId="37010"/>
    <cellStyle name="$_취입보기계공사비" xfId="13653"/>
    <cellStyle name="$_코솔라-제조원가" xfId="199"/>
    <cellStyle name="$_테마공사새로03" xfId="200"/>
    <cellStyle name="$_토지공사-간접비" xfId="201"/>
    <cellStyle name="$_통행료면탈방지시스템(최종)" xfId="2800"/>
    <cellStyle name="$_통행료면탈방지시스템(최종) 2" xfId="37011"/>
    <cellStyle name="$_판교 빗물이용_수량" xfId="36816"/>
    <cellStyle name="$_평창증설매립장-설치" xfId="202"/>
    <cellStyle name="$_학당_70ton_설계내역서_임시" xfId="36817"/>
    <cellStyle name="$_한국가스공사필터제조부문" xfId="203"/>
    <cellStyle name="$_한국도로공사" xfId="204"/>
    <cellStyle name="$_한전내역서-최종" xfId="205"/>
    <cellStyle name="$_합판거푸집" xfId="2801"/>
    <cellStyle name="$_호남지역본부-" xfId="2802"/>
    <cellStyle name="$_호남지역본부- 2" xfId="37012"/>
    <cellStyle name="&amp;A" xfId="206"/>
    <cellStyle name="(##.00)" xfId="207"/>
    <cellStyle name="(△콤마)" xfId="208"/>
    <cellStyle name="(△콤마) 2" xfId="37172"/>
    <cellStyle name="(1)" xfId="2803"/>
    <cellStyle name="(백분율)" xfId="209"/>
    <cellStyle name="(백분율) 2" xfId="37173"/>
    <cellStyle name="(용량보정)" xfId="32535"/>
    <cellStyle name="(용량보정) 2" xfId="32536"/>
    <cellStyle name="(용량보정) 2 10" xfId="32537"/>
    <cellStyle name="(용량보정) 2 11" xfId="32538"/>
    <cellStyle name="(용량보정) 2 2" xfId="32539"/>
    <cellStyle name="(용량보정) 2 2 2" xfId="32540"/>
    <cellStyle name="(용량보정) 2 2 3" xfId="32541"/>
    <cellStyle name="(용량보정) 2 2 4" xfId="32542"/>
    <cellStyle name="(용량보정) 2 2 5" xfId="32543"/>
    <cellStyle name="(용량보정) 2 2 6" xfId="32544"/>
    <cellStyle name="(용량보정) 2 3" xfId="32545"/>
    <cellStyle name="(용량보정) 2 3 2" xfId="32546"/>
    <cellStyle name="(용량보정) 2 3 3" xfId="32547"/>
    <cellStyle name="(용량보정) 2 3 4" xfId="32548"/>
    <cellStyle name="(용량보정) 2 3 5" xfId="32549"/>
    <cellStyle name="(용량보정) 2 3 6" xfId="32550"/>
    <cellStyle name="(용량보정) 2 4" xfId="32551"/>
    <cellStyle name="(용량보정) 2 4 2" xfId="32552"/>
    <cellStyle name="(용량보정) 2 4 3" xfId="32553"/>
    <cellStyle name="(용량보정) 2 4 4" xfId="32554"/>
    <cellStyle name="(용량보정) 2 4 5" xfId="32555"/>
    <cellStyle name="(용량보정) 2 4 6" xfId="32556"/>
    <cellStyle name="(용량보정) 2 5" xfId="32557"/>
    <cellStyle name="(용량보정) 2 5 2" xfId="32558"/>
    <cellStyle name="(용량보정) 2 5 3" xfId="32559"/>
    <cellStyle name="(용량보정) 2 5 4" xfId="32560"/>
    <cellStyle name="(용량보정) 2 5 5" xfId="32561"/>
    <cellStyle name="(용량보정) 2 5 6" xfId="32562"/>
    <cellStyle name="(용량보정) 2 6" xfId="32563"/>
    <cellStyle name="(용량보정) 2 6 2" xfId="32564"/>
    <cellStyle name="(용량보정) 2 6 3" xfId="32565"/>
    <cellStyle name="(용량보정) 2 6 4" xfId="32566"/>
    <cellStyle name="(용량보정) 2 6 5" xfId="32567"/>
    <cellStyle name="(용량보정) 2 6 6" xfId="32568"/>
    <cellStyle name="(용량보정) 2 7" xfId="32569"/>
    <cellStyle name="(용량보정) 2 8" xfId="32570"/>
    <cellStyle name="(용량보정) 2 9" xfId="32571"/>
    <cellStyle name="(용량보정) 3" xfId="32572"/>
    <cellStyle name="(용량보정) 3 10" xfId="32573"/>
    <cellStyle name="(용량보정) 3 11" xfId="32574"/>
    <cellStyle name="(용량보정) 3 2" xfId="32575"/>
    <cellStyle name="(용량보정) 3 2 2" xfId="32576"/>
    <cellStyle name="(용량보정) 3 2 3" xfId="32577"/>
    <cellStyle name="(용량보정) 3 2 4" xfId="32578"/>
    <cellStyle name="(용량보정) 3 2 5" xfId="32579"/>
    <cellStyle name="(용량보정) 3 2 6" xfId="32580"/>
    <cellStyle name="(용량보정) 3 3" xfId="32581"/>
    <cellStyle name="(용량보정) 3 3 2" xfId="32582"/>
    <cellStyle name="(용량보정) 3 3 3" xfId="32583"/>
    <cellStyle name="(용량보정) 3 3 4" xfId="32584"/>
    <cellStyle name="(용량보정) 3 3 5" xfId="32585"/>
    <cellStyle name="(용량보정) 3 3 6" xfId="32586"/>
    <cellStyle name="(용량보정) 3 4" xfId="32587"/>
    <cellStyle name="(용량보정) 3 4 2" xfId="32588"/>
    <cellStyle name="(용량보정) 3 4 3" xfId="32589"/>
    <cellStyle name="(용량보정) 3 4 4" xfId="32590"/>
    <cellStyle name="(용량보정) 3 4 5" xfId="32591"/>
    <cellStyle name="(용량보정) 3 4 6" xfId="32592"/>
    <cellStyle name="(용량보정) 3 5" xfId="32593"/>
    <cellStyle name="(용량보정) 3 5 2" xfId="32594"/>
    <cellStyle name="(용량보정) 3 5 3" xfId="32595"/>
    <cellStyle name="(용량보정) 3 5 4" xfId="32596"/>
    <cellStyle name="(용량보정) 3 5 5" xfId="32597"/>
    <cellStyle name="(용량보정) 3 5 6" xfId="32598"/>
    <cellStyle name="(용량보정) 3 6" xfId="32599"/>
    <cellStyle name="(용량보정) 3 6 2" xfId="32600"/>
    <cellStyle name="(용량보정) 3 6 3" xfId="32601"/>
    <cellStyle name="(용량보정) 3 6 4" xfId="32602"/>
    <cellStyle name="(용량보정) 3 6 5" xfId="32603"/>
    <cellStyle name="(용량보정) 3 6 6" xfId="32604"/>
    <cellStyle name="(용량보정) 3 7" xfId="32605"/>
    <cellStyle name="(용량보정) 3 8" xfId="32606"/>
    <cellStyle name="(용량보정) 3 9" xfId="32607"/>
    <cellStyle name="(용량보정) 4" xfId="32608"/>
    <cellStyle name="(용량보정) 4 10" xfId="32609"/>
    <cellStyle name="(용량보정) 4 11" xfId="32610"/>
    <cellStyle name="(용량보정) 4 2" xfId="32611"/>
    <cellStyle name="(용량보정) 4 2 2" xfId="32612"/>
    <cellStyle name="(용량보정) 4 2 3" xfId="32613"/>
    <cellStyle name="(용량보정) 4 2 4" xfId="32614"/>
    <cellStyle name="(용량보정) 4 2 5" xfId="32615"/>
    <cellStyle name="(용량보정) 4 2 6" xfId="32616"/>
    <cellStyle name="(용량보정) 4 3" xfId="32617"/>
    <cellStyle name="(용량보정) 4 3 2" xfId="32618"/>
    <cellStyle name="(용량보정) 4 3 3" xfId="32619"/>
    <cellStyle name="(용량보정) 4 3 4" xfId="32620"/>
    <cellStyle name="(용량보정) 4 3 5" xfId="32621"/>
    <cellStyle name="(용량보정) 4 3 6" xfId="32622"/>
    <cellStyle name="(용량보정) 4 4" xfId="32623"/>
    <cellStyle name="(용량보정) 4 4 2" xfId="32624"/>
    <cellStyle name="(용량보정) 4 4 3" xfId="32625"/>
    <cellStyle name="(용량보정) 4 4 4" xfId="32626"/>
    <cellStyle name="(용량보정) 4 4 5" xfId="32627"/>
    <cellStyle name="(용량보정) 4 4 6" xfId="32628"/>
    <cellStyle name="(용량보정) 4 5" xfId="32629"/>
    <cellStyle name="(용량보정) 4 5 2" xfId="32630"/>
    <cellStyle name="(용량보정) 4 5 3" xfId="32631"/>
    <cellStyle name="(용량보정) 4 5 4" xfId="32632"/>
    <cellStyle name="(용량보정) 4 5 5" xfId="32633"/>
    <cellStyle name="(용량보정) 4 5 6" xfId="32634"/>
    <cellStyle name="(용량보정) 4 6" xfId="32635"/>
    <cellStyle name="(용량보정) 4 6 2" xfId="32636"/>
    <cellStyle name="(용량보정) 4 6 3" xfId="32637"/>
    <cellStyle name="(용량보정) 4 6 4" xfId="32638"/>
    <cellStyle name="(용량보정) 4 6 5" xfId="32639"/>
    <cellStyle name="(용량보정) 4 6 6" xfId="32640"/>
    <cellStyle name="(용량보정) 4 7" xfId="32641"/>
    <cellStyle name="(용량보정) 4 8" xfId="32642"/>
    <cellStyle name="(용량보정) 4 9" xfId="32643"/>
    <cellStyle name="(용량보정) 5" xfId="32644"/>
    <cellStyle name="(용량보정) 5 2" xfId="32645"/>
    <cellStyle name="(용량보정) 5 3" xfId="32646"/>
    <cellStyle name="(용량보정) 5 4" xfId="32647"/>
    <cellStyle name="(용량보정) 5 5" xfId="32648"/>
    <cellStyle name="(용량보정) 5 6" xfId="32649"/>
    <cellStyle name="(용량보정) 6" xfId="32650"/>
    <cellStyle name="(용량보정) 6 2" xfId="32651"/>
    <cellStyle name="(용량보정) 6 3" xfId="32652"/>
    <cellStyle name="(용량보정) 6 4" xfId="32653"/>
    <cellStyle name="(용량보정) 6 5" xfId="32654"/>
    <cellStyle name="(용량보정) 6 6" xfId="32655"/>
    <cellStyle name="(콤마)" xfId="210"/>
    <cellStyle name="(콤마) 2" xfId="37174"/>
    <cellStyle name="(표준)" xfId="13654"/>
    <cellStyle name="(표준) 10" xfId="32656"/>
    <cellStyle name="(표준) 10 2" xfId="32657"/>
    <cellStyle name="(표준) 10 3" xfId="32658"/>
    <cellStyle name="(표준) 10 4" xfId="32659"/>
    <cellStyle name="(표준) 10 5" xfId="32660"/>
    <cellStyle name="(표준) 10 6" xfId="32661"/>
    <cellStyle name="(표준) 11" xfId="32662"/>
    <cellStyle name="(표준) 11 2" xfId="32663"/>
    <cellStyle name="(표준) 11 3" xfId="32664"/>
    <cellStyle name="(표준) 11 4" xfId="32665"/>
    <cellStyle name="(표준) 11 5" xfId="32666"/>
    <cellStyle name="(표준) 11 6" xfId="32667"/>
    <cellStyle name="(표준) 2" xfId="32668"/>
    <cellStyle name="(표준) 2 10" xfId="32669"/>
    <cellStyle name="(표준) 2 11" xfId="32670"/>
    <cellStyle name="(표준) 2 2" xfId="32671"/>
    <cellStyle name="(표준) 2 2 2" xfId="32672"/>
    <cellStyle name="(표준) 2 2 3" xfId="32673"/>
    <cellStyle name="(표준) 2 2 4" xfId="32674"/>
    <cellStyle name="(표준) 2 2 5" xfId="32675"/>
    <cellStyle name="(표준) 2 2 6" xfId="32676"/>
    <cellStyle name="(표준) 2 3" xfId="32677"/>
    <cellStyle name="(표준) 2 3 2" xfId="32678"/>
    <cellStyle name="(표준) 2 3 3" xfId="32679"/>
    <cellStyle name="(표준) 2 3 4" xfId="32680"/>
    <cellStyle name="(표준) 2 3 5" xfId="32681"/>
    <cellStyle name="(표준) 2 3 6" xfId="32682"/>
    <cellStyle name="(표준) 2 4" xfId="32683"/>
    <cellStyle name="(표준) 2 4 2" xfId="32684"/>
    <cellStyle name="(표준) 2 4 3" xfId="32685"/>
    <cellStyle name="(표준) 2 4 4" xfId="32686"/>
    <cellStyle name="(표준) 2 4 5" xfId="32687"/>
    <cellStyle name="(표준) 2 4 6" xfId="32688"/>
    <cellStyle name="(표준) 2 5" xfId="32689"/>
    <cellStyle name="(표준) 2 5 2" xfId="32690"/>
    <cellStyle name="(표준) 2 5 3" xfId="32691"/>
    <cellStyle name="(표준) 2 5 4" xfId="32692"/>
    <cellStyle name="(표준) 2 5 5" xfId="32693"/>
    <cellStyle name="(표준) 2 5 6" xfId="32694"/>
    <cellStyle name="(표준) 2 6" xfId="32695"/>
    <cellStyle name="(표준) 2 6 2" xfId="32696"/>
    <cellStyle name="(표준) 2 6 3" xfId="32697"/>
    <cellStyle name="(표준) 2 6 4" xfId="32698"/>
    <cellStyle name="(표준) 2 6 5" xfId="32699"/>
    <cellStyle name="(표준) 2 6 6" xfId="32700"/>
    <cellStyle name="(표준) 2 7" xfId="32701"/>
    <cellStyle name="(표준) 2 8" xfId="32702"/>
    <cellStyle name="(표준) 2 9" xfId="32703"/>
    <cellStyle name="(표준) 3" xfId="32704"/>
    <cellStyle name="(표준) 3 10" xfId="32705"/>
    <cellStyle name="(표준) 3 11" xfId="32706"/>
    <cellStyle name="(표준) 3 2" xfId="32707"/>
    <cellStyle name="(표준) 3 2 2" xfId="32708"/>
    <cellStyle name="(표준) 3 2 3" xfId="32709"/>
    <cellStyle name="(표준) 3 2 4" xfId="32710"/>
    <cellStyle name="(표준) 3 2 5" xfId="32711"/>
    <cellStyle name="(표준) 3 2 6" xfId="32712"/>
    <cellStyle name="(표준) 3 3" xfId="32713"/>
    <cellStyle name="(표준) 3 3 2" xfId="32714"/>
    <cellStyle name="(표준) 3 3 3" xfId="32715"/>
    <cellStyle name="(표준) 3 3 4" xfId="32716"/>
    <cellStyle name="(표준) 3 3 5" xfId="32717"/>
    <cellStyle name="(표준) 3 3 6" xfId="32718"/>
    <cellStyle name="(표준) 3 4" xfId="32719"/>
    <cellStyle name="(표준) 3 4 2" xfId="32720"/>
    <cellStyle name="(표준) 3 4 3" xfId="32721"/>
    <cellStyle name="(표준) 3 4 4" xfId="32722"/>
    <cellStyle name="(표준) 3 4 5" xfId="32723"/>
    <cellStyle name="(표준) 3 4 6" xfId="32724"/>
    <cellStyle name="(표준) 3 5" xfId="32725"/>
    <cellStyle name="(표준) 3 5 2" xfId="32726"/>
    <cellStyle name="(표준) 3 5 3" xfId="32727"/>
    <cellStyle name="(표준) 3 5 4" xfId="32728"/>
    <cellStyle name="(표준) 3 5 5" xfId="32729"/>
    <cellStyle name="(표준) 3 5 6" xfId="32730"/>
    <cellStyle name="(표준) 3 6" xfId="32731"/>
    <cellStyle name="(표준) 3 6 2" xfId="32732"/>
    <cellStyle name="(표준) 3 6 3" xfId="32733"/>
    <cellStyle name="(표준) 3 6 4" xfId="32734"/>
    <cellStyle name="(표준) 3 6 5" xfId="32735"/>
    <cellStyle name="(표준) 3 6 6" xfId="32736"/>
    <cellStyle name="(표준) 3 7" xfId="32737"/>
    <cellStyle name="(표준) 3 8" xfId="32738"/>
    <cellStyle name="(표준) 3 9" xfId="32739"/>
    <cellStyle name="(표준) 4" xfId="32740"/>
    <cellStyle name="(표준) 4 10" xfId="32741"/>
    <cellStyle name="(표준) 4 11" xfId="32742"/>
    <cellStyle name="(표준) 4 2" xfId="32743"/>
    <cellStyle name="(표준) 4 2 2" xfId="32744"/>
    <cellStyle name="(표준) 4 2 3" xfId="32745"/>
    <cellStyle name="(표준) 4 2 4" xfId="32746"/>
    <cellStyle name="(표준) 4 2 5" xfId="32747"/>
    <cellStyle name="(표준) 4 2 6" xfId="32748"/>
    <cellStyle name="(표준) 4 3" xfId="32749"/>
    <cellStyle name="(표준) 4 3 2" xfId="32750"/>
    <cellStyle name="(표준) 4 3 3" xfId="32751"/>
    <cellStyle name="(표준) 4 3 4" xfId="32752"/>
    <cellStyle name="(표준) 4 3 5" xfId="32753"/>
    <cellStyle name="(표준) 4 3 6" xfId="32754"/>
    <cellStyle name="(표준) 4 4" xfId="32755"/>
    <cellStyle name="(표준) 4 4 2" xfId="32756"/>
    <cellStyle name="(표준) 4 4 3" xfId="32757"/>
    <cellStyle name="(표준) 4 4 4" xfId="32758"/>
    <cellStyle name="(표준) 4 4 5" xfId="32759"/>
    <cellStyle name="(표준) 4 4 6" xfId="32760"/>
    <cellStyle name="(표준) 4 5" xfId="32761"/>
    <cellStyle name="(표준) 4 5 2" xfId="32762"/>
    <cellStyle name="(표준) 4 5 3" xfId="32763"/>
    <cellStyle name="(표준) 4 5 4" xfId="32764"/>
    <cellStyle name="(표준) 4 5 5" xfId="32765"/>
    <cellStyle name="(표준) 4 5 6" xfId="32766"/>
    <cellStyle name="(표준) 4 6" xfId="32767"/>
    <cellStyle name="(표준) 4 6 2" xfId="32768"/>
    <cellStyle name="(표준) 4 6 3" xfId="32769"/>
    <cellStyle name="(표준) 4 6 4" xfId="32770"/>
    <cellStyle name="(표준) 4 6 5" xfId="32771"/>
    <cellStyle name="(표준) 4 6 6" xfId="32772"/>
    <cellStyle name="(표준) 4 7" xfId="32773"/>
    <cellStyle name="(표준) 4 8" xfId="32774"/>
    <cellStyle name="(표준) 4 9" xfId="32775"/>
    <cellStyle name="(표준) 5" xfId="32776"/>
    <cellStyle name="(표준) 5 10" xfId="32777"/>
    <cellStyle name="(표준) 5 11" xfId="32778"/>
    <cellStyle name="(표준) 5 2" xfId="32779"/>
    <cellStyle name="(표준) 5 2 2" xfId="32780"/>
    <cellStyle name="(표준) 5 2 3" xfId="32781"/>
    <cellStyle name="(표준) 5 2 4" xfId="32782"/>
    <cellStyle name="(표준) 5 2 5" xfId="32783"/>
    <cellStyle name="(표준) 5 2 6" xfId="32784"/>
    <cellStyle name="(표준) 5 3" xfId="32785"/>
    <cellStyle name="(표준) 5 3 2" xfId="32786"/>
    <cellStyle name="(표준) 5 3 3" xfId="32787"/>
    <cellStyle name="(표준) 5 3 4" xfId="32788"/>
    <cellStyle name="(표준) 5 3 5" xfId="32789"/>
    <cellStyle name="(표준) 5 3 6" xfId="32790"/>
    <cellStyle name="(표준) 5 4" xfId="32791"/>
    <cellStyle name="(표준) 5 4 2" xfId="32792"/>
    <cellStyle name="(표준) 5 4 3" xfId="32793"/>
    <cellStyle name="(표준) 5 4 4" xfId="32794"/>
    <cellStyle name="(표준) 5 4 5" xfId="32795"/>
    <cellStyle name="(표준) 5 4 6" xfId="32796"/>
    <cellStyle name="(표준) 5 5" xfId="32797"/>
    <cellStyle name="(표준) 5 5 2" xfId="32798"/>
    <cellStyle name="(표준) 5 5 3" xfId="32799"/>
    <cellStyle name="(표준) 5 5 4" xfId="32800"/>
    <cellStyle name="(표준) 5 5 5" xfId="32801"/>
    <cellStyle name="(표준) 5 5 6" xfId="32802"/>
    <cellStyle name="(표준) 5 6" xfId="32803"/>
    <cellStyle name="(표준) 5 6 2" xfId="32804"/>
    <cellStyle name="(표준) 5 6 3" xfId="32805"/>
    <cellStyle name="(표준) 5 6 4" xfId="32806"/>
    <cellStyle name="(표준) 5 6 5" xfId="32807"/>
    <cellStyle name="(표준) 5 6 6" xfId="32808"/>
    <cellStyle name="(표준) 5 7" xfId="32809"/>
    <cellStyle name="(표준) 5 8" xfId="32810"/>
    <cellStyle name="(표준) 5 9" xfId="32811"/>
    <cellStyle name="(표준) 6" xfId="32812"/>
    <cellStyle name="(표준) 6 10" xfId="32813"/>
    <cellStyle name="(표준) 6 11" xfId="32814"/>
    <cellStyle name="(표준) 6 2" xfId="32815"/>
    <cellStyle name="(표준) 6 2 2" xfId="32816"/>
    <cellStyle name="(표준) 6 2 3" xfId="32817"/>
    <cellStyle name="(표준) 6 2 4" xfId="32818"/>
    <cellStyle name="(표준) 6 2 5" xfId="32819"/>
    <cellStyle name="(표준) 6 2 6" xfId="32820"/>
    <cellStyle name="(표준) 6 3" xfId="32821"/>
    <cellStyle name="(표준) 6 3 2" xfId="32822"/>
    <cellStyle name="(표준) 6 3 3" xfId="32823"/>
    <cellStyle name="(표준) 6 3 4" xfId="32824"/>
    <cellStyle name="(표준) 6 3 5" xfId="32825"/>
    <cellStyle name="(표준) 6 3 6" xfId="32826"/>
    <cellStyle name="(표준) 6 4" xfId="32827"/>
    <cellStyle name="(표준) 6 4 2" xfId="32828"/>
    <cellStyle name="(표준) 6 4 3" xfId="32829"/>
    <cellStyle name="(표준) 6 4 4" xfId="32830"/>
    <cellStyle name="(표준) 6 4 5" xfId="32831"/>
    <cellStyle name="(표준) 6 4 6" xfId="32832"/>
    <cellStyle name="(표준) 6 5" xfId="32833"/>
    <cellStyle name="(표준) 6 5 2" xfId="32834"/>
    <cellStyle name="(표준) 6 5 3" xfId="32835"/>
    <cellStyle name="(표준) 6 5 4" xfId="32836"/>
    <cellStyle name="(표준) 6 5 5" xfId="32837"/>
    <cellStyle name="(표준) 6 5 6" xfId="32838"/>
    <cellStyle name="(표준) 6 6" xfId="32839"/>
    <cellStyle name="(표준) 6 6 2" xfId="32840"/>
    <cellStyle name="(표준) 6 6 3" xfId="32841"/>
    <cellStyle name="(표준) 6 6 4" xfId="32842"/>
    <cellStyle name="(표준) 6 6 5" xfId="32843"/>
    <cellStyle name="(표준) 6 6 6" xfId="32844"/>
    <cellStyle name="(표준) 6 7" xfId="32845"/>
    <cellStyle name="(표준) 6 8" xfId="32846"/>
    <cellStyle name="(표준) 6 9" xfId="32847"/>
    <cellStyle name="(표준) 7" xfId="32848"/>
    <cellStyle name="(표준) 7 10" xfId="32849"/>
    <cellStyle name="(표준) 7 11" xfId="32850"/>
    <cellStyle name="(표준) 7 2" xfId="32851"/>
    <cellStyle name="(표준) 7 2 2" xfId="32852"/>
    <cellStyle name="(표준) 7 2 3" xfId="32853"/>
    <cellStyle name="(표준) 7 2 4" xfId="32854"/>
    <cellStyle name="(표준) 7 2 5" xfId="32855"/>
    <cellStyle name="(표준) 7 2 6" xfId="32856"/>
    <cellStyle name="(표준) 7 3" xfId="32857"/>
    <cellStyle name="(표준) 7 3 2" xfId="32858"/>
    <cellStyle name="(표준) 7 3 3" xfId="32859"/>
    <cellStyle name="(표준) 7 3 4" xfId="32860"/>
    <cellStyle name="(표준) 7 3 5" xfId="32861"/>
    <cellStyle name="(표준) 7 3 6" xfId="32862"/>
    <cellStyle name="(표준) 7 4" xfId="32863"/>
    <cellStyle name="(표준) 7 4 2" xfId="32864"/>
    <cellStyle name="(표준) 7 4 3" xfId="32865"/>
    <cellStyle name="(표준) 7 4 4" xfId="32866"/>
    <cellStyle name="(표준) 7 4 5" xfId="32867"/>
    <cellStyle name="(표준) 7 4 6" xfId="32868"/>
    <cellStyle name="(표준) 7 5" xfId="32869"/>
    <cellStyle name="(표준) 7 5 2" xfId="32870"/>
    <cellStyle name="(표준) 7 5 3" xfId="32871"/>
    <cellStyle name="(표준) 7 5 4" xfId="32872"/>
    <cellStyle name="(표준) 7 5 5" xfId="32873"/>
    <cellStyle name="(표준) 7 5 6" xfId="32874"/>
    <cellStyle name="(표준) 7 6" xfId="32875"/>
    <cellStyle name="(표준) 7 6 2" xfId="32876"/>
    <cellStyle name="(표준) 7 6 3" xfId="32877"/>
    <cellStyle name="(표준) 7 6 4" xfId="32878"/>
    <cellStyle name="(표준) 7 6 5" xfId="32879"/>
    <cellStyle name="(표준) 7 6 6" xfId="32880"/>
    <cellStyle name="(표준) 7 7" xfId="32881"/>
    <cellStyle name="(표준) 7 8" xfId="32882"/>
    <cellStyle name="(표준) 7 9" xfId="32883"/>
    <cellStyle name="(표준) 8" xfId="32884"/>
    <cellStyle name="(표준) 8 2" xfId="32885"/>
    <cellStyle name="(표준) 8 3" xfId="32886"/>
    <cellStyle name="(표준) 8 4" xfId="32887"/>
    <cellStyle name="(표준) 8 5" xfId="32888"/>
    <cellStyle name="(표준) 8 6" xfId="32889"/>
    <cellStyle name="(표준) 9" xfId="32890"/>
    <cellStyle name="(표준) 9 2" xfId="32891"/>
    <cellStyle name="(표준) 9 3" xfId="32892"/>
    <cellStyle name="(표준) 9 4" xfId="32893"/>
    <cellStyle name="(표준) 9 5" xfId="32894"/>
    <cellStyle name="(표준) 9 6" xfId="32895"/>
    <cellStyle name=")" xfId="211"/>
    <cellStyle name=";;;" xfId="2804"/>
    <cellStyle name=";;; 2" xfId="2805"/>
    <cellStyle name=";;; 2 2" xfId="13655"/>
    <cellStyle name=";;; 2 3" xfId="13656"/>
    <cellStyle name=";;; 2 4" xfId="13657"/>
    <cellStyle name=";;; 3" xfId="13658"/>
    <cellStyle name=";;; 4" xfId="13659"/>
    <cellStyle name=";;; 5" xfId="13660"/>
    <cellStyle name=";;;_Sheet3" xfId="2806"/>
    <cellStyle name="?" xfId="32896"/>
    <cellStyle name="??" xfId="13661"/>
    <cellStyle name="?_x0001_?" xfId="32897"/>
    <cellStyle name="?? [0.00]_PRODUCT DETAIL Q1" xfId="37013"/>
    <cellStyle name="?? [0]_ ???? " xfId="41701"/>
    <cellStyle name="?? 2" xfId="13662"/>
    <cellStyle name="??_x000c_둄_x001b__x000d_|?_x0001_?_x0003__x0014__x0007__x0001__x0001_" xfId="2807"/>
    <cellStyle name="??_x000c_둄_x001b__x000d_|?_x0001_?_x0003__x0014__x0007__x0001__x0001_ 2" xfId="37014"/>
    <cellStyle name="??_x000c_靖?崧U_x0001_A_x0014_?_x0007__x0001__x0001_" xfId="212"/>
    <cellStyle name="??&amp;5_x0007_?._x0007_9_x0008_??_x0007__x0001__x0001_" xfId="13663"/>
    <cellStyle name="??&amp;6_x0007_?/_x0007_9_x0008_??_x0007__x0001__x0001_" xfId="32898"/>
    <cellStyle name="??&amp;O?&amp;H?_x0008__x000f__x0007_?_x0007__x0001__x0001_" xfId="213"/>
    <cellStyle name="??&amp;O?&amp;H?_x0008__x000f__x0007_?_x0007__x0001__x0001_ 10" xfId="36818"/>
    <cellStyle name="??&amp;O?&amp;H?_x0008__x000f__x0007_?_x0007__x0001__x0001_ 11" xfId="36819"/>
    <cellStyle name="??&amp;O?&amp;H?_x0008__x000f__x0007_?_x0007__x0001__x0001_ 12" xfId="36820"/>
    <cellStyle name="??&amp;O?&amp;H?_x0008__x000f__x0007_?_x0007__x0001__x0001_ 13" xfId="36821"/>
    <cellStyle name="??&amp;O?&amp;H?_x0008__x000f__x0007_?_x0007__x0001__x0001_ 14" xfId="36822"/>
    <cellStyle name="??&amp;O?&amp;H?_x0008__x000f__x0007_?_x0007__x0001__x0001_ 2" xfId="36823"/>
    <cellStyle name="??&amp;O?&amp;H?_x0008__x000f__x0007_?_x0007__x0001__x0001_ 3" xfId="36824"/>
    <cellStyle name="??&amp;O?&amp;H?_x0008__x000f__x0007_?_x0007__x0001__x0001_ 4" xfId="36825"/>
    <cellStyle name="??&amp;O?&amp;H?_x0008__x000f__x0007_?_x0007__x0001__x0001_ 5" xfId="36826"/>
    <cellStyle name="??&amp;O?&amp;H?_x0008__x000f__x0007_?_x0007__x0001__x0001_ 6" xfId="36827"/>
    <cellStyle name="??&amp;O?&amp;H?_x0008__x000f__x0007_?_x0007__x0001__x0001_ 7" xfId="36828"/>
    <cellStyle name="??&amp;O?&amp;H?_x0008__x000f__x0007_?_x0007__x0001__x0001_ 8" xfId="36829"/>
    <cellStyle name="??&amp;O?&amp;H?_x0008__x000f__x0007_?_x0007__x0001__x0001_ 9" xfId="36830"/>
    <cellStyle name="??&amp;O?&amp;H?_x0008_??_x0007__x0001__x0001_" xfId="214"/>
    <cellStyle name="??&amp;O?&amp;H?_x0008_??_x0007__x0001__x0001_ 10" xfId="36831"/>
    <cellStyle name="??&amp;O?&amp;H?_x0008_??_x0007__x0001__x0001_ 11" xfId="36832"/>
    <cellStyle name="??&amp;O?&amp;H?_x0008_??_x0007__x0001__x0001_ 12" xfId="36833"/>
    <cellStyle name="??&amp;O?&amp;H?_x0008_??_x0007__x0001__x0001_ 13" xfId="36834"/>
    <cellStyle name="??&amp;O?&amp;H?_x0008_??_x0007__x0001__x0001_ 14" xfId="36835"/>
    <cellStyle name="??&amp;O?&amp;H?_x0008_??_x0007__x0001__x0001_ 2" xfId="36836"/>
    <cellStyle name="??&amp;O?&amp;H?_x0008_??_x0007__x0001__x0001_ 3" xfId="36837"/>
    <cellStyle name="??&amp;O?&amp;H?_x0008_??_x0007__x0001__x0001_ 4" xfId="36838"/>
    <cellStyle name="??&amp;O?&amp;H?_x0008_??_x0007__x0001__x0001_ 5" xfId="36839"/>
    <cellStyle name="??&amp;O?&amp;H?_x0008_??_x0007__x0001__x0001_ 6" xfId="36840"/>
    <cellStyle name="??&amp;O?&amp;H?_x0008_??_x0007__x0001__x0001_ 7" xfId="36841"/>
    <cellStyle name="??&amp;O?&amp;H?_x0008_??_x0007__x0001__x0001_ 8" xfId="36842"/>
    <cellStyle name="??&amp;O?&amp;H?_x0008_??_x0007__x0001__x0001_ 9" xfId="36843"/>
    <cellStyle name="??&amp;O?&amp;H?_x0008_??_x0007__x0001__x0001_?_x0002__x0001_(_x0002_&gt;_x000f_???v!????_x0007_??????????????????????????           ?????           ?????????_x000d_?????????????????????????????????????????????????????????????????????????????????????????????????????????????????????" xfId="13664"/>
    <cellStyle name="??&amp;O?&amp;H?_x0008_??_x0007__x0001__x0001_?_x0002__x0001_(_x0002_&gt;_x000f_???v!????_x0007_??????????????????????????           ?????           ?????????_x000d_????????????????????????????????????????????????????????????????????????????????????????????????????????????????????? 1" xfId="13665"/>
    <cellStyle name="??&amp;O?&amp;H?_x0008__x000f__x0007_?_x0007__x0001__x0001__링크 견적" xfId="32899"/>
    <cellStyle name="??&amp;멅?둃9_x0008_??_x0007__x0001__x0001_" xfId="32900"/>
    <cellStyle name="??&amp;쏗?뷐9_x0008__x0011__x0007_?_x0007__x0001__x0001_" xfId="215"/>
    <cellStyle name="??&amp;쏗?뷐9_x0008__x0011__x0007_?_x0007__x0001__x0001_ 10" xfId="36844"/>
    <cellStyle name="??&amp;쏗?뷐9_x0008__x0011__x0007_?_x0007__x0001__x0001_ 11" xfId="36845"/>
    <cellStyle name="??&amp;쏗?뷐9_x0008__x0011__x0007_?_x0007__x0001__x0001_ 12" xfId="36846"/>
    <cellStyle name="??&amp;쏗?뷐9_x0008__x0011__x0007_?_x0007__x0001__x0001_ 13" xfId="36847"/>
    <cellStyle name="??&amp;쏗?뷐9_x0008__x0011__x0007_?_x0007__x0001__x0001_ 14" xfId="36848"/>
    <cellStyle name="??&amp;쏗?뷐9_x0008__x0011__x0007_?_x0007__x0001__x0001_ 2" xfId="36849"/>
    <cellStyle name="??&amp;쏗?뷐9_x0008__x0011__x0007_?_x0007__x0001__x0001_ 3" xfId="36850"/>
    <cellStyle name="??&amp;쏗?뷐9_x0008__x0011__x0007_?_x0007__x0001__x0001_ 4" xfId="36851"/>
    <cellStyle name="??&amp;쏗?뷐9_x0008__x0011__x0007_?_x0007__x0001__x0001_ 5" xfId="36852"/>
    <cellStyle name="??&amp;쏗?뷐9_x0008__x0011__x0007_?_x0007__x0001__x0001_ 6" xfId="36853"/>
    <cellStyle name="??&amp;쏗?뷐9_x0008__x0011__x0007_?_x0007__x0001__x0001_ 7" xfId="36854"/>
    <cellStyle name="??&amp;쏗?뷐9_x0008__x0011__x0007_?_x0007__x0001__x0001_ 8" xfId="36855"/>
    <cellStyle name="??&amp;쏗?뷐9_x0008__x0011__x0007_?_x0007__x0001__x0001_ 9" xfId="36856"/>
    <cellStyle name="???­ [0]_¸???" xfId="37015"/>
    <cellStyle name="?_x001d_??%U©÷u&amp;H©÷9_x0008_? s_x000a__x0007__x0001__x0001_" xfId="2808"/>
    <cellStyle name="_x0008_????" xfId="13666"/>
    <cellStyle name="???? [0.00]_PRODUCT DETAIL Q1" xfId="2809"/>
    <cellStyle name="???????????　?" xfId="13667"/>
    <cellStyle name="???????????　? 2" xfId="13668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3669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13670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3671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13672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3673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13674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3675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13676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3677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13678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3679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13680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3681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 2" xfId="13682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퀀?" xfId="13683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퀀? 2" xfId="13684"/>
    <cellStyle name="_x0001_?_x0001_?_x0001_?_x0001_?_x0001_?_x0001_?_x0001_?_x0001_?_x0001_?_x0001_?_x0001_?_x0001_?_x0001_?_x0001_?_x0001_퀀?" xfId="13685"/>
    <cellStyle name="_x0001_?_x0001_?_x0001_?_x0001_?_x0001_?_x0001_?_x0001_?_x0001_?_x0001_?_x0001_?_x0001_?_x0001_?_x0001_?_x0001_?_x0001_퀀? 2" xfId="13686"/>
    <cellStyle name="????_PRODUCT DETAIL Q1" xfId="2810"/>
    <cellStyle name="????Æ?¸???" xfId="37016"/>
    <cellStyle name="???[0]_?? DI" xfId="2811"/>
    <cellStyle name="???_?? DI" xfId="2812"/>
    <cellStyle name="???­_¸???" xfId="37017"/>
    <cellStyle name="???Ø_(?¤º¸º?¹?)¿?º°??¿ø°??¹" xfId="37018"/>
    <cellStyle name="??[0]_MATL COST ANALYSIS" xfId="2813"/>
    <cellStyle name="??_ ???? " xfId="41702"/>
    <cellStyle name="?_x0001_?_견적대비표-하드웨어" xfId="32901"/>
    <cellStyle name="??¿¡ ¿?´? ????Æ?¸???" xfId="37019"/>
    <cellStyle name="??A? [0]_laroux_1_¢¬???¢â? " xfId="32902"/>
    <cellStyle name="??A_x000f_??A_x000f_??A_x000f_??A" xfId="13687"/>
    <cellStyle name="??A_x000f_??A_x000f_??A_x000f_??A 2" xfId="13688"/>
    <cellStyle name="??A_x000f_??A6??A_x000f_??A" xfId="13689"/>
    <cellStyle name="??A_x000f_??A6??A_x000f_??A 2" xfId="13690"/>
    <cellStyle name="??A?_laroux_1_¢¬???¢â? " xfId="32903"/>
    <cellStyle name="?_견적대비표-하드웨어" xfId="32904"/>
    <cellStyle name="?_견적대비표-하드웨어_1. 가실행예산(0629 도면기준)" xfId="32905"/>
    <cellStyle name="?_견적대비표-하드웨어_1. 가실행예산(0629 도면기준)_4.일신통신 가실행예산(재견적合)" xfId="32906"/>
    <cellStyle name="?_견적대비표-하드웨어_1. 가실행예산(0629 도면기준)_을" xfId="32907"/>
    <cellStyle name="?_견적대비표-하드웨어_1.본실행 - 조정(안)" xfId="32908"/>
    <cellStyle name="?_견적대비표-하드웨어_1.본실행 - 조정(안)_4.일신통신 가실행예산(재견적合)" xfId="32909"/>
    <cellStyle name="?_견적대비표-하드웨어_1.본실행 - 조정(안)_을" xfId="32910"/>
    <cellStyle name="?_견적대비표-하드웨어_4.일신통신 가실행예산(재견적合)" xfId="32911"/>
    <cellStyle name="?_견적대비표-하드웨어_국립암센터-두산" xfId="32912"/>
    <cellStyle name="?_견적대비표-하드웨어_국립암센터-두산_1. 가실행예산(0629 도면기준)" xfId="32913"/>
    <cellStyle name="?_견적대비표-하드웨어_국립암센터-두산_1. 가실행예산(0629 도면기준)_4.일신통신 가실행예산(재견적合)" xfId="32914"/>
    <cellStyle name="?_견적대비표-하드웨어_국립암센터-두산_1. 가실행예산(0629 도면기준)_을" xfId="32915"/>
    <cellStyle name="?_견적대비표-하드웨어_국립암센터-두산_1.본실행 - 조정(안)" xfId="32916"/>
    <cellStyle name="?_견적대비표-하드웨어_국립암센터-두산_1.본실행 - 조정(안)_4.일신통신 가실행예산(재견적合)" xfId="32917"/>
    <cellStyle name="?_견적대비표-하드웨어_국립암센터-두산_1.본실행 - 조정(안)_을" xfId="32918"/>
    <cellStyle name="?_견적대비표-하드웨어_국립암센터-두산_4.일신통신 가실행예산(재견적合)" xfId="32919"/>
    <cellStyle name="?_견적대비표-하드웨어_국립암센터-두산_을" xfId="32920"/>
    <cellStyle name="?_견적대비표-하드웨어_국립암센터-두산_총괄 내역서" xfId="32921"/>
    <cellStyle name="?_견적대비표-하드웨어_국립암센터-두산_총괄 내역서_4.일신통신 가실행예산(재견적合)" xfId="32922"/>
    <cellStyle name="?_견적대비표-하드웨어_국립암센터-두산_총괄 내역서_을" xfId="32923"/>
    <cellStyle name="?_견적대비표-하드웨어_미지급품의서" xfId="32924"/>
    <cellStyle name="?_견적대비표-하드웨어_미지급품의서_1. 가실행예산(0629 도면기준)" xfId="32925"/>
    <cellStyle name="?_견적대비표-하드웨어_미지급품의서_1. 가실행예산(0629 도면기준)_4.일신통신 가실행예산(재견적合)" xfId="32926"/>
    <cellStyle name="?_견적대비표-하드웨어_미지급품의서_1. 가실행예산(0629 도면기준)_을" xfId="32927"/>
    <cellStyle name="?_견적대비표-하드웨어_미지급품의서_1.본실행 - 조정(안)" xfId="32928"/>
    <cellStyle name="?_견적대비표-하드웨어_미지급품의서_1.본실행 - 조정(안)_4.일신통신 가실행예산(재견적合)" xfId="32929"/>
    <cellStyle name="?_견적대비표-하드웨어_미지급품의서_1.본실행 - 조정(안)_을" xfId="32930"/>
    <cellStyle name="?_견적대비표-하드웨어_미지급품의서_4.일신통신 가실행예산(재견적合)" xfId="32931"/>
    <cellStyle name="?_견적대비표-하드웨어_미지급품의서_국립암센터-두산" xfId="32932"/>
    <cellStyle name="?_견적대비표-하드웨어_미지급품의서_국립암센터-두산_1. 가실행예산(0629 도면기준)" xfId="32933"/>
    <cellStyle name="?_견적대비표-하드웨어_미지급품의서_국립암센터-두산_1. 가실행예산(0629 도면기준)_4.일신통신 가실행예산(재견적合)" xfId="32934"/>
    <cellStyle name="?_견적대비표-하드웨어_미지급품의서_국립암센터-두산_1. 가실행예산(0629 도면기준)_을" xfId="32935"/>
    <cellStyle name="?_견적대비표-하드웨어_미지급품의서_국립암센터-두산_1.본실행 - 조정(안)" xfId="32936"/>
    <cellStyle name="?_견적대비표-하드웨어_미지급품의서_국립암센터-두산_1.본실행 - 조정(안)_4.일신통신 가실행예산(재견적合)" xfId="32937"/>
    <cellStyle name="?_견적대비표-하드웨어_미지급품의서_국립암센터-두산_1.본실행 - 조정(안)_을" xfId="32938"/>
    <cellStyle name="?_견적대비표-하드웨어_미지급품의서_국립암센터-두산_4.일신통신 가실행예산(재견적合)" xfId="32939"/>
    <cellStyle name="?_견적대비표-하드웨어_미지급품의서_국립암센터-두산_을" xfId="32940"/>
    <cellStyle name="?_견적대비표-하드웨어_미지급품의서_국립암센터-두산_총괄 내역서" xfId="32941"/>
    <cellStyle name="?_견적대비표-하드웨어_미지급품의서_국립암센터-두산_총괄 내역서_4.일신통신 가실행예산(재견적合)" xfId="32942"/>
    <cellStyle name="?_견적대비표-하드웨어_미지급품의서_국립암센터-두산_총괄 내역서_을" xfId="32943"/>
    <cellStyle name="?_견적대비표-하드웨어_미지급품의서_을" xfId="32944"/>
    <cellStyle name="?_견적대비표-하드웨어_미지급품의서_총괄 내역서" xfId="32945"/>
    <cellStyle name="?_견적대비표-하드웨어_미지급품의서_총괄 내역서_4.일신통신 가실행예산(재견적合)" xfId="32946"/>
    <cellStyle name="?_견적대비표-하드웨어_미지급품의서_총괄 내역서_을" xfId="32947"/>
    <cellStyle name="?_견적대비표-하드웨어_을" xfId="32948"/>
    <cellStyle name="?_견적대비표-하드웨어_지장전주이설" xfId="32949"/>
    <cellStyle name="?_견적대비표-하드웨어_지장전주이설_1. 가실행예산(0629 도면기준)" xfId="32950"/>
    <cellStyle name="?_견적대비표-하드웨어_지장전주이설_1. 가실행예산(0629 도면기준)_4.일신통신 가실행예산(재견적合)" xfId="32951"/>
    <cellStyle name="?_견적대비표-하드웨어_지장전주이설_1. 가실행예산(0629 도면기준)_을" xfId="32952"/>
    <cellStyle name="?_견적대비표-하드웨어_지장전주이설_1.본실행 - 조정(안)" xfId="32953"/>
    <cellStyle name="?_견적대비표-하드웨어_지장전주이설_1.본실행 - 조정(안)_4.일신통신 가실행예산(재견적合)" xfId="32954"/>
    <cellStyle name="?_견적대비표-하드웨어_지장전주이설_1.본실행 - 조정(안)_을" xfId="32955"/>
    <cellStyle name="?_견적대비표-하드웨어_지장전주이설_4.일신통신 가실행예산(재견적合)" xfId="32956"/>
    <cellStyle name="?_견적대비표-하드웨어_지장전주이설_국립암센터-두산" xfId="32957"/>
    <cellStyle name="?_견적대비표-하드웨어_지장전주이설_국립암센터-두산_1. 가실행예산(0629 도면기준)" xfId="32958"/>
    <cellStyle name="?_견적대비표-하드웨어_지장전주이설_국립암센터-두산_1. 가실행예산(0629 도면기준)_4.일신통신 가실행예산(재견적合)" xfId="32959"/>
    <cellStyle name="?_견적대비표-하드웨어_지장전주이설_국립암센터-두산_1. 가실행예산(0629 도면기준)_을" xfId="32960"/>
    <cellStyle name="?_견적대비표-하드웨어_지장전주이설_국립암센터-두산_1.본실행 - 조정(안)" xfId="32961"/>
    <cellStyle name="?_견적대비표-하드웨어_지장전주이설_국립암센터-두산_1.본실행 - 조정(안)_4.일신통신 가실행예산(재견적合)" xfId="32962"/>
    <cellStyle name="?_견적대비표-하드웨어_지장전주이설_국립암센터-두산_1.본실행 - 조정(안)_을" xfId="32963"/>
    <cellStyle name="?_견적대비표-하드웨어_지장전주이설_국립암센터-두산_4.일신통신 가실행예산(재견적合)" xfId="32964"/>
    <cellStyle name="?_견적대비표-하드웨어_지장전주이설_국립암센터-두산_을" xfId="32965"/>
    <cellStyle name="?_견적대비표-하드웨어_지장전주이설_국립암센터-두산_총괄 내역서" xfId="32966"/>
    <cellStyle name="?_견적대비표-하드웨어_지장전주이설_국립암센터-두산_총괄 내역서_4.일신통신 가실행예산(재견적合)" xfId="32967"/>
    <cellStyle name="?_견적대비표-하드웨어_지장전주이설_국립암센터-두산_총괄 내역서_을" xfId="32968"/>
    <cellStyle name="?_견적대비표-하드웨어_지장전주이설_을" xfId="32969"/>
    <cellStyle name="?_견적대비표-하드웨어_지장전주이설_총괄 내역서" xfId="32970"/>
    <cellStyle name="?_견적대비표-하드웨어_지장전주이설_총괄 내역서_4.일신통신 가실행예산(재견적合)" xfId="32971"/>
    <cellStyle name="?_견적대비표-하드웨어_지장전주이설_총괄 내역서_을" xfId="32972"/>
    <cellStyle name="?_견적대비표-하드웨어_총괄 내역서" xfId="32973"/>
    <cellStyle name="?_견적대비표-하드웨어_총괄 내역서_4.일신통신 가실행예산(재견적合)" xfId="32974"/>
    <cellStyle name="?_견적대비표-하드웨어_총괄 내역서_을" xfId="32975"/>
    <cellStyle name="?_빛의교회 계약내역서" xfId="32976"/>
    <cellStyle name="?_실행현장검토안(20010412)" xfId="32977"/>
    <cellStyle name="?_실행현장검토안(20010412)_1. 가실행예산(0629 도면기준)" xfId="32978"/>
    <cellStyle name="?_실행현장검토안(20010412)_1. 가실행예산(0629 도면기준)_4.일신통신 가실행예산(재견적合)" xfId="32979"/>
    <cellStyle name="?_실행현장검토안(20010412)_1. 가실행예산(0629 도면기준)_을" xfId="32980"/>
    <cellStyle name="?_실행현장검토안(20010412)_1.본실행 - 조정(안)" xfId="32981"/>
    <cellStyle name="?_실행현장검토안(20010412)_1.본실행 - 조정(안)_4.일신통신 가실행예산(재견적合)" xfId="32982"/>
    <cellStyle name="?_실행현장검토안(20010412)_1.본실행 - 조정(안)_을" xfId="32983"/>
    <cellStyle name="?_실행현장검토안(20010412)_4.일신통신 가실행예산(재견적合)" xfId="32984"/>
    <cellStyle name="?_실행현장검토안(20010412)_국립암센터-두산" xfId="32985"/>
    <cellStyle name="?_실행현장검토안(20010412)_국립암센터-두산_1. 가실행예산(0629 도면기준)" xfId="32986"/>
    <cellStyle name="?_실행현장검토안(20010412)_국립암센터-두산_1. 가실행예산(0629 도면기준)_4.일신통신 가실행예산(재견적合)" xfId="32987"/>
    <cellStyle name="?_실행현장검토안(20010412)_국립암센터-두산_1. 가실행예산(0629 도면기준)_을" xfId="32988"/>
    <cellStyle name="?_실행현장검토안(20010412)_국립암센터-두산_1.본실행 - 조정(안)" xfId="32989"/>
    <cellStyle name="?_실행현장검토안(20010412)_국립암센터-두산_1.본실행 - 조정(안)_4.일신통신 가실행예산(재견적合)" xfId="32990"/>
    <cellStyle name="?_실행현장검토안(20010412)_국립암센터-두산_1.본실행 - 조정(안)_을" xfId="32991"/>
    <cellStyle name="?_실행현장검토안(20010412)_국립암센터-두산_4.일신통신 가실행예산(재견적合)" xfId="32992"/>
    <cellStyle name="?_실행현장검토안(20010412)_국립암센터-두산_을" xfId="32993"/>
    <cellStyle name="?_실행현장검토안(20010412)_국립암센터-두산_총괄 내역서" xfId="32994"/>
    <cellStyle name="?_실행현장검토안(20010412)_국립암센터-두산_총괄 내역서_4.일신통신 가실행예산(재견적合)" xfId="32995"/>
    <cellStyle name="?_실행현장검토안(20010412)_국립암센터-두산_총괄 내역서_을" xfId="32996"/>
    <cellStyle name="?_실행현장검토안(20010412)_미지급품의서" xfId="32997"/>
    <cellStyle name="?_실행현장검토안(20010412)_미지급품의서_1. 가실행예산(0629 도면기준)" xfId="32998"/>
    <cellStyle name="?_실행현장검토안(20010412)_미지급품의서_1. 가실행예산(0629 도면기준)_4.일신통신 가실행예산(재견적合)" xfId="32999"/>
    <cellStyle name="?_실행현장검토안(20010412)_미지급품의서_1. 가실행예산(0629 도면기준)_을" xfId="33000"/>
    <cellStyle name="?_실행현장검토안(20010412)_미지급품의서_1.본실행 - 조정(안)" xfId="33001"/>
    <cellStyle name="?_실행현장검토안(20010412)_미지급품의서_1.본실행 - 조정(안)_4.일신통신 가실행예산(재견적合)" xfId="33002"/>
    <cellStyle name="?_실행현장검토안(20010412)_미지급품의서_1.본실행 - 조정(안)_을" xfId="33003"/>
    <cellStyle name="?_실행현장검토안(20010412)_미지급품의서_4.일신통신 가실행예산(재견적合)" xfId="33004"/>
    <cellStyle name="?_실행현장검토안(20010412)_미지급품의서_국립암센터-두산" xfId="33005"/>
    <cellStyle name="?_실행현장검토안(20010412)_미지급품의서_국립암센터-두산_1. 가실행예산(0629 도면기준)" xfId="33006"/>
    <cellStyle name="?_실행현장검토안(20010412)_미지급품의서_국립암센터-두산_1. 가실행예산(0629 도면기준)_4.일신통신 가실행예산(재견적合)" xfId="33007"/>
    <cellStyle name="?_실행현장검토안(20010412)_미지급품의서_국립암센터-두산_1. 가실행예산(0629 도면기준)_을" xfId="33008"/>
    <cellStyle name="?_실행현장검토안(20010412)_미지급품의서_국립암센터-두산_1.본실행 - 조정(안)" xfId="33009"/>
    <cellStyle name="?_실행현장검토안(20010412)_미지급품의서_국립암센터-두산_1.본실행 - 조정(안)_4.일신통신 가실행예산(재견적合)" xfId="33010"/>
    <cellStyle name="?_실행현장검토안(20010412)_미지급품의서_국립암센터-두산_1.본실행 - 조정(안)_을" xfId="33011"/>
    <cellStyle name="?_실행현장검토안(20010412)_미지급품의서_국립암센터-두산_4.일신통신 가실행예산(재견적合)" xfId="33012"/>
    <cellStyle name="?_실행현장검토안(20010412)_미지급품의서_국립암센터-두산_을" xfId="33013"/>
    <cellStyle name="?_실행현장검토안(20010412)_미지급품의서_국립암센터-두산_총괄 내역서" xfId="33014"/>
    <cellStyle name="?_실행현장검토안(20010412)_미지급품의서_국립암센터-두산_총괄 내역서_4.일신통신 가실행예산(재견적合)" xfId="33015"/>
    <cellStyle name="?_실행현장검토안(20010412)_미지급품의서_국립암센터-두산_총괄 내역서_을" xfId="33016"/>
    <cellStyle name="?_실행현장검토안(20010412)_미지급품의서_을" xfId="33017"/>
    <cellStyle name="?_실행현장검토안(20010412)_미지급품의서_총괄 내역서" xfId="33018"/>
    <cellStyle name="?_실행현장검토안(20010412)_미지급품의서_총괄 내역서_4.일신통신 가실행예산(재견적合)" xfId="33019"/>
    <cellStyle name="?_실행현장검토안(20010412)_미지급품의서_총괄 내역서_을" xfId="33020"/>
    <cellStyle name="?_실행현장검토안(20010412)_을" xfId="33021"/>
    <cellStyle name="?_실행현장검토안(20010412)_지장전주이설" xfId="33022"/>
    <cellStyle name="?_실행현장검토안(20010412)_지장전주이설_1. 가실행예산(0629 도면기준)" xfId="33023"/>
    <cellStyle name="?_실행현장검토안(20010412)_지장전주이설_1. 가실행예산(0629 도면기준)_4.일신통신 가실행예산(재견적合)" xfId="33024"/>
    <cellStyle name="?_실행현장검토안(20010412)_지장전주이설_1. 가실행예산(0629 도면기준)_을" xfId="33025"/>
    <cellStyle name="?_실행현장검토안(20010412)_지장전주이설_1.본실행 - 조정(안)" xfId="33026"/>
    <cellStyle name="?_실행현장검토안(20010412)_지장전주이설_1.본실행 - 조정(안)_4.일신통신 가실행예산(재견적合)" xfId="33027"/>
    <cellStyle name="?_실행현장검토안(20010412)_지장전주이설_1.본실행 - 조정(안)_을" xfId="33028"/>
    <cellStyle name="?_실행현장검토안(20010412)_지장전주이설_4.일신통신 가실행예산(재견적合)" xfId="33029"/>
    <cellStyle name="?_실행현장검토안(20010412)_지장전주이설_국립암센터-두산" xfId="33030"/>
    <cellStyle name="?_실행현장검토안(20010412)_지장전주이설_국립암센터-두산_1. 가실행예산(0629 도면기준)" xfId="33031"/>
    <cellStyle name="?_실행현장검토안(20010412)_지장전주이설_국립암센터-두산_1. 가실행예산(0629 도면기준)_4.일신통신 가실행예산(재견적合)" xfId="33032"/>
    <cellStyle name="?_실행현장검토안(20010412)_지장전주이설_국립암센터-두산_1. 가실행예산(0629 도면기준)_을" xfId="33033"/>
    <cellStyle name="?_실행현장검토안(20010412)_지장전주이설_국립암센터-두산_1.본실행 - 조정(안)" xfId="33034"/>
    <cellStyle name="?_실행현장검토안(20010412)_지장전주이설_국립암센터-두산_1.본실행 - 조정(안)_4.일신통신 가실행예산(재견적合)" xfId="33035"/>
    <cellStyle name="?_실행현장검토안(20010412)_지장전주이설_국립암센터-두산_1.본실행 - 조정(안)_을" xfId="33036"/>
    <cellStyle name="?_실행현장검토안(20010412)_지장전주이설_국립암센터-두산_4.일신통신 가실행예산(재견적合)" xfId="33037"/>
    <cellStyle name="?_실행현장검토안(20010412)_지장전주이설_국립암센터-두산_을" xfId="33038"/>
    <cellStyle name="?_실행현장검토안(20010412)_지장전주이설_국립암센터-두산_총괄 내역서" xfId="33039"/>
    <cellStyle name="?_실행현장검토안(20010412)_지장전주이설_국립암센터-두산_총괄 내역서_4.일신통신 가실행예산(재견적合)" xfId="33040"/>
    <cellStyle name="?_실행현장검토안(20010412)_지장전주이설_국립암센터-두산_총괄 내역서_을" xfId="33041"/>
    <cellStyle name="?_실행현장검토안(20010412)_지장전주이설_을" xfId="33042"/>
    <cellStyle name="?_실행현장검토안(20010412)_지장전주이설_총괄 내역서" xfId="33043"/>
    <cellStyle name="?_실행현장검토안(20010412)_지장전주이설_총괄 내역서_4.일신통신 가실행예산(재견적合)" xfId="33044"/>
    <cellStyle name="?_실행현장검토안(20010412)_지장전주이설_총괄 내역서_을" xfId="33045"/>
    <cellStyle name="?_실행현장검토안(20010412)_총괄 내역서" xfId="33046"/>
    <cellStyle name="?_실행현장검토안(20010412)_총괄 내역서_4.일신통신 가실행예산(재견적合)" xfId="33047"/>
    <cellStyle name="?_실행현장검토안(20010412)_총괄 내역서_을" xfId="33048"/>
    <cellStyle name="?¡±¢¥?_?¨ù??¢´¢¥_¢¬???¢â? " xfId="2814"/>
    <cellStyle name="?ðC%U?&amp;H?_x0008_?s _x0007__x0001__x0001_" xfId="37175"/>
    <cellStyle name="?ðC%U?&amp;H?_x0008_?s_x000a__x0007__x0001__x0001_" xfId="216"/>
    <cellStyle name="?ðÇ%U?&amp;H?_x0008_?s_x000a__x0007__x0001__x0001_" xfId="2815"/>
    <cellStyle name="?Þ¸¶ [0]_¸???" xfId="37020"/>
    <cellStyle name="?Þ¸¶_¸???" xfId="37021"/>
    <cellStyle name="?W?_laroux" xfId="217"/>
    <cellStyle name="?曹%∨?뷐9_x0008_?c_x0006__x0007__x0001__x0001_" xfId="37176"/>
    <cellStyle name="?曹%U?&amp;H?_x0008_?s _x0007__x0001__x0001_" xfId="37177"/>
    <cellStyle name="?曹%U?&amp;H?_x0008_?s_x000a__x0007__x0001__x0001_" xfId="218"/>
    <cellStyle name="?曹%U?&amp;H?_x0008_?s_x000a__x0007__x0001__x0001_ 2" xfId="37178"/>
    <cellStyle name="?潮%뾁?둃u_x0008_??_x0007__x0001__x0001_" xfId="33049"/>
    <cellStyle name="?珠??? " xfId="13691"/>
    <cellStyle name="_x0001_?_x0001_퀀?" xfId="13692"/>
    <cellStyle name="_x0001_?_x0001_퀀? 2" xfId="13693"/>
    <cellStyle name="?핺_CASH FLOW " xfId="37179"/>
    <cellStyle name="_x0001_?힓" xfId="37022"/>
    <cellStyle name="@" xfId="33050"/>
    <cellStyle name="@_B조정안" xfId="33051"/>
    <cellStyle name="@_laroux" xfId="219"/>
    <cellStyle name="@_laroux 2" xfId="13694"/>
    <cellStyle name="@_laroux 2 2" xfId="13695"/>
    <cellStyle name="@_laroux 2 3" xfId="13696"/>
    <cellStyle name="@_laroux 3" xfId="13697"/>
    <cellStyle name="@_laroux 3 2" xfId="13698"/>
    <cellStyle name="@_laroux 3 3" xfId="13699"/>
    <cellStyle name="@_laroux 4" xfId="13700"/>
    <cellStyle name="@_laroux 5" xfId="13701"/>
    <cellStyle name="@_laroux_제트베인" xfId="220"/>
    <cellStyle name="@_laroux_제트베인 2" xfId="13702"/>
    <cellStyle name="@_laroux_제트베인 2 2" xfId="13703"/>
    <cellStyle name="@_laroux_제트베인 2 3" xfId="13704"/>
    <cellStyle name="@_laroux_제트베인 3" xfId="13705"/>
    <cellStyle name="@_laroux_제트베인 3 2" xfId="13706"/>
    <cellStyle name="@_laroux_제트베인 3 3" xfId="13707"/>
    <cellStyle name="@_laroux_제트베인 4" xfId="13708"/>
    <cellStyle name="@_laroux_제트베인 5" xfId="13709"/>
    <cellStyle name="@_laroux_제트베인_1" xfId="221"/>
    <cellStyle name="@_laroux_제트베인_1 2" xfId="13710"/>
    <cellStyle name="@_laroux_제트베인_1 3" xfId="13711"/>
    <cellStyle name="@_laroux_제트베인_1 4" xfId="13712"/>
    <cellStyle name="@_laroux_제트베인_1_10월촉매성형" xfId="222"/>
    <cellStyle name="@_laroux_제트베인_1_10월촉매성형_10월촉매성형" xfId="223"/>
    <cellStyle name="@_laroux_제트베인_1_10월촉매성형_10월촉매성형_공기호흡기" xfId="224"/>
    <cellStyle name="@_laroux_제트베인_1_10월촉매성형_공기호흡기" xfId="225"/>
    <cellStyle name="@_laroux_제트베인_1_2004농협유기질(미광)표준" xfId="226"/>
    <cellStyle name="@_laroux_제트베인_1_6월실버메이트용(한국과학기술원)수정" xfId="227"/>
    <cellStyle name="@_laroux_제트베인_1_6월실버메이트용(한국과학기술원)수정_10월촉매성형" xfId="228"/>
    <cellStyle name="@_laroux_제트베인_1_6월실버메이트용(한국과학기술원)수정_10월촉매성형_공기호흡기" xfId="229"/>
    <cellStyle name="@_laroux_제트베인_1_6월실버메이트용(한국과학기술원)수정_공기호흡기" xfId="230"/>
    <cellStyle name="@_laroux_제트베인_1_공기호흡기" xfId="231"/>
    <cellStyle name="@_laroux_제트베인_1_광명_주정차시스템 견적서(한일에스티엠_4억9천)" xfId="232"/>
    <cellStyle name="@_laroux_제트베인_1_광명_주정차시스템 견적서(한일에스티엠_4억9천) 2" xfId="13713"/>
    <cellStyle name="@_laroux_제트베인_1_광명_주정차시스템 견적서(한일에스티엠_4억9천) 3" xfId="13714"/>
    <cellStyle name="@_laroux_제트베인_1_광명_주정차시스템 견적서(한일에스티엠_4억9천) 4" xfId="13715"/>
    <cellStyle name="@_laroux_제트베인_1_광명_주정차시스템 견적서(한일에스티엠_4억9천)_성남시 불법주정차자동_견적서" xfId="233"/>
    <cellStyle name="@_laroux_제트베인_1_광명_주정차시스템 견적서(한일에스티엠_4억9천)_성남시 불법주정차자동_견적서 2" xfId="13716"/>
    <cellStyle name="@_laroux_제트베인_1_광명_주정차시스템 견적서(한일에스티엠_4억9천)_성남시 불법주정차자동_견적서 3" xfId="13717"/>
    <cellStyle name="@_laroux_제트베인_1_광명_주정차시스템 견적서(한일에스티엠_4억9천)_성남시 불법주정차자동_견적서 4" xfId="13718"/>
    <cellStyle name="@_laroux_제트베인_1_광명_주정차시스템 견적서(한일에스티엠_4억9천)_성남시 불법주정차자동_견적서_견적서_ 한일에스티엠" xfId="234"/>
    <cellStyle name="@_laroux_제트베인_1_광명_주정차시스템 견적서(한일에스티엠_4억9천)_성남시 불법주정차자동_견적서_견적서_ 한일에스티엠 2" xfId="13719"/>
    <cellStyle name="@_laroux_제트베인_1_광명_주정차시스템 견적서(한일에스티엠_4억9천)_성남시 불법주정차자동_견적서_견적서_ 한일에스티엠 3" xfId="13720"/>
    <cellStyle name="@_laroux_제트베인_1_광명_주정차시스템 견적서(한일에스티엠_4억9천)_성남시 불법주정차자동_견적서_견적서_ 한일에스티엠 4" xfId="13721"/>
    <cellStyle name="@_laroux_제트베인_1_광명_주정차시스템 견적서(한일에스티엠_수정본)" xfId="235"/>
    <cellStyle name="@_laroux_제트베인_1_광명_주정차시스템 견적서(한일에스티엠_수정본) 2" xfId="13722"/>
    <cellStyle name="@_laroux_제트베인_1_광명_주정차시스템 견적서(한일에스티엠_수정본) 3" xfId="13723"/>
    <cellStyle name="@_laroux_제트베인_1_광명_주정차시스템 견적서(한일에스티엠_수정본) 4" xfId="13724"/>
    <cellStyle name="@_laroux_제트베인_1_광명_주정차시스템 견적서(한일에스티엠_수정본)_성남시 불법주정차자동_견적서" xfId="236"/>
    <cellStyle name="@_laroux_제트베인_1_광명_주정차시스템 견적서(한일에스티엠_수정본)_성남시 불법주정차자동_견적서 2" xfId="13725"/>
    <cellStyle name="@_laroux_제트베인_1_광명_주정차시스템 견적서(한일에스티엠_수정본)_성남시 불법주정차자동_견적서 3" xfId="13726"/>
    <cellStyle name="@_laroux_제트베인_1_광명_주정차시스템 견적서(한일에스티엠_수정본)_성남시 불법주정차자동_견적서 4" xfId="13727"/>
    <cellStyle name="@_laroux_제트베인_1_광명_주정차시스템 견적서(한일에스티엠_수정본)_성남시 불법주정차자동_견적서_견적서_ 한일에스티엠" xfId="237"/>
    <cellStyle name="@_laroux_제트베인_1_광명_주정차시스템 견적서(한일에스티엠_수정본)_성남시 불법주정차자동_견적서_견적서_ 한일에스티엠 2" xfId="13728"/>
    <cellStyle name="@_laroux_제트베인_1_광명_주정차시스템 견적서(한일에스티엠_수정본)_성남시 불법주정차자동_견적서_견적서_ 한일에스티엠 3" xfId="13729"/>
    <cellStyle name="@_laroux_제트베인_1_광명_주정차시스템 견적서(한일에스티엠_수정본)_성남시 불법주정차자동_견적서_견적서_ 한일에스티엠 4" xfId="13730"/>
    <cellStyle name="@_laroux_제트베인_1_마창VMS1EA" xfId="238"/>
    <cellStyle name="@_laroux_제트베인_1_마창VMS1EA 2" xfId="13731"/>
    <cellStyle name="@_laroux_제트베인_1_마창VMS1EA 3" xfId="13732"/>
    <cellStyle name="@_laroux_제트베인_1_마창VMS1EA 4" xfId="13733"/>
    <cellStyle name="@_laroux_제트베인_1_마창VMS1EA_광명_주정차시스템 견적서(한일에스티엠_4억9천)" xfId="239"/>
    <cellStyle name="@_laroux_제트베인_1_마창VMS1EA_광명_주정차시스템 견적서(한일에스티엠_4억9천) 2" xfId="13734"/>
    <cellStyle name="@_laroux_제트베인_1_마창VMS1EA_광명_주정차시스템 견적서(한일에스티엠_4억9천) 3" xfId="13735"/>
    <cellStyle name="@_laroux_제트베인_1_마창VMS1EA_광명_주정차시스템 견적서(한일에스티엠_4억9천) 4" xfId="13736"/>
    <cellStyle name="@_laroux_제트베인_1_마창VMS1EA_광명_주정차시스템 견적서(한일에스티엠_4억9천)_성남시 불법주정차자동_견적서" xfId="240"/>
    <cellStyle name="@_laroux_제트베인_1_마창VMS1EA_광명_주정차시스템 견적서(한일에스티엠_4억9천)_성남시 불법주정차자동_견적서 2" xfId="13737"/>
    <cellStyle name="@_laroux_제트베인_1_마창VMS1EA_광명_주정차시스템 견적서(한일에스티엠_4억9천)_성남시 불법주정차자동_견적서 3" xfId="13738"/>
    <cellStyle name="@_laroux_제트베인_1_마창VMS1EA_광명_주정차시스템 견적서(한일에스티엠_4억9천)_성남시 불법주정차자동_견적서 4" xfId="13739"/>
    <cellStyle name="@_laroux_제트베인_1_마창VMS1EA_광명_주정차시스템 견적서(한일에스티엠_4억9천)_성남시 불법주정차자동_견적서_견적서_ 한일에스티엠" xfId="241"/>
    <cellStyle name="@_laroux_제트베인_1_마창VMS1EA_광명_주정차시스템 견적서(한일에스티엠_4억9천)_성남시 불법주정차자동_견적서_견적서_ 한일에스티엠 2" xfId="13740"/>
    <cellStyle name="@_laroux_제트베인_1_마창VMS1EA_광명_주정차시스템 견적서(한일에스티엠_4억9천)_성남시 불법주정차자동_견적서_견적서_ 한일에스티엠 3" xfId="13741"/>
    <cellStyle name="@_laroux_제트베인_1_마창VMS1EA_광명_주정차시스템 견적서(한일에스티엠_4억9천)_성남시 불법주정차자동_견적서_견적서_ 한일에스티엠 4" xfId="13742"/>
    <cellStyle name="@_laroux_제트베인_1_마창VMS1EA_광명_주정차시스템 견적서(한일에스티엠_수정본)" xfId="242"/>
    <cellStyle name="@_laroux_제트베인_1_마창VMS1EA_광명_주정차시스템 견적서(한일에스티엠_수정본) 2" xfId="13743"/>
    <cellStyle name="@_laroux_제트베인_1_마창VMS1EA_광명_주정차시스템 견적서(한일에스티엠_수정본) 3" xfId="13744"/>
    <cellStyle name="@_laroux_제트베인_1_마창VMS1EA_광명_주정차시스템 견적서(한일에스티엠_수정본) 4" xfId="13745"/>
    <cellStyle name="@_laroux_제트베인_1_마창VMS1EA_광명_주정차시스템 견적서(한일에스티엠_수정본)_성남시 불법주정차자동_견적서" xfId="243"/>
    <cellStyle name="@_laroux_제트베인_1_마창VMS1EA_광명_주정차시스템 견적서(한일에스티엠_수정본)_성남시 불법주정차자동_견적서 2" xfId="13746"/>
    <cellStyle name="@_laroux_제트베인_1_마창VMS1EA_광명_주정차시스템 견적서(한일에스티엠_수정본)_성남시 불법주정차자동_견적서 3" xfId="13747"/>
    <cellStyle name="@_laroux_제트베인_1_마창VMS1EA_광명_주정차시스템 견적서(한일에스티엠_수정본)_성남시 불법주정차자동_견적서 4" xfId="13748"/>
    <cellStyle name="@_laroux_제트베인_1_마창VMS1EA_광명_주정차시스템 견적서(한일에스티엠_수정본)_성남시 불법주정차자동_견적서_견적서_ 한일에스티엠" xfId="244"/>
    <cellStyle name="@_laroux_제트베인_1_마창VMS1EA_광명_주정차시스템 견적서(한일에스티엠_수정본)_성남시 불법주정차자동_견적서_견적서_ 한일에스티엠 2" xfId="13749"/>
    <cellStyle name="@_laroux_제트베인_1_마창VMS1EA_광명_주정차시스템 견적서(한일에스티엠_수정본)_성남시 불법주정차자동_견적서_견적서_ 한일에스티엠 3" xfId="13750"/>
    <cellStyle name="@_laroux_제트베인_1_마창VMS1EA_광명_주정차시스템 견적서(한일에스티엠_수정본)_성남시 불법주정차자동_견적서_견적서_ 한일에스티엠 4" xfId="13751"/>
    <cellStyle name="@_laroux_제트베인_1_마창VMS1EA_성남시 불법주정차자동_견적서" xfId="245"/>
    <cellStyle name="@_laroux_제트베인_1_마창VMS1EA_성남시 불법주정차자동_견적서 2" xfId="13752"/>
    <cellStyle name="@_laroux_제트베인_1_마창VMS1EA_성남시 불법주정차자동_견적서 3" xfId="13753"/>
    <cellStyle name="@_laroux_제트베인_1_마창VMS1EA_성남시 불법주정차자동_견적서 4" xfId="13754"/>
    <cellStyle name="@_laroux_제트베인_1_마창VMS1EA_성남시 불법주정차자동_견적서_견적서_ 한일에스티엠" xfId="246"/>
    <cellStyle name="@_laroux_제트베인_1_마창VMS1EA_성남시 불법주정차자동_견적서_견적서_ 한일에스티엠 2" xfId="13755"/>
    <cellStyle name="@_laroux_제트베인_1_마창VMS1EA_성남시 불법주정차자동_견적서_견적서_ 한일에스티엠 3" xfId="13756"/>
    <cellStyle name="@_laroux_제트베인_1_마창VMS1EA_성남시 불법주정차자동_견적서_견적서_ 한일에스티엠 4" xfId="13757"/>
    <cellStyle name="@_laroux_제트베인_1_마창VMS1EA-2" xfId="247"/>
    <cellStyle name="@_laroux_제트베인_1_마창VMS1EA-2 2" xfId="13758"/>
    <cellStyle name="@_laroux_제트베인_1_마창VMS1EA-2 3" xfId="13759"/>
    <cellStyle name="@_laroux_제트베인_1_마창VMS1EA-2 4" xfId="13760"/>
    <cellStyle name="@_laroux_제트베인_1_마창VMS1EA-2_광명_주정차시스템 견적서(한일에스티엠_4억9천)" xfId="248"/>
    <cellStyle name="@_laroux_제트베인_1_마창VMS1EA-2_광명_주정차시스템 견적서(한일에스티엠_4억9천) 2" xfId="13761"/>
    <cellStyle name="@_laroux_제트베인_1_마창VMS1EA-2_광명_주정차시스템 견적서(한일에스티엠_4억9천) 3" xfId="13762"/>
    <cellStyle name="@_laroux_제트베인_1_마창VMS1EA-2_광명_주정차시스템 견적서(한일에스티엠_4억9천) 4" xfId="13763"/>
    <cellStyle name="@_laroux_제트베인_1_마창VMS1EA-2_광명_주정차시스템 견적서(한일에스티엠_4억9천)_성남시 불법주정차자동_견적서" xfId="249"/>
    <cellStyle name="@_laroux_제트베인_1_마창VMS1EA-2_광명_주정차시스템 견적서(한일에스티엠_4억9천)_성남시 불법주정차자동_견적서 2" xfId="13764"/>
    <cellStyle name="@_laroux_제트베인_1_마창VMS1EA-2_광명_주정차시스템 견적서(한일에스티엠_4억9천)_성남시 불법주정차자동_견적서 3" xfId="13765"/>
    <cellStyle name="@_laroux_제트베인_1_마창VMS1EA-2_광명_주정차시스템 견적서(한일에스티엠_4억9천)_성남시 불법주정차자동_견적서 4" xfId="13766"/>
    <cellStyle name="@_laroux_제트베인_1_마창VMS1EA-2_광명_주정차시스템 견적서(한일에스티엠_4억9천)_성남시 불법주정차자동_견적서_견적서_ 한일에스티엠" xfId="250"/>
    <cellStyle name="@_laroux_제트베인_1_마창VMS1EA-2_광명_주정차시스템 견적서(한일에스티엠_4억9천)_성남시 불법주정차자동_견적서_견적서_ 한일에스티엠 2" xfId="13767"/>
    <cellStyle name="@_laroux_제트베인_1_마창VMS1EA-2_광명_주정차시스템 견적서(한일에스티엠_4억9천)_성남시 불법주정차자동_견적서_견적서_ 한일에스티엠 3" xfId="13768"/>
    <cellStyle name="@_laroux_제트베인_1_마창VMS1EA-2_광명_주정차시스템 견적서(한일에스티엠_4억9천)_성남시 불법주정차자동_견적서_견적서_ 한일에스티엠 4" xfId="13769"/>
    <cellStyle name="@_laroux_제트베인_1_마창VMS1EA-2_광명_주정차시스템 견적서(한일에스티엠_수정본)" xfId="251"/>
    <cellStyle name="@_laroux_제트베인_1_마창VMS1EA-2_광명_주정차시스템 견적서(한일에스티엠_수정본) 2" xfId="13770"/>
    <cellStyle name="@_laroux_제트베인_1_마창VMS1EA-2_광명_주정차시스템 견적서(한일에스티엠_수정본) 3" xfId="13771"/>
    <cellStyle name="@_laroux_제트베인_1_마창VMS1EA-2_광명_주정차시스템 견적서(한일에스티엠_수정본) 4" xfId="13772"/>
    <cellStyle name="@_laroux_제트베인_1_마창VMS1EA-2_광명_주정차시스템 견적서(한일에스티엠_수정본)_성남시 불법주정차자동_견적서" xfId="252"/>
    <cellStyle name="@_laroux_제트베인_1_마창VMS1EA-2_광명_주정차시스템 견적서(한일에스티엠_수정본)_성남시 불법주정차자동_견적서 2" xfId="13773"/>
    <cellStyle name="@_laroux_제트베인_1_마창VMS1EA-2_광명_주정차시스템 견적서(한일에스티엠_수정본)_성남시 불법주정차자동_견적서 3" xfId="13774"/>
    <cellStyle name="@_laroux_제트베인_1_마창VMS1EA-2_광명_주정차시스템 견적서(한일에스티엠_수정본)_성남시 불법주정차자동_견적서 4" xfId="13775"/>
    <cellStyle name="@_laroux_제트베인_1_마창VMS1EA-2_광명_주정차시스템 견적서(한일에스티엠_수정본)_성남시 불법주정차자동_견적서_견적서_ 한일에스티엠" xfId="253"/>
    <cellStyle name="@_laroux_제트베인_1_마창VMS1EA-2_광명_주정차시스템 견적서(한일에스티엠_수정본)_성남시 불법주정차자동_견적서_견적서_ 한일에스티엠 2" xfId="13776"/>
    <cellStyle name="@_laroux_제트베인_1_마창VMS1EA-2_광명_주정차시스템 견적서(한일에스티엠_수정본)_성남시 불법주정차자동_견적서_견적서_ 한일에스티엠 3" xfId="13777"/>
    <cellStyle name="@_laroux_제트베인_1_마창VMS1EA-2_광명_주정차시스템 견적서(한일에스티엠_수정본)_성남시 불법주정차자동_견적서_견적서_ 한일에스티엠 4" xfId="13778"/>
    <cellStyle name="@_laroux_제트베인_1_마창VMS1EA-2_성남시 불법주정차자동_견적서" xfId="254"/>
    <cellStyle name="@_laroux_제트베인_1_마창VMS1EA-2_성남시 불법주정차자동_견적서 2" xfId="13779"/>
    <cellStyle name="@_laroux_제트베인_1_마창VMS1EA-2_성남시 불법주정차자동_견적서 3" xfId="13780"/>
    <cellStyle name="@_laroux_제트베인_1_마창VMS1EA-2_성남시 불법주정차자동_견적서 4" xfId="13781"/>
    <cellStyle name="@_laroux_제트베인_1_마창VMS1EA-2_성남시 불법주정차자동_견적서_견적서_ 한일에스티엠" xfId="255"/>
    <cellStyle name="@_laroux_제트베인_1_마창VMS1EA-2_성남시 불법주정차자동_견적서_견적서_ 한일에스티엠 2" xfId="13782"/>
    <cellStyle name="@_laroux_제트베인_1_마창VMS1EA-2_성남시 불법주정차자동_견적서_견적서_ 한일에스티엠 3" xfId="13783"/>
    <cellStyle name="@_laroux_제트베인_1_마창VMS1EA-2_성남시 불법주정차자동_견적서_견적서_ 한일에스티엠 4" xfId="13784"/>
    <cellStyle name="@_laroux_제트베인_1_성남시 불법주정차자동_견적서" xfId="256"/>
    <cellStyle name="@_laroux_제트베인_1_성남시 불법주정차자동_견적서 2" xfId="13785"/>
    <cellStyle name="@_laroux_제트베인_1_성남시 불법주정차자동_견적서 3" xfId="13786"/>
    <cellStyle name="@_laroux_제트베인_1_성남시 불법주정차자동_견적서 4" xfId="13787"/>
    <cellStyle name="@_laroux_제트베인_1_성남시 불법주정차자동_견적서_견적서_ 한일에스티엠" xfId="257"/>
    <cellStyle name="@_laroux_제트베인_1_성남시 불법주정차자동_견적서_견적서_ 한일에스티엠 2" xfId="13788"/>
    <cellStyle name="@_laroux_제트베인_1_성남시 불법주정차자동_견적서_견적서_ 한일에스티엠 3" xfId="13789"/>
    <cellStyle name="@_laroux_제트베인_1_성남시 불법주정차자동_견적서_견적서_ 한일에스티엠 4" xfId="13790"/>
    <cellStyle name="@_laroux_제트베인_1_스테인레스 128종" xfId="37180"/>
    <cellStyle name="@_laroux_제트베인_1_스테인레스 128종_수강용 책걸상 14종" xfId="37181"/>
    <cellStyle name="@_laroux_제트베인_1_스테인레스 128종_스테인레스 가로등 2종" xfId="37182"/>
    <cellStyle name="@_laroux_제트베인_1_스테인레스 42종" xfId="37183"/>
    <cellStyle name="@_laroux_제트베인_1_일반내역서2" xfId="258"/>
    <cellStyle name="@_laroux_제트베인_1_일반내역서2 2" xfId="13791"/>
    <cellStyle name="@_laroux_제트베인_1_일반내역서2 3" xfId="13792"/>
    <cellStyle name="@_laroux_제트베인_1_일반내역서2 4" xfId="13793"/>
    <cellStyle name="@_laroux_제트베인_1_일반내역서2_1.전시시설공사" xfId="259"/>
    <cellStyle name="@_laroux_제트베인_1_일반내역서2_1.전시시설공사 2" xfId="13794"/>
    <cellStyle name="@_laroux_제트베인_1_일반내역서2_1.전시시설공사 3" xfId="13795"/>
    <cellStyle name="@_laroux_제트베인_1_일반내역서2_1.전시시설공사 4" xfId="13796"/>
    <cellStyle name="@_laroux_제트베인_1_일반내역서2_8.전기-아리랑" xfId="260"/>
    <cellStyle name="@_laroux_제트베인_1_일반내역서2_8.전기-아리랑 2" xfId="13797"/>
    <cellStyle name="@_laroux_제트베인_1_일반내역서2_8.전기-아리랑 3" xfId="13798"/>
    <cellStyle name="@_laroux_제트베인_1_일반내역서2_8.전기-아리랑 4" xfId="13799"/>
    <cellStyle name="@_laroux_제트베인_1_일반내역서2_아리랑마을 1.전시시설공사" xfId="261"/>
    <cellStyle name="@_laroux_제트베인_1_일반내역서2_아리랑마을 1.전시시설공사 2" xfId="13800"/>
    <cellStyle name="@_laroux_제트베인_1_일반내역서2_아리랑마을 1.전시시설공사 3" xfId="13801"/>
    <cellStyle name="@_laroux_제트베인_1_일반내역서2_아리랑마을 1.전시시설공사 4" xfId="13802"/>
    <cellStyle name="@_laroux_제트베인_1_일반내역서2_아리랑마을전시시설공사" xfId="37138"/>
    <cellStyle name="@_laroux_제트베인_1_일반내역서2_일반내역서20060101" xfId="262"/>
    <cellStyle name="@_laroux_제트베인_1_일반내역서2_일반내역서20060101 2" xfId="13803"/>
    <cellStyle name="@_laroux_제트베인_1_일반내역서2_일반내역서20060101 3" xfId="13804"/>
    <cellStyle name="@_laroux_제트베인_1_일반내역서2_일반내역서20060101 4" xfId="13805"/>
    <cellStyle name="@_laroux_제트베인_1_일반내역서20051201" xfId="263"/>
    <cellStyle name="@_laroux_제트베인_1_일반내역서20051201 2" xfId="13806"/>
    <cellStyle name="@_laroux_제트베인_1_일반내역서20051201 3" xfId="13807"/>
    <cellStyle name="@_laroux_제트베인_1_일반내역서20051201 4" xfId="13808"/>
    <cellStyle name="@_laroux_제트베인_1_일반내역서20051201_1.전시시설공사" xfId="264"/>
    <cellStyle name="@_laroux_제트베인_1_일반내역서20051201_1.전시시설공사 2" xfId="13809"/>
    <cellStyle name="@_laroux_제트베인_1_일반내역서20051201_1.전시시설공사 3" xfId="13810"/>
    <cellStyle name="@_laroux_제트베인_1_일반내역서20051201_1.전시시설공사 4" xfId="13811"/>
    <cellStyle name="@_laroux_제트베인_1_일반내역서20051201_8.전기-아리랑" xfId="265"/>
    <cellStyle name="@_laroux_제트베인_1_일반내역서20051201_8.전기-아리랑 2" xfId="13812"/>
    <cellStyle name="@_laroux_제트베인_1_일반내역서20051201_8.전기-아리랑 3" xfId="13813"/>
    <cellStyle name="@_laroux_제트베인_1_일반내역서20051201_8.전기-아리랑 4" xfId="13814"/>
    <cellStyle name="@_laroux_제트베인_1_일반내역서20051201_아리랑마을 1.전시시설공사" xfId="266"/>
    <cellStyle name="@_laroux_제트베인_1_일반내역서20051201_아리랑마을 1.전시시설공사 2" xfId="13815"/>
    <cellStyle name="@_laroux_제트베인_1_일반내역서20051201_아리랑마을 1.전시시설공사 3" xfId="13816"/>
    <cellStyle name="@_laroux_제트베인_1_일반내역서20051201_아리랑마을 1.전시시설공사 4" xfId="13817"/>
    <cellStyle name="@_laroux_제트베인_1_일반내역서20051201_아리랑마을전시시설공사" xfId="37139"/>
    <cellStyle name="@_laroux_제트베인_1_일반내역서20051201_일반내역서20060101" xfId="267"/>
    <cellStyle name="@_laroux_제트베인_1_일반내역서20051201_일반내역서20060101 2" xfId="13818"/>
    <cellStyle name="@_laroux_제트베인_1_일반내역서20051201_일반내역서20060101 3" xfId="13819"/>
    <cellStyle name="@_laroux_제트베인_1_일반내역서20051201_일반내역서20060101 4" xfId="13820"/>
    <cellStyle name="@_laroux_제트베인_1_촉매성형" xfId="268"/>
    <cellStyle name="@_laroux_제트베인_1_촉매성형_10월촉매성형" xfId="269"/>
    <cellStyle name="@_laroux_제트베인_1_촉매성형_10월촉매성형_공기호흡기" xfId="270"/>
    <cellStyle name="@_laroux_제트베인_1_촉매성형_공기호흡기" xfId="271"/>
    <cellStyle name="@_laroux_제트베인_1_확정삼사1기성(모형)" xfId="13821"/>
    <cellStyle name="@_laroux_제트베인_1_확정삼사1기성(모형) 2" xfId="13822"/>
    <cellStyle name="@_laroux_제트베인_1_확정삼사1기성(모형) 3" xfId="13823"/>
    <cellStyle name="@_laroux_제트베인_1_확정삼사1기성(모형) 4" xfId="13824"/>
    <cellStyle name="]_Sheet1_FY96" xfId="41703"/>
    <cellStyle name="]_Sheet1_PRODUCT DETAIL_x0013_Comma [0]_Sheet1_Q1" xfId="41704"/>
    <cellStyle name="_(01-14)광양항인건비" xfId="272"/>
    <cellStyle name="_(02.03.05) 묵동 현장관리비 실행" xfId="33052"/>
    <cellStyle name="_(02.03.08) 묵동 현장관리비 실행" xfId="33053"/>
    <cellStyle name="_(02.09.23  64,000평)인천 삼산1지구 2블럭 " xfId="33054"/>
    <cellStyle name="_(030312)오남리 아파트" xfId="273"/>
    <cellStyle name="_(07.31 최종확정)묵동 실행예산" xfId="37023"/>
    <cellStyle name="_(09.05)인천원당 공통가설공사" xfId="37024"/>
    <cellStyle name="_(20041229)" xfId="2816"/>
    <cellStyle name="_(2의장)" xfId="274"/>
    <cellStyle name="_(가)실행" xfId="13825"/>
    <cellStyle name="_(수정)한강물환경생태 산출서" xfId="2817"/>
    <cellStyle name="_(의장)" xfId="275"/>
    <cellStyle name="_(자재단가)내역서" xfId="36857"/>
    <cellStyle name="_(자재단가)내역서 10" xfId="36858"/>
    <cellStyle name="_(자재단가)내역서 11" xfId="36859"/>
    <cellStyle name="_(자재단가)내역서 12" xfId="36860"/>
    <cellStyle name="_(자재단가)내역서 13" xfId="36861"/>
    <cellStyle name="_(자재단가)내역서 14" xfId="36862"/>
    <cellStyle name="_(자재단가)내역서 2" xfId="36863"/>
    <cellStyle name="_(자재단가)내역서 3" xfId="36864"/>
    <cellStyle name="_(자재단가)내역서 4" xfId="36865"/>
    <cellStyle name="_(자재단가)내역서 5" xfId="36866"/>
    <cellStyle name="_(자재단가)내역서 6" xfId="36867"/>
    <cellStyle name="_(자재단가)내역서 7" xfId="36868"/>
    <cellStyle name="_(자재단가)내역서 8" xfId="36869"/>
    <cellStyle name="_(자재단가)내역서 9" xfId="36870"/>
    <cellStyle name="_(조경실보)이식벌목050121" xfId="33055"/>
    <cellStyle name="_(주)남양성수동사옥견적내역서(2004.10.6)" xfId="33056"/>
    <cellStyle name="_(주)성우정기" xfId="33057"/>
    <cellStyle name="_(주)휘승-공사비다운" xfId="13826"/>
    <cellStyle name="_(태백)탄광사택촌-설계예산서040831" xfId="13827"/>
    <cellStyle name="_(현)영산강 화원지구 포장공사" xfId="13828"/>
    <cellStyle name="_(회의용_배포)_영상사업 실행예산계획서2007_대전-1" xfId="2818"/>
    <cellStyle name="__060222_목포 KV실행내역-ver0(1).1_(검토용)" xfId="2819"/>
    <cellStyle name="__060222_목포 KV실행내역-ver0.1_(검토용)" xfId="2820"/>
    <cellStyle name="_▷기본자료기록" xfId="13829"/>
    <cellStyle name="_▷기본자료기록_견적내역" xfId="13830"/>
    <cellStyle name="_▷기본자료기록_기흥TN내역" xfId="13831"/>
    <cellStyle name="_▷기본자료기록_기흥TN설비전기BM" xfId="13832"/>
    <cellStyle name="_▷기본자료기록_변경계약" xfId="13833"/>
    <cellStyle name="_▷기본자료기록_설계변경물량산출근거" xfId="13834"/>
    <cellStyle name="_▷기본자료기록_잠원동2차아파트내역" xfId="13835"/>
    <cellStyle name="_▷기본자료들" xfId="13836"/>
    <cellStyle name="_▷기본자료들_견적내역" xfId="13837"/>
    <cellStyle name="_▷기본자료들_기흥TN내역" xfId="13838"/>
    <cellStyle name="_▷기본자료들_기흥TN설비전기BM" xfId="13839"/>
    <cellStyle name="_▷기본자료들_변경계약" xfId="13840"/>
    <cellStyle name="_▷기본자료들_설계변경물량산출근거" xfId="13841"/>
    <cellStyle name="_▷기본자료들_잠원동2차아파트내역" xfId="13842"/>
    <cellStyle name="_★용평빌라신축공사(인테리어견적 11(1).17)" xfId="33058"/>
    <cellStyle name="_0.2004(수정안-문일현)" xfId="33059"/>
    <cellStyle name="_0.MOU(03년-06년)-수정안2-국공송부" xfId="33060"/>
    <cellStyle name="_0.VMS내역서-A,B사" xfId="2821"/>
    <cellStyle name="_0.공문 - 철콘 하도급 업체선정요청" xfId="33061"/>
    <cellStyle name="_0.동래향교내역서" xfId="37025"/>
    <cellStyle name="_0.차천로영당보수내역서" xfId="37026"/>
    <cellStyle name="_0.총괄(전시)원가집계" xfId="36890"/>
    <cellStyle name="_0_COVER" xfId="276"/>
    <cellStyle name="_00 단가산출서 9호선,공항,공용" xfId="41705"/>
    <cellStyle name="_00.마더10월(한강생태)" xfId="33062"/>
    <cellStyle name="_00.원가계산만별도(2004조달청기준)" xfId="33063"/>
    <cellStyle name="_00.일위(월성)" xfId="33064"/>
    <cellStyle name="_00.총괄" xfId="13843"/>
    <cellStyle name="_0001 (2)" xfId="33065"/>
    <cellStyle name="_0002 (2)" xfId="33066"/>
    <cellStyle name="_0006 (2)" xfId="33067"/>
    <cellStyle name="_0006 (3)" xfId="33068"/>
    <cellStyle name="_001-인원및일반관리비" xfId="37027"/>
    <cellStyle name="_004 - 환경기초 민간위탁(공동오수-개별오수-하수관로) " xfId="37184"/>
    <cellStyle name="_004 - 환경기초 민간위탁(공동오수-개별오수-하수관로) _(제조)용인고등학교" xfId="37185"/>
    <cellStyle name="_004 - 환경기초 민간위탁(공동오수-개별오수-하수관로) _(제조)용인고등학교_김해율하우체국-전기내역서" xfId="37186"/>
    <cellStyle name="_004 - 환경기초 민간위탁(공동오수-개별오수-하수관로) _(제조)용인고등학교_김해율하우체국-전기내역서_복사본 인천한화우체국건립공사(실적내역전기)" xfId="37187"/>
    <cellStyle name="_004 - 환경기초 민간위탁(공동오수-개별오수-하수관로) _(제조)용인고등학교_동래여고 다목적강당 무대기계-변경전후" xfId="37188"/>
    <cellStyle name="_004 - 환경기초 민간위탁(공동오수-개별오수-하수관로) _(제조)용인고등학교_동래여고 다목적강당 무대기계-변경전후_김해율하우체국-전기내역서" xfId="37189"/>
    <cellStyle name="_004 - 환경기초 민간위탁(공동오수-개별오수-하수관로) _(제조)용인고등학교_동래여고 다목적강당 무대기계-변경전후_김해율하우체국-전기내역서_복사본 인천한화우체국건립공사(실적내역전기)" xfId="37190"/>
    <cellStyle name="_004 - 환경기초 민간위탁(공동오수-개별오수-하수관로) _(제조)용인고등학교_동래여고 다목적강당 무대기계-변경전후_인천한화우체국건립공사(실적내역소방)" xfId="37191"/>
    <cellStyle name="_004 - 환경기초 민간위탁(공동오수-개별오수-하수관로) _(제조)용인고등학교_동래여고 다목적강당 무대기계-변경전후_인천한화우체국건립공사(실적내역전기)" xfId="37192"/>
    <cellStyle name="_004 - 환경기초 민간위탁(공동오수-개별오수-하수관로) _(제조)용인고등학교_인천한화우체국건립공사(실적내역소방)" xfId="37193"/>
    <cellStyle name="_004 - 환경기초 민간위탁(공동오수-개별오수-하수관로) _(제조)용인고등학교_인천한화우체국건립공사(실적내역전기)" xfId="37194"/>
    <cellStyle name="_004 - 환경기초 민간위탁(공동오수-개별오수-하수관로) _2-(제조)성심정보고_방송장치" xfId="37195"/>
    <cellStyle name="_004 - 환경기초 민간위탁(공동오수-개별오수-하수관로) _2-(제조)성심정보고_방송장치_김해율하우체국-전기내역서" xfId="37196"/>
    <cellStyle name="_004 - 환경기초 민간위탁(공동오수-개별오수-하수관로) _2-(제조)성심정보고_방송장치_김해율하우체국-전기내역서_복사본 인천한화우체국건립공사(실적내역전기)" xfId="37197"/>
    <cellStyle name="_004 - 환경기초 민간위탁(공동오수-개별오수-하수관로) _2-(제조)성심정보고_방송장치_인천한화우체국건립공사(실적내역소방)" xfId="37198"/>
    <cellStyle name="_004 - 환경기초 민간위탁(공동오수-개별오수-하수관로) _2-(제조)성심정보고_방송장치_인천한화우체국건립공사(실적내역전기)" xfId="37199"/>
    <cellStyle name="_004 - 환경기초 민간위탁(공동오수-개별오수-하수관로) _김해율하우체국-전기내역서" xfId="37200"/>
    <cellStyle name="_004 - 환경기초 민간위탁(공동오수-개별오수-하수관로) _김해율하우체국-전기내역서_복사본 인천한화우체국건립공사(실적내역전기)" xfId="37201"/>
    <cellStyle name="_004 - 환경기초 민간위탁(공동오수-개별오수-하수관로) _용인고 다목적강당 무대기계-착수" xfId="37202"/>
    <cellStyle name="_004 - 환경기초 민간위탁(공동오수-개별오수-하수관로) _용인고 다목적강당 무대기계-착수_김해율하우체국-전기내역서" xfId="37203"/>
    <cellStyle name="_004 - 환경기초 민간위탁(공동오수-개별오수-하수관로) _용인고 다목적강당 무대기계-착수_김해율하우체국-전기내역서_복사본 인천한화우체국건립공사(실적내역전기)" xfId="37204"/>
    <cellStyle name="_004 - 환경기초 민간위탁(공동오수-개별오수-하수관로) _용인고 다목적강당 무대기계-착수_동래여고 다목적강당 무대기계-변경전후" xfId="37205"/>
    <cellStyle name="_004 - 환경기초 민간위탁(공동오수-개별오수-하수관로) _용인고 다목적강당 무대기계-착수_동래여고 다목적강당 무대기계-변경전후_김해율하우체국-전기내역서" xfId="37206"/>
    <cellStyle name="_004 - 환경기초 민간위탁(공동오수-개별오수-하수관로) _용인고 다목적강당 무대기계-착수_동래여고 다목적강당 무대기계-변경전후_김해율하우체국-전기내역서_복사본 인천한화우체국건립공사(실적내역전기)" xfId="37207"/>
    <cellStyle name="_004 - 환경기초 민간위탁(공동오수-개별오수-하수관로) _용인고 다목적강당 무대기계-착수_동래여고 다목적강당 무대기계-변경전후_인천한화우체국건립공사(실적내역소방)" xfId="37208"/>
    <cellStyle name="_004 - 환경기초 민간위탁(공동오수-개별오수-하수관로) _용인고 다목적강당 무대기계-착수_동래여고 다목적강당 무대기계-변경전후_인천한화우체국건립공사(실적내역전기)" xfId="37209"/>
    <cellStyle name="_004 - 환경기초 민간위탁(공동오수-개별오수-하수관로) _용인고 다목적강당 무대기계-착수_인천한화우체국건립공사(실적내역소방)" xfId="37210"/>
    <cellStyle name="_004 - 환경기초 민간위탁(공동오수-개별오수-하수관로) _용인고 다목적강당 무대기계-착수_인천한화우체국건립공사(실적내역전기)" xfId="37211"/>
    <cellStyle name="_004 - 환경기초 민간위탁(공동오수-개별오수-하수관로) _인천한화우체국건립공사(실적내역소방)" xfId="37212"/>
    <cellStyle name="_004 - 환경기초 민간위탁(공동오수-개별오수-하수관로) _인천한화우체국건립공사(실적내역전기)" xfId="37213"/>
    <cellStyle name="_00부대(교환기,키폰,LAN)견적서" xfId="37140"/>
    <cellStyle name="_01 CAL-PWR(나주기본)" xfId="36871"/>
    <cellStyle name="_01 CAL-PWR(나주기본) 10" xfId="36872"/>
    <cellStyle name="_01 CAL-PWR(나주기본) 11" xfId="36873"/>
    <cellStyle name="_01 CAL-PWR(나주기본) 12" xfId="36874"/>
    <cellStyle name="_01 CAL-PWR(나주기본) 13" xfId="36875"/>
    <cellStyle name="_01 CAL-PWR(나주기본) 14" xfId="36876"/>
    <cellStyle name="_01 CAL-PWR(나주기본) 2" xfId="36877"/>
    <cellStyle name="_01 CAL-PWR(나주기본) 3" xfId="36878"/>
    <cellStyle name="_01 CAL-PWR(나주기본) 4" xfId="36879"/>
    <cellStyle name="_01 CAL-PWR(나주기본) 5" xfId="36880"/>
    <cellStyle name="_01 CAL-PWR(나주기본) 6" xfId="36881"/>
    <cellStyle name="_01 CAL-PWR(나주기본) 7" xfId="36882"/>
    <cellStyle name="_01 CAL-PWR(나주기본) 8" xfId="36883"/>
    <cellStyle name="_01 CAL-PWR(나주기본) 9" xfId="36884"/>
    <cellStyle name="_01 중장기 IMC 전략수립" xfId="13844"/>
    <cellStyle name="_01)전시물" xfId="33069"/>
    <cellStyle name="_01)전시물 2" xfId="33070"/>
    <cellStyle name="_01. 3축-실시설계" xfId="13845"/>
    <cellStyle name="_01. 차선설치" xfId="13846"/>
    <cellStyle name="_01.02장비국악설치(변경)" xfId="33071"/>
    <cellStyle name="_01.광고문화회관 총원가계산서(1012)" xfId="33072"/>
    <cellStyle name="_01.광고문화회관 총원가계산서(1012)내역 최종(순재꺼)" xfId="33073"/>
    <cellStyle name="_01.모형" xfId="13847"/>
    <cellStyle name="_01.모형(13.5%배정)" xfId="37028"/>
    <cellStyle name="_01.모형(86.6%배정)" xfId="37029"/>
    <cellStyle name="_01.본실행" xfId="33074"/>
    <cellStyle name="_01.시설(양주)-납품" xfId="37030"/>
    <cellStyle name="_01.시설(의왕)0129" xfId="2822"/>
    <cellStyle name="_01.시설-주택-수정" xfId="33075"/>
    <cellStyle name="_01.의장" xfId="33076"/>
    <cellStyle name="_01.전시시설(곡성심청)" xfId="2823"/>
    <cellStyle name="_01.전시시설물(남원국악2층)" xfId="2824"/>
    <cellStyle name="_01.청심수장고" xfId="13848"/>
    <cellStyle name="_01.측구공사" xfId="41706"/>
    <cellStyle name="_01.측구공사_00.오수공(최종)" xfId="41707"/>
    <cellStyle name="_01.측구공사_00.오수공(최종)_07.부대공사" xfId="41708"/>
    <cellStyle name="_01.측구공사_00.오수공(최종)_07.부대공사_07.부대공사" xfId="41709"/>
    <cellStyle name="_01.측구공사_00.오수공(최종)_07.포장공" xfId="41710"/>
    <cellStyle name="_01.측구공사_00.우수공" xfId="41711"/>
    <cellStyle name="_01.측구공사_00.우수공_07.부대공사" xfId="41712"/>
    <cellStyle name="_01.측구공사_00.우수공_07.부대공사_07.부대공사" xfId="41713"/>
    <cellStyle name="_01.측구공사_00.우수공_07.포장공" xfId="41714"/>
    <cellStyle name="_01.측구공사_04.우수공(단지부)" xfId="41715"/>
    <cellStyle name="_01.측구공사_04.우수공(단지부)_07.부대공사" xfId="41716"/>
    <cellStyle name="_01.측구공사_04.우수공(단지부)_07.부대공사_07.부대공사" xfId="41717"/>
    <cellStyle name="_01.측구공사_04.우수공(단지부)_07.포장공" xfId="41718"/>
    <cellStyle name="_01.측구공사_05.오수공" xfId="41719"/>
    <cellStyle name="_01.측구공사_05.오수공_07.부대공사" xfId="41720"/>
    <cellStyle name="_01.측구공사_05.오수공_07.부대공사_07.부대공사" xfId="41721"/>
    <cellStyle name="_01.측구공사_05.오수공_07.포장공" xfId="41722"/>
    <cellStyle name="_01.측구공사_07.부대공사" xfId="41723"/>
    <cellStyle name="_01.측구공사_07.부대공사_07.부대공사" xfId="41724"/>
    <cellStyle name="_01.측구공사_07.포장공" xfId="41725"/>
    <cellStyle name="_01_해남우항리 기성신청 1회(TST-KV)_051130" xfId="2825"/>
    <cellStyle name="_01~02 1-1A,1B 구간 공사용 임시전력공사 내역서" xfId="41726"/>
    <cellStyle name="_0106-06-007 금속 및 수장공사 단가견적- 대림" xfId="277"/>
    <cellStyle name="_0106-06-007 금속 및 수장공사 단가견적- 대림_Sheet2" xfId="33077"/>
    <cellStyle name="_0106-06-007 금속 및 수장공사 단가견적- 대림_링크 견적" xfId="33078"/>
    <cellStyle name="_0106-06-007 금속 및 수장공사 단가견적- 대림_산출서" xfId="33079"/>
    <cellStyle name="_0106-06-007 금속 및 수장공사 단가견적- 대림_일위대가" xfId="33080"/>
    <cellStyle name="_0106-06-007 금속 및 수장공사 단가견적- 대림_일위목록" xfId="33081"/>
    <cellStyle name="_01-1.본실행.간접비" xfId="33082"/>
    <cellStyle name="_02 국내언론 홍보" xfId="13849"/>
    <cellStyle name="_02 원가계산서" xfId="2826"/>
    <cellStyle name="_02 주차장" xfId="13850"/>
    <cellStyle name="_02)사인물" xfId="33083"/>
    <cellStyle name="_02. 철도단가대비(04.12.22)-실행" xfId="37031"/>
    <cellStyle name="_02.모형" xfId="33084"/>
    <cellStyle name="_02.시설(13.5%배정)" xfId="37032"/>
    <cellStyle name="_02.시설(86.6%배정)" xfId="37033"/>
    <cellStyle name="_02.연출조명(남원국악2층)" xfId="2827"/>
    <cellStyle name="_02.장비(월성)" xfId="33085"/>
    <cellStyle name="_02.조명(태백)장성" xfId="33086"/>
    <cellStyle name="_02-02-P004 마가렛트호텔현설용물량" xfId="13851"/>
    <cellStyle name="_02-02-P007 온양반도체" xfId="13852"/>
    <cellStyle name="_02-03-P003 삼성전기 수원공장 전기공사" xfId="13853"/>
    <cellStyle name="_02-03-P006 삼성전자2단지공사" xfId="13854"/>
    <cellStyle name="_02-03-P007 아산페기물매립장" xfId="13855"/>
    <cellStyle name="_02-03-P011-01 삼성전자2단지 폐수처리시설공사" xfId="13856"/>
    <cellStyle name="_02-11-P002 서초 오피스텔신축전기공사" xfId="13857"/>
    <cellStyle name="_03)모형물" xfId="33087"/>
    <cellStyle name="_03.실물모형연출(곡성심청)" xfId="2828"/>
    <cellStyle name="_03.측구공사" xfId="41727"/>
    <cellStyle name="_03.측구공사_00.오수공(최종)" xfId="41728"/>
    <cellStyle name="_03.측구공사_00.오수공(최종)_07.부대공사" xfId="41729"/>
    <cellStyle name="_03.측구공사_00.오수공(최종)_07.부대공사_07.부대공사" xfId="41730"/>
    <cellStyle name="_03.측구공사_00.오수공(최종)_07.포장공" xfId="41731"/>
    <cellStyle name="_03.측구공사_00.우수공" xfId="41732"/>
    <cellStyle name="_03.측구공사_00.우수공_07.부대공사" xfId="41733"/>
    <cellStyle name="_03.측구공사_00.우수공_07.부대공사_07.부대공사" xfId="41734"/>
    <cellStyle name="_03.측구공사_00.우수공_07.포장공" xfId="41735"/>
    <cellStyle name="_03.측구공사_04.우수공(단지부)" xfId="41736"/>
    <cellStyle name="_03.측구공사_04.우수공(단지부)_07.부대공사" xfId="41737"/>
    <cellStyle name="_03.측구공사_04.우수공(단지부)_07.부대공사_07.부대공사" xfId="41738"/>
    <cellStyle name="_03.측구공사_04.우수공(단지부)_07.포장공" xfId="41739"/>
    <cellStyle name="_03.측구공사_05.오수공" xfId="41740"/>
    <cellStyle name="_03.측구공사_05.오수공_07.부대공사" xfId="41741"/>
    <cellStyle name="_03.측구공사_05.오수공_07.부대공사_07.부대공사" xfId="41742"/>
    <cellStyle name="_03.측구공사_05.오수공_07.포장공" xfId="41743"/>
    <cellStyle name="_03.측구공사_07.부대공사" xfId="41744"/>
    <cellStyle name="_03.측구공사_07.부대공사_07.부대공사" xfId="41745"/>
    <cellStyle name="_03.측구공사_07.포장공" xfId="41746"/>
    <cellStyle name="_03.패널(13.5%배정)" xfId="37034"/>
    <cellStyle name="_03.패널(86.6%배정)" xfId="37035"/>
    <cellStyle name="_03-02-P005 R-3 추가전기공사" xfId="13858"/>
    <cellStyle name="_0303021 천안전지동 신축공사" xfId="13859"/>
    <cellStyle name="_030306 수도권폐가전설비" xfId="13860"/>
    <cellStyle name="_030306 안산홈플러스 내역" xfId="13861"/>
    <cellStyle name="_030306의정부 홈플러스 내역서" xfId="13862"/>
    <cellStyle name="_030320 삼성화재 서초사옥 신축공사" xfId="13863"/>
    <cellStyle name="_030320 용인마북리 최종정산" xfId="13864"/>
    <cellStyle name="_030321 수원공장전기공사." xfId="13865"/>
    <cellStyle name="_030321 용인국경연리모델링일반전기공사" xfId="13866"/>
    <cellStyle name="_030326 국제경영관" xfId="13867"/>
    <cellStyle name="_03-03-P003 수도권 전기계장내역서" xfId="13868"/>
    <cellStyle name="_03-03-P003-01 수도권 전기계장내역서" xfId="13869"/>
    <cellStyle name="_03-03-P009 용역동 전기공사." xfId="13870"/>
    <cellStyle name="_03-03-P012-01 수원공장설계변경내역서" xfId="13871"/>
    <cellStyle name="_03-03-P014 천안C-6 가설공사" xfId="13872"/>
    <cellStyle name="_03-03-P015 아산코닝 KA 7~8 전기공사" xfId="13873"/>
    <cellStyle name="_030902 아산154KV 관로 전기공사" xfId="13874"/>
    <cellStyle name="_03-10-P005 속초 e-mart" xfId="13875"/>
    <cellStyle name="_03-10-P006 청담 E-MART (version 1)" xfId="13876"/>
    <cellStyle name="_03-10-P007 사상e-mart 개보수" xfId="13877"/>
    <cellStyle name="_031113 삼성코닝정밀유리 제2공장 전기계장공사" xfId="13878"/>
    <cellStyle name="_031113 성형동 KC09~12LINE 전기계장공사" xfId="13879"/>
    <cellStyle name="_031113 탕정배수지공사." xfId="13880"/>
    <cellStyle name="_03-13-P013 우림양평역보보컨트리" xfId="13881"/>
    <cellStyle name="_03-13-P016 CGV 부천점전기고앗" xfId="13882"/>
    <cellStyle name="_03소락교기존구조물깨기수량" xfId="41747"/>
    <cellStyle name="_03홍보물제작" xfId="13883"/>
    <cellStyle name="_04 일위대가표" xfId="2829"/>
    <cellStyle name="_04.그래픽연출(남원국악2층)" xfId="2830"/>
    <cellStyle name="_04.영상장비-변경" xfId="33088"/>
    <cellStyle name="_04.우수공" xfId="41748"/>
    <cellStyle name="_04.패널(미래세움)" xfId="33089"/>
    <cellStyle name="_0402우포식생호안블럭(일부)" xfId="278"/>
    <cellStyle name="_0402진흥콘크리트-호안블럭3종(일부)" xfId="279"/>
    <cellStyle name="_0402피아산업-학생용책걸상10종" xfId="280"/>
    <cellStyle name="_040426 거제 영빈관 신축공사" xfId="13884"/>
    <cellStyle name="_040426 아산SDS 정수장계장공사(이동호소장)" xfId="13885"/>
    <cellStyle name="_040514 PDP 3LINE 크린룸공사" xfId="13886"/>
    <cellStyle name="_04-1.우수공" xfId="13887"/>
    <cellStyle name="_041101-4 관리 내역(홀+계단)" xfId="33090"/>
    <cellStyle name="_041220-경기대학교박물관" xfId="281"/>
    <cellStyle name="_04-2.오수공" xfId="13888"/>
    <cellStyle name="_04소락1교가도공수량" xfId="41749"/>
    <cellStyle name="_04-소락1교-가시설수량" xfId="41750"/>
    <cellStyle name="_05 fkm fs-에프케이엠(최종)" xfId="13889"/>
    <cellStyle name="_05 단가산출조서" xfId="2831"/>
    <cellStyle name="_05 산출근거(방송)" xfId="2832"/>
    <cellStyle name="_05.모형(기준안)" xfId="33091"/>
    <cellStyle name="_05.수량산출" xfId="41751"/>
    <cellStyle name="_05.영상-변경" xfId="33092"/>
    <cellStyle name="_05.전기" xfId="33093"/>
    <cellStyle name="_05.포장공" xfId="13890"/>
    <cellStyle name="_050726_gg_hw" xfId="2833"/>
    <cellStyle name="_050728 IBM Lounge Renovation Work" xfId="33094"/>
    <cellStyle name="_050805 스파피스-입찰내역서" xfId="33095"/>
    <cellStyle name="_050829 Schedule of Rate for Intel R&amp;D Center" xfId="33096"/>
    <cellStyle name="_050914-일산문화센타" xfId="37036"/>
    <cellStyle name="_05온라인프로모션" xfId="13891"/>
    <cellStyle name="_06.HW(13.5%배정)" xfId="37037"/>
    <cellStyle name="_06.HW(86.6%배정)" xfId="37038"/>
    <cellStyle name="_06.내역서(경관설비공사)-설계비 변경(9월14일)" xfId="41752"/>
    <cellStyle name="_06.영상HW&amp;SW" xfId="33097"/>
    <cellStyle name="_06.정보-변경(낙찰율)" xfId="33098"/>
    <cellStyle name="_060501_도급내역서" xfId="13892"/>
    <cellStyle name="_060607-수원인계보도육교" xfId="13893"/>
    <cellStyle name="_060628-일산2지구경관조명 내역서" xfId="13894"/>
    <cellStyle name="_06-광재교-부대공수량" xfId="41753"/>
    <cellStyle name="_06년)하이패스_점검내역" xfId="2834"/>
    <cellStyle name="_07 제4장 낙하·비래예방계획" xfId="33099"/>
    <cellStyle name="_07. 부대공수량" xfId="13895"/>
    <cellStyle name="_07.정보(국립)-수정" xfId="36900"/>
    <cellStyle name="_07-02-P008 서초화재신축공사" xfId="13896"/>
    <cellStyle name="_07-02-P013 세종대 임시동력" xfId="13897"/>
    <cellStyle name="_07-05-19본청견적서(현민)-1" xfId="37141"/>
    <cellStyle name="_070611-하이파오피스집기견적" xfId="37039"/>
    <cellStyle name="_07-09-12사계전시관SW-1" xfId="13898"/>
    <cellStyle name="_07-09-14 영상 음향" xfId="13899"/>
    <cellStyle name="_08.부대공" xfId="41754"/>
    <cellStyle name="_08-02-광천교-하부공수량" xfId="41755"/>
    <cellStyle name="_08-02-광천교-하부공수량_총괄수량총괄집계" xfId="41756"/>
    <cellStyle name="_08-02-광천교-하부공수량_총괄수량총괄집계_총괄수량총괄집계" xfId="41757"/>
    <cellStyle name="_08-03-광천교-교각일반수량" xfId="41758"/>
    <cellStyle name="_08-03-광천교-교각일반수량_총괄수량총괄집계" xfId="41759"/>
    <cellStyle name="_08-03-광천교-교각일반수량_총괄수량총괄집계_총괄수량총괄집계" xfId="41760"/>
    <cellStyle name="_08-08-광천교-부대공" xfId="41761"/>
    <cellStyle name="_08-08-광천교-부대공_총괄수량총괄집계" xfId="41762"/>
    <cellStyle name="_08-08-광천교-부대공_총괄수량총괄집계_총괄수량총괄집계" xfId="41763"/>
    <cellStyle name="_0809 중점관리" xfId="33100"/>
    <cellStyle name="_0820 공사대장" xfId="33101"/>
    <cellStyle name="_0827" xfId="33102"/>
    <cellStyle name="_0총괄집계표" xfId="37040"/>
    <cellStyle name="_1" xfId="33103"/>
    <cellStyle name="_1(1).자치단체표준인사관련산출내역서(인사기준)_v2.0" xfId="282"/>
    <cellStyle name="_1)" xfId="13900"/>
    <cellStyle name="_1) 전시시설물_051221" xfId="2835"/>
    <cellStyle name="_1)가재전시" xfId="2836"/>
    <cellStyle name="_1)개항기전시(변환)" xfId="2837"/>
    <cellStyle name="_1)경찰전시" xfId="13901"/>
    <cellStyle name="_1)낙동강전시(변)" xfId="2838"/>
    <cellStyle name="_1)대구안전전시" xfId="2839"/>
    <cellStyle name="_1)문경자연생태전시" xfId="37041"/>
    <cellStyle name="_1)문경자연생태전시(변환)" xfId="2840"/>
    <cellStyle name="_1)안산전시" xfId="283"/>
    <cellStyle name="_1)전시(변환)" xfId="37042"/>
    <cellStyle name="_1)제주4.3전시(변환)" xfId="33104"/>
    <cellStyle name="_1)차소리전시" xfId="2841"/>
    <cellStyle name="_1. 경기35차로하이패스" xfId="2842"/>
    <cellStyle name="_1. 기계환경분야(제조)" xfId="33105"/>
    <cellStyle name="_1. 노면결빙감지설비(화흥-매립식-A-최종)" xfId="33106"/>
    <cellStyle name="_1. 대전노은2-1" xfId="37043"/>
    <cellStyle name="_1. 대전노은2-1_2003-전기삼모멀티~1" xfId="37044"/>
    <cellStyle name="_1. 대전노은2-1_2003-전기삼모멀티~1_포코스공내역 분개" xfId="37045"/>
    <cellStyle name="_1. 대전노은2-1_포코스공내역 분개" xfId="37046"/>
    <cellStyle name="_1. 데이터분석 시스템" xfId="33107"/>
    <cellStyle name="_1. 생활폐기물(토목)" xfId="33108"/>
    <cellStyle name="_1. 송도신도시현장관리비전순일검토" xfId="37047"/>
    <cellStyle name="_1. 영천한약재전시" xfId="33109"/>
    <cellStyle name="_1. 우주전시(영상관)" xfId="33110"/>
    <cellStyle name="_1. 전시" xfId="33111"/>
    <cellStyle name="_1. 전시물" xfId="33112"/>
    <cellStyle name="_1. 전시물(최종)" xfId="33113"/>
    <cellStyle name="_1. 전시시설물" xfId="37048"/>
    <cellStyle name="_1. 총괄(제조+설치)" xfId="2843"/>
    <cellStyle name="_1. 토목" xfId="284"/>
    <cellStyle name="_1.1 현장설비(VDS)" xfId="33114"/>
    <cellStyle name="_1.2 현장설비(AVI)" xfId="33115"/>
    <cellStyle name="_1.2005 기업은행 명예의 전당(영상)" xfId="33116"/>
    <cellStyle name="_1.2경관조명공사 내역서(관급)" xfId="41764"/>
    <cellStyle name="_1.3 현장설비(CCTV)" xfId="33117"/>
    <cellStyle name="_1.3 현장설비(VMS)" xfId="33118"/>
    <cellStyle name="_1.갑지(통합운영)" xfId="285"/>
    <cellStyle name="_1.국립고궁박물관(4면독립)" xfId="33119"/>
    <cellStyle name="_1.국립고궁박물관(리스피앤씨)-전송" xfId="33120"/>
    <cellStyle name="_1.남가좌동가재조형물(설치-충무)" xfId="33121"/>
    <cellStyle name="_1.남가좌동가재조형물(설치-충무) 2" xfId="33122"/>
    <cellStyle name="_1.남북교류센터(총괄)" xfId="2844"/>
    <cellStyle name="_1.농업관(의장)-최종-1" xfId="33123"/>
    <cellStyle name="_1.배수시설" xfId="41765"/>
    <cellStyle name="_1.산림(설치)-설변" xfId="2845"/>
    <cellStyle name="_1.생물사인(제조-1)" xfId="2846"/>
    <cellStyle name="_1.설치(남양주)-디자인수정전송(설계)" xfId="33124"/>
    <cellStyle name="_1.설치(의장,수장고,정보영상)전송" xfId="2847"/>
    <cellStyle name="_1.울진군엑스포공원(의장)2" xfId="33125"/>
    <cellStyle name="_1.원가계산서" xfId="13902"/>
    <cellStyle name="_1.이에이스(의정부제조)-전시" xfId="2848"/>
    <cellStyle name="_1.인천(전시시설물)-전송2" xfId="2849"/>
    <cellStyle name="_1.임업디비" xfId="286"/>
    <cellStyle name="_1.임업디비 2" xfId="13903"/>
    <cellStyle name="_1.임업디비 3" xfId="13904"/>
    <cellStyle name="_1.임업디비 4" xfId="13905"/>
    <cellStyle name="_1.작동연출(정읍)" xfId="33126"/>
    <cellStyle name="_1.제작" xfId="13906"/>
    <cellStyle name="_1.조명탑 설치" xfId="2850"/>
    <cellStyle name="_1.조선테마(전시시설)" xfId="2851"/>
    <cellStyle name="_1.총괄집계" xfId="2852"/>
    <cellStyle name="_1.측구" xfId="2853"/>
    <cellStyle name="_1.측구공사" xfId="41766"/>
    <cellStyle name="_1.측구공사_00.오수공(최종)" xfId="41767"/>
    <cellStyle name="_1.측구공사_00.오수공(최종)_07.부대공사" xfId="41768"/>
    <cellStyle name="_1.측구공사_00.오수공(최종)_07.부대공사_07.부대공사" xfId="41769"/>
    <cellStyle name="_1.측구공사_00.오수공(최종)_07.포장공" xfId="41770"/>
    <cellStyle name="_1.측구공사_00.우수공" xfId="41771"/>
    <cellStyle name="_1.측구공사_00.우수공_07.부대공사" xfId="41772"/>
    <cellStyle name="_1.측구공사_00.우수공_07.부대공사_07.부대공사" xfId="41773"/>
    <cellStyle name="_1.측구공사_00.우수공_07.포장공" xfId="41774"/>
    <cellStyle name="_1.측구공사_01.측구공사" xfId="41775"/>
    <cellStyle name="_1.측구공사_01.측구공사_00.오수공(최종)" xfId="41776"/>
    <cellStyle name="_1.측구공사_01.측구공사_00.오수공(최종)_07.부대공사" xfId="41777"/>
    <cellStyle name="_1.측구공사_01.측구공사_00.오수공(최종)_07.부대공사_07.부대공사" xfId="41778"/>
    <cellStyle name="_1.측구공사_01.측구공사_00.오수공(최종)_07.포장공" xfId="41779"/>
    <cellStyle name="_1.측구공사_01.측구공사_00.우수공" xfId="41780"/>
    <cellStyle name="_1.측구공사_01.측구공사_00.우수공_07.부대공사" xfId="41781"/>
    <cellStyle name="_1.측구공사_01.측구공사_00.우수공_07.부대공사_07.부대공사" xfId="41782"/>
    <cellStyle name="_1.측구공사_01.측구공사_00.우수공_07.포장공" xfId="41783"/>
    <cellStyle name="_1.측구공사_01.측구공사_04.우수공(단지부)" xfId="41784"/>
    <cellStyle name="_1.측구공사_01.측구공사_04.우수공(단지부)_07.부대공사" xfId="41785"/>
    <cellStyle name="_1.측구공사_01.측구공사_04.우수공(단지부)_07.부대공사_07.부대공사" xfId="41786"/>
    <cellStyle name="_1.측구공사_01.측구공사_04.우수공(단지부)_07.포장공" xfId="41787"/>
    <cellStyle name="_1.측구공사_01.측구공사_05.오수공" xfId="41788"/>
    <cellStyle name="_1.측구공사_01.측구공사_05.오수공_07.부대공사" xfId="41789"/>
    <cellStyle name="_1.측구공사_01.측구공사_05.오수공_07.부대공사_07.부대공사" xfId="41790"/>
    <cellStyle name="_1.측구공사_01.측구공사_05.오수공_07.포장공" xfId="41791"/>
    <cellStyle name="_1.측구공사_01.측구공사_07.부대공사" xfId="41792"/>
    <cellStyle name="_1.측구공사_01.측구공사_07.부대공사_07.부대공사" xfId="41793"/>
    <cellStyle name="_1.측구공사_01.측구공사_07.포장공" xfId="41794"/>
    <cellStyle name="_1.측구공사_03.그린 조성공사" xfId="41795"/>
    <cellStyle name="_1.측구공사_03.그린 조성공사_00.오수공(최종)" xfId="41796"/>
    <cellStyle name="_1.측구공사_03.그린 조성공사_00.오수공(최종)_07.부대공사" xfId="41797"/>
    <cellStyle name="_1.측구공사_03.그린 조성공사_00.오수공(최종)_07.부대공사_07.부대공사" xfId="41798"/>
    <cellStyle name="_1.측구공사_03.그린 조성공사_00.오수공(최종)_07.포장공" xfId="41799"/>
    <cellStyle name="_1.측구공사_03.그린 조성공사_00.우수공" xfId="41800"/>
    <cellStyle name="_1.측구공사_03.그린 조성공사_00.우수공_07.부대공사" xfId="41801"/>
    <cellStyle name="_1.측구공사_03.그린 조성공사_00.우수공_07.부대공사_07.부대공사" xfId="41802"/>
    <cellStyle name="_1.측구공사_03.그린 조성공사_00.우수공_07.포장공" xfId="41803"/>
    <cellStyle name="_1.측구공사_03.그린 조성공사_04.우수공(단지부)" xfId="41804"/>
    <cellStyle name="_1.측구공사_03.그린 조성공사_04.우수공(단지부)_07.부대공사" xfId="41805"/>
    <cellStyle name="_1.측구공사_03.그린 조성공사_04.우수공(단지부)_07.부대공사_07.부대공사" xfId="41806"/>
    <cellStyle name="_1.측구공사_03.그린 조성공사_04.우수공(단지부)_07.포장공" xfId="41807"/>
    <cellStyle name="_1.측구공사_03.그린 조성공사_05.오수공" xfId="41808"/>
    <cellStyle name="_1.측구공사_03.그린 조성공사_05.오수공_07.부대공사" xfId="41809"/>
    <cellStyle name="_1.측구공사_03.그린 조성공사_05.오수공_07.부대공사_07.부대공사" xfId="41810"/>
    <cellStyle name="_1.측구공사_03.그린 조성공사_05.오수공_07.포장공" xfId="41811"/>
    <cellStyle name="_1.측구공사_03.그린 조성공사_07.부대공사" xfId="41812"/>
    <cellStyle name="_1.측구공사_03.그린 조성공사_07.부대공사_07.부대공사" xfId="41813"/>
    <cellStyle name="_1.측구공사_03.그린 조성공사_07.포장공" xfId="41814"/>
    <cellStyle name="_1.측구공사_04.우수공(단지부)" xfId="41815"/>
    <cellStyle name="_1.측구공사_04.우수공(단지부)_07.부대공사" xfId="41816"/>
    <cellStyle name="_1.측구공사_04.우수공(단지부)_07.부대공사_07.부대공사" xfId="41817"/>
    <cellStyle name="_1.측구공사_04.우수공(단지부)_07.포장공" xfId="41818"/>
    <cellStyle name="_1.측구공사_04.표면 배수공사" xfId="41819"/>
    <cellStyle name="_1.측구공사_04.표면 배수공사_00.오수공(최종)" xfId="41820"/>
    <cellStyle name="_1.측구공사_04.표면 배수공사_00.오수공(최종)_07.부대공사" xfId="41821"/>
    <cellStyle name="_1.측구공사_04.표면 배수공사_00.오수공(최종)_07.부대공사_07.부대공사" xfId="41822"/>
    <cellStyle name="_1.측구공사_04.표면 배수공사_00.오수공(최종)_07.포장공" xfId="41823"/>
    <cellStyle name="_1.측구공사_04.표면 배수공사_00.우수공" xfId="41824"/>
    <cellStyle name="_1.측구공사_04.표면 배수공사_00.우수공_07.부대공사" xfId="41825"/>
    <cellStyle name="_1.측구공사_04.표면 배수공사_00.우수공_07.부대공사_07.부대공사" xfId="41826"/>
    <cellStyle name="_1.측구공사_04.표면 배수공사_00.우수공_07.포장공" xfId="41827"/>
    <cellStyle name="_1.측구공사_04.표면 배수공사_04.우수공(단지부)" xfId="41828"/>
    <cellStyle name="_1.측구공사_04.표면 배수공사_04.우수공(단지부)_07.부대공사" xfId="41829"/>
    <cellStyle name="_1.측구공사_04.표면 배수공사_04.우수공(단지부)_07.부대공사_07.부대공사" xfId="41830"/>
    <cellStyle name="_1.측구공사_04.표면 배수공사_04.우수공(단지부)_07.포장공" xfId="41831"/>
    <cellStyle name="_1.측구공사_04.표면 배수공사_05.오수공" xfId="41832"/>
    <cellStyle name="_1.측구공사_04.표면 배수공사_05.오수공_07.부대공사" xfId="41833"/>
    <cellStyle name="_1.측구공사_04.표면 배수공사_05.오수공_07.부대공사_07.부대공사" xfId="41834"/>
    <cellStyle name="_1.측구공사_04.표면 배수공사_05.오수공_07.포장공" xfId="41835"/>
    <cellStyle name="_1.측구공사_04.표면 배수공사_07.부대공사" xfId="41836"/>
    <cellStyle name="_1.측구공사_04.표면 배수공사_07.부대공사_07.부대공사" xfId="41837"/>
    <cellStyle name="_1.측구공사_04.표면 배수공사_07.포장공" xfId="41838"/>
    <cellStyle name="_1.측구공사_05.그린 조성공사" xfId="41839"/>
    <cellStyle name="_1.측구공사_05.그린 조성공사_00.오수공(최종)" xfId="41840"/>
    <cellStyle name="_1.측구공사_05.그린 조성공사_00.오수공(최종)_07.부대공사" xfId="41841"/>
    <cellStyle name="_1.측구공사_05.그린 조성공사_00.오수공(최종)_07.부대공사_07.부대공사" xfId="41842"/>
    <cellStyle name="_1.측구공사_05.그린 조성공사_00.오수공(최종)_07.포장공" xfId="41843"/>
    <cellStyle name="_1.측구공사_05.그린 조성공사_00.우수공" xfId="41844"/>
    <cellStyle name="_1.측구공사_05.그린 조성공사_00.우수공_07.부대공사" xfId="41845"/>
    <cellStyle name="_1.측구공사_05.그린 조성공사_00.우수공_07.부대공사_07.부대공사" xfId="41846"/>
    <cellStyle name="_1.측구공사_05.그린 조성공사_00.우수공_07.포장공" xfId="41847"/>
    <cellStyle name="_1.측구공사_05.그린 조성공사_04.우수공(단지부)" xfId="41848"/>
    <cellStyle name="_1.측구공사_05.그린 조성공사_04.우수공(단지부)_07.부대공사" xfId="41849"/>
    <cellStyle name="_1.측구공사_05.그린 조성공사_04.우수공(단지부)_07.부대공사_07.부대공사" xfId="41850"/>
    <cellStyle name="_1.측구공사_05.그린 조성공사_04.우수공(단지부)_07.포장공" xfId="41851"/>
    <cellStyle name="_1.측구공사_05.그린 조성공사_05.오수공" xfId="41852"/>
    <cellStyle name="_1.측구공사_05.그린 조성공사_05.오수공_07.부대공사" xfId="41853"/>
    <cellStyle name="_1.측구공사_05.그린 조성공사_05.오수공_07.부대공사_07.부대공사" xfId="41854"/>
    <cellStyle name="_1.측구공사_05.그린 조성공사_05.오수공_07.포장공" xfId="41855"/>
    <cellStyle name="_1.측구공사_05.그린 조성공사_07.부대공사" xfId="41856"/>
    <cellStyle name="_1.측구공사_05.그린 조성공사_07.부대공사_07.부대공사" xfId="41857"/>
    <cellStyle name="_1.측구공사_05.그린 조성공사_07.포장공" xfId="41858"/>
    <cellStyle name="_1.측구공사_05.오수공" xfId="41859"/>
    <cellStyle name="_1.측구공사_05.오수공_07.부대공사" xfId="41860"/>
    <cellStyle name="_1.측구공사_05.오수공_07.부대공사_07.부대공사" xfId="41861"/>
    <cellStyle name="_1.측구공사_05.오수공_07.포장공" xfId="41862"/>
    <cellStyle name="_1.측구공사_07.부대공사" xfId="41863"/>
    <cellStyle name="_1.측구공사_07.부대공사_07.부대공사" xfId="41864"/>
    <cellStyle name="_1.측구공사_07.포장공" xfId="41865"/>
    <cellStyle name="_1.측구공사_1" xfId="41866"/>
    <cellStyle name="_1.측구공사_1.측구공사" xfId="41867"/>
    <cellStyle name="_1.측구공사_1.측구공사_00.오수공(최종)" xfId="41868"/>
    <cellStyle name="_1.측구공사_1.측구공사_00.오수공(최종)_07.부대공사" xfId="41869"/>
    <cellStyle name="_1.측구공사_1.측구공사_00.오수공(최종)_07.부대공사_07.부대공사" xfId="41870"/>
    <cellStyle name="_1.측구공사_1.측구공사_00.오수공(최종)_07.포장공" xfId="41871"/>
    <cellStyle name="_1.측구공사_1.측구공사_00.우수공" xfId="41872"/>
    <cellStyle name="_1.측구공사_1.측구공사_00.우수공_07.부대공사" xfId="41873"/>
    <cellStyle name="_1.측구공사_1.측구공사_00.우수공_07.부대공사_07.부대공사" xfId="41874"/>
    <cellStyle name="_1.측구공사_1.측구공사_00.우수공_07.포장공" xfId="41875"/>
    <cellStyle name="_1.측구공사_1.측구공사_04.우수공(단지부)" xfId="41876"/>
    <cellStyle name="_1.측구공사_1.측구공사_04.우수공(단지부)_07.부대공사" xfId="41877"/>
    <cellStyle name="_1.측구공사_1.측구공사_04.우수공(단지부)_07.부대공사_07.부대공사" xfId="41878"/>
    <cellStyle name="_1.측구공사_1.측구공사_04.우수공(단지부)_07.포장공" xfId="41879"/>
    <cellStyle name="_1.측구공사_1.측구공사_05.오수공" xfId="41880"/>
    <cellStyle name="_1.측구공사_1.측구공사_05.오수공_07.부대공사" xfId="41881"/>
    <cellStyle name="_1.측구공사_1.측구공사_05.오수공_07.부대공사_07.부대공사" xfId="41882"/>
    <cellStyle name="_1.측구공사_1.측구공사_05.오수공_07.포장공" xfId="41883"/>
    <cellStyle name="_1.측구공사_1.측구공사_07.부대공사" xfId="41884"/>
    <cellStyle name="_1.측구공사_1.측구공사_07.부대공사_07.부대공사" xfId="41885"/>
    <cellStyle name="_1.측구공사_1.측구공사_07.포장공" xfId="41886"/>
    <cellStyle name="_1.측구공사_1.측구공사-0" xfId="41887"/>
    <cellStyle name="_1.측구공사_1.측구공사-0_00.오수공(최종)" xfId="41888"/>
    <cellStyle name="_1.측구공사_1.측구공사-0_00.오수공(최종)_07.부대공사" xfId="41889"/>
    <cellStyle name="_1.측구공사_1.측구공사-0_00.오수공(최종)_07.부대공사_07.부대공사" xfId="41890"/>
    <cellStyle name="_1.측구공사_1.측구공사-0_00.오수공(최종)_07.포장공" xfId="41891"/>
    <cellStyle name="_1.측구공사_1.측구공사-0_00.우수공" xfId="41892"/>
    <cellStyle name="_1.측구공사_1.측구공사-0_00.우수공_07.부대공사" xfId="41893"/>
    <cellStyle name="_1.측구공사_1.측구공사-0_00.우수공_07.부대공사_07.부대공사" xfId="41894"/>
    <cellStyle name="_1.측구공사_1.측구공사-0_00.우수공_07.포장공" xfId="41895"/>
    <cellStyle name="_1.측구공사_1.측구공사-0_04.우수공(단지부)" xfId="41896"/>
    <cellStyle name="_1.측구공사_1.측구공사-0_04.우수공(단지부)_07.부대공사" xfId="41897"/>
    <cellStyle name="_1.측구공사_1.측구공사-0_04.우수공(단지부)_07.부대공사_07.부대공사" xfId="41898"/>
    <cellStyle name="_1.측구공사_1.측구공사-0_04.우수공(단지부)_07.포장공" xfId="41899"/>
    <cellStyle name="_1.측구공사_1.측구공사-0_05.오수공" xfId="41900"/>
    <cellStyle name="_1.측구공사_1.측구공사-0_05.오수공_07.부대공사" xfId="41901"/>
    <cellStyle name="_1.측구공사_1.측구공사-0_05.오수공_07.부대공사_07.부대공사" xfId="41902"/>
    <cellStyle name="_1.측구공사_1.측구공사-0_05.오수공_07.포장공" xfId="41903"/>
    <cellStyle name="_1.측구공사_1.측구공사-0_07.부대공사" xfId="41904"/>
    <cellStyle name="_1.측구공사_1.측구공사-0_07.부대공사_07.부대공사" xfId="41905"/>
    <cellStyle name="_1.측구공사_1.측구공사-0_07.포장공" xfId="41906"/>
    <cellStyle name="_1.측구공사_1_00.오수공(최종)" xfId="41907"/>
    <cellStyle name="_1.측구공사_1_00.오수공(최종)_07.부대공사" xfId="41908"/>
    <cellStyle name="_1.측구공사_1_00.오수공(최종)_07.부대공사_07.부대공사" xfId="41909"/>
    <cellStyle name="_1.측구공사_1_00.오수공(최종)_07.포장공" xfId="41910"/>
    <cellStyle name="_1.측구공사_1_00.우수공" xfId="41911"/>
    <cellStyle name="_1.측구공사_1_00.우수공_07.부대공사" xfId="41912"/>
    <cellStyle name="_1.측구공사_1_00.우수공_07.부대공사_07.부대공사" xfId="41913"/>
    <cellStyle name="_1.측구공사_1_00.우수공_07.포장공" xfId="41914"/>
    <cellStyle name="_1.측구공사_1_04.우수공(단지부)" xfId="41915"/>
    <cellStyle name="_1.측구공사_1_04.우수공(단지부)_07.부대공사" xfId="41916"/>
    <cellStyle name="_1.측구공사_1_04.우수공(단지부)_07.부대공사_07.부대공사" xfId="41917"/>
    <cellStyle name="_1.측구공사_1_04.우수공(단지부)_07.포장공" xfId="41918"/>
    <cellStyle name="_1.측구공사_1_05.오수공" xfId="41919"/>
    <cellStyle name="_1.측구공사_1_05.오수공_07.부대공사" xfId="41920"/>
    <cellStyle name="_1.측구공사_1_05.오수공_07.부대공사_07.부대공사" xfId="41921"/>
    <cellStyle name="_1.측구공사_1_05.오수공_07.포장공" xfId="41922"/>
    <cellStyle name="_1.측구공사_1_07.부대공사" xfId="41923"/>
    <cellStyle name="_1.측구공사_1_07.부대공사_07.부대공사" xfId="41924"/>
    <cellStyle name="_1.측구공사_1_07.포장공" xfId="41925"/>
    <cellStyle name="_1.측구공사_2.배수시설" xfId="41926"/>
    <cellStyle name="_1.측구공사_2.배수시설_00.오수공(최종)" xfId="41927"/>
    <cellStyle name="_1.측구공사_2.배수시설_00.오수공(최종)_07.부대공사" xfId="41928"/>
    <cellStyle name="_1.측구공사_2.배수시설_00.오수공(최종)_07.부대공사_07.부대공사" xfId="41929"/>
    <cellStyle name="_1.측구공사_2.배수시설_00.오수공(최종)_07.포장공" xfId="41930"/>
    <cellStyle name="_1.측구공사_2.배수시설_00.우수공" xfId="41931"/>
    <cellStyle name="_1.측구공사_2.배수시설_00.우수공_07.부대공사" xfId="41932"/>
    <cellStyle name="_1.측구공사_2.배수시설_00.우수공_07.부대공사_07.부대공사" xfId="41933"/>
    <cellStyle name="_1.측구공사_2.배수시설_00.우수공_07.포장공" xfId="41934"/>
    <cellStyle name="_1.측구공사_2.배수시설_01.측구공사" xfId="41935"/>
    <cellStyle name="_1.측구공사_2.배수시설_01.측구공사_00.오수공(최종)" xfId="41936"/>
    <cellStyle name="_1.측구공사_2.배수시설_01.측구공사_00.오수공(최종)_07.부대공사" xfId="41937"/>
    <cellStyle name="_1.측구공사_2.배수시설_01.측구공사_00.오수공(최종)_07.부대공사_07.부대공사" xfId="41938"/>
    <cellStyle name="_1.측구공사_2.배수시설_01.측구공사_00.오수공(최종)_07.포장공" xfId="41939"/>
    <cellStyle name="_1.측구공사_2.배수시설_01.측구공사_00.우수공" xfId="41940"/>
    <cellStyle name="_1.측구공사_2.배수시설_01.측구공사_00.우수공_07.부대공사" xfId="41941"/>
    <cellStyle name="_1.측구공사_2.배수시설_01.측구공사_00.우수공_07.부대공사_07.부대공사" xfId="41942"/>
    <cellStyle name="_1.측구공사_2.배수시설_01.측구공사_00.우수공_07.포장공" xfId="41943"/>
    <cellStyle name="_1.측구공사_2.배수시설_01.측구공사_04.우수공(단지부)" xfId="41944"/>
    <cellStyle name="_1.측구공사_2.배수시설_01.측구공사_04.우수공(단지부)_07.부대공사" xfId="41945"/>
    <cellStyle name="_1.측구공사_2.배수시설_01.측구공사_04.우수공(단지부)_07.부대공사_07.부대공사" xfId="41946"/>
    <cellStyle name="_1.측구공사_2.배수시설_01.측구공사_04.우수공(단지부)_07.포장공" xfId="41947"/>
    <cellStyle name="_1.측구공사_2.배수시설_01.측구공사_05.오수공" xfId="41948"/>
    <cellStyle name="_1.측구공사_2.배수시설_01.측구공사_05.오수공_07.부대공사" xfId="41949"/>
    <cellStyle name="_1.측구공사_2.배수시설_01.측구공사_05.오수공_07.부대공사_07.부대공사" xfId="41950"/>
    <cellStyle name="_1.측구공사_2.배수시설_01.측구공사_05.오수공_07.포장공" xfId="41951"/>
    <cellStyle name="_1.측구공사_2.배수시설_01.측구공사_07.부대공사" xfId="41952"/>
    <cellStyle name="_1.측구공사_2.배수시설_01.측구공사_07.부대공사_07.부대공사" xfId="41953"/>
    <cellStyle name="_1.측구공사_2.배수시설_01.측구공사_07.포장공" xfId="41954"/>
    <cellStyle name="_1.측구공사_2.배수시설_04.우수공(단지부)" xfId="41955"/>
    <cellStyle name="_1.측구공사_2.배수시설_04.우수공(단지부)_07.부대공사" xfId="41956"/>
    <cellStyle name="_1.측구공사_2.배수시설_04.우수공(단지부)_07.부대공사_07.부대공사" xfId="41957"/>
    <cellStyle name="_1.측구공사_2.배수시설_04.우수공(단지부)_07.포장공" xfId="41958"/>
    <cellStyle name="_1.측구공사_2.배수시설_05.오수공" xfId="41959"/>
    <cellStyle name="_1.측구공사_2.배수시설_05.오수공_07.부대공사" xfId="41960"/>
    <cellStyle name="_1.측구공사_2.배수시설_05.오수공_07.부대공사_07.부대공사" xfId="41961"/>
    <cellStyle name="_1.측구공사_2.배수시설_05.오수공_07.포장공" xfId="41962"/>
    <cellStyle name="_1.측구공사_2.배수시설_07.부대공사" xfId="41963"/>
    <cellStyle name="_1.측구공사_2.배수시설_07.부대공사_07.부대공사" xfId="41964"/>
    <cellStyle name="_1.측구공사_2.배수시설_07.포장공" xfId="41965"/>
    <cellStyle name="_1.측구공사_2.배수시설_1.측구공사" xfId="41966"/>
    <cellStyle name="_1.측구공사_2.배수시설_1.측구공사_00.오수공(최종)" xfId="41967"/>
    <cellStyle name="_1.측구공사_2.배수시설_1.측구공사_00.오수공(최종)_07.부대공사" xfId="41968"/>
    <cellStyle name="_1.측구공사_2.배수시설_1.측구공사_00.오수공(최종)_07.부대공사_07.부대공사" xfId="41969"/>
    <cellStyle name="_1.측구공사_2.배수시설_1.측구공사_00.오수공(최종)_07.포장공" xfId="41970"/>
    <cellStyle name="_1.측구공사_2.배수시설_1.측구공사_00.우수공" xfId="41971"/>
    <cellStyle name="_1.측구공사_2.배수시설_1.측구공사_00.우수공_07.부대공사" xfId="41972"/>
    <cellStyle name="_1.측구공사_2.배수시설_1.측구공사_00.우수공_07.부대공사_07.부대공사" xfId="41973"/>
    <cellStyle name="_1.측구공사_2.배수시설_1.측구공사_00.우수공_07.포장공" xfId="41974"/>
    <cellStyle name="_1.측구공사_2.배수시설_1.측구공사_04.우수공(단지부)" xfId="41975"/>
    <cellStyle name="_1.측구공사_2.배수시설_1.측구공사_04.우수공(단지부)_07.부대공사" xfId="41976"/>
    <cellStyle name="_1.측구공사_2.배수시설_1.측구공사_04.우수공(단지부)_07.부대공사_07.부대공사" xfId="41977"/>
    <cellStyle name="_1.측구공사_2.배수시설_1.측구공사_04.우수공(단지부)_07.포장공" xfId="41978"/>
    <cellStyle name="_1.측구공사_2.배수시설_1.측구공사_05.오수공" xfId="41979"/>
    <cellStyle name="_1.측구공사_2.배수시설_1.측구공사_05.오수공_07.부대공사" xfId="41980"/>
    <cellStyle name="_1.측구공사_2.배수시설_1.측구공사_05.오수공_07.부대공사_07.부대공사" xfId="41981"/>
    <cellStyle name="_1.측구공사_2.배수시설_1.측구공사_05.오수공_07.포장공" xfId="41982"/>
    <cellStyle name="_1.측구공사_2.배수시설_1.측구공사_07.부대공사" xfId="41983"/>
    <cellStyle name="_1.측구공사_2.배수시설_1.측구공사_07.부대공사_07.부대공사" xfId="41984"/>
    <cellStyle name="_1.측구공사_2.배수시설_1.측구공사_07.포장공" xfId="41985"/>
    <cellStyle name="_1.측구공사_2.배수시설_1.측구공사-0" xfId="41986"/>
    <cellStyle name="_1.측구공사_2.배수시설_1.측구공사-0_00.오수공(최종)" xfId="41987"/>
    <cellStyle name="_1.측구공사_2.배수시설_1.측구공사-0_00.오수공(최종)_07.부대공사" xfId="41988"/>
    <cellStyle name="_1.측구공사_2.배수시설_1.측구공사-0_00.오수공(최종)_07.부대공사_07.부대공사" xfId="41989"/>
    <cellStyle name="_1.측구공사_2.배수시설_1.측구공사-0_00.오수공(최종)_07.포장공" xfId="41990"/>
    <cellStyle name="_1.측구공사_2.배수시설_1.측구공사-0_00.우수공" xfId="41991"/>
    <cellStyle name="_1.측구공사_2.배수시설_1.측구공사-0_00.우수공_07.부대공사" xfId="41992"/>
    <cellStyle name="_1.측구공사_2.배수시설_1.측구공사-0_00.우수공_07.부대공사_07.부대공사" xfId="41993"/>
    <cellStyle name="_1.측구공사_2.배수시설_1.측구공사-0_00.우수공_07.포장공" xfId="41994"/>
    <cellStyle name="_1.측구공사_2.배수시설_1.측구공사-0_04.우수공(단지부)" xfId="41995"/>
    <cellStyle name="_1.측구공사_2.배수시설_1.측구공사-0_04.우수공(단지부)_07.부대공사" xfId="41996"/>
    <cellStyle name="_1.측구공사_2.배수시설_1.측구공사-0_04.우수공(단지부)_07.부대공사_07.부대공사" xfId="41997"/>
    <cellStyle name="_1.측구공사_2.배수시설_1.측구공사-0_04.우수공(단지부)_07.포장공" xfId="41998"/>
    <cellStyle name="_1.측구공사_2.배수시설_1.측구공사-0_05.오수공" xfId="41999"/>
    <cellStyle name="_1.측구공사_2.배수시설_1.측구공사-0_05.오수공_07.부대공사" xfId="42000"/>
    <cellStyle name="_1.측구공사_2.배수시설_1.측구공사-0_05.오수공_07.부대공사_07.부대공사" xfId="42001"/>
    <cellStyle name="_1.측구공사_2.배수시설_1.측구공사-0_05.오수공_07.포장공" xfId="42002"/>
    <cellStyle name="_1.측구공사_2.배수시설_1.측구공사-0_07.부대공사" xfId="42003"/>
    <cellStyle name="_1.측구공사_2.배수시설_1.측구공사-0_07.부대공사_07.부대공사" xfId="42004"/>
    <cellStyle name="_1.측구공사_2.배수시설_1.측구공사-0_07.포장공" xfId="42005"/>
    <cellStyle name="_1.측구공사_3.그린 조성공사" xfId="42006"/>
    <cellStyle name="_1.측구공사_3.그린 조성공사_00.오수공(최종)" xfId="42007"/>
    <cellStyle name="_1.측구공사_3.그린 조성공사_00.오수공(최종)_07.부대공사" xfId="42008"/>
    <cellStyle name="_1.측구공사_3.그린 조성공사_00.오수공(최종)_07.부대공사_07.부대공사" xfId="42009"/>
    <cellStyle name="_1.측구공사_3.그린 조성공사_00.오수공(최종)_07.포장공" xfId="42010"/>
    <cellStyle name="_1.측구공사_3.그린 조성공사_00.우수공" xfId="42011"/>
    <cellStyle name="_1.측구공사_3.그린 조성공사_00.우수공_07.부대공사" xfId="42012"/>
    <cellStyle name="_1.측구공사_3.그린 조성공사_00.우수공_07.부대공사_07.부대공사" xfId="42013"/>
    <cellStyle name="_1.측구공사_3.그린 조성공사_00.우수공_07.포장공" xfId="42014"/>
    <cellStyle name="_1.측구공사_3.그린 조성공사_04.우수공(단지부)" xfId="42015"/>
    <cellStyle name="_1.측구공사_3.그린 조성공사_04.우수공(단지부)_07.부대공사" xfId="42016"/>
    <cellStyle name="_1.측구공사_3.그린 조성공사_04.우수공(단지부)_07.부대공사_07.부대공사" xfId="42017"/>
    <cellStyle name="_1.측구공사_3.그린 조성공사_04.우수공(단지부)_07.포장공" xfId="42018"/>
    <cellStyle name="_1.측구공사_3.그린 조성공사_05.오수공" xfId="42019"/>
    <cellStyle name="_1.측구공사_3.그린 조성공사_05.오수공_07.부대공사" xfId="42020"/>
    <cellStyle name="_1.측구공사_3.그린 조성공사_05.오수공_07.부대공사_07.부대공사" xfId="42021"/>
    <cellStyle name="_1.측구공사_3.그린 조성공사_05.오수공_07.포장공" xfId="42022"/>
    <cellStyle name="_1.측구공사_3.그린 조성공사_07.부대공사" xfId="42023"/>
    <cellStyle name="_1.측구공사_3.그린 조성공사_07.부대공사_07.부대공사" xfId="42024"/>
    <cellStyle name="_1.측구공사_3.그린 조성공사_07.포장공" xfId="42025"/>
    <cellStyle name="_1.측구공사_3.그린 조성공사-0" xfId="42026"/>
    <cellStyle name="_1.측구공사_3.그린 조성공사-0_00.오수공(최종)" xfId="42027"/>
    <cellStyle name="_1.측구공사_3.그린 조성공사-0_00.오수공(최종)_07.부대공사" xfId="42028"/>
    <cellStyle name="_1.측구공사_3.그린 조성공사-0_00.오수공(최종)_07.부대공사_07.부대공사" xfId="42029"/>
    <cellStyle name="_1.측구공사_3.그린 조성공사-0_00.오수공(최종)_07.포장공" xfId="42030"/>
    <cellStyle name="_1.측구공사_3.그린 조성공사-0_00.우수공" xfId="42031"/>
    <cellStyle name="_1.측구공사_3.그린 조성공사-0_00.우수공_07.부대공사" xfId="42032"/>
    <cellStyle name="_1.측구공사_3.그린 조성공사-0_00.우수공_07.부대공사_07.부대공사" xfId="42033"/>
    <cellStyle name="_1.측구공사_3.그린 조성공사-0_00.우수공_07.포장공" xfId="42034"/>
    <cellStyle name="_1.측구공사_3.그린 조성공사-0_04.우수공(단지부)" xfId="42035"/>
    <cellStyle name="_1.측구공사_3.그린 조성공사-0_04.우수공(단지부)_07.부대공사" xfId="42036"/>
    <cellStyle name="_1.측구공사_3.그린 조성공사-0_04.우수공(단지부)_07.부대공사_07.부대공사" xfId="42037"/>
    <cellStyle name="_1.측구공사_3.그린 조성공사-0_04.우수공(단지부)_07.포장공" xfId="42038"/>
    <cellStyle name="_1.측구공사_3.그린 조성공사-0_05.오수공" xfId="42039"/>
    <cellStyle name="_1.측구공사_3.그린 조성공사-0_05.오수공_07.부대공사" xfId="42040"/>
    <cellStyle name="_1.측구공사_3.그린 조성공사-0_05.오수공_07.부대공사_07.부대공사" xfId="42041"/>
    <cellStyle name="_1.측구공사_3.그린 조성공사-0_05.오수공_07.포장공" xfId="42042"/>
    <cellStyle name="_1.측구공사_3.그린 조성공사-0_07.부대공사" xfId="42043"/>
    <cellStyle name="_1.측구공사_3.그린 조성공사-0_07.부대공사_07.부대공사" xfId="42044"/>
    <cellStyle name="_1.측구공사_3.그린 조성공사-0_07.포장공" xfId="42045"/>
    <cellStyle name="_1.측구공사_3.그린조성공사" xfId="42046"/>
    <cellStyle name="_1.측구공사_3.그린조성공사_00.오수공(최종)" xfId="42047"/>
    <cellStyle name="_1.측구공사_3.그린조성공사_00.오수공(최종)_07.부대공사" xfId="42048"/>
    <cellStyle name="_1.측구공사_3.그린조성공사_00.오수공(최종)_07.부대공사_07.부대공사" xfId="42049"/>
    <cellStyle name="_1.측구공사_3.그린조성공사_00.오수공(최종)_07.포장공" xfId="42050"/>
    <cellStyle name="_1.측구공사_3.그린조성공사_00.우수공" xfId="42051"/>
    <cellStyle name="_1.측구공사_3.그린조성공사_00.우수공_07.부대공사" xfId="42052"/>
    <cellStyle name="_1.측구공사_3.그린조성공사_00.우수공_07.부대공사_07.부대공사" xfId="42053"/>
    <cellStyle name="_1.측구공사_3.그린조성공사_00.우수공_07.포장공" xfId="42054"/>
    <cellStyle name="_1.측구공사_3.그린조성공사_04.우수공(단지부)" xfId="42055"/>
    <cellStyle name="_1.측구공사_3.그린조성공사_04.우수공(단지부)_07.부대공사" xfId="42056"/>
    <cellStyle name="_1.측구공사_3.그린조성공사_04.우수공(단지부)_07.부대공사_07.부대공사" xfId="42057"/>
    <cellStyle name="_1.측구공사_3.그린조성공사_04.우수공(단지부)_07.포장공" xfId="42058"/>
    <cellStyle name="_1.측구공사_3.그린조성공사_05.오수공" xfId="42059"/>
    <cellStyle name="_1.측구공사_3.그린조성공사_05.오수공_07.부대공사" xfId="42060"/>
    <cellStyle name="_1.측구공사_3.그린조성공사_05.오수공_07.부대공사_07.부대공사" xfId="42061"/>
    <cellStyle name="_1.측구공사_3.그린조성공사_05.오수공_07.포장공" xfId="42062"/>
    <cellStyle name="_1.측구공사_3.그린조성공사_07.부대공사" xfId="42063"/>
    <cellStyle name="_1.측구공사_3.그린조성공사_07.부대공사_07.부대공사" xfId="42064"/>
    <cellStyle name="_1.측구공사_3.그린조성공사_07.포장공" xfId="42065"/>
    <cellStyle name="_1.측구공사_4.TEE조성" xfId="42066"/>
    <cellStyle name="_1.측구공사_4.TEE조성_00.오수공(최종)" xfId="42067"/>
    <cellStyle name="_1.측구공사_4.TEE조성_00.오수공(최종)_07.부대공사" xfId="42068"/>
    <cellStyle name="_1.측구공사_4.TEE조성_00.오수공(최종)_07.부대공사_07.부대공사" xfId="42069"/>
    <cellStyle name="_1.측구공사_4.TEE조성_00.오수공(최종)_07.포장공" xfId="42070"/>
    <cellStyle name="_1.측구공사_4.TEE조성_00.우수공" xfId="42071"/>
    <cellStyle name="_1.측구공사_4.TEE조성_00.우수공_07.부대공사" xfId="42072"/>
    <cellStyle name="_1.측구공사_4.TEE조성_00.우수공_07.부대공사_07.부대공사" xfId="42073"/>
    <cellStyle name="_1.측구공사_4.TEE조성_00.우수공_07.포장공" xfId="42074"/>
    <cellStyle name="_1.측구공사_4.TEE조성_04.우수공(단지부)" xfId="42075"/>
    <cellStyle name="_1.측구공사_4.TEE조성_04.우수공(단지부)_07.부대공사" xfId="42076"/>
    <cellStyle name="_1.측구공사_4.TEE조성_04.우수공(단지부)_07.부대공사_07.부대공사" xfId="42077"/>
    <cellStyle name="_1.측구공사_4.TEE조성_04.우수공(단지부)_07.포장공" xfId="42078"/>
    <cellStyle name="_1.측구공사_4.TEE조성_05.오수공" xfId="42079"/>
    <cellStyle name="_1.측구공사_4.TEE조성_05.오수공_07.부대공사" xfId="42080"/>
    <cellStyle name="_1.측구공사_4.TEE조성_05.오수공_07.부대공사_07.부대공사" xfId="42081"/>
    <cellStyle name="_1.측구공사_4.TEE조성_05.오수공_07.포장공" xfId="42082"/>
    <cellStyle name="_1.측구공사_4.TEE조성_07.부대공사" xfId="42083"/>
    <cellStyle name="_1.측구공사_4.TEE조성_07.부대공사_07.부대공사" xfId="42084"/>
    <cellStyle name="_1.측구공사_4.TEE조성_07.포장공" xfId="42085"/>
    <cellStyle name="_1.측구공사_Book2" xfId="42086"/>
    <cellStyle name="_1.측구공사_Book2_00.오수공(최종)" xfId="42087"/>
    <cellStyle name="_1.측구공사_Book2_00.오수공(최종)_07.부대공사" xfId="42088"/>
    <cellStyle name="_1.측구공사_Book2_00.오수공(최종)_07.부대공사_07.부대공사" xfId="42089"/>
    <cellStyle name="_1.측구공사_Book2_00.오수공(최종)_07.포장공" xfId="42090"/>
    <cellStyle name="_1.측구공사_Book2_00.우수공" xfId="42091"/>
    <cellStyle name="_1.측구공사_Book2_00.우수공_07.부대공사" xfId="42092"/>
    <cellStyle name="_1.측구공사_Book2_00.우수공_07.부대공사_07.부대공사" xfId="42093"/>
    <cellStyle name="_1.측구공사_Book2_00.우수공_07.포장공" xfId="42094"/>
    <cellStyle name="_1.측구공사_Book2_04.우수공(단지부)" xfId="42095"/>
    <cellStyle name="_1.측구공사_Book2_04.우수공(단지부)_07.부대공사" xfId="42096"/>
    <cellStyle name="_1.측구공사_Book2_04.우수공(단지부)_07.부대공사_07.부대공사" xfId="42097"/>
    <cellStyle name="_1.측구공사_Book2_04.우수공(단지부)_07.포장공" xfId="42098"/>
    <cellStyle name="_1.측구공사_Book2_05.오수공" xfId="42099"/>
    <cellStyle name="_1.측구공사_Book2_05.오수공_07.부대공사" xfId="42100"/>
    <cellStyle name="_1.측구공사_Book2_05.오수공_07.부대공사_07.부대공사" xfId="42101"/>
    <cellStyle name="_1.측구공사_Book2_05.오수공_07.포장공" xfId="42102"/>
    <cellStyle name="_1.측구공사_Book2_07.부대공사" xfId="42103"/>
    <cellStyle name="_1.측구공사_Book2_07.부대공사_07.부대공사" xfId="42104"/>
    <cellStyle name="_1.측구공사_Book2_07.포장공" xfId="42105"/>
    <cellStyle name="_1.측구공사-0" xfId="42106"/>
    <cellStyle name="_1.측구공사-0_00.오수공(최종)" xfId="42107"/>
    <cellStyle name="_1.측구공사-0_00.오수공(최종)_07.부대공사" xfId="42108"/>
    <cellStyle name="_1.측구공사-0_00.오수공(최종)_07.부대공사_07.부대공사" xfId="42109"/>
    <cellStyle name="_1.측구공사-0_00.오수공(최종)_07.포장공" xfId="42110"/>
    <cellStyle name="_1.측구공사-0_00.우수공" xfId="42111"/>
    <cellStyle name="_1.측구공사-0_00.우수공_07.부대공사" xfId="42112"/>
    <cellStyle name="_1.측구공사-0_00.우수공_07.부대공사_07.부대공사" xfId="42113"/>
    <cellStyle name="_1.측구공사-0_00.우수공_07.포장공" xfId="42114"/>
    <cellStyle name="_1.측구공사-0_04.우수공(단지부)" xfId="42115"/>
    <cellStyle name="_1.측구공사-0_04.우수공(단지부)_07.부대공사" xfId="42116"/>
    <cellStyle name="_1.측구공사-0_04.우수공(단지부)_07.부대공사_07.부대공사" xfId="42117"/>
    <cellStyle name="_1.측구공사-0_04.우수공(단지부)_07.포장공" xfId="42118"/>
    <cellStyle name="_1.측구공사-0_05.오수공" xfId="42119"/>
    <cellStyle name="_1.측구공사-0_05.오수공_07.부대공사" xfId="42120"/>
    <cellStyle name="_1.측구공사-0_05.오수공_07.부대공사_07.부대공사" xfId="42121"/>
    <cellStyle name="_1.측구공사-0_05.오수공_07.포장공" xfId="42122"/>
    <cellStyle name="_1.측구공사-0_07.부대공사" xfId="42123"/>
    <cellStyle name="_1.측구공사-0_07.부대공사_07.부대공사" xfId="42124"/>
    <cellStyle name="_1.측구공사-0_07.포장공" xfId="42125"/>
    <cellStyle name="_1.토공" xfId="42126"/>
    <cellStyle name="_1.토공_7.부대공" xfId="42127"/>
    <cellStyle name="_1.토공암판정" xfId="33127"/>
    <cellStyle name="_1_기본계획0510-수정" xfId="13907"/>
    <cellStyle name="_1_터널교통관리시설구축_공사설계서(달성12터널외2개소)" xfId="287"/>
    <cellStyle name="_1+2.무인발매기(제조+구매)-2" xfId="288"/>
    <cellStyle name="_10)한국만화수장고" xfId="2854"/>
    <cellStyle name="_10. 정보영상SW" xfId="33128"/>
    <cellStyle name="_10.부대공_진입도로-2" xfId="42128"/>
    <cellStyle name="_10-02-구산교-교대일반수량" xfId="42129"/>
    <cellStyle name="_10-02-구산교-교대일반수량_10-03-구산교-하부공일반수량" xfId="42130"/>
    <cellStyle name="_10-02-구산교-교대일반수량_10-03-구산교-하부공일반수량_총괄수량총괄집계" xfId="42131"/>
    <cellStyle name="_10-02-구산교-교대일반수량_10-03-구산교-하부공일반수량_총괄수량총괄집계_총괄수량총괄집계" xfId="42132"/>
    <cellStyle name="_10-02-구산교-교대일반수량_총괄수량총괄집계" xfId="42133"/>
    <cellStyle name="_10-02-구산교-교대일반수량_총괄수량총괄집계_총괄수량총괄집계" xfId="42134"/>
    <cellStyle name="_10-05-구산교-부대공수량" xfId="42135"/>
    <cellStyle name="_10-05-구산교-부대공수량_총괄수량총괄집계" xfId="42136"/>
    <cellStyle name="_10-05-구산교-부대공수량_총괄수량총괄집계_총괄수량총괄집계" xfId="42137"/>
    <cellStyle name="_102포장공사" xfId="37214"/>
    <cellStyle name="_10년사" xfId="13908"/>
    <cellStyle name="_11. 설계비" xfId="33129"/>
    <cellStyle name="_1-1. 조명탑" xfId="2855"/>
    <cellStyle name="_11.통합보안관리서버" xfId="289"/>
    <cellStyle name="_1112 공사대장" xfId="33130"/>
    <cellStyle name="_1118 Merrill Lynch IT Room공사" xfId="33131"/>
    <cellStyle name="_12)차소리옥탑층" xfId="37049"/>
    <cellStyle name="_1213-이너아트내역서02-단가조사서제작사양포함" xfId="37050"/>
    <cellStyle name="_1220-원가조사-전자지불" xfId="290"/>
    <cellStyle name="_1220-원가조사-전자지불_Sheet2" xfId="33132"/>
    <cellStyle name="_1220-원가조사-전자지불_링크 견적" xfId="33133"/>
    <cellStyle name="_1220-원가조사-전자지불_산출서" xfId="33134"/>
    <cellStyle name="_1220-원가조사-전자지불_일위대가" xfId="33135"/>
    <cellStyle name="_1220-원가조사-전자지불_일위목록" xfId="33136"/>
    <cellStyle name="_12월일반공사준공기별(제남)" xfId="37215"/>
    <cellStyle name="_13공구기타업체" xfId="33137"/>
    <cellStyle name="_13공구기타업체_김천농업기술센터-이정준0420" xfId="33138"/>
    <cellStyle name="_13공구기타업체_김천전망대조명공사0323" xfId="33139"/>
    <cellStyle name="_13공구기타업체_김천전망대조명공사0323_김천농업기술센터-이정준0420" xfId="33140"/>
    <cellStyle name="_1408 barracks" xfId="33141"/>
    <cellStyle name="_18.삼성에스피(가로등 10외 1품목)" xfId="291"/>
    <cellStyle name="_1공구구조물공" xfId="42138"/>
    <cellStyle name="_1공구변경내역서12.28A.333억" xfId="33142"/>
    <cellStyle name="_1공구최종변경견적서" xfId="33143"/>
    <cellStyle name="_1운동장사거리" xfId="13909"/>
    <cellStyle name="_1원가계산,2총괄내역서xls" xfId="292"/>
    <cellStyle name="_1전시관전시시설SET." xfId="33144"/>
    <cellStyle name="_1-전시시설" xfId="293"/>
    <cellStyle name="_1-전시시설_울주군 박제상 전시관 전시시설물 (설치" xfId="37142"/>
    <cellStyle name="_1전시실내장공사" xfId="37051"/>
    <cellStyle name="_1차 계약(1회 041125)최종" xfId="33145"/>
    <cellStyle name="_1차 계약내역서" xfId="33146"/>
    <cellStyle name="_1차 예산변경요청(아이템별.준비중)" xfId="33147"/>
    <cellStyle name="_1차2회 변경계약 최종050806-영" xfId="33148"/>
    <cellStyle name="_1차2회 변경계약 최종050806-영(최종)" xfId="33149"/>
    <cellStyle name="_1차변경 2차계약 기초BACKUP 050727(2안확정)" xfId="33150"/>
    <cellStyle name="_1차변경 내역050728(2차계약 확정 후) 토목수정" xfId="33151"/>
    <cellStyle name="_1차변경 제목 및 간지" xfId="33152"/>
    <cellStyle name="_1차변경(승인검토)050602-2(최종송부)" xfId="33153"/>
    <cellStyle name="_1차제주특공대신축공사(전기)변경" xfId="37216"/>
    <cellStyle name="_1차제주특공대신축공사(전기)변경_03" xfId="37217"/>
    <cellStyle name="_1층바닥타설변경안(브라켓,장비반입구)" xfId="33154"/>
    <cellStyle name="_1층바닥타설변경안(장비반입구)" xfId="33155"/>
    <cellStyle name="_1층바닥타설변경안(장비반입구및주출입구)" xfId="33156"/>
    <cellStyle name="_2 cost summary" xfId="33157"/>
    <cellStyle name="_2(1).자치단체표준인사관련산출내역서(급여기준)_v2.0" xfId="294"/>
    <cellStyle name="_2) ATM(FKM9700)원가계산" xfId="13910"/>
    <cellStyle name="_2)강원도사인" xfId="2856"/>
    <cellStyle name="_2)개항기사인" xfId="2857"/>
    <cellStyle name="_2)고생대사인" xfId="37052"/>
    <cellStyle name="_2)과학관작동모형" xfId="13911"/>
    <cellStyle name="_2)대구박물관모형-수정1005" xfId="37053"/>
    <cellStyle name="_2)모형에 포함된 사인부분" xfId="295"/>
    <cellStyle name="_2)문경사인" xfId="2858"/>
    <cellStyle name="_2)문경자연생태사인" xfId="37054"/>
    <cellStyle name="_2)문경정보센터전기(변환)" xfId="37055"/>
    <cellStyle name="_2)물량" xfId="37056"/>
    <cellStyle name="_2)봉황동패총" xfId="2859"/>
    <cellStyle name="_2)부천사인" xfId="2860"/>
    <cellStyle name="_2)안산사인" xfId="296"/>
    <cellStyle name="_2)안산사인_울주군 박제상 전시관 전시시설물 (설치" xfId="37143"/>
    <cellStyle name="_2)연천사인" xfId="2861"/>
    <cellStyle name="_2)용문사사인" xfId="2862"/>
    <cellStyle name="_2)우주사인" xfId="33158"/>
    <cellStyle name="_2)전쟁기념관사인" xfId="33159"/>
    <cellStyle name="_2)한국만화사인" xfId="2863"/>
    <cellStyle name="_2)한국울산사인" xfId="37144"/>
    <cellStyle name="_2)한의학사인" xfId="33160"/>
    <cellStyle name="_2)행정중심사인" xfId="2864"/>
    <cellStyle name="_2. 모형제조" xfId="2865"/>
    <cellStyle name="_2. 영상분석 시스템" xfId="33161"/>
    <cellStyle name="_2. 폐기물수거장비사용료-청경호" xfId="297"/>
    <cellStyle name="_2.1 센터(컴퓨터시스템)" xfId="33162"/>
    <cellStyle name="_2.2 센터(네트워크)" xfId="33163"/>
    <cellStyle name="_2.3 센터 (상황판)" xfId="33164"/>
    <cellStyle name="_2.4 센터(매트릭스스위쳐)" xfId="33165"/>
    <cellStyle name="_2.5 센터 (소프트웨어툴)" xfId="33166"/>
    <cellStyle name="_2.6 센터 (부대시설)" xfId="33167"/>
    <cellStyle name="_2.7 센터 (인테리어)" xfId="33168"/>
    <cellStyle name="_2.8 센터 (소프트웨어개발)" xfId="33169"/>
    <cellStyle name="_2.가시설내역서-진동+WJ" xfId="42139"/>
    <cellStyle name="_2.개항기사인" xfId="2866"/>
    <cellStyle name="_2.경남유아전시모형" xfId="37145"/>
    <cellStyle name="_2.내역서 - 철콘" xfId="33170"/>
    <cellStyle name="_2.민속박물관(제조-전시)-완" xfId="2867"/>
    <cellStyle name="_2.배수시설" xfId="42140"/>
    <cellStyle name="_2.생물사인(제조-1)" xfId="2868"/>
    <cellStyle name="_2.실시설계총괄내역서_vds(loop)_최종_이상훈" xfId="298"/>
    <cellStyle name="_2.실시설계총괄내역서_교통정보수집" xfId="299"/>
    <cellStyle name="_2.실시설계총괄내역서_신호제어" xfId="300"/>
    <cellStyle name="_2.인천(설명패널)-전송" xfId="2869"/>
    <cellStyle name="_2.제조(사인,모형,진열장)-설변" xfId="2870"/>
    <cellStyle name="_2.제조(사인,모형,진열장)-설변-전송" xfId="2871"/>
    <cellStyle name="_2.제조부문(모형+사인)" xfId="301"/>
    <cellStyle name="_2.준공내역-1차준공서류(건축)" xfId="33171"/>
    <cellStyle name="_2.준공내역-1차준공서류(토목050829수정)" xfId="33172"/>
    <cellStyle name="_2_1)문경자연생태전기(변환)" xfId="37057"/>
    <cellStyle name="_2001 장애조치" xfId="302"/>
    <cellStyle name="_200107실행변경" xfId="33173"/>
    <cellStyle name="_20010821_RUBBER TILE송부2" xfId="33174"/>
    <cellStyle name="_2002-201(인천북항영종도)" xfId="37058"/>
    <cellStyle name="_2002결과표1" xfId="303"/>
    <cellStyle name="_2002결과표1_Sheet2" xfId="33175"/>
    <cellStyle name="_2002결과표1_링크 견적" xfId="33176"/>
    <cellStyle name="_2002결과표1_산출서" xfId="33177"/>
    <cellStyle name="_2002결과표1_일위대가" xfId="33178"/>
    <cellStyle name="_2002결과표1_일위목록" xfId="33179"/>
    <cellStyle name="_2002년 환경기초 민간위탁(2003년 물가상승적용) " xfId="37218"/>
    <cellStyle name="_2002년 환경기초 민간위탁(2003년 물가상승적용) _(제조)용인고등학교" xfId="37219"/>
    <cellStyle name="_2002년 환경기초 민간위탁(2003년 물가상승적용) _(제조)용인고등학교_김해율하우체국-전기내역서" xfId="37220"/>
    <cellStyle name="_2002년 환경기초 민간위탁(2003년 물가상승적용) _(제조)용인고등학교_김해율하우체국-전기내역서_복사본 인천한화우체국건립공사(실적내역전기)" xfId="37221"/>
    <cellStyle name="_2002년 환경기초 민간위탁(2003년 물가상승적용) _(제조)용인고등학교_동래여고 다목적강당 무대기계-변경전후" xfId="37222"/>
    <cellStyle name="_2002년 환경기초 민간위탁(2003년 물가상승적용) _(제조)용인고등학교_동래여고 다목적강당 무대기계-변경전후_김해율하우체국-전기내역서" xfId="37223"/>
    <cellStyle name="_2002년 환경기초 민간위탁(2003년 물가상승적용) _(제조)용인고등학교_동래여고 다목적강당 무대기계-변경전후_김해율하우체국-전기내역서_복사본 인천한화우체국건립공사(실적내역전기)" xfId="37224"/>
    <cellStyle name="_2002년 환경기초 민간위탁(2003년 물가상승적용) _(제조)용인고등학교_동래여고 다목적강당 무대기계-변경전후_인천한화우체국건립공사(실적내역소방)" xfId="37225"/>
    <cellStyle name="_2002년 환경기초 민간위탁(2003년 물가상승적용) _(제조)용인고등학교_동래여고 다목적강당 무대기계-변경전후_인천한화우체국건립공사(실적내역전기)" xfId="37226"/>
    <cellStyle name="_2002년 환경기초 민간위탁(2003년 물가상승적용) _(제조)용인고등학교_인천한화우체국건립공사(실적내역소방)" xfId="37227"/>
    <cellStyle name="_2002년 환경기초 민간위탁(2003년 물가상승적용) _(제조)용인고등학교_인천한화우체국건립공사(실적내역전기)" xfId="37228"/>
    <cellStyle name="_2002년 환경기초 민간위탁(2003년 물가상승적용) _2-(제조)성심정보고_방송장치" xfId="37229"/>
    <cellStyle name="_2002년 환경기초 민간위탁(2003년 물가상승적용) _2-(제조)성심정보고_방송장치_김해율하우체국-전기내역서" xfId="37230"/>
    <cellStyle name="_2002년 환경기초 민간위탁(2003년 물가상승적용) _2-(제조)성심정보고_방송장치_김해율하우체국-전기내역서_복사본 인천한화우체국건립공사(실적내역전기)" xfId="37231"/>
    <cellStyle name="_2002년 환경기초 민간위탁(2003년 물가상승적용) _2-(제조)성심정보고_방송장치_인천한화우체국건립공사(실적내역소방)" xfId="37232"/>
    <cellStyle name="_2002년 환경기초 민간위탁(2003년 물가상승적용) _2-(제조)성심정보고_방송장치_인천한화우체국건립공사(실적내역전기)" xfId="37233"/>
    <cellStyle name="_2002년 환경기초 민간위탁(2003년 물가상승적용) _김해율하우체국-전기내역서" xfId="37234"/>
    <cellStyle name="_2002년 환경기초 민간위탁(2003년 물가상승적용) _김해율하우체국-전기내역서_복사본 인천한화우체국건립공사(실적내역전기)" xfId="37235"/>
    <cellStyle name="_2002년 환경기초 민간위탁(2003년 물가상승적용) _용인고 다목적강당 무대기계-착수" xfId="37236"/>
    <cellStyle name="_2002년 환경기초 민간위탁(2003년 물가상승적용) _용인고 다목적강당 무대기계-착수_김해율하우체국-전기내역서" xfId="37237"/>
    <cellStyle name="_2002년 환경기초 민간위탁(2003년 물가상승적용) _용인고 다목적강당 무대기계-착수_김해율하우체국-전기내역서_복사본 인천한화우체국건립공사(실적내역전기)" xfId="37238"/>
    <cellStyle name="_2002년 환경기초 민간위탁(2003년 물가상승적용) _용인고 다목적강당 무대기계-착수_동래여고 다목적강당 무대기계-변경전후" xfId="37239"/>
    <cellStyle name="_2002년 환경기초 민간위탁(2003년 물가상승적용) _용인고 다목적강당 무대기계-착수_동래여고 다목적강당 무대기계-변경전후_김해율하우체국-전기내역서" xfId="37240"/>
    <cellStyle name="_2002년 환경기초 민간위탁(2003년 물가상승적용) _용인고 다목적강당 무대기계-착수_동래여고 다목적강당 무대기계-변경전후_김해율하우체국-전기내역서_복사본 인천한화우체국건립공사(실적내역전기)" xfId="37241"/>
    <cellStyle name="_2002년 환경기초 민간위탁(2003년 물가상승적용) _용인고 다목적강당 무대기계-착수_동래여고 다목적강당 무대기계-변경전후_인천한화우체국건립공사(실적내역소방)" xfId="37242"/>
    <cellStyle name="_2002년 환경기초 민간위탁(2003년 물가상승적용) _용인고 다목적강당 무대기계-착수_동래여고 다목적강당 무대기계-변경전후_인천한화우체국건립공사(실적내역전기)" xfId="37243"/>
    <cellStyle name="_2002년 환경기초 민간위탁(2003년 물가상승적용) _용인고 다목적강당 무대기계-착수_인천한화우체국건립공사(실적내역소방)" xfId="37244"/>
    <cellStyle name="_2002년 환경기초 민간위탁(2003년 물가상승적용) _용인고 다목적강당 무대기계-착수_인천한화우체국건립공사(실적내역전기)" xfId="37245"/>
    <cellStyle name="_2002년 환경기초 민간위탁(2003년 물가상승적용) _인천한화우체국건립공사(실적내역소방)" xfId="37246"/>
    <cellStyle name="_2002년 환경기초 민간위탁(2003년 물가상승적용) _인천한화우체국건립공사(실적내역전기)" xfId="37247"/>
    <cellStyle name="_200301실적" xfId="33180"/>
    <cellStyle name="_20030218144011020-E1C865BF" xfId="13912"/>
    <cellStyle name="_2003-061(구리인창쌍용플레티넘)" xfId="37059"/>
    <cellStyle name="_2003-103(인천원당)" xfId="37060"/>
    <cellStyle name="_2003년설계품v2.1" xfId="13913"/>
    <cellStyle name="_2003수주계획(2003.5.21,최종)pm조정후" xfId="33181"/>
    <cellStyle name="_2003-전기삼모멀티~1" xfId="37061"/>
    <cellStyle name="_2003-전기삼모멀티~1_포코스공내역 분개" xfId="37062"/>
    <cellStyle name="_2003-통영북신만아파트(1공구)" xfId="37063"/>
    <cellStyle name="_2003-화곡1주구 재건축APT" xfId="37064"/>
    <cellStyle name="_2004(수정안-주택양식)" xfId="33182"/>
    <cellStyle name="_20040720" xfId="33183"/>
    <cellStyle name="_20041130-내역서" xfId="304"/>
    <cellStyle name="_2004년 견적서" xfId="33184"/>
    <cellStyle name="_2004년공수생산성실적" xfId="36885"/>
    <cellStyle name="_2004년공수생산성실적_1" xfId="36886"/>
    <cellStyle name="_2004년공수생산성실적_1_생산성분석" xfId="37248"/>
    <cellStyle name="_2004년공수생산성실적_2" xfId="37249"/>
    <cellStyle name="_2004년공수생산성실적_2_생산성분석" xfId="37250"/>
    <cellStyle name="_2004년공수생산성실적1" xfId="37251"/>
    <cellStyle name="_2004년공수생산성실적1_1" xfId="37252"/>
    <cellStyle name="_2004년공수생산성실적1_2" xfId="37253"/>
    <cellStyle name="_2004년공수생산성실적1_3" xfId="37254"/>
    <cellStyle name="_2004년도 수주계획(수정040129)" xfId="33185"/>
    <cellStyle name="_2004년수주계획" xfId="33186"/>
    <cellStyle name="_2004월별수주실적" xfId="33187"/>
    <cellStyle name="_20050415설명서" xfId="2872"/>
    <cellStyle name="_2005년도 사업계획(2차)" xfId="33188"/>
    <cellStyle name="_2005시중노임등" xfId="305"/>
    <cellStyle name="_2005역사정보통합시스템구축" xfId="13914"/>
    <cellStyle name="_2006년견적서(APEX)" xfId="33189"/>
    <cellStyle name="_2006년엔지니어링사업대가기준" xfId="306"/>
    <cellStyle name="_2006노임관련" xfId="13915"/>
    <cellStyle name="_2007029" xfId="37065"/>
    <cellStyle name="_20071015(세화여고급식소-설비내역)" xfId="37066"/>
    <cellStyle name="_20071203_도항 대합실 전기증설공사_설계" xfId="37255"/>
    <cellStyle name="_20071205(후포초등급식소-기계설비)" xfId="37067"/>
    <cellStyle name="_2007년도 조달 견적서" xfId="37256"/>
    <cellStyle name="_20080204_노후전기설비보수공사(설계)" xfId="37257"/>
    <cellStyle name="_20080416_삼양동주민센터임시청사전기시설공사_설계" xfId="37258"/>
    <cellStyle name="_200KW_구조물내역서" xfId="37259"/>
    <cellStyle name="_20100523_외도동 조공포길 가로등 설치공사" xfId="37260"/>
    <cellStyle name="_20110103_탑동 가로등" xfId="37261"/>
    <cellStyle name="_21. 원주시 권역별 테마관광개발 조사용역 원가계산용역 (2004.3)" xfId="307"/>
    <cellStyle name="_2-1.1차준공내역집계표" xfId="33190"/>
    <cellStyle name="_2-1.싸인" xfId="36891"/>
    <cellStyle name="_2-2.프로그램제작" xfId="37068"/>
    <cellStyle name="_23C0T335A0105" xfId="13916"/>
    <cellStyle name="_2-4.상반기실적부문별요약" xfId="308"/>
    <cellStyle name="_2-4.상반기실적부문별요약(표지및목차포함)" xfId="309"/>
    <cellStyle name="_2-4.상반기실적부문별요약(표지및목차포함)_1" xfId="310"/>
    <cellStyle name="_2-4.상반기실적부문별요약_1" xfId="311"/>
    <cellStyle name="_2-5.사인그래픽" xfId="312"/>
    <cellStyle name="_2공구토공" xfId="42141"/>
    <cellStyle name="_2기lead" xfId="13917"/>
    <cellStyle name="_2내역서(설명패널)" xfId="37069"/>
    <cellStyle name="_2-사인" xfId="313"/>
    <cellStyle name="_2-사인_울주군 박제상 전시관 전시시설물 (설치" xfId="37146"/>
    <cellStyle name="_2-설계내역서-0316" xfId="2873"/>
    <cellStyle name="_2설명판넬부문" xfId="314"/>
    <cellStyle name="_2전시안내사인및그래픽" xfId="37070"/>
    <cellStyle name="_2-제출 - 기흥구갈3지구근린공원_바닥분수_설계내역폼(설비)-2004년12월_end" xfId="2874"/>
    <cellStyle name="_2제출성읍민속마을가로등제어반plc" xfId="37262"/>
    <cellStyle name="_2차 계약(준비)050727(2안)" xfId="33191"/>
    <cellStyle name="_2차 계약(준비)6-050715-5 양식변경" xfId="33192"/>
    <cellStyle name="_2층홀" xfId="37263"/>
    <cellStyle name="_3 박제상전시관영상HW" xfId="37147"/>
    <cellStyle name="_3)강원도모형" xfId="2875"/>
    <cellStyle name="_3)개항기모형(변환)" xfId="2876"/>
    <cellStyle name="_3)기획예산처방송통신1" xfId="13918"/>
    <cellStyle name="_3)사인" xfId="37071"/>
    <cellStyle name="_3)우리은행모형" xfId="315"/>
    <cellStyle name="_3)우주모형" xfId="33193"/>
    <cellStyle name="_3)제주모형(2차)" xfId="2877"/>
    <cellStyle name="_3)한국만화모형" xfId="2878"/>
    <cellStyle name="_3)한국은행화폐금융모형" xfId="2879"/>
    <cellStyle name="_3. 모형(최종)" xfId="33194"/>
    <cellStyle name="_3. 백제로비및보완공사 설계변경(작품비포함)" xfId="33195"/>
    <cellStyle name="_3. 영상SW(용역)" xfId="2880"/>
    <cellStyle name="_3. 인천간석동현장관리비전순일 분석" xfId="37072"/>
    <cellStyle name="_3. 정보HW" xfId="33196"/>
    <cellStyle name="_3.4 AV 및 콘트롤(홍)" xfId="37148"/>
    <cellStyle name="_3.사인" xfId="33197"/>
    <cellStyle name="_3.생물모형(제조-2)" xfId="2881"/>
    <cellStyle name="_3.시설" xfId="13919"/>
    <cellStyle name="_3.영상SW전송-설변" xfId="2882"/>
    <cellStyle name="_3.영상SW전송-설변-전송" xfId="2883"/>
    <cellStyle name="_3.옹벽공" xfId="42142"/>
    <cellStyle name="_3.전시모형부문" xfId="33198"/>
    <cellStyle name="_3-01.우수공" xfId="13920"/>
    <cellStyle name="_3-8.동력산출서" xfId="13921"/>
    <cellStyle name="_3일위대가(수장고)" xfId="37073"/>
    <cellStyle name="_3전기~2" xfId="33199"/>
    <cellStyle name="_3전시안내사인및그래픽" xfId="37074"/>
    <cellStyle name="_4)5.18영상HW" xfId="2884"/>
    <cellStyle name="_4)과학관HW" xfId="2885"/>
    <cellStyle name="_4)김해봉황동전기" xfId="37075"/>
    <cellStyle name="_4)문경정보센터정보HW" xfId="37076"/>
    <cellStyle name="_4)수원역사영상HW" xfId="2886"/>
    <cellStyle name="_4)수원역사영상HW_Sheet2" xfId="33200"/>
    <cellStyle name="_4)수원역사영상HW_링크 견적" xfId="33201"/>
    <cellStyle name="_4)수원역사영상HW_산출서" xfId="33202"/>
    <cellStyle name="_4)수원역사영상HW_일위대가" xfId="33203"/>
    <cellStyle name="_4)수원역사영상HW_일위목록" xfId="33204"/>
    <cellStyle name="_4)용문사정보영상" xfId="2887"/>
    <cellStyle name="_4)차소리hw" xfId="37077"/>
    <cellStyle name="_4)한국만화HW" xfId="2888"/>
    <cellStyle name="_4. 인테리어" xfId="33205"/>
    <cellStyle name="_4. 전기" xfId="33206"/>
    <cellStyle name="_4. 전기(최종)" xfId="33207"/>
    <cellStyle name="_4. 제4절 민간위탁관리비용산출" xfId="13922"/>
    <cellStyle name="_4.1 통신(전송망)" xfId="33208"/>
    <cellStyle name="_4.2 통신(광케이블포설)" xfId="33209"/>
    <cellStyle name="_4.계장공사" xfId="33210"/>
    <cellStyle name="_4.생물진열장(제조-3)" xfId="2889"/>
    <cellStyle name="_4.용역동연결동기타전기공사현" xfId="13923"/>
    <cellStyle name="_4.일신통신 가실행예산(재견적合)" xfId="33211"/>
    <cellStyle name="_4.전시용영상장비부문" xfId="33212"/>
    <cellStyle name="_4.정보(SW)전송-설변-전송" xfId="2890"/>
    <cellStyle name="_4.총괄내역서" xfId="33213"/>
    <cellStyle name="_4.파주시(용역_정보영상)" xfId="2891"/>
    <cellStyle name="_4.패널" xfId="36892"/>
    <cellStyle name="_4_토지및권리조사" xfId="13924"/>
    <cellStyle name="_4_토질및지반조사0509수정끝(핸드시험추가)" xfId="13925"/>
    <cellStyle name="_4-1.전시용영상장비" xfId="316"/>
    <cellStyle name="_4-7(조서)0310" xfId="33214"/>
    <cellStyle name="_4기 감사" xfId="13926"/>
    <cellStyle name="_4-영상HW" xfId="37078"/>
    <cellStyle name="_4전시영상장비-식없음" xfId="37149"/>
    <cellStyle name="_4차4회 변경합의서" xfId="33215"/>
    <cellStyle name="_4차6회 변경내용(040602최종)" xfId="33216"/>
    <cellStyle name="_4차7회 변경내용(040602최종,6000원보정)" xfId="33217"/>
    <cellStyle name="_4회기성 내역서-10월06일 수정본" xfId="33218"/>
    <cellStyle name="_5)강원도SW" xfId="2892"/>
    <cellStyle name="_5)연천영상sw" xfId="2893"/>
    <cellStyle name="_5. 설비" xfId="33219"/>
    <cellStyle name="_5.18계약내역" xfId="2894"/>
    <cellStyle name="_5.HW" xfId="36893"/>
    <cellStyle name="_5.개항기정보HW" xfId="2895"/>
    <cellStyle name="_5.국악의성지(전시모형제조)" xfId="37079"/>
    <cellStyle name="_5.기타_051011" xfId="33220"/>
    <cellStyle name="_5.남북(정보영상)" xfId="2896"/>
    <cellStyle name="_5.소설태백(전시용영상)" xfId="37080"/>
    <cellStyle name="_5.영상HW-1" xfId="2897"/>
    <cellStyle name="_5.영상HW-1 2" xfId="33221"/>
    <cellStyle name="_5.영상SW부문" xfId="33222"/>
    <cellStyle name="_5_항공측량_규0509수정끝" xfId="13927"/>
    <cellStyle name="_56. 가로등 2종에 관한 원가계산용역(삼성에스피)" xfId="317"/>
    <cellStyle name="_5-구역내역서(80~300)" xfId="2898"/>
    <cellStyle name="_6)5.18정보HW" xfId="2899"/>
    <cellStyle name="_6)과학관정보HW" xfId="2900"/>
    <cellStyle name="_6)문경자연생태정보장비" xfId="37081"/>
    <cellStyle name="_6)문경정보센터전기(변환)" xfId="37082"/>
    <cellStyle name="_6)소설태백전기(변환)" xfId="2901"/>
    <cellStyle name="_6)수원역사정보HW" xfId="2902"/>
    <cellStyle name="_6)연천정보영상hw" xfId="2903"/>
    <cellStyle name="_6)월드컵모형(설변)-최종2" xfId="2904"/>
    <cellStyle name="_6)월드컵모형(준공)0727" xfId="318"/>
    <cellStyle name="_6)전기" xfId="2905"/>
    <cellStyle name="_6)차소리정보HW" xfId="37083"/>
    <cellStyle name="_6)창원전기" xfId="2906"/>
    <cellStyle name="_6.2 VMS-C형" xfId="33223"/>
    <cellStyle name="_6.개항기정보SW" xfId="2907"/>
    <cellStyle name="_6.계장공사" xfId="33224"/>
    <cellStyle name="_6.조선테마(전시용정보영상장비)" xfId="2908"/>
    <cellStyle name="_6.태백산맥(전기)" xfId="2909"/>
    <cellStyle name="_6_사전환경성검토0509진짜수정끝" xfId="13928"/>
    <cellStyle name="_601수량" xfId="42143"/>
    <cellStyle name="_63.남광건설(구암주유소)" xfId="33225"/>
    <cellStyle name="_6모형" xfId="36894"/>
    <cellStyle name="_6월10일확정가" xfId="33226"/>
    <cellStyle name="_6전시모형제작설치" xfId="37084"/>
    <cellStyle name="_7(1).전시용연출조명부문" xfId="2910"/>
    <cellStyle name="_7)문경자연생태정보영상" xfId="2911"/>
    <cellStyle name="_7)서해대교전기" xfId="2912"/>
    <cellStyle name="_7)서해대교전기 2" xfId="33227"/>
    <cellStyle name="_7)연천전기" xfId="2913"/>
    <cellStyle name="_7)진열장" xfId="2914"/>
    <cellStyle name="_7.개항기설비" xfId="2915"/>
    <cellStyle name="_7.부대공" xfId="42144"/>
    <cellStyle name="_7.서대문형무소역사관(익스코)" xfId="319"/>
    <cellStyle name="_7.수량산출서" xfId="320"/>
    <cellStyle name="_7.시공측량비 및 기존도로" xfId="2916"/>
    <cellStyle name="_7.영상" xfId="13929"/>
    <cellStyle name="_7.조선테마(정보영상)" xfId="2917"/>
    <cellStyle name="_7.행정도시(정보영상SW)" xfId="2918"/>
    <cellStyle name="_7_사전재해성검토0509진짜수정끝" xfId="13930"/>
    <cellStyle name="_7박제상전시관모형" xfId="37085"/>
    <cellStyle name="_8)5.18전기" xfId="2919"/>
    <cellStyle name="_8)경찰전기" xfId="13931"/>
    <cellStyle name="_8)고생대전기" xfId="37086"/>
    <cellStyle name="_8)과학관전기" xfId="2920"/>
    <cellStyle name="_8)교통안전전기" xfId="2921"/>
    <cellStyle name="_8)교통안전전기_Sheet2" xfId="33228"/>
    <cellStyle name="_8)교통안전전기_링크 견적" xfId="33229"/>
    <cellStyle name="_8)교통안전전기_산출서" xfId="33230"/>
    <cellStyle name="_8)교통안전전기_일위대가" xfId="33231"/>
    <cellStyle name="_8)교통안전전기_일위목록" xfId="33232"/>
    <cellStyle name="_8)문경자연생태전기(변환)" xfId="37087"/>
    <cellStyle name="_8)백운산전기(변환)" xfId="2922"/>
    <cellStyle name="_8)수원역사전기(변환)" xfId="2923"/>
    <cellStyle name="_8)연천정보영상SW" xfId="2924"/>
    <cellStyle name="_8)차소리전기" xfId="37088"/>
    <cellStyle name="_8. 전시정보영상SW-원가기관 샘플-2" xfId="2925"/>
    <cellStyle name="_8.SW" xfId="36895"/>
    <cellStyle name="_8.계장공사" xfId="33233"/>
    <cellStyle name="_8.우주조명 및 음향" xfId="2926"/>
    <cellStyle name="_8.차소리전기" xfId="2927"/>
    <cellStyle name="_8박제상전시관수장고" xfId="37150"/>
    <cellStyle name="_8정보패널" xfId="36896"/>
    <cellStyle name="_9)강원도수장고(변환)" xfId="2928"/>
    <cellStyle name="_9)고생대수장고" xfId="37089"/>
    <cellStyle name="_9)차소리설비" xfId="13932"/>
    <cellStyle name="_9.연산부대공" xfId="42145"/>
    <cellStyle name="_9.영상SW" xfId="33234"/>
    <cellStyle name="_99 Lead" xfId="13933"/>
    <cellStyle name="_'99상반기경영개선활동결과(게시용)" xfId="321"/>
    <cellStyle name="_9월" xfId="33235"/>
    <cellStyle name="_A" xfId="37090"/>
    <cellStyle name="_A,C부지 예산서" xfId="42146"/>
    <cellStyle name="_A1(직접기초)-0409" xfId="322"/>
    <cellStyle name="_A1-Line 신설간지" xfId="42147"/>
    <cellStyle name="_AA" xfId="33236"/>
    <cellStyle name="_aasCost조정1" xfId="33237"/>
    <cellStyle name="_Abut(PILE)-SI" xfId="323"/>
    <cellStyle name="_AEf입찰견적01" xfId="33238"/>
    <cellStyle name="_AIR CHAMBER 제조 원가" xfId="13934"/>
    <cellStyle name="_AIR CHAMBER 제조 원가 2" xfId="13935"/>
    <cellStyle name="_A-LINE-1" xfId="13936"/>
    <cellStyle name="_asdasd" xfId="324"/>
    <cellStyle name="_ATS장치" xfId="325"/>
    <cellStyle name="_A곡관보호공" xfId="42148"/>
    <cellStyle name="_A구조물토공" xfId="42149"/>
    <cellStyle name="_A오수연결관토공" xfId="42150"/>
    <cellStyle name="_A오수연결관토공(변경)" xfId="42151"/>
    <cellStyle name="_a접합정공기이토" xfId="42152"/>
    <cellStyle name="_B.한국산업양행" xfId="33239"/>
    <cellStyle name="_B-1068164510" xfId="33240"/>
    <cellStyle name="_Bid Form for GE1(Dawon) 050912" xfId="33241"/>
    <cellStyle name="_BIS내역서 안형기 작성지원" xfId="326"/>
    <cellStyle name="_bitoville(제출내역)-발주처제출2(식포함)" xfId="33242"/>
    <cellStyle name="_Book1" xfId="327"/>
    <cellStyle name="_Book1 10" xfId="37264"/>
    <cellStyle name="_Book1 11" xfId="37265"/>
    <cellStyle name="_Book1 12" xfId="37266"/>
    <cellStyle name="_Book1 13" xfId="37267"/>
    <cellStyle name="_Book1 14" xfId="37268"/>
    <cellStyle name="_Book1 2" xfId="33243"/>
    <cellStyle name="_Book1 3" xfId="33244"/>
    <cellStyle name="_Book1 4" xfId="33245"/>
    <cellStyle name="_Book1 5" xfId="37269"/>
    <cellStyle name="_Book1 6" xfId="37270"/>
    <cellStyle name="_Book1 7" xfId="37271"/>
    <cellStyle name="_Book1 8" xfId="37272"/>
    <cellStyle name="_Book1 9" xfId="37273"/>
    <cellStyle name="_Book1_1" xfId="2929"/>
    <cellStyle name="_Book1_2)수장고" xfId="37091"/>
    <cellStyle name="_Book1_5.전시연출모형" xfId="37151"/>
    <cellStyle name="_Book1_Book1" xfId="37092"/>
    <cellStyle name="_Book1_Book1_시설,그래픽_충남산림박물관" xfId="37093"/>
    <cellStyle name="_Book1_Sheet2" xfId="33246"/>
    <cellStyle name="_Book1_각종표지" xfId="33247"/>
    <cellStyle name="_Book1_내역" xfId="37094"/>
    <cellStyle name="_Book1_내역서적용수량(참고)" xfId="42153"/>
    <cellStyle name="_Book1_단가대비표" xfId="37095"/>
    <cellStyle name="_Book1_모형내역양식-2007년" xfId="37096"/>
    <cellStyle name="_Book1_물량" xfId="37097"/>
    <cellStyle name="_Book1_물량_1" xfId="37098"/>
    <cellStyle name="_Book1_산출서" xfId="33248"/>
    <cellStyle name="_Book1_생물반응조설비-최종" xfId="13937"/>
    <cellStyle name="_Book1_시설,그래픽_충남산림박물관" xfId="37099"/>
    <cellStyle name="_Book1_영양산촌-내역서(071013)" xfId="37100"/>
    <cellStyle name="_Book1_일위대가" xfId="33249"/>
    <cellStyle name="_Book1_일위목록" xfId="33250"/>
    <cellStyle name="_Book1_일위진행중" xfId="13938"/>
    <cellStyle name="_Book1_정리금융공사" xfId="13939"/>
    <cellStyle name="_Book1_커리어넷 리모델링 및 유지보수용역 (version 1)" xfId="13940"/>
    <cellStyle name="_Book2" xfId="328"/>
    <cellStyle name="_Book2_1" xfId="329"/>
    <cellStyle name="_Book2_견적내역" xfId="13941"/>
    <cellStyle name="_Book2_기흥TN내역" xfId="13942"/>
    <cellStyle name="_Book2_기흥TN설비전기BM" xfId="13943"/>
    <cellStyle name="_Book2_도장 내역서(090728)" xfId="33251"/>
    <cellStyle name="_Book2_변경계약" xfId="13944"/>
    <cellStyle name="_Book2_설계변경물량산출근거" xfId="13945"/>
    <cellStyle name="_Book2_우방주택 모델하우스xls" xfId="37101"/>
    <cellStyle name="_Book2_잠원동2차아파트내역" xfId="13946"/>
    <cellStyle name="_Book3" xfId="330"/>
    <cellStyle name="_Book3 Chart 2" xfId="33252"/>
    <cellStyle name="_Book4" xfId="33253"/>
    <cellStyle name="_BOQ(Hang Lung)" xfId="33254"/>
    <cellStyle name="_BOQ(Hang Lung-rev1)" xfId="33255"/>
    <cellStyle name="_BOX(NO180+0.0)실정보고" xfId="2930"/>
    <cellStyle name="_buip (2)" xfId="13947"/>
    <cellStyle name="_buip (2)_(현)영산강 화원지구 포장공사" xfId="13948"/>
    <cellStyle name="_buip (2)_LG전선 내역서(설비-2차)" xfId="33256"/>
    <cellStyle name="_buip (2)_견적서(2001-1)" xfId="13949"/>
    <cellStyle name="_buip (2)_견적서(2001-1)_(현)영산강 화원지구 포장공사" xfId="13950"/>
    <cellStyle name="_buip (2)_견적서(2001-1)_견적서(2002-1)" xfId="13951"/>
    <cellStyle name="_buip (2)_견적서(2001-1)_견적서(2002-1)_(현)영산강 화원지구 포장공사" xfId="13952"/>
    <cellStyle name="_buip (2)_견적서(2001-1)_견적서(2002-1)_견적서(2002-1)" xfId="13953"/>
    <cellStyle name="_buip (2)_견적서(2001-1)_견적서(2002-1)_견적서(2002-1)_(현)영산강 화원지구 포장공사" xfId="13954"/>
    <cellStyle name="_buip (2)_견적서(2001-1)_견적서(2002-1)_대중견적서(2002-1)" xfId="13955"/>
    <cellStyle name="_buip (2)_견적서(2001-1)_견적서(2002-1)_대중견적서(2002-1)_(현)영산강 화원지구 포장공사" xfId="13956"/>
    <cellStyle name="_buip (2)_견적서(2001-1.)" xfId="13957"/>
    <cellStyle name="_buip (2)_견적서(2001-1.)_(현)영산강 화원지구 포장공사" xfId="13958"/>
    <cellStyle name="_buip (2)_견적서(2001-1.)_견적서(2002-1)" xfId="13959"/>
    <cellStyle name="_buip (2)_견적서(2001-1.)_견적서(2002-1)_(현)영산강 화원지구 포장공사" xfId="13960"/>
    <cellStyle name="_buip (2)_견적서(2001-1.)_견적서(2002-1)_견적서(2002-1)" xfId="13961"/>
    <cellStyle name="_buip (2)_견적서(2001-1.)_견적서(2002-1)_견적서(2002-1)_(현)영산강 화원지구 포장공사" xfId="13962"/>
    <cellStyle name="_buip (2)_견적서(2001-1.)_견적서(2002-1)_대중견적서(2002-1)" xfId="13963"/>
    <cellStyle name="_buip (2)_견적서(2001-1.)_견적서(2002-1)_대중견적서(2002-1)_(현)영산강 화원지구 포장공사" xfId="13964"/>
    <cellStyle name="_buip (2)_견적서(2002-1)" xfId="13965"/>
    <cellStyle name="_buip (2)_견적서(2002-1)_(현)영산강 화원지구 포장공사" xfId="13966"/>
    <cellStyle name="_buip (2)_견적서(2002-1)_견적서(2002-1)" xfId="13967"/>
    <cellStyle name="_buip (2)_견적서(2002-1)_견적서(2002-1)_(현)영산강 화원지구 포장공사" xfId="13968"/>
    <cellStyle name="_buip (2)_견적서(2002-1)_대중견적서(2002-1)" xfId="13969"/>
    <cellStyle name="_buip (2)_견적서(2002-1)_대중견적서(2002-1)_(현)영산강 화원지구 포장공사" xfId="13970"/>
    <cellStyle name="_buip (2)_역곡동 견적서-제출-10월02일-46억8천" xfId="33257"/>
    <cellStyle name="_buip (2)_역곡동 견적서-제출-10월02일-46억8천_LG전선 내역서(설비-2차)" xfId="33258"/>
    <cellStyle name="_buip (2)_역곡동 견적서-제출-10월02일-46억8천_전기내역서(02.22)" xfId="33259"/>
    <cellStyle name="_buip (2)_전기내역서(02.22)" xfId="33260"/>
    <cellStyle name="_B곡관보호공" xfId="42154"/>
    <cellStyle name="_B구조물토공" xfId="42155"/>
    <cellStyle name="_B업체(최종)" xfId="37274"/>
    <cellStyle name="_b접합정공기이토" xfId="42156"/>
    <cellStyle name="_C_견적서(한국환경에너지)" xfId="37275"/>
    <cellStyle name="_CAL-PWR" xfId="37276"/>
    <cellStyle name="_CAL-PWR 10" xfId="37277"/>
    <cellStyle name="_CAL-PWR 11" xfId="37278"/>
    <cellStyle name="_CAL-PWR 12" xfId="37279"/>
    <cellStyle name="_CAL-PWR 13" xfId="37280"/>
    <cellStyle name="_CAL-PWR 14" xfId="37281"/>
    <cellStyle name="_CAL-PWR 2" xfId="37282"/>
    <cellStyle name="_CAL-PWR 3" xfId="37283"/>
    <cellStyle name="_CAL-PWR 4" xfId="37284"/>
    <cellStyle name="_CAL-PWR 5" xfId="37285"/>
    <cellStyle name="_CAL-PWR 6" xfId="37286"/>
    <cellStyle name="_CAL-PWR 7" xfId="37287"/>
    <cellStyle name="_CAL-PWR 8" xfId="37288"/>
    <cellStyle name="_CAL-PWR 9" xfId="37289"/>
    <cellStyle name="_CC-01 부지정지 및 법면보호(예상)" xfId="13971"/>
    <cellStyle name="_CC-01 부지정지 및 법면보호(예상) 2" xfId="13972"/>
    <cellStyle name="_CC-01 부지정지 및 법면보호(예상) 3" xfId="13973"/>
    <cellStyle name="_CC-01 부지정지 및 법면보호(예상) 4" xfId="13974"/>
    <cellStyle name="_CC-01 부지정지 및 법면보호(예상)_CC-02 본관기초굴착 예상" xfId="13975"/>
    <cellStyle name="_CC-01 부지정지 및 법면보호(예상)_CC-02 본관기초굴착 예상 2" xfId="13976"/>
    <cellStyle name="_CC-01 부지정지 및 법면보호(예상)_CC-02 본관기초굴착 예상 3" xfId="13977"/>
    <cellStyle name="_CC-01 부지정지 및 법면보호(예상)_CC-02 본관기초굴착 예상 4" xfId="13978"/>
    <cellStyle name="_CC-01 부지정지 및 법면보호(예상)_CC-02 본관기초굴착 예상_당진78-연돌-개략공사비" xfId="13979"/>
    <cellStyle name="_CC-01 부지정지 및 법면보호(예상)_CC-02 본관기초굴착 예상_당진78-연돌-개략공사비 2" xfId="13980"/>
    <cellStyle name="_CC-01 부지정지 및 법면보호(예상)_CC-02 본관기초굴착 예상_당진78-연돌-개략공사비 3" xfId="13981"/>
    <cellStyle name="_CC-01 부지정지 및 법면보호(예상)_CC-02 본관기초굴착 예상_당진78-연돌-개략공사비 4" xfId="13982"/>
    <cellStyle name="_CC-01 부지정지 및 법면보호(예상)_당진78-연돌-개략공사비" xfId="13983"/>
    <cellStyle name="_CC-01 부지정지 및 법면보호(예상)_당진78-연돌-개략공사비 2" xfId="13984"/>
    <cellStyle name="_CC-01 부지정지 및 법면보호(예상)_당진78-연돌-개략공사비 3" xfId="13985"/>
    <cellStyle name="_CC-01 부지정지 및 법면보호(예상)_당진78-연돌-개략공사비 4" xfId="13986"/>
    <cellStyle name="_CC-01 부지정지 및 법면보호(예상)_본관기초굴착 예상도급" xfId="13987"/>
    <cellStyle name="_CC-01 부지정지 및 법면보호(예상)_본관기초굴착 예상도급 2" xfId="13988"/>
    <cellStyle name="_CC-01 부지정지 및 법면보호(예상)_본관기초굴착 예상도급 3" xfId="13989"/>
    <cellStyle name="_CC-01 부지정지 및 법면보호(예상)_본관기초굴착 예상도급 4" xfId="13990"/>
    <cellStyle name="_CC-01 부지정지 및 법면보호(예상)_본관기초굴착 예상도급_당진78-연돌-개략공사비" xfId="13991"/>
    <cellStyle name="_CC-01 부지정지 및 법면보호(예상)_본관기초굴착 예상도급_당진78-연돌-개략공사비 2" xfId="13992"/>
    <cellStyle name="_CC-01 부지정지 및 법면보호(예상)_본관기초굴착 예상도급_당진78-연돌-개략공사비 3" xfId="13993"/>
    <cellStyle name="_CC-01 부지정지 및 법면보호(예상)_본관기초굴착 예상도급_당진78-연돌-개략공사비 4" xfId="13994"/>
    <cellStyle name="_CC-02 본관기초굴착 예상" xfId="13995"/>
    <cellStyle name="_CC-02 본관기초굴착 예상 2" xfId="13996"/>
    <cellStyle name="_CC-02 본관기초굴착 예상 3" xfId="13997"/>
    <cellStyle name="_CC-02 본관기초굴착 예상 4" xfId="13998"/>
    <cellStyle name="_CC-02 본관기초굴착 예상_당진78-연돌-개략공사비" xfId="13999"/>
    <cellStyle name="_CC-02 본관기초굴착 예상_당진78-연돌-개략공사비 2" xfId="14000"/>
    <cellStyle name="_CC-02 본관기초굴착 예상_당진78-연돌-개략공사비 3" xfId="14001"/>
    <cellStyle name="_CC-02 본관기초굴착 예상_당진78-연돌-개략공사비 4" xfId="14002"/>
    <cellStyle name="_cctv" xfId="14003"/>
    <cellStyle name="_CMS 구축" xfId="331"/>
    <cellStyle name="_Cost Breakdown" xfId="33261"/>
    <cellStyle name="_cover" xfId="14004"/>
    <cellStyle name="_CRM" xfId="33262"/>
    <cellStyle name="_CT국제협력추진" xfId="14005"/>
    <cellStyle name="_C곡관보호공" xfId="42157"/>
    <cellStyle name="_C관로공(변경)" xfId="42158"/>
    <cellStyle name="_c구조물공" xfId="42159"/>
    <cellStyle name="_C구조물토공" xfId="42160"/>
    <cellStyle name="_C앤C" xfId="332"/>
    <cellStyle name="_C앤C(네트웍)" xfId="333"/>
    <cellStyle name="_C앤C(네트웍)_Sheet2" xfId="33263"/>
    <cellStyle name="_C앤C(네트웍)_링크 견적" xfId="33264"/>
    <cellStyle name="_C앤C(네트웍)_산출서" xfId="33265"/>
    <cellStyle name="_C앤C(네트웍)_일위대가" xfId="33266"/>
    <cellStyle name="_C앤C(네트웍)_일위목록" xfId="33267"/>
    <cellStyle name="_C앤C_Sheet2" xfId="33268"/>
    <cellStyle name="_C앤C_링크 견적" xfId="33269"/>
    <cellStyle name="_C앤C_산출서" xfId="33270"/>
    <cellStyle name="_C앤C_일위대가" xfId="33271"/>
    <cellStyle name="_C앤C_일위목록" xfId="33272"/>
    <cellStyle name="_C앤C원가계산" xfId="334"/>
    <cellStyle name="_C앤C원가계산_Sheet2" xfId="33273"/>
    <cellStyle name="_C앤C원가계산_링크 견적" xfId="33274"/>
    <cellStyle name="_C앤C원가계산_산출서" xfId="33275"/>
    <cellStyle name="_C앤C원가계산_일위대가" xfId="33276"/>
    <cellStyle name="_C앤C원가계산_일위목록" xfId="33277"/>
    <cellStyle name="_c접합정공기이토" xfId="42161"/>
    <cellStyle name="_D.보라산업" xfId="33278"/>
    <cellStyle name="_DATA저장시스템물량내역서_광암06" xfId="335"/>
    <cellStyle name="_DCM하우징" xfId="14006"/>
    <cellStyle name="_DCM하우징-공사" xfId="14007"/>
    <cellStyle name="_dec-IT SOC아카데미 온라인교육용장비" xfId="14008"/>
    <cellStyle name="_dec-공개sw기반의ubiquitousoffice구축용역(개발비)(1)" xfId="14009"/>
    <cellStyle name="_DM발송" xfId="336"/>
    <cellStyle name="_DM발송(2006)" xfId="14010"/>
    <cellStyle name="_DNS 위변조 검증 체계 및 DNS 보안시스템 구축" xfId="14011"/>
    <cellStyle name="_DZ WALL(6규격)최종040524" xfId="337"/>
    <cellStyle name="_DZ WALL(6규격)최종040524_Sheet2" xfId="33279"/>
    <cellStyle name="_DZ WALL(6규격)최종040524_링크 견적" xfId="33280"/>
    <cellStyle name="_DZ WALL(6규격)최종040524_산출서" xfId="33281"/>
    <cellStyle name="_DZ WALL(6규격)최종040524_일위대가" xfId="33282"/>
    <cellStyle name="_DZ WALL(6규격)최종040524_일위목록" xfId="33283"/>
    <cellStyle name="_D곡관보호공" xfId="42162"/>
    <cellStyle name="_D구조물토공" xfId="42163"/>
    <cellStyle name="_d접합정공기이토" xfId="42164"/>
    <cellStyle name="_EIP 시스템구축" xfId="338"/>
    <cellStyle name="_e-Learning 시스템 구축(최종)" xfId="33284"/>
    <cellStyle name="_esco-설비" xfId="37290"/>
    <cellStyle name="_fax양식" xfId="14012"/>
    <cellStyle name="_FCST (2)" xfId="33285"/>
    <cellStyle name="_FQ2233(금강빌딩)" xfId="37102"/>
    <cellStyle name="_GN_극동건설(주)_덕정병원_토목(작업)-1" xfId="339"/>
    <cellStyle name="_GPJ-CLEAN-BQ-(DTC)" xfId="33286"/>
    <cellStyle name="_GPJ-機械設備(DTC)" xfId="33287"/>
    <cellStyle name="_G-Project Bill of Quantity(1)" xfId="33288"/>
    <cellStyle name="_GS부분합(0114)" xfId="33289"/>
    <cellStyle name="_H001 가산동 APT형공장 신축공사1" xfId="14013"/>
    <cellStyle name="_H001 용인국경연리모델링일반전기공사" xfId="14014"/>
    <cellStyle name="_H001 울산 E-MART 신축공사" xfId="14015"/>
    <cellStyle name="_H002 남양주 양지리 쌍용아파트 신축공사" xfId="14016"/>
    <cellStyle name="_H003 가평베네스트 신축공사" xfId="14017"/>
    <cellStyle name="_H003 삼성화재 서초사옥 신축공사" xfId="14018"/>
    <cellStyle name="_H003 아산t.c 자방산업단지 폐수종말처리장 전기공사" xfId="14019"/>
    <cellStyle name="_H003-1 삼성화재 서초사옥 신축공사" xfId="14020"/>
    <cellStyle name="_H006 신세계 도곡점 식품관 신축공사" xfId="14021"/>
    <cellStyle name="_HB11-03" xfId="14022"/>
    <cellStyle name="_HB11-03_030902 아산154KV 관로 전기공사" xfId="14023"/>
    <cellStyle name="_HD유지보수(KIPA)" xfId="14024"/>
    <cellStyle name="_hi02-03" xfId="14025"/>
    <cellStyle name="_hmc전주공장견적조건1" xfId="42165"/>
    <cellStyle name="_HOOK-UP물량산출" xfId="340"/>
    <cellStyle name="_HQ2069A" xfId="37103"/>
    <cellStyle name="_HVAC공내역(삼강천안)제출" xfId="33290"/>
    <cellStyle name="_HW" xfId="341"/>
    <cellStyle name="_HW내역서" xfId="342"/>
    <cellStyle name="_HW내역서_Sheet2" xfId="33291"/>
    <cellStyle name="_HW내역서_링크 견적" xfId="33292"/>
    <cellStyle name="_HW내역서_산출서" xfId="33293"/>
    <cellStyle name="_HW내역서_일위대가" xfId="33294"/>
    <cellStyle name="_HW내역서_일위목록" xfId="33295"/>
    <cellStyle name="_IM-1" xfId="37104"/>
    <cellStyle name="_ip (2)" xfId="14026"/>
    <cellStyle name="_ip (2)_(현)영산강 화원지구 포장공사" xfId="14027"/>
    <cellStyle name="_ip (2)_LG전선 내역서(설비-2차)" xfId="33296"/>
    <cellStyle name="_ip (2)_견적서(2001-1)" xfId="14028"/>
    <cellStyle name="_ip (2)_견적서(2001-1)_(현)영산강 화원지구 포장공사" xfId="14029"/>
    <cellStyle name="_ip (2)_견적서(2001-1)_견적서(2002-1)" xfId="14030"/>
    <cellStyle name="_ip (2)_견적서(2001-1)_견적서(2002-1)_(현)영산강 화원지구 포장공사" xfId="14031"/>
    <cellStyle name="_ip (2)_견적서(2001-1)_견적서(2002-1)_견적서(2002-1)" xfId="14032"/>
    <cellStyle name="_ip (2)_견적서(2001-1)_견적서(2002-1)_견적서(2002-1)_(현)영산강 화원지구 포장공사" xfId="14033"/>
    <cellStyle name="_ip (2)_견적서(2001-1)_견적서(2002-1)_대중견적서(2002-1)" xfId="14034"/>
    <cellStyle name="_ip (2)_견적서(2001-1)_견적서(2002-1)_대중견적서(2002-1)_(현)영산강 화원지구 포장공사" xfId="14035"/>
    <cellStyle name="_ip (2)_견적서(2001-1.)" xfId="14036"/>
    <cellStyle name="_ip (2)_견적서(2001-1.)_(현)영산강 화원지구 포장공사" xfId="14037"/>
    <cellStyle name="_ip (2)_견적서(2001-1.)_견적서(2002-1)" xfId="14038"/>
    <cellStyle name="_ip (2)_견적서(2001-1.)_견적서(2002-1)_(현)영산강 화원지구 포장공사" xfId="14039"/>
    <cellStyle name="_ip (2)_견적서(2001-1.)_견적서(2002-1)_견적서(2002-1)" xfId="14040"/>
    <cellStyle name="_ip (2)_견적서(2001-1.)_견적서(2002-1)_견적서(2002-1)_(현)영산강 화원지구 포장공사" xfId="14041"/>
    <cellStyle name="_ip (2)_견적서(2001-1.)_견적서(2002-1)_대중견적서(2002-1)" xfId="14042"/>
    <cellStyle name="_ip (2)_견적서(2001-1.)_견적서(2002-1)_대중견적서(2002-1)_(현)영산강 화원지구 포장공사" xfId="14043"/>
    <cellStyle name="_ip (2)_견적서(2002-1)" xfId="14044"/>
    <cellStyle name="_ip (2)_견적서(2002-1)_(현)영산강 화원지구 포장공사" xfId="14045"/>
    <cellStyle name="_ip (2)_견적서(2002-1)_견적서(2002-1)" xfId="14046"/>
    <cellStyle name="_ip (2)_견적서(2002-1)_견적서(2002-1)_(현)영산강 화원지구 포장공사" xfId="14047"/>
    <cellStyle name="_ip (2)_견적서(2002-1)_대중견적서(2002-1)" xfId="14048"/>
    <cellStyle name="_ip (2)_견적서(2002-1)_대중견적서(2002-1)_(현)영산강 화원지구 포장공사" xfId="14049"/>
    <cellStyle name="_ip (2)_역곡동 견적서-제출-10월02일-46억8천" xfId="33297"/>
    <cellStyle name="_ip (2)_역곡동 견적서-제출-10월02일-46억8천_LG전선 내역서(설비-2차)" xfId="33298"/>
    <cellStyle name="_ip (2)_역곡동 견적서-제출-10월02일-46억8천_전기내역서(02.22)" xfId="33299"/>
    <cellStyle name="_ip (2)_전기내역서(02.22)" xfId="33300"/>
    <cellStyle name="_IT화 지원사업" xfId="343"/>
    <cellStyle name="_IT화 지원사업 10" xfId="14050"/>
    <cellStyle name="_IT화 지원사업 11" xfId="14051"/>
    <cellStyle name="_IT화 지원사업 12" xfId="14052"/>
    <cellStyle name="_IT화 지원사업 2" xfId="14053"/>
    <cellStyle name="_IT화 지원사업 3" xfId="14054"/>
    <cellStyle name="_IT화 지원사업 4" xfId="14055"/>
    <cellStyle name="_IT화 지원사업 5" xfId="14056"/>
    <cellStyle name="_IT화 지원사업 6" xfId="14057"/>
    <cellStyle name="_IT화 지원사업 7" xfId="14058"/>
    <cellStyle name="_IT화 지원사업 8" xfId="14059"/>
    <cellStyle name="_IT화 지원사업 9" xfId="14060"/>
    <cellStyle name="_jCC입찰견적" xfId="33301"/>
    <cellStyle name="_jCC입찰견적01" xfId="33302"/>
    <cellStyle name="_jipbun (2)" xfId="14061"/>
    <cellStyle name="_jipbun (2)_(현)영산강 화원지구 포장공사" xfId="14062"/>
    <cellStyle name="_jipbun (2)_LG전선 내역서(설비-2차)" xfId="33303"/>
    <cellStyle name="_jipbun (2)_견적서(2001-1)" xfId="14063"/>
    <cellStyle name="_jipbun (2)_견적서(2001-1)_(현)영산강 화원지구 포장공사" xfId="14064"/>
    <cellStyle name="_jipbun (2)_견적서(2001-1)_견적서(2002-1)" xfId="14065"/>
    <cellStyle name="_jipbun (2)_견적서(2001-1)_견적서(2002-1)_(현)영산강 화원지구 포장공사" xfId="14066"/>
    <cellStyle name="_jipbun (2)_견적서(2001-1)_견적서(2002-1)_견적서(2002-1)" xfId="14067"/>
    <cellStyle name="_jipbun (2)_견적서(2001-1)_견적서(2002-1)_견적서(2002-1)_(현)영산강 화원지구 포장공사" xfId="14068"/>
    <cellStyle name="_jipbun (2)_견적서(2001-1)_견적서(2002-1)_대중견적서(2002-1)" xfId="14069"/>
    <cellStyle name="_jipbun (2)_견적서(2001-1)_견적서(2002-1)_대중견적서(2002-1)_(현)영산강 화원지구 포장공사" xfId="14070"/>
    <cellStyle name="_jipbun (2)_견적서(2001-1.)" xfId="14071"/>
    <cellStyle name="_jipbun (2)_견적서(2001-1.)_(현)영산강 화원지구 포장공사" xfId="14072"/>
    <cellStyle name="_jipbun (2)_견적서(2001-1.)_견적서(2002-1)" xfId="14073"/>
    <cellStyle name="_jipbun (2)_견적서(2001-1.)_견적서(2002-1)_(현)영산강 화원지구 포장공사" xfId="14074"/>
    <cellStyle name="_jipbun (2)_견적서(2001-1.)_견적서(2002-1)_견적서(2002-1)" xfId="14075"/>
    <cellStyle name="_jipbun (2)_견적서(2001-1.)_견적서(2002-1)_견적서(2002-1)_(현)영산강 화원지구 포장공사" xfId="14076"/>
    <cellStyle name="_jipbun (2)_견적서(2001-1.)_견적서(2002-1)_대중견적서(2002-1)" xfId="14077"/>
    <cellStyle name="_jipbun (2)_견적서(2001-1.)_견적서(2002-1)_대중견적서(2002-1)_(현)영산강 화원지구 포장공사" xfId="14078"/>
    <cellStyle name="_jipbun (2)_견적서(2002-1)" xfId="14079"/>
    <cellStyle name="_jipbun (2)_견적서(2002-1)_(현)영산강 화원지구 포장공사" xfId="14080"/>
    <cellStyle name="_jipbun (2)_견적서(2002-1)_견적서(2002-1)" xfId="14081"/>
    <cellStyle name="_jipbun (2)_견적서(2002-1)_견적서(2002-1)_(현)영산강 화원지구 포장공사" xfId="14082"/>
    <cellStyle name="_jipbun (2)_견적서(2002-1)_대중견적서(2002-1)" xfId="14083"/>
    <cellStyle name="_jipbun (2)_견적서(2002-1)_대중견적서(2002-1)_(현)영산강 화원지구 포장공사" xfId="14084"/>
    <cellStyle name="_jipbun (2)_역곡동 견적서-제출-10월02일-46억8천" xfId="33304"/>
    <cellStyle name="_jipbun (2)_역곡동 견적서-제출-10월02일-46억8천_LG전선 내역서(설비-2차)" xfId="33305"/>
    <cellStyle name="_jipbun (2)_역곡동 견적서-제출-10월02일-46억8천_전기내역서(02.22)" xfId="33306"/>
    <cellStyle name="_jipbun (2)_전기내역서(02.22)" xfId="33307"/>
    <cellStyle name="_JOHNSON CONTROLS" xfId="37291"/>
    <cellStyle name="_JU형측구" xfId="2931"/>
    <cellStyle name="_KIL11107비교xls" xfId="33308"/>
    <cellStyle name="_KNB_기업인터넷뱅킹_0513" xfId="14085"/>
    <cellStyle name="_koshanet서비스기능" xfId="14086"/>
    <cellStyle name="_KOSHA공정표" xfId="344"/>
    <cellStyle name="_k-rb" xfId="345"/>
    <cellStyle name="_kt전기설비공사" xfId="14087"/>
    <cellStyle name="_laroux" xfId="14088"/>
    <cellStyle name="_laroux_1" xfId="14089"/>
    <cellStyle name="_laroux_응급센~1" xfId="14090"/>
    <cellStyle name="_laroux_응급센~1_ (3차)계약내역" xfId="14091"/>
    <cellStyle name="_laroux_응급센~1_ 3차계약내역" xfId="14092"/>
    <cellStyle name="_laroux_응급센~1_(2차)계약내역" xfId="14093"/>
    <cellStyle name="_laroux_응급센~1_(주)대농청주공장창고증축(1)" xfId="14094"/>
    <cellStyle name="_laroux_응급센~1_cs기계" xfId="14095"/>
    <cellStyle name="_laroux_응급센~1_kt청주지사(광혜원,오창,가덕)" xfId="14096"/>
    <cellStyle name="_laroux_응급센~1_공량산출근거" xfId="14097"/>
    <cellStyle name="_laroux_응급센~1_노인복지회관소방공사-1차내역" xfId="14098"/>
    <cellStyle name="_laroux_응급센~1_노인복지회관소방공사-2004년공사분" xfId="14099"/>
    <cellStyle name="_laroux_응급센~1_노인복지회관소방공사-2차내역" xfId="14100"/>
    <cellStyle name="_laroux_응급센~1_노인복지회관소방공사-청원군청" xfId="14101"/>
    <cellStyle name="_laroux_응급센~1_노임산출근거2" xfId="14102"/>
    <cellStyle name="_laroux_응급센~1_농업인사무실" xfId="14103"/>
    <cellStyle name="_laroux_응급센~1_도화어린이집" xfId="14104"/>
    <cellStyle name="_laroux_응급센~1_비하초등학교" xfId="14105"/>
    <cellStyle name="_laroux_응급센~1_생활과학관.농업인사무실신축 (2)-설계변경" xfId="14106"/>
    <cellStyle name="_laroux_응급센~1_서청주한통" xfId="14107"/>
    <cellStyle name="_laroux_응급센~1_세로소화기구" xfId="14108"/>
    <cellStyle name="_laroux_응급센~1_신봉동백제고분군 야외전시관 건립공사(소방)" xfId="14109"/>
    <cellStyle name="_laroux_응급센~1_옥산휴게소" xfId="14110"/>
    <cellStyle name="_laroux_응급센~1_원봉중" xfId="14111"/>
    <cellStyle name="_laroux_응급센~1_응급2차" xfId="14112"/>
    <cellStyle name="_laroux_응급센~1_응급3차내역서" xfId="14113"/>
    <cellStyle name="_laroux_응급센~1_응급3차변경내역서" xfId="14114"/>
    <cellStyle name="_laroux_응급센~1_응급내역서" xfId="14115"/>
    <cellStyle name="_laroux_응급센~1_제천기능대학" xfId="14116"/>
    <cellStyle name="_laroux_응급센~1_중앙여고증축" xfId="14117"/>
    <cellStyle name="_laroux_응급센~1_차량등록사업소" xfId="14118"/>
    <cellStyle name="_laroux_응급센~1_창고증축내역" xfId="14119"/>
    <cellStyle name="_laroux_응급센~1_창고증축내역(대원)" xfId="14120"/>
    <cellStyle name="_laroux_응급센~1_청고증축" xfId="14121"/>
    <cellStyle name="_laroux_응급센~1_청소현장사무소시설개선사업소방공사" xfId="14122"/>
    <cellStyle name="_laroux_응급센~1_청주정구장시설 확충공사(소방)" xfId="14123"/>
    <cellStyle name="_laroux_응급센~1_충청일보" xfId="14124"/>
    <cellStyle name="_laroux_응급센~1_탑동양관보수공사(소방설비공사)" xfId="14125"/>
    <cellStyle name="_laroux_응급센~1_한국통신" xfId="14126"/>
    <cellStyle name="_LDLED설계변경갑지" xfId="14127"/>
    <cellStyle name="_LG TWIN TOWERS 서관 로비 확장공사 실행본 (0204)" xfId="33309"/>
    <cellStyle name="_LG2,3,4,6층(0313)" xfId="33310"/>
    <cellStyle name="_lg산출근거(2)" xfId="2932"/>
    <cellStyle name="_LG전선토목내역" xfId="33311"/>
    <cellStyle name="_L형옹벽" xfId="2933"/>
    <cellStyle name="_L형옹벽(25m)" xfId="2934"/>
    <cellStyle name="_mar-기초직업능력 개발 연구용역" xfId="14128"/>
    <cellStyle name="_MCC및분전반" xfId="14129"/>
    <cellStyle name="_Merry World Plaza 개산" xfId="33312"/>
    <cellStyle name="_MLCC 2차 공사 기성 1회" xfId="14130"/>
    <cellStyle name="_MSDS" xfId="346"/>
    <cellStyle name="_New Office Work 5F6F (0304)" xfId="33313"/>
    <cellStyle name="_P003-00 삼성제일병원" xfId="14131"/>
    <cellStyle name="_P-03-090공통(공사)" xfId="14132"/>
    <cellStyle name="_P-03-092공통" xfId="2935"/>
    <cellStyle name="_P-03-092공통_주남지구(본문)" xfId="2936"/>
    <cellStyle name="_P-03-092공통_주남지구보고서" xfId="2937"/>
    <cellStyle name="_P-03-092공통_주암2지구-예정가격조사보고서" xfId="2938"/>
    <cellStyle name="_P-03-092공통_중대지구 수해상습지 개선사업 설계예산서" xfId="2939"/>
    <cellStyle name="_P-03-092공통_중대지구(본문)" xfId="2940"/>
    <cellStyle name="_P-03-092공통_중대지구(본문)_1" xfId="2941"/>
    <cellStyle name="_P1" xfId="347"/>
    <cellStyle name="_P1_Abut(PILE)-SI" xfId="348"/>
    <cellStyle name="_P1_동해교대(PILE)" xfId="349"/>
    <cellStyle name="_P1_석산고가a2(직접기초)SI" xfId="350"/>
    <cellStyle name="_P1_신둔천Abut(PILE)-시점" xfId="351"/>
    <cellStyle name="_P1_신둔천Abut(PILE)-쫑점" xfId="352"/>
    <cellStyle name="_P2(보성임성리)" xfId="353"/>
    <cellStyle name="_P2(보성임성리)_Abut(PILE)-SI" xfId="354"/>
    <cellStyle name="_P2(보성임성리)_동해교대(PILE)" xfId="355"/>
    <cellStyle name="_P2(보성임성리)_석산고가a2(직접기초)SI" xfId="356"/>
    <cellStyle name="_P2(보성임성리)_신둔천Abut(PILE)-시점" xfId="357"/>
    <cellStyle name="_P2(보성임성리)_신둔천Abut(PILE)-쫑점" xfId="358"/>
    <cellStyle name="_P2(보성임성리)_용문교-시점측교대(직접기초)" xfId="359"/>
    <cellStyle name="_P2(보성임성리)_용문교-시점측교대(직접기초)_Abut(PILE)-SI" xfId="360"/>
    <cellStyle name="_P2(보성임성리)_용문교-시점측교대(직접기초)_동해교대(PILE)" xfId="361"/>
    <cellStyle name="_P2(보성임성리)_용문교-시점측교대(직접기초)_석산고가a2(직접기초)SI" xfId="362"/>
    <cellStyle name="_P2(보성임성리)_용문교-시점측교대(직접기초)_신둔천Abut(PILE)-시점" xfId="363"/>
    <cellStyle name="_P2(보성임성리)_용문교-시점측교대(직접기초)_신둔천Abut(PILE)-쫑점" xfId="364"/>
    <cellStyle name="_P2(보성임성리)_화전교교각계산서-P1" xfId="365"/>
    <cellStyle name="_P2(보성임성리)_화전교교각계산서-P1_Abut(PILE)-SI" xfId="366"/>
    <cellStyle name="_P2(보성임성리)_화전교교각계산서-P1_동해교대(PILE)" xfId="367"/>
    <cellStyle name="_P2(보성임성리)_화전교교각계산서-P1_석산고가a2(직접기초)SI" xfId="368"/>
    <cellStyle name="_P2(보성임성리)_화전교교각계산서-P1_신둔천Abut(PILE)-시점" xfId="369"/>
    <cellStyle name="_P2(보성임성리)_화전교교각계산서-P1_신둔천Abut(PILE)-쫑점" xfId="370"/>
    <cellStyle name="_P2-1" xfId="371"/>
    <cellStyle name="_P2-1_Abut(PILE)-SI" xfId="372"/>
    <cellStyle name="_P2-1_동해교대(PILE)" xfId="373"/>
    <cellStyle name="_P2-1_석산고가a2(직접기초)SI" xfId="374"/>
    <cellStyle name="_P2-1_신둔천Abut(PILE)-시점" xfId="375"/>
    <cellStyle name="_P2-1_신둔천Abut(PILE)-쫑점" xfId="376"/>
    <cellStyle name="_P2-1_용문교-시점측교대(직접기초)" xfId="377"/>
    <cellStyle name="_P2-1_용문교-시점측교대(직접기초)_Abut(PILE)-SI" xfId="378"/>
    <cellStyle name="_P2-1_용문교-시점측교대(직접기초)_동해교대(PILE)" xfId="379"/>
    <cellStyle name="_P2-1_용문교-시점측교대(직접기초)_석산고가a2(직접기초)SI" xfId="380"/>
    <cellStyle name="_P2-1_용문교-시점측교대(직접기초)_신둔천Abut(PILE)-시점" xfId="381"/>
    <cellStyle name="_P2-1_용문교-시점측교대(직접기초)_신둔천Abut(PILE)-쫑점" xfId="382"/>
    <cellStyle name="_P2-1_화전교교각계산서-P1" xfId="383"/>
    <cellStyle name="_P2-1_화전교교각계산서-P1_Abut(PILE)-SI" xfId="384"/>
    <cellStyle name="_P2-1_화전교교각계산서-P1_동해교대(PILE)" xfId="385"/>
    <cellStyle name="_P2-1_화전교교각계산서-P1_석산고가a2(직접기초)SI" xfId="386"/>
    <cellStyle name="_P2-1_화전교교각계산서-P1_신둔천Abut(PILE)-시점" xfId="387"/>
    <cellStyle name="_P2-1_화전교교각계산서-P1_신둔천Abut(PILE)-쫑점" xfId="388"/>
    <cellStyle name="_P5" xfId="389"/>
    <cellStyle name="_P5_Abut(PILE)-SI" xfId="390"/>
    <cellStyle name="_P5_동해교대(PILE)" xfId="391"/>
    <cellStyle name="_P5_석산고가a2(직접기초)SI" xfId="392"/>
    <cellStyle name="_P5_신둔천Abut(PILE)-시점" xfId="393"/>
    <cellStyle name="_P5_신둔천Abut(PILE)-쫑점" xfId="394"/>
    <cellStyle name="_P5_화전교교각계산서-P1" xfId="395"/>
    <cellStyle name="_P5_화전교교각계산서-P1_Abut(PILE)-SI" xfId="396"/>
    <cellStyle name="_P5_화전교교각계산서-P1_동해교대(PILE)" xfId="397"/>
    <cellStyle name="_P5_화전교교각계산서-P1_석산고가a2(직접기초)SI" xfId="398"/>
    <cellStyle name="_P5_화전교교각계산서-P1_신둔천Abut(PILE)-시점" xfId="399"/>
    <cellStyle name="_P5_화전교교각계산서-P1_신둔천Abut(PILE)-쫑점" xfId="400"/>
    <cellStyle name="_P7" xfId="401"/>
    <cellStyle name="_P7_Abut(PILE)-SI" xfId="402"/>
    <cellStyle name="_P7_동해교대(PILE)" xfId="403"/>
    <cellStyle name="_P7_석산고가a2(직접기초)SI" xfId="404"/>
    <cellStyle name="_P7_신둔천Abut(PILE)-시점" xfId="405"/>
    <cellStyle name="_P7_신둔천Abut(PILE)-쫑점" xfId="406"/>
    <cellStyle name="_pdf변환" xfId="407"/>
    <cellStyle name="_pinx biotopia (0409제출)" xfId="33314"/>
    <cellStyle name="_PM구분안" xfId="33315"/>
    <cellStyle name="_port" xfId="33316"/>
    <cellStyle name="_ppi~11" xfId="408"/>
    <cellStyle name="_PQT" xfId="14133"/>
    <cellStyle name="_PQT_1" xfId="14134"/>
    <cellStyle name="_Project brief" xfId="33317"/>
    <cellStyle name="_PRS 교량 거더-최종 결과-수정" xfId="14135"/>
    <cellStyle name="_PSM" xfId="14136"/>
    <cellStyle name="_P교대1" xfId="409"/>
    <cellStyle name="_P교대1_A1(직접기초)-0409" xfId="410"/>
    <cellStyle name="_P교대1_Abut(PILE)-SI" xfId="411"/>
    <cellStyle name="_P교대1_P1" xfId="412"/>
    <cellStyle name="_P교대1_P1_Abut(PILE)-SI" xfId="413"/>
    <cellStyle name="_P교대1_P1_동해교대(PILE)" xfId="414"/>
    <cellStyle name="_P교대1_P1_석산고가a2(직접기초)SI" xfId="415"/>
    <cellStyle name="_P교대1_P1_신둔천Abut(PILE)-시점" xfId="416"/>
    <cellStyle name="_P교대1_P1_신둔천Abut(PILE)-쫑점" xfId="417"/>
    <cellStyle name="_P교대1_P5" xfId="418"/>
    <cellStyle name="_P교대1_P5_Abut(PILE)-SI" xfId="419"/>
    <cellStyle name="_P교대1_P5_동해교대(PILE)" xfId="420"/>
    <cellStyle name="_P교대1_P5_석산고가a2(직접기초)SI" xfId="421"/>
    <cellStyle name="_P교대1_P5_신둔천Abut(PILE)-시점" xfId="422"/>
    <cellStyle name="_P교대1_P5_신둔천Abut(PILE)-쫑점" xfId="423"/>
    <cellStyle name="_P교대1_P5_화전교교각계산서-P1" xfId="424"/>
    <cellStyle name="_P교대1_P5_화전교교각계산서-P1_Abut(PILE)-SI" xfId="425"/>
    <cellStyle name="_P교대1_P5_화전교교각계산서-P1_동해교대(PILE)" xfId="426"/>
    <cellStyle name="_P교대1_P5_화전교교각계산서-P1_석산고가a2(직접기초)SI" xfId="427"/>
    <cellStyle name="_P교대1_P5_화전교교각계산서-P1_신둔천Abut(PILE)-시점" xfId="428"/>
    <cellStyle name="_P교대1_P5_화전교교각계산서-P1_신둔천Abut(PILE)-쫑점" xfId="429"/>
    <cellStyle name="_P교대1_P7" xfId="430"/>
    <cellStyle name="_P교대1_P7_Abut(PILE)-SI" xfId="431"/>
    <cellStyle name="_P교대1_P7_동해교대(PILE)" xfId="432"/>
    <cellStyle name="_P교대1_P7_석산고가a2(직접기초)SI" xfId="433"/>
    <cellStyle name="_P교대1_P7_신둔천Abut(PILE)-시점" xfId="434"/>
    <cellStyle name="_P교대1_P7_신둔천Abut(PILE)-쫑점" xfId="435"/>
    <cellStyle name="_P교대1_기타" xfId="436"/>
    <cellStyle name="_P교대1_기타_Abut(PILE)-SI" xfId="437"/>
    <cellStyle name="_P교대1_기타_동해교대(PILE)" xfId="438"/>
    <cellStyle name="_P교대1_기타_석산고가a2(직접기초)SI" xfId="439"/>
    <cellStyle name="_P교대1_기타_신둔천Abut(PILE)-시점" xfId="440"/>
    <cellStyle name="_P교대1_기타_신둔천Abut(PILE)-쫑점" xfId="441"/>
    <cellStyle name="_P교대1_남정과선교(최종)" xfId="442"/>
    <cellStyle name="_P교대1_동해교대(PILE)" xfId="443"/>
    <cellStyle name="_P교대1_석산고가a2(직접기초)SI" xfId="444"/>
    <cellStyle name="_P교대1_신둔천Abut(PILE)-시점" xfId="445"/>
    <cellStyle name="_P교대1_신둔천Abut(PILE)-쫑점" xfId="446"/>
    <cellStyle name="_P교대1_용문교-P8" xfId="447"/>
    <cellStyle name="_P교대1_용문교-P8_Abut(PILE)-SI" xfId="448"/>
    <cellStyle name="_P교대1_용문교-P8_동해교대(PILE)" xfId="449"/>
    <cellStyle name="_P교대1_용문교-P8_석산고가a2(직접기초)SI" xfId="450"/>
    <cellStyle name="_P교대1_용문교-P8_신둔천Abut(PILE)-시점" xfId="451"/>
    <cellStyle name="_P교대1_용문교-P8_신둔천Abut(PILE)-쫑점" xfId="452"/>
    <cellStyle name="_P교대1_용문교-시점측교대(입고선)" xfId="453"/>
    <cellStyle name="_P교대1_용문교-시점측교대(입고선)_Abut(PILE)-SI" xfId="454"/>
    <cellStyle name="_P교대1_용문교-시점측교대(입고선)_동해교대(PILE)" xfId="455"/>
    <cellStyle name="_P교대1_용문교-시점측교대(입고선)_석산고가a2(직접기초)SI" xfId="456"/>
    <cellStyle name="_P교대1_용문교-시점측교대(입고선)_신둔천Abut(PILE)-시점" xfId="457"/>
    <cellStyle name="_P교대1_용문교-시점측교대(입고선)_신둔천Abut(PILE)-쫑점" xfId="458"/>
    <cellStyle name="_P교대1_용문교-시점측교대(직접기초)" xfId="459"/>
    <cellStyle name="_P교대1_용문교-시점측교대(직접기초)_Abut(PILE)-SI" xfId="460"/>
    <cellStyle name="_P교대1_용문교-시점측교대(직접기초)_동해교대(PILE)" xfId="461"/>
    <cellStyle name="_P교대1_용문교-시점측교대(직접기초)_석산고가a2(직접기초)SI" xfId="462"/>
    <cellStyle name="_P교대1_용문교-시점측교대(직접기초)_신둔천Abut(PILE)-시점" xfId="463"/>
    <cellStyle name="_P교대1_용문교-시점측교대(직접기초)_신둔천Abut(PILE)-쫑점" xfId="464"/>
    <cellStyle name="_P교대1_축인장고려시" xfId="465"/>
    <cellStyle name="_P교대1_하중 및 작용위치" xfId="466"/>
    <cellStyle name="_P교대1_하중 및 작용위치_Abut(PILE)-SI" xfId="467"/>
    <cellStyle name="_P교대1_하중 및 작용위치_동해교대(PILE)" xfId="468"/>
    <cellStyle name="_P교대1_하중 및 작용위치_석산고가a2(직접기초)SI" xfId="469"/>
    <cellStyle name="_P교대1_하중 및 작용위치_신둔천Abut(PILE)-시점" xfId="470"/>
    <cellStyle name="_P교대1_하중 및 작용위치_신둔천Abut(PILE)-쫑점" xfId="471"/>
    <cellStyle name="_P교대2" xfId="472"/>
    <cellStyle name="_P교대2_A1(직접기초)-0409" xfId="473"/>
    <cellStyle name="_P교대2_Abut(PILE)-SI" xfId="474"/>
    <cellStyle name="_P교대2_P1" xfId="475"/>
    <cellStyle name="_P교대2_P1_Abut(PILE)-SI" xfId="476"/>
    <cellStyle name="_P교대2_P1_동해교대(PILE)" xfId="477"/>
    <cellStyle name="_P교대2_P1_석산고가a2(직접기초)SI" xfId="478"/>
    <cellStyle name="_P교대2_P1_신둔천Abut(PILE)-시점" xfId="479"/>
    <cellStyle name="_P교대2_P1_신둔천Abut(PILE)-쫑점" xfId="480"/>
    <cellStyle name="_P교대2_P5" xfId="481"/>
    <cellStyle name="_P교대2_P5_Abut(PILE)-SI" xfId="482"/>
    <cellStyle name="_P교대2_P5_동해교대(PILE)" xfId="483"/>
    <cellStyle name="_P교대2_P5_석산고가a2(직접기초)SI" xfId="484"/>
    <cellStyle name="_P교대2_P5_신둔천Abut(PILE)-시점" xfId="485"/>
    <cellStyle name="_P교대2_P5_신둔천Abut(PILE)-쫑점" xfId="486"/>
    <cellStyle name="_P교대2_P5_화전교교각계산서-P1" xfId="487"/>
    <cellStyle name="_P교대2_P5_화전교교각계산서-P1_Abut(PILE)-SI" xfId="488"/>
    <cellStyle name="_P교대2_P5_화전교교각계산서-P1_동해교대(PILE)" xfId="489"/>
    <cellStyle name="_P교대2_P5_화전교교각계산서-P1_석산고가a2(직접기초)SI" xfId="490"/>
    <cellStyle name="_P교대2_P5_화전교교각계산서-P1_신둔천Abut(PILE)-시점" xfId="491"/>
    <cellStyle name="_P교대2_P5_화전교교각계산서-P1_신둔천Abut(PILE)-쫑점" xfId="492"/>
    <cellStyle name="_P교대2_P7" xfId="493"/>
    <cellStyle name="_P교대2_P7_Abut(PILE)-SI" xfId="494"/>
    <cellStyle name="_P교대2_P7_동해교대(PILE)" xfId="495"/>
    <cellStyle name="_P교대2_P7_석산고가a2(직접기초)SI" xfId="496"/>
    <cellStyle name="_P교대2_P7_신둔천Abut(PILE)-시점" xfId="497"/>
    <cellStyle name="_P교대2_P7_신둔천Abut(PILE)-쫑점" xfId="498"/>
    <cellStyle name="_P교대2_기타" xfId="499"/>
    <cellStyle name="_P교대2_기타_Abut(PILE)-SI" xfId="500"/>
    <cellStyle name="_P교대2_기타_동해교대(PILE)" xfId="501"/>
    <cellStyle name="_P교대2_기타_석산고가a2(직접기초)SI" xfId="502"/>
    <cellStyle name="_P교대2_기타_신둔천Abut(PILE)-시점" xfId="503"/>
    <cellStyle name="_P교대2_기타_신둔천Abut(PILE)-쫑점" xfId="504"/>
    <cellStyle name="_P교대2_남정과선교(최종)" xfId="505"/>
    <cellStyle name="_P교대2_동해교대(PILE)" xfId="506"/>
    <cellStyle name="_P교대2_석산고가a2(직접기초)SI" xfId="507"/>
    <cellStyle name="_P교대2_신둔천Abut(PILE)-시점" xfId="508"/>
    <cellStyle name="_P교대2_신둔천Abut(PILE)-쫑점" xfId="509"/>
    <cellStyle name="_P교대2_용문교-P8" xfId="510"/>
    <cellStyle name="_P교대2_용문교-P8_Abut(PILE)-SI" xfId="511"/>
    <cellStyle name="_P교대2_용문교-P8_동해교대(PILE)" xfId="512"/>
    <cellStyle name="_P교대2_용문교-P8_석산고가a2(직접기초)SI" xfId="513"/>
    <cellStyle name="_P교대2_용문교-P8_신둔천Abut(PILE)-시점" xfId="514"/>
    <cellStyle name="_P교대2_용문교-P8_신둔천Abut(PILE)-쫑점" xfId="515"/>
    <cellStyle name="_P교대2_용문교-시점측교대(입고선)" xfId="516"/>
    <cellStyle name="_P교대2_용문교-시점측교대(입고선)_Abut(PILE)-SI" xfId="517"/>
    <cellStyle name="_P교대2_용문교-시점측교대(입고선)_동해교대(PILE)" xfId="518"/>
    <cellStyle name="_P교대2_용문교-시점측교대(입고선)_석산고가a2(직접기초)SI" xfId="519"/>
    <cellStyle name="_P교대2_용문교-시점측교대(입고선)_신둔천Abut(PILE)-시점" xfId="520"/>
    <cellStyle name="_P교대2_용문교-시점측교대(입고선)_신둔천Abut(PILE)-쫑점" xfId="521"/>
    <cellStyle name="_P교대2_용문교-시점측교대(직접기초)" xfId="522"/>
    <cellStyle name="_P교대2_용문교-시점측교대(직접기초)_Abut(PILE)-SI" xfId="523"/>
    <cellStyle name="_P교대2_용문교-시점측교대(직접기초)_동해교대(PILE)" xfId="524"/>
    <cellStyle name="_P교대2_용문교-시점측교대(직접기초)_석산고가a2(직접기초)SI" xfId="525"/>
    <cellStyle name="_P교대2_용문교-시점측교대(직접기초)_신둔천Abut(PILE)-시점" xfId="526"/>
    <cellStyle name="_P교대2_용문교-시점측교대(직접기초)_신둔천Abut(PILE)-쫑점" xfId="527"/>
    <cellStyle name="_P교대2_축인장고려시" xfId="528"/>
    <cellStyle name="_P교대2_하중 및 작용위치" xfId="529"/>
    <cellStyle name="_P교대2_하중 및 작용위치_Abut(PILE)-SI" xfId="530"/>
    <cellStyle name="_P교대2_하중 및 작용위치_동해교대(PILE)" xfId="531"/>
    <cellStyle name="_P교대2_하중 및 작용위치_석산고가a2(직접기초)SI" xfId="532"/>
    <cellStyle name="_P교대2_하중 및 작용위치_신둔천Abut(PILE)-시점" xfId="533"/>
    <cellStyle name="_P교대2_하중 및 작용위치_신둔천Abut(PILE)-쫑점" xfId="534"/>
    <cellStyle name="_P교대3" xfId="535"/>
    <cellStyle name="_P교대3_A1(직접기초)-0409" xfId="536"/>
    <cellStyle name="_P교대3_Abut(PILE)-SI" xfId="537"/>
    <cellStyle name="_P교대3_P1" xfId="538"/>
    <cellStyle name="_P교대3_P1_Abut(PILE)-SI" xfId="539"/>
    <cellStyle name="_P교대3_P1_동해교대(PILE)" xfId="540"/>
    <cellStyle name="_P교대3_P1_석산고가a2(직접기초)SI" xfId="541"/>
    <cellStyle name="_P교대3_P1_신둔천Abut(PILE)-시점" xfId="542"/>
    <cellStyle name="_P교대3_P1_신둔천Abut(PILE)-쫑점" xfId="543"/>
    <cellStyle name="_P교대3_P5" xfId="544"/>
    <cellStyle name="_P교대3_P5_Abut(PILE)-SI" xfId="545"/>
    <cellStyle name="_P교대3_P5_동해교대(PILE)" xfId="546"/>
    <cellStyle name="_P교대3_P5_석산고가a2(직접기초)SI" xfId="547"/>
    <cellStyle name="_P교대3_P5_신둔천Abut(PILE)-시점" xfId="548"/>
    <cellStyle name="_P교대3_P5_신둔천Abut(PILE)-쫑점" xfId="549"/>
    <cellStyle name="_P교대3_P5_화전교교각계산서-P1" xfId="550"/>
    <cellStyle name="_P교대3_P5_화전교교각계산서-P1_Abut(PILE)-SI" xfId="551"/>
    <cellStyle name="_P교대3_P5_화전교교각계산서-P1_동해교대(PILE)" xfId="552"/>
    <cellStyle name="_P교대3_P5_화전교교각계산서-P1_석산고가a2(직접기초)SI" xfId="553"/>
    <cellStyle name="_P교대3_P5_화전교교각계산서-P1_신둔천Abut(PILE)-시점" xfId="554"/>
    <cellStyle name="_P교대3_P5_화전교교각계산서-P1_신둔천Abut(PILE)-쫑점" xfId="555"/>
    <cellStyle name="_P교대3_P7" xfId="556"/>
    <cellStyle name="_P교대3_P7_Abut(PILE)-SI" xfId="557"/>
    <cellStyle name="_P교대3_P7_동해교대(PILE)" xfId="558"/>
    <cellStyle name="_P교대3_P7_석산고가a2(직접기초)SI" xfId="559"/>
    <cellStyle name="_P교대3_P7_신둔천Abut(PILE)-시점" xfId="560"/>
    <cellStyle name="_P교대3_P7_신둔천Abut(PILE)-쫑점" xfId="561"/>
    <cellStyle name="_P교대3_기타" xfId="562"/>
    <cellStyle name="_P교대3_기타_Abut(PILE)-SI" xfId="563"/>
    <cellStyle name="_P교대3_기타_동해교대(PILE)" xfId="564"/>
    <cellStyle name="_P교대3_기타_석산고가a2(직접기초)SI" xfId="565"/>
    <cellStyle name="_P교대3_기타_신둔천Abut(PILE)-시점" xfId="566"/>
    <cellStyle name="_P교대3_기타_신둔천Abut(PILE)-쫑점" xfId="567"/>
    <cellStyle name="_P교대3_남정과선교(최종)" xfId="568"/>
    <cellStyle name="_P교대3_동해교대(PILE)" xfId="569"/>
    <cellStyle name="_P교대3_석산고가a2(직접기초)SI" xfId="570"/>
    <cellStyle name="_P교대3_신둔천Abut(PILE)-시점" xfId="571"/>
    <cellStyle name="_P교대3_신둔천Abut(PILE)-쫑점" xfId="572"/>
    <cellStyle name="_P교대3_용문교-P8" xfId="573"/>
    <cellStyle name="_P교대3_용문교-P8_Abut(PILE)-SI" xfId="574"/>
    <cellStyle name="_P교대3_용문교-P8_동해교대(PILE)" xfId="575"/>
    <cellStyle name="_P교대3_용문교-P8_석산고가a2(직접기초)SI" xfId="576"/>
    <cellStyle name="_P교대3_용문교-P8_신둔천Abut(PILE)-시점" xfId="577"/>
    <cellStyle name="_P교대3_용문교-P8_신둔천Abut(PILE)-쫑점" xfId="578"/>
    <cellStyle name="_P교대3_용문교-시점측교대(입고선)" xfId="579"/>
    <cellStyle name="_P교대3_용문교-시점측교대(입고선)_Abut(PILE)-SI" xfId="580"/>
    <cellStyle name="_P교대3_용문교-시점측교대(입고선)_동해교대(PILE)" xfId="581"/>
    <cellStyle name="_P교대3_용문교-시점측교대(입고선)_석산고가a2(직접기초)SI" xfId="582"/>
    <cellStyle name="_P교대3_용문교-시점측교대(입고선)_신둔천Abut(PILE)-시점" xfId="583"/>
    <cellStyle name="_P교대3_용문교-시점측교대(입고선)_신둔천Abut(PILE)-쫑점" xfId="584"/>
    <cellStyle name="_P교대3_용문교-시점측교대(직접기초)" xfId="585"/>
    <cellStyle name="_P교대3_용문교-시점측교대(직접기초)_Abut(PILE)-SI" xfId="586"/>
    <cellStyle name="_P교대3_용문교-시점측교대(직접기초)_동해교대(PILE)" xfId="587"/>
    <cellStyle name="_P교대3_용문교-시점측교대(직접기초)_석산고가a2(직접기초)SI" xfId="588"/>
    <cellStyle name="_P교대3_용문교-시점측교대(직접기초)_신둔천Abut(PILE)-시점" xfId="589"/>
    <cellStyle name="_P교대3_용문교-시점측교대(직접기초)_신둔천Abut(PILE)-쫑점" xfId="590"/>
    <cellStyle name="_P교대3_축인장고려시" xfId="591"/>
    <cellStyle name="_P교대3_하중 및 작용위치" xfId="592"/>
    <cellStyle name="_P교대3_하중 및 작용위치_Abut(PILE)-SI" xfId="593"/>
    <cellStyle name="_P교대3_하중 및 작용위치_동해교대(PILE)" xfId="594"/>
    <cellStyle name="_P교대3_하중 및 작용위치_석산고가a2(직접기초)SI" xfId="595"/>
    <cellStyle name="_P교대3_하중 및 작용위치_신둔천Abut(PILE)-시점" xfId="596"/>
    <cellStyle name="_P교대3_하중 및 작용위치_신둔천Abut(PILE)-쫑점" xfId="597"/>
    <cellStyle name="_P교대4" xfId="598"/>
    <cellStyle name="_P교대4_A1(직접기초)-0409" xfId="599"/>
    <cellStyle name="_P교대4_Abut(PILE)-SI" xfId="600"/>
    <cellStyle name="_P교대4_P1" xfId="601"/>
    <cellStyle name="_P교대4_P1_Abut(PILE)-SI" xfId="602"/>
    <cellStyle name="_P교대4_P1_동해교대(PILE)" xfId="603"/>
    <cellStyle name="_P교대4_P1_석산고가a2(직접기초)SI" xfId="604"/>
    <cellStyle name="_P교대4_P1_신둔천Abut(PILE)-시점" xfId="605"/>
    <cellStyle name="_P교대4_P1_신둔천Abut(PILE)-쫑점" xfId="606"/>
    <cellStyle name="_P교대4_P5" xfId="607"/>
    <cellStyle name="_P교대4_P5_Abut(PILE)-SI" xfId="608"/>
    <cellStyle name="_P교대4_P5_동해교대(PILE)" xfId="609"/>
    <cellStyle name="_P교대4_P5_석산고가a2(직접기초)SI" xfId="610"/>
    <cellStyle name="_P교대4_P5_신둔천Abut(PILE)-시점" xfId="611"/>
    <cellStyle name="_P교대4_P5_신둔천Abut(PILE)-쫑점" xfId="612"/>
    <cellStyle name="_P교대4_P5_화전교교각계산서-P1" xfId="613"/>
    <cellStyle name="_P교대4_P5_화전교교각계산서-P1_Abut(PILE)-SI" xfId="614"/>
    <cellStyle name="_P교대4_P5_화전교교각계산서-P1_동해교대(PILE)" xfId="615"/>
    <cellStyle name="_P교대4_P5_화전교교각계산서-P1_석산고가a2(직접기초)SI" xfId="616"/>
    <cellStyle name="_P교대4_P5_화전교교각계산서-P1_신둔천Abut(PILE)-시점" xfId="617"/>
    <cellStyle name="_P교대4_P5_화전교교각계산서-P1_신둔천Abut(PILE)-쫑점" xfId="618"/>
    <cellStyle name="_P교대4_P7" xfId="619"/>
    <cellStyle name="_P교대4_P7_Abut(PILE)-SI" xfId="620"/>
    <cellStyle name="_P교대4_P7_동해교대(PILE)" xfId="621"/>
    <cellStyle name="_P교대4_P7_석산고가a2(직접기초)SI" xfId="622"/>
    <cellStyle name="_P교대4_P7_신둔천Abut(PILE)-시점" xfId="623"/>
    <cellStyle name="_P교대4_P7_신둔천Abut(PILE)-쫑점" xfId="624"/>
    <cellStyle name="_P교대4_기타" xfId="625"/>
    <cellStyle name="_P교대4_기타_Abut(PILE)-SI" xfId="626"/>
    <cellStyle name="_P교대4_기타_동해교대(PILE)" xfId="627"/>
    <cellStyle name="_P교대4_기타_석산고가a2(직접기초)SI" xfId="628"/>
    <cellStyle name="_P교대4_기타_신둔천Abut(PILE)-시점" xfId="629"/>
    <cellStyle name="_P교대4_기타_신둔천Abut(PILE)-쫑점" xfId="630"/>
    <cellStyle name="_P교대4_남정과선교(최종)" xfId="631"/>
    <cellStyle name="_P교대4_동해교대(PILE)" xfId="632"/>
    <cellStyle name="_P교대4_석산고가a2(직접기초)SI" xfId="633"/>
    <cellStyle name="_P교대4_신둔천Abut(PILE)-시점" xfId="634"/>
    <cellStyle name="_P교대4_신둔천Abut(PILE)-쫑점" xfId="635"/>
    <cellStyle name="_P교대4_용문교-P8" xfId="636"/>
    <cellStyle name="_P교대4_용문교-P8_Abut(PILE)-SI" xfId="637"/>
    <cellStyle name="_P교대4_용문교-P8_동해교대(PILE)" xfId="638"/>
    <cellStyle name="_P교대4_용문교-P8_석산고가a2(직접기초)SI" xfId="639"/>
    <cellStyle name="_P교대4_용문교-P8_신둔천Abut(PILE)-시점" xfId="640"/>
    <cellStyle name="_P교대4_용문교-P8_신둔천Abut(PILE)-쫑점" xfId="641"/>
    <cellStyle name="_P교대4_용문교-시점측교대(입고선)" xfId="642"/>
    <cellStyle name="_P교대4_용문교-시점측교대(입고선)_Abut(PILE)-SI" xfId="643"/>
    <cellStyle name="_P교대4_용문교-시점측교대(입고선)_동해교대(PILE)" xfId="644"/>
    <cellStyle name="_P교대4_용문교-시점측교대(입고선)_석산고가a2(직접기초)SI" xfId="645"/>
    <cellStyle name="_P교대4_용문교-시점측교대(입고선)_신둔천Abut(PILE)-시점" xfId="646"/>
    <cellStyle name="_P교대4_용문교-시점측교대(입고선)_신둔천Abut(PILE)-쫑점" xfId="647"/>
    <cellStyle name="_P교대4_용문교-시점측교대(직접기초)" xfId="648"/>
    <cellStyle name="_P교대4_용문교-시점측교대(직접기초)_Abut(PILE)-SI" xfId="649"/>
    <cellStyle name="_P교대4_용문교-시점측교대(직접기초)_동해교대(PILE)" xfId="650"/>
    <cellStyle name="_P교대4_용문교-시점측교대(직접기초)_석산고가a2(직접기초)SI" xfId="651"/>
    <cellStyle name="_P교대4_용문교-시점측교대(직접기초)_신둔천Abut(PILE)-시점" xfId="652"/>
    <cellStyle name="_P교대4_용문교-시점측교대(직접기초)_신둔천Abut(PILE)-쫑점" xfId="653"/>
    <cellStyle name="_P교대4_축인장고려시" xfId="654"/>
    <cellStyle name="_P교대4_하중 및 작용위치" xfId="655"/>
    <cellStyle name="_P교대4_하중 및 작용위치_Abut(PILE)-SI" xfId="656"/>
    <cellStyle name="_P교대4_하중 및 작용위치_동해교대(PILE)" xfId="657"/>
    <cellStyle name="_P교대4_하중 및 작용위치_석산고가a2(직접기초)SI" xfId="658"/>
    <cellStyle name="_P교대4_하중 및 작용위치_신둔천Abut(PILE)-시점" xfId="659"/>
    <cellStyle name="_P교대4_하중 및 작용위치_신둔천Abut(PILE)-쫑점" xfId="660"/>
    <cellStyle name="_RE" xfId="14137"/>
    <cellStyle name="_RESULTS" xfId="14138"/>
    <cellStyle name="_RESULTS_견적(설비)" xfId="33318"/>
    <cellStyle name="_RESULTS_홈플러스(광양점)-동부" xfId="33319"/>
    <cellStyle name="_RESULTS_홈플러스(제주서귀포)설비견적" xfId="33320"/>
    <cellStyle name="_RESULTS_홈플러스(제주서귀포)설비견적(수정)" xfId="33321"/>
    <cellStyle name="_RESULTS_홈플러스공내역서(김제점)동부" xfId="33322"/>
    <cellStyle name="_RFID(최종)" xfId="14139"/>
    <cellStyle name="_RHD (2)" xfId="14140"/>
    <cellStyle name="_RHD (2)_1" xfId="14141"/>
    <cellStyle name="_r양주회암사지-전기산출서" xfId="2942"/>
    <cellStyle name="_Sheet2" xfId="14142"/>
    <cellStyle name="_Sheet2_(현)영산강 화원지구 포장공사" xfId="14143"/>
    <cellStyle name="_Sheet2_LG전선 내역서(설비-2차)" xfId="33323"/>
    <cellStyle name="_Sheet2_견적서(2001-1)" xfId="14144"/>
    <cellStyle name="_Sheet2_견적서(2001-1)_(현)영산강 화원지구 포장공사" xfId="14145"/>
    <cellStyle name="_Sheet2_견적서(2001-1)_견적서(2002-1)" xfId="14146"/>
    <cellStyle name="_Sheet2_견적서(2001-1)_견적서(2002-1)_(현)영산강 화원지구 포장공사" xfId="14147"/>
    <cellStyle name="_Sheet2_견적서(2001-1)_견적서(2002-1)_견적서(2002-1)" xfId="14148"/>
    <cellStyle name="_Sheet2_견적서(2001-1)_견적서(2002-1)_견적서(2002-1)_(현)영산강 화원지구 포장공사" xfId="14149"/>
    <cellStyle name="_Sheet2_견적서(2001-1)_견적서(2002-1)_대중견적서(2002-1)" xfId="14150"/>
    <cellStyle name="_Sheet2_견적서(2001-1)_견적서(2002-1)_대중견적서(2002-1)_(현)영산강 화원지구 포장공사" xfId="14151"/>
    <cellStyle name="_Sheet2_견적서(2001-1.)" xfId="14152"/>
    <cellStyle name="_Sheet2_견적서(2001-1.)_(현)영산강 화원지구 포장공사" xfId="14153"/>
    <cellStyle name="_Sheet2_견적서(2001-1.)_견적서(2002-1)" xfId="14154"/>
    <cellStyle name="_Sheet2_견적서(2001-1.)_견적서(2002-1)_(현)영산강 화원지구 포장공사" xfId="14155"/>
    <cellStyle name="_Sheet2_견적서(2001-1.)_견적서(2002-1)_견적서(2002-1)" xfId="14156"/>
    <cellStyle name="_Sheet2_견적서(2001-1.)_견적서(2002-1)_견적서(2002-1)_(현)영산강 화원지구 포장공사" xfId="14157"/>
    <cellStyle name="_Sheet2_견적서(2001-1.)_견적서(2002-1)_대중견적서(2002-1)" xfId="14158"/>
    <cellStyle name="_Sheet2_견적서(2001-1.)_견적서(2002-1)_대중견적서(2002-1)_(현)영산강 화원지구 포장공사" xfId="14159"/>
    <cellStyle name="_Sheet2_견적서(2002-1)" xfId="14160"/>
    <cellStyle name="_Sheet2_견적서(2002-1)_(현)영산강 화원지구 포장공사" xfId="14161"/>
    <cellStyle name="_Sheet2_견적서(2002-1)_견적서(2002-1)" xfId="14162"/>
    <cellStyle name="_Sheet2_견적서(2002-1)_견적서(2002-1)_(현)영산강 화원지구 포장공사" xfId="14163"/>
    <cellStyle name="_Sheet2_견적서(2002-1)_대중견적서(2002-1)" xfId="14164"/>
    <cellStyle name="_Sheet2_견적서(2002-1)_대중견적서(2002-1)_(현)영산강 화원지구 포장공사" xfId="14165"/>
    <cellStyle name="_Sheet2_역곡동 견적서-제출-10월02일-46억8천" xfId="33324"/>
    <cellStyle name="_Sheet2_역곡동 견적서-제출-10월02일-46억8천_LG전선 내역서(설비-2차)" xfId="33325"/>
    <cellStyle name="_Sheet2_역곡동 견적서-제출-10월02일-46억8천_전기내역서(02.22)" xfId="33326"/>
    <cellStyle name="_Sheet2_전기내역서(02.22)" xfId="33327"/>
    <cellStyle name="_SK 을지로 1공구(32~33층)제출견적" xfId="33328"/>
    <cellStyle name="_SK건설추정견적" xfId="33329"/>
    <cellStyle name="_SMC 물탱크 제작,설치(56종)-2005년" xfId="661"/>
    <cellStyle name="_SND2" xfId="33330"/>
    <cellStyle name="_SND2_LG전선 내역서(설비-2차)" xfId="33331"/>
    <cellStyle name="_SND2_역곡동 견적서-제출-10월02일-46억8천" xfId="33332"/>
    <cellStyle name="_SND2_역곡동 견적서-제출-10월02일-46억8천_LG전선 내역서(설비-2차)" xfId="33333"/>
    <cellStyle name="_SND2_역곡동 견적서-제출-10월02일-46억8천_전기내역서(02.22)" xfId="33334"/>
    <cellStyle name="_SND2_전기내역서(02.22)" xfId="33335"/>
    <cellStyle name="_SOLAR투광등내역서(1-21)" xfId="42166"/>
    <cellStyle name="_STS304가로등 2종에 관한 원가계산(대영)." xfId="662"/>
    <cellStyle name="_sts가로등주10m(2005.11)" xfId="663"/>
    <cellStyle name="_summary for MTRC P3" xfId="33336"/>
    <cellStyle name="_SW" xfId="14166"/>
    <cellStyle name="_SWISS(풍림)" xfId="33337"/>
    <cellStyle name="_SW비교견적2" xfId="14167"/>
    <cellStyle name="_sw최종-발주" xfId="33338"/>
    <cellStyle name="_TCS 영업소(050214)" xfId="664"/>
    <cellStyle name="_TRM중장기전략" xfId="14168"/>
    <cellStyle name="_Unit rate &amp; Quantity" xfId="33339"/>
    <cellStyle name="_UPS(1안)" xfId="33340"/>
    <cellStyle name="_UPS(1안) 2" xfId="33341"/>
    <cellStyle name="_U형개거1x1(NO.161+7)" xfId="2943"/>
    <cellStyle name="_U형개거실정보고(0.6)162" xfId="2944"/>
    <cellStyle name="_U형개거실정보고(1.0)162" xfId="2945"/>
    <cellStyle name="_U형개거실정보고(1.5 잡석수정)" xfId="2946"/>
    <cellStyle name="_U형개거실정보고(1.5)" xfId="2947"/>
    <cellStyle name="_U형개거실정보고(BOX)" xfId="2948"/>
    <cellStyle name="_U형개거실정보고(BOX)_Book1" xfId="2949"/>
    <cellStyle name="_U형개거실정보고(민원)" xfId="2950"/>
    <cellStyle name="_U형개거실정보고(민원)_Book1" xfId="2951"/>
    <cellStyle name="_U형개거실정보고(민원1)" xfId="2952"/>
    <cellStyle name="_U형개거실정보고(복개件)" xfId="2953"/>
    <cellStyle name="_U형측구(m당 단가)" xfId="2954"/>
    <cellStyle name="_VHF 데이터통신 시스템 소프트웨어 개선용역" xfId="14169"/>
    <cellStyle name="_VMS내역서" xfId="665"/>
    <cellStyle name="_X" xfId="666"/>
    <cellStyle name="_X_Sheet2" xfId="33342"/>
    <cellStyle name="_X_링크 견적" xfId="33343"/>
    <cellStyle name="_X_산출서" xfId="33344"/>
    <cellStyle name="_X_일위대가" xfId="33345"/>
    <cellStyle name="_X_일위목록" xfId="33346"/>
    <cellStyle name="_Yes-t" xfId="37292"/>
    <cellStyle name="_Yes-t 10" xfId="37293"/>
    <cellStyle name="_Yes-t 11" xfId="37294"/>
    <cellStyle name="_Yes-t 12" xfId="37295"/>
    <cellStyle name="_Yes-t 13" xfId="37296"/>
    <cellStyle name="_Yes-t 14" xfId="37297"/>
    <cellStyle name="_Yes-t 2" xfId="37298"/>
    <cellStyle name="_Yes-t 3" xfId="37299"/>
    <cellStyle name="_Yes-t 4" xfId="37300"/>
    <cellStyle name="_Yes-t 5" xfId="37301"/>
    <cellStyle name="_Yes-t 6" xfId="37302"/>
    <cellStyle name="_Yes-t 7" xfId="37303"/>
    <cellStyle name="_Yes-t 8" xfId="37304"/>
    <cellStyle name="_Yes-t 9" xfId="37305"/>
    <cellStyle name="_가로등 1종에 관한 원가계산용역(삼현엔지니어링)" xfId="667"/>
    <cellStyle name="_가로등기초-운반비별도계산" xfId="668"/>
    <cellStyle name="_가로등설치공사" xfId="37306"/>
    <cellStyle name="_가산동" xfId="33347"/>
    <cellStyle name="_가설건물 마감표" xfId="33348"/>
    <cellStyle name="_가설사무실(승인요청)" xfId="33349"/>
    <cellStyle name="_가설울타리2안(발주처승인 후 변경)050801" xfId="33350"/>
    <cellStyle name="_가설휀스(대한금속)발주" xfId="33351"/>
    <cellStyle name="_가실행양식" xfId="14170"/>
    <cellStyle name="_가실행예산" xfId="37307"/>
    <cellStyle name="_가옥구조물 외2" xfId="2955"/>
    <cellStyle name="_가옥구조물깨기" xfId="2956"/>
    <cellStyle name="_가옥구조물깨기(석축1)" xfId="2957"/>
    <cellStyle name="_간선전압강하계산서" xfId="42167"/>
    <cellStyle name="_간선전압강하계산서2.22" xfId="42168"/>
    <cellStyle name="_간접노무비율(1)" xfId="669"/>
    <cellStyle name="_간지" xfId="670"/>
    <cellStyle name="_간지,목차,페이지,표지" xfId="671"/>
    <cellStyle name="_간지,목차,페이지,표지_Sheet2" xfId="33352"/>
    <cellStyle name="_간지,목차,페이지,표지_링크 견적" xfId="33353"/>
    <cellStyle name="_간지,목차,페이지,표지_산출서" xfId="33354"/>
    <cellStyle name="_간지,목차,페이지,표지_일위대가" xfId="33355"/>
    <cellStyle name="_간지,목차,페이지,표지_일위목록" xfId="33356"/>
    <cellStyle name="_감가상각(01년도) (2)" xfId="672"/>
    <cellStyle name="_감가상각(01년도) (2) 2" xfId="14171"/>
    <cellStyle name="_감가상각(01년도) (2) 3" xfId="14172"/>
    <cellStyle name="_감가상각(01년도) (2) 4" xfId="14173"/>
    <cellStyle name="_감가상각(01년도) (3)" xfId="673"/>
    <cellStyle name="_감가상각(01년도) (3) 2" xfId="14174"/>
    <cellStyle name="_감가상각(01년도) (3) 3" xfId="14175"/>
    <cellStyle name="_감가상각(01년도) (3) 4" xfId="14176"/>
    <cellStyle name="_감귤박물관영상제작설치내역(뷰로테크)" xfId="674"/>
    <cellStyle name="_감귤박물관영상제작설치내역(뷰로테크) 2" xfId="33357"/>
    <cellStyle name="_감귤박물관영상제작설치내역(뷰로테크) 3" xfId="33358"/>
    <cellStyle name="_감귤박물관영상제작설치내역(뷰로테크)_Sheet2" xfId="33359"/>
    <cellStyle name="_감귤박물관영상제작설치내역(뷰로테크)_산출서" xfId="33360"/>
    <cellStyle name="_감귤박물관영상제작설치내역(뷰로테크)_일위대가" xfId="33361"/>
    <cellStyle name="_감귤박물관영상제작설치내역(뷰로테크)_일위목록" xfId="33362"/>
    <cellStyle name="_감리단 보고서-토목내역 및 원가" xfId="33363"/>
    <cellStyle name="_감응속도측정기" xfId="675"/>
    <cellStyle name="_갑지" xfId="676"/>
    <cellStyle name="_갑지(1221)" xfId="677"/>
    <cellStyle name="_갑지(총)" xfId="678"/>
    <cellStyle name="_갑지양식" xfId="14177"/>
    <cellStyle name="_갑지양식_견적내역" xfId="14178"/>
    <cellStyle name="_갑지양식_기흥TN내역" xfId="14179"/>
    <cellStyle name="_갑지양식_기흥TN설비전기BM" xfId="14180"/>
    <cellStyle name="_갑지양식_변경계약" xfId="14181"/>
    <cellStyle name="_갑지양식_설계변경물량산출근거" xfId="14182"/>
    <cellStyle name="_갑지양식_잠원동2차아파트내역" xfId="14183"/>
    <cellStyle name="_강과장(Fronnix,설계가1126)" xfId="679"/>
    <cellStyle name="_강관동바리" xfId="33364"/>
    <cellStyle name="_강교" xfId="33365"/>
    <cellStyle name="_강교_김천농업기술센터-이정준0420" xfId="33366"/>
    <cellStyle name="_강교_김천전망대조명공사0323" xfId="33367"/>
    <cellStyle name="_강교_김천전망대조명공사0323_김천농업기술센터-이정준0420" xfId="33368"/>
    <cellStyle name="_강교공사(03.03.25-4차변경)" xfId="33369"/>
    <cellStyle name="_강남 상면 환경공사" xfId="2958"/>
    <cellStyle name="_강내투찰내역서-x" xfId="2959"/>
    <cellStyle name="_강내투찰내역서-x_왜관-태평건설" xfId="2960"/>
    <cellStyle name="_강릉남산교-제출본" xfId="14184"/>
    <cellStyle name="_강릉남산교-제출본_견적내역" xfId="14185"/>
    <cellStyle name="_강릉남산교-제출본_기흥TN내역" xfId="14186"/>
    <cellStyle name="_강릉남산교-제출본_기흥TN설비전기BM" xfId="14187"/>
    <cellStyle name="_강릉남산교-제출본_변경계약" xfId="14188"/>
    <cellStyle name="_강릉남산교-제출본_설계변경물량산출근거" xfId="14189"/>
    <cellStyle name="_강릉남산교-제출본_잠원동2차아파트내역" xfId="14190"/>
    <cellStyle name="_강산FRP" xfId="680"/>
    <cellStyle name="_강산FRP_Sheet2" xfId="33370"/>
    <cellStyle name="_강산FRP_링크 견적" xfId="33371"/>
    <cellStyle name="_강산FRP_산출서" xfId="33372"/>
    <cellStyle name="_강산FRP_일위대가" xfId="33373"/>
    <cellStyle name="_강산FRP_일위목록" xfId="33374"/>
    <cellStyle name="_강원영어체험실(전시과학)" xfId="14191"/>
    <cellStyle name="_강원영어체험실(최종)" xfId="14192"/>
    <cellStyle name="_강원지역본부(2006년_060109)" xfId="2961"/>
    <cellStyle name="_개산견적" xfId="33375"/>
    <cellStyle name="_개선형표지판(제조)-전송" xfId="37308"/>
    <cellStyle name="_개신초등학교 다목적강당 방송설비" xfId="2962"/>
    <cellStyle name="_개요" xfId="681"/>
    <cellStyle name="_개요(봉림)-참고용" xfId="682"/>
    <cellStyle name="_개요(봉림)-최종" xfId="683"/>
    <cellStyle name="_개요(주안-인천)" xfId="684"/>
    <cellStyle name="_거게관광호텔 일위대가" xfId="2963"/>
    <cellStyle name="_거래실례" xfId="685"/>
    <cellStyle name="_거래실례 2" xfId="33376"/>
    <cellStyle name="_거래실례 3" xfId="33377"/>
    <cellStyle name="_거래실례_Sheet2" xfId="33378"/>
    <cellStyle name="_거래실례_산출서" xfId="33379"/>
    <cellStyle name="_거래실례_일위대가" xfId="33380"/>
    <cellStyle name="_거래실례_일위목록" xfId="33381"/>
    <cellStyle name="_거제U-2(3차)" xfId="33382"/>
    <cellStyle name="_거제U-2(3차)_거제U-2(3차)" xfId="33383"/>
    <cellStyle name="_거제U-2(3차)_거제U-2(3차)_김천농업기술센터-이정준0420" xfId="33384"/>
    <cellStyle name="_거제U-2(3차)_거제U-2(3차)_김천전망대조명공사0323" xfId="33385"/>
    <cellStyle name="_거제U-2(3차)_거제U-2(3차)_김천전망대조명공사0323_김천농업기술센터-이정준0420" xfId="33386"/>
    <cellStyle name="_거제U-2(3차)_거제U-2(3차)_신석용상투찰" xfId="33387"/>
    <cellStyle name="_거제U-2(3차)_거제U-2(3차)_신석용상투찰_김천농업기술센터-이정준0420" xfId="33388"/>
    <cellStyle name="_거제U-2(3차)_거제U-2(3차)_신석용상투찰_김천전망대조명공사0323" xfId="33389"/>
    <cellStyle name="_거제U-2(3차)_거제U-2(3차)_신석용상투찰_김천전망대조명공사0323_김천농업기술센터-이정준0420" xfId="33390"/>
    <cellStyle name="_거제U-2(3차)_김천농업기술센터-이정준0420" xfId="33391"/>
    <cellStyle name="_거제U-2(3차)_김천전망대조명공사0323" xfId="33392"/>
    <cellStyle name="_거제U-2(3차)_김천전망대조명공사0323_김천농업기술센터-이정준0420" xfId="33393"/>
    <cellStyle name="_거제U-2(3차)_신석용상투찰" xfId="33394"/>
    <cellStyle name="_거제U-2(3차)_신석용상투찰_김천농업기술센터-이정준0420" xfId="33395"/>
    <cellStyle name="_거제U-2(3차)_신석용상투찰_김천전망대조명공사0323" xfId="33396"/>
    <cellStyle name="_거제U-2(3차)_신석용상투찰_김천전망대조명공사0323_김천농업기술센터-이정준0420" xfId="33397"/>
    <cellStyle name="_거제난지계약내역" xfId="2964"/>
    <cellStyle name="_거제시 아주동1단지 아파트 신축공사" xfId="33398"/>
    <cellStyle name="_거제포로유적공원(배정)" xfId="2965"/>
    <cellStyle name="_거제포로유적공원(배정)_Sheet2" xfId="33399"/>
    <cellStyle name="_거제포로유적공원(배정)_링크 견적" xfId="33400"/>
    <cellStyle name="_거제포로유적공원(배정)_산출서" xfId="33401"/>
    <cellStyle name="_거제포로유적공원(배정)_일위대가" xfId="33402"/>
    <cellStyle name="_거제포로유적공원(배정)_일위목록" xfId="33403"/>
    <cellStyle name="_거창준공(설치)" xfId="14193"/>
    <cellStyle name="_거흥" xfId="33404"/>
    <cellStyle name="_건설관리과" xfId="37309"/>
    <cellStyle name="_건설교통기술" xfId="686"/>
    <cellStyle name="_건정토건" xfId="33405"/>
    <cellStyle name="_건정토건_김천농업기술센터-이정준0420" xfId="33406"/>
    <cellStyle name="_건정토건_김천전망대조명공사0323" xfId="33407"/>
    <cellStyle name="_건정토건_김천전망대조명공사0323_김천농업기술센터-이정준0420" xfId="33408"/>
    <cellStyle name="_건축" xfId="33409"/>
    <cellStyle name="_건축(041116)" xfId="33410"/>
    <cellStyle name="_건축견적서" xfId="33411"/>
    <cellStyle name="_건축견적서_LG전선 내역서(설비-2차)" xfId="33412"/>
    <cellStyle name="_건축견적서_역곡동 견적서-제출-10월02일-46억8천" xfId="33413"/>
    <cellStyle name="_건축견적서_역곡동 견적서-제출-10월02일-46억8천_LG전선 내역서(설비-2차)" xfId="33414"/>
    <cellStyle name="_건축견적서_역곡동 견적서-제출-10월02일-46억8천_전기내역서(02.22)" xfId="33415"/>
    <cellStyle name="_건축견적서_전기내역서(02.22)" xfId="33416"/>
    <cellStyle name="_건축공사-공내역서" xfId="33417"/>
    <cellStyle name="_건축공사-공내역서_김천농업기술센터-이정준0420" xfId="33418"/>
    <cellStyle name="_건축공사-공내역서_김천전망대조명공사0323" xfId="33419"/>
    <cellStyle name="_건축공사-공내역서_김천전망대조명공사0323_김천농업기술센터-이정준0420" xfId="33420"/>
    <cellStyle name="_건축내역_부대입찰(영종도)3.22last제출" xfId="33421"/>
    <cellStyle name="_건축내역서" xfId="33422"/>
    <cellStyle name="_건축일위대가 적용050729" xfId="33423"/>
    <cellStyle name="_게시판" xfId="33424"/>
    <cellStyle name="_견갑" xfId="14194"/>
    <cellStyle name="_견갑_(현)영산강 화원지구 포장공사" xfId="14195"/>
    <cellStyle name="_견갑_LG전선 내역서(설비-2차)" xfId="33425"/>
    <cellStyle name="_견갑_견적서(2001-1)" xfId="14196"/>
    <cellStyle name="_견갑_견적서(2001-1)_(현)영산강 화원지구 포장공사" xfId="14197"/>
    <cellStyle name="_견갑_견적서(2001-1)_견적서(2002-1)" xfId="14198"/>
    <cellStyle name="_견갑_견적서(2001-1)_견적서(2002-1)_(현)영산강 화원지구 포장공사" xfId="14199"/>
    <cellStyle name="_견갑_견적서(2001-1)_견적서(2002-1)_견적서(2002-1)" xfId="14200"/>
    <cellStyle name="_견갑_견적서(2001-1)_견적서(2002-1)_견적서(2002-1)_(현)영산강 화원지구 포장공사" xfId="14201"/>
    <cellStyle name="_견갑_견적서(2001-1)_견적서(2002-1)_대중견적서(2002-1)" xfId="14202"/>
    <cellStyle name="_견갑_견적서(2001-1)_견적서(2002-1)_대중견적서(2002-1)_(현)영산강 화원지구 포장공사" xfId="14203"/>
    <cellStyle name="_견갑_견적서(2001-1.)" xfId="14204"/>
    <cellStyle name="_견갑_견적서(2001-1.)_(현)영산강 화원지구 포장공사" xfId="14205"/>
    <cellStyle name="_견갑_견적서(2001-1.)_견적서(2002-1)" xfId="14206"/>
    <cellStyle name="_견갑_견적서(2001-1.)_견적서(2002-1)_(현)영산강 화원지구 포장공사" xfId="14207"/>
    <cellStyle name="_견갑_견적서(2001-1.)_견적서(2002-1)_견적서(2002-1)" xfId="14208"/>
    <cellStyle name="_견갑_견적서(2001-1.)_견적서(2002-1)_견적서(2002-1)_(현)영산강 화원지구 포장공사" xfId="14209"/>
    <cellStyle name="_견갑_견적서(2001-1.)_견적서(2002-1)_대중견적서(2002-1)" xfId="14210"/>
    <cellStyle name="_견갑_견적서(2001-1.)_견적서(2002-1)_대중견적서(2002-1)_(현)영산강 화원지구 포장공사" xfId="14211"/>
    <cellStyle name="_견갑_견적서(2002-1)" xfId="14212"/>
    <cellStyle name="_견갑_견적서(2002-1)_(현)영산강 화원지구 포장공사" xfId="14213"/>
    <cellStyle name="_견갑_견적서(2002-1)_견적서(2002-1)" xfId="14214"/>
    <cellStyle name="_견갑_견적서(2002-1)_견적서(2002-1)_(현)영산강 화원지구 포장공사" xfId="14215"/>
    <cellStyle name="_견갑_견적서(2002-1)_대중견적서(2002-1)" xfId="14216"/>
    <cellStyle name="_견갑_견적서(2002-1)_대중견적서(2002-1)_(현)영산강 화원지구 포장공사" xfId="14217"/>
    <cellStyle name="_견갑_역곡동 견적서-제출-10월02일-46억8천" xfId="33426"/>
    <cellStyle name="_견갑_역곡동 견적서-제출-10월02일-46억8천_LG전선 내역서(설비-2차)" xfId="33427"/>
    <cellStyle name="_견갑_역곡동 견적서-제출-10월02일-46억8천_전기내역서(02.22)" xfId="33428"/>
    <cellStyle name="_견갑_전기내역서(02.22)" xfId="33429"/>
    <cellStyle name="_견적 양식" xfId="33430"/>
    <cellStyle name="_견적 질의서" xfId="2966"/>
    <cellStyle name="_견적(ㅇㅇ전시관)" xfId="33431"/>
    <cellStyle name="_견적_nst0604" xfId="687"/>
    <cellStyle name="_견적1228" xfId="33432"/>
    <cellStyle name="_견적3" xfId="33433"/>
    <cellStyle name="_견적3_1. 가실행예산(0629 도면기준)" xfId="33434"/>
    <cellStyle name="_견적3_1. 가실행예산(0629 도면기준)_4.일신통신 가실행예산(재견적合)" xfId="33435"/>
    <cellStyle name="_견적3_1. 가실행예산(0629 도면기준)_을" xfId="33436"/>
    <cellStyle name="_견적3_1.본실행 - 조정(안)" xfId="33437"/>
    <cellStyle name="_견적3_1.본실행 - 조정(안)_4.일신통신 가실행예산(재견적合)" xfId="33438"/>
    <cellStyle name="_견적3_1.본실행 - 조정(안)_을" xfId="33439"/>
    <cellStyle name="_견적3_4.일신통신 가실행예산(재견적合)" xfId="33440"/>
    <cellStyle name="_견적3_을" xfId="33441"/>
    <cellStyle name="_견적3_총괄 내역서" xfId="33442"/>
    <cellStyle name="_견적3_총괄 내역서_4.일신통신 가실행예산(재견적合)" xfId="33443"/>
    <cellStyle name="_견적3_총괄 내역서_을" xfId="33444"/>
    <cellStyle name="_견적공종대비" xfId="14218"/>
    <cellStyle name="_견적내역" xfId="14219"/>
    <cellStyle name="_견적대비표" xfId="14220"/>
    <cellStyle name="_견적대비표 2" xfId="14221"/>
    <cellStyle name="_견적대비표_1" xfId="14222"/>
    <cellStyle name="_견적대비표_1 2" xfId="14223"/>
    <cellStyle name="_견적대비표_2" xfId="14224"/>
    <cellStyle name="_견적대비표_3" xfId="14225"/>
    <cellStyle name="_견적대비표-계측" xfId="37310"/>
    <cellStyle name="_견적대비표-계측 10" xfId="37311"/>
    <cellStyle name="_견적대비표-계측 11" xfId="37312"/>
    <cellStyle name="_견적대비표-계측 12" xfId="37313"/>
    <cellStyle name="_견적대비표-계측 13" xfId="37314"/>
    <cellStyle name="_견적대비표-계측 14" xfId="37315"/>
    <cellStyle name="_견적대비표-계측 2" xfId="37316"/>
    <cellStyle name="_견적대비표-계측 3" xfId="37317"/>
    <cellStyle name="_견적대비표-계측 4" xfId="37318"/>
    <cellStyle name="_견적대비표-계측 5" xfId="37319"/>
    <cellStyle name="_견적대비표-계측 6" xfId="37320"/>
    <cellStyle name="_견적대비표-계측 7" xfId="37321"/>
    <cellStyle name="_견적대비표-계측 8" xfId="37322"/>
    <cellStyle name="_견적대비표-계측 9" xfId="37323"/>
    <cellStyle name="_견적대비표-토공,구조물공사(본사)" xfId="2967"/>
    <cellStyle name="_견적샘플" xfId="2968"/>
    <cellStyle name="_견적서" xfId="688"/>
    <cellStyle name="_견적서(040713)" xfId="689"/>
    <cellStyle name="_견적서(040713) 2" xfId="33445"/>
    <cellStyle name="_견적서(040713) 3" xfId="33446"/>
    <cellStyle name="_견적서(040713)_Sheet2" xfId="33447"/>
    <cellStyle name="_견적서(040713)_산출서" xfId="33448"/>
    <cellStyle name="_견적서(040713)_일위대가" xfId="33449"/>
    <cellStyle name="_견적서(040713)_일위목록" xfId="33450"/>
    <cellStyle name="_견적서(1014)" xfId="690"/>
    <cellStyle name="_견적서(2001-1)" xfId="14226"/>
    <cellStyle name="_견적서(2001-1)_(현)영산강 화원지구 포장공사" xfId="14227"/>
    <cellStyle name="_견적서(2001-1)_견적서(2002-1)" xfId="14228"/>
    <cellStyle name="_견적서(2001-1)_견적서(2002-1)_(현)영산강 화원지구 포장공사" xfId="14229"/>
    <cellStyle name="_견적서(2001-1)_견적서(2002-1)_견적서(2002-1)" xfId="14230"/>
    <cellStyle name="_견적서(2001-1)_견적서(2002-1)_견적서(2002-1)_(현)영산강 화원지구 포장공사" xfId="14231"/>
    <cellStyle name="_견적서(2001-1)_견적서(2002-1)_대중견적서(2002-1)" xfId="14232"/>
    <cellStyle name="_견적서(2001-1)_견적서(2002-1)_대중견적서(2002-1)_(현)영산강 화원지구 포장공사" xfId="14233"/>
    <cellStyle name="_견적서(2001-1.)" xfId="14234"/>
    <cellStyle name="_견적서(2001-1.)_(현)영산강 화원지구 포장공사" xfId="14235"/>
    <cellStyle name="_견적서(2001-1.)_견적서(2002-1)" xfId="14236"/>
    <cellStyle name="_견적서(2001-1.)_견적서(2002-1)_(현)영산강 화원지구 포장공사" xfId="14237"/>
    <cellStyle name="_견적서(2001-1.)_견적서(2002-1)_견적서(2002-1)" xfId="14238"/>
    <cellStyle name="_견적서(2001-1.)_견적서(2002-1)_견적서(2002-1)_(현)영산강 화원지구 포장공사" xfId="14239"/>
    <cellStyle name="_견적서(2001-1.)_견적서(2002-1)_대중견적서(2002-1)" xfId="14240"/>
    <cellStyle name="_견적서(2001-1.)_견적서(2002-1)_대중견적서(2002-1)_(현)영산강 화원지구 포장공사" xfId="14241"/>
    <cellStyle name="_견적서(2002-1)" xfId="14242"/>
    <cellStyle name="_견적서(2002-1)_(현)영산강 화원지구 포장공사" xfId="14243"/>
    <cellStyle name="_견적서(2002-1)_견적서(2002-1)" xfId="14244"/>
    <cellStyle name="_견적서(2002-1)_견적서(2002-1)_(현)영산강 화원지구 포장공사" xfId="14245"/>
    <cellStyle name="_견적서(2002-1)_대중견적서(2002-1)" xfId="14246"/>
    <cellStyle name="_견적서(2002-1)_대중견적서(2002-1)_(현)영산강 화원지구 포장공사" xfId="14247"/>
    <cellStyle name="_견적서(미래세움)" xfId="33451"/>
    <cellStyle name="_견적서(부천활박물관)" xfId="14248"/>
    <cellStyle name="_견적서(제남전기)_목관아지" xfId="37324"/>
    <cellStyle name="_견적서(한국경제정책연구소)-20050128" xfId="691"/>
    <cellStyle name="_견적서_모바일경기-정현창" xfId="692"/>
    <cellStyle name="_견적서-0213-CACC" xfId="42169"/>
    <cellStyle name="_견적서0303" xfId="693"/>
    <cellStyle name="_견적서-0310" xfId="694"/>
    <cellStyle name="_견적서1" xfId="37325"/>
    <cellStyle name="_견적서1_변경후내역서 " xfId="37326"/>
    <cellStyle name="_견적서1_전기내역서(귀일중-분전반제외-0610)" xfId="37327"/>
    <cellStyle name="_견적서갑지양식" xfId="14249"/>
    <cellStyle name="_견적서갑지양식_견적내역" xfId="14250"/>
    <cellStyle name="_견적서갑지양식_기흥TN내역" xfId="14251"/>
    <cellStyle name="_견적서갑지양식_기흥TN설비전기BM" xfId="14252"/>
    <cellStyle name="_견적서갑지양식_변경계약" xfId="14253"/>
    <cellStyle name="_견적서갑지양식_설계변경물량산출근거" xfId="14254"/>
    <cellStyle name="_견적서갑지양식_잠원동2차아파트내역" xfId="14255"/>
    <cellStyle name="_견적서갑지양식_잠원동2차아파트내역 2" xfId="44021"/>
    <cellStyle name="_견적서-아이&amp;아이(041206)" xfId="695"/>
    <cellStyle name="_견적서-아이정보기술(041206)" xfId="696"/>
    <cellStyle name="_견적서양식" xfId="14256"/>
    <cellStyle name="_견적서양식(동진)" xfId="37328"/>
    <cellStyle name="_견적서양식(동진)_04-HS013(두산중공업)" xfId="37329"/>
    <cellStyle name="_견적서양식(동진)_04-HS013(두산중공업)_부산대학교-연구동(샘플)" xfId="37330"/>
    <cellStyle name="_견적서양식(동진)_04-KH002(홍원제지)" xfId="37331"/>
    <cellStyle name="_견적서양식(동진)_04-KH002(홍원제지)_부산대학교-연구동(샘플)" xfId="37332"/>
    <cellStyle name="_견적서양식(동진)_04-KW002(수지정수장대양)" xfId="37333"/>
    <cellStyle name="_견적서양식(동진)_04-KW002(수지정수장대양)_부산대학교-연구동(샘플)" xfId="37334"/>
    <cellStyle name="_견적서양식(동진)_05-HH001" xfId="37335"/>
    <cellStyle name="_견적서양식(동진)_05-HH001_부산대학교-연구동(샘플)" xfId="37336"/>
    <cellStyle name="_견적서양식(동진)_부산대학교-연구동(샘플)" xfId="37337"/>
    <cellStyle name="_견적서-제출용0306" xfId="697"/>
    <cellStyle name="_견적서-제출용0325-서울시" xfId="698"/>
    <cellStyle name="_견적서집계" xfId="33452"/>
    <cellStyle name="_견적서집계_구엄교(전기내역서)최종" xfId="37338"/>
    <cellStyle name="_견적서집계_구엄교(전기내역서)최종_변경후내역서 " xfId="37339"/>
    <cellStyle name="_견적서집계_단가비교(1월)" xfId="37340"/>
    <cellStyle name="_견적서집계_단가비교(1월)_변경후내역서 " xfId="37341"/>
    <cellStyle name="_견적서집계_단가비교(1월)_전기내역서(귀일중-분전반제외-0610)" xfId="37342"/>
    <cellStyle name="_견적서집계_변경후내역서 " xfId="37343"/>
    <cellStyle name="_견적서집계_세화중(전기내역서)-0305" xfId="37344"/>
    <cellStyle name="_견적서집계_세화중(전기내역서)-0305_변경후내역서 " xfId="37345"/>
    <cellStyle name="_견적서집계_소방내역서(동홍초등학교 교실 및 E.V 증축공사)" xfId="37346"/>
    <cellStyle name="_견적서집계_소방내역서(동홍초등학교 교실 및 E.V 증축공사)_변경후내역서 " xfId="37347"/>
    <cellStyle name="_견적서집계_소방내역서(동홍초등학교 교실 및 E.V 증축공사)-정광수" xfId="37348"/>
    <cellStyle name="_견적서집계_소방내역서(동홍초등학교 교실 및 E.V 증축공사)-정광수_변경후내역서 " xfId="37349"/>
    <cellStyle name="_견적서집계_소방내역서(하례교 교실증축 및 화장실 대수선공사)" xfId="37350"/>
    <cellStyle name="_견적서집계_소방내역서(하례교 교실증축 및 화장실 대수선공사)_변경후내역서 " xfId="37351"/>
    <cellStyle name="_견적서집계_애월교(전기내역서)-0307" xfId="37352"/>
    <cellStyle name="_견적서집계_애월교(전기내역서)-0307_변경후내역서 " xfId="37353"/>
    <cellStyle name="_견적서집계_애월교(전기내역서)최종" xfId="37354"/>
    <cellStyle name="_견적서집계_애월교(전기내역서)최종_변경후내역서 " xfId="37355"/>
    <cellStyle name="_견적서집계_애월교(전기내역서)최종_전기내역서(귀일중-분전반제외-0610)" xfId="37356"/>
    <cellStyle name="_견적서집계_애월중(전기내역서)최종" xfId="37357"/>
    <cellStyle name="_견적서집계_애월중(전기내역서)최종_변경후내역서 " xfId="37358"/>
    <cellStyle name="_견적서집계_일위" xfId="37359"/>
    <cellStyle name="_견적서집계_일위_변경후내역서 " xfId="37360"/>
    <cellStyle name="_견적서집계_일위대가" xfId="37361"/>
    <cellStyle name="_견적서집계_일위대가_변경후내역서 " xfId="37362"/>
    <cellStyle name="_견적서집계_일위대가_전기내역서(귀일중-분전반제외-0610)" xfId="37363"/>
    <cellStyle name="_견적서집계_전기내역서" xfId="37364"/>
    <cellStyle name="_견적서집계_전기내역서(곽금교)" xfId="37365"/>
    <cellStyle name="_견적서집계_전기내역서(곽금교)_전기내역서" xfId="37366"/>
    <cellStyle name="_견적서집계_전기내역서(곽금교)_전기내역서(0625)" xfId="37367"/>
    <cellStyle name="_견적서집계_전기내역서(곽금교)_전기내역서(0625)_전기내역서" xfId="37368"/>
    <cellStyle name="_견적서집계_전기내역서(곽금교)_전기내역서(귀일중-분전반제외-0610)" xfId="37369"/>
    <cellStyle name="_견적서집계_전기내역서(곽금교)_전기내역서(동화교)" xfId="37370"/>
    <cellStyle name="_견적서집계_전기내역서(곽금교)_전기내역서(동화교)_전기내역서" xfId="37371"/>
    <cellStyle name="_견적서집계_전기내역서(곽금교)_전기내역서(동화교)_전기내역서(0625)" xfId="37372"/>
    <cellStyle name="_견적서집계_전기내역서(곽금교)_전기내역서(동화교)_전기내역서(0625)_전기내역서" xfId="37373"/>
    <cellStyle name="_견적서집계_전기내역서(곽금교)_전기내역서(동화교)_전기내역서(귀일중-분전반제외-0610)" xfId="37374"/>
    <cellStyle name="_견적서집계_전기내역서(곽금교)_전기내역서(동화교)_전기내역서_전기내역서" xfId="37375"/>
    <cellStyle name="_견적서집계_전기내역서(곽금교)_전기내역서_전기내역서" xfId="37376"/>
    <cellStyle name="_견적서집계_전기내역서(구례수영장)" xfId="37377"/>
    <cellStyle name="_견적서집계_전기내역서(구례수영장)_전기내역서(구례수영장-0415)" xfId="37378"/>
    <cellStyle name="_견적서집계_전기내역서(귀일중-분전반제외-0610)" xfId="37379"/>
    <cellStyle name="_견적서집계_전기내역서(금악교-0516최종)" xfId="37380"/>
    <cellStyle name="_견적서집계_전기내역서(금악교-0516최종)_전기내역서(귀일중-분전반제외-0610)" xfId="37381"/>
    <cellStyle name="_견적서집계_전기내역서(금악교-에어컨)" xfId="37382"/>
    <cellStyle name="_견적서집계_전기내역서(금악교-에어컨)_전기내역서" xfId="37383"/>
    <cellStyle name="_견적서집계_전기내역서(금악교-에어컨)_전기내역서(0625)" xfId="37384"/>
    <cellStyle name="_견적서집계_전기내역서(금악교-에어컨)_전기내역서(0625)_전기내역서" xfId="37385"/>
    <cellStyle name="_견적서집계_전기내역서(금악교-에어컨)_전기내역서(귀일중-분전반제외-0610)" xfId="37386"/>
    <cellStyle name="_견적서집계_전기내역서(금악교-에어컨)_전기내역서_전기내역서" xfId="37387"/>
    <cellStyle name="_견적서집계_전기내역서(동홍초등학교 교실 및 E.V 증축공사)" xfId="37388"/>
    <cellStyle name="_견적서집계_전기내역서(동홍초등학교 교실 및 E.V 증축공사)_변경후내역서 " xfId="37389"/>
    <cellStyle name="_견적서집계_전기내역서(동홍초등학교 교실 및 E.V 증축공사)-정광수" xfId="37390"/>
    <cellStyle name="_견적서집계_전기내역서(동홍초등학교 교실 및 E.V 증축공사)-정광수_변경후내역서 " xfId="37391"/>
    <cellStyle name="_견적서집계_전기내역서(동홍초등학교 교실 및 E.V 증축공사)-최종" xfId="37392"/>
    <cellStyle name="_견적서집계_전기내역서(동홍초등학교 교실 및 E.V 증축공사)-최종_변경후내역서 " xfId="37393"/>
    <cellStyle name="_견적서집계_전기내역서(동화교-최종)" xfId="37394"/>
    <cellStyle name="_견적서집계_전기내역서(동화교-최종)_전기내역서(귀일중-분전반제외-0610)" xfId="37395"/>
    <cellStyle name="_견적서집계_전기내역서(물메0725)" xfId="37396"/>
    <cellStyle name="_견적서집계_전기내역서(삼양동사무소)" xfId="37397"/>
    <cellStyle name="_견적서집계_전기내역서(온성학교)" xfId="37398"/>
    <cellStyle name="_견적서집계_전기내역서(온성학교)_변경후내역서 " xfId="37399"/>
    <cellStyle name="_견적서집계_전기내역서(제주시교육청사)" xfId="37400"/>
    <cellStyle name="_견적서집계_전기내역서(탐라교육원)-최종" xfId="37401"/>
    <cellStyle name="_견적서집계_전기내역서(하나로마트)" xfId="37402"/>
    <cellStyle name="_견적서집계_전기내역서(하나로마트)_변경후내역서 " xfId="37403"/>
    <cellStyle name="_견적서집계_전기내역서(하례교 교실증축 및 화장실 대수선공사)" xfId="37404"/>
    <cellStyle name="_견적서집계_전기내역서(하례교 교실증축 및 화장실 대수선공사)_변경후내역서 " xfId="37405"/>
    <cellStyle name="_견적서집계_전기내역서1" xfId="37406"/>
    <cellStyle name="_견적서집계_전기표지 및 산출서(절물)" xfId="37407"/>
    <cellStyle name="_견적서집계_전기표지 및 산출서(절물)_변경후내역서 " xfId="37408"/>
    <cellStyle name="_견적서집계_조천중(전기내역서)최종 (1)" xfId="37409"/>
    <cellStyle name="_견적서집계_조천중(전기내역서)최종 (1)_변경후내역서 " xfId="37410"/>
    <cellStyle name="_견적서집계_조천중(전기내역서)최종 (1)_전기내역서(귀일중-분전반제외-0610)" xfId="37411"/>
    <cellStyle name="_견적서집계_통신내역서(구례군)" xfId="37412"/>
    <cellStyle name="_견적서집계_통신내역서(구례군)_전기내역서(구례수영장-0415)" xfId="37413"/>
    <cellStyle name="_견적서집계_통신내역서(동홍초등학교 교실 및 E.V 증축공사)" xfId="37414"/>
    <cellStyle name="_견적서집계_통신내역서(동홍초등학교 교실 및 E.V 증축공사)_변경후내역서 " xfId="37415"/>
    <cellStyle name="_견적서집계_통신내역서(동홍초등학교 교실 및 E.V 증축공사)-최종" xfId="37416"/>
    <cellStyle name="_견적서집계_통신내역서(동홍초등학교 교실 및 E.V 증축공사)-최종_변경후내역서 " xfId="37417"/>
    <cellStyle name="_견적서집계_통신내역서(하나로마트)" xfId="37418"/>
    <cellStyle name="_견적서집계_통신내역서(하나로마트)_변경후내역서 " xfId="37419"/>
    <cellStyle name="_견적서집계_통신내역서(하례교 교실증축 및 화장실 대수선공사)" xfId="37420"/>
    <cellStyle name="_견적서집계_통신내역서(하례교 교실증축 및 화장실 대수선공사)_변경후내역서 " xfId="37421"/>
    <cellStyle name="_견적서집계_플러스마트 전기설비공사" xfId="37422"/>
    <cellStyle name="_견적서첨부" xfId="14257"/>
    <cellStyle name="_견적서-클래러스-경기도청-이정환이사님-SUN 480.xls" xfId="2969"/>
    <cellStyle name="_견적양식(1)" xfId="14258"/>
    <cellStyle name="_견적요청자료(일위대가)(1)" xfId="2970"/>
    <cellStyle name="_견적작업내역_제출(780,000,000)" xfId="33453"/>
    <cellStyle name="_견적조건" xfId="33454"/>
    <cellStyle name="_견적조건서" xfId="33455"/>
    <cellStyle name="_결과" xfId="699"/>
    <cellStyle name="_결산서 분석(원가법)" xfId="2971"/>
    <cellStyle name="_결재문서 정보공개시스템" xfId="2972"/>
    <cellStyle name="_결재쪽지" xfId="33456"/>
    <cellStyle name="_결재쪽지_1. 가실행예산(0629 도면기준)" xfId="33457"/>
    <cellStyle name="_결재쪽지_1. 가실행예산(0629 도면기준)_4.일신통신 가실행예산(재견적合)" xfId="33458"/>
    <cellStyle name="_결재쪽지_1. 가실행예산(0629 도면기준)_을" xfId="33459"/>
    <cellStyle name="_결재쪽지_1.본실행 - 조정(안)" xfId="33460"/>
    <cellStyle name="_결재쪽지_1.본실행 - 조정(안)_4.일신통신 가실행예산(재견적合)" xfId="33461"/>
    <cellStyle name="_결재쪽지_1.본실행 - 조정(안)_을" xfId="33462"/>
    <cellStyle name="_결재쪽지_4.일신통신 가실행예산(재견적合)" xfId="33463"/>
    <cellStyle name="_결재쪽지_을" xfId="33464"/>
    <cellStyle name="_결재쪽지_총괄 내역서" xfId="33465"/>
    <cellStyle name="_결재쪽지_총괄 내역서_4.일신통신 가실행예산(재견적合)" xfId="33466"/>
    <cellStyle name="_결재쪽지_총괄 내역서_을" xfId="33467"/>
    <cellStyle name="_결재쪽지_투찰_대둔산" xfId="33468"/>
    <cellStyle name="_결재쪽지_투찰_대둔산_1. 가실행예산(0629 도면기준)" xfId="33469"/>
    <cellStyle name="_결재쪽지_투찰_대둔산_1. 가실행예산(0629 도면기준)_4.일신통신 가실행예산(재견적合)" xfId="33470"/>
    <cellStyle name="_결재쪽지_투찰_대둔산_1. 가실행예산(0629 도면기준)_을" xfId="33471"/>
    <cellStyle name="_결재쪽지_투찰_대둔산_1.본실행 - 조정(안)" xfId="33472"/>
    <cellStyle name="_결재쪽지_투찰_대둔산_1.본실행 - 조정(안)_4.일신통신 가실행예산(재견적合)" xfId="33473"/>
    <cellStyle name="_결재쪽지_투찰_대둔산_1.본실행 - 조정(안)_을" xfId="33474"/>
    <cellStyle name="_결재쪽지_투찰_대둔산_4.일신통신 가실행예산(재견적合)" xfId="33475"/>
    <cellStyle name="_결재쪽지_투찰_대둔산_을" xfId="33476"/>
    <cellStyle name="_결재쪽지_투찰_대둔산_총괄 내역서" xfId="33477"/>
    <cellStyle name="_결재쪽지_투찰_대둔산_총괄 내역서_4.일신통신 가실행예산(재견적合)" xfId="33478"/>
    <cellStyle name="_결재쪽지_투찰_대둔산_총괄 내역서_을" xfId="33479"/>
    <cellStyle name="_경기산림전시관전기공사" xfId="2973"/>
    <cellStyle name="_경남기업-한국광고문화회관공사-내역-최종수정-0909" xfId="33480"/>
    <cellStyle name="_경남유통CCTV(040302)최종" xfId="700"/>
    <cellStyle name="_경남유통CCTV(040302)최종 2" xfId="33481"/>
    <cellStyle name="_경남유통CCTV(040302)최종 3" xfId="33482"/>
    <cellStyle name="_경남유통CCTV(040302)최종_Sheet2" xfId="33483"/>
    <cellStyle name="_경남유통CCTV(040302)최종_산출서" xfId="33484"/>
    <cellStyle name="_경남유통CCTV(040302)최종_일위대가" xfId="33485"/>
    <cellStyle name="_경남유통CCTV(040302)최종_일위목록" xfId="33486"/>
    <cellStyle name="_경남지역본부-" xfId="2974"/>
    <cellStyle name="_경동-군위군유물전시관견적(수정)" xfId="701"/>
    <cellStyle name="_경복대 체육관" xfId="33487"/>
    <cellStyle name="_경북031002" xfId="702"/>
    <cellStyle name="_경북지역본부-" xfId="2975"/>
    <cellStyle name="_경산 시박 사인실행" xfId="2976"/>
    <cellStyle name="_경산_전기내역서" xfId="37423"/>
    <cellStyle name="_경산_전기내역서 10" xfId="37424"/>
    <cellStyle name="_경산_전기내역서 11" xfId="37425"/>
    <cellStyle name="_경산_전기내역서 12" xfId="37426"/>
    <cellStyle name="_경산_전기내역서 13" xfId="37427"/>
    <cellStyle name="_경산_전기내역서 14" xfId="37428"/>
    <cellStyle name="_경산_전기내역서 2" xfId="37429"/>
    <cellStyle name="_경산_전기내역서 3" xfId="37430"/>
    <cellStyle name="_경산_전기내역서 4" xfId="37431"/>
    <cellStyle name="_경산_전기내역서 5" xfId="37432"/>
    <cellStyle name="_경산_전기내역서 6" xfId="37433"/>
    <cellStyle name="_경산_전기내역서 7" xfId="37434"/>
    <cellStyle name="_경산_전기내역서 8" xfId="37435"/>
    <cellStyle name="_경산_전기내역서 9" xfId="37436"/>
    <cellStyle name="_경산계약내역" xfId="2977"/>
    <cellStyle name="_경산시립박물관 2006년 공사" xfId="2978"/>
    <cellStyle name="_경산전시보완계약내역" xfId="2979"/>
    <cellStyle name="_경영개선활동상반기실적(990708)" xfId="703"/>
    <cellStyle name="_경영개선활동상반기실적(990708)_1" xfId="704"/>
    <cellStyle name="_경영개선활동상반기실적(990708)_2" xfId="705"/>
    <cellStyle name="_경영개선활성화방안(990802)" xfId="706"/>
    <cellStyle name="_경영개선활성화방안(990802)_1" xfId="707"/>
    <cellStyle name="_경영과안전" xfId="14259"/>
    <cellStyle name="_경인교대(포장변경)" xfId="37437"/>
    <cellStyle name="_경쟁사" xfId="33488"/>
    <cellStyle name="_경주휴게소(0928)" xfId="33489"/>
    <cellStyle name="_경찰역사관(1차설변-최종)-작업" xfId="14260"/>
    <cellStyle name="_경찰역사관-시공테크" xfId="708"/>
    <cellStyle name="_경찰역사관-에덴" xfId="709"/>
    <cellStyle name="_경희궁 경관조명(수정)" xfId="37438"/>
    <cellStyle name="_계룡두계모델내역(실행)050715" xfId="33490"/>
    <cellStyle name="_계산서" xfId="37439"/>
    <cellStyle name="_계산서_부하계산서(남품)" xfId="37440"/>
    <cellStyle name="_계산서_부하계산서(남품) 10" xfId="37441"/>
    <cellStyle name="_계산서_부하계산서(남품) 11" xfId="37442"/>
    <cellStyle name="_계산서_부하계산서(남품) 12" xfId="37443"/>
    <cellStyle name="_계산서_부하계산서(남품) 13" xfId="37444"/>
    <cellStyle name="_계산서_부하계산서(남품) 14" xfId="37445"/>
    <cellStyle name="_계산서_부하계산서(남품) 2" xfId="37446"/>
    <cellStyle name="_계산서_부하계산서(남품) 3" xfId="37447"/>
    <cellStyle name="_계산서_부하계산서(남품) 4" xfId="37448"/>
    <cellStyle name="_계산서_부하계산서(남품) 5" xfId="37449"/>
    <cellStyle name="_계산서_부하계산서(남품) 6" xfId="37450"/>
    <cellStyle name="_계산서_부하계산서(남품) 7" xfId="37451"/>
    <cellStyle name="_계산서_부하계산서(남품) 8" xfId="37452"/>
    <cellStyle name="_계산서_부하계산서(남품) 9" xfId="37453"/>
    <cellStyle name="_계산지구(견적내역)" xfId="14261"/>
    <cellStyle name="_계약-기성" xfId="2980"/>
    <cellStyle name="_계약내역서" xfId="33491"/>
    <cellStyle name="_계약내역서(KC09~12Process)-대명전설" xfId="14262"/>
    <cellStyle name="_계약내역서-3차-최종" xfId="14263"/>
    <cellStyle name="_계약변경2차(대덕전자)" xfId="33492"/>
    <cellStyle name="_계약변경최종(대덕전자)" xfId="33493"/>
    <cellStyle name="_계장(SK)" xfId="14264"/>
    <cellStyle name="_계중기(051216)" xfId="710"/>
    <cellStyle name="_계측기" xfId="33494"/>
    <cellStyle name="_계측제어예산서(증설공사)" xfId="37454"/>
    <cellStyle name="_계측제어예산서(증설공사) 10" xfId="37455"/>
    <cellStyle name="_계측제어예산서(증설공사) 11" xfId="37456"/>
    <cellStyle name="_계측제어예산서(증설공사) 12" xfId="37457"/>
    <cellStyle name="_계측제어예산서(증설공사) 13" xfId="37458"/>
    <cellStyle name="_계측제어예산서(증설공사) 14" xfId="37459"/>
    <cellStyle name="_계측제어예산서(증설공사) 2" xfId="37460"/>
    <cellStyle name="_계측제어예산서(증설공사) 3" xfId="37461"/>
    <cellStyle name="_계측제어예산서(증설공사) 4" xfId="37462"/>
    <cellStyle name="_계측제어예산서(증설공사) 5" xfId="37463"/>
    <cellStyle name="_계측제어예산서(증설공사) 6" xfId="37464"/>
    <cellStyle name="_계측제어예산서(증설공사) 7" xfId="37465"/>
    <cellStyle name="_계측제어예산서(증설공사) 8" xfId="37466"/>
    <cellStyle name="_계측제어예산서(증설공사) 9" xfId="37467"/>
    <cellStyle name="_고가차도산출서" xfId="14265"/>
    <cellStyle name="_고객관리시스템" xfId="711"/>
    <cellStyle name="_고객서비스모니터링" xfId="712"/>
    <cellStyle name="_고대 본실행내역작업" xfId="14266"/>
    <cellStyle name="_고대타이거별도공사" xfId="33495"/>
    <cellStyle name="_고려-수원미네시티(작업)" xfId="14267"/>
    <cellStyle name="_고령최종견적서" xfId="2981"/>
    <cellStyle name="_고무방충재" xfId="33496"/>
    <cellStyle name="_고산투찰" xfId="2982"/>
    <cellStyle name="_고속국도 ITS 유지관리(충청본부-최종)" xfId="33497"/>
    <cellStyle name="_고압나트륨안정기(최종)" xfId="33498"/>
    <cellStyle name="_고압용안전밸브시험기" xfId="713"/>
    <cellStyle name="_고액분리기" xfId="714"/>
    <cellStyle name="_고철(실행-본사)" xfId="2983"/>
    <cellStyle name="_고철(실행-본사)_20050414" xfId="2984"/>
    <cellStyle name="_고철(실행-본사)_포장품의" xfId="2985"/>
    <cellStyle name="_곡성고_생활관_증축공사(분전반)1" xfId="37468"/>
    <cellStyle name="_곤충생태관 비교견적서(총괄)" xfId="33499"/>
    <cellStyle name="_골조변경건(8.17)" xfId="33500"/>
    <cellStyle name="_공기제어장치등22점" xfId="715"/>
    <cellStyle name="_공내역서" xfId="14268"/>
    <cellStyle name="_공내역서 2" xfId="14269"/>
    <cellStyle name="_공내역서(송파트리플)" xfId="33501"/>
    <cellStyle name="_공내역서_1" xfId="14270"/>
    <cellStyle name="_공내역서_1 2" xfId="14271"/>
    <cellStyle name="_공내역서_2" xfId="14272"/>
    <cellStyle name="_공내역서-1" xfId="2986"/>
    <cellStyle name="_공량단가산출서" xfId="14273"/>
    <cellStyle name="_공량단가산출서r1" xfId="14274"/>
    <cellStyle name="_공룡설치원가" xfId="716"/>
    <cellStyle name="_공문 " xfId="14275"/>
    <cellStyle name="_공문 _내역서" xfId="14276"/>
    <cellStyle name="_공문(건축부발송)모음" xfId="33502"/>
    <cellStyle name="_공문및작성양식최종" xfId="33503"/>
    <cellStyle name="_공문양식" xfId="14277"/>
    <cellStyle name="_공사구분1" xfId="33504"/>
    <cellStyle name="_공사대장" xfId="33505"/>
    <cellStyle name="_공사부문" xfId="717"/>
    <cellStyle name="_공수생산성-실근무시간-200401" xfId="37469"/>
    <cellStyle name="_공수생산성-실근무시간-200401_1" xfId="37470"/>
    <cellStyle name="_공수생산성-실근무시간-200401_2" xfId="37471"/>
    <cellStyle name="_공수생산성월별실적" xfId="37472"/>
    <cellStyle name="_공인인증서비스의 연속성 확보를 위한 백업체계구축 -  원가계산" xfId="14278"/>
    <cellStyle name="_공정관리계획" xfId="33506"/>
    <cellStyle name="_공정별 현장설명서" xfId="33507"/>
    <cellStyle name="_공정표(제갈수정)" xfId="33508"/>
    <cellStyle name="_공주시청(전동밸브 계약내역서)" xfId="14279"/>
    <cellStyle name="_공통" xfId="2987"/>
    <cellStyle name="_공통가설공사" xfId="33509"/>
    <cellStyle name="_공항공사-공항시설 관리유지, 보수용역" xfId="718"/>
    <cellStyle name="_공항시설사용료" xfId="14280"/>
    <cellStyle name="_과기원재료비" xfId="719"/>
    <cellStyle name="_과학기술 온라인 정책홍보 포털사이트 구축" xfId="33510"/>
    <cellStyle name="_과학문화재단_견적0506301" xfId="33511"/>
    <cellStyle name="_과학의 날 행사용 영상물제작" xfId="720"/>
    <cellStyle name="_관광공사회의실(0811)" xfId="14281"/>
    <cellStyle name="_관급 및 집계표" xfId="33512"/>
    <cellStyle name="_관급견적서" xfId="37473"/>
    <cellStyle name="_관급내역서" xfId="37474"/>
    <cellStyle name="_관급내역서양식" xfId="42170"/>
    <cellStyle name="_관급자재내역-울산11.03" xfId="42171"/>
    <cellStyle name="_관기성 1차 2회050607" xfId="33513"/>
    <cellStyle name="_관로내역0718" xfId="33514"/>
    <cellStyle name="_관리비 작성및지급 기준안" xfId="2988"/>
    <cellStyle name="_관리비산정" xfId="721"/>
    <cellStyle name="_광가입자전송장비(FLC)삼성" xfId="722"/>
    <cellStyle name="_광가입자전송장비(FLC)삼성_Sheet2" xfId="33515"/>
    <cellStyle name="_광가입자전송장비(FLC)삼성_링크 견적" xfId="33516"/>
    <cellStyle name="_광가입자전송장비(FLC)삼성_산출서" xfId="33517"/>
    <cellStyle name="_광가입자전송장비(FLC)삼성_일위대가" xfId="33518"/>
    <cellStyle name="_광가입자전송장비(FLC)삼성_일위목록" xfId="33519"/>
    <cellStyle name="_광릉투찰" xfId="2989"/>
    <cellStyle name="_광릉투찰_왜관-태평건설" xfId="2990"/>
    <cellStyle name="_광안리내역서(구도)" xfId="723"/>
    <cellStyle name="_광암변전실탈수기동_물량내역서" xfId="724"/>
    <cellStyle name="_광암변전실탈수기동_물량내역서02" xfId="725"/>
    <cellStyle name="_광주도시철도tk-2공현1" xfId="33520"/>
    <cellStyle name="_광주시도로와지하시설물도공동구축사업_04072" xfId="14282"/>
    <cellStyle name="_광주증설교체" xfId="42172"/>
    <cellStyle name="_광주평동투찰" xfId="2991"/>
    <cellStyle name="_광주평동투찰_20050414" xfId="2992"/>
    <cellStyle name="_광주평동투찰_통영중앙시장(최종)" xfId="33521"/>
    <cellStyle name="_광주평동투찰_통영중앙시장(최종)_통영중앙시장(최종)" xfId="33522"/>
    <cellStyle name="_광주평동투찰_포장품의" xfId="2993"/>
    <cellStyle name="_광주평동투찰3" xfId="2994"/>
    <cellStyle name="_광주평동투찰3_20050414" xfId="2995"/>
    <cellStyle name="_광주평동투찰3_통영중앙시장(최종)" xfId="33523"/>
    <cellStyle name="_광주평동투찰3_통영중앙시장(최종)_통영중앙시장(최종)" xfId="33524"/>
    <cellStyle name="_광주평동투찰3_포장품의" xfId="2996"/>
    <cellStyle name="_광주평동품의1" xfId="2997"/>
    <cellStyle name="_광주평동품의1_20050414" xfId="2998"/>
    <cellStyle name="_광주평동품의1_통영중앙시장(최종)" xfId="33525"/>
    <cellStyle name="_광주평동품의1_통영중앙시장(최종)_통영중앙시장(최종)" xfId="33526"/>
    <cellStyle name="_광주평동품의1_포장품의" xfId="2999"/>
    <cellStyle name="_광주현대미술관설계내역서(예산범위내)-1" xfId="14283"/>
    <cellStyle name="_광진공" xfId="726"/>
    <cellStyle name="_광케이블_SNI_LGCNS_1" xfId="727"/>
    <cellStyle name="_교대2" xfId="728"/>
    <cellStyle name="_교대2_A1(직접기초)-0409" xfId="729"/>
    <cellStyle name="_교대2_Abut(PILE)-SI" xfId="730"/>
    <cellStyle name="_교대2_P1" xfId="731"/>
    <cellStyle name="_교대2_P1_Abut(PILE)-SI" xfId="732"/>
    <cellStyle name="_교대2_P1_동해교대(PILE)" xfId="733"/>
    <cellStyle name="_교대2_P1_석산고가a2(직접기초)SI" xfId="734"/>
    <cellStyle name="_교대2_P1_신둔천Abut(PILE)-시점" xfId="735"/>
    <cellStyle name="_교대2_P1_신둔천Abut(PILE)-쫑점" xfId="736"/>
    <cellStyle name="_교대2_P5" xfId="737"/>
    <cellStyle name="_교대2_P5_Abut(PILE)-SI" xfId="738"/>
    <cellStyle name="_교대2_P5_동해교대(PILE)" xfId="739"/>
    <cellStyle name="_교대2_P5_석산고가a2(직접기초)SI" xfId="740"/>
    <cellStyle name="_교대2_P5_신둔천Abut(PILE)-시점" xfId="741"/>
    <cellStyle name="_교대2_P5_신둔천Abut(PILE)-쫑점" xfId="742"/>
    <cellStyle name="_교대2_P5_화전교교각계산서-P1" xfId="743"/>
    <cellStyle name="_교대2_P5_화전교교각계산서-P1_Abut(PILE)-SI" xfId="744"/>
    <cellStyle name="_교대2_P5_화전교교각계산서-P1_동해교대(PILE)" xfId="745"/>
    <cellStyle name="_교대2_P5_화전교교각계산서-P1_석산고가a2(직접기초)SI" xfId="746"/>
    <cellStyle name="_교대2_P5_화전교교각계산서-P1_신둔천Abut(PILE)-시점" xfId="747"/>
    <cellStyle name="_교대2_P5_화전교교각계산서-P1_신둔천Abut(PILE)-쫑점" xfId="748"/>
    <cellStyle name="_교대2_P7" xfId="749"/>
    <cellStyle name="_교대2_P7_Abut(PILE)-SI" xfId="750"/>
    <cellStyle name="_교대2_P7_동해교대(PILE)" xfId="751"/>
    <cellStyle name="_교대2_P7_석산고가a2(직접기초)SI" xfId="752"/>
    <cellStyle name="_교대2_P7_신둔천Abut(PILE)-시점" xfId="753"/>
    <cellStyle name="_교대2_P7_신둔천Abut(PILE)-쫑점" xfId="754"/>
    <cellStyle name="_교대2_기타" xfId="755"/>
    <cellStyle name="_교대2_기타_Abut(PILE)-SI" xfId="756"/>
    <cellStyle name="_교대2_기타_동해교대(PILE)" xfId="757"/>
    <cellStyle name="_교대2_기타_석산고가a2(직접기초)SI" xfId="758"/>
    <cellStyle name="_교대2_기타_신둔천Abut(PILE)-시점" xfId="759"/>
    <cellStyle name="_교대2_기타_신둔천Abut(PILE)-쫑점" xfId="760"/>
    <cellStyle name="_교대2_남정과선교(최종)" xfId="761"/>
    <cellStyle name="_교대2_동해교대(PILE)" xfId="762"/>
    <cellStyle name="_교대2_석산고가a2(직접기초)SI" xfId="763"/>
    <cellStyle name="_교대2_신둔천Abut(PILE)-시점" xfId="764"/>
    <cellStyle name="_교대2_신둔천Abut(PILE)-쫑점" xfId="765"/>
    <cellStyle name="_교대2_용문교-P8" xfId="766"/>
    <cellStyle name="_교대2_용문교-P8_Abut(PILE)-SI" xfId="767"/>
    <cellStyle name="_교대2_용문교-P8_동해교대(PILE)" xfId="768"/>
    <cellStyle name="_교대2_용문교-P8_석산고가a2(직접기초)SI" xfId="769"/>
    <cellStyle name="_교대2_용문교-P8_신둔천Abut(PILE)-시점" xfId="770"/>
    <cellStyle name="_교대2_용문교-P8_신둔천Abut(PILE)-쫑점" xfId="771"/>
    <cellStyle name="_교대2_용문교-시점측교대(입고선)" xfId="772"/>
    <cellStyle name="_교대2_용문교-시점측교대(입고선)_Abut(PILE)-SI" xfId="773"/>
    <cellStyle name="_교대2_용문교-시점측교대(입고선)_동해교대(PILE)" xfId="774"/>
    <cellStyle name="_교대2_용문교-시점측교대(입고선)_석산고가a2(직접기초)SI" xfId="775"/>
    <cellStyle name="_교대2_용문교-시점측교대(입고선)_신둔천Abut(PILE)-시점" xfId="776"/>
    <cellStyle name="_교대2_용문교-시점측교대(입고선)_신둔천Abut(PILE)-쫑점" xfId="777"/>
    <cellStyle name="_교대2_용문교-시점측교대(직접기초)" xfId="778"/>
    <cellStyle name="_교대2_용문교-시점측교대(직접기초)_Abut(PILE)-SI" xfId="779"/>
    <cellStyle name="_교대2_용문교-시점측교대(직접기초)_동해교대(PILE)" xfId="780"/>
    <cellStyle name="_교대2_용문교-시점측교대(직접기초)_석산고가a2(직접기초)SI" xfId="781"/>
    <cellStyle name="_교대2_용문교-시점측교대(직접기초)_신둔천Abut(PILE)-시점" xfId="782"/>
    <cellStyle name="_교대2_용문교-시점측교대(직접기초)_신둔천Abut(PILE)-쫑점" xfId="783"/>
    <cellStyle name="_교대2_축인장고려시" xfId="784"/>
    <cellStyle name="_교대2_하중 및 작용위치" xfId="785"/>
    <cellStyle name="_교대2_하중 및 작용위치_Abut(PILE)-SI" xfId="786"/>
    <cellStyle name="_교대2_하중 및 작용위치_동해교대(PILE)" xfId="787"/>
    <cellStyle name="_교대2_하중 및 작용위치_석산고가a2(직접기초)SI" xfId="788"/>
    <cellStyle name="_교대2_하중 및 작용위치_신둔천Abut(PILE)-시점" xfId="789"/>
    <cellStyle name="_교대2_하중 및 작용위치_신둔천Abut(PILE)-쫑점" xfId="790"/>
    <cellStyle name="_교대2-1" xfId="791"/>
    <cellStyle name="_교대2-1_A1(직접기초)-0409" xfId="792"/>
    <cellStyle name="_교대2-1_Abut(PILE)-SI" xfId="793"/>
    <cellStyle name="_교대2-1_P1" xfId="794"/>
    <cellStyle name="_교대2-1_P1_Abut(PILE)-SI" xfId="795"/>
    <cellStyle name="_교대2-1_P1_동해교대(PILE)" xfId="796"/>
    <cellStyle name="_교대2-1_P1_석산고가a2(직접기초)SI" xfId="797"/>
    <cellStyle name="_교대2-1_P1_신둔천Abut(PILE)-시점" xfId="798"/>
    <cellStyle name="_교대2-1_P1_신둔천Abut(PILE)-쫑점" xfId="799"/>
    <cellStyle name="_교대2-1_P5" xfId="800"/>
    <cellStyle name="_교대2-1_P5_Abut(PILE)-SI" xfId="801"/>
    <cellStyle name="_교대2-1_P5_동해교대(PILE)" xfId="802"/>
    <cellStyle name="_교대2-1_P5_석산고가a2(직접기초)SI" xfId="803"/>
    <cellStyle name="_교대2-1_P5_신둔천Abut(PILE)-시점" xfId="804"/>
    <cellStyle name="_교대2-1_P5_신둔천Abut(PILE)-쫑점" xfId="805"/>
    <cellStyle name="_교대2-1_P5_화전교교각계산서-P1" xfId="806"/>
    <cellStyle name="_교대2-1_P5_화전교교각계산서-P1_Abut(PILE)-SI" xfId="807"/>
    <cellStyle name="_교대2-1_P5_화전교교각계산서-P1_동해교대(PILE)" xfId="808"/>
    <cellStyle name="_교대2-1_P5_화전교교각계산서-P1_석산고가a2(직접기초)SI" xfId="809"/>
    <cellStyle name="_교대2-1_P5_화전교교각계산서-P1_신둔천Abut(PILE)-시점" xfId="810"/>
    <cellStyle name="_교대2-1_P5_화전교교각계산서-P1_신둔천Abut(PILE)-쫑점" xfId="811"/>
    <cellStyle name="_교대2-1_P7" xfId="812"/>
    <cellStyle name="_교대2-1_P7_Abut(PILE)-SI" xfId="813"/>
    <cellStyle name="_교대2-1_P7_동해교대(PILE)" xfId="814"/>
    <cellStyle name="_교대2-1_P7_석산고가a2(직접기초)SI" xfId="815"/>
    <cellStyle name="_교대2-1_P7_신둔천Abut(PILE)-시점" xfId="816"/>
    <cellStyle name="_교대2-1_P7_신둔천Abut(PILE)-쫑점" xfId="817"/>
    <cellStyle name="_교대2-1_기타" xfId="818"/>
    <cellStyle name="_교대2-1_기타_Abut(PILE)-SI" xfId="819"/>
    <cellStyle name="_교대2-1_기타_동해교대(PILE)" xfId="820"/>
    <cellStyle name="_교대2-1_기타_석산고가a2(직접기초)SI" xfId="821"/>
    <cellStyle name="_교대2-1_기타_신둔천Abut(PILE)-시점" xfId="822"/>
    <cellStyle name="_교대2-1_기타_신둔천Abut(PILE)-쫑점" xfId="823"/>
    <cellStyle name="_교대2-1_남정과선교(최종)" xfId="824"/>
    <cellStyle name="_교대2-1_동해교대(PILE)" xfId="825"/>
    <cellStyle name="_교대2-1_석산고가a2(직접기초)SI" xfId="826"/>
    <cellStyle name="_교대2-1_신둔천Abut(PILE)-시점" xfId="827"/>
    <cellStyle name="_교대2-1_신둔천Abut(PILE)-쫑점" xfId="828"/>
    <cellStyle name="_교대2-1_용문교-P8" xfId="829"/>
    <cellStyle name="_교대2-1_용문교-P8_Abut(PILE)-SI" xfId="830"/>
    <cellStyle name="_교대2-1_용문교-P8_동해교대(PILE)" xfId="831"/>
    <cellStyle name="_교대2-1_용문교-P8_석산고가a2(직접기초)SI" xfId="832"/>
    <cellStyle name="_교대2-1_용문교-P8_신둔천Abut(PILE)-시점" xfId="833"/>
    <cellStyle name="_교대2-1_용문교-P8_신둔천Abut(PILE)-쫑점" xfId="834"/>
    <cellStyle name="_교대2-1_용문교-시점측교대(입고선)" xfId="835"/>
    <cellStyle name="_교대2-1_용문교-시점측교대(입고선)_Abut(PILE)-SI" xfId="836"/>
    <cellStyle name="_교대2-1_용문교-시점측교대(입고선)_동해교대(PILE)" xfId="837"/>
    <cellStyle name="_교대2-1_용문교-시점측교대(입고선)_석산고가a2(직접기초)SI" xfId="838"/>
    <cellStyle name="_교대2-1_용문교-시점측교대(입고선)_신둔천Abut(PILE)-시점" xfId="839"/>
    <cellStyle name="_교대2-1_용문교-시점측교대(입고선)_신둔천Abut(PILE)-쫑점" xfId="840"/>
    <cellStyle name="_교대2-1_용문교-시점측교대(직접기초)" xfId="841"/>
    <cellStyle name="_교대2-1_용문교-시점측교대(직접기초)_Abut(PILE)-SI" xfId="842"/>
    <cellStyle name="_교대2-1_용문교-시점측교대(직접기초)_동해교대(PILE)" xfId="843"/>
    <cellStyle name="_교대2-1_용문교-시점측교대(직접기초)_석산고가a2(직접기초)SI" xfId="844"/>
    <cellStyle name="_교대2-1_용문교-시점측교대(직접기초)_신둔천Abut(PILE)-시점" xfId="845"/>
    <cellStyle name="_교대2-1_용문교-시점측교대(직접기초)_신둔천Abut(PILE)-쫑점" xfId="846"/>
    <cellStyle name="_교대2-1_축인장고려시" xfId="847"/>
    <cellStyle name="_교대2-1_하중 및 작용위치" xfId="848"/>
    <cellStyle name="_교대2-1_하중 및 작용위치_Abut(PILE)-SI" xfId="849"/>
    <cellStyle name="_교대2-1_하중 및 작용위치_동해교대(PILE)" xfId="850"/>
    <cellStyle name="_교대2-1_하중 및 작용위치_석산고가a2(직접기초)SI" xfId="851"/>
    <cellStyle name="_교대2-1_하중 및 작용위치_신둔천Abut(PILE)-시점" xfId="852"/>
    <cellStyle name="_교대2-1_하중 및 작용위치_신둔천Abut(PILE)-쫑점" xfId="853"/>
    <cellStyle name="_교량집계표" xfId="42173"/>
    <cellStyle name="_교보문고 물량 내역서(1284)" xfId="33527"/>
    <cellStyle name="_교보문고 전주점 견적서-제출-0411" xfId="33528"/>
    <cellStyle name="_교원그룹 낙산 숙박시설 신축공사" xfId="33529"/>
    <cellStyle name="_교육" xfId="854"/>
    <cellStyle name="_교육 10" xfId="14284"/>
    <cellStyle name="_교육 11" xfId="14285"/>
    <cellStyle name="_교육 12" xfId="14286"/>
    <cellStyle name="_교육 2" xfId="14287"/>
    <cellStyle name="_교육 3" xfId="14288"/>
    <cellStyle name="_교육 4" xfId="14289"/>
    <cellStyle name="_교육 5" xfId="14290"/>
    <cellStyle name="_교육 6" xfId="14291"/>
    <cellStyle name="_교육 7" xfId="14292"/>
    <cellStyle name="_교육 8" xfId="14293"/>
    <cellStyle name="_교육 9" xfId="14294"/>
    <cellStyle name="_교육수행" xfId="855"/>
    <cellStyle name="_교육인적자원혁신박람회-전시" xfId="33530"/>
    <cellStyle name="_교육인적자원혁신박람회-행사" xfId="33531"/>
    <cellStyle name="_교통량 조사업무 대행(건기연2007.3)" xfId="14295"/>
    <cellStyle name="_교통안전SW_실행" xfId="3000"/>
    <cellStyle name="_교통안전SW_실행(VR삭제)" xfId="3001"/>
    <cellStyle name="_구로소방서 청사 시설관리 및 청소용역" xfId="14296"/>
    <cellStyle name="_구로지사 증축 및 보수공사 2차(최종)-12.16(신규)" xfId="856"/>
    <cellStyle name="_구로지사 증축 및 보수공사(최종)+개요" xfId="857"/>
    <cellStyle name="_구리,삼패" xfId="33532"/>
    <cellStyle name="_구매품" xfId="858"/>
    <cellStyle name="_구매품 2" xfId="14297"/>
    <cellStyle name="_구매품 3" xfId="14298"/>
    <cellStyle name="_구매품 4" xfId="14299"/>
    <cellStyle name="_구문소철암투찰" xfId="3002"/>
    <cellStyle name="_구문소철암투찰_광릉투찰" xfId="3003"/>
    <cellStyle name="_구문소철암투찰_광릉투찰_왜관-태평건설" xfId="3004"/>
    <cellStyle name="_구문소철암투찰_왜관-태평건설" xfId="3005"/>
    <cellStyle name="_구미 ~ 김천간포장견적" xfId="14300"/>
    <cellStyle name="_구미_토목_연돌내역서_0315" xfId="14301"/>
    <cellStyle name="_구미_토목_연돌내역서_0315 2" xfId="14302"/>
    <cellStyle name="_구미_토목_연돌내역서_0315 3" xfId="14303"/>
    <cellStyle name="_구미_토목_연돌내역서_0315 4" xfId="14304"/>
    <cellStyle name="_구조물공" xfId="42174"/>
    <cellStyle name="_구조물공(개략-A)" xfId="42175"/>
    <cellStyle name="_구조물깨기 및 임시복구" xfId="3006"/>
    <cellStyle name="_구즉내역서" xfId="14305"/>
    <cellStyle name="_구토지대장" xfId="14306"/>
    <cellStyle name="_국가에너지종합정보db구축사업_기능점수산출(1)" xfId="859"/>
    <cellStyle name="_국내IT클러스트 육성을 위한 정책방향연구" xfId="14307"/>
    <cellStyle name="_국도23호선영암연소지구내역서" xfId="3007"/>
    <cellStyle name="_국도38호선통리지구내역서" xfId="3008"/>
    <cellStyle name="_국도42호선여량지구오르막차로" xfId="860"/>
    <cellStyle name="_국도ITS(소프트웨어)" xfId="33533"/>
    <cellStyle name="_국립남도국악원시각조형물-(조정)" xfId="861"/>
    <cellStyle name="_국립남도국악원시각조형물-(조정)_Sheet2" xfId="33534"/>
    <cellStyle name="_국립남도국악원시각조형물-(조정)_링크 견적" xfId="33535"/>
    <cellStyle name="_국립남도국악원시각조형물-(조정)_산출서" xfId="33536"/>
    <cellStyle name="_국립남도국악원시각조형물-(조정)_일위대가" xfId="33537"/>
    <cellStyle name="_국립남도국악원시각조형물-(조정)_일위목록" xfId="33538"/>
    <cellStyle name="_국립중앙박물관사인(전시)" xfId="33539"/>
    <cellStyle name="_국민건강보험공단 민원실공사 - 강남지사(040602)" xfId="33540"/>
    <cellStyle name="_국민은행원가자료(060828)(1)" xfId="14308"/>
    <cellStyle name="_국민임대사인-2차기성" xfId="3009"/>
    <cellStyle name="_국보" xfId="33541"/>
    <cellStyle name="_국보-3(2층제외)" xfId="33542"/>
    <cellStyle name="_국수교수량" xfId="3010"/>
    <cellStyle name="_국수교수량_03소락교기존구조물깨기수량" xfId="42176"/>
    <cellStyle name="_국수교수량_04소락1교가도공수량" xfId="42177"/>
    <cellStyle name="_국수교수량_05-소락1교-부대공수량" xfId="42178"/>
    <cellStyle name="_국수교수량_06-광재교-부대공수량" xfId="42179"/>
    <cellStyle name="_국수교수량_08-02-광천교-하부공수량" xfId="42180"/>
    <cellStyle name="_국수교수량_08-02-광천교-하부공수량_총괄수량총괄집계" xfId="42181"/>
    <cellStyle name="_국수교수량_08-02-광천교-하부공수량_총괄수량총괄집계_총괄수량총괄집계" xfId="42182"/>
    <cellStyle name="_국수교수량_08-03-광천교-교각일반수량" xfId="42183"/>
    <cellStyle name="_국수교수량_08-03-광천교-교각일반수량_총괄수량총괄집계" xfId="42184"/>
    <cellStyle name="_국수교수량_08-03-광천교-교각일반수량_총괄수량총괄집계_총괄수량총괄집계" xfId="42185"/>
    <cellStyle name="_국수교수량_08-08-광천교-부대공" xfId="42186"/>
    <cellStyle name="_국수교수량_08-08-광천교-부대공_총괄수량총괄집계" xfId="42187"/>
    <cellStyle name="_국수교수량_08-08-광천교-부대공_총괄수량총괄집계_총괄수량총괄집계" xfId="42188"/>
    <cellStyle name="_국수교수량_10-02-구산교-교대일반수량" xfId="42189"/>
    <cellStyle name="_국수교수량_10-02-구산교-교대일반수량_10-03-구산교-하부공일반수량" xfId="42190"/>
    <cellStyle name="_국수교수량_10-02-구산교-교대일반수량_10-03-구산교-하부공일반수량_총괄수량총괄집계" xfId="42191"/>
    <cellStyle name="_국수교수량_10-02-구산교-교대일반수량_10-03-구산교-하부공일반수량_총괄수량총괄집계_총괄수량총괄집계" xfId="42192"/>
    <cellStyle name="_국수교수량_10-02-구산교-교대일반수량_총괄수량총괄집계" xfId="42193"/>
    <cellStyle name="_국수교수량_10-02-구산교-교대일반수량_총괄수량총괄집계_총괄수량총괄집계" xfId="42194"/>
    <cellStyle name="_국수교수량_10-05-구산교-부대공수량" xfId="42195"/>
    <cellStyle name="_국수교수량_10-05-구산교-부대공수량_총괄수량총괄집계" xfId="42196"/>
    <cellStyle name="_국수교수량_10-05-구산교-부대공수량_총괄수량총괄집계_총괄수량총괄집계" xfId="42197"/>
    <cellStyle name="_국수교수량_걷고싶은 녹화거리 조성 폐기물처리" xfId="3011"/>
    <cellStyle name="_국수교수량_걷고싶은 녹화거리 조성공사" xfId="3012"/>
    <cellStyle name="_국수교수량_남강어린이공원 현대화사업" xfId="3013"/>
    <cellStyle name="_국수교수량_무주골천수량" xfId="3014"/>
    <cellStyle name="_국수교수량_무주골천수량_걷고싶은 녹화거리 조성 폐기물처리" xfId="3015"/>
    <cellStyle name="_국수교수량_무주골천수량_걷고싶은 녹화거리 조성공사" xfId="3016"/>
    <cellStyle name="_국수교수량_무주골천수량_남강어린이공원 현대화사업" xfId="3017"/>
    <cellStyle name="_국수교수량_무주골천수량_현석동 1-5번지 일대 마을마당조성" xfId="3018"/>
    <cellStyle name="_국수교수량_무주골천수량_현석동 1-5번지 일대 마을마당조성_걷고싶은 녹화거리 조성 폐기물처리" xfId="3019"/>
    <cellStyle name="_국수교수량_무주골천수량_현석동 1-5번지 일대 마을마당조성_걷고싶은 녹화거리 조성공사" xfId="3020"/>
    <cellStyle name="_국수교수량_무주골천수량_현석동 1-5번지 일대 마을마당조성_남강어린이공원 현대화사업" xfId="3021"/>
    <cellStyle name="_국수교수량_보령폐기물(변경내역서)-감리작성" xfId="37475"/>
    <cellStyle name="_국수교수량_총괄수량총괄집계" xfId="42198"/>
    <cellStyle name="_국수교수량_총괄수량총괄집계_총괄수량총괄집계" xfId="42199"/>
    <cellStyle name="_국수교수량_현석동 1-5번지 일대 마을마당조성" xfId="3022"/>
    <cellStyle name="_국수교수량_현석동 1-5번지 일대 마을마당조성_걷고싶은 녹화거리 조성 폐기물처리" xfId="3023"/>
    <cellStyle name="_국수교수량_현석동 1-5번지 일대 마을마당조성_걷고싶은 녹화거리 조성공사" xfId="3024"/>
    <cellStyle name="_국수교수량_현석동 1-5번지 일대 마을마당조성_남강어린이공원 현대화사업" xfId="3025"/>
    <cellStyle name="_국수교수량_호명12공구" xfId="3026"/>
    <cellStyle name="_국수교수량_호명12공구_걷고싶은 녹화거리 조성 폐기물처리" xfId="3027"/>
    <cellStyle name="_국수교수량_호명12공구_걷고싶은 녹화거리 조성공사" xfId="3028"/>
    <cellStyle name="_국수교수량_호명12공구_남강어린이공원 현대화사업" xfId="3029"/>
    <cellStyle name="_국수교수량_호명12공구_현석동 1-5번지 일대 마을마당조성" xfId="3030"/>
    <cellStyle name="_국수교수량_호명12공구_현석동 1-5번지 일대 마을마당조성_걷고싶은 녹화거리 조성 폐기물처리" xfId="3031"/>
    <cellStyle name="_국수교수량_호명12공구_현석동 1-5번지 일대 마을마당조성_걷고싶은 녹화거리 조성공사" xfId="3032"/>
    <cellStyle name="_국수교수량_호명12공구_현석동 1-5번지 일대 마을마당조성_남강어린이공원 현대화사업" xfId="3033"/>
    <cellStyle name="_군복영업소 신축" xfId="33543"/>
    <cellStyle name="_군부대구조물" xfId="3034"/>
    <cellStyle name="_군부대구조물2" xfId="3035"/>
    <cellStyle name="_군산ITS 설계 원가 조사20031224" xfId="862"/>
    <cellStyle name="_규격1" xfId="863"/>
    <cellStyle name="_규격2" xfId="864"/>
    <cellStyle name="_그랜드프라자B.M내역(최종조정분)" xfId="37476"/>
    <cellStyle name="_근로환경표본조사" xfId="14309"/>
    <cellStyle name="_근원거리통신망" xfId="33544"/>
    <cellStyle name="_글로벌테스트베드 다운로드 서비스" xfId="14310"/>
    <cellStyle name="_글로벌테스트베드 다운로드 서비스 인프라구축 및 운영용역" xfId="14311"/>
    <cellStyle name="_금액" xfId="865"/>
    <cellStyle name="_금천청소년수련관(토목林)" xfId="3036"/>
    <cellStyle name="_금토동놀이터-내역서" xfId="3037"/>
    <cellStyle name="_금형" xfId="14312"/>
    <cellStyle name="_급여표" xfId="33545"/>
    <cellStyle name="_기계+가설(4-2)단가표" xfId="33546"/>
    <cellStyle name="_기계+가설(4-2)단가표_LG전선 내역서(설비-2차)" xfId="33547"/>
    <cellStyle name="_기계+가설(4-2)단가표_역곡동 견적서-제출-10월02일-46억8천" xfId="33548"/>
    <cellStyle name="_기계+가설(4-2)단가표_역곡동 견적서-제출-10월02일-46억8천_LG전선 내역서(설비-2차)" xfId="33549"/>
    <cellStyle name="_기계+가설(4-2)단가표_역곡동 견적서-제출-10월02일-46억8천_전기내역서(02.22)" xfId="33550"/>
    <cellStyle name="_기계+가설(4-2)단가표_전기내역서(02.22)" xfId="33551"/>
    <cellStyle name="_기계공내역서(입찰기초)" xfId="33552"/>
    <cellStyle name="_기계공내역서(입찰기초)_LG전선 내역서(설비-2차)" xfId="33553"/>
    <cellStyle name="_기계공내역서(입찰기초)_역곡동 견적서-제출-10월02일-46억8천" xfId="33554"/>
    <cellStyle name="_기계공내역서(입찰기초)_역곡동 견적서-제출-10월02일-46억8천_LG전선 내역서(설비-2차)" xfId="33555"/>
    <cellStyle name="_기계공내역서(입찰기초)_역곡동 견적서-제출-10월02일-46억8천_전기내역서(02.22)" xfId="33556"/>
    <cellStyle name="_기계공내역서(입찰기초)_전기내역서(02.22)" xfId="33557"/>
    <cellStyle name="_기계배관실행내역" xfId="33558"/>
    <cellStyle name="_기계설비" xfId="33559"/>
    <cellStyle name="_기계설비_횡계영업소톨케이트" xfId="33560"/>
    <cellStyle name="_기계약대비" xfId="14313"/>
    <cellStyle name="_기능점수" xfId="866"/>
    <cellStyle name="_기본형" xfId="33561"/>
    <cellStyle name="_기상부분_태민" xfId="867"/>
    <cellStyle name="_기성검사원" xfId="14314"/>
    <cellStyle name="_기성검사원_내역서" xfId="14315"/>
    <cellStyle name="_기성금지급요청서(광주)" xfId="33562"/>
    <cellStyle name="_기성내역_갑지양식" xfId="3038"/>
    <cellStyle name="_기성청구(표지및 기타)" xfId="33563"/>
    <cellStyle name="_기아자동차 수원서비스센터 UT설비 개보수공사" xfId="33564"/>
    <cellStyle name="_기안용지,인사기록형식" xfId="42200"/>
    <cellStyle name="_기안용지,인사기록형식_00.오수공(최종)" xfId="42201"/>
    <cellStyle name="_기안용지,인사기록형식_00.오수공(최종)_07.부대공사" xfId="42202"/>
    <cellStyle name="_기안용지,인사기록형식_00.오수공(최종)_07.부대공사_07.부대공사" xfId="42203"/>
    <cellStyle name="_기안용지,인사기록형식_00.오수공(최종)_07.포장공" xfId="42204"/>
    <cellStyle name="_기안용지,인사기록형식_00.우수공" xfId="42205"/>
    <cellStyle name="_기안용지,인사기록형식_00.우수공_07.부대공사" xfId="42206"/>
    <cellStyle name="_기안용지,인사기록형식_00.우수공_07.부대공사_07.부대공사" xfId="42207"/>
    <cellStyle name="_기안용지,인사기록형식_00.우수공_07.포장공" xfId="42208"/>
    <cellStyle name="_기안용지,인사기록형식_01.측구공사" xfId="42209"/>
    <cellStyle name="_기안용지,인사기록형식_01.측구공사_00.오수공(최종)" xfId="42210"/>
    <cellStyle name="_기안용지,인사기록형식_01.측구공사_00.오수공(최종)_07.부대공사" xfId="42211"/>
    <cellStyle name="_기안용지,인사기록형식_01.측구공사_00.오수공(최종)_07.부대공사_07.부대공사" xfId="42212"/>
    <cellStyle name="_기안용지,인사기록형식_01.측구공사_00.오수공(최종)_07.포장공" xfId="42213"/>
    <cellStyle name="_기안용지,인사기록형식_01.측구공사_00.우수공" xfId="42214"/>
    <cellStyle name="_기안용지,인사기록형식_01.측구공사_00.우수공_07.부대공사" xfId="42215"/>
    <cellStyle name="_기안용지,인사기록형식_01.측구공사_00.우수공_07.부대공사_07.부대공사" xfId="42216"/>
    <cellStyle name="_기안용지,인사기록형식_01.측구공사_00.우수공_07.포장공" xfId="42217"/>
    <cellStyle name="_기안용지,인사기록형식_01.측구공사_04.우수공(단지부)" xfId="42218"/>
    <cellStyle name="_기안용지,인사기록형식_01.측구공사_04.우수공(단지부)_07.부대공사" xfId="42219"/>
    <cellStyle name="_기안용지,인사기록형식_01.측구공사_04.우수공(단지부)_07.부대공사_07.부대공사" xfId="42220"/>
    <cellStyle name="_기안용지,인사기록형식_01.측구공사_04.우수공(단지부)_07.포장공" xfId="42221"/>
    <cellStyle name="_기안용지,인사기록형식_01.측구공사_05.오수공" xfId="42222"/>
    <cellStyle name="_기안용지,인사기록형식_01.측구공사_05.오수공_07.부대공사" xfId="42223"/>
    <cellStyle name="_기안용지,인사기록형식_01.측구공사_05.오수공_07.부대공사_07.부대공사" xfId="42224"/>
    <cellStyle name="_기안용지,인사기록형식_01.측구공사_05.오수공_07.포장공" xfId="42225"/>
    <cellStyle name="_기안용지,인사기록형식_01.측구공사_07.부대공사" xfId="42226"/>
    <cellStyle name="_기안용지,인사기록형식_01.측구공사_07.부대공사_07.부대공사" xfId="42227"/>
    <cellStyle name="_기안용지,인사기록형식_01.측구공사_07.포장공" xfId="42228"/>
    <cellStyle name="_기안용지,인사기록형식_03.그린 조성공사" xfId="42229"/>
    <cellStyle name="_기안용지,인사기록형식_03.그린 조성공사_00.오수공(최종)" xfId="42230"/>
    <cellStyle name="_기안용지,인사기록형식_03.그린 조성공사_00.오수공(최종)_07.부대공사" xfId="42231"/>
    <cellStyle name="_기안용지,인사기록형식_03.그린 조성공사_00.오수공(최종)_07.부대공사_07.부대공사" xfId="42232"/>
    <cellStyle name="_기안용지,인사기록형식_03.그린 조성공사_00.오수공(최종)_07.포장공" xfId="42233"/>
    <cellStyle name="_기안용지,인사기록형식_03.그린 조성공사_00.우수공" xfId="42234"/>
    <cellStyle name="_기안용지,인사기록형식_03.그린 조성공사_00.우수공_07.부대공사" xfId="42235"/>
    <cellStyle name="_기안용지,인사기록형식_03.그린 조성공사_00.우수공_07.부대공사_07.부대공사" xfId="42236"/>
    <cellStyle name="_기안용지,인사기록형식_03.그린 조성공사_00.우수공_07.포장공" xfId="42237"/>
    <cellStyle name="_기안용지,인사기록형식_03.그린 조성공사_04.우수공(단지부)" xfId="42238"/>
    <cellStyle name="_기안용지,인사기록형식_03.그린 조성공사_04.우수공(단지부)_07.부대공사" xfId="42239"/>
    <cellStyle name="_기안용지,인사기록형식_03.그린 조성공사_04.우수공(단지부)_07.부대공사_07.부대공사" xfId="42240"/>
    <cellStyle name="_기안용지,인사기록형식_03.그린 조성공사_04.우수공(단지부)_07.포장공" xfId="42241"/>
    <cellStyle name="_기안용지,인사기록형식_03.그린 조성공사_05.오수공" xfId="42242"/>
    <cellStyle name="_기안용지,인사기록형식_03.그린 조성공사_05.오수공_07.부대공사" xfId="42243"/>
    <cellStyle name="_기안용지,인사기록형식_03.그린 조성공사_05.오수공_07.부대공사_07.부대공사" xfId="42244"/>
    <cellStyle name="_기안용지,인사기록형식_03.그린 조성공사_05.오수공_07.포장공" xfId="42245"/>
    <cellStyle name="_기안용지,인사기록형식_03.그린 조성공사_07.부대공사" xfId="42246"/>
    <cellStyle name="_기안용지,인사기록형식_03.그린 조성공사_07.부대공사_07.부대공사" xfId="42247"/>
    <cellStyle name="_기안용지,인사기록형식_03.그린 조성공사_07.포장공" xfId="42248"/>
    <cellStyle name="_기안용지,인사기록형식_04.우수공(단지부)" xfId="42249"/>
    <cellStyle name="_기안용지,인사기록형식_04.우수공(단지부)_07.부대공사" xfId="42250"/>
    <cellStyle name="_기안용지,인사기록형식_04.우수공(단지부)_07.부대공사_07.부대공사" xfId="42251"/>
    <cellStyle name="_기안용지,인사기록형식_04.우수공(단지부)_07.포장공" xfId="42252"/>
    <cellStyle name="_기안용지,인사기록형식_04.표면 배수공사" xfId="42253"/>
    <cellStyle name="_기안용지,인사기록형식_04.표면 배수공사_00.오수공(최종)" xfId="42254"/>
    <cellStyle name="_기안용지,인사기록형식_04.표면 배수공사_00.오수공(최종)_07.부대공사" xfId="42255"/>
    <cellStyle name="_기안용지,인사기록형식_04.표면 배수공사_00.오수공(최종)_07.부대공사_07.부대공사" xfId="42256"/>
    <cellStyle name="_기안용지,인사기록형식_04.표면 배수공사_00.오수공(최종)_07.포장공" xfId="42257"/>
    <cellStyle name="_기안용지,인사기록형식_04.표면 배수공사_00.우수공" xfId="42258"/>
    <cellStyle name="_기안용지,인사기록형식_04.표면 배수공사_00.우수공_07.부대공사" xfId="42259"/>
    <cellStyle name="_기안용지,인사기록형식_04.표면 배수공사_00.우수공_07.부대공사_07.부대공사" xfId="42260"/>
    <cellStyle name="_기안용지,인사기록형식_04.표면 배수공사_00.우수공_07.포장공" xfId="42261"/>
    <cellStyle name="_기안용지,인사기록형식_04.표면 배수공사_04.우수공(단지부)" xfId="42262"/>
    <cellStyle name="_기안용지,인사기록형식_04.표면 배수공사_04.우수공(단지부)_07.부대공사" xfId="42263"/>
    <cellStyle name="_기안용지,인사기록형식_04.표면 배수공사_04.우수공(단지부)_07.부대공사_07.부대공사" xfId="42264"/>
    <cellStyle name="_기안용지,인사기록형식_04.표면 배수공사_04.우수공(단지부)_07.포장공" xfId="42265"/>
    <cellStyle name="_기안용지,인사기록형식_04.표면 배수공사_05.오수공" xfId="42266"/>
    <cellStyle name="_기안용지,인사기록형식_04.표면 배수공사_05.오수공_07.부대공사" xfId="42267"/>
    <cellStyle name="_기안용지,인사기록형식_04.표면 배수공사_05.오수공_07.부대공사_07.부대공사" xfId="42268"/>
    <cellStyle name="_기안용지,인사기록형식_04.표면 배수공사_05.오수공_07.포장공" xfId="42269"/>
    <cellStyle name="_기안용지,인사기록형식_04.표면 배수공사_07.부대공사" xfId="42270"/>
    <cellStyle name="_기안용지,인사기록형식_04.표면 배수공사_07.부대공사_07.부대공사" xfId="42271"/>
    <cellStyle name="_기안용지,인사기록형식_04.표면 배수공사_07.포장공" xfId="42272"/>
    <cellStyle name="_기안용지,인사기록형식_05.그린 조성공사" xfId="42273"/>
    <cellStyle name="_기안용지,인사기록형식_05.그린 조성공사_00.오수공(최종)" xfId="42274"/>
    <cellStyle name="_기안용지,인사기록형식_05.그린 조성공사_00.오수공(최종)_07.부대공사" xfId="42275"/>
    <cellStyle name="_기안용지,인사기록형식_05.그린 조성공사_00.오수공(최종)_07.부대공사_07.부대공사" xfId="42276"/>
    <cellStyle name="_기안용지,인사기록형식_05.그린 조성공사_00.오수공(최종)_07.포장공" xfId="42277"/>
    <cellStyle name="_기안용지,인사기록형식_05.그린 조성공사_00.우수공" xfId="42278"/>
    <cellStyle name="_기안용지,인사기록형식_05.그린 조성공사_00.우수공_07.부대공사" xfId="42279"/>
    <cellStyle name="_기안용지,인사기록형식_05.그린 조성공사_00.우수공_07.부대공사_07.부대공사" xfId="42280"/>
    <cellStyle name="_기안용지,인사기록형식_05.그린 조성공사_00.우수공_07.포장공" xfId="42281"/>
    <cellStyle name="_기안용지,인사기록형식_05.그린 조성공사_04.우수공(단지부)" xfId="42282"/>
    <cellStyle name="_기안용지,인사기록형식_05.그린 조성공사_04.우수공(단지부)_07.부대공사" xfId="42283"/>
    <cellStyle name="_기안용지,인사기록형식_05.그린 조성공사_04.우수공(단지부)_07.부대공사_07.부대공사" xfId="42284"/>
    <cellStyle name="_기안용지,인사기록형식_05.그린 조성공사_04.우수공(단지부)_07.포장공" xfId="42285"/>
    <cellStyle name="_기안용지,인사기록형식_05.그린 조성공사_05.오수공" xfId="42286"/>
    <cellStyle name="_기안용지,인사기록형식_05.그린 조성공사_05.오수공_07.부대공사" xfId="42287"/>
    <cellStyle name="_기안용지,인사기록형식_05.그린 조성공사_05.오수공_07.부대공사_07.부대공사" xfId="42288"/>
    <cellStyle name="_기안용지,인사기록형식_05.그린 조성공사_05.오수공_07.포장공" xfId="42289"/>
    <cellStyle name="_기안용지,인사기록형식_05.그린 조성공사_07.부대공사" xfId="42290"/>
    <cellStyle name="_기안용지,인사기록형식_05.그린 조성공사_07.부대공사_07.부대공사" xfId="42291"/>
    <cellStyle name="_기안용지,인사기록형식_05.그린 조성공사_07.포장공" xfId="42292"/>
    <cellStyle name="_기안용지,인사기록형식_05.오수공" xfId="42293"/>
    <cellStyle name="_기안용지,인사기록형식_05.오수공_07.부대공사" xfId="42294"/>
    <cellStyle name="_기안용지,인사기록형식_05.오수공_07.부대공사_07.부대공사" xfId="42295"/>
    <cellStyle name="_기안용지,인사기록형식_05.오수공_07.포장공" xfId="42296"/>
    <cellStyle name="_기안용지,인사기록형식_07.부대공사" xfId="42297"/>
    <cellStyle name="_기안용지,인사기록형식_07.부대공사_07.부대공사" xfId="42298"/>
    <cellStyle name="_기안용지,인사기록형식_07.포장공" xfId="42299"/>
    <cellStyle name="_기안용지,인사기록형식_07.포장공(중2-57)" xfId="42300"/>
    <cellStyle name="_기안용지,인사기록형식_1.측구공사" xfId="42301"/>
    <cellStyle name="_기안용지,인사기록형식_1.측구공사_00.오수공(최종)" xfId="42302"/>
    <cellStyle name="_기안용지,인사기록형식_1.측구공사_00.오수공(최종)_07.부대공사" xfId="42303"/>
    <cellStyle name="_기안용지,인사기록형식_1.측구공사_00.오수공(최종)_07.부대공사_07.부대공사" xfId="42304"/>
    <cellStyle name="_기안용지,인사기록형식_1.측구공사_00.오수공(최종)_07.포장공" xfId="42305"/>
    <cellStyle name="_기안용지,인사기록형식_1.측구공사_00.우수공" xfId="42306"/>
    <cellStyle name="_기안용지,인사기록형식_1.측구공사_00.우수공_07.부대공사" xfId="42307"/>
    <cellStyle name="_기안용지,인사기록형식_1.측구공사_00.우수공_07.부대공사_07.부대공사" xfId="42308"/>
    <cellStyle name="_기안용지,인사기록형식_1.측구공사_00.우수공_07.포장공" xfId="42309"/>
    <cellStyle name="_기안용지,인사기록형식_1.측구공사_04.우수공(단지부)" xfId="42310"/>
    <cellStyle name="_기안용지,인사기록형식_1.측구공사_04.우수공(단지부)_07.부대공사" xfId="42311"/>
    <cellStyle name="_기안용지,인사기록형식_1.측구공사_04.우수공(단지부)_07.부대공사_07.부대공사" xfId="42312"/>
    <cellStyle name="_기안용지,인사기록형식_1.측구공사_04.우수공(단지부)_07.포장공" xfId="42313"/>
    <cellStyle name="_기안용지,인사기록형식_1.측구공사_05.오수공" xfId="42314"/>
    <cellStyle name="_기안용지,인사기록형식_1.측구공사_05.오수공_07.부대공사" xfId="42315"/>
    <cellStyle name="_기안용지,인사기록형식_1.측구공사_05.오수공_07.부대공사_07.부대공사" xfId="42316"/>
    <cellStyle name="_기안용지,인사기록형식_1.측구공사_05.오수공_07.포장공" xfId="42317"/>
    <cellStyle name="_기안용지,인사기록형식_1.측구공사_07.부대공사" xfId="42318"/>
    <cellStyle name="_기안용지,인사기록형식_1.측구공사_07.부대공사_07.부대공사" xfId="42319"/>
    <cellStyle name="_기안용지,인사기록형식_1.측구공사_07.포장공" xfId="42320"/>
    <cellStyle name="_기안용지,인사기록형식_1.측구공사-0" xfId="42321"/>
    <cellStyle name="_기안용지,인사기록형식_1.측구공사-0_00.오수공(최종)" xfId="42322"/>
    <cellStyle name="_기안용지,인사기록형식_1.측구공사-0_00.오수공(최종)_07.부대공사" xfId="42323"/>
    <cellStyle name="_기안용지,인사기록형식_1.측구공사-0_00.오수공(최종)_07.부대공사_07.부대공사" xfId="42324"/>
    <cellStyle name="_기안용지,인사기록형식_1.측구공사-0_00.오수공(최종)_07.포장공" xfId="42325"/>
    <cellStyle name="_기안용지,인사기록형식_1.측구공사-0_00.우수공" xfId="42326"/>
    <cellStyle name="_기안용지,인사기록형식_1.측구공사-0_00.우수공_07.부대공사" xfId="42327"/>
    <cellStyle name="_기안용지,인사기록형식_1.측구공사-0_00.우수공_07.부대공사_07.부대공사" xfId="42328"/>
    <cellStyle name="_기안용지,인사기록형식_1.측구공사-0_00.우수공_07.포장공" xfId="42329"/>
    <cellStyle name="_기안용지,인사기록형식_1.측구공사-0_04.우수공(단지부)" xfId="42330"/>
    <cellStyle name="_기안용지,인사기록형식_1.측구공사-0_04.우수공(단지부)_07.부대공사" xfId="42331"/>
    <cellStyle name="_기안용지,인사기록형식_1.측구공사-0_04.우수공(단지부)_07.부대공사_07.부대공사" xfId="42332"/>
    <cellStyle name="_기안용지,인사기록형식_1.측구공사-0_04.우수공(단지부)_07.포장공" xfId="42333"/>
    <cellStyle name="_기안용지,인사기록형식_1.측구공사-0_05.오수공" xfId="42334"/>
    <cellStyle name="_기안용지,인사기록형식_1.측구공사-0_05.오수공_07.부대공사" xfId="42335"/>
    <cellStyle name="_기안용지,인사기록형식_1.측구공사-0_05.오수공_07.부대공사_07.부대공사" xfId="42336"/>
    <cellStyle name="_기안용지,인사기록형식_1.측구공사-0_05.오수공_07.포장공" xfId="42337"/>
    <cellStyle name="_기안용지,인사기록형식_1.측구공사-0_07.부대공사" xfId="42338"/>
    <cellStyle name="_기안용지,인사기록형식_1.측구공사-0_07.부대공사_07.부대공사" xfId="42339"/>
    <cellStyle name="_기안용지,인사기록형식_1.측구공사-0_07.포장공" xfId="42340"/>
    <cellStyle name="_기안용지,인사기록형식_2.배수시설" xfId="42341"/>
    <cellStyle name="_기안용지,인사기록형식_2.배수시설_00.오수공(최종)" xfId="42342"/>
    <cellStyle name="_기안용지,인사기록형식_2.배수시설_00.오수공(최종)_07.부대공사" xfId="42343"/>
    <cellStyle name="_기안용지,인사기록형식_2.배수시설_00.오수공(최종)_07.부대공사_07.부대공사" xfId="42344"/>
    <cellStyle name="_기안용지,인사기록형식_2.배수시설_00.오수공(최종)_07.포장공" xfId="42345"/>
    <cellStyle name="_기안용지,인사기록형식_2.배수시설_00.우수공" xfId="42346"/>
    <cellStyle name="_기안용지,인사기록형식_2.배수시설_00.우수공_07.부대공사" xfId="42347"/>
    <cellStyle name="_기안용지,인사기록형식_2.배수시설_00.우수공_07.부대공사_07.부대공사" xfId="42348"/>
    <cellStyle name="_기안용지,인사기록형식_2.배수시설_00.우수공_07.포장공" xfId="42349"/>
    <cellStyle name="_기안용지,인사기록형식_2.배수시설_01.측구공사" xfId="42350"/>
    <cellStyle name="_기안용지,인사기록형식_2.배수시설_01.측구공사_00.오수공(최종)" xfId="42351"/>
    <cellStyle name="_기안용지,인사기록형식_2.배수시설_01.측구공사_00.오수공(최종)_07.부대공사" xfId="42352"/>
    <cellStyle name="_기안용지,인사기록형식_2.배수시설_01.측구공사_00.오수공(최종)_07.부대공사_07.부대공사" xfId="42353"/>
    <cellStyle name="_기안용지,인사기록형식_2.배수시설_01.측구공사_00.오수공(최종)_07.포장공" xfId="42354"/>
    <cellStyle name="_기안용지,인사기록형식_2.배수시설_01.측구공사_00.우수공" xfId="42355"/>
    <cellStyle name="_기안용지,인사기록형식_2.배수시설_01.측구공사_00.우수공_07.부대공사" xfId="42356"/>
    <cellStyle name="_기안용지,인사기록형식_2.배수시설_01.측구공사_00.우수공_07.부대공사_07.부대공사" xfId="42357"/>
    <cellStyle name="_기안용지,인사기록형식_2.배수시설_01.측구공사_00.우수공_07.포장공" xfId="42358"/>
    <cellStyle name="_기안용지,인사기록형식_2.배수시설_01.측구공사_04.우수공(단지부)" xfId="42359"/>
    <cellStyle name="_기안용지,인사기록형식_2.배수시설_01.측구공사_04.우수공(단지부)_07.부대공사" xfId="42360"/>
    <cellStyle name="_기안용지,인사기록형식_2.배수시설_01.측구공사_04.우수공(단지부)_07.부대공사_07.부대공사" xfId="42361"/>
    <cellStyle name="_기안용지,인사기록형식_2.배수시설_01.측구공사_04.우수공(단지부)_07.포장공" xfId="42362"/>
    <cellStyle name="_기안용지,인사기록형식_2.배수시설_01.측구공사_05.오수공" xfId="42363"/>
    <cellStyle name="_기안용지,인사기록형식_2.배수시설_01.측구공사_05.오수공_07.부대공사" xfId="42364"/>
    <cellStyle name="_기안용지,인사기록형식_2.배수시설_01.측구공사_05.오수공_07.부대공사_07.부대공사" xfId="42365"/>
    <cellStyle name="_기안용지,인사기록형식_2.배수시설_01.측구공사_05.오수공_07.포장공" xfId="42366"/>
    <cellStyle name="_기안용지,인사기록형식_2.배수시설_01.측구공사_07.부대공사" xfId="42367"/>
    <cellStyle name="_기안용지,인사기록형식_2.배수시설_01.측구공사_07.부대공사_07.부대공사" xfId="42368"/>
    <cellStyle name="_기안용지,인사기록형식_2.배수시설_01.측구공사_07.포장공" xfId="42369"/>
    <cellStyle name="_기안용지,인사기록형식_2.배수시설_04.우수공(단지부)" xfId="42370"/>
    <cellStyle name="_기안용지,인사기록형식_2.배수시설_04.우수공(단지부)_07.부대공사" xfId="42371"/>
    <cellStyle name="_기안용지,인사기록형식_2.배수시설_04.우수공(단지부)_07.부대공사_07.부대공사" xfId="42372"/>
    <cellStyle name="_기안용지,인사기록형식_2.배수시설_04.우수공(단지부)_07.포장공" xfId="42373"/>
    <cellStyle name="_기안용지,인사기록형식_2.배수시설_05.오수공" xfId="42374"/>
    <cellStyle name="_기안용지,인사기록형식_2.배수시설_05.오수공_07.부대공사" xfId="42375"/>
    <cellStyle name="_기안용지,인사기록형식_2.배수시설_05.오수공_07.부대공사_07.부대공사" xfId="42376"/>
    <cellStyle name="_기안용지,인사기록형식_2.배수시설_05.오수공_07.포장공" xfId="42377"/>
    <cellStyle name="_기안용지,인사기록형식_2.배수시설_07.부대공사" xfId="42378"/>
    <cellStyle name="_기안용지,인사기록형식_2.배수시설_07.부대공사_07.부대공사" xfId="42379"/>
    <cellStyle name="_기안용지,인사기록형식_2.배수시설_07.포장공" xfId="42380"/>
    <cellStyle name="_기안용지,인사기록형식_2.배수시설_1.측구공사" xfId="42381"/>
    <cellStyle name="_기안용지,인사기록형식_2.배수시설_1.측구공사_00.오수공(최종)" xfId="42382"/>
    <cellStyle name="_기안용지,인사기록형식_2.배수시설_1.측구공사_00.오수공(최종)_07.부대공사" xfId="42383"/>
    <cellStyle name="_기안용지,인사기록형식_2.배수시설_1.측구공사_00.오수공(최종)_07.부대공사_07.부대공사" xfId="42384"/>
    <cellStyle name="_기안용지,인사기록형식_2.배수시설_1.측구공사_00.오수공(최종)_07.포장공" xfId="42385"/>
    <cellStyle name="_기안용지,인사기록형식_2.배수시설_1.측구공사_00.우수공" xfId="42386"/>
    <cellStyle name="_기안용지,인사기록형식_2.배수시설_1.측구공사_00.우수공_07.부대공사" xfId="42387"/>
    <cellStyle name="_기안용지,인사기록형식_2.배수시설_1.측구공사_00.우수공_07.부대공사_07.부대공사" xfId="42388"/>
    <cellStyle name="_기안용지,인사기록형식_2.배수시설_1.측구공사_00.우수공_07.포장공" xfId="42389"/>
    <cellStyle name="_기안용지,인사기록형식_2.배수시설_1.측구공사_04.우수공(단지부)" xfId="42390"/>
    <cellStyle name="_기안용지,인사기록형식_2.배수시설_1.측구공사_04.우수공(단지부)_07.부대공사" xfId="42391"/>
    <cellStyle name="_기안용지,인사기록형식_2.배수시설_1.측구공사_04.우수공(단지부)_07.부대공사_07.부대공사" xfId="42392"/>
    <cellStyle name="_기안용지,인사기록형식_2.배수시설_1.측구공사_04.우수공(단지부)_07.포장공" xfId="42393"/>
    <cellStyle name="_기안용지,인사기록형식_2.배수시설_1.측구공사_05.오수공" xfId="42394"/>
    <cellStyle name="_기안용지,인사기록형식_2.배수시설_1.측구공사_05.오수공_07.부대공사" xfId="42395"/>
    <cellStyle name="_기안용지,인사기록형식_2.배수시설_1.측구공사_05.오수공_07.부대공사_07.부대공사" xfId="42396"/>
    <cellStyle name="_기안용지,인사기록형식_2.배수시설_1.측구공사_05.오수공_07.포장공" xfId="42397"/>
    <cellStyle name="_기안용지,인사기록형식_2.배수시설_1.측구공사_07.부대공사" xfId="42398"/>
    <cellStyle name="_기안용지,인사기록형식_2.배수시설_1.측구공사_07.부대공사_07.부대공사" xfId="42399"/>
    <cellStyle name="_기안용지,인사기록형식_2.배수시설_1.측구공사_07.포장공" xfId="42400"/>
    <cellStyle name="_기안용지,인사기록형식_2.배수시설_1.측구공사-0" xfId="42401"/>
    <cellStyle name="_기안용지,인사기록형식_2.배수시설_1.측구공사-0_00.오수공(최종)" xfId="42402"/>
    <cellStyle name="_기안용지,인사기록형식_2.배수시설_1.측구공사-0_00.오수공(최종)_07.부대공사" xfId="42403"/>
    <cellStyle name="_기안용지,인사기록형식_2.배수시설_1.측구공사-0_00.오수공(최종)_07.부대공사_07.부대공사" xfId="42404"/>
    <cellStyle name="_기안용지,인사기록형식_2.배수시설_1.측구공사-0_00.오수공(최종)_07.포장공" xfId="42405"/>
    <cellStyle name="_기안용지,인사기록형식_2.배수시설_1.측구공사-0_00.우수공" xfId="42406"/>
    <cellStyle name="_기안용지,인사기록형식_2.배수시설_1.측구공사-0_00.우수공_07.부대공사" xfId="42407"/>
    <cellStyle name="_기안용지,인사기록형식_2.배수시설_1.측구공사-0_00.우수공_07.부대공사_07.부대공사" xfId="42408"/>
    <cellStyle name="_기안용지,인사기록형식_2.배수시설_1.측구공사-0_00.우수공_07.포장공" xfId="42409"/>
    <cellStyle name="_기안용지,인사기록형식_2.배수시설_1.측구공사-0_04.우수공(단지부)" xfId="42410"/>
    <cellStyle name="_기안용지,인사기록형식_2.배수시설_1.측구공사-0_04.우수공(단지부)_07.부대공사" xfId="42411"/>
    <cellStyle name="_기안용지,인사기록형식_2.배수시설_1.측구공사-0_04.우수공(단지부)_07.부대공사_07.부대공사" xfId="42412"/>
    <cellStyle name="_기안용지,인사기록형식_2.배수시설_1.측구공사-0_04.우수공(단지부)_07.포장공" xfId="42413"/>
    <cellStyle name="_기안용지,인사기록형식_2.배수시설_1.측구공사-0_05.오수공" xfId="42414"/>
    <cellStyle name="_기안용지,인사기록형식_2.배수시설_1.측구공사-0_05.오수공_07.부대공사" xfId="42415"/>
    <cellStyle name="_기안용지,인사기록형식_2.배수시설_1.측구공사-0_05.오수공_07.부대공사_07.부대공사" xfId="42416"/>
    <cellStyle name="_기안용지,인사기록형식_2.배수시설_1.측구공사-0_05.오수공_07.포장공" xfId="42417"/>
    <cellStyle name="_기안용지,인사기록형식_2.배수시설_1.측구공사-0_07.부대공사" xfId="42418"/>
    <cellStyle name="_기안용지,인사기록형식_2.배수시설_1.측구공사-0_07.부대공사_07.부대공사" xfId="42419"/>
    <cellStyle name="_기안용지,인사기록형식_2.배수시설_1.측구공사-0_07.포장공" xfId="42420"/>
    <cellStyle name="_기안용지,인사기록형식_3.그린 조성공사" xfId="42421"/>
    <cellStyle name="_기안용지,인사기록형식_3.그린 조성공사_00.오수공(최종)" xfId="42422"/>
    <cellStyle name="_기안용지,인사기록형식_3.그린 조성공사_00.오수공(최종)_07.부대공사" xfId="42423"/>
    <cellStyle name="_기안용지,인사기록형식_3.그린 조성공사_00.오수공(최종)_07.부대공사_07.부대공사" xfId="42424"/>
    <cellStyle name="_기안용지,인사기록형식_3.그린 조성공사_00.오수공(최종)_07.포장공" xfId="42425"/>
    <cellStyle name="_기안용지,인사기록형식_3.그린 조성공사_00.우수공" xfId="42426"/>
    <cellStyle name="_기안용지,인사기록형식_3.그린 조성공사_00.우수공_07.부대공사" xfId="42427"/>
    <cellStyle name="_기안용지,인사기록형식_3.그린 조성공사_00.우수공_07.부대공사_07.부대공사" xfId="42428"/>
    <cellStyle name="_기안용지,인사기록형식_3.그린 조성공사_00.우수공_07.포장공" xfId="42429"/>
    <cellStyle name="_기안용지,인사기록형식_3.그린 조성공사_04.우수공(단지부)" xfId="42430"/>
    <cellStyle name="_기안용지,인사기록형식_3.그린 조성공사_04.우수공(단지부)_07.부대공사" xfId="42431"/>
    <cellStyle name="_기안용지,인사기록형식_3.그린 조성공사_04.우수공(단지부)_07.부대공사_07.부대공사" xfId="42432"/>
    <cellStyle name="_기안용지,인사기록형식_3.그린 조성공사_04.우수공(단지부)_07.포장공" xfId="42433"/>
    <cellStyle name="_기안용지,인사기록형식_3.그린 조성공사_05.오수공" xfId="42434"/>
    <cellStyle name="_기안용지,인사기록형식_3.그린 조성공사_05.오수공_07.부대공사" xfId="42435"/>
    <cellStyle name="_기안용지,인사기록형식_3.그린 조성공사_05.오수공_07.부대공사_07.부대공사" xfId="42436"/>
    <cellStyle name="_기안용지,인사기록형식_3.그린 조성공사_05.오수공_07.포장공" xfId="42437"/>
    <cellStyle name="_기안용지,인사기록형식_3.그린 조성공사_07.부대공사" xfId="42438"/>
    <cellStyle name="_기안용지,인사기록형식_3.그린 조성공사_07.부대공사_07.부대공사" xfId="42439"/>
    <cellStyle name="_기안용지,인사기록형식_3.그린 조성공사_07.포장공" xfId="42440"/>
    <cellStyle name="_기안용지,인사기록형식_3.그린 조성공사-0" xfId="42441"/>
    <cellStyle name="_기안용지,인사기록형식_3.그린 조성공사-0_00.오수공(최종)" xfId="42442"/>
    <cellStyle name="_기안용지,인사기록형식_3.그린 조성공사-0_00.오수공(최종)_07.부대공사" xfId="42443"/>
    <cellStyle name="_기안용지,인사기록형식_3.그린 조성공사-0_00.오수공(최종)_07.부대공사_07.부대공사" xfId="42444"/>
    <cellStyle name="_기안용지,인사기록형식_3.그린 조성공사-0_00.오수공(최종)_07.포장공" xfId="42445"/>
    <cellStyle name="_기안용지,인사기록형식_3.그린 조성공사-0_00.우수공" xfId="42446"/>
    <cellStyle name="_기안용지,인사기록형식_3.그린 조성공사-0_00.우수공_07.부대공사" xfId="42447"/>
    <cellStyle name="_기안용지,인사기록형식_3.그린 조성공사-0_00.우수공_07.부대공사_07.부대공사" xfId="42448"/>
    <cellStyle name="_기안용지,인사기록형식_3.그린 조성공사-0_00.우수공_07.포장공" xfId="42449"/>
    <cellStyle name="_기안용지,인사기록형식_3.그린 조성공사-0_04.우수공(단지부)" xfId="42450"/>
    <cellStyle name="_기안용지,인사기록형식_3.그린 조성공사-0_04.우수공(단지부)_07.부대공사" xfId="42451"/>
    <cellStyle name="_기안용지,인사기록형식_3.그린 조성공사-0_04.우수공(단지부)_07.부대공사_07.부대공사" xfId="42452"/>
    <cellStyle name="_기안용지,인사기록형식_3.그린 조성공사-0_04.우수공(단지부)_07.포장공" xfId="42453"/>
    <cellStyle name="_기안용지,인사기록형식_3.그린 조성공사-0_05.오수공" xfId="42454"/>
    <cellStyle name="_기안용지,인사기록형식_3.그린 조성공사-0_05.오수공_07.부대공사" xfId="42455"/>
    <cellStyle name="_기안용지,인사기록형식_3.그린 조성공사-0_05.오수공_07.부대공사_07.부대공사" xfId="42456"/>
    <cellStyle name="_기안용지,인사기록형식_3.그린 조성공사-0_05.오수공_07.포장공" xfId="42457"/>
    <cellStyle name="_기안용지,인사기록형식_3.그린 조성공사-0_07.부대공사" xfId="42458"/>
    <cellStyle name="_기안용지,인사기록형식_3.그린 조성공사-0_07.부대공사_07.부대공사" xfId="42459"/>
    <cellStyle name="_기안용지,인사기록형식_3.그린 조성공사-0_07.포장공" xfId="42460"/>
    <cellStyle name="_기안용지,인사기록형식_3.그린조성공사" xfId="42461"/>
    <cellStyle name="_기안용지,인사기록형식_3.그린조성공사_00.오수공(최종)" xfId="42462"/>
    <cellStyle name="_기안용지,인사기록형식_3.그린조성공사_00.오수공(최종)_07.부대공사" xfId="42463"/>
    <cellStyle name="_기안용지,인사기록형식_3.그린조성공사_00.오수공(최종)_07.부대공사_07.부대공사" xfId="42464"/>
    <cellStyle name="_기안용지,인사기록형식_3.그린조성공사_00.오수공(최종)_07.포장공" xfId="42465"/>
    <cellStyle name="_기안용지,인사기록형식_3.그린조성공사_00.우수공" xfId="42466"/>
    <cellStyle name="_기안용지,인사기록형식_3.그린조성공사_00.우수공_07.부대공사" xfId="42467"/>
    <cellStyle name="_기안용지,인사기록형식_3.그린조성공사_00.우수공_07.부대공사_07.부대공사" xfId="42468"/>
    <cellStyle name="_기안용지,인사기록형식_3.그린조성공사_00.우수공_07.포장공" xfId="42469"/>
    <cellStyle name="_기안용지,인사기록형식_3.그린조성공사_04.우수공(단지부)" xfId="42470"/>
    <cellStyle name="_기안용지,인사기록형식_3.그린조성공사_04.우수공(단지부)_07.부대공사" xfId="42471"/>
    <cellStyle name="_기안용지,인사기록형식_3.그린조성공사_04.우수공(단지부)_07.부대공사_07.부대공사" xfId="42472"/>
    <cellStyle name="_기안용지,인사기록형식_3.그린조성공사_04.우수공(단지부)_07.포장공" xfId="42473"/>
    <cellStyle name="_기안용지,인사기록형식_3.그린조성공사_05.오수공" xfId="42474"/>
    <cellStyle name="_기안용지,인사기록형식_3.그린조성공사_05.오수공_07.부대공사" xfId="42475"/>
    <cellStyle name="_기안용지,인사기록형식_3.그린조성공사_05.오수공_07.부대공사_07.부대공사" xfId="42476"/>
    <cellStyle name="_기안용지,인사기록형식_3.그린조성공사_05.오수공_07.포장공" xfId="42477"/>
    <cellStyle name="_기안용지,인사기록형식_3.그린조성공사_07.부대공사" xfId="42478"/>
    <cellStyle name="_기안용지,인사기록형식_3.그린조성공사_07.부대공사_07.부대공사" xfId="42479"/>
    <cellStyle name="_기안용지,인사기록형식_3.그린조성공사_07.포장공" xfId="42480"/>
    <cellStyle name="_기안용지,인사기록형식_4.TEE조성" xfId="42481"/>
    <cellStyle name="_기안용지,인사기록형식_4.TEE조성_00.오수공(최종)" xfId="42482"/>
    <cellStyle name="_기안용지,인사기록형식_4.TEE조성_00.오수공(최종)_07.부대공사" xfId="42483"/>
    <cellStyle name="_기안용지,인사기록형식_4.TEE조성_00.오수공(최종)_07.부대공사_07.부대공사" xfId="42484"/>
    <cellStyle name="_기안용지,인사기록형식_4.TEE조성_00.오수공(최종)_07.포장공" xfId="42485"/>
    <cellStyle name="_기안용지,인사기록형식_4.TEE조성_00.우수공" xfId="42486"/>
    <cellStyle name="_기안용지,인사기록형식_4.TEE조성_00.우수공_07.부대공사" xfId="42487"/>
    <cellStyle name="_기안용지,인사기록형식_4.TEE조성_00.우수공_07.부대공사_07.부대공사" xfId="42488"/>
    <cellStyle name="_기안용지,인사기록형식_4.TEE조성_00.우수공_07.포장공" xfId="42489"/>
    <cellStyle name="_기안용지,인사기록형식_4.TEE조성_04.우수공(단지부)" xfId="42490"/>
    <cellStyle name="_기안용지,인사기록형식_4.TEE조성_04.우수공(단지부)_07.부대공사" xfId="42491"/>
    <cellStyle name="_기안용지,인사기록형식_4.TEE조성_04.우수공(단지부)_07.부대공사_07.부대공사" xfId="42492"/>
    <cellStyle name="_기안용지,인사기록형식_4.TEE조성_04.우수공(단지부)_07.포장공" xfId="42493"/>
    <cellStyle name="_기안용지,인사기록형식_4.TEE조성_05.오수공" xfId="42494"/>
    <cellStyle name="_기안용지,인사기록형식_4.TEE조성_05.오수공_07.부대공사" xfId="42495"/>
    <cellStyle name="_기안용지,인사기록형식_4.TEE조성_05.오수공_07.부대공사_07.부대공사" xfId="42496"/>
    <cellStyle name="_기안용지,인사기록형식_4.TEE조성_05.오수공_07.포장공" xfId="42497"/>
    <cellStyle name="_기안용지,인사기록형식_4.TEE조성_07.부대공사" xfId="42498"/>
    <cellStyle name="_기안용지,인사기록형식_4.TEE조성_07.부대공사_07.부대공사" xfId="42499"/>
    <cellStyle name="_기안용지,인사기록형식_4.TEE조성_07.포장공" xfId="42500"/>
    <cellStyle name="_기안용지,인사기록형식_Book2" xfId="42501"/>
    <cellStyle name="_기안용지,인사기록형식_Book2_00.오수공(최종)" xfId="42502"/>
    <cellStyle name="_기안용지,인사기록형식_Book2_00.오수공(최종)_07.부대공사" xfId="42503"/>
    <cellStyle name="_기안용지,인사기록형식_Book2_00.오수공(최종)_07.부대공사_07.부대공사" xfId="42504"/>
    <cellStyle name="_기안용지,인사기록형식_Book2_00.오수공(최종)_07.포장공" xfId="42505"/>
    <cellStyle name="_기안용지,인사기록형식_Book2_00.우수공" xfId="42506"/>
    <cellStyle name="_기안용지,인사기록형식_Book2_00.우수공_07.부대공사" xfId="42507"/>
    <cellStyle name="_기안용지,인사기록형식_Book2_00.우수공_07.부대공사_07.부대공사" xfId="42508"/>
    <cellStyle name="_기안용지,인사기록형식_Book2_00.우수공_07.포장공" xfId="42509"/>
    <cellStyle name="_기안용지,인사기록형식_Book2_04.우수공(단지부)" xfId="42510"/>
    <cellStyle name="_기안용지,인사기록형식_Book2_04.우수공(단지부)_07.부대공사" xfId="42511"/>
    <cellStyle name="_기안용지,인사기록형식_Book2_04.우수공(단지부)_07.부대공사_07.부대공사" xfId="42512"/>
    <cellStyle name="_기안용지,인사기록형식_Book2_04.우수공(단지부)_07.포장공" xfId="42513"/>
    <cellStyle name="_기안용지,인사기록형식_Book2_05.오수공" xfId="42514"/>
    <cellStyle name="_기안용지,인사기록형식_Book2_05.오수공_07.부대공사" xfId="42515"/>
    <cellStyle name="_기안용지,인사기록형식_Book2_05.오수공_07.부대공사_07.부대공사" xfId="42516"/>
    <cellStyle name="_기안용지,인사기록형식_Book2_05.오수공_07.포장공" xfId="42517"/>
    <cellStyle name="_기안용지,인사기록형식_Book2_07.부대공사" xfId="42518"/>
    <cellStyle name="_기안용지,인사기록형식_Book2_07.부대공사_07.부대공사" xfId="42519"/>
    <cellStyle name="_기안용지,인사기록형식_Book2_07.포장공" xfId="42520"/>
    <cellStyle name="_기안용지,인사기록형식_조직표" xfId="42521"/>
    <cellStyle name="_기안용지,인사기록형식_조직표_00.오수공(최종)" xfId="42522"/>
    <cellStyle name="_기안용지,인사기록형식_조직표_00.오수공(최종)_07.부대공사" xfId="42523"/>
    <cellStyle name="_기안용지,인사기록형식_조직표_00.오수공(최종)_07.부대공사_07.부대공사" xfId="42524"/>
    <cellStyle name="_기안용지,인사기록형식_조직표_00.오수공(최종)_07.포장공" xfId="42525"/>
    <cellStyle name="_기안용지,인사기록형식_조직표_00.우수공" xfId="42526"/>
    <cellStyle name="_기안용지,인사기록형식_조직표_00.우수공_07.부대공사" xfId="42527"/>
    <cellStyle name="_기안용지,인사기록형식_조직표_00.우수공_07.부대공사_07.부대공사" xfId="42528"/>
    <cellStyle name="_기안용지,인사기록형식_조직표_00.우수공_07.포장공" xfId="42529"/>
    <cellStyle name="_기안용지,인사기록형식_조직표_01.측구공사" xfId="42530"/>
    <cellStyle name="_기안용지,인사기록형식_조직표_01.측구공사_00.오수공(최종)" xfId="42531"/>
    <cellStyle name="_기안용지,인사기록형식_조직표_01.측구공사_00.오수공(최종)_07.부대공사" xfId="42532"/>
    <cellStyle name="_기안용지,인사기록형식_조직표_01.측구공사_00.오수공(최종)_07.부대공사_07.부대공사" xfId="42533"/>
    <cellStyle name="_기안용지,인사기록형식_조직표_01.측구공사_00.오수공(최종)_07.포장공" xfId="42534"/>
    <cellStyle name="_기안용지,인사기록형식_조직표_01.측구공사_00.우수공" xfId="42535"/>
    <cellStyle name="_기안용지,인사기록형식_조직표_01.측구공사_00.우수공_07.부대공사" xfId="42536"/>
    <cellStyle name="_기안용지,인사기록형식_조직표_01.측구공사_00.우수공_07.부대공사_07.부대공사" xfId="42537"/>
    <cellStyle name="_기안용지,인사기록형식_조직표_01.측구공사_00.우수공_07.포장공" xfId="42538"/>
    <cellStyle name="_기안용지,인사기록형식_조직표_01.측구공사_04.우수공(단지부)" xfId="42539"/>
    <cellStyle name="_기안용지,인사기록형식_조직표_01.측구공사_04.우수공(단지부)_07.부대공사" xfId="42540"/>
    <cellStyle name="_기안용지,인사기록형식_조직표_01.측구공사_04.우수공(단지부)_07.부대공사_07.부대공사" xfId="42541"/>
    <cellStyle name="_기안용지,인사기록형식_조직표_01.측구공사_04.우수공(단지부)_07.포장공" xfId="42542"/>
    <cellStyle name="_기안용지,인사기록형식_조직표_01.측구공사_05.오수공" xfId="42543"/>
    <cellStyle name="_기안용지,인사기록형식_조직표_01.측구공사_05.오수공_07.부대공사" xfId="42544"/>
    <cellStyle name="_기안용지,인사기록형식_조직표_01.측구공사_05.오수공_07.부대공사_07.부대공사" xfId="42545"/>
    <cellStyle name="_기안용지,인사기록형식_조직표_01.측구공사_05.오수공_07.포장공" xfId="42546"/>
    <cellStyle name="_기안용지,인사기록형식_조직표_01.측구공사_07.부대공사" xfId="42547"/>
    <cellStyle name="_기안용지,인사기록형식_조직표_01.측구공사_07.부대공사_07.부대공사" xfId="42548"/>
    <cellStyle name="_기안용지,인사기록형식_조직표_01.측구공사_07.포장공" xfId="42549"/>
    <cellStyle name="_기안용지,인사기록형식_조직표_03.그린 조성공사" xfId="42550"/>
    <cellStyle name="_기안용지,인사기록형식_조직표_03.그린 조성공사_00.오수공(최종)" xfId="42551"/>
    <cellStyle name="_기안용지,인사기록형식_조직표_03.그린 조성공사_00.오수공(최종)_07.부대공사" xfId="42552"/>
    <cellStyle name="_기안용지,인사기록형식_조직표_03.그린 조성공사_00.오수공(최종)_07.부대공사_07.부대공사" xfId="42553"/>
    <cellStyle name="_기안용지,인사기록형식_조직표_03.그린 조성공사_00.오수공(최종)_07.포장공" xfId="42554"/>
    <cellStyle name="_기안용지,인사기록형식_조직표_03.그린 조성공사_00.우수공" xfId="42555"/>
    <cellStyle name="_기안용지,인사기록형식_조직표_03.그린 조성공사_00.우수공_07.부대공사" xfId="42556"/>
    <cellStyle name="_기안용지,인사기록형식_조직표_03.그린 조성공사_00.우수공_07.부대공사_07.부대공사" xfId="42557"/>
    <cellStyle name="_기안용지,인사기록형식_조직표_03.그린 조성공사_00.우수공_07.포장공" xfId="42558"/>
    <cellStyle name="_기안용지,인사기록형식_조직표_03.그린 조성공사_04.우수공(단지부)" xfId="42559"/>
    <cellStyle name="_기안용지,인사기록형식_조직표_03.그린 조성공사_04.우수공(단지부)_07.부대공사" xfId="42560"/>
    <cellStyle name="_기안용지,인사기록형식_조직표_03.그린 조성공사_04.우수공(단지부)_07.부대공사_07.부대공사" xfId="42561"/>
    <cellStyle name="_기안용지,인사기록형식_조직표_03.그린 조성공사_04.우수공(단지부)_07.포장공" xfId="42562"/>
    <cellStyle name="_기안용지,인사기록형식_조직표_03.그린 조성공사_05.오수공" xfId="42563"/>
    <cellStyle name="_기안용지,인사기록형식_조직표_03.그린 조성공사_05.오수공_07.부대공사" xfId="42564"/>
    <cellStyle name="_기안용지,인사기록형식_조직표_03.그린 조성공사_05.오수공_07.부대공사_07.부대공사" xfId="42565"/>
    <cellStyle name="_기안용지,인사기록형식_조직표_03.그린 조성공사_05.오수공_07.포장공" xfId="42566"/>
    <cellStyle name="_기안용지,인사기록형식_조직표_03.그린 조성공사_07.부대공사" xfId="42567"/>
    <cellStyle name="_기안용지,인사기록형식_조직표_03.그린 조성공사_07.부대공사_07.부대공사" xfId="42568"/>
    <cellStyle name="_기안용지,인사기록형식_조직표_03.그린 조성공사_07.포장공" xfId="42569"/>
    <cellStyle name="_기안용지,인사기록형식_조직표_04.우수공(단지부)" xfId="42570"/>
    <cellStyle name="_기안용지,인사기록형식_조직표_04.우수공(단지부)_07.부대공사" xfId="42571"/>
    <cellStyle name="_기안용지,인사기록형식_조직표_04.우수공(단지부)_07.부대공사_07.부대공사" xfId="42572"/>
    <cellStyle name="_기안용지,인사기록형식_조직표_04.우수공(단지부)_07.포장공" xfId="42573"/>
    <cellStyle name="_기안용지,인사기록형식_조직표_04.표면 배수공사" xfId="42574"/>
    <cellStyle name="_기안용지,인사기록형식_조직표_04.표면 배수공사_00.오수공(최종)" xfId="42575"/>
    <cellStyle name="_기안용지,인사기록형식_조직표_04.표면 배수공사_00.오수공(최종)_07.부대공사" xfId="42576"/>
    <cellStyle name="_기안용지,인사기록형식_조직표_04.표면 배수공사_00.오수공(최종)_07.부대공사_07.부대공사" xfId="42577"/>
    <cellStyle name="_기안용지,인사기록형식_조직표_04.표면 배수공사_00.오수공(최종)_07.포장공" xfId="42578"/>
    <cellStyle name="_기안용지,인사기록형식_조직표_04.표면 배수공사_00.우수공" xfId="42579"/>
    <cellStyle name="_기안용지,인사기록형식_조직표_04.표면 배수공사_00.우수공_07.부대공사" xfId="42580"/>
    <cellStyle name="_기안용지,인사기록형식_조직표_04.표면 배수공사_00.우수공_07.부대공사_07.부대공사" xfId="42581"/>
    <cellStyle name="_기안용지,인사기록형식_조직표_04.표면 배수공사_00.우수공_07.포장공" xfId="42582"/>
    <cellStyle name="_기안용지,인사기록형식_조직표_04.표면 배수공사_04.우수공(단지부)" xfId="42583"/>
    <cellStyle name="_기안용지,인사기록형식_조직표_04.표면 배수공사_04.우수공(단지부)_07.부대공사" xfId="42584"/>
    <cellStyle name="_기안용지,인사기록형식_조직표_04.표면 배수공사_04.우수공(단지부)_07.부대공사_07.부대공사" xfId="42585"/>
    <cellStyle name="_기안용지,인사기록형식_조직표_04.표면 배수공사_04.우수공(단지부)_07.포장공" xfId="42586"/>
    <cellStyle name="_기안용지,인사기록형식_조직표_04.표면 배수공사_05.오수공" xfId="42587"/>
    <cellStyle name="_기안용지,인사기록형식_조직표_04.표면 배수공사_05.오수공_07.부대공사" xfId="42588"/>
    <cellStyle name="_기안용지,인사기록형식_조직표_04.표면 배수공사_05.오수공_07.부대공사_07.부대공사" xfId="42589"/>
    <cellStyle name="_기안용지,인사기록형식_조직표_04.표면 배수공사_05.오수공_07.포장공" xfId="42590"/>
    <cellStyle name="_기안용지,인사기록형식_조직표_04.표면 배수공사_07.부대공사" xfId="42591"/>
    <cellStyle name="_기안용지,인사기록형식_조직표_04.표면 배수공사_07.부대공사_07.부대공사" xfId="42592"/>
    <cellStyle name="_기안용지,인사기록형식_조직표_04.표면 배수공사_07.포장공" xfId="42593"/>
    <cellStyle name="_기안용지,인사기록형식_조직표_05.그린 조성공사" xfId="42594"/>
    <cellStyle name="_기안용지,인사기록형식_조직표_05.그린 조성공사_00.오수공(최종)" xfId="42595"/>
    <cellStyle name="_기안용지,인사기록형식_조직표_05.그린 조성공사_00.오수공(최종)_07.부대공사" xfId="42596"/>
    <cellStyle name="_기안용지,인사기록형식_조직표_05.그린 조성공사_00.오수공(최종)_07.부대공사_07.부대공사" xfId="42597"/>
    <cellStyle name="_기안용지,인사기록형식_조직표_05.그린 조성공사_00.오수공(최종)_07.포장공" xfId="42598"/>
    <cellStyle name="_기안용지,인사기록형식_조직표_05.그린 조성공사_00.우수공" xfId="42599"/>
    <cellStyle name="_기안용지,인사기록형식_조직표_05.그린 조성공사_00.우수공_07.부대공사" xfId="42600"/>
    <cellStyle name="_기안용지,인사기록형식_조직표_05.그린 조성공사_00.우수공_07.부대공사_07.부대공사" xfId="42601"/>
    <cellStyle name="_기안용지,인사기록형식_조직표_05.그린 조성공사_00.우수공_07.포장공" xfId="42602"/>
    <cellStyle name="_기안용지,인사기록형식_조직표_05.그린 조성공사_04.우수공(단지부)" xfId="42603"/>
    <cellStyle name="_기안용지,인사기록형식_조직표_05.그린 조성공사_04.우수공(단지부)_07.부대공사" xfId="42604"/>
    <cellStyle name="_기안용지,인사기록형식_조직표_05.그린 조성공사_04.우수공(단지부)_07.부대공사_07.부대공사" xfId="42605"/>
    <cellStyle name="_기안용지,인사기록형식_조직표_05.그린 조성공사_04.우수공(단지부)_07.포장공" xfId="42606"/>
    <cellStyle name="_기안용지,인사기록형식_조직표_05.그린 조성공사_05.오수공" xfId="42607"/>
    <cellStyle name="_기안용지,인사기록형식_조직표_05.그린 조성공사_05.오수공_07.부대공사" xfId="42608"/>
    <cellStyle name="_기안용지,인사기록형식_조직표_05.그린 조성공사_05.오수공_07.부대공사_07.부대공사" xfId="42609"/>
    <cellStyle name="_기안용지,인사기록형식_조직표_05.그린 조성공사_05.오수공_07.포장공" xfId="42610"/>
    <cellStyle name="_기안용지,인사기록형식_조직표_05.그린 조성공사_07.부대공사" xfId="42611"/>
    <cellStyle name="_기안용지,인사기록형식_조직표_05.그린 조성공사_07.부대공사_07.부대공사" xfId="42612"/>
    <cellStyle name="_기안용지,인사기록형식_조직표_05.그린 조성공사_07.포장공" xfId="42613"/>
    <cellStyle name="_기안용지,인사기록형식_조직표_05.오수공" xfId="42614"/>
    <cellStyle name="_기안용지,인사기록형식_조직표_05.오수공_07.부대공사" xfId="42615"/>
    <cellStyle name="_기안용지,인사기록형식_조직표_05.오수공_07.부대공사_07.부대공사" xfId="42616"/>
    <cellStyle name="_기안용지,인사기록형식_조직표_05.오수공_07.포장공" xfId="42617"/>
    <cellStyle name="_기안용지,인사기록형식_조직표_07.부대공사" xfId="42618"/>
    <cellStyle name="_기안용지,인사기록형식_조직표_07.부대공사_07.부대공사" xfId="42619"/>
    <cellStyle name="_기안용지,인사기록형식_조직표_07.포장공" xfId="42620"/>
    <cellStyle name="_기안용지,인사기록형식_조직표_07.포장공(중2-57)" xfId="42621"/>
    <cellStyle name="_기안용지,인사기록형식_조직표_1.측구공사" xfId="42622"/>
    <cellStyle name="_기안용지,인사기록형식_조직표_1.측구공사_00.오수공(최종)" xfId="42623"/>
    <cellStyle name="_기안용지,인사기록형식_조직표_1.측구공사_00.오수공(최종)_07.부대공사" xfId="42624"/>
    <cellStyle name="_기안용지,인사기록형식_조직표_1.측구공사_00.오수공(최종)_07.부대공사_07.부대공사" xfId="42625"/>
    <cellStyle name="_기안용지,인사기록형식_조직표_1.측구공사_00.오수공(최종)_07.포장공" xfId="42626"/>
    <cellStyle name="_기안용지,인사기록형식_조직표_1.측구공사_00.우수공" xfId="42627"/>
    <cellStyle name="_기안용지,인사기록형식_조직표_1.측구공사_00.우수공_07.부대공사" xfId="42628"/>
    <cellStyle name="_기안용지,인사기록형식_조직표_1.측구공사_00.우수공_07.부대공사_07.부대공사" xfId="42629"/>
    <cellStyle name="_기안용지,인사기록형식_조직표_1.측구공사_00.우수공_07.포장공" xfId="42630"/>
    <cellStyle name="_기안용지,인사기록형식_조직표_1.측구공사_04.우수공(단지부)" xfId="42631"/>
    <cellStyle name="_기안용지,인사기록형식_조직표_1.측구공사_04.우수공(단지부)_07.부대공사" xfId="42632"/>
    <cellStyle name="_기안용지,인사기록형식_조직표_1.측구공사_04.우수공(단지부)_07.부대공사_07.부대공사" xfId="42633"/>
    <cellStyle name="_기안용지,인사기록형식_조직표_1.측구공사_04.우수공(단지부)_07.포장공" xfId="42634"/>
    <cellStyle name="_기안용지,인사기록형식_조직표_1.측구공사_05.오수공" xfId="42635"/>
    <cellStyle name="_기안용지,인사기록형식_조직표_1.측구공사_05.오수공_07.부대공사" xfId="42636"/>
    <cellStyle name="_기안용지,인사기록형식_조직표_1.측구공사_05.오수공_07.부대공사_07.부대공사" xfId="42637"/>
    <cellStyle name="_기안용지,인사기록형식_조직표_1.측구공사_05.오수공_07.포장공" xfId="42638"/>
    <cellStyle name="_기안용지,인사기록형식_조직표_1.측구공사_07.부대공사" xfId="42639"/>
    <cellStyle name="_기안용지,인사기록형식_조직표_1.측구공사_07.부대공사_07.부대공사" xfId="42640"/>
    <cellStyle name="_기안용지,인사기록형식_조직표_1.측구공사_07.포장공" xfId="42641"/>
    <cellStyle name="_기안용지,인사기록형식_조직표_1.측구공사-0" xfId="42642"/>
    <cellStyle name="_기안용지,인사기록형식_조직표_1.측구공사-0_00.오수공(최종)" xfId="42643"/>
    <cellStyle name="_기안용지,인사기록형식_조직표_1.측구공사-0_00.오수공(최종)_07.부대공사" xfId="42644"/>
    <cellStyle name="_기안용지,인사기록형식_조직표_1.측구공사-0_00.오수공(최종)_07.부대공사_07.부대공사" xfId="42645"/>
    <cellStyle name="_기안용지,인사기록형식_조직표_1.측구공사-0_00.오수공(최종)_07.포장공" xfId="42646"/>
    <cellStyle name="_기안용지,인사기록형식_조직표_1.측구공사-0_00.우수공" xfId="42647"/>
    <cellStyle name="_기안용지,인사기록형식_조직표_1.측구공사-0_00.우수공_07.부대공사" xfId="42648"/>
    <cellStyle name="_기안용지,인사기록형식_조직표_1.측구공사-0_00.우수공_07.부대공사_07.부대공사" xfId="42649"/>
    <cellStyle name="_기안용지,인사기록형식_조직표_1.측구공사-0_00.우수공_07.포장공" xfId="42650"/>
    <cellStyle name="_기안용지,인사기록형식_조직표_1.측구공사-0_04.우수공(단지부)" xfId="42651"/>
    <cellStyle name="_기안용지,인사기록형식_조직표_1.측구공사-0_04.우수공(단지부)_07.부대공사" xfId="42652"/>
    <cellStyle name="_기안용지,인사기록형식_조직표_1.측구공사-0_04.우수공(단지부)_07.부대공사_07.부대공사" xfId="42653"/>
    <cellStyle name="_기안용지,인사기록형식_조직표_1.측구공사-0_04.우수공(단지부)_07.포장공" xfId="42654"/>
    <cellStyle name="_기안용지,인사기록형식_조직표_1.측구공사-0_05.오수공" xfId="42655"/>
    <cellStyle name="_기안용지,인사기록형식_조직표_1.측구공사-0_05.오수공_07.부대공사" xfId="42656"/>
    <cellStyle name="_기안용지,인사기록형식_조직표_1.측구공사-0_05.오수공_07.부대공사_07.부대공사" xfId="42657"/>
    <cellStyle name="_기안용지,인사기록형식_조직표_1.측구공사-0_05.오수공_07.포장공" xfId="42658"/>
    <cellStyle name="_기안용지,인사기록형식_조직표_1.측구공사-0_07.부대공사" xfId="42659"/>
    <cellStyle name="_기안용지,인사기록형식_조직표_1.측구공사-0_07.부대공사_07.부대공사" xfId="42660"/>
    <cellStyle name="_기안용지,인사기록형식_조직표_1.측구공사-0_07.포장공" xfId="42661"/>
    <cellStyle name="_기안용지,인사기록형식_조직표_2.배수시설" xfId="42662"/>
    <cellStyle name="_기안용지,인사기록형식_조직표_2.배수시설_00.오수공(최종)" xfId="42663"/>
    <cellStyle name="_기안용지,인사기록형식_조직표_2.배수시설_00.오수공(최종)_07.부대공사" xfId="42664"/>
    <cellStyle name="_기안용지,인사기록형식_조직표_2.배수시설_00.오수공(최종)_07.부대공사_07.부대공사" xfId="42665"/>
    <cellStyle name="_기안용지,인사기록형식_조직표_2.배수시설_00.오수공(최종)_07.포장공" xfId="42666"/>
    <cellStyle name="_기안용지,인사기록형식_조직표_2.배수시설_00.우수공" xfId="42667"/>
    <cellStyle name="_기안용지,인사기록형식_조직표_2.배수시설_00.우수공_07.부대공사" xfId="42668"/>
    <cellStyle name="_기안용지,인사기록형식_조직표_2.배수시설_00.우수공_07.부대공사_07.부대공사" xfId="42669"/>
    <cellStyle name="_기안용지,인사기록형식_조직표_2.배수시설_00.우수공_07.포장공" xfId="42670"/>
    <cellStyle name="_기안용지,인사기록형식_조직표_2.배수시설_01.측구공사" xfId="42671"/>
    <cellStyle name="_기안용지,인사기록형식_조직표_2.배수시설_01.측구공사_00.오수공(최종)" xfId="42672"/>
    <cellStyle name="_기안용지,인사기록형식_조직표_2.배수시설_01.측구공사_00.오수공(최종)_07.부대공사" xfId="42673"/>
    <cellStyle name="_기안용지,인사기록형식_조직표_2.배수시설_01.측구공사_00.오수공(최종)_07.부대공사_07.부대공사" xfId="42674"/>
    <cellStyle name="_기안용지,인사기록형식_조직표_2.배수시설_01.측구공사_00.오수공(최종)_07.포장공" xfId="42675"/>
    <cellStyle name="_기안용지,인사기록형식_조직표_2.배수시설_01.측구공사_00.우수공" xfId="42676"/>
    <cellStyle name="_기안용지,인사기록형식_조직표_2.배수시설_01.측구공사_00.우수공_07.부대공사" xfId="42677"/>
    <cellStyle name="_기안용지,인사기록형식_조직표_2.배수시설_01.측구공사_00.우수공_07.부대공사_07.부대공사" xfId="42678"/>
    <cellStyle name="_기안용지,인사기록형식_조직표_2.배수시설_01.측구공사_00.우수공_07.포장공" xfId="42679"/>
    <cellStyle name="_기안용지,인사기록형식_조직표_2.배수시설_01.측구공사_04.우수공(단지부)" xfId="42680"/>
    <cellStyle name="_기안용지,인사기록형식_조직표_2.배수시설_01.측구공사_04.우수공(단지부)_07.부대공사" xfId="42681"/>
    <cellStyle name="_기안용지,인사기록형식_조직표_2.배수시설_01.측구공사_04.우수공(단지부)_07.부대공사_07.부대공사" xfId="42682"/>
    <cellStyle name="_기안용지,인사기록형식_조직표_2.배수시설_01.측구공사_04.우수공(단지부)_07.포장공" xfId="42683"/>
    <cellStyle name="_기안용지,인사기록형식_조직표_2.배수시설_01.측구공사_05.오수공" xfId="42684"/>
    <cellStyle name="_기안용지,인사기록형식_조직표_2.배수시설_01.측구공사_05.오수공_07.부대공사" xfId="42685"/>
    <cellStyle name="_기안용지,인사기록형식_조직표_2.배수시설_01.측구공사_05.오수공_07.부대공사_07.부대공사" xfId="42686"/>
    <cellStyle name="_기안용지,인사기록형식_조직표_2.배수시설_01.측구공사_05.오수공_07.포장공" xfId="42687"/>
    <cellStyle name="_기안용지,인사기록형식_조직표_2.배수시설_01.측구공사_07.부대공사" xfId="42688"/>
    <cellStyle name="_기안용지,인사기록형식_조직표_2.배수시설_01.측구공사_07.부대공사_07.부대공사" xfId="42689"/>
    <cellStyle name="_기안용지,인사기록형식_조직표_2.배수시설_01.측구공사_07.포장공" xfId="42690"/>
    <cellStyle name="_기안용지,인사기록형식_조직표_2.배수시설_04.우수공(단지부)" xfId="42691"/>
    <cellStyle name="_기안용지,인사기록형식_조직표_2.배수시설_04.우수공(단지부)_07.부대공사" xfId="42692"/>
    <cellStyle name="_기안용지,인사기록형식_조직표_2.배수시설_04.우수공(단지부)_07.부대공사_07.부대공사" xfId="42693"/>
    <cellStyle name="_기안용지,인사기록형식_조직표_2.배수시설_04.우수공(단지부)_07.포장공" xfId="42694"/>
    <cellStyle name="_기안용지,인사기록형식_조직표_2.배수시설_05.오수공" xfId="42695"/>
    <cellStyle name="_기안용지,인사기록형식_조직표_2.배수시설_05.오수공_07.부대공사" xfId="42696"/>
    <cellStyle name="_기안용지,인사기록형식_조직표_2.배수시설_05.오수공_07.부대공사_07.부대공사" xfId="42697"/>
    <cellStyle name="_기안용지,인사기록형식_조직표_2.배수시설_05.오수공_07.포장공" xfId="42698"/>
    <cellStyle name="_기안용지,인사기록형식_조직표_2.배수시설_07.부대공사" xfId="42699"/>
    <cellStyle name="_기안용지,인사기록형식_조직표_2.배수시설_07.부대공사_07.부대공사" xfId="42700"/>
    <cellStyle name="_기안용지,인사기록형식_조직표_2.배수시설_07.포장공" xfId="42701"/>
    <cellStyle name="_기안용지,인사기록형식_조직표_2.배수시설_1.측구공사" xfId="42702"/>
    <cellStyle name="_기안용지,인사기록형식_조직표_2.배수시설_1.측구공사_00.오수공(최종)" xfId="42703"/>
    <cellStyle name="_기안용지,인사기록형식_조직표_2.배수시설_1.측구공사_00.오수공(최종)_07.부대공사" xfId="42704"/>
    <cellStyle name="_기안용지,인사기록형식_조직표_2.배수시설_1.측구공사_00.오수공(최종)_07.부대공사_07.부대공사" xfId="42705"/>
    <cellStyle name="_기안용지,인사기록형식_조직표_2.배수시설_1.측구공사_00.오수공(최종)_07.포장공" xfId="42706"/>
    <cellStyle name="_기안용지,인사기록형식_조직표_2.배수시설_1.측구공사_00.우수공" xfId="42707"/>
    <cellStyle name="_기안용지,인사기록형식_조직표_2.배수시설_1.측구공사_00.우수공_07.부대공사" xfId="42708"/>
    <cellStyle name="_기안용지,인사기록형식_조직표_2.배수시설_1.측구공사_00.우수공_07.부대공사_07.부대공사" xfId="42709"/>
    <cellStyle name="_기안용지,인사기록형식_조직표_2.배수시설_1.측구공사_00.우수공_07.포장공" xfId="42710"/>
    <cellStyle name="_기안용지,인사기록형식_조직표_2.배수시설_1.측구공사_04.우수공(단지부)" xfId="42711"/>
    <cellStyle name="_기안용지,인사기록형식_조직표_2.배수시설_1.측구공사_04.우수공(단지부)_07.부대공사" xfId="42712"/>
    <cellStyle name="_기안용지,인사기록형식_조직표_2.배수시설_1.측구공사_04.우수공(단지부)_07.부대공사_07.부대공사" xfId="42713"/>
    <cellStyle name="_기안용지,인사기록형식_조직표_2.배수시설_1.측구공사_04.우수공(단지부)_07.포장공" xfId="42714"/>
    <cellStyle name="_기안용지,인사기록형식_조직표_2.배수시설_1.측구공사_05.오수공" xfId="42715"/>
    <cellStyle name="_기안용지,인사기록형식_조직표_2.배수시설_1.측구공사_05.오수공_07.부대공사" xfId="42716"/>
    <cellStyle name="_기안용지,인사기록형식_조직표_2.배수시설_1.측구공사_05.오수공_07.부대공사_07.부대공사" xfId="42717"/>
    <cellStyle name="_기안용지,인사기록형식_조직표_2.배수시설_1.측구공사_05.오수공_07.포장공" xfId="42718"/>
    <cellStyle name="_기안용지,인사기록형식_조직표_2.배수시설_1.측구공사_07.부대공사" xfId="42719"/>
    <cellStyle name="_기안용지,인사기록형식_조직표_2.배수시설_1.측구공사_07.부대공사_07.부대공사" xfId="42720"/>
    <cellStyle name="_기안용지,인사기록형식_조직표_2.배수시설_1.측구공사_07.포장공" xfId="42721"/>
    <cellStyle name="_기안용지,인사기록형식_조직표_2.배수시설_1.측구공사-0" xfId="42722"/>
    <cellStyle name="_기안용지,인사기록형식_조직표_2.배수시설_1.측구공사-0_00.오수공(최종)" xfId="42723"/>
    <cellStyle name="_기안용지,인사기록형식_조직표_2.배수시설_1.측구공사-0_00.오수공(최종)_07.부대공사" xfId="42724"/>
    <cellStyle name="_기안용지,인사기록형식_조직표_2.배수시설_1.측구공사-0_00.오수공(최종)_07.부대공사_07.부대공사" xfId="42725"/>
    <cellStyle name="_기안용지,인사기록형식_조직표_2.배수시설_1.측구공사-0_00.오수공(최종)_07.포장공" xfId="42726"/>
    <cellStyle name="_기안용지,인사기록형식_조직표_2.배수시설_1.측구공사-0_00.우수공" xfId="42727"/>
    <cellStyle name="_기안용지,인사기록형식_조직표_2.배수시설_1.측구공사-0_00.우수공_07.부대공사" xfId="42728"/>
    <cellStyle name="_기안용지,인사기록형식_조직표_2.배수시설_1.측구공사-0_00.우수공_07.부대공사_07.부대공사" xfId="42729"/>
    <cellStyle name="_기안용지,인사기록형식_조직표_2.배수시설_1.측구공사-0_00.우수공_07.포장공" xfId="42730"/>
    <cellStyle name="_기안용지,인사기록형식_조직표_2.배수시설_1.측구공사-0_04.우수공(단지부)" xfId="42731"/>
    <cellStyle name="_기안용지,인사기록형식_조직표_2.배수시설_1.측구공사-0_04.우수공(단지부)_07.부대공사" xfId="42732"/>
    <cellStyle name="_기안용지,인사기록형식_조직표_2.배수시설_1.측구공사-0_04.우수공(단지부)_07.부대공사_07.부대공사" xfId="42733"/>
    <cellStyle name="_기안용지,인사기록형식_조직표_2.배수시설_1.측구공사-0_04.우수공(단지부)_07.포장공" xfId="42734"/>
    <cellStyle name="_기안용지,인사기록형식_조직표_2.배수시설_1.측구공사-0_05.오수공" xfId="42735"/>
    <cellStyle name="_기안용지,인사기록형식_조직표_2.배수시설_1.측구공사-0_05.오수공_07.부대공사" xfId="42736"/>
    <cellStyle name="_기안용지,인사기록형식_조직표_2.배수시설_1.측구공사-0_05.오수공_07.부대공사_07.부대공사" xfId="42737"/>
    <cellStyle name="_기안용지,인사기록형식_조직표_2.배수시설_1.측구공사-0_05.오수공_07.포장공" xfId="42738"/>
    <cellStyle name="_기안용지,인사기록형식_조직표_2.배수시설_1.측구공사-0_07.부대공사" xfId="42739"/>
    <cellStyle name="_기안용지,인사기록형식_조직표_2.배수시설_1.측구공사-0_07.부대공사_07.부대공사" xfId="42740"/>
    <cellStyle name="_기안용지,인사기록형식_조직표_2.배수시설_1.측구공사-0_07.포장공" xfId="42741"/>
    <cellStyle name="_기안용지,인사기록형식_조직표_3.그린 조성공사" xfId="42742"/>
    <cellStyle name="_기안용지,인사기록형식_조직표_3.그린 조성공사_00.오수공(최종)" xfId="42743"/>
    <cellStyle name="_기안용지,인사기록형식_조직표_3.그린 조성공사_00.오수공(최종)_07.부대공사" xfId="42744"/>
    <cellStyle name="_기안용지,인사기록형식_조직표_3.그린 조성공사_00.오수공(최종)_07.부대공사_07.부대공사" xfId="42745"/>
    <cellStyle name="_기안용지,인사기록형식_조직표_3.그린 조성공사_00.오수공(최종)_07.포장공" xfId="42746"/>
    <cellStyle name="_기안용지,인사기록형식_조직표_3.그린 조성공사_00.우수공" xfId="42747"/>
    <cellStyle name="_기안용지,인사기록형식_조직표_3.그린 조성공사_00.우수공_07.부대공사" xfId="42748"/>
    <cellStyle name="_기안용지,인사기록형식_조직표_3.그린 조성공사_00.우수공_07.부대공사_07.부대공사" xfId="42749"/>
    <cellStyle name="_기안용지,인사기록형식_조직표_3.그린 조성공사_00.우수공_07.포장공" xfId="42750"/>
    <cellStyle name="_기안용지,인사기록형식_조직표_3.그린 조성공사_04.우수공(단지부)" xfId="42751"/>
    <cellStyle name="_기안용지,인사기록형식_조직표_3.그린 조성공사_04.우수공(단지부)_07.부대공사" xfId="42752"/>
    <cellStyle name="_기안용지,인사기록형식_조직표_3.그린 조성공사_04.우수공(단지부)_07.부대공사_07.부대공사" xfId="42753"/>
    <cellStyle name="_기안용지,인사기록형식_조직표_3.그린 조성공사_04.우수공(단지부)_07.포장공" xfId="42754"/>
    <cellStyle name="_기안용지,인사기록형식_조직표_3.그린 조성공사_05.오수공" xfId="42755"/>
    <cellStyle name="_기안용지,인사기록형식_조직표_3.그린 조성공사_05.오수공_07.부대공사" xfId="42756"/>
    <cellStyle name="_기안용지,인사기록형식_조직표_3.그린 조성공사_05.오수공_07.부대공사_07.부대공사" xfId="42757"/>
    <cellStyle name="_기안용지,인사기록형식_조직표_3.그린 조성공사_05.오수공_07.포장공" xfId="42758"/>
    <cellStyle name="_기안용지,인사기록형식_조직표_3.그린 조성공사_07.부대공사" xfId="42759"/>
    <cellStyle name="_기안용지,인사기록형식_조직표_3.그린 조성공사_07.부대공사_07.부대공사" xfId="42760"/>
    <cellStyle name="_기안용지,인사기록형식_조직표_3.그린 조성공사_07.포장공" xfId="42761"/>
    <cellStyle name="_기안용지,인사기록형식_조직표_3.그린 조성공사-0" xfId="42762"/>
    <cellStyle name="_기안용지,인사기록형식_조직표_3.그린 조성공사-0_00.오수공(최종)" xfId="42763"/>
    <cellStyle name="_기안용지,인사기록형식_조직표_3.그린 조성공사-0_00.오수공(최종)_07.부대공사" xfId="42764"/>
    <cellStyle name="_기안용지,인사기록형식_조직표_3.그린 조성공사-0_00.오수공(최종)_07.부대공사_07.부대공사" xfId="42765"/>
    <cellStyle name="_기안용지,인사기록형식_조직표_3.그린 조성공사-0_00.오수공(최종)_07.포장공" xfId="42766"/>
    <cellStyle name="_기안용지,인사기록형식_조직표_3.그린 조성공사-0_00.우수공" xfId="42767"/>
    <cellStyle name="_기안용지,인사기록형식_조직표_3.그린 조성공사-0_00.우수공_07.부대공사" xfId="42768"/>
    <cellStyle name="_기안용지,인사기록형식_조직표_3.그린 조성공사-0_00.우수공_07.부대공사_07.부대공사" xfId="42769"/>
    <cellStyle name="_기안용지,인사기록형식_조직표_3.그린 조성공사-0_00.우수공_07.포장공" xfId="42770"/>
    <cellStyle name="_기안용지,인사기록형식_조직표_3.그린 조성공사-0_04.우수공(단지부)" xfId="42771"/>
    <cellStyle name="_기안용지,인사기록형식_조직표_3.그린 조성공사-0_04.우수공(단지부)_07.부대공사" xfId="42772"/>
    <cellStyle name="_기안용지,인사기록형식_조직표_3.그린 조성공사-0_04.우수공(단지부)_07.부대공사_07.부대공사" xfId="42773"/>
    <cellStyle name="_기안용지,인사기록형식_조직표_3.그린 조성공사-0_04.우수공(단지부)_07.포장공" xfId="42774"/>
    <cellStyle name="_기안용지,인사기록형식_조직표_3.그린 조성공사-0_05.오수공" xfId="42775"/>
    <cellStyle name="_기안용지,인사기록형식_조직표_3.그린 조성공사-0_05.오수공_07.부대공사" xfId="42776"/>
    <cellStyle name="_기안용지,인사기록형식_조직표_3.그린 조성공사-0_05.오수공_07.부대공사_07.부대공사" xfId="42777"/>
    <cellStyle name="_기안용지,인사기록형식_조직표_3.그린 조성공사-0_05.오수공_07.포장공" xfId="42778"/>
    <cellStyle name="_기안용지,인사기록형식_조직표_3.그린 조성공사-0_07.부대공사" xfId="42779"/>
    <cellStyle name="_기안용지,인사기록형식_조직표_3.그린 조성공사-0_07.부대공사_07.부대공사" xfId="42780"/>
    <cellStyle name="_기안용지,인사기록형식_조직표_3.그린 조성공사-0_07.포장공" xfId="42781"/>
    <cellStyle name="_기안용지,인사기록형식_조직표_3.그린조성공사" xfId="42782"/>
    <cellStyle name="_기안용지,인사기록형식_조직표_3.그린조성공사_00.오수공(최종)" xfId="42783"/>
    <cellStyle name="_기안용지,인사기록형식_조직표_3.그린조성공사_00.오수공(최종)_07.부대공사" xfId="42784"/>
    <cellStyle name="_기안용지,인사기록형식_조직표_3.그린조성공사_00.오수공(최종)_07.부대공사_07.부대공사" xfId="42785"/>
    <cellStyle name="_기안용지,인사기록형식_조직표_3.그린조성공사_00.오수공(최종)_07.포장공" xfId="42786"/>
    <cellStyle name="_기안용지,인사기록형식_조직표_3.그린조성공사_00.우수공" xfId="42787"/>
    <cellStyle name="_기안용지,인사기록형식_조직표_3.그린조성공사_00.우수공_07.부대공사" xfId="42788"/>
    <cellStyle name="_기안용지,인사기록형식_조직표_3.그린조성공사_00.우수공_07.부대공사_07.부대공사" xfId="42789"/>
    <cellStyle name="_기안용지,인사기록형식_조직표_3.그린조성공사_00.우수공_07.포장공" xfId="42790"/>
    <cellStyle name="_기안용지,인사기록형식_조직표_3.그린조성공사_04.우수공(단지부)" xfId="42791"/>
    <cellStyle name="_기안용지,인사기록형식_조직표_3.그린조성공사_04.우수공(단지부)_07.부대공사" xfId="42792"/>
    <cellStyle name="_기안용지,인사기록형식_조직표_3.그린조성공사_04.우수공(단지부)_07.부대공사_07.부대공사" xfId="42793"/>
    <cellStyle name="_기안용지,인사기록형식_조직표_3.그린조성공사_04.우수공(단지부)_07.포장공" xfId="42794"/>
    <cellStyle name="_기안용지,인사기록형식_조직표_3.그린조성공사_05.오수공" xfId="42795"/>
    <cellStyle name="_기안용지,인사기록형식_조직표_3.그린조성공사_05.오수공_07.부대공사" xfId="42796"/>
    <cellStyle name="_기안용지,인사기록형식_조직표_3.그린조성공사_05.오수공_07.부대공사_07.부대공사" xfId="42797"/>
    <cellStyle name="_기안용지,인사기록형식_조직표_3.그린조성공사_05.오수공_07.포장공" xfId="42798"/>
    <cellStyle name="_기안용지,인사기록형식_조직표_3.그린조성공사_07.부대공사" xfId="42799"/>
    <cellStyle name="_기안용지,인사기록형식_조직표_3.그린조성공사_07.부대공사_07.부대공사" xfId="42800"/>
    <cellStyle name="_기안용지,인사기록형식_조직표_3.그린조성공사_07.포장공" xfId="42801"/>
    <cellStyle name="_기안용지,인사기록형식_조직표_4.TEE조성" xfId="42802"/>
    <cellStyle name="_기안용지,인사기록형식_조직표_4.TEE조성_00.오수공(최종)" xfId="42803"/>
    <cellStyle name="_기안용지,인사기록형식_조직표_4.TEE조성_00.오수공(최종)_07.부대공사" xfId="42804"/>
    <cellStyle name="_기안용지,인사기록형식_조직표_4.TEE조성_00.오수공(최종)_07.부대공사_07.부대공사" xfId="42805"/>
    <cellStyle name="_기안용지,인사기록형식_조직표_4.TEE조성_00.오수공(최종)_07.포장공" xfId="42806"/>
    <cellStyle name="_기안용지,인사기록형식_조직표_4.TEE조성_00.우수공" xfId="42807"/>
    <cellStyle name="_기안용지,인사기록형식_조직표_4.TEE조성_00.우수공_07.부대공사" xfId="42808"/>
    <cellStyle name="_기안용지,인사기록형식_조직표_4.TEE조성_00.우수공_07.부대공사_07.부대공사" xfId="42809"/>
    <cellStyle name="_기안용지,인사기록형식_조직표_4.TEE조성_00.우수공_07.포장공" xfId="42810"/>
    <cellStyle name="_기안용지,인사기록형식_조직표_4.TEE조성_04.우수공(단지부)" xfId="42811"/>
    <cellStyle name="_기안용지,인사기록형식_조직표_4.TEE조성_04.우수공(단지부)_07.부대공사" xfId="42812"/>
    <cellStyle name="_기안용지,인사기록형식_조직표_4.TEE조성_04.우수공(단지부)_07.부대공사_07.부대공사" xfId="42813"/>
    <cellStyle name="_기안용지,인사기록형식_조직표_4.TEE조성_04.우수공(단지부)_07.포장공" xfId="42814"/>
    <cellStyle name="_기안용지,인사기록형식_조직표_4.TEE조성_05.오수공" xfId="42815"/>
    <cellStyle name="_기안용지,인사기록형식_조직표_4.TEE조성_05.오수공_07.부대공사" xfId="42816"/>
    <cellStyle name="_기안용지,인사기록형식_조직표_4.TEE조성_05.오수공_07.부대공사_07.부대공사" xfId="42817"/>
    <cellStyle name="_기안용지,인사기록형식_조직표_4.TEE조성_05.오수공_07.포장공" xfId="42818"/>
    <cellStyle name="_기안용지,인사기록형식_조직표_4.TEE조성_07.부대공사" xfId="42819"/>
    <cellStyle name="_기안용지,인사기록형식_조직표_4.TEE조성_07.부대공사_07.부대공사" xfId="42820"/>
    <cellStyle name="_기안용지,인사기록형식_조직표_4.TEE조성_07.포장공" xfId="42821"/>
    <cellStyle name="_기안용지,인사기록형식_조직표_Book2" xfId="42822"/>
    <cellStyle name="_기안용지,인사기록형식_조직표_Book2_00.오수공(최종)" xfId="42823"/>
    <cellStyle name="_기안용지,인사기록형식_조직표_Book2_00.오수공(최종)_07.부대공사" xfId="42824"/>
    <cellStyle name="_기안용지,인사기록형식_조직표_Book2_00.오수공(최종)_07.부대공사_07.부대공사" xfId="42825"/>
    <cellStyle name="_기안용지,인사기록형식_조직표_Book2_00.오수공(최종)_07.포장공" xfId="42826"/>
    <cellStyle name="_기안용지,인사기록형식_조직표_Book2_00.우수공" xfId="42827"/>
    <cellStyle name="_기안용지,인사기록형식_조직표_Book2_00.우수공_07.부대공사" xfId="42828"/>
    <cellStyle name="_기안용지,인사기록형식_조직표_Book2_00.우수공_07.부대공사_07.부대공사" xfId="42829"/>
    <cellStyle name="_기안용지,인사기록형식_조직표_Book2_00.우수공_07.포장공" xfId="42830"/>
    <cellStyle name="_기안용지,인사기록형식_조직표_Book2_04.우수공(단지부)" xfId="42831"/>
    <cellStyle name="_기안용지,인사기록형식_조직표_Book2_04.우수공(단지부)_07.부대공사" xfId="42832"/>
    <cellStyle name="_기안용지,인사기록형식_조직표_Book2_04.우수공(단지부)_07.부대공사_07.부대공사" xfId="42833"/>
    <cellStyle name="_기안용지,인사기록형식_조직표_Book2_04.우수공(단지부)_07.포장공" xfId="42834"/>
    <cellStyle name="_기안용지,인사기록형식_조직표_Book2_05.오수공" xfId="42835"/>
    <cellStyle name="_기안용지,인사기록형식_조직표_Book2_05.오수공_07.부대공사" xfId="42836"/>
    <cellStyle name="_기안용지,인사기록형식_조직표_Book2_05.오수공_07.부대공사_07.부대공사" xfId="42837"/>
    <cellStyle name="_기안용지,인사기록형식_조직표_Book2_05.오수공_07.포장공" xfId="42838"/>
    <cellStyle name="_기안용지,인사기록형식_조직표_Book2_07.부대공사" xfId="42839"/>
    <cellStyle name="_기안용지,인사기록형식_조직표_Book2_07.부대공사_07.부대공사" xfId="42840"/>
    <cellStyle name="_기안용지,인사기록형식_조직표_Book2_07.포장공" xfId="42841"/>
    <cellStyle name="_기안용지,인사기록형식_조직표_조직표" xfId="42842"/>
    <cellStyle name="_기안용지,인사기록형식_조직표_조직표_00.오수공(최종)" xfId="42843"/>
    <cellStyle name="_기안용지,인사기록형식_조직표_조직표_00.오수공(최종)_07.부대공사" xfId="42844"/>
    <cellStyle name="_기안용지,인사기록형식_조직표_조직표_00.오수공(최종)_07.부대공사_07.부대공사" xfId="42845"/>
    <cellStyle name="_기안용지,인사기록형식_조직표_조직표_00.오수공(최종)_07.포장공" xfId="42846"/>
    <cellStyle name="_기안용지,인사기록형식_조직표_조직표_00.우수공" xfId="42847"/>
    <cellStyle name="_기안용지,인사기록형식_조직표_조직표_00.우수공_07.부대공사" xfId="42848"/>
    <cellStyle name="_기안용지,인사기록형식_조직표_조직표_00.우수공_07.부대공사_07.부대공사" xfId="42849"/>
    <cellStyle name="_기안용지,인사기록형식_조직표_조직표_00.우수공_07.포장공" xfId="42850"/>
    <cellStyle name="_기안용지,인사기록형식_조직표_조직표_01.측구공사" xfId="42851"/>
    <cellStyle name="_기안용지,인사기록형식_조직표_조직표_01.측구공사_00.오수공(최종)" xfId="42852"/>
    <cellStyle name="_기안용지,인사기록형식_조직표_조직표_01.측구공사_00.오수공(최종)_07.부대공사" xfId="42853"/>
    <cellStyle name="_기안용지,인사기록형식_조직표_조직표_01.측구공사_00.오수공(최종)_07.부대공사_07.부대공사" xfId="42854"/>
    <cellStyle name="_기안용지,인사기록형식_조직표_조직표_01.측구공사_00.오수공(최종)_07.포장공" xfId="42855"/>
    <cellStyle name="_기안용지,인사기록형식_조직표_조직표_01.측구공사_00.우수공" xfId="42856"/>
    <cellStyle name="_기안용지,인사기록형식_조직표_조직표_01.측구공사_00.우수공_07.부대공사" xfId="42857"/>
    <cellStyle name="_기안용지,인사기록형식_조직표_조직표_01.측구공사_00.우수공_07.부대공사_07.부대공사" xfId="42858"/>
    <cellStyle name="_기안용지,인사기록형식_조직표_조직표_01.측구공사_00.우수공_07.포장공" xfId="42859"/>
    <cellStyle name="_기안용지,인사기록형식_조직표_조직표_01.측구공사_04.우수공(단지부)" xfId="42860"/>
    <cellStyle name="_기안용지,인사기록형식_조직표_조직표_01.측구공사_04.우수공(단지부)_07.부대공사" xfId="42861"/>
    <cellStyle name="_기안용지,인사기록형식_조직표_조직표_01.측구공사_04.우수공(단지부)_07.부대공사_07.부대공사" xfId="42862"/>
    <cellStyle name="_기안용지,인사기록형식_조직표_조직표_01.측구공사_04.우수공(단지부)_07.포장공" xfId="42863"/>
    <cellStyle name="_기안용지,인사기록형식_조직표_조직표_01.측구공사_05.오수공" xfId="42864"/>
    <cellStyle name="_기안용지,인사기록형식_조직표_조직표_01.측구공사_05.오수공_07.부대공사" xfId="42865"/>
    <cellStyle name="_기안용지,인사기록형식_조직표_조직표_01.측구공사_05.오수공_07.부대공사_07.부대공사" xfId="42866"/>
    <cellStyle name="_기안용지,인사기록형식_조직표_조직표_01.측구공사_05.오수공_07.포장공" xfId="42867"/>
    <cellStyle name="_기안용지,인사기록형식_조직표_조직표_01.측구공사_07.부대공사" xfId="42868"/>
    <cellStyle name="_기안용지,인사기록형식_조직표_조직표_01.측구공사_07.부대공사_07.부대공사" xfId="42869"/>
    <cellStyle name="_기안용지,인사기록형식_조직표_조직표_01.측구공사_07.포장공" xfId="42870"/>
    <cellStyle name="_기안용지,인사기록형식_조직표_조직표_03.그린 조성공사" xfId="42871"/>
    <cellStyle name="_기안용지,인사기록형식_조직표_조직표_03.그린 조성공사_00.오수공(최종)" xfId="42872"/>
    <cellStyle name="_기안용지,인사기록형식_조직표_조직표_03.그린 조성공사_00.오수공(최종)_07.부대공사" xfId="42873"/>
    <cellStyle name="_기안용지,인사기록형식_조직표_조직표_03.그린 조성공사_00.오수공(최종)_07.부대공사_07.부대공사" xfId="42874"/>
    <cellStyle name="_기안용지,인사기록형식_조직표_조직표_03.그린 조성공사_00.오수공(최종)_07.포장공" xfId="42875"/>
    <cellStyle name="_기안용지,인사기록형식_조직표_조직표_03.그린 조성공사_00.우수공" xfId="42876"/>
    <cellStyle name="_기안용지,인사기록형식_조직표_조직표_03.그린 조성공사_00.우수공_07.부대공사" xfId="42877"/>
    <cellStyle name="_기안용지,인사기록형식_조직표_조직표_03.그린 조성공사_00.우수공_07.부대공사_07.부대공사" xfId="42878"/>
    <cellStyle name="_기안용지,인사기록형식_조직표_조직표_03.그린 조성공사_00.우수공_07.포장공" xfId="42879"/>
    <cellStyle name="_기안용지,인사기록형식_조직표_조직표_03.그린 조성공사_04.우수공(단지부)" xfId="42880"/>
    <cellStyle name="_기안용지,인사기록형식_조직표_조직표_03.그린 조성공사_04.우수공(단지부)_07.부대공사" xfId="42881"/>
    <cellStyle name="_기안용지,인사기록형식_조직표_조직표_03.그린 조성공사_04.우수공(단지부)_07.부대공사_07.부대공사" xfId="42882"/>
    <cellStyle name="_기안용지,인사기록형식_조직표_조직표_03.그린 조성공사_04.우수공(단지부)_07.포장공" xfId="42883"/>
    <cellStyle name="_기안용지,인사기록형식_조직표_조직표_03.그린 조성공사_05.오수공" xfId="42884"/>
    <cellStyle name="_기안용지,인사기록형식_조직표_조직표_03.그린 조성공사_05.오수공_07.부대공사" xfId="42885"/>
    <cellStyle name="_기안용지,인사기록형식_조직표_조직표_03.그린 조성공사_05.오수공_07.부대공사_07.부대공사" xfId="42886"/>
    <cellStyle name="_기안용지,인사기록형식_조직표_조직표_03.그린 조성공사_05.오수공_07.포장공" xfId="42887"/>
    <cellStyle name="_기안용지,인사기록형식_조직표_조직표_03.그린 조성공사_07.부대공사" xfId="42888"/>
    <cellStyle name="_기안용지,인사기록형식_조직표_조직표_03.그린 조성공사_07.부대공사_07.부대공사" xfId="42889"/>
    <cellStyle name="_기안용지,인사기록형식_조직표_조직표_03.그린 조성공사_07.포장공" xfId="42890"/>
    <cellStyle name="_기안용지,인사기록형식_조직표_조직표_04.우수공(단지부)" xfId="42891"/>
    <cellStyle name="_기안용지,인사기록형식_조직표_조직표_04.우수공(단지부)_07.부대공사" xfId="42892"/>
    <cellStyle name="_기안용지,인사기록형식_조직표_조직표_04.우수공(단지부)_07.부대공사_07.부대공사" xfId="42893"/>
    <cellStyle name="_기안용지,인사기록형식_조직표_조직표_04.우수공(단지부)_07.포장공" xfId="42894"/>
    <cellStyle name="_기안용지,인사기록형식_조직표_조직표_04.표면 배수공사" xfId="42895"/>
    <cellStyle name="_기안용지,인사기록형식_조직표_조직표_04.표면 배수공사_00.오수공(최종)" xfId="42896"/>
    <cellStyle name="_기안용지,인사기록형식_조직표_조직표_04.표면 배수공사_00.오수공(최종)_07.부대공사" xfId="42897"/>
    <cellStyle name="_기안용지,인사기록형식_조직표_조직표_04.표면 배수공사_00.오수공(최종)_07.부대공사_07.부대공사" xfId="42898"/>
    <cellStyle name="_기안용지,인사기록형식_조직표_조직표_04.표면 배수공사_00.오수공(최종)_07.포장공" xfId="42899"/>
    <cellStyle name="_기안용지,인사기록형식_조직표_조직표_04.표면 배수공사_00.우수공" xfId="42900"/>
    <cellStyle name="_기안용지,인사기록형식_조직표_조직표_04.표면 배수공사_00.우수공_07.부대공사" xfId="42901"/>
    <cellStyle name="_기안용지,인사기록형식_조직표_조직표_04.표면 배수공사_00.우수공_07.부대공사_07.부대공사" xfId="42902"/>
    <cellStyle name="_기안용지,인사기록형식_조직표_조직표_04.표면 배수공사_00.우수공_07.포장공" xfId="42903"/>
    <cellStyle name="_기안용지,인사기록형식_조직표_조직표_04.표면 배수공사_04.우수공(단지부)" xfId="42904"/>
    <cellStyle name="_기안용지,인사기록형식_조직표_조직표_04.표면 배수공사_04.우수공(단지부)_07.부대공사" xfId="42905"/>
    <cellStyle name="_기안용지,인사기록형식_조직표_조직표_04.표면 배수공사_04.우수공(단지부)_07.부대공사_07.부대공사" xfId="42906"/>
    <cellStyle name="_기안용지,인사기록형식_조직표_조직표_04.표면 배수공사_04.우수공(단지부)_07.포장공" xfId="42907"/>
    <cellStyle name="_기안용지,인사기록형식_조직표_조직표_04.표면 배수공사_05.오수공" xfId="42908"/>
    <cellStyle name="_기안용지,인사기록형식_조직표_조직표_04.표면 배수공사_05.오수공_07.부대공사" xfId="42909"/>
    <cellStyle name="_기안용지,인사기록형식_조직표_조직표_04.표면 배수공사_05.오수공_07.부대공사_07.부대공사" xfId="42910"/>
    <cellStyle name="_기안용지,인사기록형식_조직표_조직표_04.표면 배수공사_05.오수공_07.포장공" xfId="42911"/>
    <cellStyle name="_기안용지,인사기록형식_조직표_조직표_04.표면 배수공사_07.부대공사" xfId="42912"/>
    <cellStyle name="_기안용지,인사기록형식_조직표_조직표_04.표면 배수공사_07.부대공사_07.부대공사" xfId="42913"/>
    <cellStyle name="_기안용지,인사기록형식_조직표_조직표_04.표면 배수공사_07.포장공" xfId="42914"/>
    <cellStyle name="_기안용지,인사기록형식_조직표_조직표_05.그린 조성공사" xfId="42915"/>
    <cellStyle name="_기안용지,인사기록형식_조직표_조직표_05.그린 조성공사_00.오수공(최종)" xfId="42916"/>
    <cellStyle name="_기안용지,인사기록형식_조직표_조직표_05.그린 조성공사_00.오수공(최종)_07.부대공사" xfId="42917"/>
    <cellStyle name="_기안용지,인사기록형식_조직표_조직표_05.그린 조성공사_00.오수공(최종)_07.부대공사_07.부대공사" xfId="42918"/>
    <cellStyle name="_기안용지,인사기록형식_조직표_조직표_05.그린 조성공사_00.오수공(최종)_07.포장공" xfId="42919"/>
    <cellStyle name="_기안용지,인사기록형식_조직표_조직표_05.그린 조성공사_00.우수공" xfId="42920"/>
    <cellStyle name="_기안용지,인사기록형식_조직표_조직표_05.그린 조성공사_00.우수공_07.부대공사" xfId="42921"/>
    <cellStyle name="_기안용지,인사기록형식_조직표_조직표_05.그린 조성공사_00.우수공_07.부대공사_07.부대공사" xfId="42922"/>
    <cellStyle name="_기안용지,인사기록형식_조직표_조직표_05.그린 조성공사_00.우수공_07.포장공" xfId="42923"/>
    <cellStyle name="_기안용지,인사기록형식_조직표_조직표_05.그린 조성공사_04.우수공(단지부)" xfId="42924"/>
    <cellStyle name="_기안용지,인사기록형식_조직표_조직표_05.그린 조성공사_04.우수공(단지부)_07.부대공사" xfId="42925"/>
    <cellStyle name="_기안용지,인사기록형식_조직표_조직표_05.그린 조성공사_04.우수공(단지부)_07.부대공사_07.부대공사" xfId="42926"/>
    <cellStyle name="_기안용지,인사기록형식_조직표_조직표_05.그린 조성공사_04.우수공(단지부)_07.포장공" xfId="42927"/>
    <cellStyle name="_기안용지,인사기록형식_조직표_조직표_05.그린 조성공사_05.오수공" xfId="42928"/>
    <cellStyle name="_기안용지,인사기록형식_조직표_조직표_05.그린 조성공사_05.오수공_07.부대공사" xfId="42929"/>
    <cellStyle name="_기안용지,인사기록형식_조직표_조직표_05.그린 조성공사_05.오수공_07.부대공사_07.부대공사" xfId="42930"/>
    <cellStyle name="_기안용지,인사기록형식_조직표_조직표_05.그린 조성공사_05.오수공_07.포장공" xfId="42931"/>
    <cellStyle name="_기안용지,인사기록형식_조직표_조직표_05.그린 조성공사_07.부대공사" xfId="42932"/>
    <cellStyle name="_기안용지,인사기록형식_조직표_조직표_05.그린 조성공사_07.부대공사_07.부대공사" xfId="42933"/>
    <cellStyle name="_기안용지,인사기록형식_조직표_조직표_05.그린 조성공사_07.포장공" xfId="42934"/>
    <cellStyle name="_기안용지,인사기록형식_조직표_조직표_05.오수공" xfId="42935"/>
    <cellStyle name="_기안용지,인사기록형식_조직표_조직표_05.오수공_07.부대공사" xfId="42936"/>
    <cellStyle name="_기안용지,인사기록형식_조직표_조직표_05.오수공_07.부대공사_07.부대공사" xfId="42937"/>
    <cellStyle name="_기안용지,인사기록형식_조직표_조직표_05.오수공_07.포장공" xfId="42938"/>
    <cellStyle name="_기안용지,인사기록형식_조직표_조직표_07.부대공사" xfId="42939"/>
    <cellStyle name="_기안용지,인사기록형식_조직표_조직표_07.부대공사_07.부대공사" xfId="42940"/>
    <cellStyle name="_기안용지,인사기록형식_조직표_조직표_07.포장공" xfId="42941"/>
    <cellStyle name="_기안용지,인사기록형식_조직표_조직표_07.포장공(중2-57)" xfId="42942"/>
    <cellStyle name="_기안용지,인사기록형식_조직표_조직표_1.측구공사" xfId="42943"/>
    <cellStyle name="_기안용지,인사기록형식_조직표_조직표_1.측구공사_00.오수공(최종)" xfId="42944"/>
    <cellStyle name="_기안용지,인사기록형식_조직표_조직표_1.측구공사_00.오수공(최종)_07.부대공사" xfId="42945"/>
    <cellStyle name="_기안용지,인사기록형식_조직표_조직표_1.측구공사_00.오수공(최종)_07.부대공사_07.부대공사" xfId="42946"/>
    <cellStyle name="_기안용지,인사기록형식_조직표_조직표_1.측구공사_00.오수공(최종)_07.포장공" xfId="42947"/>
    <cellStyle name="_기안용지,인사기록형식_조직표_조직표_1.측구공사_00.우수공" xfId="42948"/>
    <cellStyle name="_기안용지,인사기록형식_조직표_조직표_1.측구공사_00.우수공_07.부대공사" xfId="42949"/>
    <cellStyle name="_기안용지,인사기록형식_조직표_조직표_1.측구공사_00.우수공_07.부대공사_07.부대공사" xfId="42950"/>
    <cellStyle name="_기안용지,인사기록형식_조직표_조직표_1.측구공사_00.우수공_07.포장공" xfId="42951"/>
    <cellStyle name="_기안용지,인사기록형식_조직표_조직표_1.측구공사_04.우수공(단지부)" xfId="42952"/>
    <cellStyle name="_기안용지,인사기록형식_조직표_조직표_1.측구공사_04.우수공(단지부)_07.부대공사" xfId="42953"/>
    <cellStyle name="_기안용지,인사기록형식_조직표_조직표_1.측구공사_04.우수공(단지부)_07.부대공사_07.부대공사" xfId="42954"/>
    <cellStyle name="_기안용지,인사기록형식_조직표_조직표_1.측구공사_04.우수공(단지부)_07.포장공" xfId="42955"/>
    <cellStyle name="_기안용지,인사기록형식_조직표_조직표_1.측구공사_05.오수공" xfId="42956"/>
    <cellStyle name="_기안용지,인사기록형식_조직표_조직표_1.측구공사_05.오수공_07.부대공사" xfId="42957"/>
    <cellStyle name="_기안용지,인사기록형식_조직표_조직표_1.측구공사_05.오수공_07.부대공사_07.부대공사" xfId="42958"/>
    <cellStyle name="_기안용지,인사기록형식_조직표_조직표_1.측구공사_05.오수공_07.포장공" xfId="42959"/>
    <cellStyle name="_기안용지,인사기록형식_조직표_조직표_1.측구공사_07.부대공사" xfId="42960"/>
    <cellStyle name="_기안용지,인사기록형식_조직표_조직표_1.측구공사_07.부대공사_07.부대공사" xfId="42961"/>
    <cellStyle name="_기안용지,인사기록형식_조직표_조직표_1.측구공사_07.포장공" xfId="42962"/>
    <cellStyle name="_기안용지,인사기록형식_조직표_조직표_1.측구공사-0" xfId="42963"/>
    <cellStyle name="_기안용지,인사기록형식_조직표_조직표_1.측구공사-0_00.오수공(최종)" xfId="42964"/>
    <cellStyle name="_기안용지,인사기록형식_조직표_조직표_1.측구공사-0_00.오수공(최종)_07.부대공사" xfId="42965"/>
    <cellStyle name="_기안용지,인사기록형식_조직표_조직표_1.측구공사-0_00.오수공(최종)_07.부대공사_07.부대공사" xfId="42966"/>
    <cellStyle name="_기안용지,인사기록형식_조직표_조직표_1.측구공사-0_00.오수공(최종)_07.포장공" xfId="42967"/>
    <cellStyle name="_기안용지,인사기록형식_조직표_조직표_1.측구공사-0_00.우수공" xfId="42968"/>
    <cellStyle name="_기안용지,인사기록형식_조직표_조직표_1.측구공사-0_00.우수공_07.부대공사" xfId="42969"/>
    <cellStyle name="_기안용지,인사기록형식_조직표_조직표_1.측구공사-0_00.우수공_07.부대공사_07.부대공사" xfId="42970"/>
    <cellStyle name="_기안용지,인사기록형식_조직표_조직표_1.측구공사-0_00.우수공_07.포장공" xfId="42971"/>
    <cellStyle name="_기안용지,인사기록형식_조직표_조직표_1.측구공사-0_04.우수공(단지부)" xfId="42972"/>
    <cellStyle name="_기안용지,인사기록형식_조직표_조직표_1.측구공사-0_04.우수공(단지부)_07.부대공사" xfId="42973"/>
    <cellStyle name="_기안용지,인사기록형식_조직표_조직표_1.측구공사-0_04.우수공(단지부)_07.부대공사_07.부대공사" xfId="42974"/>
    <cellStyle name="_기안용지,인사기록형식_조직표_조직표_1.측구공사-0_04.우수공(단지부)_07.포장공" xfId="42975"/>
    <cellStyle name="_기안용지,인사기록형식_조직표_조직표_1.측구공사-0_05.오수공" xfId="42976"/>
    <cellStyle name="_기안용지,인사기록형식_조직표_조직표_1.측구공사-0_05.오수공_07.부대공사" xfId="42977"/>
    <cellStyle name="_기안용지,인사기록형식_조직표_조직표_1.측구공사-0_05.오수공_07.부대공사_07.부대공사" xfId="42978"/>
    <cellStyle name="_기안용지,인사기록형식_조직표_조직표_1.측구공사-0_05.오수공_07.포장공" xfId="42979"/>
    <cellStyle name="_기안용지,인사기록형식_조직표_조직표_1.측구공사-0_07.부대공사" xfId="42980"/>
    <cellStyle name="_기안용지,인사기록형식_조직표_조직표_1.측구공사-0_07.부대공사_07.부대공사" xfId="42981"/>
    <cellStyle name="_기안용지,인사기록형식_조직표_조직표_1.측구공사-0_07.포장공" xfId="42982"/>
    <cellStyle name="_기안용지,인사기록형식_조직표_조직표_2.배수시설" xfId="42983"/>
    <cellStyle name="_기안용지,인사기록형식_조직표_조직표_2.배수시설_00.오수공(최종)" xfId="42984"/>
    <cellStyle name="_기안용지,인사기록형식_조직표_조직표_2.배수시설_00.오수공(최종)_07.부대공사" xfId="42985"/>
    <cellStyle name="_기안용지,인사기록형식_조직표_조직표_2.배수시설_00.오수공(최종)_07.부대공사_07.부대공사" xfId="42986"/>
    <cellStyle name="_기안용지,인사기록형식_조직표_조직표_2.배수시설_00.오수공(최종)_07.포장공" xfId="42987"/>
    <cellStyle name="_기안용지,인사기록형식_조직표_조직표_2.배수시설_00.우수공" xfId="42988"/>
    <cellStyle name="_기안용지,인사기록형식_조직표_조직표_2.배수시설_00.우수공_07.부대공사" xfId="42989"/>
    <cellStyle name="_기안용지,인사기록형식_조직표_조직표_2.배수시설_00.우수공_07.부대공사_07.부대공사" xfId="42990"/>
    <cellStyle name="_기안용지,인사기록형식_조직표_조직표_2.배수시설_00.우수공_07.포장공" xfId="42991"/>
    <cellStyle name="_기안용지,인사기록형식_조직표_조직표_2.배수시설_01.측구공사" xfId="42992"/>
    <cellStyle name="_기안용지,인사기록형식_조직표_조직표_2.배수시설_01.측구공사_00.오수공(최종)" xfId="42993"/>
    <cellStyle name="_기안용지,인사기록형식_조직표_조직표_2.배수시설_01.측구공사_00.오수공(최종)_07.부대공사" xfId="42994"/>
    <cellStyle name="_기안용지,인사기록형식_조직표_조직표_2.배수시설_01.측구공사_00.오수공(최종)_07.부대공사_07.부대공사" xfId="42995"/>
    <cellStyle name="_기안용지,인사기록형식_조직표_조직표_2.배수시설_01.측구공사_00.오수공(최종)_07.포장공" xfId="42996"/>
    <cellStyle name="_기안용지,인사기록형식_조직표_조직표_2.배수시설_01.측구공사_00.우수공" xfId="42997"/>
    <cellStyle name="_기안용지,인사기록형식_조직표_조직표_2.배수시설_01.측구공사_00.우수공_07.부대공사" xfId="42998"/>
    <cellStyle name="_기안용지,인사기록형식_조직표_조직표_2.배수시설_01.측구공사_00.우수공_07.부대공사_07.부대공사" xfId="42999"/>
    <cellStyle name="_기안용지,인사기록형식_조직표_조직표_2.배수시설_01.측구공사_00.우수공_07.포장공" xfId="43000"/>
    <cellStyle name="_기안용지,인사기록형식_조직표_조직표_2.배수시설_01.측구공사_04.우수공(단지부)" xfId="43001"/>
    <cellStyle name="_기안용지,인사기록형식_조직표_조직표_2.배수시설_01.측구공사_04.우수공(단지부)_07.부대공사" xfId="43002"/>
    <cellStyle name="_기안용지,인사기록형식_조직표_조직표_2.배수시설_01.측구공사_04.우수공(단지부)_07.부대공사_07.부대공사" xfId="43003"/>
    <cellStyle name="_기안용지,인사기록형식_조직표_조직표_2.배수시설_01.측구공사_04.우수공(단지부)_07.포장공" xfId="43004"/>
    <cellStyle name="_기안용지,인사기록형식_조직표_조직표_2.배수시설_01.측구공사_05.오수공" xfId="43005"/>
    <cellStyle name="_기안용지,인사기록형식_조직표_조직표_2.배수시설_01.측구공사_05.오수공_07.부대공사" xfId="43006"/>
    <cellStyle name="_기안용지,인사기록형식_조직표_조직표_2.배수시설_01.측구공사_05.오수공_07.부대공사_07.부대공사" xfId="43007"/>
    <cellStyle name="_기안용지,인사기록형식_조직표_조직표_2.배수시설_01.측구공사_05.오수공_07.포장공" xfId="43008"/>
    <cellStyle name="_기안용지,인사기록형식_조직표_조직표_2.배수시설_01.측구공사_07.부대공사" xfId="43009"/>
    <cellStyle name="_기안용지,인사기록형식_조직표_조직표_2.배수시설_01.측구공사_07.부대공사_07.부대공사" xfId="43010"/>
    <cellStyle name="_기안용지,인사기록형식_조직표_조직표_2.배수시설_01.측구공사_07.포장공" xfId="43011"/>
    <cellStyle name="_기안용지,인사기록형식_조직표_조직표_2.배수시설_04.우수공(단지부)" xfId="43012"/>
    <cellStyle name="_기안용지,인사기록형식_조직표_조직표_2.배수시설_04.우수공(단지부)_07.부대공사" xfId="43013"/>
    <cellStyle name="_기안용지,인사기록형식_조직표_조직표_2.배수시설_04.우수공(단지부)_07.부대공사_07.부대공사" xfId="43014"/>
    <cellStyle name="_기안용지,인사기록형식_조직표_조직표_2.배수시설_04.우수공(단지부)_07.포장공" xfId="43015"/>
    <cellStyle name="_기안용지,인사기록형식_조직표_조직표_2.배수시설_05.오수공" xfId="43016"/>
    <cellStyle name="_기안용지,인사기록형식_조직표_조직표_2.배수시설_05.오수공_07.부대공사" xfId="43017"/>
    <cellStyle name="_기안용지,인사기록형식_조직표_조직표_2.배수시설_05.오수공_07.부대공사_07.부대공사" xfId="43018"/>
    <cellStyle name="_기안용지,인사기록형식_조직표_조직표_2.배수시설_05.오수공_07.포장공" xfId="43019"/>
    <cellStyle name="_기안용지,인사기록형식_조직표_조직표_2.배수시설_07.부대공사" xfId="43020"/>
    <cellStyle name="_기안용지,인사기록형식_조직표_조직표_2.배수시설_07.부대공사_07.부대공사" xfId="43021"/>
    <cellStyle name="_기안용지,인사기록형식_조직표_조직표_2.배수시설_07.포장공" xfId="43022"/>
    <cellStyle name="_기안용지,인사기록형식_조직표_조직표_2.배수시설_1.측구공사" xfId="43023"/>
    <cellStyle name="_기안용지,인사기록형식_조직표_조직표_2.배수시설_1.측구공사_00.오수공(최종)" xfId="43024"/>
    <cellStyle name="_기안용지,인사기록형식_조직표_조직표_2.배수시설_1.측구공사_00.오수공(최종)_07.부대공사" xfId="43025"/>
    <cellStyle name="_기안용지,인사기록형식_조직표_조직표_2.배수시설_1.측구공사_00.오수공(최종)_07.부대공사_07.부대공사" xfId="43026"/>
    <cellStyle name="_기안용지,인사기록형식_조직표_조직표_2.배수시설_1.측구공사_00.오수공(최종)_07.포장공" xfId="43027"/>
    <cellStyle name="_기안용지,인사기록형식_조직표_조직표_2.배수시설_1.측구공사_00.우수공" xfId="43028"/>
    <cellStyle name="_기안용지,인사기록형식_조직표_조직표_2.배수시설_1.측구공사_00.우수공_07.부대공사" xfId="43029"/>
    <cellStyle name="_기안용지,인사기록형식_조직표_조직표_2.배수시설_1.측구공사_00.우수공_07.부대공사_07.부대공사" xfId="43030"/>
    <cellStyle name="_기안용지,인사기록형식_조직표_조직표_2.배수시설_1.측구공사_00.우수공_07.포장공" xfId="43031"/>
    <cellStyle name="_기안용지,인사기록형식_조직표_조직표_2.배수시설_1.측구공사_04.우수공(단지부)" xfId="43032"/>
    <cellStyle name="_기안용지,인사기록형식_조직표_조직표_2.배수시설_1.측구공사_04.우수공(단지부)_07.부대공사" xfId="43033"/>
    <cellStyle name="_기안용지,인사기록형식_조직표_조직표_2.배수시설_1.측구공사_04.우수공(단지부)_07.부대공사_07.부대공사" xfId="43034"/>
    <cellStyle name="_기안용지,인사기록형식_조직표_조직표_2.배수시설_1.측구공사_04.우수공(단지부)_07.포장공" xfId="43035"/>
    <cellStyle name="_기안용지,인사기록형식_조직표_조직표_2.배수시설_1.측구공사_05.오수공" xfId="43036"/>
    <cellStyle name="_기안용지,인사기록형식_조직표_조직표_2.배수시설_1.측구공사_05.오수공_07.부대공사" xfId="43037"/>
    <cellStyle name="_기안용지,인사기록형식_조직표_조직표_2.배수시설_1.측구공사_05.오수공_07.부대공사_07.부대공사" xfId="43038"/>
    <cellStyle name="_기안용지,인사기록형식_조직표_조직표_2.배수시설_1.측구공사_05.오수공_07.포장공" xfId="43039"/>
    <cellStyle name="_기안용지,인사기록형식_조직표_조직표_2.배수시설_1.측구공사_07.부대공사" xfId="43040"/>
    <cellStyle name="_기안용지,인사기록형식_조직표_조직표_2.배수시설_1.측구공사_07.부대공사_07.부대공사" xfId="43041"/>
    <cellStyle name="_기안용지,인사기록형식_조직표_조직표_2.배수시설_1.측구공사_07.포장공" xfId="43042"/>
    <cellStyle name="_기안용지,인사기록형식_조직표_조직표_2.배수시설_1.측구공사-0" xfId="43043"/>
    <cellStyle name="_기안용지,인사기록형식_조직표_조직표_2.배수시설_1.측구공사-0_00.오수공(최종)" xfId="43044"/>
    <cellStyle name="_기안용지,인사기록형식_조직표_조직표_2.배수시설_1.측구공사-0_00.오수공(최종)_07.부대공사" xfId="43045"/>
    <cellStyle name="_기안용지,인사기록형식_조직표_조직표_2.배수시설_1.측구공사-0_00.오수공(최종)_07.부대공사_07.부대공사" xfId="43046"/>
    <cellStyle name="_기안용지,인사기록형식_조직표_조직표_2.배수시설_1.측구공사-0_00.오수공(최종)_07.포장공" xfId="43047"/>
    <cellStyle name="_기안용지,인사기록형식_조직표_조직표_2.배수시설_1.측구공사-0_00.우수공" xfId="43048"/>
    <cellStyle name="_기안용지,인사기록형식_조직표_조직표_2.배수시설_1.측구공사-0_00.우수공_07.부대공사" xfId="43049"/>
    <cellStyle name="_기안용지,인사기록형식_조직표_조직표_2.배수시설_1.측구공사-0_00.우수공_07.부대공사_07.부대공사" xfId="43050"/>
    <cellStyle name="_기안용지,인사기록형식_조직표_조직표_2.배수시설_1.측구공사-0_00.우수공_07.포장공" xfId="43051"/>
    <cellStyle name="_기안용지,인사기록형식_조직표_조직표_2.배수시설_1.측구공사-0_04.우수공(단지부)" xfId="43052"/>
    <cellStyle name="_기안용지,인사기록형식_조직표_조직표_2.배수시설_1.측구공사-0_04.우수공(단지부)_07.부대공사" xfId="43053"/>
    <cellStyle name="_기안용지,인사기록형식_조직표_조직표_2.배수시설_1.측구공사-0_04.우수공(단지부)_07.부대공사_07.부대공사" xfId="43054"/>
    <cellStyle name="_기안용지,인사기록형식_조직표_조직표_2.배수시설_1.측구공사-0_04.우수공(단지부)_07.포장공" xfId="43055"/>
    <cellStyle name="_기안용지,인사기록형식_조직표_조직표_2.배수시설_1.측구공사-0_05.오수공" xfId="43056"/>
    <cellStyle name="_기안용지,인사기록형식_조직표_조직표_2.배수시설_1.측구공사-0_05.오수공_07.부대공사" xfId="43057"/>
    <cellStyle name="_기안용지,인사기록형식_조직표_조직표_2.배수시설_1.측구공사-0_05.오수공_07.부대공사_07.부대공사" xfId="43058"/>
    <cellStyle name="_기안용지,인사기록형식_조직표_조직표_2.배수시설_1.측구공사-0_05.오수공_07.포장공" xfId="43059"/>
    <cellStyle name="_기안용지,인사기록형식_조직표_조직표_2.배수시설_1.측구공사-0_07.부대공사" xfId="43060"/>
    <cellStyle name="_기안용지,인사기록형식_조직표_조직표_2.배수시설_1.측구공사-0_07.부대공사_07.부대공사" xfId="43061"/>
    <cellStyle name="_기안용지,인사기록형식_조직표_조직표_2.배수시설_1.측구공사-0_07.포장공" xfId="43062"/>
    <cellStyle name="_기안용지,인사기록형식_조직표_조직표_3.그린 조성공사" xfId="43063"/>
    <cellStyle name="_기안용지,인사기록형식_조직표_조직표_3.그린 조성공사_00.오수공(최종)" xfId="43064"/>
    <cellStyle name="_기안용지,인사기록형식_조직표_조직표_3.그린 조성공사_00.오수공(최종)_07.부대공사" xfId="43065"/>
    <cellStyle name="_기안용지,인사기록형식_조직표_조직표_3.그린 조성공사_00.오수공(최종)_07.부대공사_07.부대공사" xfId="43066"/>
    <cellStyle name="_기안용지,인사기록형식_조직표_조직표_3.그린 조성공사_00.오수공(최종)_07.포장공" xfId="43067"/>
    <cellStyle name="_기안용지,인사기록형식_조직표_조직표_3.그린 조성공사_00.우수공" xfId="43068"/>
    <cellStyle name="_기안용지,인사기록형식_조직표_조직표_3.그린 조성공사_00.우수공_07.부대공사" xfId="43069"/>
    <cellStyle name="_기안용지,인사기록형식_조직표_조직표_3.그린 조성공사_00.우수공_07.부대공사_07.부대공사" xfId="43070"/>
    <cellStyle name="_기안용지,인사기록형식_조직표_조직표_3.그린 조성공사_00.우수공_07.포장공" xfId="43071"/>
    <cellStyle name="_기안용지,인사기록형식_조직표_조직표_3.그린 조성공사_04.우수공(단지부)" xfId="43072"/>
    <cellStyle name="_기안용지,인사기록형식_조직표_조직표_3.그린 조성공사_04.우수공(단지부)_07.부대공사" xfId="43073"/>
    <cellStyle name="_기안용지,인사기록형식_조직표_조직표_3.그린 조성공사_04.우수공(단지부)_07.부대공사_07.부대공사" xfId="43074"/>
    <cellStyle name="_기안용지,인사기록형식_조직표_조직표_3.그린 조성공사_04.우수공(단지부)_07.포장공" xfId="43075"/>
    <cellStyle name="_기안용지,인사기록형식_조직표_조직표_3.그린 조성공사_05.오수공" xfId="43076"/>
    <cellStyle name="_기안용지,인사기록형식_조직표_조직표_3.그린 조성공사_05.오수공_07.부대공사" xfId="43077"/>
    <cellStyle name="_기안용지,인사기록형식_조직표_조직표_3.그린 조성공사_05.오수공_07.부대공사_07.부대공사" xfId="43078"/>
    <cellStyle name="_기안용지,인사기록형식_조직표_조직표_3.그린 조성공사_05.오수공_07.포장공" xfId="43079"/>
    <cellStyle name="_기안용지,인사기록형식_조직표_조직표_3.그린 조성공사_07.부대공사" xfId="43080"/>
    <cellStyle name="_기안용지,인사기록형식_조직표_조직표_3.그린 조성공사_07.부대공사_07.부대공사" xfId="43081"/>
    <cellStyle name="_기안용지,인사기록형식_조직표_조직표_3.그린 조성공사_07.포장공" xfId="43082"/>
    <cellStyle name="_기안용지,인사기록형식_조직표_조직표_3.그린 조성공사-0" xfId="43083"/>
    <cellStyle name="_기안용지,인사기록형식_조직표_조직표_3.그린 조성공사-0_00.오수공(최종)" xfId="43084"/>
    <cellStyle name="_기안용지,인사기록형식_조직표_조직표_3.그린 조성공사-0_00.오수공(최종)_07.부대공사" xfId="43085"/>
    <cellStyle name="_기안용지,인사기록형식_조직표_조직표_3.그린 조성공사-0_00.오수공(최종)_07.부대공사_07.부대공사" xfId="43086"/>
    <cellStyle name="_기안용지,인사기록형식_조직표_조직표_3.그린 조성공사-0_00.오수공(최종)_07.포장공" xfId="43087"/>
    <cellStyle name="_기안용지,인사기록형식_조직표_조직표_3.그린 조성공사-0_00.우수공" xfId="43088"/>
    <cellStyle name="_기안용지,인사기록형식_조직표_조직표_3.그린 조성공사-0_00.우수공_07.부대공사" xfId="43089"/>
    <cellStyle name="_기안용지,인사기록형식_조직표_조직표_3.그린 조성공사-0_00.우수공_07.부대공사_07.부대공사" xfId="43090"/>
    <cellStyle name="_기안용지,인사기록형식_조직표_조직표_3.그린 조성공사-0_00.우수공_07.포장공" xfId="43091"/>
    <cellStyle name="_기안용지,인사기록형식_조직표_조직표_3.그린 조성공사-0_04.우수공(단지부)" xfId="43092"/>
    <cellStyle name="_기안용지,인사기록형식_조직표_조직표_3.그린 조성공사-0_04.우수공(단지부)_07.부대공사" xfId="43093"/>
    <cellStyle name="_기안용지,인사기록형식_조직표_조직표_3.그린 조성공사-0_04.우수공(단지부)_07.부대공사_07.부대공사" xfId="43094"/>
    <cellStyle name="_기안용지,인사기록형식_조직표_조직표_3.그린 조성공사-0_04.우수공(단지부)_07.포장공" xfId="43095"/>
    <cellStyle name="_기안용지,인사기록형식_조직표_조직표_3.그린 조성공사-0_05.오수공" xfId="43096"/>
    <cellStyle name="_기안용지,인사기록형식_조직표_조직표_3.그린 조성공사-0_05.오수공_07.부대공사" xfId="43097"/>
    <cellStyle name="_기안용지,인사기록형식_조직표_조직표_3.그린 조성공사-0_05.오수공_07.부대공사_07.부대공사" xfId="43098"/>
    <cellStyle name="_기안용지,인사기록형식_조직표_조직표_3.그린 조성공사-0_05.오수공_07.포장공" xfId="43099"/>
    <cellStyle name="_기안용지,인사기록형식_조직표_조직표_3.그린 조성공사-0_07.부대공사" xfId="43100"/>
    <cellStyle name="_기안용지,인사기록형식_조직표_조직표_3.그린 조성공사-0_07.부대공사_07.부대공사" xfId="43101"/>
    <cellStyle name="_기안용지,인사기록형식_조직표_조직표_3.그린 조성공사-0_07.포장공" xfId="43102"/>
    <cellStyle name="_기안용지,인사기록형식_조직표_조직표_3.그린조성공사" xfId="43103"/>
    <cellStyle name="_기안용지,인사기록형식_조직표_조직표_3.그린조성공사_00.오수공(최종)" xfId="43104"/>
    <cellStyle name="_기안용지,인사기록형식_조직표_조직표_3.그린조성공사_00.오수공(최종)_07.부대공사" xfId="43105"/>
    <cellStyle name="_기안용지,인사기록형식_조직표_조직표_3.그린조성공사_00.오수공(최종)_07.부대공사_07.부대공사" xfId="43106"/>
    <cellStyle name="_기안용지,인사기록형식_조직표_조직표_3.그린조성공사_00.오수공(최종)_07.포장공" xfId="43107"/>
    <cellStyle name="_기안용지,인사기록형식_조직표_조직표_3.그린조성공사_00.우수공" xfId="43108"/>
    <cellStyle name="_기안용지,인사기록형식_조직표_조직표_3.그린조성공사_00.우수공_07.부대공사" xfId="43109"/>
    <cellStyle name="_기안용지,인사기록형식_조직표_조직표_3.그린조성공사_00.우수공_07.부대공사_07.부대공사" xfId="43110"/>
    <cellStyle name="_기안용지,인사기록형식_조직표_조직표_3.그린조성공사_00.우수공_07.포장공" xfId="43111"/>
    <cellStyle name="_기안용지,인사기록형식_조직표_조직표_3.그린조성공사_04.우수공(단지부)" xfId="43112"/>
    <cellStyle name="_기안용지,인사기록형식_조직표_조직표_3.그린조성공사_04.우수공(단지부)_07.부대공사" xfId="43113"/>
    <cellStyle name="_기안용지,인사기록형식_조직표_조직표_3.그린조성공사_04.우수공(단지부)_07.부대공사_07.부대공사" xfId="43114"/>
    <cellStyle name="_기안용지,인사기록형식_조직표_조직표_3.그린조성공사_04.우수공(단지부)_07.포장공" xfId="43115"/>
    <cellStyle name="_기안용지,인사기록형식_조직표_조직표_3.그린조성공사_05.오수공" xfId="43116"/>
    <cellStyle name="_기안용지,인사기록형식_조직표_조직표_3.그린조성공사_05.오수공_07.부대공사" xfId="43117"/>
    <cellStyle name="_기안용지,인사기록형식_조직표_조직표_3.그린조성공사_05.오수공_07.부대공사_07.부대공사" xfId="43118"/>
    <cellStyle name="_기안용지,인사기록형식_조직표_조직표_3.그린조성공사_05.오수공_07.포장공" xfId="43119"/>
    <cellStyle name="_기안용지,인사기록형식_조직표_조직표_3.그린조성공사_07.부대공사" xfId="43120"/>
    <cellStyle name="_기안용지,인사기록형식_조직표_조직표_3.그린조성공사_07.부대공사_07.부대공사" xfId="43121"/>
    <cellStyle name="_기안용지,인사기록형식_조직표_조직표_3.그린조성공사_07.포장공" xfId="43122"/>
    <cellStyle name="_기안용지,인사기록형식_조직표_조직표_4.TEE조성" xfId="43123"/>
    <cellStyle name="_기안용지,인사기록형식_조직표_조직표_4.TEE조성_00.오수공(최종)" xfId="43124"/>
    <cellStyle name="_기안용지,인사기록형식_조직표_조직표_4.TEE조성_00.오수공(최종)_07.부대공사" xfId="43125"/>
    <cellStyle name="_기안용지,인사기록형식_조직표_조직표_4.TEE조성_00.오수공(최종)_07.부대공사_07.부대공사" xfId="43126"/>
    <cellStyle name="_기안용지,인사기록형식_조직표_조직표_4.TEE조성_00.오수공(최종)_07.포장공" xfId="43127"/>
    <cellStyle name="_기안용지,인사기록형식_조직표_조직표_4.TEE조성_00.우수공" xfId="43128"/>
    <cellStyle name="_기안용지,인사기록형식_조직표_조직표_4.TEE조성_00.우수공_07.부대공사" xfId="43129"/>
    <cellStyle name="_기안용지,인사기록형식_조직표_조직표_4.TEE조성_00.우수공_07.부대공사_07.부대공사" xfId="43130"/>
    <cellStyle name="_기안용지,인사기록형식_조직표_조직표_4.TEE조성_00.우수공_07.포장공" xfId="43131"/>
    <cellStyle name="_기안용지,인사기록형식_조직표_조직표_4.TEE조성_04.우수공(단지부)" xfId="43132"/>
    <cellStyle name="_기안용지,인사기록형식_조직표_조직표_4.TEE조성_04.우수공(단지부)_07.부대공사" xfId="43133"/>
    <cellStyle name="_기안용지,인사기록형식_조직표_조직표_4.TEE조성_04.우수공(단지부)_07.부대공사_07.부대공사" xfId="43134"/>
    <cellStyle name="_기안용지,인사기록형식_조직표_조직표_4.TEE조성_04.우수공(단지부)_07.포장공" xfId="43135"/>
    <cellStyle name="_기안용지,인사기록형식_조직표_조직표_4.TEE조성_05.오수공" xfId="43136"/>
    <cellStyle name="_기안용지,인사기록형식_조직표_조직표_4.TEE조성_05.오수공_07.부대공사" xfId="43137"/>
    <cellStyle name="_기안용지,인사기록형식_조직표_조직표_4.TEE조성_05.오수공_07.부대공사_07.부대공사" xfId="43138"/>
    <cellStyle name="_기안용지,인사기록형식_조직표_조직표_4.TEE조성_05.오수공_07.포장공" xfId="43139"/>
    <cellStyle name="_기안용지,인사기록형식_조직표_조직표_4.TEE조성_07.부대공사" xfId="43140"/>
    <cellStyle name="_기안용지,인사기록형식_조직표_조직표_4.TEE조성_07.부대공사_07.부대공사" xfId="43141"/>
    <cellStyle name="_기안용지,인사기록형식_조직표_조직표_4.TEE조성_07.포장공" xfId="43142"/>
    <cellStyle name="_기안용지,인사기록형식_조직표_조직표_Book2" xfId="43143"/>
    <cellStyle name="_기안용지,인사기록형식_조직표_조직표_Book2_00.오수공(최종)" xfId="43144"/>
    <cellStyle name="_기안용지,인사기록형식_조직표_조직표_Book2_00.오수공(최종)_07.부대공사" xfId="43145"/>
    <cellStyle name="_기안용지,인사기록형식_조직표_조직표_Book2_00.오수공(최종)_07.부대공사_07.부대공사" xfId="43146"/>
    <cellStyle name="_기안용지,인사기록형식_조직표_조직표_Book2_00.오수공(최종)_07.포장공" xfId="43147"/>
    <cellStyle name="_기안용지,인사기록형식_조직표_조직표_Book2_00.우수공" xfId="43148"/>
    <cellStyle name="_기안용지,인사기록형식_조직표_조직표_Book2_00.우수공_07.부대공사" xfId="43149"/>
    <cellStyle name="_기안용지,인사기록형식_조직표_조직표_Book2_00.우수공_07.부대공사_07.부대공사" xfId="43150"/>
    <cellStyle name="_기안용지,인사기록형식_조직표_조직표_Book2_00.우수공_07.포장공" xfId="43151"/>
    <cellStyle name="_기안용지,인사기록형식_조직표_조직표_Book2_04.우수공(단지부)" xfId="43152"/>
    <cellStyle name="_기안용지,인사기록형식_조직표_조직표_Book2_04.우수공(단지부)_07.부대공사" xfId="43153"/>
    <cellStyle name="_기안용지,인사기록형식_조직표_조직표_Book2_04.우수공(단지부)_07.부대공사_07.부대공사" xfId="43154"/>
    <cellStyle name="_기안용지,인사기록형식_조직표_조직표_Book2_04.우수공(단지부)_07.포장공" xfId="43155"/>
    <cellStyle name="_기안용지,인사기록형식_조직표_조직표_Book2_05.오수공" xfId="43156"/>
    <cellStyle name="_기안용지,인사기록형식_조직표_조직표_Book2_05.오수공_07.부대공사" xfId="43157"/>
    <cellStyle name="_기안용지,인사기록형식_조직표_조직표_Book2_05.오수공_07.부대공사_07.부대공사" xfId="43158"/>
    <cellStyle name="_기안용지,인사기록형식_조직표_조직표_Book2_05.오수공_07.포장공" xfId="43159"/>
    <cellStyle name="_기안용지,인사기록형식_조직표_조직표_Book2_07.부대공사" xfId="43160"/>
    <cellStyle name="_기안용지,인사기록형식_조직표_조직표_Book2_07.부대공사_07.부대공사" xfId="43161"/>
    <cellStyle name="_기안용지,인사기록형식_조직표_조직표_Book2_07.포장공" xfId="43162"/>
    <cellStyle name="_기업 HR활동설문조사" xfId="14316"/>
    <cellStyle name="_기업은행 기성신청 1회(TST-KV)" xfId="3039"/>
    <cellStyle name="_기존+신규추가소프트웨어" xfId="3040"/>
    <cellStyle name="_기존구조물(보고)" xfId="3041"/>
    <cellStyle name="_기존구조물(처리비)" xfId="3042"/>
    <cellStyle name="_기존구조물깨기" xfId="3043"/>
    <cellStyle name="_기존구조물깨기(석축1)" xfId="3044"/>
    <cellStyle name="_기존구조물깨기수량" xfId="3045"/>
    <cellStyle name="_기존구조물깨기수량(참고)" xfId="3046"/>
    <cellStyle name="_기존구조물깨기수량산출(감독)" xfId="3047"/>
    <cellStyle name="_기존구조물깨기수량산출(감독현장조사)" xfId="3048"/>
    <cellStyle name="_기존수목이식" xfId="3049"/>
    <cellStyle name="_기초공법,토공사회의 자료(상진)" xfId="33565"/>
    <cellStyle name="_기초공법회의(부산만덕동)(2)" xfId="33566"/>
    <cellStyle name="_기초공법회의(부산만덕동)(22)" xfId="33567"/>
    <cellStyle name="_기초공법회의(부산만덕동)(3)" xfId="33568"/>
    <cellStyle name="_기초공법회의(직원참조용2)" xfId="33569"/>
    <cellStyle name="_기초공사" xfId="868"/>
    <cellStyle name="_기초설편(파일,레미콘)" xfId="33570"/>
    <cellStyle name="_기타" xfId="869"/>
    <cellStyle name="_기타_Abut(PILE)-SI" xfId="870"/>
    <cellStyle name="_기타_동해교대(PILE)" xfId="871"/>
    <cellStyle name="_기타_석산고가a2(직접기초)SI" xfId="872"/>
    <cellStyle name="_기타_신둔천Abut(PILE)-시점" xfId="873"/>
    <cellStyle name="_기타_신둔천Abut(PILE)-쫑점" xfId="874"/>
    <cellStyle name="_기타_화전교교각계산서-P1" xfId="875"/>
    <cellStyle name="_기타_화전교교각계산서-P1_Abut(PILE)-SI" xfId="876"/>
    <cellStyle name="_기타_화전교교각계산서-P1_동해교대(PILE)" xfId="877"/>
    <cellStyle name="_기타_화전교교각계산서-P1_석산고가a2(직접기초)SI" xfId="878"/>
    <cellStyle name="_기타_화전교교각계산서-P1_신둔천Abut(PILE)-시점" xfId="879"/>
    <cellStyle name="_기타_화전교교각계산서-P1_신둔천Abut(PILE)-쫑점" xfId="880"/>
    <cellStyle name="_기흥4차내역(0922일위)" xfId="33571"/>
    <cellStyle name="_기흥TN내역" xfId="14317"/>
    <cellStyle name="_기흥TN설비전기BM" xfId="14318"/>
    <cellStyle name="_기흥반도체 설계변경내역서" xfId="14319"/>
    <cellStyle name="_기흥읍청사신축공사(조원)" xfId="881"/>
    <cellStyle name="_길동생태문화센터전시" xfId="882"/>
    <cellStyle name="_길동생태문화센터전시_Sheet2" xfId="33572"/>
    <cellStyle name="_길동생태문화센터전시_링크 견적" xfId="33573"/>
    <cellStyle name="_길동생태문화센터전시_산출서" xfId="33574"/>
    <cellStyle name="_길동생태문화센터전시_일위대가" xfId="33575"/>
    <cellStyle name="_길동생태문화센터전시_일위목록" xfId="33576"/>
    <cellStyle name="_김영사SAMPLE1" xfId="33577"/>
    <cellStyle name="_김치(1차-사인)" xfId="33578"/>
    <cellStyle name="_김포ER(세종)" xfId="43163"/>
    <cellStyle name="_김포대학국제관견적(030121)" xfId="33579"/>
    <cellStyle name="_김포장기 옥내전압강하계산서" xfId="14320"/>
    <cellStyle name="_김포장기 옥내전압강하계산서_(주민공동시설) 불광 계산서" xfId="14321"/>
    <cellStyle name="_김포장기 옥내전압강하계산서_(주민공동시설) 불광 계산서_01.각종계산서(천안공장)1" xfId="14322"/>
    <cellStyle name="_김포장기 옥내전압강하계산서_01.각종계산서(천안공장)1" xfId="14323"/>
    <cellStyle name="_김포장기 옥내전압강하계산서_110321 (조합) 불광 계산서" xfId="14324"/>
    <cellStyle name="_김포장기 옥내전압강하계산서_110321 (조합) 불광 계산서_01.각종계산서(천안공장)1" xfId="14325"/>
    <cellStyle name="_김포장기 옥내전압강하계산서_110331전기계산서(불광)" xfId="14326"/>
    <cellStyle name="_김포장기 옥내전압강하계산서_110331전기계산서(불광)_01.각종계산서(천안공장)1" xfId="14327"/>
    <cellStyle name="_김포장기 옥내전압강하계산서_110404_(근린생활시설) 불광 계산서" xfId="14328"/>
    <cellStyle name="_김포장기 옥내전압강하계산서_110404_(근린생활시설) 불광 계산서_01.각종계산서(천안공장)1" xfId="14329"/>
    <cellStyle name="_김포장기 옥내전압강하계산서_남양주롯데캐슬-계산서(실시)-111" xfId="14330"/>
    <cellStyle name="_김포장기 옥내전압강하계산서_부하계산서" xfId="14331"/>
    <cellStyle name="_김포장기 옥내전압강하계산서_부하계산서_(주민공동시설) 불광 계산서" xfId="14332"/>
    <cellStyle name="_김포장기 옥내전압강하계산서_부하계산서_(주민공동시설) 불광 계산서_01.각종계산서(천안공장)1" xfId="14333"/>
    <cellStyle name="_김포장기 옥내전압강하계산서_부하계산서_01.각종계산서(천안공장)1" xfId="14334"/>
    <cellStyle name="_김포장기 옥내전압강하계산서_부하계산서_1" xfId="14335"/>
    <cellStyle name="_김포장기 옥내전압강하계산서_부하계산서_110321 (조합) 불광 계산서" xfId="14336"/>
    <cellStyle name="_김포장기 옥내전압강하계산서_부하계산서_110321 (조합) 불광 계산서_01.각종계산서(천안공장)1" xfId="14337"/>
    <cellStyle name="_김포장기 옥내전압강하계산서_부하계산서_110331전기계산서(불광)" xfId="14338"/>
    <cellStyle name="_김포장기 옥내전압강하계산서_부하계산서_110331전기계산서(불광)_01.각종계산서(천안공장)1" xfId="14339"/>
    <cellStyle name="_김포장기 옥내전압강하계산서_부하계산서_110404_(근린생활시설) 불광 계산서" xfId="14340"/>
    <cellStyle name="_김포장기 옥내전압강하계산서_부하계산서_110404_(근린생활시설) 불광 계산서_01.각종계산서(천안공장)1" xfId="14341"/>
    <cellStyle name="_김포장기 옥내전압강하계산서_부하계산서09.05.26" xfId="14342"/>
    <cellStyle name="_김포장기 옥내전압강하계산서_부하계산서111" xfId="14343"/>
    <cellStyle name="_김포장기 옥내전압강하계산서_전기(분양)" xfId="14344"/>
    <cellStyle name="_김포장기 옥내전압강하계산서_전기계산서(파주당동리)-재작업" xfId="14345"/>
    <cellStyle name="_김해분성고(동성)" xfId="883"/>
    <cellStyle name="_깨기및폐기물처리" xfId="3050"/>
    <cellStyle name="_깨기및폐기물처리(실정보고1)" xfId="3051"/>
    <cellStyle name="_깨기수량" xfId="43164"/>
    <cellStyle name="_깨기요약(감리단3안)" xfId="3052"/>
    <cellStyle name="_나노엔텍(임금)" xfId="884"/>
    <cellStyle name="_나노엔텍(임금)_Sheet2" xfId="33580"/>
    <cellStyle name="_나노엔텍(임금)_링크 견적" xfId="33581"/>
    <cellStyle name="_나노엔텍(임금)_산출서" xfId="33582"/>
    <cellStyle name="_나노엔텍(임금)_일위대가" xfId="33583"/>
    <cellStyle name="_나노엔텍(임금)_일위목록" xfId="33584"/>
    <cellStyle name="_나주모형-충무" xfId="885"/>
    <cellStyle name="_나주모형-충무_Sheet2" xfId="33585"/>
    <cellStyle name="_나주모형-충무_링크 견적" xfId="33586"/>
    <cellStyle name="_나주모형-충무_산출서" xfId="33587"/>
    <cellStyle name="_나주모형-충무_일위대가" xfId="33588"/>
    <cellStyle name="_나주모형-충무_일위목록" xfId="33589"/>
    <cellStyle name="_나주사인-충무" xfId="886"/>
    <cellStyle name="_나주사인-충무_Sheet2" xfId="33590"/>
    <cellStyle name="_나주사인-충무_링크 견적" xfId="33591"/>
    <cellStyle name="_나주사인-충무_산출서" xfId="33592"/>
    <cellStyle name="_나주사인-충무_일위대가" xfId="33593"/>
    <cellStyle name="_나주사인-충무_일위목록" xfId="33594"/>
    <cellStyle name="_나주의장" xfId="887"/>
    <cellStyle name="_난계국악당일위대가" xfId="3053"/>
    <cellStyle name="_난계국악당일위대가_1" xfId="3054"/>
    <cellStyle name="_난계국악당일위대가_2" xfId="3055"/>
    <cellStyle name="_난방기" xfId="888"/>
    <cellStyle name="_남원국악 산출서(HI)" xfId="33595"/>
    <cellStyle name="_남원국악2층-전기공사" xfId="3056"/>
    <cellStyle name="_남원국악2층-전기공사-수정" xfId="3057"/>
    <cellStyle name="_남원지구(07-4)" xfId="37477"/>
    <cellStyle name="_남정과선교(최종)" xfId="889"/>
    <cellStyle name="_내부말비계건(모터실)" xfId="33596"/>
    <cellStyle name="_내역" xfId="890"/>
    <cellStyle name="_내역 2" xfId="33597"/>
    <cellStyle name="_내역 3" xfId="33598"/>
    <cellStyle name="_내역(040623)" xfId="33599"/>
    <cellStyle name="_내역(050202)" xfId="33600"/>
    <cellStyle name="_내역(050309)" xfId="33601"/>
    <cellStyle name="_내역(991895-7)" xfId="891"/>
    <cellStyle name="_내역(991895-7)-01" xfId="892"/>
    <cellStyle name="_내역(991895-7)-12-3일작업" xfId="893"/>
    <cellStyle name="_내역(AV)" xfId="894"/>
    <cellStyle name="_내역(AV) 2" xfId="33602"/>
    <cellStyle name="_내역(AV) 3" xfId="33603"/>
    <cellStyle name="_내역(AV)_Sheet2" xfId="33604"/>
    <cellStyle name="_내역(AV)_산출서" xfId="33605"/>
    <cellStyle name="_내역(AV)_일위대가" xfId="33606"/>
    <cellStyle name="_내역(AV)_일위목록" xfId="33607"/>
    <cellStyle name="_내역(복정동4호공영주차장.준공1011)" xfId="895"/>
    <cellStyle name="_내역_1" xfId="14346"/>
    <cellStyle name="_내역_Sheet2" xfId="33608"/>
    <cellStyle name="_내역_산출서" xfId="33609"/>
    <cellStyle name="_내역_일위대가" xfId="33610"/>
    <cellStyle name="_내역_일위목록" xfId="33611"/>
    <cellStyle name="_내역-1" xfId="896"/>
    <cellStyle name="_내역-1 2" xfId="33612"/>
    <cellStyle name="_내역-1 3" xfId="33613"/>
    <cellStyle name="_내역-1_Sheet2" xfId="33614"/>
    <cellStyle name="_내역-1_산출서" xfId="33615"/>
    <cellStyle name="_내역-1_일위대가" xfId="33616"/>
    <cellStyle name="_내역-1_일위목록" xfId="33617"/>
    <cellStyle name="_내역B동" xfId="897"/>
    <cellStyle name="_내역서" xfId="898"/>
    <cellStyle name="_내역서 2" xfId="33618"/>
    <cellStyle name="_내역서 3" xfId="33619"/>
    <cellStyle name="_내역서 변경4.15" xfId="43165"/>
    <cellStyle name="_내역서(1회변경)" xfId="3058"/>
    <cellStyle name="_내역서(2회변경 폐기물수정 5월15일작업)" xfId="3059"/>
    <cellStyle name="_내역서(7월8일조정)" xfId="3060"/>
    <cellStyle name="_내역서(CCTV)" xfId="14347"/>
    <cellStyle name="_내역서(서남권)" xfId="899"/>
    <cellStyle name="_내역서(센터_하드웨어_v1)" xfId="900"/>
    <cellStyle name="_내역서(센터_하드웨어_통합_V2)" xfId="901"/>
    <cellStyle name="_내역서(영상 HW 부문)" xfId="33620"/>
    <cellStyle name="_내역서(전광판)-1" xfId="902"/>
    <cellStyle name="_내역서(전광판)-1 2" xfId="37478"/>
    <cellStyle name="_내역서(최종)" xfId="3061"/>
    <cellStyle name="_내역서(피뢰침)" xfId="37479"/>
    <cellStyle name="_내역서(피뢰침)_구엄교(전기내역서)최종" xfId="37480"/>
    <cellStyle name="_내역서(피뢰침)_구엄교(전기내역서)최종_변경후내역서 " xfId="37481"/>
    <cellStyle name="_내역서(피뢰침)_변경후내역서 " xfId="37482"/>
    <cellStyle name="_내역서(피뢰침)_세화중(전기내역서)-0305" xfId="37483"/>
    <cellStyle name="_내역서(피뢰침)_세화중(전기내역서)-0305_변경후내역서 " xfId="37484"/>
    <cellStyle name="_내역서(피뢰침)_소방내역서(동홍초등학교 교실 및 E.V 증축공사)" xfId="37485"/>
    <cellStyle name="_내역서(피뢰침)_소방내역서(동홍초등학교 교실 및 E.V 증축공사)_변경후내역서 " xfId="37486"/>
    <cellStyle name="_내역서(피뢰침)_소방내역서(동홍초등학교 교실 및 E.V 증축공사)-정광수" xfId="37487"/>
    <cellStyle name="_내역서(피뢰침)_소방내역서(동홍초등학교 교실 및 E.V 증축공사)-정광수_변경후내역서 " xfId="37488"/>
    <cellStyle name="_내역서(피뢰침)_소방내역서(하례교 교실증축 및 화장실 대수선공사)" xfId="37489"/>
    <cellStyle name="_내역서(피뢰침)_소방내역서(하례교 교실증축 및 화장실 대수선공사)_변경후내역서 " xfId="37490"/>
    <cellStyle name="_내역서(피뢰침)_애월교(전기내역서)-0307" xfId="37491"/>
    <cellStyle name="_내역서(피뢰침)_애월교(전기내역서)-0307_변경후내역서 " xfId="37492"/>
    <cellStyle name="_내역서(피뢰침)_애월교(전기내역서)최종" xfId="37493"/>
    <cellStyle name="_내역서(피뢰침)_애월교(전기내역서)최종_변경후내역서 " xfId="37494"/>
    <cellStyle name="_내역서(피뢰침)_애월교(전기내역서)최종_전기내역서(귀일중-분전반제외-0610)" xfId="37495"/>
    <cellStyle name="_내역서(피뢰침)_애월중(전기내역서)최종" xfId="37496"/>
    <cellStyle name="_내역서(피뢰침)_애월중(전기내역서)최종_변경후내역서 " xfId="37497"/>
    <cellStyle name="_내역서(피뢰침)_일위" xfId="37498"/>
    <cellStyle name="_내역서(피뢰침)_일위_변경후내역서 " xfId="37499"/>
    <cellStyle name="_내역서(피뢰침)_일위대가" xfId="37500"/>
    <cellStyle name="_내역서(피뢰침)_일위대가_변경후내역서 " xfId="37501"/>
    <cellStyle name="_내역서(피뢰침)_일위대가_전기내역서(귀일중-분전반제외-0610)" xfId="37502"/>
    <cellStyle name="_내역서(피뢰침)_전기내역서" xfId="37503"/>
    <cellStyle name="_내역서(피뢰침)_전기내역서(곽금교)" xfId="37504"/>
    <cellStyle name="_내역서(피뢰침)_전기내역서(곽금교)_전기내역서" xfId="37505"/>
    <cellStyle name="_내역서(피뢰침)_전기내역서(곽금교)_전기내역서(0625)" xfId="37506"/>
    <cellStyle name="_내역서(피뢰침)_전기내역서(곽금교)_전기내역서(0625)_전기내역서" xfId="37507"/>
    <cellStyle name="_내역서(피뢰침)_전기내역서(곽금교)_전기내역서(귀일중-분전반제외-0610)" xfId="37508"/>
    <cellStyle name="_내역서(피뢰침)_전기내역서(곽금교)_전기내역서(동화교)" xfId="37509"/>
    <cellStyle name="_내역서(피뢰침)_전기내역서(곽금교)_전기내역서(동화교)_전기내역서" xfId="37510"/>
    <cellStyle name="_내역서(피뢰침)_전기내역서(곽금교)_전기내역서(동화교)_전기내역서(0625)" xfId="37511"/>
    <cellStyle name="_내역서(피뢰침)_전기내역서(곽금교)_전기내역서(동화교)_전기내역서(0625)_전기내역서" xfId="37512"/>
    <cellStyle name="_내역서(피뢰침)_전기내역서(곽금교)_전기내역서(동화교)_전기내역서(귀일중-분전반제외-0610)" xfId="37513"/>
    <cellStyle name="_내역서(피뢰침)_전기내역서(곽금교)_전기내역서(동화교)_전기내역서_전기내역서" xfId="37514"/>
    <cellStyle name="_내역서(피뢰침)_전기내역서(곽금교)_전기내역서_전기내역서" xfId="37515"/>
    <cellStyle name="_내역서(피뢰침)_전기내역서(구례수영장)" xfId="37516"/>
    <cellStyle name="_내역서(피뢰침)_전기내역서(구례수영장)_전기내역서(구례수영장-0415)" xfId="37517"/>
    <cellStyle name="_내역서(피뢰침)_전기내역서(귀일중-분전반제외-0610)" xfId="37518"/>
    <cellStyle name="_내역서(피뢰침)_전기내역서(금악교-0516최종)" xfId="37519"/>
    <cellStyle name="_내역서(피뢰침)_전기내역서(금악교-0516최종)_전기내역서(귀일중-분전반제외-0610)" xfId="37520"/>
    <cellStyle name="_내역서(피뢰침)_전기내역서(금악교-에어컨)" xfId="37521"/>
    <cellStyle name="_내역서(피뢰침)_전기내역서(금악교-에어컨)_전기내역서" xfId="37522"/>
    <cellStyle name="_내역서(피뢰침)_전기내역서(금악교-에어컨)_전기내역서(0625)" xfId="37523"/>
    <cellStyle name="_내역서(피뢰침)_전기내역서(금악교-에어컨)_전기내역서(0625)_전기내역서" xfId="37524"/>
    <cellStyle name="_내역서(피뢰침)_전기내역서(금악교-에어컨)_전기내역서(귀일중-분전반제외-0610)" xfId="37525"/>
    <cellStyle name="_내역서(피뢰침)_전기내역서(금악교-에어컨)_전기내역서_전기내역서" xfId="37526"/>
    <cellStyle name="_내역서(피뢰침)_전기내역서(동홍초등학교 교실 및 E.V 증축공사)" xfId="37527"/>
    <cellStyle name="_내역서(피뢰침)_전기내역서(동홍초등학교 교실 및 E.V 증축공사)_변경후내역서 " xfId="37528"/>
    <cellStyle name="_내역서(피뢰침)_전기내역서(동홍초등학교 교실 및 E.V 증축공사)-정광수" xfId="37529"/>
    <cellStyle name="_내역서(피뢰침)_전기내역서(동홍초등학교 교실 및 E.V 증축공사)-정광수_변경후내역서 " xfId="37530"/>
    <cellStyle name="_내역서(피뢰침)_전기내역서(동홍초등학교 교실 및 E.V 증축공사)-최종" xfId="37531"/>
    <cellStyle name="_내역서(피뢰침)_전기내역서(동홍초등학교 교실 및 E.V 증축공사)-최종_변경후내역서 " xfId="37532"/>
    <cellStyle name="_내역서(피뢰침)_전기내역서(동화교-최종)" xfId="37533"/>
    <cellStyle name="_내역서(피뢰침)_전기내역서(동화교-최종)_전기내역서(귀일중-분전반제외-0610)" xfId="37534"/>
    <cellStyle name="_내역서(피뢰침)_전기내역서(물메0725)" xfId="37535"/>
    <cellStyle name="_내역서(피뢰침)_전기내역서(삼양동사무소)" xfId="37536"/>
    <cellStyle name="_내역서(피뢰침)_전기내역서(온성학교)" xfId="37537"/>
    <cellStyle name="_내역서(피뢰침)_전기내역서(온성학교)_변경후내역서 " xfId="37538"/>
    <cellStyle name="_내역서(피뢰침)_전기내역서(제주시교육청사)" xfId="37539"/>
    <cellStyle name="_내역서(피뢰침)_전기내역서(탐라교육원)-최종" xfId="37540"/>
    <cellStyle name="_내역서(피뢰침)_전기내역서(하나로마트)" xfId="37541"/>
    <cellStyle name="_내역서(피뢰침)_전기내역서(하나로마트)_변경후내역서 " xfId="37542"/>
    <cellStyle name="_내역서(피뢰침)_전기내역서(하례교 교실증축 및 화장실 대수선공사)" xfId="37543"/>
    <cellStyle name="_내역서(피뢰침)_전기내역서(하례교 교실증축 및 화장실 대수선공사)_변경후내역서 " xfId="37544"/>
    <cellStyle name="_내역서(피뢰침)_전기내역서1" xfId="37545"/>
    <cellStyle name="_내역서(피뢰침)_전기표지 및 산출서(절물)" xfId="37546"/>
    <cellStyle name="_내역서(피뢰침)_전기표지 및 산출서(절물)_변경후내역서 " xfId="37547"/>
    <cellStyle name="_내역서(피뢰침)_조천중(전기내역서)최종 (1)" xfId="37548"/>
    <cellStyle name="_내역서(피뢰침)_조천중(전기내역서)최종 (1)_변경후내역서 " xfId="37549"/>
    <cellStyle name="_내역서(피뢰침)_조천중(전기내역서)최종 (1)_전기내역서(귀일중-분전반제외-0610)" xfId="37550"/>
    <cellStyle name="_내역서(피뢰침)_통신내역서(구례군)" xfId="37551"/>
    <cellStyle name="_내역서(피뢰침)_통신내역서(구례군)_전기내역서(구례수영장-0415)" xfId="37552"/>
    <cellStyle name="_내역서(피뢰침)_통신내역서(동홍초등학교 교실 및 E.V 증축공사)" xfId="37553"/>
    <cellStyle name="_내역서(피뢰침)_통신내역서(동홍초등학교 교실 및 E.V 증축공사)_변경후내역서 " xfId="37554"/>
    <cellStyle name="_내역서(피뢰침)_통신내역서(동홍초등학교 교실 및 E.V 증축공사)-최종" xfId="37555"/>
    <cellStyle name="_내역서(피뢰침)_통신내역서(동홍초등학교 교실 및 E.V 증축공사)-최종_변경후내역서 " xfId="37556"/>
    <cellStyle name="_내역서(피뢰침)_통신내역서(하나로마트)" xfId="37557"/>
    <cellStyle name="_내역서(피뢰침)_통신내역서(하나로마트)_변경후내역서 " xfId="37558"/>
    <cellStyle name="_내역서(피뢰침)_통신내역서(하례교 교실증축 및 화장실 대수선공사)" xfId="37559"/>
    <cellStyle name="_내역서(피뢰침)_통신내역서(하례교 교실증축 및 화장실 대수선공사)_변경후내역서 " xfId="37560"/>
    <cellStyle name="_내역서(피뢰침)_플러스마트 전기설비공사" xfId="37561"/>
    <cellStyle name="_내역서_1. 전시시설물_지역홍보관" xfId="33621"/>
    <cellStyle name="_내역서_1.전시시설-물사랑" xfId="903"/>
    <cellStyle name="_내역서_ALD SYSTEM" xfId="3062"/>
    <cellStyle name="_내역서_Sheet2" xfId="33622"/>
    <cellStyle name="_내역서_VDS(최신11-07)" xfId="904"/>
    <cellStyle name="_내역서_가로등주" xfId="3063"/>
    <cellStyle name="_내역서_산출서" xfId="33623"/>
    <cellStyle name="_내역서_수량산출2" xfId="905"/>
    <cellStyle name="_내역서_승강기 및 CRT 감시반(0416)" xfId="3064"/>
    <cellStyle name="_내역서_신기술제품_내식성실험대" xfId="3065"/>
    <cellStyle name="_내역서_일위대가" xfId="33624"/>
    <cellStyle name="_내역서_일위목록" xfId="33625"/>
    <cellStyle name="_내역서_전송_물량공수" xfId="3066"/>
    <cellStyle name="_내역서_컴퓨터시스템-최종(11.12)" xfId="3067"/>
    <cellStyle name="_내역서+개요(월배통신)" xfId="906"/>
    <cellStyle name="_내역서+개요(전기)-6.7(최종)" xfId="907"/>
    <cellStyle name="_내역서+개요(통신)" xfId="908"/>
    <cellStyle name="_내역서-02" xfId="14348"/>
    <cellStyle name="_내역서12-23" xfId="43166"/>
    <cellStyle name="_내역서-대비견적" xfId="909"/>
    <cellStyle name="_내역서-마지막최종본" xfId="14349"/>
    <cellStyle name="_내역서및설계서" xfId="910"/>
    <cellStyle name="_내역서-송글재2수정810빔프로젝트" xfId="14350"/>
    <cellStyle name="_내역서-수정(2)" xfId="37562"/>
    <cellStyle name="_내역서자료" xfId="911"/>
    <cellStyle name="_내역서적용수량" xfId="43167"/>
    <cellStyle name="_내역서적용수량(참고)" xfId="43168"/>
    <cellStyle name="_내역서적용수량_2공구토공" xfId="43169"/>
    <cellStyle name="_내역서적용수량_토 공-04" xfId="43170"/>
    <cellStyle name="_내역서적용수량_토 공-04_2공구토공" xfId="43171"/>
    <cellStyle name="_내역서적용수량_토 공-04_토공" xfId="43172"/>
    <cellStyle name="_내역서적용수량_토공" xfId="43173"/>
    <cellStyle name="_내역서피뢰및접지" xfId="912"/>
    <cellStyle name="_내역을지 (3)" xfId="14351"/>
    <cellStyle name="_내역작업" xfId="33626"/>
    <cellStyle name="_내용" xfId="33627"/>
    <cellStyle name="_냉각탑배관개선공사" xfId="33628"/>
    <cellStyle name="_냉부하" xfId="913"/>
    <cellStyle name="_네트웍내 DMZ구성 및 서버문화작업" xfId="14352"/>
    <cellStyle name="_네트웍내 DMZ구성 및 서버문화작업-1" xfId="14353"/>
    <cellStyle name="_노은2지구 내역서(수정)" xfId="14354"/>
    <cellStyle name="_노은2지구 내역서(수정) 10" xfId="37563"/>
    <cellStyle name="_노은2지구 내역서(수정) 11" xfId="37564"/>
    <cellStyle name="_노은2지구 내역서(수정) 12" xfId="37565"/>
    <cellStyle name="_노은2지구 내역서(수정) 13" xfId="37566"/>
    <cellStyle name="_노은2지구 내역서(수정) 14" xfId="37567"/>
    <cellStyle name="_노은2지구 내역서(수정) 2" xfId="37568"/>
    <cellStyle name="_노은2지구 내역서(수정) 3" xfId="37569"/>
    <cellStyle name="_노은2지구 내역서(수정) 4" xfId="37570"/>
    <cellStyle name="_노은2지구 내역서(수정) 5" xfId="37571"/>
    <cellStyle name="_노은2지구 내역서(수정) 6" xfId="37572"/>
    <cellStyle name="_노은2지구 내역서(수정) 7" xfId="37573"/>
    <cellStyle name="_노은2지구 내역서(수정) 8" xfId="37574"/>
    <cellStyle name="_노은2지구 내역서(수정) 9" xfId="37575"/>
    <cellStyle name="_노임공량집계" xfId="14355"/>
    <cellStyle name="_농소투찰(32152)" xfId="3068"/>
    <cellStyle name="_농소투찰(32152)_왜관-태평건설" xfId="3069"/>
    <cellStyle name="_농수로3종외-최종" xfId="914"/>
    <cellStyle name="_농수로3종외-최종_Sheet2" xfId="33629"/>
    <cellStyle name="_농수로3종외-최종_링크 견적" xfId="33630"/>
    <cellStyle name="_농수로3종외-최종_산출서" xfId="33631"/>
    <cellStyle name="_농수로3종외-최종_일위대가" xfId="33632"/>
    <cellStyle name="_농수로3종외-최종_일위목록" xfId="33633"/>
    <cellStyle name="_뇌심혈관질환예방" xfId="14356"/>
    <cellStyle name="_능말폐기물내역(2단계-총괄)" xfId="3070"/>
    <cellStyle name="_늪지대(실정보고)" xfId="3071"/>
    <cellStyle name="_늪지대U형개거" xfId="3072"/>
    <cellStyle name="_늪지대U형개거 (수정)" xfId="3073"/>
    <cellStyle name="_다면평가" xfId="14357"/>
    <cellStyle name="_다산 정약용 비교견적 1" xfId="33634"/>
    <cellStyle name="_다산묘역" xfId="3074"/>
    <cellStyle name="_단가" xfId="3075"/>
    <cellStyle name="_단가 산출조서" xfId="3076"/>
    <cellStyle name="_단가,제조노임업데이트(2006.1)" xfId="3077"/>
    <cellStyle name="_단가,제조노임업데이트(2006.1)_Sheet2" xfId="33635"/>
    <cellStyle name="_단가,제조노임업데이트(2006.1)_링크 견적" xfId="33636"/>
    <cellStyle name="_단가,제조노임업데이트(2006.1)_산출서" xfId="33637"/>
    <cellStyle name="_단가,제조노임업데이트(2006.1)_일위대가" xfId="33638"/>
    <cellStyle name="_단가,제조노임업데이트(2006.1)_일위목록" xfId="33639"/>
    <cellStyle name="_단가비교" xfId="915"/>
    <cellStyle name="_단가산출(시드+녹생토, 유로폼)" xfId="3078"/>
    <cellStyle name="_단가산출근거" xfId="43174"/>
    <cellStyle name="_단가산출서(합)" xfId="43175"/>
    <cellStyle name="_단가조사표-경기대학교" xfId="916"/>
    <cellStyle name="_단가표" xfId="3079"/>
    <cellStyle name="_단가표_구엄교(전기내역서)최종" xfId="37576"/>
    <cellStyle name="_단가표_구엄교(전기내역서)최종_변경후내역서 " xfId="37577"/>
    <cellStyle name="_단가표_단가비교(1월)" xfId="37578"/>
    <cellStyle name="_단가표_단가비교(1월)_변경후내역서 " xfId="37579"/>
    <cellStyle name="_단가표_단가비교(1월)_전기내역서(귀일중-분전반제외-0610)" xfId="37580"/>
    <cellStyle name="_단가표_변경후내역서 " xfId="37581"/>
    <cellStyle name="_단가표_세화중(전기내역서)-0305" xfId="37582"/>
    <cellStyle name="_단가표_세화중(전기내역서)-0305_변경후내역서 " xfId="37583"/>
    <cellStyle name="_단가표_소방내역서(동홍초등학교 교실 및 E.V 증축공사)" xfId="37584"/>
    <cellStyle name="_단가표_소방내역서(동홍초등학교 교실 및 E.V 증축공사)_변경후내역서 " xfId="37585"/>
    <cellStyle name="_단가표_소방내역서(동홍초등학교 교실 및 E.V 증축공사)-정광수" xfId="37586"/>
    <cellStyle name="_단가표_소방내역서(동홍초등학교 교실 및 E.V 증축공사)-정광수_변경후내역서 " xfId="37587"/>
    <cellStyle name="_단가표_소방내역서(하례교 교실증축 및 화장실 대수선공사)" xfId="37588"/>
    <cellStyle name="_단가표_소방내역서(하례교 교실증축 및 화장실 대수선공사)_변경후내역서 " xfId="37589"/>
    <cellStyle name="_단가표_애월교(전기내역서)-0307" xfId="37590"/>
    <cellStyle name="_단가표_애월교(전기내역서)-0307_변경후내역서 " xfId="37591"/>
    <cellStyle name="_단가표_애월교(전기내역서)최종" xfId="37592"/>
    <cellStyle name="_단가표_애월교(전기내역서)최종_변경후내역서 " xfId="37593"/>
    <cellStyle name="_단가표_애월교(전기내역서)최종_전기내역서(귀일중-분전반제외-0610)" xfId="37594"/>
    <cellStyle name="_단가표_애월중(전기내역서)최종" xfId="37595"/>
    <cellStyle name="_단가표_애월중(전기내역서)최종_변경후내역서 " xfId="37596"/>
    <cellStyle name="_단가표_일위" xfId="37597"/>
    <cellStyle name="_단가표_일위_변경후내역서 " xfId="37598"/>
    <cellStyle name="_단가표_일위대가" xfId="37599"/>
    <cellStyle name="_단가표_일위대가_변경후내역서 " xfId="37600"/>
    <cellStyle name="_단가표_일위대가_전기내역서(귀일중-분전반제외-0610)" xfId="37601"/>
    <cellStyle name="_단가표_전기내역서" xfId="37602"/>
    <cellStyle name="_단가표_전기내역서(곽금교)" xfId="37603"/>
    <cellStyle name="_단가표_전기내역서(곽금교)_전기내역서" xfId="37604"/>
    <cellStyle name="_단가표_전기내역서(곽금교)_전기내역서(0625)" xfId="37605"/>
    <cellStyle name="_단가표_전기내역서(곽금교)_전기내역서(0625)_전기내역서" xfId="37606"/>
    <cellStyle name="_단가표_전기내역서(곽금교)_전기내역서(귀일중-분전반제외-0610)" xfId="37607"/>
    <cellStyle name="_단가표_전기내역서(곽금교)_전기내역서(동화교)" xfId="37608"/>
    <cellStyle name="_단가표_전기내역서(곽금교)_전기내역서(동화교)_전기내역서" xfId="37609"/>
    <cellStyle name="_단가표_전기내역서(곽금교)_전기내역서(동화교)_전기내역서(0625)" xfId="37610"/>
    <cellStyle name="_단가표_전기내역서(곽금교)_전기내역서(동화교)_전기내역서(0625)_전기내역서" xfId="37611"/>
    <cellStyle name="_단가표_전기내역서(곽금교)_전기내역서(동화교)_전기내역서(귀일중-분전반제외-0610)" xfId="37612"/>
    <cellStyle name="_단가표_전기내역서(곽금교)_전기내역서(동화교)_전기내역서_전기내역서" xfId="37613"/>
    <cellStyle name="_단가표_전기내역서(곽금교)_전기내역서_전기내역서" xfId="37614"/>
    <cellStyle name="_단가표_전기내역서(구례수영장)" xfId="37615"/>
    <cellStyle name="_단가표_전기내역서(구례수영장)_전기내역서(구례수영장-0415)" xfId="37616"/>
    <cellStyle name="_단가표_전기내역서(귀일중-분전반제외-0610)" xfId="37617"/>
    <cellStyle name="_단가표_전기내역서(금악교-0516최종)" xfId="37618"/>
    <cellStyle name="_단가표_전기내역서(금악교-0516최종)_전기내역서(귀일중-분전반제외-0610)" xfId="37619"/>
    <cellStyle name="_단가표_전기내역서(금악교-에어컨)" xfId="37620"/>
    <cellStyle name="_단가표_전기내역서(금악교-에어컨)_전기내역서" xfId="37621"/>
    <cellStyle name="_단가표_전기내역서(금악교-에어컨)_전기내역서(0625)" xfId="37622"/>
    <cellStyle name="_단가표_전기내역서(금악교-에어컨)_전기내역서(0625)_전기내역서" xfId="37623"/>
    <cellStyle name="_단가표_전기내역서(금악교-에어컨)_전기내역서(귀일중-분전반제외-0610)" xfId="37624"/>
    <cellStyle name="_단가표_전기내역서(금악교-에어컨)_전기내역서_전기내역서" xfId="37625"/>
    <cellStyle name="_단가표_전기내역서(동홍초등학교 교실 및 E.V 증축공사)" xfId="37626"/>
    <cellStyle name="_단가표_전기내역서(동홍초등학교 교실 및 E.V 증축공사)_변경후내역서 " xfId="37627"/>
    <cellStyle name="_단가표_전기내역서(동홍초등학교 교실 및 E.V 증축공사)-정광수" xfId="37628"/>
    <cellStyle name="_단가표_전기내역서(동홍초등학교 교실 및 E.V 증축공사)-정광수_변경후내역서 " xfId="37629"/>
    <cellStyle name="_단가표_전기내역서(동홍초등학교 교실 및 E.V 증축공사)-최종" xfId="37630"/>
    <cellStyle name="_단가표_전기내역서(동홍초등학교 교실 및 E.V 증축공사)-최종_변경후내역서 " xfId="37631"/>
    <cellStyle name="_단가표_전기내역서(동화교-최종)" xfId="37632"/>
    <cellStyle name="_단가표_전기내역서(동화교-최종)_전기내역서(귀일중-분전반제외-0610)" xfId="37633"/>
    <cellStyle name="_단가표_전기내역서(물메0725)" xfId="37634"/>
    <cellStyle name="_단가표_전기내역서(삼양동사무소)" xfId="37635"/>
    <cellStyle name="_단가표_전기내역서(온성학교)" xfId="37636"/>
    <cellStyle name="_단가표_전기내역서(온성학교)_변경후내역서 " xfId="37637"/>
    <cellStyle name="_단가표_전기내역서(제주시교육청사)" xfId="37638"/>
    <cellStyle name="_단가표_전기내역서(탐라교육원)-최종" xfId="37639"/>
    <cellStyle name="_단가표_전기내역서(하나로마트)" xfId="37640"/>
    <cellStyle name="_단가표_전기내역서(하나로마트)_변경후내역서 " xfId="37641"/>
    <cellStyle name="_단가표_전기내역서(하례교 교실증축 및 화장실 대수선공사)" xfId="37642"/>
    <cellStyle name="_단가표_전기내역서(하례교 교실증축 및 화장실 대수선공사)_변경후내역서 " xfId="37643"/>
    <cellStyle name="_단가표_전기내역서1" xfId="37644"/>
    <cellStyle name="_단가표_전기표지 및 산출서(절물)" xfId="37645"/>
    <cellStyle name="_단가표_전기표지 및 산출서(절물)_변경후내역서 " xfId="37646"/>
    <cellStyle name="_단가표_조천중(전기내역서)최종 (1)" xfId="37647"/>
    <cellStyle name="_단가표_조천중(전기내역서)최종 (1)_변경후내역서 " xfId="37648"/>
    <cellStyle name="_단가표_조천중(전기내역서)최종 (1)_전기내역서(귀일중-분전반제외-0610)" xfId="37649"/>
    <cellStyle name="_단가표_통신내역서(구례군)" xfId="37650"/>
    <cellStyle name="_단가표_통신내역서(구례군)_전기내역서(구례수영장-0415)" xfId="37651"/>
    <cellStyle name="_단가표_통신내역서(동홍초등학교 교실 및 E.V 증축공사)" xfId="37652"/>
    <cellStyle name="_단가표_통신내역서(동홍초등학교 교실 및 E.V 증축공사)_변경후내역서 " xfId="37653"/>
    <cellStyle name="_단가표_통신내역서(동홍초등학교 교실 및 E.V 증축공사)-최종" xfId="37654"/>
    <cellStyle name="_단가표_통신내역서(동홍초등학교 교실 및 E.V 증축공사)-최종_변경후내역서 " xfId="37655"/>
    <cellStyle name="_단가표_통신내역서(하나로마트)" xfId="37656"/>
    <cellStyle name="_단가표_통신내역서(하나로마트)_변경후내역서 " xfId="37657"/>
    <cellStyle name="_단가표_통신내역서(하례교 교실증축 및 화장실 대수선공사)" xfId="37658"/>
    <cellStyle name="_단가표_통신내역서(하례교 교실증축 및 화장실 대수선공사)_변경후내역서 " xfId="37659"/>
    <cellStyle name="_단가표_플러스마트 전기설비공사" xfId="37660"/>
    <cellStyle name="_단위" xfId="917"/>
    <cellStyle name="_단지UT관로(부분실행2)" xfId="14358"/>
    <cellStyle name="_답동-수량산출서-0414" xfId="3080"/>
    <cellStyle name="_당진78-연돌-개략공사비" xfId="14359"/>
    <cellStyle name="_당진78-연돌-개략공사비 2" xfId="14360"/>
    <cellStyle name="_당진78-연돌-개략공사비 3" xfId="14361"/>
    <cellStyle name="_당진78-연돌-개략공사비 4" xfId="14362"/>
    <cellStyle name="_당항포공룡계약내역" xfId="33640"/>
    <cellStyle name="_당항포관광지 및 공룡엑스포 조성사업 영상관부문 외 1건" xfId="33641"/>
    <cellStyle name="_대갑견적" xfId="918"/>
    <cellStyle name="_대갑견적 2" xfId="37661"/>
    <cellStyle name="_대갑견적1" xfId="919"/>
    <cellStyle name="_대갑견적1 2" xfId="37662"/>
    <cellStyle name="_대검찰청" xfId="14363"/>
    <cellStyle name="_대곡이설(투찰)" xfId="3081"/>
    <cellStyle name="_대곡이설(투찰)_1" xfId="3082"/>
    <cellStyle name="_대곡이설(투찰)_1_경찰서-터미널간도로(투찰)②" xfId="3083"/>
    <cellStyle name="_대곡이설(투찰)_1_경찰서-터미널간도로(투찰)②_마현생창(동양고속)" xfId="3084"/>
    <cellStyle name="_대곡이설(투찰)_1_경찰서-터미널간도로(투찰)②_마현생창(동양고속)_왜관-태평건설" xfId="3085"/>
    <cellStyle name="_대곡이설(투찰)_1_경찰서-터미널간도로(투찰)②_왜관-태평건설" xfId="3086"/>
    <cellStyle name="_대곡이설(투찰)_1_마현생창(동양고속)" xfId="3087"/>
    <cellStyle name="_대곡이설(투찰)_1_마현생창(동양고속)_왜관-태평건설" xfId="3088"/>
    <cellStyle name="_대곡이설(투찰)_1_봉무지방산업단지도로(투찰)②" xfId="3089"/>
    <cellStyle name="_대곡이설(투찰)_1_봉무지방산업단지도로(투찰)②_마현생창(동양고속)" xfId="3090"/>
    <cellStyle name="_대곡이설(투찰)_1_봉무지방산업단지도로(투찰)②_마현생창(동양고속)_왜관-태평건설" xfId="3091"/>
    <cellStyle name="_대곡이설(투찰)_1_봉무지방산업단지도로(투찰)②_왜관-태평건설" xfId="3092"/>
    <cellStyle name="_대곡이설(투찰)_1_봉무지방산업단지도로(투찰)②+0.250%" xfId="3093"/>
    <cellStyle name="_대곡이설(투찰)_1_봉무지방산업단지도로(투찰)②+0.250%_마현생창(동양고속)" xfId="3094"/>
    <cellStyle name="_대곡이설(투찰)_1_봉무지방산업단지도로(투찰)②+0.250%_마현생창(동양고속)_왜관-태평건설" xfId="3095"/>
    <cellStyle name="_대곡이설(투찰)_1_봉무지방산업단지도로(투찰)②+0.250%_왜관-태평건설" xfId="3096"/>
    <cellStyle name="_대곡이설(투찰)_1_왜관-태평건설" xfId="3097"/>
    <cellStyle name="_대곡이설(투찰)_1_합덕-신례원(2공구)투찰" xfId="3098"/>
    <cellStyle name="_대곡이설(투찰)_1_합덕-신례원(2공구)투찰_경찰서-터미널간도로(투찰)②" xfId="3099"/>
    <cellStyle name="_대곡이설(투찰)_1_합덕-신례원(2공구)투찰_경찰서-터미널간도로(투찰)②_마현생창(동양고속)" xfId="3100"/>
    <cellStyle name="_대곡이설(투찰)_1_합덕-신례원(2공구)투찰_경찰서-터미널간도로(투찰)②_마현생창(동양고속)_왜관-태평건설" xfId="3101"/>
    <cellStyle name="_대곡이설(투찰)_1_합덕-신례원(2공구)투찰_경찰서-터미널간도로(투찰)②_왜관-태평건설" xfId="3102"/>
    <cellStyle name="_대곡이설(투찰)_1_합덕-신례원(2공구)투찰_마현생창(동양고속)" xfId="3103"/>
    <cellStyle name="_대곡이설(투찰)_1_합덕-신례원(2공구)투찰_마현생창(동양고속)_왜관-태평건설" xfId="3104"/>
    <cellStyle name="_대곡이설(투찰)_1_합덕-신례원(2공구)투찰_봉무지방산업단지도로(투찰)②" xfId="3105"/>
    <cellStyle name="_대곡이설(투찰)_1_합덕-신례원(2공구)투찰_봉무지방산업단지도로(투찰)②_마현생창(동양고속)" xfId="3106"/>
    <cellStyle name="_대곡이설(투찰)_1_합덕-신례원(2공구)투찰_봉무지방산업단지도로(투찰)②_마현생창(동양고속)_왜관-태평건설" xfId="3107"/>
    <cellStyle name="_대곡이설(투찰)_1_합덕-신례원(2공구)투찰_봉무지방산업단지도로(투찰)②_왜관-태평건설" xfId="3108"/>
    <cellStyle name="_대곡이설(투찰)_1_합덕-신례원(2공구)투찰_봉무지방산업단지도로(투찰)②+0.250%" xfId="3109"/>
    <cellStyle name="_대곡이설(투찰)_1_합덕-신례원(2공구)투찰_봉무지방산업단지도로(투찰)②+0.250%_마현생창(동양고속)" xfId="3110"/>
    <cellStyle name="_대곡이설(투찰)_1_합덕-신례원(2공구)투찰_봉무지방산업단지도로(투찰)②+0.250%_마현생창(동양고속)_왜관-태평건설" xfId="3111"/>
    <cellStyle name="_대곡이설(투찰)_1_합덕-신례원(2공구)투찰_봉무지방산업단지도로(투찰)②+0.250%_왜관-태평건설" xfId="3112"/>
    <cellStyle name="_대곡이설(투찰)_1_합덕-신례원(2공구)투찰_왜관-태평건설" xfId="3113"/>
    <cellStyle name="_대곡이설(투찰)_1_합덕-신례원(2공구)투찰_합덕-신례원(2공구)투찰" xfId="3114"/>
    <cellStyle name="_대곡이설(투찰)_1_합덕-신례원(2공구)투찰_합덕-신례원(2공구)투찰_경찰서-터미널간도로(투찰)②" xfId="3115"/>
    <cellStyle name="_대곡이설(투찰)_1_합덕-신례원(2공구)투찰_합덕-신례원(2공구)투찰_경찰서-터미널간도로(투찰)②_마현생창(동양고속)" xfId="3116"/>
    <cellStyle name="_대곡이설(투찰)_1_합덕-신례원(2공구)투찰_합덕-신례원(2공구)투찰_경찰서-터미널간도로(투찰)②_마현생창(동양고속)_왜관-태평건설" xfId="3117"/>
    <cellStyle name="_대곡이설(투찰)_1_합덕-신례원(2공구)투찰_합덕-신례원(2공구)투찰_경찰서-터미널간도로(투찰)②_왜관-태평건설" xfId="3118"/>
    <cellStyle name="_대곡이설(투찰)_1_합덕-신례원(2공구)투찰_합덕-신례원(2공구)투찰_마현생창(동양고속)" xfId="3119"/>
    <cellStyle name="_대곡이설(투찰)_1_합덕-신례원(2공구)투찰_합덕-신례원(2공구)투찰_마현생창(동양고속)_왜관-태평건설" xfId="3120"/>
    <cellStyle name="_대곡이설(투찰)_1_합덕-신례원(2공구)투찰_합덕-신례원(2공구)투찰_봉무지방산업단지도로(투찰)②" xfId="3121"/>
    <cellStyle name="_대곡이설(투찰)_1_합덕-신례원(2공구)투찰_합덕-신례원(2공구)투찰_봉무지방산업단지도로(투찰)②_마현생창(동양고속)" xfId="3122"/>
    <cellStyle name="_대곡이설(투찰)_1_합덕-신례원(2공구)투찰_합덕-신례원(2공구)투찰_봉무지방산업단지도로(투찰)②_마현생창(동양고속)_왜관-태평건설" xfId="3123"/>
    <cellStyle name="_대곡이설(투찰)_1_합덕-신례원(2공구)투찰_합덕-신례원(2공구)투찰_봉무지방산업단지도로(투찰)②_왜관-태평건설" xfId="3124"/>
    <cellStyle name="_대곡이설(투찰)_1_합덕-신례원(2공구)투찰_합덕-신례원(2공구)투찰_봉무지방산업단지도로(투찰)②+0.250%" xfId="3125"/>
    <cellStyle name="_대곡이설(투찰)_1_합덕-신례원(2공구)투찰_합덕-신례원(2공구)투찰_봉무지방산업단지도로(투찰)②+0.250%_마현생창(동양고속)" xfId="3126"/>
    <cellStyle name="_대곡이설(투찰)_1_합덕-신례원(2공구)투찰_합덕-신례원(2공구)투찰_봉무지방산업단지도로(투찰)②+0.250%_마현생창(동양고속)_왜관-태평건설" xfId="3127"/>
    <cellStyle name="_대곡이설(투찰)_1_합덕-신례원(2공구)투찰_합덕-신례원(2공구)투찰_봉무지방산업단지도로(투찰)②+0.250%_왜관-태평건설" xfId="3128"/>
    <cellStyle name="_대곡이설(투찰)_1_합덕-신례원(2공구)투찰_합덕-신례원(2공구)투찰_왜관-태평건설" xfId="3129"/>
    <cellStyle name="_대곡이설(투찰)_경찰서-터미널간도로(투찰)②" xfId="3130"/>
    <cellStyle name="_대곡이설(투찰)_경찰서-터미널간도로(투찰)②_마현생창(동양고속)" xfId="3131"/>
    <cellStyle name="_대곡이설(투찰)_경찰서-터미널간도로(투찰)②_마현생창(동양고속)_왜관-태평건설" xfId="3132"/>
    <cellStyle name="_대곡이설(투찰)_경찰서-터미널간도로(투찰)②_왜관-태평건설" xfId="3133"/>
    <cellStyle name="_대곡이설(투찰)_도덕-고흥도로(투찰)" xfId="3134"/>
    <cellStyle name="_대곡이설(투찰)_도덕-고흥도로(투찰)_경찰서-터미널간도로(투찰)②" xfId="3135"/>
    <cellStyle name="_대곡이설(투찰)_도덕-고흥도로(투찰)_경찰서-터미널간도로(투찰)②_마현생창(동양고속)" xfId="3136"/>
    <cellStyle name="_대곡이설(투찰)_도덕-고흥도로(투찰)_경찰서-터미널간도로(투찰)②_마현생창(동양고속)_왜관-태평건설" xfId="3137"/>
    <cellStyle name="_대곡이설(투찰)_도덕-고흥도로(투찰)_경찰서-터미널간도로(투찰)②_왜관-태평건설" xfId="3138"/>
    <cellStyle name="_대곡이설(투찰)_도덕-고흥도로(투찰)_마현생창(동양고속)" xfId="3139"/>
    <cellStyle name="_대곡이설(투찰)_도덕-고흥도로(투찰)_마현생창(동양고속)_왜관-태평건설" xfId="3140"/>
    <cellStyle name="_대곡이설(투찰)_도덕-고흥도로(투찰)_봉무지방산업단지도로(투찰)②" xfId="3141"/>
    <cellStyle name="_대곡이설(투찰)_도덕-고흥도로(투찰)_봉무지방산업단지도로(투찰)②_마현생창(동양고속)" xfId="3142"/>
    <cellStyle name="_대곡이설(투찰)_도덕-고흥도로(투찰)_봉무지방산업단지도로(투찰)②_마현생창(동양고속)_왜관-태평건설" xfId="3143"/>
    <cellStyle name="_대곡이설(투찰)_도덕-고흥도로(투찰)_봉무지방산업단지도로(투찰)②_왜관-태평건설" xfId="3144"/>
    <cellStyle name="_대곡이설(투찰)_도덕-고흥도로(투찰)_봉무지방산업단지도로(투찰)②+0.250%" xfId="3145"/>
    <cellStyle name="_대곡이설(투찰)_도덕-고흥도로(투찰)_봉무지방산업단지도로(투찰)②+0.250%_마현생창(동양고속)" xfId="3146"/>
    <cellStyle name="_대곡이설(투찰)_도덕-고흥도로(투찰)_봉무지방산업단지도로(투찰)②+0.250%_마현생창(동양고속)_왜관-태평건설" xfId="3147"/>
    <cellStyle name="_대곡이설(투찰)_도덕-고흥도로(투찰)_봉무지방산업단지도로(투찰)②+0.250%_왜관-태평건설" xfId="3148"/>
    <cellStyle name="_대곡이설(투찰)_도덕-고흥도로(투찰)_왜관-태평건설" xfId="3149"/>
    <cellStyle name="_대곡이설(투찰)_도덕-고흥도로(투찰)_합덕-신례원(2공구)투찰" xfId="3150"/>
    <cellStyle name="_대곡이설(투찰)_도덕-고흥도로(투찰)_합덕-신례원(2공구)투찰_경찰서-터미널간도로(투찰)②" xfId="3151"/>
    <cellStyle name="_대곡이설(투찰)_도덕-고흥도로(투찰)_합덕-신례원(2공구)투찰_경찰서-터미널간도로(투찰)②_마현생창(동양고속)" xfId="3152"/>
    <cellStyle name="_대곡이설(투찰)_도덕-고흥도로(투찰)_합덕-신례원(2공구)투찰_경찰서-터미널간도로(투찰)②_마현생창(동양고속)_왜관-태평건설" xfId="3153"/>
    <cellStyle name="_대곡이설(투찰)_도덕-고흥도로(투찰)_합덕-신례원(2공구)투찰_경찰서-터미널간도로(투찰)②_왜관-태평건설" xfId="3154"/>
    <cellStyle name="_대곡이설(투찰)_도덕-고흥도로(투찰)_합덕-신례원(2공구)투찰_마현생창(동양고속)" xfId="3155"/>
    <cellStyle name="_대곡이설(투찰)_도덕-고흥도로(투찰)_합덕-신례원(2공구)투찰_마현생창(동양고속)_왜관-태평건설" xfId="3156"/>
    <cellStyle name="_대곡이설(투찰)_도덕-고흥도로(투찰)_합덕-신례원(2공구)투찰_봉무지방산업단지도로(투찰)②" xfId="3157"/>
    <cellStyle name="_대곡이설(투찰)_도덕-고흥도로(투찰)_합덕-신례원(2공구)투찰_봉무지방산업단지도로(투찰)②_마현생창(동양고속)" xfId="3158"/>
    <cellStyle name="_대곡이설(투찰)_도덕-고흥도로(투찰)_합덕-신례원(2공구)투찰_봉무지방산업단지도로(투찰)②_마현생창(동양고속)_왜관-태평건설" xfId="3159"/>
    <cellStyle name="_대곡이설(투찰)_도덕-고흥도로(투찰)_합덕-신례원(2공구)투찰_봉무지방산업단지도로(투찰)②_왜관-태평건설" xfId="3160"/>
    <cellStyle name="_대곡이설(투찰)_도덕-고흥도로(투찰)_합덕-신례원(2공구)투찰_봉무지방산업단지도로(투찰)②+0.250%" xfId="3161"/>
    <cellStyle name="_대곡이설(투찰)_도덕-고흥도로(투찰)_합덕-신례원(2공구)투찰_봉무지방산업단지도로(투찰)②+0.250%_마현생창(동양고속)" xfId="3162"/>
    <cellStyle name="_대곡이설(투찰)_도덕-고흥도로(투찰)_합덕-신례원(2공구)투찰_봉무지방산업단지도로(투찰)②+0.250%_마현생창(동양고속)_왜관-태평건설" xfId="3163"/>
    <cellStyle name="_대곡이설(투찰)_도덕-고흥도로(투찰)_합덕-신례원(2공구)투찰_봉무지방산업단지도로(투찰)②+0.250%_왜관-태평건설" xfId="3164"/>
    <cellStyle name="_대곡이설(투찰)_도덕-고흥도로(투찰)_합덕-신례원(2공구)투찰_왜관-태평건설" xfId="3165"/>
    <cellStyle name="_대곡이설(투찰)_도덕-고흥도로(투찰)_합덕-신례원(2공구)투찰_합덕-신례원(2공구)투찰" xfId="3166"/>
    <cellStyle name="_대곡이설(투찰)_도덕-고흥도로(투찰)_합덕-신례원(2공구)투찰_합덕-신례원(2공구)투찰_경찰서-터미널간도로(투찰)②" xfId="3167"/>
    <cellStyle name="_대곡이설(투찰)_도덕-고흥도로(투찰)_합덕-신례원(2공구)투찰_합덕-신례원(2공구)투찰_경찰서-터미널간도로(투찰)②_마현생창(동양고속)" xfId="3168"/>
    <cellStyle name="_대곡이설(투찰)_도덕-고흥도로(투찰)_합덕-신례원(2공구)투찰_합덕-신례원(2공구)투찰_경찰서-터미널간도로(투찰)②_마현생창(동양고속)_왜관-태평건설" xfId="3169"/>
    <cellStyle name="_대곡이설(투찰)_도덕-고흥도로(투찰)_합덕-신례원(2공구)투찰_합덕-신례원(2공구)투찰_경찰서-터미널간도로(투찰)②_왜관-태평건설" xfId="3170"/>
    <cellStyle name="_대곡이설(투찰)_도덕-고흥도로(투찰)_합덕-신례원(2공구)투찰_합덕-신례원(2공구)투찰_마현생창(동양고속)" xfId="3171"/>
    <cellStyle name="_대곡이설(투찰)_도덕-고흥도로(투찰)_합덕-신례원(2공구)투찰_합덕-신례원(2공구)투찰_마현생창(동양고속)_왜관-태평건설" xfId="3172"/>
    <cellStyle name="_대곡이설(투찰)_도덕-고흥도로(투찰)_합덕-신례원(2공구)투찰_합덕-신례원(2공구)투찰_봉무지방산업단지도로(투찰)②" xfId="3173"/>
    <cellStyle name="_대곡이설(투찰)_도덕-고흥도로(투찰)_합덕-신례원(2공구)투찰_합덕-신례원(2공구)투찰_봉무지방산업단지도로(투찰)②_마현생창(동양고속)" xfId="3174"/>
    <cellStyle name="_대곡이설(투찰)_도덕-고흥도로(투찰)_합덕-신례원(2공구)투찰_합덕-신례원(2공구)투찰_봉무지방산업단지도로(투찰)②_마현생창(동양고속)_왜관-태평건설" xfId="3175"/>
    <cellStyle name="_대곡이설(투찰)_도덕-고흥도로(투찰)_합덕-신례원(2공구)투찰_합덕-신례원(2공구)투찰_봉무지방산업단지도로(투찰)②_왜관-태평건설" xfId="3176"/>
    <cellStyle name="_대곡이설(투찰)_도덕-고흥도로(투찰)_합덕-신례원(2공구)투찰_합덕-신례원(2공구)투찰_봉무지방산업단지도로(투찰)②+0.250%" xfId="3177"/>
    <cellStyle name="_대곡이설(투찰)_도덕-고흥도로(투찰)_합덕-신례원(2공구)투찰_합덕-신례원(2공구)투찰_봉무지방산업단지도로(투찰)②+0.250%_마현생창(동양고속)" xfId="3178"/>
    <cellStyle name="_대곡이설(투찰)_도덕-고흥도로(투찰)_합덕-신례원(2공구)투찰_합덕-신례원(2공구)투찰_봉무지방산업단지도로(투찰)②+0.250%_마현생창(동양고속)_왜관-태평건설" xfId="3179"/>
    <cellStyle name="_대곡이설(투찰)_도덕-고흥도로(투찰)_합덕-신례원(2공구)투찰_합덕-신례원(2공구)투찰_봉무지방산업단지도로(투찰)②+0.250%_왜관-태평건설" xfId="3180"/>
    <cellStyle name="_대곡이설(투찰)_도덕-고흥도로(투찰)_합덕-신례원(2공구)투찰_합덕-신례원(2공구)투찰_왜관-태평건설" xfId="3181"/>
    <cellStyle name="_대곡이설(투찰)_마현생창(동양고속)" xfId="3182"/>
    <cellStyle name="_대곡이설(투찰)_마현생창(동양고속)_왜관-태평건설" xfId="3183"/>
    <cellStyle name="_대곡이설(투찰)_봉무지방산업단지도로(투찰)②" xfId="3184"/>
    <cellStyle name="_대곡이설(투찰)_봉무지방산업단지도로(투찰)②_마현생창(동양고속)" xfId="3185"/>
    <cellStyle name="_대곡이설(투찰)_봉무지방산업단지도로(투찰)②_마현생창(동양고속)_왜관-태평건설" xfId="3186"/>
    <cellStyle name="_대곡이설(투찰)_봉무지방산업단지도로(투찰)②_왜관-태평건설" xfId="3187"/>
    <cellStyle name="_대곡이설(투찰)_봉무지방산업단지도로(투찰)②+0.250%" xfId="3188"/>
    <cellStyle name="_대곡이설(투찰)_봉무지방산업단지도로(투찰)②+0.250%_마현생창(동양고속)" xfId="3189"/>
    <cellStyle name="_대곡이설(투찰)_봉무지방산업단지도로(투찰)②+0.250%_마현생창(동양고속)_왜관-태평건설" xfId="3190"/>
    <cellStyle name="_대곡이설(투찰)_봉무지방산업단지도로(투찰)②+0.250%_왜관-태평건설" xfId="3191"/>
    <cellStyle name="_대곡이설(투찰)_안산부대(투찰)⑤" xfId="3192"/>
    <cellStyle name="_대곡이설(투찰)_안산부대(투찰)⑤_경찰서-터미널간도로(투찰)②" xfId="3193"/>
    <cellStyle name="_대곡이설(투찰)_안산부대(투찰)⑤_경찰서-터미널간도로(투찰)②_마현생창(동양고속)" xfId="3194"/>
    <cellStyle name="_대곡이설(투찰)_안산부대(투찰)⑤_경찰서-터미널간도로(투찰)②_마현생창(동양고속)_왜관-태평건설" xfId="3195"/>
    <cellStyle name="_대곡이설(투찰)_안산부대(투찰)⑤_경찰서-터미널간도로(투찰)②_왜관-태평건설" xfId="3196"/>
    <cellStyle name="_대곡이설(투찰)_안산부대(투찰)⑤_마현생창(동양고속)" xfId="3197"/>
    <cellStyle name="_대곡이설(투찰)_안산부대(투찰)⑤_마현생창(동양고속)_왜관-태평건설" xfId="3198"/>
    <cellStyle name="_대곡이설(투찰)_안산부대(투찰)⑤_봉무지방산업단지도로(투찰)②" xfId="3199"/>
    <cellStyle name="_대곡이설(투찰)_안산부대(투찰)⑤_봉무지방산업단지도로(투찰)②_마현생창(동양고속)" xfId="3200"/>
    <cellStyle name="_대곡이설(투찰)_안산부대(투찰)⑤_봉무지방산업단지도로(투찰)②_마현생창(동양고속)_왜관-태평건설" xfId="3201"/>
    <cellStyle name="_대곡이설(투찰)_안산부대(투찰)⑤_봉무지방산업단지도로(투찰)②_왜관-태평건설" xfId="3202"/>
    <cellStyle name="_대곡이설(투찰)_안산부대(투찰)⑤_봉무지방산업단지도로(투찰)②+0.250%" xfId="3203"/>
    <cellStyle name="_대곡이설(투찰)_안산부대(투찰)⑤_봉무지방산업단지도로(투찰)②+0.250%_마현생창(동양고속)" xfId="3204"/>
    <cellStyle name="_대곡이설(투찰)_안산부대(투찰)⑤_봉무지방산업단지도로(투찰)②+0.250%_마현생창(동양고속)_왜관-태평건설" xfId="3205"/>
    <cellStyle name="_대곡이설(투찰)_안산부대(투찰)⑤_봉무지방산업단지도로(투찰)②+0.250%_왜관-태평건설" xfId="3206"/>
    <cellStyle name="_대곡이설(투찰)_안산부대(투찰)⑤_왜관-태평건설" xfId="3207"/>
    <cellStyle name="_대곡이설(투찰)_안산부대(투찰)⑤_합덕-신례원(2공구)투찰" xfId="3208"/>
    <cellStyle name="_대곡이설(투찰)_안산부대(투찰)⑤_합덕-신례원(2공구)투찰_경찰서-터미널간도로(투찰)②" xfId="3209"/>
    <cellStyle name="_대곡이설(투찰)_안산부대(투찰)⑤_합덕-신례원(2공구)투찰_경찰서-터미널간도로(투찰)②_마현생창(동양고속)" xfId="3210"/>
    <cellStyle name="_대곡이설(투찰)_안산부대(투찰)⑤_합덕-신례원(2공구)투찰_경찰서-터미널간도로(투찰)②_마현생창(동양고속)_왜관-태평건설" xfId="3211"/>
    <cellStyle name="_대곡이설(투찰)_안산부대(투찰)⑤_합덕-신례원(2공구)투찰_경찰서-터미널간도로(투찰)②_왜관-태평건설" xfId="3212"/>
    <cellStyle name="_대곡이설(투찰)_안산부대(투찰)⑤_합덕-신례원(2공구)투찰_마현생창(동양고속)" xfId="3213"/>
    <cellStyle name="_대곡이설(투찰)_안산부대(투찰)⑤_합덕-신례원(2공구)투찰_마현생창(동양고속)_왜관-태평건설" xfId="3214"/>
    <cellStyle name="_대곡이설(투찰)_안산부대(투찰)⑤_합덕-신례원(2공구)투찰_봉무지방산업단지도로(투찰)②" xfId="3215"/>
    <cellStyle name="_대곡이설(투찰)_안산부대(투찰)⑤_합덕-신례원(2공구)투찰_봉무지방산업단지도로(투찰)②_마현생창(동양고속)" xfId="3216"/>
    <cellStyle name="_대곡이설(투찰)_안산부대(투찰)⑤_합덕-신례원(2공구)투찰_봉무지방산업단지도로(투찰)②_마현생창(동양고속)_왜관-태평건설" xfId="3217"/>
    <cellStyle name="_대곡이설(투찰)_안산부대(투찰)⑤_합덕-신례원(2공구)투찰_봉무지방산업단지도로(투찰)②_왜관-태평건설" xfId="3218"/>
    <cellStyle name="_대곡이설(투찰)_안산부대(투찰)⑤_합덕-신례원(2공구)투찰_봉무지방산업단지도로(투찰)②+0.250%" xfId="3219"/>
    <cellStyle name="_대곡이설(투찰)_안산부대(투찰)⑤_합덕-신례원(2공구)투찰_봉무지방산업단지도로(투찰)②+0.250%_마현생창(동양고속)" xfId="3220"/>
    <cellStyle name="_대곡이설(투찰)_안산부대(투찰)⑤_합덕-신례원(2공구)투찰_봉무지방산업단지도로(투찰)②+0.250%_마현생창(동양고속)_왜관-태평건설" xfId="3221"/>
    <cellStyle name="_대곡이설(투찰)_안산부대(투찰)⑤_합덕-신례원(2공구)투찰_봉무지방산업단지도로(투찰)②+0.250%_왜관-태평건설" xfId="3222"/>
    <cellStyle name="_대곡이설(투찰)_안산부대(투찰)⑤_합덕-신례원(2공구)투찰_왜관-태평건설" xfId="3223"/>
    <cellStyle name="_대곡이설(투찰)_안산부대(투찰)⑤_합덕-신례원(2공구)투찰_합덕-신례원(2공구)투찰" xfId="3224"/>
    <cellStyle name="_대곡이설(투찰)_안산부대(투찰)⑤_합덕-신례원(2공구)투찰_합덕-신례원(2공구)투찰_경찰서-터미널간도로(투찰)②" xfId="3225"/>
    <cellStyle name="_대곡이설(투찰)_안산부대(투찰)⑤_합덕-신례원(2공구)투찰_합덕-신례원(2공구)투찰_경찰서-터미널간도로(투찰)②_마현생창(동양고속)" xfId="3226"/>
    <cellStyle name="_대곡이설(투찰)_안산부대(투찰)⑤_합덕-신례원(2공구)투찰_합덕-신례원(2공구)투찰_경찰서-터미널간도로(투찰)②_마현생창(동양고속)_왜관-태평건설" xfId="3227"/>
    <cellStyle name="_대곡이설(투찰)_안산부대(투찰)⑤_합덕-신례원(2공구)투찰_합덕-신례원(2공구)투찰_경찰서-터미널간도로(투찰)②_왜관-태평건설" xfId="3228"/>
    <cellStyle name="_대곡이설(투찰)_안산부대(투찰)⑤_합덕-신례원(2공구)투찰_합덕-신례원(2공구)투찰_마현생창(동양고속)" xfId="3229"/>
    <cellStyle name="_대곡이설(투찰)_안산부대(투찰)⑤_합덕-신례원(2공구)투찰_합덕-신례원(2공구)투찰_마현생창(동양고속)_왜관-태평건설" xfId="3230"/>
    <cellStyle name="_대곡이설(투찰)_안산부대(투찰)⑤_합덕-신례원(2공구)투찰_합덕-신례원(2공구)투찰_봉무지방산업단지도로(투찰)②" xfId="3231"/>
    <cellStyle name="_대곡이설(투찰)_안산부대(투찰)⑤_합덕-신례원(2공구)투찰_합덕-신례원(2공구)투찰_봉무지방산업단지도로(투찰)②_마현생창(동양고속)" xfId="3232"/>
    <cellStyle name="_대곡이설(투찰)_안산부대(투찰)⑤_합덕-신례원(2공구)투찰_합덕-신례원(2공구)투찰_봉무지방산업단지도로(투찰)②_마현생창(동양고속)_왜관-태평건설" xfId="3233"/>
    <cellStyle name="_대곡이설(투찰)_안산부대(투찰)⑤_합덕-신례원(2공구)투찰_합덕-신례원(2공구)투찰_봉무지방산업단지도로(투찰)②_왜관-태평건설" xfId="3234"/>
    <cellStyle name="_대곡이설(투찰)_안산부대(투찰)⑤_합덕-신례원(2공구)투찰_합덕-신례원(2공구)투찰_봉무지방산업단지도로(투찰)②+0.250%" xfId="3235"/>
    <cellStyle name="_대곡이설(투찰)_안산부대(투찰)⑤_합덕-신례원(2공구)투찰_합덕-신례원(2공구)투찰_봉무지방산업단지도로(투찰)②+0.250%_마현생창(동양고속)" xfId="3236"/>
    <cellStyle name="_대곡이설(투찰)_안산부대(투찰)⑤_합덕-신례원(2공구)투찰_합덕-신례원(2공구)투찰_봉무지방산업단지도로(투찰)②+0.250%_마현생창(동양고속)_왜관-태평건설" xfId="3237"/>
    <cellStyle name="_대곡이설(투찰)_안산부대(투찰)⑤_합덕-신례원(2공구)투찰_합덕-신례원(2공구)투찰_봉무지방산업단지도로(투찰)②+0.250%_왜관-태평건설" xfId="3238"/>
    <cellStyle name="_대곡이설(투찰)_안산부대(투찰)⑤_합덕-신례원(2공구)투찰_합덕-신례원(2공구)투찰_왜관-태평건설" xfId="3239"/>
    <cellStyle name="_대곡이설(투찰)_양곡부두(투찰)-0.31%" xfId="3240"/>
    <cellStyle name="_대곡이설(투찰)_양곡부두(투찰)-0.31%_경찰서-터미널간도로(투찰)②" xfId="3241"/>
    <cellStyle name="_대곡이설(투찰)_양곡부두(투찰)-0.31%_경찰서-터미널간도로(투찰)②_마현생창(동양고속)" xfId="3242"/>
    <cellStyle name="_대곡이설(투찰)_양곡부두(투찰)-0.31%_경찰서-터미널간도로(투찰)②_마현생창(동양고속)_왜관-태평건설" xfId="3243"/>
    <cellStyle name="_대곡이설(투찰)_양곡부두(투찰)-0.31%_경찰서-터미널간도로(투찰)②_왜관-태평건설" xfId="3244"/>
    <cellStyle name="_대곡이설(투찰)_양곡부두(투찰)-0.31%_마현생창(동양고속)" xfId="3245"/>
    <cellStyle name="_대곡이설(투찰)_양곡부두(투찰)-0.31%_마현생창(동양고속)_왜관-태평건설" xfId="3246"/>
    <cellStyle name="_대곡이설(투찰)_양곡부두(투찰)-0.31%_봉무지방산업단지도로(투찰)②" xfId="3247"/>
    <cellStyle name="_대곡이설(투찰)_양곡부두(투찰)-0.31%_봉무지방산업단지도로(투찰)②_마현생창(동양고속)" xfId="3248"/>
    <cellStyle name="_대곡이설(투찰)_양곡부두(투찰)-0.31%_봉무지방산업단지도로(투찰)②_마현생창(동양고속)_왜관-태평건설" xfId="3249"/>
    <cellStyle name="_대곡이설(투찰)_양곡부두(투찰)-0.31%_봉무지방산업단지도로(투찰)②_왜관-태평건설" xfId="3250"/>
    <cellStyle name="_대곡이설(투찰)_양곡부두(투찰)-0.31%_봉무지방산업단지도로(투찰)②+0.250%" xfId="3251"/>
    <cellStyle name="_대곡이설(투찰)_양곡부두(투찰)-0.31%_봉무지방산업단지도로(투찰)②+0.250%_마현생창(동양고속)" xfId="3252"/>
    <cellStyle name="_대곡이설(투찰)_양곡부두(투찰)-0.31%_봉무지방산업단지도로(투찰)②+0.250%_마현생창(동양고속)_왜관-태평건설" xfId="3253"/>
    <cellStyle name="_대곡이설(투찰)_양곡부두(투찰)-0.31%_봉무지방산업단지도로(투찰)②+0.250%_왜관-태평건설" xfId="3254"/>
    <cellStyle name="_대곡이설(투찰)_양곡부두(투찰)-0.31%_왜관-태평건설" xfId="3255"/>
    <cellStyle name="_대곡이설(투찰)_양곡부두(투찰)-0.31%_합덕-신례원(2공구)투찰" xfId="3256"/>
    <cellStyle name="_대곡이설(투찰)_양곡부두(투찰)-0.31%_합덕-신례원(2공구)투찰_경찰서-터미널간도로(투찰)②" xfId="3257"/>
    <cellStyle name="_대곡이설(투찰)_양곡부두(투찰)-0.31%_합덕-신례원(2공구)투찰_경찰서-터미널간도로(투찰)②_마현생창(동양고속)" xfId="3258"/>
    <cellStyle name="_대곡이설(투찰)_양곡부두(투찰)-0.31%_합덕-신례원(2공구)투찰_경찰서-터미널간도로(투찰)②_마현생창(동양고속)_왜관-태평건설" xfId="3259"/>
    <cellStyle name="_대곡이설(투찰)_양곡부두(투찰)-0.31%_합덕-신례원(2공구)투찰_경찰서-터미널간도로(투찰)②_왜관-태평건설" xfId="3260"/>
    <cellStyle name="_대곡이설(투찰)_양곡부두(투찰)-0.31%_합덕-신례원(2공구)투찰_마현생창(동양고속)" xfId="3261"/>
    <cellStyle name="_대곡이설(투찰)_양곡부두(투찰)-0.31%_합덕-신례원(2공구)투찰_마현생창(동양고속)_왜관-태평건설" xfId="3262"/>
    <cellStyle name="_대곡이설(투찰)_양곡부두(투찰)-0.31%_합덕-신례원(2공구)투찰_봉무지방산업단지도로(투찰)②" xfId="3263"/>
    <cellStyle name="_대곡이설(투찰)_양곡부두(투찰)-0.31%_합덕-신례원(2공구)투찰_봉무지방산업단지도로(투찰)②_마현생창(동양고속)" xfId="3264"/>
    <cellStyle name="_대곡이설(투찰)_양곡부두(투찰)-0.31%_합덕-신례원(2공구)투찰_봉무지방산업단지도로(투찰)②_마현생창(동양고속)_왜관-태평건설" xfId="3265"/>
    <cellStyle name="_대곡이설(투찰)_양곡부두(투찰)-0.31%_합덕-신례원(2공구)투찰_봉무지방산업단지도로(투찰)②_왜관-태평건설" xfId="3266"/>
    <cellStyle name="_대곡이설(투찰)_양곡부두(투찰)-0.31%_합덕-신례원(2공구)투찰_봉무지방산업단지도로(투찰)②+0.250%" xfId="3267"/>
    <cellStyle name="_대곡이설(투찰)_양곡부두(투찰)-0.31%_합덕-신례원(2공구)투찰_봉무지방산업단지도로(투찰)②+0.250%_마현생창(동양고속)" xfId="3268"/>
    <cellStyle name="_대곡이설(투찰)_양곡부두(투찰)-0.31%_합덕-신례원(2공구)투찰_봉무지방산업단지도로(투찰)②+0.250%_마현생창(동양고속)_왜관-태평건설" xfId="3269"/>
    <cellStyle name="_대곡이설(투찰)_양곡부두(투찰)-0.31%_합덕-신례원(2공구)투찰_봉무지방산업단지도로(투찰)②+0.250%_왜관-태평건설" xfId="3270"/>
    <cellStyle name="_대곡이설(투찰)_양곡부두(투찰)-0.31%_합덕-신례원(2공구)투찰_왜관-태평건설" xfId="3271"/>
    <cellStyle name="_대곡이설(투찰)_양곡부두(투찰)-0.31%_합덕-신례원(2공구)투찰_합덕-신례원(2공구)투찰" xfId="3272"/>
    <cellStyle name="_대곡이설(투찰)_양곡부두(투찰)-0.31%_합덕-신례원(2공구)투찰_합덕-신례원(2공구)투찰_경찰서-터미널간도로(투찰)②" xfId="3273"/>
    <cellStyle name="_대곡이설(투찰)_양곡부두(투찰)-0.31%_합덕-신례원(2공구)투찰_합덕-신례원(2공구)투찰_경찰서-터미널간도로(투찰)②_마현생창(동양고속)" xfId="3274"/>
    <cellStyle name="_대곡이설(투찰)_양곡부두(투찰)-0.31%_합덕-신례원(2공구)투찰_합덕-신례원(2공구)투찰_경찰서-터미널간도로(투찰)②_마현생창(동양고속)_왜관-태평건설" xfId="3275"/>
    <cellStyle name="_대곡이설(투찰)_양곡부두(투찰)-0.31%_합덕-신례원(2공구)투찰_합덕-신례원(2공구)투찰_경찰서-터미널간도로(투찰)②_왜관-태평건설" xfId="3276"/>
    <cellStyle name="_대곡이설(투찰)_양곡부두(투찰)-0.31%_합덕-신례원(2공구)투찰_합덕-신례원(2공구)투찰_마현생창(동양고속)" xfId="3277"/>
    <cellStyle name="_대곡이설(투찰)_양곡부두(투찰)-0.31%_합덕-신례원(2공구)투찰_합덕-신례원(2공구)투찰_마현생창(동양고속)_왜관-태평건설" xfId="3278"/>
    <cellStyle name="_대곡이설(투찰)_양곡부두(투찰)-0.31%_합덕-신례원(2공구)투찰_합덕-신례원(2공구)투찰_봉무지방산업단지도로(투찰)②" xfId="3279"/>
    <cellStyle name="_대곡이설(투찰)_양곡부두(투찰)-0.31%_합덕-신례원(2공구)투찰_합덕-신례원(2공구)투찰_봉무지방산업단지도로(투찰)②_마현생창(동양고속)" xfId="3280"/>
    <cellStyle name="_대곡이설(투찰)_양곡부두(투찰)-0.31%_합덕-신례원(2공구)투찰_합덕-신례원(2공구)투찰_봉무지방산업단지도로(투찰)②_마현생창(동양고속)_왜관-태평건설" xfId="3281"/>
    <cellStyle name="_대곡이설(투찰)_양곡부두(투찰)-0.31%_합덕-신례원(2공구)투찰_합덕-신례원(2공구)투찰_봉무지방산업단지도로(투찰)②_왜관-태평건설" xfId="3282"/>
    <cellStyle name="_대곡이설(투찰)_양곡부두(투찰)-0.31%_합덕-신례원(2공구)투찰_합덕-신례원(2공구)투찰_봉무지방산업단지도로(투찰)②+0.250%" xfId="3283"/>
    <cellStyle name="_대곡이설(투찰)_양곡부두(투찰)-0.31%_합덕-신례원(2공구)투찰_합덕-신례원(2공구)투찰_봉무지방산업단지도로(투찰)②+0.250%_마현생창(동양고속)" xfId="3284"/>
    <cellStyle name="_대곡이설(투찰)_양곡부두(투찰)-0.31%_합덕-신례원(2공구)투찰_합덕-신례원(2공구)투찰_봉무지방산업단지도로(투찰)②+0.250%_마현생창(동양고속)_왜관-태평건설" xfId="3285"/>
    <cellStyle name="_대곡이설(투찰)_양곡부두(투찰)-0.31%_합덕-신례원(2공구)투찰_합덕-신례원(2공구)투찰_봉무지방산업단지도로(투찰)②+0.250%_왜관-태평건설" xfId="3286"/>
    <cellStyle name="_대곡이설(투찰)_양곡부두(투찰)-0.31%_합덕-신례원(2공구)투찰_합덕-신례원(2공구)투찰_왜관-태평건설" xfId="3287"/>
    <cellStyle name="_대곡이설(투찰)_왜관-태평건설" xfId="3288"/>
    <cellStyle name="_대곡이설(투찰)_창원상수도(토목)투찰" xfId="3289"/>
    <cellStyle name="_대곡이설(투찰)_창원상수도(토목)투찰_경찰서-터미널간도로(투찰)②" xfId="3290"/>
    <cellStyle name="_대곡이설(투찰)_창원상수도(토목)투찰_경찰서-터미널간도로(투찰)②_마현생창(동양고속)" xfId="3291"/>
    <cellStyle name="_대곡이설(투찰)_창원상수도(토목)투찰_경찰서-터미널간도로(투찰)②_마현생창(동양고속)_왜관-태평건설" xfId="3292"/>
    <cellStyle name="_대곡이설(투찰)_창원상수도(토목)투찰_경찰서-터미널간도로(투찰)②_왜관-태평건설" xfId="3293"/>
    <cellStyle name="_대곡이설(투찰)_창원상수도(토목)투찰_마현생창(동양고속)" xfId="3294"/>
    <cellStyle name="_대곡이설(투찰)_창원상수도(토목)투찰_마현생창(동양고속)_왜관-태평건설" xfId="3295"/>
    <cellStyle name="_대곡이설(투찰)_창원상수도(토목)투찰_봉무지방산업단지도로(투찰)②" xfId="3296"/>
    <cellStyle name="_대곡이설(투찰)_창원상수도(토목)투찰_봉무지방산업단지도로(투찰)②_마현생창(동양고속)" xfId="3297"/>
    <cellStyle name="_대곡이설(투찰)_창원상수도(토목)투찰_봉무지방산업단지도로(투찰)②_마현생창(동양고속)_왜관-태평건설" xfId="3298"/>
    <cellStyle name="_대곡이설(투찰)_창원상수도(토목)투찰_봉무지방산업단지도로(투찰)②_왜관-태평건설" xfId="3299"/>
    <cellStyle name="_대곡이설(투찰)_창원상수도(토목)투찰_봉무지방산업단지도로(투찰)②+0.250%" xfId="3300"/>
    <cellStyle name="_대곡이설(투찰)_창원상수도(토목)투찰_봉무지방산업단지도로(투찰)②+0.250%_마현생창(동양고속)" xfId="3301"/>
    <cellStyle name="_대곡이설(투찰)_창원상수도(토목)투찰_봉무지방산업단지도로(투찰)②+0.250%_마현생창(동양고속)_왜관-태평건설" xfId="3302"/>
    <cellStyle name="_대곡이설(투찰)_창원상수도(토목)투찰_봉무지방산업단지도로(투찰)②+0.250%_왜관-태평건설" xfId="3303"/>
    <cellStyle name="_대곡이설(투찰)_창원상수도(토목)투찰_왜관-태평건설" xfId="3304"/>
    <cellStyle name="_대곡이설(투찰)_창원상수도(토목)투찰_합덕-신례원(2공구)투찰" xfId="3305"/>
    <cellStyle name="_대곡이설(투찰)_창원상수도(토목)투찰_합덕-신례원(2공구)투찰_경찰서-터미널간도로(투찰)②" xfId="3306"/>
    <cellStyle name="_대곡이설(투찰)_창원상수도(토목)투찰_합덕-신례원(2공구)투찰_경찰서-터미널간도로(투찰)②_마현생창(동양고속)" xfId="3307"/>
    <cellStyle name="_대곡이설(투찰)_창원상수도(토목)투찰_합덕-신례원(2공구)투찰_경찰서-터미널간도로(투찰)②_마현생창(동양고속)_왜관-태평건설" xfId="3308"/>
    <cellStyle name="_대곡이설(투찰)_창원상수도(토목)투찰_합덕-신례원(2공구)투찰_경찰서-터미널간도로(투찰)②_왜관-태평건설" xfId="3309"/>
    <cellStyle name="_대곡이설(투찰)_창원상수도(토목)투찰_합덕-신례원(2공구)투찰_마현생창(동양고속)" xfId="3310"/>
    <cellStyle name="_대곡이설(투찰)_창원상수도(토목)투찰_합덕-신례원(2공구)투찰_마현생창(동양고속)_왜관-태평건설" xfId="3311"/>
    <cellStyle name="_대곡이설(투찰)_창원상수도(토목)투찰_합덕-신례원(2공구)투찰_봉무지방산업단지도로(투찰)②" xfId="3312"/>
    <cellStyle name="_대곡이설(투찰)_창원상수도(토목)투찰_합덕-신례원(2공구)투찰_봉무지방산업단지도로(투찰)②_마현생창(동양고속)" xfId="3313"/>
    <cellStyle name="_대곡이설(투찰)_창원상수도(토목)투찰_합덕-신례원(2공구)투찰_봉무지방산업단지도로(투찰)②_마현생창(동양고속)_왜관-태평건설" xfId="3314"/>
    <cellStyle name="_대곡이설(투찰)_창원상수도(토목)투찰_합덕-신례원(2공구)투찰_봉무지방산업단지도로(투찰)②_왜관-태평건설" xfId="3315"/>
    <cellStyle name="_대곡이설(투찰)_창원상수도(토목)투찰_합덕-신례원(2공구)투찰_봉무지방산업단지도로(투찰)②+0.250%" xfId="3316"/>
    <cellStyle name="_대곡이설(투찰)_창원상수도(토목)투찰_합덕-신례원(2공구)투찰_봉무지방산업단지도로(투찰)②+0.250%_마현생창(동양고속)" xfId="3317"/>
    <cellStyle name="_대곡이설(투찰)_창원상수도(토목)투찰_합덕-신례원(2공구)투찰_봉무지방산업단지도로(투찰)②+0.250%_마현생창(동양고속)_왜관-태평건설" xfId="3318"/>
    <cellStyle name="_대곡이설(투찰)_창원상수도(토목)투찰_합덕-신례원(2공구)투찰_봉무지방산업단지도로(투찰)②+0.250%_왜관-태평건설" xfId="3319"/>
    <cellStyle name="_대곡이설(투찰)_창원상수도(토목)투찰_합덕-신례원(2공구)투찰_왜관-태평건설" xfId="3320"/>
    <cellStyle name="_대곡이설(투찰)_창원상수도(토목)투찰_합덕-신례원(2공구)투찰_합덕-신례원(2공구)투찰" xfId="3321"/>
    <cellStyle name="_대곡이설(투찰)_창원상수도(토목)투찰_합덕-신례원(2공구)투찰_합덕-신례원(2공구)투찰_경찰서-터미널간도로(투찰)②" xfId="3322"/>
    <cellStyle name="_대곡이설(투찰)_창원상수도(토목)투찰_합덕-신례원(2공구)투찰_합덕-신례원(2공구)투찰_경찰서-터미널간도로(투찰)②_마현생창(동양고속)" xfId="3323"/>
    <cellStyle name="_대곡이설(투찰)_창원상수도(토목)투찰_합덕-신례원(2공구)투찰_합덕-신례원(2공구)투찰_경찰서-터미널간도로(투찰)②_마현생창(동양고속)_왜관-태평건설" xfId="3324"/>
    <cellStyle name="_대곡이설(투찰)_창원상수도(토목)투찰_합덕-신례원(2공구)투찰_합덕-신례원(2공구)투찰_경찰서-터미널간도로(투찰)②_왜관-태평건설" xfId="3325"/>
    <cellStyle name="_대곡이설(투찰)_창원상수도(토목)투찰_합덕-신례원(2공구)투찰_합덕-신례원(2공구)투찰_마현생창(동양고속)" xfId="3326"/>
    <cellStyle name="_대곡이설(투찰)_창원상수도(토목)투찰_합덕-신례원(2공구)투찰_합덕-신례원(2공구)투찰_마현생창(동양고속)_왜관-태평건설" xfId="3327"/>
    <cellStyle name="_대곡이설(투찰)_창원상수도(토목)투찰_합덕-신례원(2공구)투찰_합덕-신례원(2공구)투찰_봉무지방산업단지도로(투찰)②" xfId="3328"/>
    <cellStyle name="_대곡이설(투찰)_창원상수도(토목)투찰_합덕-신례원(2공구)투찰_합덕-신례원(2공구)투찰_봉무지방산업단지도로(투찰)②_마현생창(동양고속)" xfId="3329"/>
    <cellStyle name="_대곡이설(투찰)_창원상수도(토목)투찰_합덕-신례원(2공구)투찰_합덕-신례원(2공구)투찰_봉무지방산업단지도로(투찰)②_마현생창(동양고속)_왜관-태평건설" xfId="3330"/>
    <cellStyle name="_대곡이설(투찰)_창원상수도(토목)투찰_합덕-신례원(2공구)투찰_합덕-신례원(2공구)투찰_봉무지방산업단지도로(투찰)②_왜관-태평건설" xfId="3331"/>
    <cellStyle name="_대곡이설(투찰)_창원상수도(토목)투찰_합덕-신례원(2공구)투찰_합덕-신례원(2공구)투찰_봉무지방산업단지도로(투찰)②+0.250%" xfId="3332"/>
    <cellStyle name="_대곡이설(투찰)_창원상수도(토목)투찰_합덕-신례원(2공구)투찰_합덕-신례원(2공구)투찰_봉무지방산업단지도로(투찰)②+0.250%_마현생창(동양고속)" xfId="3333"/>
    <cellStyle name="_대곡이설(투찰)_창원상수도(토목)투찰_합덕-신례원(2공구)투찰_합덕-신례원(2공구)투찰_봉무지방산업단지도로(투찰)②+0.250%_마현생창(동양고속)_왜관-태평건설" xfId="3334"/>
    <cellStyle name="_대곡이설(투찰)_창원상수도(토목)투찰_합덕-신례원(2공구)투찰_합덕-신례원(2공구)투찰_봉무지방산업단지도로(투찰)②+0.250%_왜관-태평건설" xfId="3335"/>
    <cellStyle name="_대곡이설(투찰)_창원상수도(토목)투찰_합덕-신례원(2공구)투찰_합덕-신례원(2공구)투찰_왜관-태평건설" xfId="3336"/>
    <cellStyle name="_대곡이설(투찰)_합덕-신례원(2공구)투찰" xfId="3337"/>
    <cellStyle name="_대곡이설(투찰)_합덕-신례원(2공구)투찰_경찰서-터미널간도로(투찰)②" xfId="3338"/>
    <cellStyle name="_대곡이설(투찰)_합덕-신례원(2공구)투찰_경찰서-터미널간도로(투찰)②_마현생창(동양고속)" xfId="3339"/>
    <cellStyle name="_대곡이설(투찰)_합덕-신례원(2공구)투찰_경찰서-터미널간도로(투찰)②_마현생창(동양고속)_왜관-태평건설" xfId="3340"/>
    <cellStyle name="_대곡이설(투찰)_합덕-신례원(2공구)투찰_경찰서-터미널간도로(투찰)②_왜관-태평건설" xfId="3341"/>
    <cellStyle name="_대곡이설(투찰)_합덕-신례원(2공구)투찰_마현생창(동양고속)" xfId="3342"/>
    <cellStyle name="_대곡이설(투찰)_합덕-신례원(2공구)투찰_마현생창(동양고속)_왜관-태평건설" xfId="3343"/>
    <cellStyle name="_대곡이설(투찰)_합덕-신례원(2공구)투찰_봉무지방산업단지도로(투찰)②" xfId="3344"/>
    <cellStyle name="_대곡이설(투찰)_합덕-신례원(2공구)투찰_봉무지방산업단지도로(투찰)②_마현생창(동양고속)" xfId="3345"/>
    <cellStyle name="_대곡이설(투찰)_합덕-신례원(2공구)투찰_봉무지방산업단지도로(투찰)②_마현생창(동양고속)_왜관-태평건설" xfId="3346"/>
    <cellStyle name="_대곡이설(투찰)_합덕-신례원(2공구)투찰_봉무지방산업단지도로(투찰)②_왜관-태평건설" xfId="3347"/>
    <cellStyle name="_대곡이설(투찰)_합덕-신례원(2공구)투찰_봉무지방산업단지도로(투찰)②+0.250%" xfId="3348"/>
    <cellStyle name="_대곡이설(투찰)_합덕-신례원(2공구)투찰_봉무지방산업단지도로(투찰)②+0.250%_마현생창(동양고속)" xfId="3349"/>
    <cellStyle name="_대곡이설(투찰)_합덕-신례원(2공구)투찰_봉무지방산업단지도로(투찰)②+0.250%_마현생창(동양고속)_왜관-태평건설" xfId="3350"/>
    <cellStyle name="_대곡이설(투찰)_합덕-신례원(2공구)투찰_봉무지방산업단지도로(투찰)②+0.250%_왜관-태평건설" xfId="3351"/>
    <cellStyle name="_대곡이설(투찰)_합덕-신례원(2공구)투찰_왜관-태평건설" xfId="3352"/>
    <cellStyle name="_대곡이설(투찰)_합덕-신례원(2공구)투찰_합덕-신례원(2공구)투찰" xfId="3353"/>
    <cellStyle name="_대곡이설(투찰)_합덕-신례원(2공구)투찰_합덕-신례원(2공구)투찰_경찰서-터미널간도로(투찰)②" xfId="3354"/>
    <cellStyle name="_대곡이설(투찰)_합덕-신례원(2공구)투찰_합덕-신례원(2공구)투찰_경찰서-터미널간도로(투찰)②_마현생창(동양고속)" xfId="3355"/>
    <cellStyle name="_대곡이설(투찰)_합덕-신례원(2공구)투찰_합덕-신례원(2공구)투찰_경찰서-터미널간도로(투찰)②_마현생창(동양고속)_왜관-태평건설" xfId="3356"/>
    <cellStyle name="_대곡이설(투찰)_합덕-신례원(2공구)투찰_합덕-신례원(2공구)투찰_경찰서-터미널간도로(투찰)②_왜관-태평건설" xfId="3357"/>
    <cellStyle name="_대곡이설(투찰)_합덕-신례원(2공구)투찰_합덕-신례원(2공구)투찰_마현생창(동양고속)" xfId="3358"/>
    <cellStyle name="_대곡이설(투찰)_합덕-신례원(2공구)투찰_합덕-신례원(2공구)투찰_마현생창(동양고속)_왜관-태평건설" xfId="3359"/>
    <cellStyle name="_대곡이설(투찰)_합덕-신례원(2공구)투찰_합덕-신례원(2공구)투찰_봉무지방산업단지도로(투찰)②" xfId="3360"/>
    <cellStyle name="_대곡이설(투찰)_합덕-신례원(2공구)투찰_합덕-신례원(2공구)투찰_봉무지방산업단지도로(투찰)②_마현생창(동양고속)" xfId="3361"/>
    <cellStyle name="_대곡이설(투찰)_합덕-신례원(2공구)투찰_합덕-신례원(2공구)투찰_봉무지방산업단지도로(투찰)②_마현생창(동양고속)_왜관-태평건설" xfId="3362"/>
    <cellStyle name="_대곡이설(투찰)_합덕-신례원(2공구)투찰_합덕-신례원(2공구)투찰_봉무지방산업단지도로(투찰)②_왜관-태평건설" xfId="3363"/>
    <cellStyle name="_대곡이설(투찰)_합덕-신례원(2공구)투찰_합덕-신례원(2공구)투찰_봉무지방산업단지도로(투찰)②+0.250%" xfId="3364"/>
    <cellStyle name="_대곡이설(투찰)_합덕-신례원(2공구)투찰_합덕-신례원(2공구)투찰_봉무지방산업단지도로(투찰)②+0.250%_마현생창(동양고속)" xfId="3365"/>
    <cellStyle name="_대곡이설(투찰)_합덕-신례원(2공구)투찰_합덕-신례원(2공구)투찰_봉무지방산업단지도로(투찰)②+0.250%_마현생창(동양고속)_왜관-태평건설" xfId="3366"/>
    <cellStyle name="_대곡이설(투찰)_합덕-신례원(2공구)투찰_합덕-신례원(2공구)투찰_봉무지방산업단지도로(투찰)②+0.250%_왜관-태평건설" xfId="3367"/>
    <cellStyle name="_대곡이설(투찰)_합덕-신례원(2공구)투찰_합덕-신례원(2공구)투찰_왜관-태평건설" xfId="3368"/>
    <cellStyle name="_대구 범어동 743 오피스텔 신축 굴토 및 토목공사(중공업)" xfId="33642"/>
    <cellStyle name="_대구 범어동 오피스텔(개산 1208)" xfId="33643"/>
    <cellStyle name="_대구논공초" xfId="14364"/>
    <cellStyle name="_대구박물관_내역서" xfId="920"/>
    <cellStyle name="_대구백화점제출견적(2001년5월22일)" xfId="33644"/>
    <cellStyle name="_대구시립미술관 문화교육동 예산내역서(임대분리)" xfId="33645"/>
    <cellStyle name="_대구역무시설수장" xfId="3369"/>
    <cellStyle name="_대구역사약전내역(자재부제출)" xfId="14365"/>
    <cellStyle name="_대국교일반수량" xfId="37663"/>
    <cellStyle name="_대덕2차견적(1차수정)내역서" xfId="33646"/>
    <cellStyle name="_대덕2차견적(1차수정)내역서_구엄교(전기내역서)최종" xfId="37664"/>
    <cellStyle name="_대덕2차견적(1차수정)내역서_구엄교(전기내역서)최종_변경후내역서 " xfId="37665"/>
    <cellStyle name="_대덕2차견적(1차수정)내역서_단가비교(1월)" xfId="37666"/>
    <cellStyle name="_대덕2차견적(1차수정)내역서_단가비교(1월)_변경후내역서 " xfId="37667"/>
    <cellStyle name="_대덕2차견적(1차수정)내역서_단가비교(1월)_전기내역서(귀일중-분전반제외-0610)" xfId="37668"/>
    <cellStyle name="_대덕2차견적(1차수정)내역서_변경후내역서 " xfId="37669"/>
    <cellStyle name="_대덕2차견적(1차수정)내역서_세화중(전기내역서)-0305" xfId="37670"/>
    <cellStyle name="_대덕2차견적(1차수정)내역서_세화중(전기내역서)-0305_변경후내역서 " xfId="37671"/>
    <cellStyle name="_대덕2차견적(1차수정)내역서_소방내역서(동홍초등학교 교실 및 E.V 증축공사)" xfId="37672"/>
    <cellStyle name="_대덕2차견적(1차수정)내역서_소방내역서(동홍초등학교 교실 및 E.V 증축공사)_변경후내역서 " xfId="37673"/>
    <cellStyle name="_대덕2차견적(1차수정)내역서_소방내역서(동홍초등학교 교실 및 E.V 증축공사)-정광수" xfId="37674"/>
    <cellStyle name="_대덕2차견적(1차수정)내역서_소방내역서(동홍초등학교 교실 및 E.V 증축공사)-정광수_변경후내역서 " xfId="37675"/>
    <cellStyle name="_대덕2차견적(1차수정)내역서_소방내역서(하례교 교실증축 및 화장실 대수선공사)" xfId="37676"/>
    <cellStyle name="_대덕2차견적(1차수정)내역서_소방내역서(하례교 교실증축 및 화장실 대수선공사)_변경후내역서 " xfId="37677"/>
    <cellStyle name="_대덕2차견적(1차수정)내역서_애월교(전기내역서)-0307" xfId="37678"/>
    <cellStyle name="_대덕2차견적(1차수정)내역서_애월교(전기내역서)-0307_변경후내역서 " xfId="37679"/>
    <cellStyle name="_대덕2차견적(1차수정)내역서_애월교(전기내역서)최종" xfId="37680"/>
    <cellStyle name="_대덕2차견적(1차수정)내역서_애월교(전기내역서)최종_변경후내역서 " xfId="37681"/>
    <cellStyle name="_대덕2차견적(1차수정)내역서_애월교(전기내역서)최종_전기내역서(귀일중-분전반제외-0610)" xfId="37682"/>
    <cellStyle name="_대덕2차견적(1차수정)내역서_애월중(전기내역서)최종" xfId="37683"/>
    <cellStyle name="_대덕2차견적(1차수정)내역서_애월중(전기내역서)최종_변경후내역서 " xfId="37684"/>
    <cellStyle name="_대덕2차견적(1차수정)내역서_일위" xfId="37685"/>
    <cellStyle name="_대덕2차견적(1차수정)내역서_일위_변경후내역서 " xfId="37686"/>
    <cellStyle name="_대덕2차견적(1차수정)내역서_일위대가" xfId="37687"/>
    <cellStyle name="_대덕2차견적(1차수정)내역서_일위대가_변경후내역서 " xfId="37688"/>
    <cellStyle name="_대덕2차견적(1차수정)내역서_일위대가_전기내역서(귀일중-분전반제외-0610)" xfId="37689"/>
    <cellStyle name="_대덕2차견적(1차수정)내역서_전기내역서" xfId="37690"/>
    <cellStyle name="_대덕2차견적(1차수정)내역서_전기내역서(곽금교)" xfId="37691"/>
    <cellStyle name="_대덕2차견적(1차수정)내역서_전기내역서(곽금교)_전기내역서" xfId="37692"/>
    <cellStyle name="_대덕2차견적(1차수정)내역서_전기내역서(곽금교)_전기내역서(0625)" xfId="37693"/>
    <cellStyle name="_대덕2차견적(1차수정)내역서_전기내역서(곽금교)_전기내역서(0625)_전기내역서" xfId="37694"/>
    <cellStyle name="_대덕2차견적(1차수정)내역서_전기내역서(곽금교)_전기내역서(귀일중-분전반제외-0610)" xfId="37695"/>
    <cellStyle name="_대덕2차견적(1차수정)내역서_전기내역서(곽금교)_전기내역서(동화교)" xfId="37696"/>
    <cellStyle name="_대덕2차견적(1차수정)내역서_전기내역서(곽금교)_전기내역서(동화교)_전기내역서" xfId="37697"/>
    <cellStyle name="_대덕2차견적(1차수정)내역서_전기내역서(곽금교)_전기내역서(동화교)_전기내역서(0625)" xfId="37698"/>
    <cellStyle name="_대덕2차견적(1차수정)내역서_전기내역서(곽금교)_전기내역서(동화교)_전기내역서(0625)_전기내역서" xfId="37699"/>
    <cellStyle name="_대덕2차견적(1차수정)내역서_전기내역서(곽금교)_전기내역서(동화교)_전기내역서(귀일중-분전반제외-0610)" xfId="37700"/>
    <cellStyle name="_대덕2차견적(1차수정)내역서_전기내역서(곽금교)_전기내역서(동화교)_전기내역서_전기내역서" xfId="37701"/>
    <cellStyle name="_대덕2차견적(1차수정)내역서_전기내역서(곽금교)_전기내역서_전기내역서" xfId="37702"/>
    <cellStyle name="_대덕2차견적(1차수정)내역서_전기내역서(구례수영장)" xfId="37703"/>
    <cellStyle name="_대덕2차견적(1차수정)내역서_전기내역서(구례수영장)_전기내역서(구례수영장-0415)" xfId="37704"/>
    <cellStyle name="_대덕2차견적(1차수정)내역서_전기내역서(귀일중-분전반제외-0610)" xfId="37705"/>
    <cellStyle name="_대덕2차견적(1차수정)내역서_전기내역서(금악교-0516최종)" xfId="37706"/>
    <cellStyle name="_대덕2차견적(1차수정)내역서_전기내역서(금악교-0516최종)_전기내역서(귀일중-분전반제외-0610)" xfId="37707"/>
    <cellStyle name="_대덕2차견적(1차수정)내역서_전기내역서(금악교-에어컨)" xfId="37708"/>
    <cellStyle name="_대덕2차견적(1차수정)내역서_전기내역서(금악교-에어컨)_전기내역서" xfId="37709"/>
    <cellStyle name="_대덕2차견적(1차수정)내역서_전기내역서(금악교-에어컨)_전기내역서(0625)" xfId="37710"/>
    <cellStyle name="_대덕2차견적(1차수정)내역서_전기내역서(금악교-에어컨)_전기내역서(0625)_전기내역서" xfId="37711"/>
    <cellStyle name="_대덕2차견적(1차수정)내역서_전기내역서(금악교-에어컨)_전기내역서(귀일중-분전반제외-0610)" xfId="37712"/>
    <cellStyle name="_대덕2차견적(1차수정)내역서_전기내역서(금악교-에어컨)_전기내역서_전기내역서" xfId="37713"/>
    <cellStyle name="_대덕2차견적(1차수정)내역서_전기내역서(동홍초등학교 교실 및 E.V 증축공사)" xfId="37714"/>
    <cellStyle name="_대덕2차견적(1차수정)내역서_전기내역서(동홍초등학교 교실 및 E.V 증축공사)_변경후내역서 " xfId="37715"/>
    <cellStyle name="_대덕2차견적(1차수정)내역서_전기내역서(동홍초등학교 교실 및 E.V 증축공사)-정광수" xfId="37716"/>
    <cellStyle name="_대덕2차견적(1차수정)내역서_전기내역서(동홍초등학교 교실 및 E.V 증축공사)-정광수_변경후내역서 " xfId="37717"/>
    <cellStyle name="_대덕2차견적(1차수정)내역서_전기내역서(동홍초등학교 교실 및 E.V 증축공사)-최종" xfId="37718"/>
    <cellStyle name="_대덕2차견적(1차수정)내역서_전기내역서(동홍초등학교 교실 및 E.V 증축공사)-최종_변경후내역서 " xfId="37719"/>
    <cellStyle name="_대덕2차견적(1차수정)내역서_전기내역서(동화교-최종)" xfId="37720"/>
    <cellStyle name="_대덕2차견적(1차수정)내역서_전기내역서(동화교-최종)_전기내역서(귀일중-분전반제외-0610)" xfId="37721"/>
    <cellStyle name="_대덕2차견적(1차수정)내역서_전기내역서(물메0725)" xfId="37722"/>
    <cellStyle name="_대덕2차견적(1차수정)내역서_전기내역서(삼양동사무소)" xfId="37723"/>
    <cellStyle name="_대덕2차견적(1차수정)내역서_전기내역서(온성학교)" xfId="37724"/>
    <cellStyle name="_대덕2차견적(1차수정)내역서_전기내역서(온성학교)_변경후내역서 " xfId="37725"/>
    <cellStyle name="_대덕2차견적(1차수정)내역서_전기내역서(제주시교육청사)" xfId="37726"/>
    <cellStyle name="_대덕2차견적(1차수정)내역서_전기내역서(탐라교육원)-최종" xfId="37727"/>
    <cellStyle name="_대덕2차견적(1차수정)내역서_전기내역서(하나로마트)" xfId="37728"/>
    <cellStyle name="_대덕2차견적(1차수정)내역서_전기내역서(하나로마트)_변경후내역서 " xfId="37729"/>
    <cellStyle name="_대덕2차견적(1차수정)내역서_전기내역서(하례교 교실증축 및 화장실 대수선공사)" xfId="37730"/>
    <cellStyle name="_대덕2차견적(1차수정)내역서_전기내역서(하례교 교실증축 및 화장실 대수선공사)_변경후내역서 " xfId="37731"/>
    <cellStyle name="_대덕2차견적(1차수정)내역서_전기내역서1" xfId="37732"/>
    <cellStyle name="_대덕2차견적(1차수정)내역서_전기표지 및 산출서(절물)" xfId="37733"/>
    <cellStyle name="_대덕2차견적(1차수정)내역서_전기표지 및 산출서(절물)_변경후내역서 " xfId="37734"/>
    <cellStyle name="_대덕2차견적(1차수정)내역서_조천중(전기내역서)최종 (1)" xfId="37735"/>
    <cellStyle name="_대덕2차견적(1차수정)내역서_조천중(전기내역서)최종 (1)_변경후내역서 " xfId="37736"/>
    <cellStyle name="_대덕2차견적(1차수정)내역서_조천중(전기내역서)최종 (1)_전기내역서(귀일중-분전반제외-0610)" xfId="37737"/>
    <cellStyle name="_대덕2차견적(1차수정)내역서_통신내역서(구례군)" xfId="37738"/>
    <cellStyle name="_대덕2차견적(1차수정)내역서_통신내역서(구례군)_전기내역서(구례수영장-0415)" xfId="37739"/>
    <cellStyle name="_대덕2차견적(1차수정)내역서_통신내역서(동홍초등학교 교실 및 E.V 증축공사)" xfId="37740"/>
    <cellStyle name="_대덕2차견적(1차수정)내역서_통신내역서(동홍초등학교 교실 및 E.V 증축공사)_변경후내역서 " xfId="37741"/>
    <cellStyle name="_대덕2차견적(1차수정)내역서_통신내역서(동홍초등학교 교실 및 E.V 증축공사)-최종" xfId="37742"/>
    <cellStyle name="_대덕2차견적(1차수정)내역서_통신내역서(동홍초등학교 교실 및 E.V 증축공사)-최종_변경후내역서 " xfId="37743"/>
    <cellStyle name="_대덕2차견적(1차수정)내역서_통신내역서(하나로마트)" xfId="37744"/>
    <cellStyle name="_대덕2차견적(1차수정)내역서_통신내역서(하나로마트)_변경후내역서 " xfId="37745"/>
    <cellStyle name="_대덕2차견적(1차수정)내역서_통신내역서(하례교 교실증축 및 화장실 대수선공사)" xfId="37746"/>
    <cellStyle name="_대덕2차견적(1차수정)내역서_통신내역서(하례교 교실증축 및 화장실 대수선공사)_변경후내역서 " xfId="37747"/>
    <cellStyle name="_대덕2차견적(1차수정)내역서_플러스마트 전기설비공사" xfId="37748"/>
    <cellStyle name="_대도시권연구용역" xfId="921"/>
    <cellStyle name="_대명여자고등학교_강당무대기계장치 제작설치" xfId="37749"/>
    <cellStyle name="_대명여자고등학교_강당무대기계장치 제작설치_김해율하우체국-전기내역서" xfId="37750"/>
    <cellStyle name="_대명여자고등학교_강당무대기계장치 제작설치_김해율하우체국-전기내역서_복사본 인천한화우체국건립공사(실적내역전기)" xfId="37751"/>
    <cellStyle name="_대명여자고등학교_강당무대기계장치 제작설치_인천한화우체국건립공사(실적내역소방)" xfId="37752"/>
    <cellStyle name="_대명여자고등학교_강당무대기계장치 제작설치_인천한화우체국건립공사(실적내역전기)" xfId="37753"/>
    <cellStyle name="_대비견적" xfId="33647"/>
    <cellStyle name="_대비견적수정(원가)" xfId="33648"/>
    <cellStyle name="_대비견적수정(의장)" xfId="33649"/>
    <cellStyle name="_대비표" xfId="33650"/>
    <cellStyle name="_대비표양식" xfId="33651"/>
    <cellStyle name="_대신환경기술" xfId="922"/>
    <cellStyle name="_대왕콘크리트" xfId="923"/>
    <cellStyle name="_대원공원설계서" xfId="3370"/>
    <cellStyle name="_대원공원설계서_0501설계내역서" xfId="3371"/>
    <cellStyle name="_대원공원설계서_0501설계내역서_0501설계내역서" xfId="3372"/>
    <cellStyle name="_대원공원설계서_0501설계내역서_0501설계내역서(10억)" xfId="3373"/>
    <cellStyle name="_대원공원설계서_0501설계내역서_0501설계내역서(7억)" xfId="3374"/>
    <cellStyle name="_대원공원설계서_0501설계내역서_0501설계내역서(7억)-최종" xfId="3375"/>
    <cellStyle name="_대원공원설계서_0501설계내역서_0513설계내역서" xfId="3376"/>
    <cellStyle name="_대원공원설계서_0501설계내역서_0523설계내역서" xfId="3377"/>
    <cellStyle name="_대원공원설계서_0501설계내역서_남한산성변경도급내역서 050517" xfId="3378"/>
    <cellStyle name="_대원공원설계서_0501설계내역서_물놀이장준공내역서(0624)" xfId="3379"/>
    <cellStyle name="_대원공원설계서_0501설계내역서_사본 - 0501설계내역서" xfId="3380"/>
    <cellStyle name="_대원공원설계서_0502설계내역서" xfId="3381"/>
    <cellStyle name="_대원공원설계서_0502설계내역서_0502설계내역서(0219)" xfId="3382"/>
    <cellStyle name="_대원공원설계서_0502설계내역서_0502설계내역서(수정)" xfId="3383"/>
    <cellStyle name="_대원공원설계서_내역서-최종0223" xfId="3384"/>
    <cellStyle name="_대원공원설계서_내역서-최종0223_철거 및 이설수량산출-학교숲" xfId="3385"/>
    <cellStyle name="_대원공원설계서_율동자연공원내 화장실 보수 및 도색공사" xfId="3386"/>
    <cellStyle name="_대원공원설계서_율동자연공원내 화장실 보수 및 도색공사_내역서-최종0223" xfId="3387"/>
    <cellStyle name="_대원공원설계서_율동자연공원내 화장실 보수 및 도색공사_내역서-최종0223_철거 및 이설수량산출-학교숲" xfId="3388"/>
    <cellStyle name="_대원공원설계서_율동자연공원내 화장실 보수 및 도색공사_철거 및 이설수량산출-학교숲" xfId="3389"/>
    <cellStyle name="_대원공원설계서_율동자연공원내 휴게편의점 도색작업-할증-천정면적추가" xfId="3390"/>
    <cellStyle name="_대원공원설계서_율동자연공원내 휴게편의점 도색작업-할증-천정면적추가_내역서-최종0223" xfId="3391"/>
    <cellStyle name="_대원공원설계서_율동자연공원내 휴게편의점 도색작업-할증-천정면적추가_내역서-최종0223_철거 및 이설수량산출-학교숲" xfId="3392"/>
    <cellStyle name="_대원공원설계서_율동자연공원내 휴게편의점 도색작업-할증-천정면적추가_철거 및 이설수량산출-학교숲" xfId="3393"/>
    <cellStyle name="_대원공원설계서_철거 및 이설수량산출-학교숲" xfId="3394"/>
    <cellStyle name="_대전둔산E-MART(A공구)" xfId="14366"/>
    <cellStyle name="_대전망운용국 대수선 전기공사+개요" xfId="924"/>
    <cellStyle name="_대전사이버 가정학습(051127)(추부장님으로)" xfId="14367"/>
    <cellStyle name="_대전지하철임시동력(수전)" xfId="14368"/>
    <cellStyle name="_대천광관호텔 추가 내역서" xfId="33652"/>
    <cellStyle name="_대천호텔정산내역서최종본11.1" xfId="33653"/>
    <cellStyle name="_대청호견적" xfId="33654"/>
    <cellStyle name="_대치동 (추가)" xfId="33655"/>
    <cellStyle name="_대한경제연구원-대신" xfId="14369"/>
    <cellStyle name="_대한경제연구원-해인" xfId="14370"/>
    <cellStyle name="_대한체육회 홈페이지 구축-기능" xfId="33656"/>
    <cellStyle name="_대호전기" xfId="14371"/>
    <cellStyle name="_대흥개발-청도휴게소 지하수개발공사(당초)" xfId="33657"/>
    <cellStyle name="_데이터 베이스" xfId="14372"/>
    <cellStyle name="_도고천품의안11" xfId="3395"/>
    <cellStyle name="_도고천품의안11_1" xfId="3396"/>
    <cellStyle name="_도고천품의안11_1_20050414" xfId="3397"/>
    <cellStyle name="_도고천품의안11_1_통영중앙시장(최종)" xfId="33658"/>
    <cellStyle name="_도고천품의안11_1_통영중앙시장(최종)_통영중앙시장(최종)" xfId="33659"/>
    <cellStyle name="_도고천품의안11_1_포장품의" xfId="3398"/>
    <cellStyle name="_도고천품의안11_20050414" xfId="3399"/>
    <cellStyle name="_도고천품의안11_광주평동투찰" xfId="3400"/>
    <cellStyle name="_도고천품의안11_광주평동투찰_20050414" xfId="3401"/>
    <cellStyle name="_도고천품의안11_광주평동투찰_통영중앙시장(최종)" xfId="33660"/>
    <cellStyle name="_도고천품의안11_광주평동투찰_통영중앙시장(최종)_통영중앙시장(최종)" xfId="33661"/>
    <cellStyle name="_도고천품의안11_광주평동투찰_포장품의" xfId="3402"/>
    <cellStyle name="_도고천품의안11_광주평동품의1" xfId="3403"/>
    <cellStyle name="_도고천품의안11_광주평동품의1_20050414" xfId="3404"/>
    <cellStyle name="_도고천품의안11_광주평동품의1_통영중앙시장(최종)" xfId="33662"/>
    <cellStyle name="_도고천품의안11_광주평동품의1_통영중앙시장(최종)_통영중앙시장(최종)" xfId="33663"/>
    <cellStyle name="_도고천품의안11_광주평동품의1_포장품의" xfId="3405"/>
    <cellStyle name="_도고천품의안11_송학하수품의(설계넣고)" xfId="3406"/>
    <cellStyle name="_도고천품의안11_송학하수품의(설계넣고)_20050414" xfId="3407"/>
    <cellStyle name="_도고천품의안11_송학하수품의(설계넣고)_통영중앙시장(최종)" xfId="33664"/>
    <cellStyle name="_도고천품의안11_송학하수품의(설계넣고)_통영중앙시장(최종)_통영중앙시장(최종)" xfId="33665"/>
    <cellStyle name="_도고천품의안11_송학하수품의(설계넣고)_포장품의" xfId="3408"/>
    <cellStyle name="_도고천품의안11_통영중앙시장(최종)" xfId="33666"/>
    <cellStyle name="_도고천품의안11_통영중앙시장(최종)_통영중앙시장(최종)" xfId="33667"/>
    <cellStyle name="_도고천품의안11_포장품의" xfId="3409"/>
    <cellStyle name="_도곡동실행1차" xfId="33668"/>
    <cellStyle name="_도곡주공" xfId="33669"/>
    <cellStyle name="_도곡주공_1" xfId="33670"/>
    <cellStyle name="_도곡주공v95" xfId="33671"/>
    <cellStyle name="_도곡주공v95_1" xfId="33672"/>
    <cellStyle name="_도구제작비" xfId="925"/>
    <cellStyle name="_도구제작비_1" xfId="926"/>
    <cellStyle name="_도구제작비_1 2" xfId="14373"/>
    <cellStyle name="_도구제작비_1 3" xfId="14374"/>
    <cellStyle name="_도구제작비_1 4" xfId="14375"/>
    <cellStyle name="_도급내역서(01년1월)" xfId="33673"/>
    <cellStyle name="_도급내역서(01년1월)_김천농업기술센터-이정준0420" xfId="33674"/>
    <cellStyle name="_도급내역서(01년1월)_김천전망대조명공사0323" xfId="33675"/>
    <cellStyle name="_도급내역서(01년1월)_김천전망대조명공사0323_김천농업기술센터-이정준0420" xfId="33676"/>
    <cellStyle name="_도급내역서(4875)" xfId="33677"/>
    <cellStyle name="_도급내역서(최종)" xfId="33678"/>
    <cellStyle name="_도급내역서(최종)_김천농업기술센터-이정준0420" xfId="33679"/>
    <cellStyle name="_도급내역서(최종)_김천전망대조명공사0323" xfId="33680"/>
    <cellStyle name="_도급내역서(최종)_김천전망대조명공사0323_김천농업기술센터-이정준0420" xfId="33681"/>
    <cellStyle name="_도덕-고흥도로(투찰)" xfId="3410"/>
    <cellStyle name="_도로공사M-DWDM구축설치공사비용" xfId="33682"/>
    <cellStyle name="_도로공사대전지사" xfId="14376"/>
    <cellStyle name="_도봉소방서청사용역" xfId="14377"/>
    <cellStyle name="_도시철도공사(최종)-휴대용비상등 광고수익 원가조사용역(기능실제외)" xfId="3411"/>
    <cellStyle name="_동강계약내역(총차분)" xfId="3412"/>
    <cellStyle name="_동대문 청사 시설관리 및 청소용역" xfId="14378"/>
    <cellStyle name="_동대문 청사 시설관리 및 청소용역(제출)" xfId="14379"/>
    <cellStyle name="_동대문실내체육관(천마낙찰)" xfId="927"/>
    <cellStyle name="_동래여고_강당 무대장치 제작설치" xfId="37754"/>
    <cellStyle name="_동래여고_강당 무대장치 제작설치_2-(제조)성심정보고_방송장치" xfId="37755"/>
    <cellStyle name="_동래여고_강당 무대장치 제작설치_2-(제조)성심정보고_방송장치_김해율하우체국-전기내역서" xfId="37756"/>
    <cellStyle name="_동래여고_강당 무대장치 제작설치_2-(제조)성심정보고_방송장치_김해율하우체국-전기내역서_복사본 인천한화우체국건립공사(실적내역전기)" xfId="37757"/>
    <cellStyle name="_동래여고_강당 무대장치 제작설치_2-(제조)성심정보고_방송장치_인천한화우체국건립공사(실적내역소방)" xfId="37758"/>
    <cellStyle name="_동래여고_강당 무대장치 제작설치_2-(제조)성심정보고_방송장치_인천한화우체국건립공사(실적내역전기)" xfId="37759"/>
    <cellStyle name="_동래여고_강당 무대장치 제작설치_김해율하우체국-전기내역서" xfId="37760"/>
    <cellStyle name="_동래여고_강당 무대장치 제작설치_김해율하우체국-전기내역서_복사본 인천한화우체국건립공사(실적내역전기)" xfId="37761"/>
    <cellStyle name="_동래여고_강당 무대장치 제작설치_인천한화우체국건립공사(실적내역소방)" xfId="37762"/>
    <cellStyle name="_동래여고_강당 무대장치 제작설치_인천한화우체국건립공사(실적내역전기)" xfId="37763"/>
    <cellStyle name="_동래점" xfId="33683"/>
    <cellStyle name="_동목포전화국" xfId="33684"/>
    <cellStyle name="_동목포전화국제4회기성청구서" xfId="928"/>
    <cellStyle name="_동묘실행(1회)" xfId="3413"/>
    <cellStyle name="_동부건설(보령우회도로)" xfId="14380"/>
    <cellStyle name="_동원꽃농원" xfId="14381"/>
    <cellStyle name="_동일고무밸트" xfId="14382"/>
    <cellStyle name="_동작구민회관" xfId="929"/>
    <cellStyle name="_동평중학교 다목적강당 무대기계 전기공사 내역서" xfId="37764"/>
    <cellStyle name="_동학농민(전기)(02.09.05)" xfId="930"/>
    <cellStyle name="_동해교대(PILE)" xfId="931"/>
    <cellStyle name="_동향 조사" xfId="932"/>
    <cellStyle name="_동향조사" xfId="933"/>
    <cellStyle name="_두계변전소하도급" xfId="3414"/>
    <cellStyle name="_두꺼비생태관-총괄" xfId="36897"/>
    <cellStyle name="_두암관전시조명및전시장개선공사(051103)" xfId="14383"/>
    <cellStyle name="_뒤벼리_전기내역서" xfId="43176"/>
    <cellStyle name="_뒷부분" xfId="934"/>
    <cellStyle name="_디자인삽화" xfId="935"/>
    <cellStyle name="_디자인삽화(2006)" xfId="14384"/>
    <cellStyle name="_디자인체험관 교육프로그램개발(투여인원10명)" xfId="936"/>
    <cellStyle name="_디지털콘텐츠상거래기반시스템(기업)" xfId="14385"/>
    <cellStyle name="_디지털콘텐츠업체지원 환경구축 시설공사(조정자료)" xfId="14386"/>
    <cellStyle name="_디지털콘텐츠장비유지보수(최종)20061.24" xfId="14387"/>
    <cellStyle name="_라이나 대구 (8차)" xfId="33685"/>
    <cellStyle name="_롯데 마그넷 목포점 전기공사" xfId="33686"/>
    <cellStyle name="_롯데2층일위대가-1" xfId="3415"/>
    <cellStyle name="_롯데2층일위대가-1_1" xfId="3416"/>
    <cellStyle name="_롯데골드로즈1일반전기(FINAL)" xfId="14388"/>
    <cellStyle name="_롯데마트장유점공조위생배관공사" xfId="33687"/>
    <cellStyle name="_롯데본점 신관지하1층" xfId="14389"/>
    <cellStyle name="_롯데쇼핑(주) 롯데 마그넷 영등포점 신축공사" xfId="14390"/>
    <cellStyle name="_롯데쇼핑(주)소공동호텔분전반제작납품공사" xfId="14391"/>
    <cellStyle name="_루트완성보고서초안" xfId="33688"/>
    <cellStyle name="_링크 견적" xfId="33689"/>
    <cellStyle name="_마가레트 호텔" xfId="33690"/>
    <cellStyle name="_마감-본동" xfId="33691"/>
    <cellStyle name="_마그넷 도봉점" xfId="14392"/>
    <cellStyle name="_마그넷 마산점" xfId="14393"/>
    <cellStyle name="_마그넷 마산-총괄" xfId="33692"/>
    <cellStyle name="_마그넷 영등포점" xfId="33693"/>
    <cellStyle name="_마그넷마산점" xfId="14394"/>
    <cellStyle name="_마그넷전력간선연간단가(2001년 BM)" xfId="14395"/>
    <cellStyle name="_마들길가로등개량공사(계약)" xfId="43177"/>
    <cellStyle name="_마장초입찰내역(용동)" xfId="33694"/>
    <cellStyle name="_마창VMS1EA-2_2" xfId="937"/>
    <cellStyle name="_마트계약내역서" xfId="3417"/>
    <cellStyle name="_만경강-산출서" xfId="3418"/>
    <cellStyle name="_만족도" xfId="14396"/>
    <cellStyle name="_만족도조사" xfId="938"/>
    <cellStyle name="_말띠고개(수정)" xfId="33695"/>
    <cellStyle name="_망미동 the아파트" xfId="33696"/>
    <cellStyle name="_매립방호책설치" xfId="939"/>
    <cellStyle name="_매정견적보고" xfId="3419"/>
    <cellStyle name="_메일사이트" xfId="940"/>
    <cellStyle name="_메트라이프(0504)" xfId="33697"/>
    <cellStyle name="_명암지도로투찰2" xfId="3420"/>
    <cellStyle name="_명암지도로투찰2_20050414" xfId="3421"/>
    <cellStyle name="_명암지도로투찰2_통영중앙시장(최종)" xfId="33698"/>
    <cellStyle name="_명암지도로투찰2_통영중앙시장(최종)_통영중앙시장(최종)" xfId="33699"/>
    <cellStyle name="_명암지도로투찰2_포장품의" xfId="3422"/>
    <cellStyle name="_명품가조명제어" xfId="14397"/>
    <cellStyle name="_모바일 경기넷 구축 사업(최종)" xfId="941"/>
    <cellStyle name="_모텔2" xfId="33700"/>
    <cellStyle name="_모형" xfId="14398"/>
    <cellStyle name="_모형견적 04,02,20" xfId="942"/>
    <cellStyle name="_모형-내역서(12)" xfId="3423"/>
    <cellStyle name="_모형내역석" xfId="943"/>
    <cellStyle name="_모형실행" xfId="33701"/>
    <cellStyle name="_모형실행내역(050913)-최종" xfId="33702"/>
    <cellStyle name="_모형양식" xfId="944"/>
    <cellStyle name="_모형업체견적(총괄)" xfId="3424"/>
    <cellStyle name="_모형업체견적(총괄)_Sheet2" xfId="33703"/>
    <cellStyle name="_모형업체견적(총괄)_링크 견적" xfId="33704"/>
    <cellStyle name="_모형업체견적(총괄)_산출서" xfId="33705"/>
    <cellStyle name="_모형업체견적(총괄)_일위대가" xfId="33706"/>
    <cellStyle name="_모형업체견적(총괄)_일위목록" xfId="33707"/>
    <cellStyle name="_목동운동장 전광판(제조-최종)" xfId="3425"/>
    <cellStyle name="_목재동바리(2차)" xfId="33708"/>
    <cellStyle name="_목재동바리(3차)" xfId="33709"/>
    <cellStyle name="_목차" xfId="945"/>
    <cellStyle name="_목차_비교표" xfId="37765"/>
    <cellStyle name="_목차_수강용 책걸상 14종" xfId="37766"/>
    <cellStyle name="_목차_스테인레스 42종" xfId="37767"/>
    <cellStyle name="_목차_이동식서랍(3단)외 30종" xfId="37768"/>
    <cellStyle name="_무등리배수펌프장-제작" xfId="33710"/>
    <cellStyle name="_무선열배관시스템" xfId="14399"/>
    <cellStyle name="_무안갯벌내역서(전시모형)" xfId="33711"/>
    <cellStyle name="_무역 전시회 지원성과" xfId="946"/>
    <cellStyle name="_무인자동화장실" xfId="947"/>
    <cellStyle name="_무지개세상" xfId="948"/>
    <cellStyle name="_무창(전자입찰용)" xfId="3426"/>
    <cellStyle name="_무창(전자입찰용)_왜관-태평건설" xfId="3427"/>
    <cellStyle name="_무형문화재보고서최종" xfId="37769"/>
    <cellStyle name="_문경공내역" xfId="3428"/>
    <cellStyle name="_문경자연생태계약내역" xfId="3429"/>
    <cellStyle name="_문래동쇼핑몰" xfId="33712"/>
    <cellStyle name="_문양원형콘텐츠구축최종2" xfId="44022"/>
    <cellStyle name="_문정apt(최종)-2" xfId="14400"/>
    <cellStyle name="_문정고내역" xfId="33713"/>
    <cellStyle name="_문정고하도" xfId="33714"/>
    <cellStyle name="_문화유적지 보안등 보강공사" xfId="37770"/>
    <cellStyle name="_문화콘텐츠" xfId="14401"/>
    <cellStyle name="_문화콘텐츠닷컴(최종)" xfId="949"/>
    <cellStyle name="_물건조사" xfId="14402"/>
    <cellStyle name="_물량산출근거" xfId="33715"/>
    <cellStyle name="_물사랑(건축기계계약)" xfId="33716"/>
    <cellStyle name="_물사랑(건축기계계약)_1. 기계환경분야(0709)" xfId="33717"/>
    <cellStyle name="_물사랑(건축기계계약)_1. 기계환경분야(0709)_1. 기계환경분야(0709)" xfId="33718"/>
    <cellStyle name="_물사랑(건축기계계약)_1. 기계환경분야(0709)_1. 기계환경분야(0709)_공사_응집용교반기_원일기계_조달청" xfId="33719"/>
    <cellStyle name="_물사랑(건축기계계약)_1. 기계환경분야(0709)_1. 기계환경분야(0709)_공사_응집용교반기_원일기계_조달청_설치원가" xfId="33720"/>
    <cellStyle name="_물사랑(건축기계계약)_1. 기계환경분야(0709)_1. 기계환경분야(0709)_공사_응집용교반기_원일기계_조달청_설치원가_우체국예금특별회계 회계제도 개선방안 연구용역" xfId="33721"/>
    <cellStyle name="_물사랑(건축기계계약)_1. 기계환경분야(0709)_1. 기계환경분야(0709)_공사_응집용교반기_원일기계_조달청_설치원가_해외농업개발 농산물 물류 조사_한국농어촌공사" xfId="33722"/>
    <cellStyle name="_물사랑(건축기계계약)_1. 기계환경분야(0709)_1. 기계환경분야(0709)_공사_응집용교반기_원일기계_조달청_우체국예금특별회계 회계제도 개선방안 연구용역" xfId="33723"/>
    <cellStyle name="_물사랑(건축기계계약)_1. 기계환경분야(0709)_1. 기계환경분야(0709)_공사_응집용교반기_원일기계_조달청_해외농업개발 농산물 물류 조사_한국농어촌공사" xfId="33724"/>
    <cellStyle name="_물사랑(건축기계계약)_1. 기계환경분야(0709)_1. 기계환경분야(0709)_우체국예금특별회계 회계제도 개선방안 연구용역" xfId="33725"/>
    <cellStyle name="_물사랑(건축기계계약)_1. 기계환경분야(0709)_1. 기계환경분야(0709)_해외농업개발 농산물 물류 조사_한국농어촌공사" xfId="33726"/>
    <cellStyle name="_물사랑(건축기계계약)_1. 기계환경분야(0709)_1. 기계환경분야(제조)" xfId="33727"/>
    <cellStyle name="_물사랑(건축기계계약)_1. 기계환경분야(0709)_1. 기계환경분야(제조)_공사_응집용교반기_원일기계_조달청" xfId="33728"/>
    <cellStyle name="_물사랑(건축기계계약)_1. 기계환경분야(0709)_1. 기계환경분야(제조)_공사_응집용교반기_원일기계_조달청_설치원가" xfId="33729"/>
    <cellStyle name="_물사랑(건축기계계약)_1. 기계환경분야(0709)_1. 기계환경분야(제조)_공사_응집용교반기_원일기계_조달청_설치원가_우체국예금특별회계 회계제도 개선방안 연구용역" xfId="33730"/>
    <cellStyle name="_물사랑(건축기계계약)_1. 기계환경분야(0709)_1. 기계환경분야(제조)_공사_응집용교반기_원일기계_조달청_설치원가_해외농업개발 농산물 물류 조사_한국농어촌공사" xfId="33731"/>
    <cellStyle name="_물사랑(건축기계계약)_1. 기계환경분야(0709)_1. 기계환경분야(제조)_공사_응집용교반기_원일기계_조달청_우체국예금특별회계 회계제도 개선방안 연구용역" xfId="33732"/>
    <cellStyle name="_물사랑(건축기계계약)_1. 기계환경분야(0709)_1. 기계환경분야(제조)_공사_응집용교반기_원일기계_조달청_해외농업개발 농산물 물류 조사_한국농어촌공사" xfId="33733"/>
    <cellStyle name="_물사랑(건축기계계약)_1. 기계환경분야(0709)_1. 기계환경분야(제조)_우체국예금특별회계 회계제도 개선방안 연구용역" xfId="33734"/>
    <cellStyle name="_물사랑(건축기계계약)_1. 기계환경분야(0709)_1. 기계환경분야(제조)_해외농업개발 농산물 물류 조사_한국농어촌공사" xfId="33735"/>
    <cellStyle name="_물사랑(건축기계계약)_1. 기계환경분야(0709)_공사_응집용교반기_원일기계_조달청" xfId="33736"/>
    <cellStyle name="_물사랑(건축기계계약)_1. 기계환경분야(0709)_공사_응집용교반기_원일기계_조달청_설치원가" xfId="33737"/>
    <cellStyle name="_물사랑(건축기계계약)_1. 기계환경분야(0709)_공사_응집용교반기_원일기계_조달청_설치원가_우체국예금특별회계 회계제도 개선방안 연구용역" xfId="33738"/>
    <cellStyle name="_물사랑(건축기계계약)_1. 기계환경분야(0709)_공사_응집용교반기_원일기계_조달청_설치원가_해외농업개발 농산물 물류 조사_한국농어촌공사" xfId="33739"/>
    <cellStyle name="_물사랑(건축기계계약)_1. 기계환경분야(0709)_공사_응집용교반기_원일기계_조달청_우체국예금특별회계 회계제도 개선방안 연구용역" xfId="33740"/>
    <cellStyle name="_물사랑(건축기계계약)_1. 기계환경분야(0709)_공사_응집용교반기_원일기계_조달청_해외농업개발 농산물 물류 조사_한국농어촌공사" xfId="33741"/>
    <cellStyle name="_물사랑(건축기계계약)_1. 기계환경분야(0709)_우체국예금특별회계 회계제도 개선방안 연구용역" xfId="33742"/>
    <cellStyle name="_물사랑(건축기계계약)_1. 기계환경분야(0709)_해외농업개발 농산물 물류 조사_한국농어촌공사" xfId="33743"/>
    <cellStyle name="_물사랑(건축기계계약)_공사_응집용교반기_원일기계_조달청" xfId="33744"/>
    <cellStyle name="_물사랑(건축기계계약)_공사_응집용교반기_원일기계_조달청_설치원가" xfId="33745"/>
    <cellStyle name="_물사랑(건축기계계약)_공사_응집용교반기_원일기계_조달청_설치원가_우체국예금특별회계 회계제도 개선방안 연구용역" xfId="33746"/>
    <cellStyle name="_물사랑(건축기계계약)_공사_응집용교반기_원일기계_조달청_설치원가_해외농업개발 농산물 물류 조사_한국농어촌공사" xfId="33747"/>
    <cellStyle name="_물사랑(건축기계계약)_공사_응집용교반기_원일기계_조달청_우체국예금특별회계 회계제도 개선방안 연구용역" xfId="33748"/>
    <cellStyle name="_물사랑(건축기계계약)_공사_응집용교반기_원일기계_조달청_해외농업개발 농산물 물류 조사_한국농어촌공사" xfId="33749"/>
    <cellStyle name="_물사랑(건축기계계약)_우체국예금특별회계 회계제도 개선방안 연구용역" xfId="33750"/>
    <cellStyle name="_물사랑(건축기계계약)_해외농업개발 농산물 물류 조사_한국농어촌공사" xfId="33751"/>
    <cellStyle name="_미래과학탐구실-우주선 등-수정02" xfId="14403"/>
    <cellStyle name="_미시령실행" xfId="33752"/>
    <cellStyle name="_미일실행" xfId="33753"/>
    <cellStyle name="_미일실행_빛의교회 계약내역서" xfId="33754"/>
    <cellStyle name="_미일초등.미아중 공사대비표" xfId="33755"/>
    <cellStyle name="_미장교" xfId="14404"/>
    <cellStyle name="_민원최소화계획서" xfId="33756"/>
    <cellStyle name="_밀양_재활용자동화_기계분야_내역서_(0121)" xfId="14405"/>
    <cellStyle name="_밀양재활용기계분야단가조사서(0121)" xfId="14406"/>
    <cellStyle name="_밀양전기내역서(050120)" xfId="14407"/>
    <cellStyle name="_반기검토" xfId="14408"/>
    <cellStyle name="_발명왕 해밀턴의 숲속 모험" xfId="14409"/>
    <cellStyle name="_발산1단지아파트신축공사-최종" xfId="33757"/>
    <cellStyle name="_발산지구 보도육교내역서(수정-품셈)" xfId="43178"/>
    <cellStyle name="_발산지구내역서" xfId="43179"/>
    <cellStyle name="_발자국" xfId="33758"/>
    <cellStyle name="_발저스한국코팅 전기설비공사변경1" xfId="37771"/>
    <cellStyle name="_발전기용량 계산서(2008.08)" xfId="14410"/>
    <cellStyle name="_발주관리지침지원시스템구축용역" xfId="14411"/>
    <cellStyle name="_발주내역 " xfId="33759"/>
    <cellStyle name="_방동" xfId="3430"/>
    <cellStyle name="_방동_0501설계내역서" xfId="3431"/>
    <cellStyle name="_방동_0501설계내역서_0501설계내역서" xfId="3432"/>
    <cellStyle name="_방동_0501설계내역서_0501설계내역서(10억)" xfId="3433"/>
    <cellStyle name="_방동_0501설계내역서_0501설계내역서(7억)" xfId="3434"/>
    <cellStyle name="_방동_0501설계내역서_0501설계내역서(7억)-최종" xfId="3435"/>
    <cellStyle name="_방동_0501설계내역서_0513설계내역서" xfId="3436"/>
    <cellStyle name="_방동_0501설계내역서_0523설계내역서" xfId="3437"/>
    <cellStyle name="_방동_0501설계내역서_남한산성변경도급내역서 050517" xfId="3438"/>
    <cellStyle name="_방동_0501설계내역서_물놀이장준공내역서(0624)" xfId="3439"/>
    <cellStyle name="_방동_0501설계내역서_사본 - 0501설계내역서" xfId="3440"/>
    <cellStyle name="_방동_0502설계내역서" xfId="3441"/>
    <cellStyle name="_방동_0502설계내역서_0502설계내역서(0219)" xfId="3442"/>
    <cellStyle name="_방동_0502설계내역서_0502설계내역서(수정)" xfId="3443"/>
    <cellStyle name="_방동_1.1차준공서류-050909(최종)" xfId="33760"/>
    <cellStyle name="_방동_1.1차준공조정서류_051011" xfId="33761"/>
    <cellStyle name="_방동_내역서-최종0223" xfId="3444"/>
    <cellStyle name="_방동_내역서-최종0223_철거 및 이설수량산출-학교숲" xfId="3445"/>
    <cellStyle name="_방동_방동" xfId="3446"/>
    <cellStyle name="_방동_방동_0501설계내역서" xfId="3447"/>
    <cellStyle name="_방동_방동_0501설계내역서_0501설계내역서" xfId="3448"/>
    <cellStyle name="_방동_방동_0501설계내역서_0501설계내역서(10억)" xfId="3449"/>
    <cellStyle name="_방동_방동_0501설계내역서_0501설계내역서(7억)" xfId="3450"/>
    <cellStyle name="_방동_방동_0501설계내역서_0501설계내역서(7억)-최종" xfId="3451"/>
    <cellStyle name="_방동_방동_0501설계내역서_0513설계내역서" xfId="3452"/>
    <cellStyle name="_방동_방동_0501설계내역서_0523설계내역서" xfId="3453"/>
    <cellStyle name="_방동_방동_0501설계내역서_남한산성변경도급내역서 050517" xfId="3454"/>
    <cellStyle name="_방동_방동_0501설계내역서_물놀이장준공내역서(0624)" xfId="3455"/>
    <cellStyle name="_방동_방동_0501설계내역서_사본 - 0501설계내역서" xfId="3456"/>
    <cellStyle name="_방동_방동_0502설계내역서" xfId="3457"/>
    <cellStyle name="_방동_방동_0502설계내역서_0502설계내역서(0219)" xfId="3458"/>
    <cellStyle name="_방동_방동_0502설계내역서_0502설계내역서(수정)" xfId="3459"/>
    <cellStyle name="_방동_방동_1.1차준공서류-050909(최종)" xfId="33762"/>
    <cellStyle name="_방동_방동_1.1차준공조정서류_051011" xfId="33763"/>
    <cellStyle name="_방동_방동_내역서-최종0223" xfId="3460"/>
    <cellStyle name="_방동_방동_내역서-최종0223_철거 및 이설수량산출-학교숲" xfId="3461"/>
    <cellStyle name="_방동_방동_율동자연공원내 화장실 보수 및 도색공사" xfId="3462"/>
    <cellStyle name="_방동_방동_율동자연공원내 화장실 보수 및 도색공사_내역서-최종0223" xfId="3463"/>
    <cellStyle name="_방동_방동_율동자연공원내 화장실 보수 및 도색공사_내역서-최종0223_철거 및 이설수량산출-학교숲" xfId="3464"/>
    <cellStyle name="_방동_방동_율동자연공원내 화장실 보수 및 도색공사_철거 및 이설수량산출-학교숲" xfId="3465"/>
    <cellStyle name="_방동_방동_율동자연공원내 휴게편의점 도색작업-할증-천정면적추가" xfId="3466"/>
    <cellStyle name="_방동_방동_율동자연공원내 휴게편의점 도색작업-할증-천정면적추가_내역서-최종0223" xfId="3467"/>
    <cellStyle name="_방동_방동_율동자연공원내 휴게편의점 도색작업-할증-천정면적추가_내역서-최종0223_철거 및 이설수량산출-학교숲" xfId="3468"/>
    <cellStyle name="_방동_방동_율동자연공원내 휴게편의점 도색작업-할증-천정면적추가_철거 및 이설수량산출-학교숲" xfId="3469"/>
    <cellStyle name="_방동_방동_철거 및 이설수량산출-학교숲" xfId="3470"/>
    <cellStyle name="_방동_산양리지구" xfId="3471"/>
    <cellStyle name="_방동_산양리지구_0501설계내역서" xfId="3472"/>
    <cellStyle name="_방동_산양리지구_0501설계내역서_0501설계내역서" xfId="3473"/>
    <cellStyle name="_방동_산양리지구_0501설계내역서_0501설계내역서(10억)" xfId="3474"/>
    <cellStyle name="_방동_산양리지구_0501설계내역서_0501설계내역서(7억)" xfId="3475"/>
    <cellStyle name="_방동_산양리지구_0501설계내역서_0501설계내역서(7억)-최종" xfId="3476"/>
    <cellStyle name="_방동_산양리지구_0501설계내역서_0513설계내역서" xfId="3477"/>
    <cellStyle name="_방동_산양리지구_0501설계내역서_0523설계내역서" xfId="3478"/>
    <cellStyle name="_방동_산양리지구_0501설계내역서_남한산성변경도급내역서 050517" xfId="3479"/>
    <cellStyle name="_방동_산양리지구_0501설계내역서_물놀이장준공내역서(0624)" xfId="3480"/>
    <cellStyle name="_방동_산양리지구_0501설계내역서_사본 - 0501설계내역서" xfId="3481"/>
    <cellStyle name="_방동_산양리지구_0502설계내역서" xfId="3482"/>
    <cellStyle name="_방동_산양리지구_0502설계내역서_0502설계내역서(0219)" xfId="3483"/>
    <cellStyle name="_방동_산양리지구_0502설계내역서_0502설계내역서(수정)" xfId="3484"/>
    <cellStyle name="_방동_산양리지구_1.1차준공서류-050909(최종)" xfId="33764"/>
    <cellStyle name="_방동_산양리지구_1.1차준공조정서류_051011" xfId="33765"/>
    <cellStyle name="_방동_산양리지구_내역서-최종0223" xfId="3485"/>
    <cellStyle name="_방동_산양리지구_내역서-최종0223_철거 및 이설수량산출-학교숲" xfId="3486"/>
    <cellStyle name="_방동_산양리지구_율동자연공원내 화장실 보수 및 도색공사" xfId="3487"/>
    <cellStyle name="_방동_산양리지구_율동자연공원내 화장실 보수 및 도색공사_내역서-최종0223" xfId="3488"/>
    <cellStyle name="_방동_산양리지구_율동자연공원내 화장실 보수 및 도색공사_내역서-최종0223_철거 및 이설수량산출-학교숲" xfId="3489"/>
    <cellStyle name="_방동_산양리지구_율동자연공원내 화장실 보수 및 도색공사_철거 및 이설수량산출-학교숲" xfId="3490"/>
    <cellStyle name="_방동_산양리지구_율동자연공원내 휴게편의점 도색작업-할증-천정면적추가" xfId="3491"/>
    <cellStyle name="_방동_산양리지구_율동자연공원내 휴게편의점 도색작업-할증-천정면적추가_내역서-최종0223" xfId="3492"/>
    <cellStyle name="_방동_산양리지구_율동자연공원내 휴게편의점 도색작업-할증-천정면적추가_내역서-최종0223_철거 및 이설수량산출-학교숲" xfId="3493"/>
    <cellStyle name="_방동_산양리지구_율동자연공원내 휴게편의점 도색작업-할증-천정면적추가_철거 및 이설수량산출-학교숲" xfId="3494"/>
    <cellStyle name="_방동_산양리지구_철거 및 이설수량산출-학교숲" xfId="3495"/>
    <cellStyle name="_방동_서상2리" xfId="3496"/>
    <cellStyle name="_방동_서상2리_0501설계내역서" xfId="3497"/>
    <cellStyle name="_방동_서상2리_0501설계내역서_0501설계내역서" xfId="3498"/>
    <cellStyle name="_방동_서상2리_0501설계내역서_0501설계내역서(10억)" xfId="3499"/>
    <cellStyle name="_방동_서상2리_0501설계내역서_0501설계내역서(7억)" xfId="3500"/>
    <cellStyle name="_방동_서상2리_0501설계내역서_0501설계내역서(7억)-최종" xfId="3501"/>
    <cellStyle name="_방동_서상2리_0501설계내역서_0513설계내역서" xfId="3502"/>
    <cellStyle name="_방동_서상2리_0501설계내역서_0523설계내역서" xfId="3503"/>
    <cellStyle name="_방동_서상2리_0501설계내역서_남한산성변경도급내역서 050517" xfId="3504"/>
    <cellStyle name="_방동_서상2리_0501설계내역서_물놀이장준공내역서(0624)" xfId="3505"/>
    <cellStyle name="_방동_서상2리_0501설계내역서_사본 - 0501설계내역서" xfId="3506"/>
    <cellStyle name="_방동_서상2리_0502설계내역서" xfId="3507"/>
    <cellStyle name="_방동_서상2리_0502설계내역서_0502설계내역서(0219)" xfId="3508"/>
    <cellStyle name="_방동_서상2리_0502설계내역서_0502설계내역서(수정)" xfId="3509"/>
    <cellStyle name="_방동_서상2리_1.1차준공서류-050909(최종)" xfId="33766"/>
    <cellStyle name="_방동_서상2리_1.1차준공조정서류_051011" xfId="33767"/>
    <cellStyle name="_방동_서상2리_내역서-최종0223" xfId="3510"/>
    <cellStyle name="_방동_서상2리_내역서-최종0223_철거 및 이설수량산출-학교숲" xfId="3511"/>
    <cellStyle name="_방동_서상2리_율동자연공원내 화장실 보수 및 도색공사" xfId="3512"/>
    <cellStyle name="_방동_서상2리_율동자연공원내 화장실 보수 및 도색공사_내역서-최종0223" xfId="3513"/>
    <cellStyle name="_방동_서상2리_율동자연공원내 화장실 보수 및 도색공사_내역서-최종0223_철거 및 이설수량산출-학교숲" xfId="3514"/>
    <cellStyle name="_방동_서상2리_율동자연공원내 화장실 보수 및 도색공사_철거 및 이설수량산출-학교숲" xfId="3515"/>
    <cellStyle name="_방동_서상2리_율동자연공원내 휴게편의점 도색작업-할증-천정면적추가" xfId="3516"/>
    <cellStyle name="_방동_서상2리_율동자연공원내 휴게편의점 도색작업-할증-천정면적추가_내역서-최종0223" xfId="3517"/>
    <cellStyle name="_방동_서상2리_율동자연공원내 휴게편의점 도색작업-할증-천정면적추가_내역서-최종0223_철거 및 이설수량산출-학교숲" xfId="3518"/>
    <cellStyle name="_방동_서상2리_율동자연공원내 휴게편의점 도색작업-할증-천정면적추가_철거 및 이설수량산출-학교숲" xfId="3519"/>
    <cellStyle name="_방동_서상2리_철거 및 이설수량산출-학교숲" xfId="3520"/>
    <cellStyle name="_방동_원평" xfId="3521"/>
    <cellStyle name="_방동_원평_0501설계내역서" xfId="3522"/>
    <cellStyle name="_방동_원평_0501설계내역서_0501설계내역서" xfId="3523"/>
    <cellStyle name="_방동_원평_0501설계내역서_0501설계내역서(10억)" xfId="3524"/>
    <cellStyle name="_방동_원평_0501설계내역서_0501설계내역서(7억)" xfId="3525"/>
    <cellStyle name="_방동_원평_0501설계내역서_0501설계내역서(7억)-최종" xfId="3526"/>
    <cellStyle name="_방동_원평_0501설계내역서_0513설계내역서" xfId="3527"/>
    <cellStyle name="_방동_원평_0501설계내역서_0523설계내역서" xfId="3528"/>
    <cellStyle name="_방동_원평_0501설계내역서_남한산성변경도급내역서 050517" xfId="3529"/>
    <cellStyle name="_방동_원평_0501설계내역서_물놀이장준공내역서(0624)" xfId="3530"/>
    <cellStyle name="_방동_원평_0501설계내역서_사본 - 0501설계내역서" xfId="3531"/>
    <cellStyle name="_방동_원평_0502설계내역서" xfId="3532"/>
    <cellStyle name="_방동_원평_0502설계내역서_0502설계내역서(0219)" xfId="3533"/>
    <cellStyle name="_방동_원평_0502설계내역서_0502설계내역서(수정)" xfId="3534"/>
    <cellStyle name="_방동_원평_1.1차준공서류-050909(최종)" xfId="33768"/>
    <cellStyle name="_방동_원평_1.1차준공조정서류_051011" xfId="33769"/>
    <cellStyle name="_방동_원평_내역서-최종0223" xfId="3535"/>
    <cellStyle name="_방동_원평_내역서-최종0223_철거 및 이설수량산출-학교숲" xfId="3536"/>
    <cellStyle name="_방동_원평_율동자연공원내 화장실 보수 및 도색공사" xfId="3537"/>
    <cellStyle name="_방동_원평_율동자연공원내 화장실 보수 및 도색공사_내역서-최종0223" xfId="3538"/>
    <cellStyle name="_방동_원평_율동자연공원내 화장실 보수 및 도색공사_내역서-최종0223_철거 및 이설수량산출-학교숲" xfId="3539"/>
    <cellStyle name="_방동_원평_율동자연공원내 화장실 보수 및 도색공사_철거 및 이설수량산출-학교숲" xfId="3540"/>
    <cellStyle name="_방동_원평_율동자연공원내 휴게편의점 도색작업-할증-천정면적추가" xfId="3541"/>
    <cellStyle name="_방동_원평_율동자연공원내 휴게편의점 도색작업-할증-천정면적추가_내역서-최종0223" xfId="3542"/>
    <cellStyle name="_방동_원평_율동자연공원내 휴게편의점 도색작업-할증-천정면적추가_내역서-최종0223_철거 및 이설수량산출-학교숲" xfId="3543"/>
    <cellStyle name="_방동_원평_율동자연공원내 휴게편의점 도색작업-할증-천정면적추가_철거 및 이설수량산출-학교숲" xfId="3544"/>
    <cellStyle name="_방동_원평_철거 및 이설수량산출-학교숲" xfId="3545"/>
    <cellStyle name="_방동_율동자연공원내 화장실 보수 및 도색공사" xfId="3546"/>
    <cellStyle name="_방동_율동자연공원내 화장실 보수 및 도색공사_내역서-최종0223" xfId="3547"/>
    <cellStyle name="_방동_율동자연공원내 화장실 보수 및 도색공사_내역서-최종0223_철거 및 이설수량산출-학교숲" xfId="3548"/>
    <cellStyle name="_방동_율동자연공원내 화장실 보수 및 도색공사_철거 및 이설수량산출-학교숲" xfId="3549"/>
    <cellStyle name="_방동_율동자연공원내 휴게편의점 도색작업-할증-천정면적추가" xfId="3550"/>
    <cellStyle name="_방동_율동자연공원내 휴게편의점 도색작업-할증-천정면적추가_내역서-최종0223" xfId="3551"/>
    <cellStyle name="_방동_율동자연공원내 휴게편의점 도색작업-할증-천정면적추가_내역서-최종0223_철거 및 이설수량산출-학교숲" xfId="3552"/>
    <cellStyle name="_방동_율동자연공원내 휴게편의점 도색작업-할증-천정면적추가_철거 및 이설수량산출-학교숲" xfId="3553"/>
    <cellStyle name="_방동_철거 및 이설수량산출-학교숲" xfId="3554"/>
    <cellStyle name="_방동_추곡" xfId="3555"/>
    <cellStyle name="_방동_추곡_0501설계내역서" xfId="3556"/>
    <cellStyle name="_방동_추곡_0501설계내역서_0501설계내역서" xfId="3557"/>
    <cellStyle name="_방동_추곡_0501설계내역서_0501설계내역서(10억)" xfId="3558"/>
    <cellStyle name="_방동_추곡_0501설계내역서_0501설계내역서(7억)" xfId="3559"/>
    <cellStyle name="_방동_추곡_0501설계내역서_0501설계내역서(7억)-최종" xfId="3560"/>
    <cellStyle name="_방동_추곡_0501설계내역서_0513설계내역서" xfId="3561"/>
    <cellStyle name="_방동_추곡_0501설계내역서_0523설계내역서" xfId="3562"/>
    <cellStyle name="_방동_추곡_0501설계내역서_남한산성변경도급내역서 050517" xfId="3563"/>
    <cellStyle name="_방동_추곡_0501설계내역서_물놀이장준공내역서(0624)" xfId="3564"/>
    <cellStyle name="_방동_추곡_0501설계내역서_사본 - 0501설계내역서" xfId="3565"/>
    <cellStyle name="_방동_추곡_0502설계내역서" xfId="3566"/>
    <cellStyle name="_방동_추곡_0502설계내역서_0502설계내역서(0219)" xfId="3567"/>
    <cellStyle name="_방동_추곡_0502설계내역서_0502설계내역서(수정)" xfId="3568"/>
    <cellStyle name="_방동_추곡_1.1차준공서류-050909(최종)" xfId="33770"/>
    <cellStyle name="_방동_추곡_1.1차준공조정서류_051011" xfId="33771"/>
    <cellStyle name="_방동_추곡_내역서-최종0223" xfId="3569"/>
    <cellStyle name="_방동_추곡_내역서-최종0223_철거 및 이설수량산출-학교숲" xfId="3570"/>
    <cellStyle name="_방동_추곡_율동자연공원내 화장실 보수 및 도색공사" xfId="3571"/>
    <cellStyle name="_방동_추곡_율동자연공원내 화장실 보수 및 도색공사_내역서-최종0223" xfId="3572"/>
    <cellStyle name="_방동_추곡_율동자연공원내 화장실 보수 및 도색공사_내역서-최종0223_철거 및 이설수량산출-학교숲" xfId="3573"/>
    <cellStyle name="_방동_추곡_율동자연공원내 화장실 보수 및 도색공사_철거 및 이설수량산출-학교숲" xfId="3574"/>
    <cellStyle name="_방동_추곡_율동자연공원내 휴게편의점 도색작업-할증-천정면적추가" xfId="3575"/>
    <cellStyle name="_방동_추곡_율동자연공원내 휴게편의점 도색작업-할증-천정면적추가_내역서-최종0223" xfId="3576"/>
    <cellStyle name="_방동_추곡_율동자연공원내 휴게편의점 도색작업-할증-천정면적추가_내역서-최종0223_철거 및 이설수량산출-학교숲" xfId="3577"/>
    <cellStyle name="_방동_추곡_율동자연공원내 휴게편의점 도색작업-할증-천정면적추가_철거 및 이설수량산출-학교숲" xfId="3578"/>
    <cellStyle name="_방동_추곡_철거 및 이설수량산출-학교숲" xfId="3579"/>
    <cellStyle name="_방범CCTV 관제센터 설계11" xfId="950"/>
    <cellStyle name="_방범용CCTV수정-최종" xfId="951"/>
    <cellStyle name="_방사선" xfId="14412"/>
    <cellStyle name="_방송내역" xfId="37772"/>
    <cellStyle name="_방송장비" xfId="37773"/>
    <cellStyle name="_방송장치" xfId="952"/>
    <cellStyle name="_방수천정창호유리석내역" xfId="33772"/>
    <cellStyle name="_방이동오피스텔-압구정 아크로빌-천안두정아파트(제일하이텍)" xfId="953"/>
    <cellStyle name="_방이동오피스텔-압구정 아크로빌-천안두정아파트(제일하이텍) 2" xfId="33773"/>
    <cellStyle name="_방이동오피스텔-압구정 아크로빌-천안두정아파트(제일하이텍) 3" xfId="33774"/>
    <cellStyle name="_방이동오피스텔-압구정 아크로빌-천안두정아파트(제일하이텍)_Sheet2" xfId="33775"/>
    <cellStyle name="_방이동오피스텔-압구정 아크로빌-천안두정아파트(제일하이텍)_산출서" xfId="33776"/>
    <cellStyle name="_방이동오피스텔-압구정 아크로빌-천안두정아파트(제일하이텍)_일위대가" xfId="33777"/>
    <cellStyle name="_방이동오피스텔-압구정 아크로빌-천안두정아파트(제일하이텍)_일위목록" xfId="33778"/>
    <cellStyle name="_방화벽" xfId="954"/>
    <cellStyle name="_방화벽이중화" xfId="955"/>
    <cellStyle name="_배관,전기,계장공사비_rev2" xfId="37774"/>
    <cellStyle name="_배수공" xfId="3580"/>
    <cellStyle name="_배수공(구덕)" xfId="43180"/>
    <cellStyle name="_배수공_Book1" xfId="3581"/>
    <cellStyle name="_배정통보조합제출용" xfId="956"/>
    <cellStyle name="_배정통보조합제출용_Sheet2" xfId="33779"/>
    <cellStyle name="_배정통보조합제출용_링크 견적" xfId="33780"/>
    <cellStyle name="_배정통보조합제출용_산출서" xfId="33781"/>
    <cellStyle name="_배정통보조합제출용_일위대가" xfId="33782"/>
    <cellStyle name="_배정통보조합제출용_일위목록" xfId="33783"/>
    <cellStyle name="_백악기공룡공원내역서" xfId="33784"/>
    <cellStyle name="_백악기테마파크(제조+설치)-최종" xfId="33785"/>
    <cellStyle name="_백제군사" xfId="957"/>
    <cellStyle name="_백제군사 준공내역" xfId="958"/>
    <cellStyle name="_백제역사박물관 (공량표)" xfId="3582"/>
    <cellStyle name="_백제역사박물관 (산출서)" xfId="3583"/>
    <cellStyle name="_버스1" xfId="14413"/>
    <cellStyle name="_범용추가개발 설계내역서(평균가중치방식)" xfId="14414"/>
    <cellStyle name="_범용프로그램도입 예산설계서(2003기준)_1.6" xfId="14415"/>
    <cellStyle name="_범용프로그램도입 예산설계서_1.2" xfId="14416"/>
    <cellStyle name="_법령정보유관리" xfId="959"/>
    <cellStyle name="_법면보호(ASNA 제출)" xfId="3584"/>
    <cellStyle name="_변경계약" xfId="14417"/>
    <cellStyle name="_변경계약 내역서(030610)" xfId="14418"/>
    <cellStyle name="_변경내역서" xfId="14419"/>
    <cellStyle name="_변경내역서 -3" xfId="3585"/>
    <cellStyle name="_변경내역서 총괄" xfId="14420"/>
    <cellStyle name="_변경내역서(030609)" xfId="14421"/>
    <cellStyle name="_변경내역서(050316)" xfId="33786"/>
    <cellStyle name="_변경도급내역(0711)" xfId="14422"/>
    <cellStyle name="_변경전 내역검토(참고용)" xfId="960"/>
    <cellStyle name="_변경전 내역검토(참고용) 2" xfId="33787"/>
    <cellStyle name="_변경전 내역검토(참고용) 3" xfId="33788"/>
    <cellStyle name="_변경전 내역검토(참고용)_Sheet2" xfId="33789"/>
    <cellStyle name="_변경전 내역검토(참고용)_산출서" xfId="33790"/>
    <cellStyle name="_변경전 내역검토(참고용)_일위대가" xfId="33791"/>
    <cellStyle name="_변경전 내역검토(참고용)_일위목록" xfId="33792"/>
    <cellStyle name="_별첨(계획서및실적서양식)" xfId="961"/>
    <cellStyle name="_별첨(계획서및실적서양식)_1" xfId="962"/>
    <cellStyle name="_보고서" xfId="963"/>
    <cellStyle name="_보고서 cover" xfId="33793"/>
    <cellStyle name="_보고서(인천노동사무소) " xfId="964"/>
    <cellStyle name="_보고서(진해)" xfId="965"/>
    <cellStyle name="_보고서-1" xfId="37775"/>
    <cellStyle name="_보령_뒷부분1" xfId="966"/>
    <cellStyle name="_보령처리구역 하수관거 공사원가검토_보령시수도사업소(2006.10)_1030" xfId="967"/>
    <cellStyle name="_보수공사" xfId="33794"/>
    <cellStyle name="_보안시스템" xfId="968"/>
    <cellStyle name="_보완개발" xfId="969"/>
    <cellStyle name="_보일러" xfId="14423"/>
    <cellStyle name="_보훈의료발전방안" xfId="970"/>
    <cellStyle name="_보훈행정" xfId="14424"/>
    <cellStyle name="_복사본 2004년공수생산성실적1" xfId="37776"/>
    <cellStyle name="_복사본 2004년공수생산성실적1 (version 1)" xfId="37777"/>
    <cellStyle name="_복사본 2004년공수생산성실적1 (version 1)_1" xfId="37778"/>
    <cellStyle name="_복사본 2004년공수생산성실적1 (version 1)_2" xfId="37779"/>
    <cellStyle name="_복사본 2004년공수생산성실적1_1" xfId="37780"/>
    <cellStyle name="_복사본 2004년공수생산성실적1_2" xfId="37781"/>
    <cellStyle name="_복사본 The Gale Company Renovation Work (0202)" xfId="33795"/>
    <cellStyle name="_복사본 신기술작업중" xfId="14425"/>
    <cellStyle name="_복사본부천테크노파크(제출)" xfId="3586"/>
    <cellStyle name="_본관기초 가실행" xfId="14426"/>
    <cellStyle name="_본관기초 가실행 2" xfId="14427"/>
    <cellStyle name="_본관기초 가실행 3" xfId="14428"/>
    <cellStyle name="_본관기초 가실행 4" xfId="14429"/>
    <cellStyle name="_본관기초 가실행_당진78-연돌-개략공사비" xfId="14430"/>
    <cellStyle name="_본관기초 가실행_당진78-연돌-개략공사비 2" xfId="14431"/>
    <cellStyle name="_본관기초 가실행_당진78-연돌-개략공사비 3" xfId="14432"/>
    <cellStyle name="_본관기초 가실행_당진78-연돌-개략공사비 4" xfId="14433"/>
    <cellStyle name="_본관기초굴착 예상도급" xfId="14434"/>
    <cellStyle name="_본관기초굴착 예상도급 2" xfId="14435"/>
    <cellStyle name="_본관기초굴착 예상도급 3" xfId="14436"/>
    <cellStyle name="_본관기초굴착 예상도급 4" xfId="14437"/>
    <cellStyle name="_본관기초굴착 예상도급_당진78-연돌-개략공사비" xfId="14438"/>
    <cellStyle name="_본관기초굴착 예상도급_당진78-연돌-개략공사비 2" xfId="14439"/>
    <cellStyle name="_본관기초굴착 예상도급_당진78-연돌-개략공사비 3" xfId="14440"/>
    <cellStyle name="_본관기초굴착 예상도급_당진78-연돌-개략공사비 4" xfId="14441"/>
    <cellStyle name="_본사용(원가분석)" xfId="3587"/>
    <cellStyle name="_본사준공내역서(진짜)" xfId="971"/>
    <cellStyle name="_본사준공내역서(진짜)_Sheet2" xfId="33796"/>
    <cellStyle name="_본사준공내역서(진짜)_링크 견적" xfId="33797"/>
    <cellStyle name="_본사준공내역서(진짜)_산출서" xfId="33798"/>
    <cellStyle name="_본사준공내역서(진짜)_일위대가" xfId="33799"/>
    <cellStyle name="_본사준공내역서(진짜)_일위목록" xfId="33800"/>
    <cellStyle name="_본인확인장치" xfId="3588"/>
    <cellStyle name="_본점(최종)" xfId="33801"/>
    <cellStyle name="_본점본관" xfId="14442"/>
    <cellStyle name="_봉개관광단지도로개설공사설계변경" xfId="37782"/>
    <cellStyle name="_봉곡중총괄(대지완결)" xfId="33802"/>
    <cellStyle name="_봉림고교 교사신축(최종)" xfId="972"/>
    <cellStyle name="_봉림고교 교사신축(최종)-참고용" xfId="973"/>
    <cellStyle name="_부대공" xfId="3589"/>
    <cellStyle name="_부대공(3회변경)" xfId="3590"/>
    <cellStyle name="_부대공_2.배수공" xfId="43181"/>
    <cellStyle name="_부대공_Book1" xfId="3591"/>
    <cellStyle name="_부대공_배수공" xfId="43182"/>
    <cellStyle name="_부대공_부대공" xfId="43183"/>
    <cellStyle name="_부대공_부대공_2공구토공" xfId="43184"/>
    <cellStyle name="_부대공_부대공_부대공-03" xfId="43185"/>
    <cellStyle name="_부대공_부대공_부대공-03_2공구토공" xfId="43186"/>
    <cellStyle name="_부대공_부대공_부대공-03_토공" xfId="43187"/>
    <cellStyle name="_부대공_부대공_부대공-04" xfId="43188"/>
    <cellStyle name="_부대공_부대공_부대공-04_2공구토공" xfId="43189"/>
    <cellStyle name="_부대공_부대공_부대공-04_부대공-03" xfId="43190"/>
    <cellStyle name="_부대공_부대공_부대공-04_부대공-03_2공구토공" xfId="43191"/>
    <cellStyle name="_부대공_부대공_부대공-04_부대공-03_토공" xfId="43192"/>
    <cellStyle name="_부대공_부대공_부대공-04_토공" xfId="43193"/>
    <cellStyle name="_부대공_부대공_토공" xfId="43194"/>
    <cellStyle name="_부대공_부대공-03" xfId="43195"/>
    <cellStyle name="_부대공_부대공-03_2공구토공" xfId="43196"/>
    <cellStyle name="_부대공_부대공-03_토공" xfId="43197"/>
    <cellStyle name="_부대공_부대공-04" xfId="43198"/>
    <cellStyle name="_부대공_부대공-04_2공구토공" xfId="43199"/>
    <cellStyle name="_부대공_부대공-04_부대공-03" xfId="43200"/>
    <cellStyle name="_부대공_부대공-04_부대공-03_2공구토공" xfId="43201"/>
    <cellStyle name="_부대공_부대공-04_부대공-03_토공" xfId="43202"/>
    <cellStyle name="_부대공_부대공-04_토공" xfId="43203"/>
    <cellStyle name="_부대공_포장공" xfId="43204"/>
    <cellStyle name="_부대공-04" xfId="43205"/>
    <cellStyle name="_부대공-04_2공구토공" xfId="43206"/>
    <cellStyle name="_부대공-04_토공" xfId="43207"/>
    <cellStyle name="_부대공-2" xfId="43208"/>
    <cellStyle name="_부대공-2_2공구토공" xfId="43209"/>
    <cellStyle name="_부대공-2_부대공" xfId="43210"/>
    <cellStyle name="_부대공-2_부대공_2공구토공" xfId="43211"/>
    <cellStyle name="_부대공-2_부대공_부대공-03" xfId="43212"/>
    <cellStyle name="_부대공-2_부대공_부대공-03_2공구토공" xfId="43213"/>
    <cellStyle name="_부대공-2_부대공_부대공-03_토공" xfId="43214"/>
    <cellStyle name="_부대공-2_부대공_부대공-04" xfId="43215"/>
    <cellStyle name="_부대공-2_부대공_부대공-04_2공구토공" xfId="43216"/>
    <cellStyle name="_부대공-2_부대공_부대공-04_부대공-03" xfId="43217"/>
    <cellStyle name="_부대공-2_부대공_부대공-04_부대공-03_2공구토공" xfId="43218"/>
    <cellStyle name="_부대공-2_부대공_부대공-04_부대공-03_토공" xfId="43219"/>
    <cellStyle name="_부대공-2_부대공_부대공-04_토공" xfId="43220"/>
    <cellStyle name="_부대공-2_부대공_토공" xfId="43221"/>
    <cellStyle name="_부대공-2_부대공-03" xfId="43222"/>
    <cellStyle name="_부대공-2_부대공-03_2공구토공" xfId="43223"/>
    <cellStyle name="_부대공-2_부대공-03_토공" xfId="43224"/>
    <cellStyle name="_부대공-2_부대공-04" xfId="43225"/>
    <cellStyle name="_부대공-2_부대공-04_2공구토공" xfId="43226"/>
    <cellStyle name="_부대공-2_부대공-04_부대공-03" xfId="43227"/>
    <cellStyle name="_부대공-2_부대공-04_부대공-03_2공구토공" xfId="43228"/>
    <cellStyle name="_부대공-2_부대공-04_부대공-03_토공" xfId="43229"/>
    <cellStyle name="_부대공-2_부대공-04_토공" xfId="43230"/>
    <cellStyle name="_부대공-2_토공" xfId="43231"/>
    <cellStyle name="_부대공-4" xfId="43232"/>
    <cellStyle name="_부대공-4_2공구토공" xfId="43233"/>
    <cellStyle name="_부대공-4_부대공-03" xfId="43234"/>
    <cellStyle name="_부대공-4_부대공-03_2공구토공" xfId="43235"/>
    <cellStyle name="_부대공-4_부대공-03_토공" xfId="43236"/>
    <cellStyle name="_부대공-4_토공" xfId="43237"/>
    <cellStyle name="_부대공-5" xfId="43238"/>
    <cellStyle name="_부대공-5_2공구토공" xfId="43239"/>
    <cellStyle name="_부대공-5_부대공" xfId="43240"/>
    <cellStyle name="_부대공-5_부대공_2공구토공" xfId="43241"/>
    <cellStyle name="_부대공-5_부대공_부대공-03" xfId="43242"/>
    <cellStyle name="_부대공-5_부대공_부대공-03_2공구토공" xfId="43243"/>
    <cellStyle name="_부대공-5_부대공_부대공-03_토공" xfId="43244"/>
    <cellStyle name="_부대공-5_부대공_부대공-04" xfId="43245"/>
    <cellStyle name="_부대공-5_부대공_부대공-04_2공구토공" xfId="43246"/>
    <cellStyle name="_부대공-5_부대공_부대공-04_부대공-03" xfId="43247"/>
    <cellStyle name="_부대공-5_부대공_부대공-04_부대공-03_2공구토공" xfId="43248"/>
    <cellStyle name="_부대공-5_부대공_부대공-04_부대공-03_토공" xfId="43249"/>
    <cellStyle name="_부대공-5_부대공_부대공-04_토공" xfId="43250"/>
    <cellStyle name="_부대공-5_부대공_토공" xfId="43251"/>
    <cellStyle name="_부대공-5_부대공-03" xfId="43252"/>
    <cellStyle name="_부대공-5_부대공-03_2공구토공" xfId="43253"/>
    <cellStyle name="_부대공-5_부대공-03_토공" xfId="43254"/>
    <cellStyle name="_부대공-5_부대공-04" xfId="43255"/>
    <cellStyle name="_부대공-5_부대공-04_2공구토공" xfId="43256"/>
    <cellStyle name="_부대공-5_부대공-04_부대공-03" xfId="43257"/>
    <cellStyle name="_부대공-5_부대공-04_부대공-03_2공구토공" xfId="43258"/>
    <cellStyle name="_부대공-5_부대공-04_부대공-03_토공" xfId="43259"/>
    <cellStyle name="_부대공-5_부대공-04_토공" xfId="43260"/>
    <cellStyle name="_부대공-5_토공" xfId="43261"/>
    <cellStyle name="_부대입찰" xfId="37783"/>
    <cellStyle name="_부대입찰_가실행예산" xfId="37784"/>
    <cellStyle name="_부대입찰_신한낙찰율대비" xfId="37785"/>
    <cellStyle name="_부대입찰_신한낙찰율대비_신한하도급검토(안)" xfId="37786"/>
    <cellStyle name="_부대입찰_제1차발주요약서" xfId="37787"/>
    <cellStyle name="_부대입찰_최초실행내역" xfId="37788"/>
    <cellStyle name="_부대입찰_현장관리비" xfId="37789"/>
    <cellStyle name="_부대입찰내역서" xfId="14443"/>
    <cellStyle name="_부대입찰양식②" xfId="3592"/>
    <cellStyle name="_부대입찰양식②_경찰서-터미널간도로(투찰)②" xfId="3593"/>
    <cellStyle name="_부대입찰양식②_경찰서-터미널간도로(투찰)②_마현생창(동양고속)" xfId="3594"/>
    <cellStyle name="_부대입찰양식②_경찰서-터미널간도로(투찰)②_마현생창(동양고속)_왜관-태평건설" xfId="3595"/>
    <cellStyle name="_부대입찰양식②_경찰서-터미널간도로(투찰)②_왜관-태평건설" xfId="3596"/>
    <cellStyle name="_부대입찰양식②_마현생창(동양고속)" xfId="3597"/>
    <cellStyle name="_부대입찰양식②_마현생창(동양고속)_왜관-태평건설" xfId="3598"/>
    <cellStyle name="_부대입찰양식②_봉무지방산업단지도로(투찰)②" xfId="3599"/>
    <cellStyle name="_부대입찰양식②_봉무지방산업단지도로(투찰)②_마현생창(동양고속)" xfId="3600"/>
    <cellStyle name="_부대입찰양식②_봉무지방산업단지도로(투찰)②_마현생창(동양고속)_왜관-태평건설" xfId="3601"/>
    <cellStyle name="_부대입찰양식②_봉무지방산업단지도로(투찰)②_왜관-태평건설" xfId="3602"/>
    <cellStyle name="_부대입찰양식②_봉무지방산업단지도로(투찰)②+0.250%" xfId="3603"/>
    <cellStyle name="_부대입찰양식②_봉무지방산업단지도로(투찰)②+0.250%_마현생창(동양고속)" xfId="3604"/>
    <cellStyle name="_부대입찰양식②_봉무지방산업단지도로(투찰)②+0.250%_마현생창(동양고속)_왜관-태평건설" xfId="3605"/>
    <cellStyle name="_부대입찰양식②_봉무지방산업단지도로(투찰)②+0.250%_왜관-태평건설" xfId="3606"/>
    <cellStyle name="_부대입찰양식②_왜관-태평건설" xfId="3607"/>
    <cellStyle name="_부대입찰양식②_합덕-신례원(2공구)투찰" xfId="3608"/>
    <cellStyle name="_부대입찰양식②_합덕-신례원(2공구)투찰_경찰서-터미널간도로(투찰)②" xfId="3609"/>
    <cellStyle name="_부대입찰양식②_합덕-신례원(2공구)투찰_경찰서-터미널간도로(투찰)②_마현생창(동양고속)" xfId="3610"/>
    <cellStyle name="_부대입찰양식②_합덕-신례원(2공구)투찰_경찰서-터미널간도로(투찰)②_마현생창(동양고속)_왜관-태평건설" xfId="3611"/>
    <cellStyle name="_부대입찰양식②_합덕-신례원(2공구)투찰_경찰서-터미널간도로(투찰)②_왜관-태평건설" xfId="3612"/>
    <cellStyle name="_부대입찰양식②_합덕-신례원(2공구)투찰_마현생창(동양고속)" xfId="3613"/>
    <cellStyle name="_부대입찰양식②_합덕-신례원(2공구)투찰_마현생창(동양고속)_왜관-태평건설" xfId="3614"/>
    <cellStyle name="_부대입찰양식②_합덕-신례원(2공구)투찰_봉무지방산업단지도로(투찰)②" xfId="3615"/>
    <cellStyle name="_부대입찰양식②_합덕-신례원(2공구)투찰_봉무지방산업단지도로(투찰)②_마현생창(동양고속)" xfId="3616"/>
    <cellStyle name="_부대입찰양식②_합덕-신례원(2공구)투찰_봉무지방산업단지도로(투찰)②_마현생창(동양고속)_왜관-태평건설" xfId="3617"/>
    <cellStyle name="_부대입찰양식②_합덕-신례원(2공구)투찰_봉무지방산업단지도로(투찰)②_왜관-태평건설" xfId="3618"/>
    <cellStyle name="_부대입찰양식②_합덕-신례원(2공구)투찰_봉무지방산업단지도로(투찰)②+0.250%" xfId="3619"/>
    <cellStyle name="_부대입찰양식②_합덕-신례원(2공구)투찰_봉무지방산업단지도로(투찰)②+0.250%_마현생창(동양고속)" xfId="3620"/>
    <cellStyle name="_부대입찰양식②_합덕-신례원(2공구)투찰_봉무지방산업단지도로(투찰)②+0.250%_마현생창(동양고속)_왜관-태평건설" xfId="3621"/>
    <cellStyle name="_부대입찰양식②_합덕-신례원(2공구)투찰_봉무지방산업단지도로(투찰)②+0.250%_왜관-태평건설" xfId="3622"/>
    <cellStyle name="_부대입찰양식②_합덕-신례원(2공구)투찰_왜관-태평건설" xfId="3623"/>
    <cellStyle name="_부대입찰양식②_합덕-신례원(2공구)투찰_합덕-신례원(2공구)투찰" xfId="3624"/>
    <cellStyle name="_부대입찰양식②_합덕-신례원(2공구)투찰_합덕-신례원(2공구)투찰_경찰서-터미널간도로(투찰)②" xfId="3625"/>
    <cellStyle name="_부대입찰양식②_합덕-신례원(2공구)투찰_합덕-신례원(2공구)투찰_경찰서-터미널간도로(투찰)②_마현생창(동양고속)" xfId="3626"/>
    <cellStyle name="_부대입찰양식②_합덕-신례원(2공구)투찰_합덕-신례원(2공구)투찰_경찰서-터미널간도로(투찰)②_마현생창(동양고속)_왜관-태평건설" xfId="3627"/>
    <cellStyle name="_부대입찰양식②_합덕-신례원(2공구)투찰_합덕-신례원(2공구)투찰_경찰서-터미널간도로(투찰)②_왜관-태평건설" xfId="3628"/>
    <cellStyle name="_부대입찰양식②_합덕-신례원(2공구)투찰_합덕-신례원(2공구)투찰_마현생창(동양고속)" xfId="3629"/>
    <cellStyle name="_부대입찰양식②_합덕-신례원(2공구)투찰_합덕-신례원(2공구)투찰_마현생창(동양고속)_왜관-태평건설" xfId="3630"/>
    <cellStyle name="_부대입찰양식②_합덕-신례원(2공구)투찰_합덕-신례원(2공구)투찰_봉무지방산업단지도로(투찰)②" xfId="3631"/>
    <cellStyle name="_부대입찰양식②_합덕-신례원(2공구)투찰_합덕-신례원(2공구)투찰_봉무지방산업단지도로(투찰)②_마현생창(동양고속)" xfId="3632"/>
    <cellStyle name="_부대입찰양식②_합덕-신례원(2공구)투찰_합덕-신례원(2공구)투찰_봉무지방산업단지도로(투찰)②_마현생창(동양고속)_왜관-태평건설" xfId="3633"/>
    <cellStyle name="_부대입찰양식②_합덕-신례원(2공구)투찰_합덕-신례원(2공구)투찰_봉무지방산업단지도로(투찰)②_왜관-태평건설" xfId="3634"/>
    <cellStyle name="_부대입찰양식②_합덕-신례원(2공구)투찰_합덕-신례원(2공구)투찰_봉무지방산업단지도로(투찰)②+0.250%" xfId="3635"/>
    <cellStyle name="_부대입찰양식②_합덕-신례원(2공구)투찰_합덕-신례원(2공구)투찰_봉무지방산업단지도로(투찰)②+0.250%_마현생창(동양고속)" xfId="3636"/>
    <cellStyle name="_부대입찰양식②_합덕-신례원(2공구)투찰_합덕-신례원(2공구)투찰_봉무지방산업단지도로(투찰)②+0.250%_마현생창(동양고속)_왜관-태평건설" xfId="3637"/>
    <cellStyle name="_부대입찰양식②_합덕-신례원(2공구)투찰_합덕-신례원(2공구)투찰_봉무지방산업단지도로(투찰)②+0.250%_왜관-태평건설" xfId="3638"/>
    <cellStyle name="_부대입찰양식②_합덕-신례원(2공구)투찰_합덕-신례원(2공구)투찰_왜관-태평건설" xfId="3639"/>
    <cellStyle name="_부대입찰확약서" xfId="3640"/>
    <cellStyle name="_부대토목공사 무단가내역(1)" xfId="14444"/>
    <cellStyle name="_부록" xfId="3641"/>
    <cellStyle name="_부림제(혁성종합)" xfId="974"/>
    <cellStyle name="_부산ion city-포스코건설" xfId="33803"/>
    <cellStyle name="_부산소방 제출용 200407" xfId="975"/>
    <cellStyle name="_부산원가1014_최종" xfId="976"/>
    <cellStyle name="_부산화명CASH" xfId="33804"/>
    <cellStyle name="_부산화명착공회의(2002(1).04.19)" xfId="33805"/>
    <cellStyle name="_부에나비스타 빌라 설계견적" xfId="33806"/>
    <cellStyle name="_부에나비스타 빌라 인테리어공사" xfId="33807"/>
    <cellStyle name="_부용전기" xfId="33808"/>
    <cellStyle name="_부천터미날 신고 체육시설금속공사" xfId="33809"/>
    <cellStyle name="_부천홈프러스(실행)" xfId="14445"/>
    <cellStyle name="_부평배수지(투찰)" xfId="3642"/>
    <cellStyle name="_부평배수지(투찰)_경찰서-터미널간도로(투찰)②" xfId="3643"/>
    <cellStyle name="_부평배수지(투찰)_경찰서-터미널간도로(투찰)②_마현생창(동양고속)" xfId="3644"/>
    <cellStyle name="_부평배수지(투찰)_경찰서-터미널간도로(투찰)②_마현생창(동양고속)_왜관-태평건설" xfId="3645"/>
    <cellStyle name="_부평배수지(투찰)_경찰서-터미널간도로(투찰)②_왜관-태평건설" xfId="3646"/>
    <cellStyle name="_부평배수지(투찰)_마현생창(동양고속)" xfId="3647"/>
    <cellStyle name="_부평배수지(투찰)_마현생창(동양고속)_왜관-태평건설" xfId="3648"/>
    <cellStyle name="_부평배수지(투찰)_봉무지방산업단지도로(투찰)②" xfId="3649"/>
    <cellStyle name="_부평배수지(투찰)_봉무지방산업단지도로(투찰)②_마현생창(동양고속)" xfId="3650"/>
    <cellStyle name="_부평배수지(투찰)_봉무지방산업단지도로(투찰)②_마현생창(동양고속)_왜관-태평건설" xfId="3651"/>
    <cellStyle name="_부평배수지(투찰)_봉무지방산업단지도로(투찰)②_왜관-태평건설" xfId="3652"/>
    <cellStyle name="_부평배수지(투찰)_봉무지방산업단지도로(투찰)②+0.250%" xfId="3653"/>
    <cellStyle name="_부평배수지(투찰)_봉무지방산업단지도로(투찰)②+0.250%_마현생창(동양고속)" xfId="3654"/>
    <cellStyle name="_부평배수지(투찰)_봉무지방산업단지도로(투찰)②+0.250%_마현생창(동양고속)_왜관-태평건설" xfId="3655"/>
    <cellStyle name="_부평배수지(투찰)_봉무지방산업단지도로(투찰)②+0.250%_왜관-태평건설" xfId="3656"/>
    <cellStyle name="_부평배수지(투찰)_왜관-태평건설" xfId="3657"/>
    <cellStyle name="_부평배수지(투찰)_합덕-신례원(2공구)투찰" xfId="3658"/>
    <cellStyle name="_부평배수지(투찰)_합덕-신례원(2공구)투찰_경찰서-터미널간도로(투찰)②" xfId="3659"/>
    <cellStyle name="_부평배수지(투찰)_합덕-신례원(2공구)투찰_경찰서-터미널간도로(투찰)②_마현생창(동양고속)" xfId="3660"/>
    <cellStyle name="_부평배수지(투찰)_합덕-신례원(2공구)투찰_경찰서-터미널간도로(투찰)②_마현생창(동양고속)_왜관-태평건설" xfId="3661"/>
    <cellStyle name="_부평배수지(투찰)_합덕-신례원(2공구)투찰_경찰서-터미널간도로(투찰)②_왜관-태평건설" xfId="3662"/>
    <cellStyle name="_부평배수지(투찰)_합덕-신례원(2공구)투찰_마현생창(동양고속)" xfId="3663"/>
    <cellStyle name="_부평배수지(투찰)_합덕-신례원(2공구)투찰_마현생창(동양고속)_왜관-태평건설" xfId="3664"/>
    <cellStyle name="_부평배수지(투찰)_합덕-신례원(2공구)투찰_봉무지방산업단지도로(투찰)②" xfId="3665"/>
    <cellStyle name="_부평배수지(투찰)_합덕-신례원(2공구)투찰_봉무지방산업단지도로(투찰)②_마현생창(동양고속)" xfId="3666"/>
    <cellStyle name="_부평배수지(투찰)_합덕-신례원(2공구)투찰_봉무지방산업단지도로(투찰)②_마현생창(동양고속)_왜관-태평건설" xfId="3667"/>
    <cellStyle name="_부평배수지(투찰)_합덕-신례원(2공구)투찰_봉무지방산업단지도로(투찰)②_왜관-태평건설" xfId="3668"/>
    <cellStyle name="_부평배수지(투찰)_합덕-신례원(2공구)투찰_봉무지방산업단지도로(투찰)②+0.250%" xfId="3669"/>
    <cellStyle name="_부평배수지(투찰)_합덕-신례원(2공구)투찰_봉무지방산업단지도로(투찰)②+0.250%_마현생창(동양고속)" xfId="3670"/>
    <cellStyle name="_부평배수지(투찰)_합덕-신례원(2공구)투찰_봉무지방산업단지도로(투찰)②+0.250%_마현생창(동양고속)_왜관-태평건설" xfId="3671"/>
    <cellStyle name="_부평배수지(투찰)_합덕-신례원(2공구)투찰_봉무지방산업단지도로(투찰)②+0.250%_왜관-태평건설" xfId="3672"/>
    <cellStyle name="_부평배수지(투찰)_합덕-신례원(2공구)투찰_왜관-태평건설" xfId="3673"/>
    <cellStyle name="_부평배수지(투찰)_합덕-신례원(2공구)투찰_합덕-신례원(2공구)투찰" xfId="3674"/>
    <cellStyle name="_부평배수지(투찰)_합덕-신례원(2공구)투찰_합덕-신례원(2공구)투찰_경찰서-터미널간도로(투찰)②" xfId="3675"/>
    <cellStyle name="_부평배수지(투찰)_합덕-신례원(2공구)투찰_합덕-신례원(2공구)투찰_경찰서-터미널간도로(투찰)②_마현생창(동양고속)" xfId="3676"/>
    <cellStyle name="_부평배수지(투찰)_합덕-신례원(2공구)투찰_합덕-신례원(2공구)투찰_경찰서-터미널간도로(투찰)②_마현생창(동양고속)_왜관-태평건설" xfId="3677"/>
    <cellStyle name="_부평배수지(투찰)_합덕-신례원(2공구)투찰_합덕-신례원(2공구)투찰_경찰서-터미널간도로(투찰)②_왜관-태평건설" xfId="3678"/>
    <cellStyle name="_부평배수지(투찰)_합덕-신례원(2공구)투찰_합덕-신례원(2공구)투찰_마현생창(동양고속)" xfId="3679"/>
    <cellStyle name="_부평배수지(투찰)_합덕-신례원(2공구)투찰_합덕-신례원(2공구)투찰_마현생창(동양고속)_왜관-태평건설" xfId="3680"/>
    <cellStyle name="_부평배수지(투찰)_합덕-신례원(2공구)투찰_합덕-신례원(2공구)투찰_봉무지방산업단지도로(투찰)②" xfId="3681"/>
    <cellStyle name="_부평배수지(투찰)_합덕-신례원(2공구)투찰_합덕-신례원(2공구)투찰_봉무지방산업단지도로(투찰)②_마현생창(동양고속)" xfId="3682"/>
    <cellStyle name="_부평배수지(투찰)_합덕-신례원(2공구)투찰_합덕-신례원(2공구)투찰_봉무지방산업단지도로(투찰)②_마현생창(동양고속)_왜관-태평건설" xfId="3683"/>
    <cellStyle name="_부평배수지(투찰)_합덕-신례원(2공구)투찰_합덕-신례원(2공구)투찰_봉무지방산업단지도로(투찰)②_왜관-태평건설" xfId="3684"/>
    <cellStyle name="_부평배수지(투찰)_합덕-신례원(2공구)투찰_합덕-신례원(2공구)투찰_봉무지방산업단지도로(투찰)②+0.250%" xfId="3685"/>
    <cellStyle name="_부평배수지(투찰)_합덕-신례원(2공구)투찰_합덕-신례원(2공구)투찰_봉무지방산업단지도로(투찰)②+0.250%_마현생창(동양고속)" xfId="3686"/>
    <cellStyle name="_부평배수지(투찰)_합덕-신례원(2공구)투찰_합덕-신례원(2공구)투찰_봉무지방산업단지도로(투찰)②+0.250%_마현생창(동양고속)_왜관-태평건설" xfId="3687"/>
    <cellStyle name="_부평배수지(투찰)_합덕-신례원(2공구)투찰_합덕-신례원(2공구)투찰_봉무지방산업단지도로(투찰)②+0.250%_왜관-태평건설" xfId="3688"/>
    <cellStyle name="_부평배수지(투찰)_합덕-신례원(2공구)투찰_합덕-신례원(2공구)투찰_왜관-태평건설" xfId="3689"/>
    <cellStyle name="_부평점정산내역" xfId="14446"/>
    <cellStyle name="_부하" xfId="977"/>
    <cellStyle name="_부하계산서()" xfId="37790"/>
    <cellStyle name="_부하계산서() 10" xfId="37791"/>
    <cellStyle name="_부하계산서() 11" xfId="37792"/>
    <cellStyle name="_부하계산서() 12" xfId="37793"/>
    <cellStyle name="_부하계산서() 13" xfId="37794"/>
    <cellStyle name="_부하계산서() 14" xfId="37795"/>
    <cellStyle name="_부하계산서() 2" xfId="37796"/>
    <cellStyle name="_부하계산서() 3" xfId="37797"/>
    <cellStyle name="_부하계산서() 4" xfId="37798"/>
    <cellStyle name="_부하계산서() 5" xfId="37799"/>
    <cellStyle name="_부하계산서() 6" xfId="37800"/>
    <cellStyle name="_부하계산서() 7" xfId="37801"/>
    <cellStyle name="_부하계산서() 8" xfId="37802"/>
    <cellStyle name="_부하계산서() 9" xfId="37803"/>
    <cellStyle name="_북한영상관실시설계(040309)" xfId="978"/>
    <cellStyle name="_북한영상관실시설계(040309) 2" xfId="33810"/>
    <cellStyle name="_북한영상관실시설계(040309) 3" xfId="33811"/>
    <cellStyle name="_북한영상관실시설계(040309)_Sheet2" xfId="33812"/>
    <cellStyle name="_북한영상관실시설계(040309)_산출서" xfId="33813"/>
    <cellStyle name="_북한영상관실시설계(040309)_일위대가" xfId="33814"/>
    <cellStyle name="_북한영상관실시설계(040309)_일위목록" xfId="33815"/>
    <cellStyle name="_분당 나우병원금속 공사" xfId="33816"/>
    <cellStyle name="_분당 트리폴리스 II 견적작업" xfId="33817"/>
    <cellStyle name="_분당E마트bm" xfId="14447"/>
    <cellStyle name="_분말활성탄투입기원가(2006.5)" xfId="979"/>
    <cellStyle name="_분말활성탄투입기원가(영신)" xfId="980"/>
    <cellStyle name="_분전반~1" xfId="14448"/>
    <cellStyle name="_불광동 팜스퀘어 방송설비(아람플러스)변경" xfId="33818"/>
    <cellStyle name="_브랜드개발" xfId="981"/>
    <cellStyle name="_비고" xfId="982"/>
    <cellStyle name="_비교견적( nTOPIA_시원)" xfId="14449"/>
    <cellStyle name="_비교내역" xfId="33819"/>
    <cellStyle name="_비디오복사" xfId="983"/>
    <cellStyle name="_비디오자료제작" xfId="14450"/>
    <cellStyle name="_비체펠리스-제출(12.1)" xfId="33820"/>
    <cellStyle name="_비트컴퓨터(웹을통한근육통)" xfId="14451"/>
    <cellStyle name="_사동초중" xfId="3690"/>
    <cellStyle name="_사무실 인테리어공사" xfId="33821"/>
    <cellStyle name="_사무실공기질" xfId="14452"/>
    <cellStyle name="_사물함(최종)" xfId="3691"/>
    <cellStyle name="_사본 - 견적" xfId="33822"/>
    <cellStyle name="_사본 - 견적_1. 가실행예산(0629 도면기준)" xfId="33823"/>
    <cellStyle name="_사본 - 견적_1. 가실행예산(0629 도면기준)_4.일신통신 가실행예산(재견적合)" xfId="33824"/>
    <cellStyle name="_사본 - 견적_1. 가실행예산(0629 도면기준)_을" xfId="33825"/>
    <cellStyle name="_사본 - 견적_1.본실행 - 조정(안)" xfId="33826"/>
    <cellStyle name="_사본 - 견적_1.본실행 - 조정(안)_4.일신통신 가실행예산(재견적合)" xfId="33827"/>
    <cellStyle name="_사본 - 견적_1.본실행 - 조정(안)_을" xfId="33828"/>
    <cellStyle name="_사본 - 견적_4.일신통신 가실행예산(재견적合)" xfId="33829"/>
    <cellStyle name="_사본 - 견적_을" xfId="33830"/>
    <cellStyle name="_사본 - 견적_총괄 내역서" xfId="33831"/>
    <cellStyle name="_사본 - 견적_총괄 내역서_4.일신통신 가실행예산(재견적合)" xfId="33832"/>
    <cellStyle name="_사본 - 견적_총괄 내역서_을" xfId="33833"/>
    <cellStyle name="_사본 - 고가차도(전력)" xfId="14453"/>
    <cellStyle name="_사본 - 세광06-06" xfId="14454"/>
    <cellStyle name="_사본 - 실내건축부문_최종(041124)" xfId="984"/>
    <cellStyle name="_사본 - 파인월" xfId="985"/>
    <cellStyle name="_사업부발송" xfId="33834"/>
    <cellStyle name="_사업-인원계획양식" xfId="33835"/>
    <cellStyle name="_사용인감견적서" xfId="33836"/>
    <cellStyle name="_사유서" xfId="14455"/>
    <cellStyle name="_사유서_내역서" xfId="14456"/>
    <cellStyle name="_사이로계산" xfId="986"/>
    <cellStyle name="_사이로계산3" xfId="987"/>
    <cellStyle name="_사이버 컴퓨터 보드외 5종-최종" xfId="3692"/>
    <cellStyle name="_사인" xfId="33837"/>
    <cellStyle name="_사전원가변경818(LUFFING CRANE)" xfId="33838"/>
    <cellStyle name="_사전원가심의1" xfId="33839"/>
    <cellStyle name="_사전원가심의1_03.파크뷰도급실행내역 02.02.15" xfId="33840"/>
    <cellStyle name="_사전원가심의1_03.파크뷰도급실행내역 02.02.15_03.파크뷰도급실행내역 02.04.02" xfId="33841"/>
    <cellStyle name="_사전원가심의1_03.파크뷰도급실행내역 02.02.15_03.파크뷰도급실행내역 02.04.02_목공사 물량산출서(기술부 수정)" xfId="33842"/>
    <cellStyle name="_사전원가심의1_03.파크뷰도급실행내역 02.02.15_03.파크뷰도급실행내역 02.04.02_목공사 물량산출서(기술부 수정)_Guest House 인테리어(석공사제외)" xfId="33843"/>
    <cellStyle name="_사전원가심의1_03.파크뷰도급실행내역 02.02.15_03.파크뷰도급실행내역 02.04.02_목공사 물량산출서(기술부 수정)_게스트하우스 인테리어" xfId="33844"/>
    <cellStyle name="_사전원가심의1_03.파크뷰도급실행내역 02.02.15_목공사 물량산출서(기술부 수정)" xfId="33845"/>
    <cellStyle name="_사전원가심의1_03.파크뷰도급실행내역 02.02.15_목공사 물량산출서(기술부 수정)_Guest House 인테리어(석공사제외)" xfId="33846"/>
    <cellStyle name="_사전원가심의1_03.파크뷰도급실행내역 02.02.15_목공사 물량산출서(기술부 수정)_게스트하우스 인테리어" xfId="33847"/>
    <cellStyle name="_사전원가심의1_03.파크뷰도급실행내역 02.04.02" xfId="33848"/>
    <cellStyle name="_사전원가심의1_03.파크뷰도급실행내역 02.04.02_03.파크뷰도급실행내역 02.04.02" xfId="33849"/>
    <cellStyle name="_사전원가심의1_03.파크뷰도급실행내역 02.04.02_03.파크뷰도급실행내역 02.04.02_목공사 물량산출서(기술부 수정)" xfId="33850"/>
    <cellStyle name="_사전원가심의1_03.파크뷰도급실행내역 02.04.02_03.파크뷰도급실행내역 02.04.02_목공사 물량산출서(기술부 수정)_Guest House 인테리어(석공사제외)" xfId="33851"/>
    <cellStyle name="_사전원가심의1_03.파크뷰도급실행내역 02.04.02_03.파크뷰도급실행내역 02.04.02_목공사 물량산출서(기술부 수정)_게스트하우스 인테리어" xfId="33852"/>
    <cellStyle name="_사전원가심의1_03.파크뷰도급실행내역 02.04.02_목공사 물량산출서(기술부 수정)" xfId="33853"/>
    <cellStyle name="_사전원가심의1_03.파크뷰도급실행내역 02.04.02_목공사 물량산출서(기술부 수정)_Guest House 인테리어(석공사제외)" xfId="33854"/>
    <cellStyle name="_사전원가심의1_03.파크뷰도급실행내역 02.04.02_목공사 물량산출서(기술부 수정)_게스트하우스 인테리어" xfId="33855"/>
    <cellStyle name="_사전원가심의1_11분당파크뷰(도급-실행-02.15)" xfId="33856"/>
    <cellStyle name="_사전원가심의1_11분당파크뷰(도급-실행-02.15)_03.파크뷰도급실행내역 02.04.02" xfId="33857"/>
    <cellStyle name="_사전원가심의1_11분당파크뷰(도급-실행-02.15)_03.파크뷰도급실행내역 02.04.02_목공사 물량산출서(기술부 수정)" xfId="33858"/>
    <cellStyle name="_사전원가심의1_11분당파크뷰(도급-실행-02.15)_03.파크뷰도급실행내역 02.04.02_목공사 물량산출서(기술부 수정)_Guest House 인테리어(석공사제외)" xfId="33859"/>
    <cellStyle name="_사전원가심의1_11분당파크뷰(도급-실행-02.15)_03.파크뷰도급실행내역 02.04.02_목공사 물량산출서(기술부 수정)_게스트하우스 인테리어" xfId="33860"/>
    <cellStyle name="_사전원가심의1_11분당파크뷰(도급-실행-02.15)_목공사 물량산출서(기술부 수정)" xfId="33861"/>
    <cellStyle name="_사전원가심의1_11분당파크뷰(도급-실행-02.15)_목공사 물량산출서(기술부 수정)_Guest House 인테리어(석공사제외)" xfId="33862"/>
    <cellStyle name="_사전원가심의1_11분당파크뷰(도급-실행-02.15)_목공사 물량산출서(기술부 수정)_게스트하우스 인테리어" xfId="33863"/>
    <cellStyle name="_사전원가심의1_목공사 물량산출서(기술부 수정)" xfId="33864"/>
    <cellStyle name="_사전원가심의1_목공사 물량산출서(기술부 수정)_Guest House 인테리어(석공사제외)" xfId="33865"/>
    <cellStyle name="_사전원가심의1_목공사 물량산출서(기술부 수정)_게스트하우스 인테리어" xfId="33866"/>
    <cellStyle name="_사전원가심의1_파크뷰위생" xfId="33867"/>
    <cellStyle name="_사전원가심의1_파크뷰위생_03.파크뷰도급실행내역 02.04.02" xfId="33868"/>
    <cellStyle name="_사전원가심의1_파크뷰위생_03.파크뷰도급실행내역 02.04.02_목공사 물량산출서(기술부 수정)" xfId="33869"/>
    <cellStyle name="_사전원가심의1_파크뷰위생_03.파크뷰도급실행내역 02.04.02_목공사 물량산출서(기술부 수정)_Guest House 인테리어(석공사제외)" xfId="33870"/>
    <cellStyle name="_사전원가심의1_파크뷰위생_03.파크뷰도급실행내역 02.04.02_목공사 물량산출서(기술부 수정)_게스트하우스 인테리어" xfId="33871"/>
    <cellStyle name="_사전원가심의1_파크뷰위생_목공사 물량산출서(기술부 수정)" xfId="33872"/>
    <cellStyle name="_사전원가심의1_파크뷰위생_목공사 물량산출서(기술부 수정)_Guest House 인테리어(석공사제외)" xfId="33873"/>
    <cellStyle name="_사전원가심의1_파크뷰위생_목공사 물량산출서(기술부 수정)_게스트하우스 인테리어" xfId="33874"/>
    <cellStyle name="_산동 농협동로지소 청사 신축공사-1" xfId="33876"/>
    <cellStyle name="_산동 농협동로지소 청사 신축공사-1_1" xfId="37804"/>
    <cellStyle name="_산림생태계약내역" xfId="3693"/>
    <cellStyle name="_산림입지도" xfId="988"/>
    <cellStyle name="_산림입지도_감응속도측정기" xfId="989"/>
    <cellStyle name="_산림입지도_산지이용구분도" xfId="990"/>
    <cellStyle name="_산림입지도_산지이용구분도 2" xfId="14457"/>
    <cellStyle name="_산림입지도_산지이용구분도 3" xfId="14458"/>
    <cellStyle name="_산림입지도_산지이용구분도 4" xfId="14459"/>
    <cellStyle name="_산림입지도_임업연구정보" xfId="991"/>
    <cellStyle name="_산림입지도_지속가능한산림자원육성계획" xfId="992"/>
    <cellStyle name="_산림입지도_지식관리" xfId="993"/>
    <cellStyle name="_산림입지도_추진내용" xfId="994"/>
    <cellStyle name="_산림청(휴양림)" xfId="995"/>
    <cellStyle name="_산림청(휴양림) 10" xfId="14460"/>
    <cellStyle name="_산림청(휴양림) 11" xfId="14461"/>
    <cellStyle name="_산림청(휴양림) 12" xfId="14462"/>
    <cellStyle name="_산림청(휴양림) 13" xfId="14463"/>
    <cellStyle name="_산림청(휴양림) 14" xfId="14464"/>
    <cellStyle name="_산림청(휴양림) 15" xfId="14465"/>
    <cellStyle name="_산림청(휴양림) 16" xfId="14466"/>
    <cellStyle name="_산림청(휴양림) 17" xfId="14467"/>
    <cellStyle name="_산림청(휴양림) 18" xfId="14468"/>
    <cellStyle name="_산림청(휴양림) 19" xfId="14469"/>
    <cellStyle name="_산림청(휴양림) 2" xfId="14470"/>
    <cellStyle name="_산림청(휴양림) 20" xfId="14471"/>
    <cellStyle name="_산림청(휴양림) 21" xfId="14472"/>
    <cellStyle name="_산림청(휴양림) 22" xfId="14473"/>
    <cellStyle name="_산림청(휴양림) 23" xfId="14474"/>
    <cellStyle name="_산림청(휴양림) 24" xfId="14475"/>
    <cellStyle name="_산림청(휴양림) 25" xfId="14476"/>
    <cellStyle name="_산림청(휴양림) 26" xfId="14477"/>
    <cellStyle name="_산림청(휴양림) 3" xfId="14478"/>
    <cellStyle name="_산림청(휴양림) 4" xfId="14479"/>
    <cellStyle name="_산림청(휴양림) 5" xfId="14480"/>
    <cellStyle name="_산림청(휴양림) 6" xfId="14481"/>
    <cellStyle name="_산림청(휴양림) 7" xfId="14482"/>
    <cellStyle name="_산림청(휴양림) 8" xfId="14483"/>
    <cellStyle name="_산림청(휴양림) 9" xfId="14484"/>
    <cellStyle name="_산림토양환경" xfId="996"/>
    <cellStyle name="_산재예방사업 사업평가" xfId="14485"/>
    <cellStyle name="_산지이용구분도" xfId="997"/>
    <cellStyle name="_산지이용구분도 2" xfId="14486"/>
    <cellStyle name="_산지이용구분도 3" xfId="14487"/>
    <cellStyle name="_산지이용구분도 4" xfId="14488"/>
    <cellStyle name="_산출내역집계표,원가계산서(제주대학교병원)조달청" xfId="37805"/>
    <cellStyle name="_산하기관·단체고객만족도조사용역-2003년" xfId="3694"/>
    <cellStyle name="_삼도주택1단지" xfId="14489"/>
    <cellStyle name="_삼영중간" xfId="14490"/>
    <cellStyle name="_삼한-점토블럭(2005.7)" xfId="998"/>
    <cellStyle name="_상족암공룡배정내역" xfId="35149"/>
    <cellStyle name="_상족암내역" xfId="35150"/>
    <cellStyle name="_새마을계약내역(수정)" xfId="3695"/>
    <cellStyle name="_새주소웹서버" xfId="14491"/>
    <cellStyle name="_샘플" xfId="37806"/>
    <cellStyle name="_생물계약내역(수정)-총차" xfId="3696"/>
    <cellStyle name="_생물계약내역(총차)" xfId="3697"/>
    <cellStyle name="_생물반응조설비-최종" xfId="14492"/>
    <cellStyle name="_생산 입출력시트-20040702" xfId="37807"/>
    <cellStyle name="_생산계획입출력폼-케익-송부용(1)" xfId="37808"/>
    <cellStyle name="_생산성분석" xfId="37809"/>
    <cellStyle name="_생산성평가(3교대)" xfId="37810"/>
    <cellStyle name="_생산성평가1월26일" xfId="37811"/>
    <cellStyle name="_샤시 (2)" xfId="14493"/>
    <cellStyle name="_샤시 (2)_1" xfId="14494"/>
    <cellStyle name="_샤시 (2)_2" xfId="14495"/>
    <cellStyle name="_샤워식분무기(최종)" xfId="999"/>
    <cellStyle name="_서대전정산내역서(MCC)" xfId="14496"/>
    <cellStyle name="_서대전정산내역서(전력제어)" xfId="14497"/>
    <cellStyle name="_서비스플랫폼_원가산출내역서_20050617_DRM추가(1)" xfId="1000"/>
    <cellStyle name="_서비스플랫폼원가산출내역서_20050617(1)" xfId="1001"/>
    <cellStyle name="_서울 중앙우체국 인테리어공사(03.10.08)" xfId="37812"/>
    <cellStyle name="_서울 중앙우체국 인테리어공사(04.03.29)철희실행(0417)" xfId="37813"/>
    <cellStyle name="_서울 지하철 7호선 연장 내역서" xfId="43262"/>
    <cellStyle name="_서울과학관의장" xfId="1002"/>
    <cellStyle name="_서울대학교!" xfId="1003"/>
    <cellStyle name="_서울대학교! 2" xfId="14498"/>
    <cellStyle name="_서울대학교! 3" xfId="14499"/>
    <cellStyle name="_서울대학교! 4" xfId="14500"/>
    <cellStyle name="_서울여대(20020516)" xfId="1004"/>
    <cellStyle name="_서울중곡초등학교외1교(용마중)교사이전신축및기타공사" xfId="37814"/>
    <cellStyle name="_서울차량기지가설공사 설.변" xfId="14501"/>
    <cellStyle name="_서울청-난간제작설치(2005.8)" xfId="1005"/>
    <cellStyle name="_서초동 빌딩-1" xfId="14502"/>
    <cellStyle name="_서해안" xfId="37815"/>
    <cellStyle name="_석산고가a2(직접기초)SI" xfId="1006"/>
    <cellStyle name="_석수고" xfId="37816"/>
    <cellStyle name="_석은희지압보도" xfId="3698"/>
    <cellStyle name="_석은희지압보도_내역서-최종0223" xfId="3699"/>
    <cellStyle name="_석은희지압보도_내역서-최종0223_철거 및 이설수량산출-학교숲" xfId="3700"/>
    <cellStyle name="_석은희지압보도_철거 및 이설수량산출-학교숲" xfId="3701"/>
    <cellStyle name="_석재타일 붙이기" xfId="1007"/>
    <cellStyle name="_선도전기(실적기준)" xfId="1008"/>
    <cellStyle name="_선방주" xfId="37817"/>
    <cellStyle name="_설계내역서" xfId="1009"/>
    <cellStyle name="_설계내역서0312" xfId="3702"/>
    <cellStyle name="_설계변경물량산출근거" xfId="14503"/>
    <cellStyle name="_설계비" xfId="35151"/>
    <cellStyle name="_설계서(040701)" xfId="1010"/>
    <cellStyle name="_설계서(040701) 2" xfId="37818"/>
    <cellStyle name="_설계서(040701) 3" xfId="37819"/>
    <cellStyle name="_설계서(040701)_Sheet2" xfId="37820"/>
    <cellStyle name="_설계서(040701)_산출서" xfId="37821"/>
    <cellStyle name="_설계서(040701)_일위대가" xfId="37822"/>
    <cellStyle name="_설계서(040701)_일위목록" xfId="37823"/>
    <cellStyle name="_설계서(0522)" xfId="1011"/>
    <cellStyle name="_설계서(0522) 2" xfId="37824"/>
    <cellStyle name="_설계서(0522) 3" xfId="37825"/>
    <cellStyle name="_설계서(0522)_Sheet2" xfId="37826"/>
    <cellStyle name="_설계서(0522)_산출서" xfId="37827"/>
    <cellStyle name="_설계서(0522)_일위대가" xfId="37828"/>
    <cellStyle name="_설계서(0522)_일위목록" xfId="37829"/>
    <cellStyle name="_설계서(최종)" xfId="37830"/>
    <cellStyle name="_설계서(최종)_부산대학교-연구동(샘플)" xfId="37831"/>
    <cellStyle name="_설계서00_연기" xfId="14504"/>
    <cellStyle name="_설계서용지(갑)" xfId="37832"/>
    <cellStyle name="_설계예산서" xfId="37833"/>
    <cellStyle name="_설계예산서 10" xfId="37834"/>
    <cellStyle name="_설계예산서 11" xfId="37835"/>
    <cellStyle name="_설계예산서 12" xfId="37836"/>
    <cellStyle name="_설계예산서 13" xfId="37837"/>
    <cellStyle name="_설계예산서 14" xfId="37838"/>
    <cellStyle name="_설계예산서 2" xfId="37839"/>
    <cellStyle name="_설계예산서 3" xfId="37840"/>
    <cellStyle name="_설계예산서 4" xfId="37841"/>
    <cellStyle name="_설계예산서 5" xfId="37842"/>
    <cellStyle name="_설계예산서 6" xfId="37843"/>
    <cellStyle name="_설계예산서 7" xfId="37844"/>
    <cellStyle name="_설계예산서 8" xfId="37845"/>
    <cellStyle name="_설계예산서 9" xfId="37846"/>
    <cellStyle name="_설계원가 및 손익계산서(극장)" xfId="1012"/>
    <cellStyle name="_설계원가 및 손익계산서(백화점)" xfId="1013"/>
    <cellStyle name="_설계원가 및 손익계산서(이광환)" xfId="1014"/>
    <cellStyle name="_설계참고자료1" xfId="35152"/>
    <cellStyle name="_설계추정2(토목)대림" xfId="3703"/>
    <cellStyle name="_설명패널" xfId="3704"/>
    <cellStyle name="_설명패널_1" xfId="3705"/>
    <cellStyle name="_설변3" xfId="37847"/>
    <cellStyle name="_설변3_구엄교(전기내역서)최종" xfId="37848"/>
    <cellStyle name="_설변3_구엄교(전기내역서)최종_변경후내역서 " xfId="37849"/>
    <cellStyle name="_설변3_단가비교(1월)" xfId="37850"/>
    <cellStyle name="_설변3_단가비교(1월)_변경후내역서 " xfId="37851"/>
    <cellStyle name="_설변3_단가비교(1월)_전기내역서(귀일중-분전반제외-0610)" xfId="37852"/>
    <cellStyle name="_설변3_변경후내역서 " xfId="37853"/>
    <cellStyle name="_설변3_세화중(전기내역서)-0305" xfId="37854"/>
    <cellStyle name="_설변3_세화중(전기내역서)-0305_변경후내역서 " xfId="37855"/>
    <cellStyle name="_설변3_소방내역서(동홍초등학교 교실 및 E.V 증축공사)" xfId="37856"/>
    <cellStyle name="_설변3_소방내역서(동홍초등학교 교실 및 E.V 증축공사)_변경후내역서 " xfId="37857"/>
    <cellStyle name="_설변3_소방내역서(동홍초등학교 교실 및 E.V 증축공사)-정광수" xfId="37858"/>
    <cellStyle name="_설변3_소방내역서(동홍초등학교 교실 및 E.V 증축공사)-정광수_변경후내역서 " xfId="37859"/>
    <cellStyle name="_설변3_소방내역서(하례교 교실증축 및 화장실 대수선공사)" xfId="37860"/>
    <cellStyle name="_설변3_소방내역서(하례교 교실증축 및 화장실 대수선공사)_변경후내역서 " xfId="37861"/>
    <cellStyle name="_설변3_애월교(전기내역서)-0307" xfId="37862"/>
    <cellStyle name="_설변3_애월교(전기내역서)-0307_변경후내역서 " xfId="37863"/>
    <cellStyle name="_설변3_애월교(전기내역서)최종" xfId="37864"/>
    <cellStyle name="_설변3_애월교(전기내역서)최종_변경후내역서 " xfId="37865"/>
    <cellStyle name="_설변3_애월교(전기내역서)최종_전기내역서(귀일중-분전반제외-0610)" xfId="37866"/>
    <cellStyle name="_설변3_애월중(전기내역서)최종" xfId="37867"/>
    <cellStyle name="_설변3_애월중(전기내역서)최종_변경후내역서 " xfId="37868"/>
    <cellStyle name="_설변3_일위" xfId="37869"/>
    <cellStyle name="_설변3_일위_변경후내역서 " xfId="37870"/>
    <cellStyle name="_설변3_일위대가" xfId="37871"/>
    <cellStyle name="_설변3_일위대가_변경후내역서 " xfId="37872"/>
    <cellStyle name="_설변3_일위대가_전기내역서(귀일중-분전반제외-0610)" xfId="37873"/>
    <cellStyle name="_설변3_전기내역서" xfId="37874"/>
    <cellStyle name="_설변3_전기내역서(곽금교)" xfId="37875"/>
    <cellStyle name="_설변3_전기내역서(곽금교)_전기내역서" xfId="37876"/>
    <cellStyle name="_설변3_전기내역서(곽금교)_전기내역서(0625)" xfId="37877"/>
    <cellStyle name="_설변3_전기내역서(곽금교)_전기내역서(0625)_전기내역서" xfId="37878"/>
    <cellStyle name="_설변3_전기내역서(곽금교)_전기내역서(귀일중-분전반제외-0610)" xfId="37879"/>
    <cellStyle name="_설변3_전기내역서(곽금교)_전기내역서(동화교)" xfId="37880"/>
    <cellStyle name="_설변3_전기내역서(곽금교)_전기내역서(동화교)_전기내역서" xfId="37881"/>
    <cellStyle name="_설변3_전기내역서(곽금교)_전기내역서(동화교)_전기내역서(0625)" xfId="37882"/>
    <cellStyle name="_설변3_전기내역서(곽금교)_전기내역서(동화교)_전기내역서(0625)_전기내역서" xfId="37883"/>
    <cellStyle name="_설변3_전기내역서(곽금교)_전기내역서(동화교)_전기내역서(귀일중-분전반제외-0610)" xfId="37884"/>
    <cellStyle name="_설변3_전기내역서(곽금교)_전기내역서(동화교)_전기내역서_전기내역서" xfId="37885"/>
    <cellStyle name="_설변3_전기내역서(곽금교)_전기내역서_전기내역서" xfId="37886"/>
    <cellStyle name="_설변3_전기내역서(구례수영장)" xfId="37887"/>
    <cellStyle name="_설변3_전기내역서(구례수영장)_전기내역서(구례수영장-0415)" xfId="37888"/>
    <cellStyle name="_설변3_전기내역서(귀일중-분전반제외-0610)" xfId="37889"/>
    <cellStyle name="_설변3_전기내역서(금악교-0516최종)" xfId="37890"/>
    <cellStyle name="_설변3_전기내역서(금악교-0516최종)_전기내역서(귀일중-분전반제외-0610)" xfId="37891"/>
    <cellStyle name="_설변3_전기내역서(금악교-에어컨)" xfId="37892"/>
    <cellStyle name="_설변3_전기내역서(금악교-에어컨)_전기내역서" xfId="37893"/>
    <cellStyle name="_설변3_전기내역서(금악교-에어컨)_전기내역서(0625)" xfId="37894"/>
    <cellStyle name="_설변3_전기내역서(금악교-에어컨)_전기내역서(0625)_전기내역서" xfId="37895"/>
    <cellStyle name="_설변3_전기내역서(금악교-에어컨)_전기내역서(귀일중-분전반제외-0610)" xfId="37896"/>
    <cellStyle name="_설변3_전기내역서(금악교-에어컨)_전기내역서_전기내역서" xfId="37897"/>
    <cellStyle name="_설변3_전기내역서(동홍초등학교 교실 및 E.V 증축공사)" xfId="37898"/>
    <cellStyle name="_설변3_전기내역서(동홍초등학교 교실 및 E.V 증축공사)_변경후내역서 " xfId="37899"/>
    <cellStyle name="_설변3_전기내역서(동홍초등학교 교실 및 E.V 증축공사)-정광수" xfId="37900"/>
    <cellStyle name="_설변3_전기내역서(동홍초등학교 교실 및 E.V 증축공사)-정광수_변경후내역서 " xfId="37901"/>
    <cellStyle name="_설변3_전기내역서(동홍초등학교 교실 및 E.V 증축공사)-최종" xfId="37902"/>
    <cellStyle name="_설변3_전기내역서(동홍초등학교 교실 및 E.V 증축공사)-최종_변경후내역서 " xfId="37903"/>
    <cellStyle name="_설변3_전기내역서(동화교-최종)" xfId="37904"/>
    <cellStyle name="_설변3_전기내역서(동화교-최종)_전기내역서(귀일중-분전반제외-0610)" xfId="37905"/>
    <cellStyle name="_설변3_전기내역서(물메0725)" xfId="37906"/>
    <cellStyle name="_설변3_전기내역서(삼양동사무소)" xfId="37907"/>
    <cellStyle name="_설변3_전기내역서(온성학교)" xfId="37908"/>
    <cellStyle name="_설변3_전기내역서(온성학교)_변경후내역서 " xfId="37909"/>
    <cellStyle name="_설변3_전기내역서(제주시교육청사)" xfId="37910"/>
    <cellStyle name="_설변3_전기내역서(탐라교육원)-최종" xfId="37911"/>
    <cellStyle name="_설변3_전기내역서(하나로마트)" xfId="37912"/>
    <cellStyle name="_설변3_전기내역서(하나로마트)_변경후내역서 " xfId="37913"/>
    <cellStyle name="_설변3_전기내역서(하례교 교실증축 및 화장실 대수선공사)" xfId="37914"/>
    <cellStyle name="_설변3_전기내역서(하례교 교실증축 및 화장실 대수선공사)_변경후내역서 " xfId="37915"/>
    <cellStyle name="_설변3_전기내역서1" xfId="37916"/>
    <cellStyle name="_설변3_전기표지 및 산출서(절물)" xfId="37917"/>
    <cellStyle name="_설변3_전기표지 및 산출서(절물)_변경후내역서 " xfId="37918"/>
    <cellStyle name="_설변3_조천중(전기내역서)최종 (1)" xfId="37919"/>
    <cellStyle name="_설변3_조천중(전기내역서)최종 (1)_변경후내역서 " xfId="37920"/>
    <cellStyle name="_설변3_조천중(전기내역서)최종 (1)_전기내역서(귀일중-분전반제외-0610)" xfId="37921"/>
    <cellStyle name="_설변3_통신내역서(구례군)" xfId="37922"/>
    <cellStyle name="_설변3_통신내역서(구례군)_전기내역서(구례수영장-0415)" xfId="37923"/>
    <cellStyle name="_설변3_통신내역서(동홍초등학교 교실 및 E.V 증축공사)" xfId="37924"/>
    <cellStyle name="_설변3_통신내역서(동홍초등학교 교실 및 E.V 증축공사)_변경후내역서 " xfId="37925"/>
    <cellStyle name="_설변3_통신내역서(동홍초등학교 교실 및 E.V 증축공사)-최종" xfId="37926"/>
    <cellStyle name="_설변3_통신내역서(동홍초등학교 교실 및 E.V 증축공사)-최종_변경후내역서 " xfId="37927"/>
    <cellStyle name="_설변3_통신내역서(하나로마트)" xfId="37928"/>
    <cellStyle name="_설변3_통신내역서(하나로마트)_변경후내역서 " xfId="37929"/>
    <cellStyle name="_설변3_통신내역서(하례교 교실증축 및 화장실 대수선공사)" xfId="37930"/>
    <cellStyle name="_설변3_통신내역서(하례교 교실증축 및 화장실 대수선공사)_변경후내역서 " xfId="37931"/>
    <cellStyle name="_설변3_플러스마트 전기설비공사" xfId="37932"/>
    <cellStyle name="_설비" xfId="35153"/>
    <cellStyle name="_설비(1218)" xfId="1015"/>
    <cellStyle name="_설비공사대갑내역" xfId="37933"/>
    <cellStyle name="_설비공사실행내역" xfId="37934"/>
    <cellStyle name="_설비보육시설(견적)" xfId="37935"/>
    <cellStyle name="_설치" xfId="35154"/>
    <cellStyle name="_설치원가" xfId="35155"/>
    <cellStyle name="_설치원가5" xfId="1016"/>
    <cellStyle name="_설치위치별세부내역(VMS)-0323" xfId="1017"/>
    <cellStyle name="_설치위치별세부내역_AVI_1(new)" xfId="35156"/>
    <cellStyle name="_섬진강 산출서" xfId="3706"/>
    <cellStyle name="_섬진강토산어류11.18" xfId="35157"/>
    <cellStyle name="_섬진강토산어류2" xfId="35158"/>
    <cellStyle name="_섬진강토산어류2005.02.15" xfId="35159"/>
    <cellStyle name="_성덕초,명진초,신길(토목)" xfId="37936"/>
    <cellStyle name="_성심정보고_강당무대장치 및 방송장치 설치공사" xfId="37937"/>
    <cellStyle name="_성심정보고_강당무대장치 및 방송장치 설치공사_2-(제조)성심정보고_방송장치" xfId="37938"/>
    <cellStyle name="_성심정보고_강당무대장치 및 방송장치 설치공사_2-(제조)성심정보고_방송장치_김해율하우체국-전기내역서" xfId="37939"/>
    <cellStyle name="_성심정보고_강당무대장치 및 방송장치 설치공사_2-(제조)성심정보고_방송장치_김해율하우체국-전기내역서_복사본 인천한화우체국건립공사(실적내역전기)" xfId="37940"/>
    <cellStyle name="_성심정보고_강당무대장치 및 방송장치 설치공사_2-(제조)성심정보고_방송장치_인천한화우체국건립공사(실적내역소방)" xfId="37941"/>
    <cellStyle name="_성심정보고_강당무대장치 및 방송장치 설치공사_2-(제조)성심정보고_방송장치_인천한화우체국건립공사(실적내역전기)" xfId="37942"/>
    <cellStyle name="_성심정보고_강당무대장치 및 방송장치 설치공사_김해율하우체국-전기내역서" xfId="37943"/>
    <cellStyle name="_성심정보고_강당무대장치 및 방송장치 설치공사_김해율하우체국-전기내역서_복사본 인천한화우체국건립공사(실적내역전기)" xfId="37944"/>
    <cellStyle name="_성심정보고_강당무대장치 및 방송장치 설치공사_인천한화우체국건립공사(실적내역소방)" xfId="37945"/>
    <cellStyle name="_성심정보고_강당무대장치 및 방송장치 설치공사_인천한화우체국건립공사(실적내역전기)" xfId="37946"/>
    <cellStyle name="_성원오피스텔휘트니스센터" xfId="37947"/>
    <cellStyle name="_세광(추가항목 )" xfId="14505"/>
    <cellStyle name="_세기기전" xfId="14506"/>
    <cellStyle name="_세륜시설수량" xfId="43263"/>
    <cellStyle name="_세륜시설수량_2공구토공" xfId="43264"/>
    <cellStyle name="_세륜시설수량_토공" xfId="43265"/>
    <cellStyle name="_세부내역서(군산수송2지구)최종" xfId="14507"/>
    <cellStyle name="_세부내역서(군산수송2지구)최종_군산엔진공장견적서(토공,부대공)" xfId="14508"/>
    <cellStyle name="_세원IBS-한림대학교" xfId="3707"/>
    <cellStyle name="_세종기념관(공량산출근거)" xfId="14509"/>
    <cellStyle name="_세척제" xfId="1018"/>
    <cellStyle name="_센터 인테리어_여건보고_1015_제출용" xfId="35160"/>
    <cellStyle name="_센터 인테리어_여건보고_1015_최종" xfId="35161"/>
    <cellStyle name="_소각시설용량증대_대경에스코_하동군청(제조)" xfId="3708"/>
    <cellStyle name="_소금배정내역" xfId="1019"/>
    <cellStyle name="_소방서" xfId="14510"/>
    <cellStyle name="_소방전기(최종)" xfId="14511"/>
    <cellStyle name="_소방전기실행내역" xfId="37948"/>
    <cellStyle name="_소사도잘해라" xfId="43266"/>
    <cellStyle name="_소프트" xfId="1020"/>
    <cellStyle name="_소프트 2" xfId="14512"/>
    <cellStyle name="_소프트 3" xfId="14513"/>
    <cellStyle name="_소프트 4" xfId="14514"/>
    <cellStyle name="_소프트웨어 원가계산" xfId="14515"/>
    <cellStyle name="_소프트웨어개발비_1106" xfId="1021"/>
    <cellStyle name="_소화약제량 계산서(행복도시하수)-실시설계-rev2" xfId="14516"/>
    <cellStyle name="_속초 야구장 전광판(제조)" xfId="37949"/>
    <cellStyle name="_속초실향민원가-수정-메일" xfId="14517"/>
    <cellStyle name="_송산고(백산하도급포함)" xfId="1022"/>
    <cellStyle name="_송학하수품의(설계넣고)" xfId="3709"/>
    <cellStyle name="_송학하수품의(설계넣고)_20050414" xfId="3710"/>
    <cellStyle name="_송학하수품의(설계넣고)_통영중앙시장(최종)" xfId="35162"/>
    <cellStyle name="_송학하수품의(설계넣고)_통영중앙시장(최종)_통영중앙시장(최종)" xfId="35163"/>
    <cellStyle name="_송학하수품의(설계넣고)_포장품의" xfId="3711"/>
    <cellStyle name="_송현실행내역" xfId="14518"/>
    <cellStyle name="_송현실행내역_견적내역" xfId="14519"/>
    <cellStyle name="_송현실행내역_기흥TN내역" xfId="14520"/>
    <cellStyle name="_송현실행내역_기흥TN설비전기BM" xfId="14521"/>
    <cellStyle name="_송현실행내역_변경계약" xfId="14522"/>
    <cellStyle name="_송현실행내역_설계변경물량산출근거" xfId="14523"/>
    <cellStyle name="_송현실행내역_잠원동2차아파트내역" xfId="14524"/>
    <cellStyle name="_쇼핑백" xfId="1023"/>
    <cellStyle name="_쇼핑백 등 6종 최종" xfId="14525"/>
    <cellStyle name="_수량" xfId="1024"/>
    <cellStyle name="_수량 (장치물)" xfId="35164"/>
    <cellStyle name="_수량(시설)" xfId="35165"/>
    <cellStyle name="_수량(신촌)" xfId="14526"/>
    <cellStyle name="_수량_1" xfId="43267"/>
    <cellStyle name="_수량_1_1A관로공" xfId="43268"/>
    <cellStyle name="_수량_1_A1-Line 신설간지" xfId="43269"/>
    <cellStyle name="_수량_1_A곡관보호공" xfId="43270"/>
    <cellStyle name="_수량_1_a접합정공기이토" xfId="43271"/>
    <cellStyle name="_수량_1_B곡관보호공" xfId="43272"/>
    <cellStyle name="_수량_1_b접합정공기이토" xfId="43273"/>
    <cellStyle name="_수량_1_C곡관보호공" xfId="43274"/>
    <cellStyle name="_수량_1_c구조물공" xfId="43275"/>
    <cellStyle name="_수량_1_c접합정공기이토" xfId="43276"/>
    <cellStyle name="_수량_1_D곡관보호공" xfId="43277"/>
    <cellStyle name="_수량_1_d접합정공기이토" xfId="43278"/>
    <cellStyle name="_수량_1_구조물공(개략-A)" xfId="43279"/>
    <cellStyle name="_수량_2" xfId="43280"/>
    <cellStyle name="_수량1" xfId="43281"/>
    <cellStyle name="_수량1_1" xfId="43282"/>
    <cellStyle name="_수량1_1_1A관로공" xfId="43283"/>
    <cellStyle name="_수량1_1_A1-Line 신설간지" xfId="43284"/>
    <cellStyle name="_수량1_1_A곡관보호공" xfId="43285"/>
    <cellStyle name="_수량1_1_a접합정공기이토" xfId="43286"/>
    <cellStyle name="_수량1_1_B곡관보호공" xfId="43287"/>
    <cellStyle name="_수량1_1_b접합정공기이토" xfId="43288"/>
    <cellStyle name="_수량1_1_C곡관보호공" xfId="43289"/>
    <cellStyle name="_수량1_1_c구조물공" xfId="43290"/>
    <cellStyle name="_수량1_1_c접합정공기이토" xfId="43291"/>
    <cellStyle name="_수량1_1_D곡관보호공" xfId="43292"/>
    <cellStyle name="_수량1_1_d접합정공기이토" xfId="43293"/>
    <cellStyle name="_수량1_1_구조물공(개략-A)" xfId="43294"/>
    <cellStyle name="_수량2" xfId="43295"/>
    <cellStyle name="_수량2_1" xfId="43296"/>
    <cellStyle name="_수량2_1_1A관로공" xfId="43297"/>
    <cellStyle name="_수량2_1_A1-Line 신설간지" xfId="43298"/>
    <cellStyle name="_수량2_1_A곡관보호공" xfId="43299"/>
    <cellStyle name="_수량2_1_a접합정공기이토" xfId="43300"/>
    <cellStyle name="_수량2_1_B곡관보호공" xfId="43301"/>
    <cellStyle name="_수량2_1_b접합정공기이토" xfId="43302"/>
    <cellStyle name="_수량2_1_C곡관보호공" xfId="43303"/>
    <cellStyle name="_수량2_1_c구조물공" xfId="43304"/>
    <cellStyle name="_수량2_1_c접합정공기이토" xfId="43305"/>
    <cellStyle name="_수량2_1_D곡관보호공" xfId="43306"/>
    <cellStyle name="_수량2_1_d접합정공기이토" xfId="43307"/>
    <cellStyle name="_수량2_1_구조물공(개략-A)" xfId="43308"/>
    <cellStyle name="_수량last" xfId="43309"/>
    <cellStyle name="_수량last_1" xfId="43310"/>
    <cellStyle name="_수량last_1_C관로공(변경)" xfId="43311"/>
    <cellStyle name="_수량last_1A관로공" xfId="43312"/>
    <cellStyle name="_수량last_2" xfId="43313"/>
    <cellStyle name="_수량last_C관로공(변경)" xfId="43314"/>
    <cellStyle name="_수량로데오거리0212" xfId="37950"/>
    <cellStyle name="_수량로데오거리0212_1.1차준공서류-050909(최종)" xfId="37951"/>
    <cellStyle name="_수량로데오거리0212_1.1차준공조정서류_051011" xfId="37952"/>
    <cellStyle name="_수량산출(경원)" xfId="37953"/>
    <cellStyle name="_수량산출서" xfId="37954"/>
    <cellStyle name="_수량산출서(건축)(복사본)" xfId="37955"/>
    <cellStyle name="_수량산출서(골조-당초)" xfId="37956"/>
    <cellStyle name="_수량산출서(배수공)" xfId="3712"/>
    <cellStyle name="_수량산출서(배수공)_Book1" xfId="3713"/>
    <cellStyle name="_수량산출서(전기)-2차" xfId="14527"/>
    <cellStyle name="_수량산출서-본관진입로 확장공사" xfId="3714"/>
    <cellStyle name="_수량제목" xfId="14528"/>
    <cellStyle name="_수량제목_내역서" xfId="14529"/>
    <cellStyle name="_수배전반공사비" xfId="37957"/>
    <cellStyle name="_수배전반공사비 10" xfId="37958"/>
    <cellStyle name="_수배전반공사비 11" xfId="37959"/>
    <cellStyle name="_수배전반공사비 12" xfId="37960"/>
    <cellStyle name="_수배전반공사비 13" xfId="37961"/>
    <cellStyle name="_수배전반공사비 14" xfId="37962"/>
    <cellStyle name="_수배전반공사비 2" xfId="37963"/>
    <cellStyle name="_수배전반공사비 3" xfId="37964"/>
    <cellStyle name="_수배전반공사비 4" xfId="37965"/>
    <cellStyle name="_수배전반공사비 5" xfId="37966"/>
    <cellStyle name="_수배전반공사비 6" xfId="37967"/>
    <cellStyle name="_수배전반공사비 7" xfId="37968"/>
    <cellStyle name="_수배전반공사비 8" xfId="37969"/>
    <cellStyle name="_수배전반공사비 9" xfId="37970"/>
    <cellStyle name="_수산과학관-최종-01" xfId="3715"/>
    <cellStyle name="_수원이미지홍보영상물제작-최종" xfId="1025"/>
    <cellStyle name="_수입원가" xfId="35166"/>
    <cellStyle name="_수입원가계산서(앤화)" xfId="35167"/>
    <cellStyle name="_수장" xfId="35168"/>
    <cellStyle name="_수장견적(유창)최종조정후ok" xfId="37971"/>
    <cellStyle name="_수장고" xfId="14530"/>
    <cellStyle name="_수장고변경 물량검토" xfId="14531"/>
    <cellStyle name="_수전설비내역" xfId="1026"/>
    <cellStyle name="_수정이여2003.05.19xls" xfId="35169"/>
    <cellStyle name="_수족관상부 마감" xfId="1027"/>
    <cellStyle name="_수집운반원가(1안)" xfId="14532"/>
    <cellStyle name="_순천 남부시장(제조-최종)" xfId="35170"/>
    <cellStyle name="_스테인레스 가로등주" xfId="37972"/>
    <cellStyle name="_스티커" xfId="14533"/>
    <cellStyle name="_스포츠외교" xfId="3716"/>
    <cellStyle name="_승강기" xfId="35171"/>
    <cellStyle name="_승강기 및 CRT 감시반(0416)" xfId="3717"/>
    <cellStyle name="_승강기 및 CRT 감시반(설치)" xfId="3718"/>
    <cellStyle name="_승인요청내역 영성재호(050216)송부" xfId="37973"/>
    <cellStyle name="_시공견적서(표지)" xfId="3719"/>
    <cellStyle name="_시공견적서양식" xfId="3720"/>
    <cellStyle name="_시공-광양항3" xfId="3721"/>
    <cellStyle name="_시군구행정종합" xfId="14534"/>
    <cellStyle name="_시군구행정종합(수정본)" xfId="14535"/>
    <cellStyle name="_시드스프레이-일위대가(2003하반기노임적용)" xfId="43315"/>
    <cellStyle name="_시설" xfId="36898"/>
    <cellStyle name="_시설 언더패스 견적-40202" xfId="43316"/>
    <cellStyle name="_시설 언더패스 견적-40204" xfId="43317"/>
    <cellStyle name="_시설 언더패스 견적-40225" xfId="43318"/>
    <cellStyle name="_시스템" xfId="3722"/>
    <cellStyle name="_시스템 내역서" xfId="14536"/>
    <cellStyle name="_시스템개선공사" xfId="3723"/>
    <cellStyle name="_시스템견적서" xfId="37974"/>
    <cellStyle name="_시운전원가계산" xfId="1028"/>
    <cellStyle name="_시행결의(을)" xfId="37975"/>
    <cellStyle name="_시행결의(을)100%" xfId="37976"/>
    <cellStyle name="_시험표본재해조사" xfId="1029"/>
    <cellStyle name="_신·재생에너지홍보관 전시물설치(전시조합)" xfId="35172"/>
    <cellStyle name="_신·재생에너지홍보관 전시물제작(전시조합)" xfId="35173"/>
    <cellStyle name="_신규금액(토목)" xfId="37977"/>
    <cellStyle name="_신규일위대가" xfId="37978"/>
    <cellStyle name="_신규장비아진엔지니어링견적_10.5개월" xfId="14537"/>
    <cellStyle name="_신기술작업중(변경)" xfId="14538"/>
    <cellStyle name="_신동아건설-파주통신(B.M)" xfId="1030"/>
    <cellStyle name="_신둔천Abut(PILE)-시점" xfId="1031"/>
    <cellStyle name="_신둔천Abut(PILE)-쫑점" xfId="1032"/>
    <cellStyle name="_신명견적서 수정(재주)" xfId="14539"/>
    <cellStyle name="_신석용상투찰" xfId="37979"/>
    <cellStyle name="_신석용상투찰_김천농업기술센터-이정준0420" xfId="37980"/>
    <cellStyle name="_신석용상투찰_김천전망대조명공사0323" xfId="37981"/>
    <cellStyle name="_신석용상투찰_김천전망대조명공사0323_김천농업기술센터-이정준0420" xfId="37982"/>
    <cellStyle name="_신안전기" xfId="14540"/>
    <cellStyle name="_신우콘크리트(2004.8)- 투입비기준" xfId="1033"/>
    <cellStyle name="_신우콘크리트(2004.8)-생산일보기준" xfId="1034"/>
    <cellStyle name="_신일고_견적작업(최종)" xfId="37983"/>
    <cellStyle name="_신일대구각산모델내역(실행92)051118" xfId="37984"/>
    <cellStyle name="_신중점현장20020810굴포천" xfId="37985"/>
    <cellStyle name="_신진상가" xfId="14541"/>
    <cellStyle name="_신진상가 현대화사업" xfId="14542"/>
    <cellStyle name="_신촌(2차)트리플지점(원본)" xfId="37986"/>
    <cellStyle name="_신태백(가실행)" xfId="3724"/>
    <cellStyle name="_신태백(가실행)_1" xfId="3725"/>
    <cellStyle name="_신태백(가실행)_1_경찰서-터미널간도로(투찰)②" xfId="3726"/>
    <cellStyle name="_신태백(가실행)_1_경찰서-터미널간도로(투찰)②_마현생창(동양고속)" xfId="3727"/>
    <cellStyle name="_신태백(가실행)_1_경찰서-터미널간도로(투찰)②_마현생창(동양고속)_왜관-태평건설" xfId="3728"/>
    <cellStyle name="_신태백(가실행)_1_경찰서-터미널간도로(투찰)②_왜관-태평건설" xfId="3729"/>
    <cellStyle name="_신태백(가실행)_1_마현생창(동양고속)" xfId="3730"/>
    <cellStyle name="_신태백(가실행)_1_마현생창(동양고속)_왜관-태평건설" xfId="3731"/>
    <cellStyle name="_신태백(가실행)_1_봉무지방산업단지도로(투찰)②" xfId="3732"/>
    <cellStyle name="_신태백(가실행)_1_봉무지방산업단지도로(투찰)②_마현생창(동양고속)" xfId="3733"/>
    <cellStyle name="_신태백(가실행)_1_봉무지방산업단지도로(투찰)②_마현생창(동양고속)_왜관-태평건설" xfId="3734"/>
    <cellStyle name="_신태백(가실행)_1_봉무지방산업단지도로(투찰)②_왜관-태평건설" xfId="3735"/>
    <cellStyle name="_신태백(가실행)_1_봉무지방산업단지도로(투찰)②+0.250%" xfId="3736"/>
    <cellStyle name="_신태백(가실행)_1_봉무지방산업단지도로(투찰)②+0.250%_마현생창(동양고속)" xfId="3737"/>
    <cellStyle name="_신태백(가실행)_1_봉무지방산업단지도로(투찰)②+0.250%_마현생창(동양고속)_왜관-태평건설" xfId="3738"/>
    <cellStyle name="_신태백(가실행)_1_봉무지방산업단지도로(투찰)②+0.250%_왜관-태평건설" xfId="3739"/>
    <cellStyle name="_신태백(가실행)_1_왜관-태평건설" xfId="3740"/>
    <cellStyle name="_신태백(가실행)_1_합덕-신례원(2공구)투찰" xfId="3741"/>
    <cellStyle name="_신태백(가실행)_1_합덕-신례원(2공구)투찰_경찰서-터미널간도로(투찰)②" xfId="3742"/>
    <cellStyle name="_신태백(가실행)_1_합덕-신례원(2공구)투찰_경찰서-터미널간도로(투찰)②_마현생창(동양고속)" xfId="3743"/>
    <cellStyle name="_신태백(가실행)_1_합덕-신례원(2공구)투찰_경찰서-터미널간도로(투찰)②_마현생창(동양고속)_왜관-태평건설" xfId="3744"/>
    <cellStyle name="_신태백(가실행)_1_합덕-신례원(2공구)투찰_경찰서-터미널간도로(투찰)②_왜관-태평건설" xfId="3745"/>
    <cellStyle name="_신태백(가실행)_1_합덕-신례원(2공구)투찰_마현생창(동양고속)" xfId="3746"/>
    <cellStyle name="_신태백(가실행)_1_합덕-신례원(2공구)투찰_마현생창(동양고속)_왜관-태평건설" xfId="3747"/>
    <cellStyle name="_신태백(가실행)_1_합덕-신례원(2공구)투찰_봉무지방산업단지도로(투찰)②" xfId="3748"/>
    <cellStyle name="_신태백(가실행)_1_합덕-신례원(2공구)투찰_봉무지방산업단지도로(투찰)②_마현생창(동양고속)" xfId="3749"/>
    <cellStyle name="_신태백(가실행)_1_합덕-신례원(2공구)투찰_봉무지방산업단지도로(투찰)②_마현생창(동양고속)_왜관-태평건설" xfId="3750"/>
    <cellStyle name="_신태백(가실행)_1_합덕-신례원(2공구)투찰_봉무지방산업단지도로(투찰)②_왜관-태평건설" xfId="3751"/>
    <cellStyle name="_신태백(가실행)_1_합덕-신례원(2공구)투찰_봉무지방산업단지도로(투찰)②+0.250%" xfId="3752"/>
    <cellStyle name="_신태백(가실행)_1_합덕-신례원(2공구)투찰_봉무지방산업단지도로(투찰)②+0.250%_마현생창(동양고속)" xfId="3753"/>
    <cellStyle name="_신태백(가실행)_1_합덕-신례원(2공구)투찰_봉무지방산업단지도로(투찰)②+0.250%_마현생창(동양고속)_왜관-태평건설" xfId="3754"/>
    <cellStyle name="_신태백(가실행)_1_합덕-신례원(2공구)투찰_봉무지방산업단지도로(투찰)②+0.250%_왜관-태평건설" xfId="3755"/>
    <cellStyle name="_신태백(가실행)_1_합덕-신례원(2공구)투찰_왜관-태평건설" xfId="3756"/>
    <cellStyle name="_신태백(가실행)_1_합덕-신례원(2공구)투찰_합덕-신례원(2공구)투찰" xfId="3757"/>
    <cellStyle name="_신태백(가실행)_1_합덕-신례원(2공구)투찰_합덕-신례원(2공구)투찰_경찰서-터미널간도로(투찰)②" xfId="3758"/>
    <cellStyle name="_신태백(가실행)_1_합덕-신례원(2공구)투찰_합덕-신례원(2공구)투찰_경찰서-터미널간도로(투찰)②_마현생창(동양고속)" xfId="3759"/>
    <cellStyle name="_신태백(가실행)_1_합덕-신례원(2공구)투찰_합덕-신례원(2공구)투찰_경찰서-터미널간도로(투찰)②_마현생창(동양고속)_왜관-태평건설" xfId="3760"/>
    <cellStyle name="_신태백(가실행)_1_합덕-신례원(2공구)투찰_합덕-신례원(2공구)투찰_경찰서-터미널간도로(투찰)②_왜관-태평건설" xfId="3761"/>
    <cellStyle name="_신태백(가실행)_1_합덕-신례원(2공구)투찰_합덕-신례원(2공구)투찰_마현생창(동양고속)" xfId="3762"/>
    <cellStyle name="_신태백(가실행)_1_합덕-신례원(2공구)투찰_합덕-신례원(2공구)투찰_마현생창(동양고속)_왜관-태평건설" xfId="3763"/>
    <cellStyle name="_신태백(가실행)_1_합덕-신례원(2공구)투찰_합덕-신례원(2공구)투찰_봉무지방산업단지도로(투찰)②" xfId="3764"/>
    <cellStyle name="_신태백(가실행)_1_합덕-신례원(2공구)투찰_합덕-신례원(2공구)투찰_봉무지방산업단지도로(투찰)②_마현생창(동양고속)" xfId="3765"/>
    <cellStyle name="_신태백(가실행)_1_합덕-신례원(2공구)투찰_합덕-신례원(2공구)투찰_봉무지방산업단지도로(투찰)②_마현생창(동양고속)_왜관-태평건설" xfId="3766"/>
    <cellStyle name="_신태백(가실행)_1_합덕-신례원(2공구)투찰_합덕-신례원(2공구)투찰_봉무지방산업단지도로(투찰)②_왜관-태평건설" xfId="3767"/>
    <cellStyle name="_신태백(가실행)_1_합덕-신례원(2공구)투찰_합덕-신례원(2공구)투찰_봉무지방산업단지도로(투찰)②+0.250%" xfId="3768"/>
    <cellStyle name="_신태백(가실행)_1_합덕-신례원(2공구)투찰_합덕-신례원(2공구)투찰_봉무지방산업단지도로(투찰)②+0.250%_마현생창(동양고속)" xfId="3769"/>
    <cellStyle name="_신태백(가실행)_1_합덕-신례원(2공구)투찰_합덕-신례원(2공구)투찰_봉무지방산업단지도로(투찰)②+0.250%_마현생창(동양고속)_왜관-태평건설" xfId="3770"/>
    <cellStyle name="_신태백(가실행)_1_합덕-신례원(2공구)투찰_합덕-신례원(2공구)투찰_봉무지방산업단지도로(투찰)②+0.250%_왜관-태평건설" xfId="3771"/>
    <cellStyle name="_신태백(가실행)_1_합덕-신례원(2공구)투찰_합덕-신례원(2공구)투찰_왜관-태평건설" xfId="3772"/>
    <cellStyle name="_신태백(가실행)_경찰서-터미널간도로(투찰)②" xfId="3773"/>
    <cellStyle name="_신태백(가실행)_경찰서-터미널간도로(투찰)②_마현생창(동양고속)" xfId="3774"/>
    <cellStyle name="_신태백(가실행)_경찰서-터미널간도로(투찰)②_마현생창(동양고속)_왜관-태평건설" xfId="3775"/>
    <cellStyle name="_신태백(가실행)_경찰서-터미널간도로(투찰)②_왜관-태평건설" xfId="3776"/>
    <cellStyle name="_신태백(가실행)_도덕-고흥도로(투찰)" xfId="3777"/>
    <cellStyle name="_신태백(가실행)_도덕-고흥도로(투찰)_경찰서-터미널간도로(투찰)②" xfId="3778"/>
    <cellStyle name="_신태백(가실행)_도덕-고흥도로(투찰)_경찰서-터미널간도로(투찰)②_마현생창(동양고속)" xfId="3779"/>
    <cellStyle name="_신태백(가실행)_도덕-고흥도로(투찰)_경찰서-터미널간도로(투찰)②_마현생창(동양고속)_왜관-태평건설" xfId="3780"/>
    <cellStyle name="_신태백(가실행)_도덕-고흥도로(투찰)_경찰서-터미널간도로(투찰)②_왜관-태평건설" xfId="3781"/>
    <cellStyle name="_신태백(가실행)_도덕-고흥도로(투찰)_마현생창(동양고속)" xfId="3782"/>
    <cellStyle name="_신태백(가실행)_도덕-고흥도로(투찰)_마현생창(동양고속)_왜관-태평건설" xfId="3783"/>
    <cellStyle name="_신태백(가실행)_도덕-고흥도로(투찰)_봉무지방산업단지도로(투찰)②" xfId="3784"/>
    <cellStyle name="_신태백(가실행)_도덕-고흥도로(투찰)_봉무지방산업단지도로(투찰)②_마현생창(동양고속)" xfId="3785"/>
    <cellStyle name="_신태백(가실행)_도덕-고흥도로(투찰)_봉무지방산업단지도로(투찰)②_마현생창(동양고속)_왜관-태평건설" xfId="3786"/>
    <cellStyle name="_신태백(가실행)_도덕-고흥도로(투찰)_봉무지방산업단지도로(투찰)②_왜관-태평건설" xfId="3787"/>
    <cellStyle name="_신태백(가실행)_도덕-고흥도로(투찰)_봉무지방산업단지도로(투찰)②+0.250%" xfId="3788"/>
    <cellStyle name="_신태백(가실행)_도덕-고흥도로(투찰)_봉무지방산업단지도로(투찰)②+0.250%_마현생창(동양고속)" xfId="3789"/>
    <cellStyle name="_신태백(가실행)_도덕-고흥도로(투찰)_봉무지방산업단지도로(투찰)②+0.250%_마현생창(동양고속)_왜관-태평건설" xfId="3790"/>
    <cellStyle name="_신태백(가실행)_도덕-고흥도로(투찰)_봉무지방산업단지도로(투찰)②+0.250%_왜관-태평건설" xfId="3791"/>
    <cellStyle name="_신태백(가실행)_도덕-고흥도로(투찰)_왜관-태평건설" xfId="3792"/>
    <cellStyle name="_신태백(가실행)_도덕-고흥도로(투찰)_합덕-신례원(2공구)투찰" xfId="3793"/>
    <cellStyle name="_신태백(가실행)_도덕-고흥도로(투찰)_합덕-신례원(2공구)투찰_경찰서-터미널간도로(투찰)②" xfId="3794"/>
    <cellStyle name="_신태백(가실행)_도덕-고흥도로(투찰)_합덕-신례원(2공구)투찰_경찰서-터미널간도로(투찰)②_마현생창(동양고속)" xfId="3795"/>
    <cellStyle name="_신태백(가실행)_도덕-고흥도로(투찰)_합덕-신례원(2공구)투찰_경찰서-터미널간도로(투찰)②_마현생창(동양고속)_왜관-태평건설" xfId="3796"/>
    <cellStyle name="_신태백(가실행)_도덕-고흥도로(투찰)_합덕-신례원(2공구)투찰_경찰서-터미널간도로(투찰)②_왜관-태평건설" xfId="3797"/>
    <cellStyle name="_신태백(가실행)_도덕-고흥도로(투찰)_합덕-신례원(2공구)투찰_마현생창(동양고속)" xfId="3798"/>
    <cellStyle name="_신태백(가실행)_도덕-고흥도로(투찰)_합덕-신례원(2공구)투찰_마현생창(동양고속)_왜관-태평건설" xfId="3799"/>
    <cellStyle name="_신태백(가실행)_도덕-고흥도로(투찰)_합덕-신례원(2공구)투찰_봉무지방산업단지도로(투찰)②" xfId="3800"/>
    <cellStyle name="_신태백(가실행)_도덕-고흥도로(투찰)_합덕-신례원(2공구)투찰_봉무지방산업단지도로(투찰)②_마현생창(동양고속)" xfId="3801"/>
    <cellStyle name="_신태백(가실행)_도덕-고흥도로(투찰)_합덕-신례원(2공구)투찰_봉무지방산업단지도로(투찰)②_마현생창(동양고속)_왜관-태평건설" xfId="3802"/>
    <cellStyle name="_신태백(가실행)_도덕-고흥도로(투찰)_합덕-신례원(2공구)투찰_봉무지방산업단지도로(투찰)②_왜관-태평건설" xfId="3803"/>
    <cellStyle name="_신태백(가실행)_도덕-고흥도로(투찰)_합덕-신례원(2공구)투찰_봉무지방산업단지도로(투찰)②+0.250%" xfId="3804"/>
    <cellStyle name="_신태백(가실행)_도덕-고흥도로(투찰)_합덕-신례원(2공구)투찰_봉무지방산업단지도로(투찰)②+0.250%_마현생창(동양고속)" xfId="3805"/>
    <cellStyle name="_신태백(가실행)_도덕-고흥도로(투찰)_합덕-신례원(2공구)투찰_봉무지방산업단지도로(투찰)②+0.250%_마현생창(동양고속)_왜관-태평건설" xfId="3806"/>
    <cellStyle name="_신태백(가실행)_도덕-고흥도로(투찰)_합덕-신례원(2공구)투찰_봉무지방산업단지도로(투찰)②+0.250%_왜관-태평건설" xfId="3807"/>
    <cellStyle name="_신태백(가실행)_도덕-고흥도로(투찰)_합덕-신례원(2공구)투찰_왜관-태평건설" xfId="3808"/>
    <cellStyle name="_신태백(가실행)_도덕-고흥도로(투찰)_합덕-신례원(2공구)투찰_합덕-신례원(2공구)투찰" xfId="3809"/>
    <cellStyle name="_신태백(가실행)_도덕-고흥도로(투찰)_합덕-신례원(2공구)투찰_합덕-신례원(2공구)투찰_경찰서-터미널간도로(투찰)②" xfId="3810"/>
    <cellStyle name="_신태백(가실행)_도덕-고흥도로(투찰)_합덕-신례원(2공구)투찰_합덕-신례원(2공구)투찰_경찰서-터미널간도로(투찰)②_마현생창(동양고속)" xfId="3811"/>
    <cellStyle name="_신태백(가실행)_도덕-고흥도로(투찰)_합덕-신례원(2공구)투찰_합덕-신례원(2공구)투찰_경찰서-터미널간도로(투찰)②_마현생창(동양고속)_왜관-태평건설" xfId="3812"/>
    <cellStyle name="_신태백(가실행)_도덕-고흥도로(투찰)_합덕-신례원(2공구)투찰_합덕-신례원(2공구)투찰_경찰서-터미널간도로(투찰)②_왜관-태평건설" xfId="3813"/>
    <cellStyle name="_신태백(가실행)_도덕-고흥도로(투찰)_합덕-신례원(2공구)투찰_합덕-신례원(2공구)투찰_마현생창(동양고속)" xfId="3814"/>
    <cellStyle name="_신태백(가실행)_도덕-고흥도로(투찰)_합덕-신례원(2공구)투찰_합덕-신례원(2공구)투찰_마현생창(동양고속)_왜관-태평건설" xfId="3815"/>
    <cellStyle name="_신태백(가실행)_도덕-고흥도로(투찰)_합덕-신례원(2공구)투찰_합덕-신례원(2공구)투찰_봉무지방산업단지도로(투찰)②" xfId="3816"/>
    <cellStyle name="_신태백(가실행)_도덕-고흥도로(투찰)_합덕-신례원(2공구)투찰_합덕-신례원(2공구)투찰_봉무지방산업단지도로(투찰)②_마현생창(동양고속)" xfId="3817"/>
    <cellStyle name="_신태백(가실행)_도덕-고흥도로(투찰)_합덕-신례원(2공구)투찰_합덕-신례원(2공구)투찰_봉무지방산업단지도로(투찰)②_마현생창(동양고속)_왜관-태평건설" xfId="3818"/>
    <cellStyle name="_신태백(가실행)_도덕-고흥도로(투찰)_합덕-신례원(2공구)투찰_합덕-신례원(2공구)투찰_봉무지방산업단지도로(투찰)②_왜관-태평건설" xfId="3819"/>
    <cellStyle name="_신태백(가실행)_도덕-고흥도로(투찰)_합덕-신례원(2공구)투찰_합덕-신례원(2공구)투찰_봉무지방산업단지도로(투찰)②+0.250%" xfId="3820"/>
    <cellStyle name="_신태백(가실행)_도덕-고흥도로(투찰)_합덕-신례원(2공구)투찰_합덕-신례원(2공구)투찰_봉무지방산업단지도로(투찰)②+0.250%_마현생창(동양고속)" xfId="3821"/>
    <cellStyle name="_신태백(가실행)_도덕-고흥도로(투찰)_합덕-신례원(2공구)투찰_합덕-신례원(2공구)투찰_봉무지방산업단지도로(투찰)②+0.250%_마현생창(동양고속)_왜관-태평건설" xfId="3822"/>
    <cellStyle name="_신태백(가실행)_도덕-고흥도로(투찰)_합덕-신례원(2공구)투찰_합덕-신례원(2공구)투찰_봉무지방산업단지도로(투찰)②+0.250%_왜관-태평건설" xfId="3823"/>
    <cellStyle name="_신태백(가실행)_도덕-고흥도로(투찰)_합덕-신례원(2공구)투찰_합덕-신례원(2공구)투찰_왜관-태평건설" xfId="3824"/>
    <cellStyle name="_신태백(가실행)_마현생창(동양고속)" xfId="3825"/>
    <cellStyle name="_신태백(가실행)_마현생창(동양고속)_왜관-태평건설" xfId="3826"/>
    <cellStyle name="_신태백(가실행)_봉무지방산업단지도로(투찰)②" xfId="3827"/>
    <cellStyle name="_신태백(가실행)_봉무지방산업단지도로(투찰)②_마현생창(동양고속)" xfId="3828"/>
    <cellStyle name="_신태백(가실행)_봉무지방산업단지도로(투찰)②_마현생창(동양고속)_왜관-태평건설" xfId="3829"/>
    <cellStyle name="_신태백(가실행)_봉무지방산업단지도로(투찰)②_왜관-태평건설" xfId="3830"/>
    <cellStyle name="_신태백(가실행)_봉무지방산업단지도로(투찰)②+0.250%" xfId="3831"/>
    <cellStyle name="_신태백(가실행)_봉무지방산업단지도로(투찰)②+0.250%_마현생창(동양고속)" xfId="3832"/>
    <cellStyle name="_신태백(가실행)_봉무지방산업단지도로(투찰)②+0.250%_마현생창(동양고속)_왜관-태평건설" xfId="3833"/>
    <cellStyle name="_신태백(가실행)_봉무지방산업단지도로(투찰)②+0.250%_왜관-태평건설" xfId="3834"/>
    <cellStyle name="_신태백(가실행)_안산부대(투찰)⑤" xfId="3835"/>
    <cellStyle name="_신태백(가실행)_안산부대(투찰)⑤_경찰서-터미널간도로(투찰)②" xfId="3836"/>
    <cellStyle name="_신태백(가실행)_안산부대(투찰)⑤_경찰서-터미널간도로(투찰)②_마현생창(동양고속)" xfId="3837"/>
    <cellStyle name="_신태백(가실행)_안산부대(투찰)⑤_경찰서-터미널간도로(투찰)②_마현생창(동양고속)_왜관-태평건설" xfId="3838"/>
    <cellStyle name="_신태백(가실행)_안산부대(투찰)⑤_경찰서-터미널간도로(투찰)②_왜관-태평건설" xfId="3839"/>
    <cellStyle name="_신태백(가실행)_안산부대(투찰)⑤_마현생창(동양고속)" xfId="3840"/>
    <cellStyle name="_신태백(가실행)_안산부대(투찰)⑤_마현생창(동양고속)_왜관-태평건설" xfId="3841"/>
    <cellStyle name="_신태백(가실행)_안산부대(투찰)⑤_봉무지방산업단지도로(투찰)②" xfId="3842"/>
    <cellStyle name="_신태백(가실행)_안산부대(투찰)⑤_봉무지방산업단지도로(투찰)②_마현생창(동양고속)" xfId="3843"/>
    <cellStyle name="_신태백(가실행)_안산부대(투찰)⑤_봉무지방산업단지도로(투찰)②_마현생창(동양고속)_왜관-태평건설" xfId="3844"/>
    <cellStyle name="_신태백(가실행)_안산부대(투찰)⑤_봉무지방산업단지도로(투찰)②_왜관-태평건설" xfId="3845"/>
    <cellStyle name="_신태백(가실행)_안산부대(투찰)⑤_봉무지방산업단지도로(투찰)②+0.250%" xfId="3846"/>
    <cellStyle name="_신태백(가실행)_안산부대(투찰)⑤_봉무지방산업단지도로(투찰)②+0.250%_마현생창(동양고속)" xfId="3847"/>
    <cellStyle name="_신태백(가실행)_안산부대(투찰)⑤_봉무지방산업단지도로(투찰)②+0.250%_마현생창(동양고속)_왜관-태평건설" xfId="3848"/>
    <cellStyle name="_신태백(가실행)_안산부대(투찰)⑤_봉무지방산업단지도로(투찰)②+0.250%_왜관-태평건설" xfId="3849"/>
    <cellStyle name="_신태백(가실행)_안산부대(투찰)⑤_왜관-태평건설" xfId="3850"/>
    <cellStyle name="_신태백(가실행)_안산부대(투찰)⑤_합덕-신례원(2공구)투찰" xfId="3851"/>
    <cellStyle name="_신태백(가실행)_안산부대(투찰)⑤_합덕-신례원(2공구)투찰_경찰서-터미널간도로(투찰)②" xfId="3852"/>
    <cellStyle name="_신태백(가실행)_안산부대(투찰)⑤_합덕-신례원(2공구)투찰_경찰서-터미널간도로(투찰)②_마현생창(동양고속)" xfId="3853"/>
    <cellStyle name="_신태백(가실행)_안산부대(투찰)⑤_합덕-신례원(2공구)투찰_경찰서-터미널간도로(투찰)②_마현생창(동양고속)_왜관-태평건설" xfId="3854"/>
    <cellStyle name="_신태백(가실행)_안산부대(투찰)⑤_합덕-신례원(2공구)투찰_경찰서-터미널간도로(투찰)②_왜관-태평건설" xfId="3855"/>
    <cellStyle name="_신태백(가실행)_안산부대(투찰)⑤_합덕-신례원(2공구)투찰_마현생창(동양고속)" xfId="3856"/>
    <cellStyle name="_신태백(가실행)_안산부대(투찰)⑤_합덕-신례원(2공구)투찰_마현생창(동양고속)_왜관-태평건설" xfId="3857"/>
    <cellStyle name="_신태백(가실행)_안산부대(투찰)⑤_합덕-신례원(2공구)투찰_봉무지방산업단지도로(투찰)②" xfId="3858"/>
    <cellStyle name="_신태백(가실행)_안산부대(투찰)⑤_합덕-신례원(2공구)투찰_봉무지방산업단지도로(투찰)②_마현생창(동양고속)" xfId="3859"/>
    <cellStyle name="_신태백(가실행)_안산부대(투찰)⑤_합덕-신례원(2공구)투찰_봉무지방산업단지도로(투찰)②_마현생창(동양고속)_왜관-태평건설" xfId="3860"/>
    <cellStyle name="_신태백(가실행)_안산부대(투찰)⑤_합덕-신례원(2공구)투찰_봉무지방산업단지도로(투찰)②_왜관-태평건설" xfId="3861"/>
    <cellStyle name="_신태백(가실행)_안산부대(투찰)⑤_합덕-신례원(2공구)투찰_봉무지방산업단지도로(투찰)②+0.250%" xfId="3862"/>
    <cellStyle name="_신태백(가실행)_안산부대(투찰)⑤_합덕-신례원(2공구)투찰_봉무지방산업단지도로(투찰)②+0.250%_마현생창(동양고속)" xfId="3863"/>
    <cellStyle name="_신태백(가실행)_안산부대(투찰)⑤_합덕-신례원(2공구)투찰_봉무지방산업단지도로(투찰)②+0.250%_마현생창(동양고속)_왜관-태평건설" xfId="3864"/>
    <cellStyle name="_신태백(가실행)_안산부대(투찰)⑤_합덕-신례원(2공구)투찰_봉무지방산업단지도로(투찰)②+0.250%_왜관-태평건설" xfId="3865"/>
    <cellStyle name="_신태백(가실행)_안산부대(투찰)⑤_합덕-신례원(2공구)투찰_왜관-태평건설" xfId="3866"/>
    <cellStyle name="_신태백(가실행)_안산부대(투찰)⑤_합덕-신례원(2공구)투찰_합덕-신례원(2공구)투찰" xfId="3867"/>
    <cellStyle name="_신태백(가실행)_안산부대(투찰)⑤_합덕-신례원(2공구)투찰_합덕-신례원(2공구)투찰_경찰서-터미널간도로(투찰)②" xfId="3868"/>
    <cellStyle name="_신태백(가실행)_안산부대(투찰)⑤_합덕-신례원(2공구)투찰_합덕-신례원(2공구)투찰_경찰서-터미널간도로(투찰)②_마현생창(동양고속)" xfId="3869"/>
    <cellStyle name="_신태백(가실행)_안산부대(투찰)⑤_합덕-신례원(2공구)투찰_합덕-신례원(2공구)투찰_경찰서-터미널간도로(투찰)②_마현생창(동양고속)_왜관-태평건설" xfId="3870"/>
    <cellStyle name="_신태백(가실행)_안산부대(투찰)⑤_합덕-신례원(2공구)투찰_합덕-신례원(2공구)투찰_경찰서-터미널간도로(투찰)②_왜관-태평건설" xfId="3871"/>
    <cellStyle name="_신태백(가실행)_안산부대(투찰)⑤_합덕-신례원(2공구)투찰_합덕-신례원(2공구)투찰_마현생창(동양고속)" xfId="3872"/>
    <cellStyle name="_신태백(가실행)_안산부대(투찰)⑤_합덕-신례원(2공구)투찰_합덕-신례원(2공구)투찰_마현생창(동양고속)_왜관-태평건설" xfId="3873"/>
    <cellStyle name="_신태백(가실행)_안산부대(투찰)⑤_합덕-신례원(2공구)투찰_합덕-신례원(2공구)투찰_봉무지방산업단지도로(투찰)②" xfId="3874"/>
    <cellStyle name="_신태백(가실행)_안산부대(투찰)⑤_합덕-신례원(2공구)투찰_합덕-신례원(2공구)투찰_봉무지방산업단지도로(투찰)②_마현생창(동양고속)" xfId="3875"/>
    <cellStyle name="_신태백(가실행)_안산부대(투찰)⑤_합덕-신례원(2공구)투찰_합덕-신례원(2공구)투찰_봉무지방산업단지도로(투찰)②_마현생창(동양고속)_왜관-태평건설" xfId="3876"/>
    <cellStyle name="_신태백(가실행)_안산부대(투찰)⑤_합덕-신례원(2공구)투찰_합덕-신례원(2공구)투찰_봉무지방산업단지도로(투찰)②_왜관-태평건설" xfId="3877"/>
    <cellStyle name="_신태백(가실행)_안산부대(투찰)⑤_합덕-신례원(2공구)투찰_합덕-신례원(2공구)투찰_봉무지방산업단지도로(투찰)②+0.250%" xfId="3878"/>
    <cellStyle name="_신태백(가실행)_안산부대(투찰)⑤_합덕-신례원(2공구)투찰_합덕-신례원(2공구)투찰_봉무지방산업단지도로(투찰)②+0.250%_마현생창(동양고속)" xfId="3879"/>
    <cellStyle name="_신태백(가실행)_안산부대(투찰)⑤_합덕-신례원(2공구)투찰_합덕-신례원(2공구)투찰_봉무지방산업단지도로(투찰)②+0.250%_마현생창(동양고속)_왜관-태평건설" xfId="3880"/>
    <cellStyle name="_신태백(가실행)_안산부대(투찰)⑤_합덕-신례원(2공구)투찰_합덕-신례원(2공구)투찰_봉무지방산업단지도로(투찰)②+0.250%_왜관-태평건설" xfId="3881"/>
    <cellStyle name="_신태백(가실행)_안산부대(투찰)⑤_합덕-신례원(2공구)투찰_합덕-신례원(2공구)투찰_왜관-태평건설" xfId="3882"/>
    <cellStyle name="_신태백(가실행)_양곡부두(투찰)-0.31%" xfId="3883"/>
    <cellStyle name="_신태백(가실행)_양곡부두(투찰)-0.31%_경찰서-터미널간도로(투찰)②" xfId="3884"/>
    <cellStyle name="_신태백(가실행)_양곡부두(투찰)-0.31%_경찰서-터미널간도로(투찰)②_마현생창(동양고속)" xfId="3885"/>
    <cellStyle name="_신태백(가실행)_양곡부두(투찰)-0.31%_경찰서-터미널간도로(투찰)②_마현생창(동양고속)_왜관-태평건설" xfId="3886"/>
    <cellStyle name="_신태백(가실행)_양곡부두(투찰)-0.31%_경찰서-터미널간도로(투찰)②_왜관-태평건설" xfId="3887"/>
    <cellStyle name="_신태백(가실행)_양곡부두(투찰)-0.31%_마현생창(동양고속)" xfId="3888"/>
    <cellStyle name="_신태백(가실행)_양곡부두(투찰)-0.31%_마현생창(동양고속)_왜관-태평건설" xfId="3889"/>
    <cellStyle name="_신태백(가실행)_양곡부두(투찰)-0.31%_봉무지방산업단지도로(투찰)②" xfId="3890"/>
    <cellStyle name="_신태백(가실행)_양곡부두(투찰)-0.31%_봉무지방산업단지도로(투찰)②_마현생창(동양고속)" xfId="3891"/>
    <cellStyle name="_신태백(가실행)_양곡부두(투찰)-0.31%_봉무지방산업단지도로(투찰)②_마현생창(동양고속)_왜관-태평건설" xfId="3892"/>
    <cellStyle name="_신태백(가실행)_양곡부두(투찰)-0.31%_봉무지방산업단지도로(투찰)②_왜관-태평건설" xfId="3893"/>
    <cellStyle name="_신태백(가실행)_양곡부두(투찰)-0.31%_봉무지방산업단지도로(투찰)②+0.250%" xfId="3894"/>
    <cellStyle name="_신태백(가실행)_양곡부두(투찰)-0.31%_봉무지방산업단지도로(투찰)②+0.250%_마현생창(동양고속)" xfId="3895"/>
    <cellStyle name="_신태백(가실행)_양곡부두(투찰)-0.31%_봉무지방산업단지도로(투찰)②+0.250%_마현생창(동양고속)_왜관-태평건설" xfId="3896"/>
    <cellStyle name="_신태백(가실행)_양곡부두(투찰)-0.31%_봉무지방산업단지도로(투찰)②+0.250%_왜관-태평건설" xfId="3897"/>
    <cellStyle name="_신태백(가실행)_양곡부두(투찰)-0.31%_왜관-태평건설" xfId="3898"/>
    <cellStyle name="_신태백(가실행)_양곡부두(투찰)-0.31%_합덕-신례원(2공구)투찰" xfId="3899"/>
    <cellStyle name="_신태백(가실행)_양곡부두(투찰)-0.31%_합덕-신례원(2공구)투찰_경찰서-터미널간도로(투찰)②" xfId="3900"/>
    <cellStyle name="_신태백(가실행)_양곡부두(투찰)-0.31%_합덕-신례원(2공구)투찰_경찰서-터미널간도로(투찰)②_마현생창(동양고속)" xfId="3901"/>
    <cellStyle name="_신태백(가실행)_양곡부두(투찰)-0.31%_합덕-신례원(2공구)투찰_경찰서-터미널간도로(투찰)②_마현생창(동양고속)_왜관-태평건설" xfId="3902"/>
    <cellStyle name="_신태백(가실행)_양곡부두(투찰)-0.31%_합덕-신례원(2공구)투찰_경찰서-터미널간도로(투찰)②_왜관-태평건설" xfId="3903"/>
    <cellStyle name="_신태백(가실행)_양곡부두(투찰)-0.31%_합덕-신례원(2공구)투찰_마현생창(동양고속)" xfId="3904"/>
    <cellStyle name="_신태백(가실행)_양곡부두(투찰)-0.31%_합덕-신례원(2공구)투찰_마현생창(동양고속)_왜관-태평건설" xfId="3905"/>
    <cellStyle name="_신태백(가실행)_양곡부두(투찰)-0.31%_합덕-신례원(2공구)투찰_봉무지방산업단지도로(투찰)②" xfId="3906"/>
    <cellStyle name="_신태백(가실행)_양곡부두(투찰)-0.31%_합덕-신례원(2공구)투찰_봉무지방산업단지도로(투찰)②_마현생창(동양고속)" xfId="3907"/>
    <cellStyle name="_신태백(가실행)_양곡부두(투찰)-0.31%_합덕-신례원(2공구)투찰_봉무지방산업단지도로(투찰)②_마현생창(동양고속)_왜관-태평건설" xfId="3908"/>
    <cellStyle name="_신태백(가실행)_양곡부두(투찰)-0.31%_합덕-신례원(2공구)투찰_봉무지방산업단지도로(투찰)②_왜관-태평건설" xfId="3909"/>
    <cellStyle name="_신태백(가실행)_양곡부두(투찰)-0.31%_합덕-신례원(2공구)투찰_봉무지방산업단지도로(투찰)②+0.250%" xfId="3910"/>
    <cellStyle name="_신태백(가실행)_양곡부두(투찰)-0.31%_합덕-신례원(2공구)투찰_봉무지방산업단지도로(투찰)②+0.250%_마현생창(동양고속)" xfId="3911"/>
    <cellStyle name="_신태백(가실행)_양곡부두(투찰)-0.31%_합덕-신례원(2공구)투찰_봉무지방산업단지도로(투찰)②+0.250%_마현생창(동양고속)_왜관-태평건설" xfId="3912"/>
    <cellStyle name="_신태백(가실행)_양곡부두(투찰)-0.31%_합덕-신례원(2공구)투찰_봉무지방산업단지도로(투찰)②+0.250%_왜관-태평건설" xfId="3913"/>
    <cellStyle name="_신태백(가실행)_양곡부두(투찰)-0.31%_합덕-신례원(2공구)투찰_왜관-태평건설" xfId="3914"/>
    <cellStyle name="_신태백(가실행)_양곡부두(투찰)-0.31%_합덕-신례원(2공구)투찰_합덕-신례원(2공구)투찰" xfId="3915"/>
    <cellStyle name="_신태백(가실행)_양곡부두(투찰)-0.31%_합덕-신례원(2공구)투찰_합덕-신례원(2공구)투찰_경찰서-터미널간도로(투찰)②" xfId="3916"/>
    <cellStyle name="_신태백(가실행)_양곡부두(투찰)-0.31%_합덕-신례원(2공구)투찰_합덕-신례원(2공구)투찰_경찰서-터미널간도로(투찰)②_마현생창(동양고속)" xfId="3917"/>
    <cellStyle name="_신태백(가실행)_양곡부두(투찰)-0.31%_합덕-신례원(2공구)투찰_합덕-신례원(2공구)투찰_경찰서-터미널간도로(투찰)②_마현생창(동양고속)_왜관-태평건설" xfId="3918"/>
    <cellStyle name="_신태백(가실행)_양곡부두(투찰)-0.31%_합덕-신례원(2공구)투찰_합덕-신례원(2공구)투찰_경찰서-터미널간도로(투찰)②_왜관-태평건설" xfId="3919"/>
    <cellStyle name="_신태백(가실행)_양곡부두(투찰)-0.31%_합덕-신례원(2공구)투찰_합덕-신례원(2공구)투찰_마현생창(동양고속)" xfId="3920"/>
    <cellStyle name="_신태백(가실행)_양곡부두(투찰)-0.31%_합덕-신례원(2공구)투찰_합덕-신례원(2공구)투찰_마현생창(동양고속)_왜관-태평건설" xfId="3921"/>
    <cellStyle name="_신태백(가실행)_양곡부두(투찰)-0.31%_합덕-신례원(2공구)투찰_합덕-신례원(2공구)투찰_봉무지방산업단지도로(투찰)②" xfId="3922"/>
    <cellStyle name="_신태백(가실행)_양곡부두(투찰)-0.31%_합덕-신례원(2공구)투찰_합덕-신례원(2공구)투찰_봉무지방산업단지도로(투찰)②_마현생창(동양고속)" xfId="3923"/>
    <cellStyle name="_신태백(가실행)_양곡부두(투찰)-0.31%_합덕-신례원(2공구)투찰_합덕-신례원(2공구)투찰_봉무지방산업단지도로(투찰)②_마현생창(동양고속)_왜관-태평건설" xfId="3924"/>
    <cellStyle name="_신태백(가실행)_양곡부두(투찰)-0.31%_합덕-신례원(2공구)투찰_합덕-신례원(2공구)투찰_봉무지방산업단지도로(투찰)②_왜관-태평건설" xfId="3925"/>
    <cellStyle name="_신태백(가실행)_양곡부두(투찰)-0.31%_합덕-신례원(2공구)투찰_합덕-신례원(2공구)투찰_봉무지방산업단지도로(투찰)②+0.250%" xfId="3926"/>
    <cellStyle name="_신태백(가실행)_양곡부두(투찰)-0.31%_합덕-신례원(2공구)투찰_합덕-신례원(2공구)투찰_봉무지방산업단지도로(투찰)②+0.250%_마현생창(동양고속)" xfId="3927"/>
    <cellStyle name="_신태백(가실행)_양곡부두(투찰)-0.31%_합덕-신례원(2공구)투찰_합덕-신례원(2공구)투찰_봉무지방산업단지도로(투찰)②+0.250%_마현생창(동양고속)_왜관-태평건설" xfId="3928"/>
    <cellStyle name="_신태백(가실행)_양곡부두(투찰)-0.31%_합덕-신례원(2공구)투찰_합덕-신례원(2공구)투찰_봉무지방산업단지도로(투찰)②+0.250%_왜관-태평건설" xfId="3929"/>
    <cellStyle name="_신태백(가실행)_양곡부두(투찰)-0.31%_합덕-신례원(2공구)투찰_합덕-신례원(2공구)투찰_왜관-태평건설" xfId="3930"/>
    <cellStyle name="_신태백(가실행)_왜관-태평건설" xfId="3931"/>
    <cellStyle name="_신태백(가실행)_창원상수도(토목)투찰" xfId="3932"/>
    <cellStyle name="_신태백(가실행)_창원상수도(토목)투찰_경찰서-터미널간도로(투찰)②" xfId="3933"/>
    <cellStyle name="_신태백(가실행)_창원상수도(토목)투찰_경찰서-터미널간도로(투찰)②_마현생창(동양고속)" xfId="3934"/>
    <cellStyle name="_신태백(가실행)_창원상수도(토목)투찰_경찰서-터미널간도로(투찰)②_마현생창(동양고속)_왜관-태평건설" xfId="3935"/>
    <cellStyle name="_신태백(가실행)_창원상수도(토목)투찰_경찰서-터미널간도로(투찰)②_왜관-태평건설" xfId="3936"/>
    <cellStyle name="_신태백(가실행)_창원상수도(토목)투찰_마현생창(동양고속)" xfId="3937"/>
    <cellStyle name="_신태백(가실행)_창원상수도(토목)투찰_마현생창(동양고속)_왜관-태평건설" xfId="3938"/>
    <cellStyle name="_신태백(가실행)_창원상수도(토목)투찰_봉무지방산업단지도로(투찰)②" xfId="3939"/>
    <cellStyle name="_신태백(가실행)_창원상수도(토목)투찰_봉무지방산업단지도로(투찰)②_마현생창(동양고속)" xfId="3940"/>
    <cellStyle name="_신태백(가실행)_창원상수도(토목)투찰_봉무지방산업단지도로(투찰)②_마현생창(동양고속)_왜관-태평건설" xfId="3941"/>
    <cellStyle name="_신태백(가실행)_창원상수도(토목)투찰_봉무지방산업단지도로(투찰)②_왜관-태평건설" xfId="3942"/>
    <cellStyle name="_신태백(가실행)_창원상수도(토목)투찰_봉무지방산업단지도로(투찰)②+0.250%" xfId="3943"/>
    <cellStyle name="_신태백(가실행)_창원상수도(토목)투찰_봉무지방산업단지도로(투찰)②+0.250%_마현생창(동양고속)" xfId="3944"/>
    <cellStyle name="_신태백(가실행)_창원상수도(토목)투찰_봉무지방산업단지도로(투찰)②+0.250%_마현생창(동양고속)_왜관-태평건설" xfId="3945"/>
    <cellStyle name="_신태백(가실행)_창원상수도(토목)투찰_봉무지방산업단지도로(투찰)②+0.250%_왜관-태평건설" xfId="3946"/>
    <cellStyle name="_신태백(가실행)_창원상수도(토목)투찰_왜관-태평건설" xfId="3947"/>
    <cellStyle name="_신태백(가실행)_창원상수도(토목)투찰_합덕-신례원(2공구)투찰" xfId="3948"/>
    <cellStyle name="_신태백(가실행)_창원상수도(토목)투찰_합덕-신례원(2공구)투찰_경찰서-터미널간도로(투찰)②" xfId="3949"/>
    <cellStyle name="_신태백(가실행)_창원상수도(토목)투찰_합덕-신례원(2공구)투찰_경찰서-터미널간도로(투찰)②_마현생창(동양고속)" xfId="3950"/>
    <cellStyle name="_신태백(가실행)_창원상수도(토목)투찰_합덕-신례원(2공구)투찰_경찰서-터미널간도로(투찰)②_마현생창(동양고속)_왜관-태평건설" xfId="3951"/>
    <cellStyle name="_신태백(가실행)_창원상수도(토목)투찰_합덕-신례원(2공구)투찰_경찰서-터미널간도로(투찰)②_왜관-태평건설" xfId="3952"/>
    <cellStyle name="_신태백(가실행)_창원상수도(토목)투찰_합덕-신례원(2공구)투찰_마현생창(동양고속)" xfId="3953"/>
    <cellStyle name="_신태백(가실행)_창원상수도(토목)투찰_합덕-신례원(2공구)투찰_마현생창(동양고속)_왜관-태평건설" xfId="3954"/>
    <cellStyle name="_신태백(가실행)_창원상수도(토목)투찰_합덕-신례원(2공구)투찰_봉무지방산업단지도로(투찰)②" xfId="3955"/>
    <cellStyle name="_신태백(가실행)_창원상수도(토목)투찰_합덕-신례원(2공구)투찰_봉무지방산업단지도로(투찰)②_마현생창(동양고속)" xfId="3956"/>
    <cellStyle name="_신태백(가실행)_창원상수도(토목)투찰_합덕-신례원(2공구)투찰_봉무지방산업단지도로(투찰)②_마현생창(동양고속)_왜관-태평건설" xfId="3957"/>
    <cellStyle name="_신태백(가실행)_창원상수도(토목)투찰_합덕-신례원(2공구)투찰_봉무지방산업단지도로(투찰)②_왜관-태평건설" xfId="3958"/>
    <cellStyle name="_신태백(가실행)_창원상수도(토목)투찰_합덕-신례원(2공구)투찰_봉무지방산업단지도로(투찰)②+0.250%" xfId="3959"/>
    <cellStyle name="_신태백(가실행)_창원상수도(토목)투찰_합덕-신례원(2공구)투찰_봉무지방산업단지도로(투찰)②+0.250%_마현생창(동양고속)" xfId="3960"/>
    <cellStyle name="_신태백(가실행)_창원상수도(토목)투찰_합덕-신례원(2공구)투찰_봉무지방산업단지도로(투찰)②+0.250%_마현생창(동양고속)_왜관-태평건설" xfId="3961"/>
    <cellStyle name="_신태백(가실행)_창원상수도(토목)투찰_합덕-신례원(2공구)투찰_봉무지방산업단지도로(투찰)②+0.250%_왜관-태평건설" xfId="3962"/>
    <cellStyle name="_신태백(가실행)_창원상수도(토목)투찰_합덕-신례원(2공구)투찰_왜관-태평건설" xfId="3963"/>
    <cellStyle name="_신태백(가실행)_창원상수도(토목)투찰_합덕-신례원(2공구)투찰_합덕-신례원(2공구)투찰" xfId="3964"/>
    <cellStyle name="_신태백(가실행)_창원상수도(토목)투찰_합덕-신례원(2공구)투찰_합덕-신례원(2공구)투찰_경찰서-터미널간도로(투찰)②" xfId="3965"/>
    <cellStyle name="_신태백(가실행)_창원상수도(토목)투찰_합덕-신례원(2공구)투찰_합덕-신례원(2공구)투찰_경찰서-터미널간도로(투찰)②_마현생창(동양고속)" xfId="3966"/>
    <cellStyle name="_신태백(가실행)_창원상수도(토목)투찰_합덕-신례원(2공구)투찰_합덕-신례원(2공구)투찰_경찰서-터미널간도로(투찰)②_마현생창(동양고속)_왜관-태평건설" xfId="3967"/>
    <cellStyle name="_신태백(가실행)_창원상수도(토목)투찰_합덕-신례원(2공구)투찰_합덕-신례원(2공구)투찰_경찰서-터미널간도로(투찰)②_왜관-태평건설" xfId="3968"/>
    <cellStyle name="_신태백(가실행)_창원상수도(토목)투찰_합덕-신례원(2공구)투찰_합덕-신례원(2공구)투찰_마현생창(동양고속)" xfId="3969"/>
    <cellStyle name="_신태백(가실행)_창원상수도(토목)투찰_합덕-신례원(2공구)투찰_합덕-신례원(2공구)투찰_마현생창(동양고속)_왜관-태평건설" xfId="3970"/>
    <cellStyle name="_신태백(가실행)_창원상수도(토목)투찰_합덕-신례원(2공구)투찰_합덕-신례원(2공구)투찰_봉무지방산업단지도로(투찰)②" xfId="3971"/>
    <cellStyle name="_신태백(가실행)_창원상수도(토목)투찰_합덕-신례원(2공구)투찰_합덕-신례원(2공구)투찰_봉무지방산업단지도로(투찰)②_마현생창(동양고속)" xfId="3972"/>
    <cellStyle name="_신태백(가실행)_창원상수도(토목)투찰_합덕-신례원(2공구)투찰_합덕-신례원(2공구)투찰_봉무지방산업단지도로(투찰)②_마현생창(동양고속)_왜관-태평건설" xfId="3973"/>
    <cellStyle name="_신태백(가실행)_창원상수도(토목)투찰_합덕-신례원(2공구)투찰_합덕-신례원(2공구)투찰_봉무지방산업단지도로(투찰)②_왜관-태평건설" xfId="3974"/>
    <cellStyle name="_신태백(가실행)_창원상수도(토목)투찰_합덕-신례원(2공구)투찰_합덕-신례원(2공구)투찰_봉무지방산업단지도로(투찰)②+0.250%" xfId="3975"/>
    <cellStyle name="_신태백(가실행)_창원상수도(토목)투찰_합덕-신례원(2공구)투찰_합덕-신례원(2공구)투찰_봉무지방산업단지도로(투찰)②+0.250%_마현생창(동양고속)" xfId="3976"/>
    <cellStyle name="_신태백(가실행)_창원상수도(토목)투찰_합덕-신례원(2공구)투찰_합덕-신례원(2공구)투찰_봉무지방산업단지도로(투찰)②+0.250%_마현생창(동양고속)_왜관-태평건설" xfId="3977"/>
    <cellStyle name="_신태백(가실행)_창원상수도(토목)투찰_합덕-신례원(2공구)투찰_합덕-신례원(2공구)투찰_봉무지방산업단지도로(투찰)②+0.250%_왜관-태평건설" xfId="3978"/>
    <cellStyle name="_신태백(가실행)_창원상수도(토목)투찰_합덕-신례원(2공구)투찰_합덕-신례원(2공구)투찰_왜관-태평건설" xfId="3979"/>
    <cellStyle name="_신태백(가실행)_합덕-신례원(2공구)투찰" xfId="3980"/>
    <cellStyle name="_신태백(가실행)_합덕-신례원(2공구)투찰_경찰서-터미널간도로(투찰)②" xfId="3981"/>
    <cellStyle name="_신태백(가실행)_합덕-신례원(2공구)투찰_경찰서-터미널간도로(투찰)②_마현생창(동양고속)" xfId="3982"/>
    <cellStyle name="_신태백(가실행)_합덕-신례원(2공구)투찰_경찰서-터미널간도로(투찰)②_마현생창(동양고속)_왜관-태평건설" xfId="3983"/>
    <cellStyle name="_신태백(가실행)_합덕-신례원(2공구)투찰_경찰서-터미널간도로(투찰)②_왜관-태평건설" xfId="3984"/>
    <cellStyle name="_신태백(가실행)_합덕-신례원(2공구)투찰_마현생창(동양고속)" xfId="3985"/>
    <cellStyle name="_신태백(가실행)_합덕-신례원(2공구)투찰_마현생창(동양고속)_왜관-태평건설" xfId="3986"/>
    <cellStyle name="_신태백(가실행)_합덕-신례원(2공구)투찰_봉무지방산업단지도로(투찰)②" xfId="3987"/>
    <cellStyle name="_신태백(가실행)_합덕-신례원(2공구)투찰_봉무지방산업단지도로(투찰)②_마현생창(동양고속)" xfId="3988"/>
    <cellStyle name="_신태백(가실행)_합덕-신례원(2공구)투찰_봉무지방산업단지도로(투찰)②_마현생창(동양고속)_왜관-태평건설" xfId="3989"/>
    <cellStyle name="_신태백(가실행)_합덕-신례원(2공구)투찰_봉무지방산업단지도로(투찰)②_왜관-태평건설" xfId="3990"/>
    <cellStyle name="_신태백(가실행)_합덕-신례원(2공구)투찰_봉무지방산업단지도로(투찰)②+0.250%" xfId="3991"/>
    <cellStyle name="_신태백(가실행)_합덕-신례원(2공구)투찰_봉무지방산업단지도로(투찰)②+0.250%_마현생창(동양고속)" xfId="3992"/>
    <cellStyle name="_신태백(가실행)_합덕-신례원(2공구)투찰_봉무지방산업단지도로(투찰)②+0.250%_마현생창(동양고속)_왜관-태평건설" xfId="3993"/>
    <cellStyle name="_신태백(가실행)_합덕-신례원(2공구)투찰_봉무지방산업단지도로(투찰)②+0.250%_왜관-태평건설" xfId="3994"/>
    <cellStyle name="_신태백(가실행)_합덕-신례원(2공구)투찰_왜관-태평건설" xfId="3995"/>
    <cellStyle name="_신태백(가실행)_합덕-신례원(2공구)투찰_합덕-신례원(2공구)투찰" xfId="3996"/>
    <cellStyle name="_신태백(가실행)_합덕-신례원(2공구)투찰_합덕-신례원(2공구)투찰_경찰서-터미널간도로(투찰)②" xfId="3997"/>
    <cellStyle name="_신태백(가실행)_합덕-신례원(2공구)투찰_합덕-신례원(2공구)투찰_경찰서-터미널간도로(투찰)②_마현생창(동양고속)" xfId="3998"/>
    <cellStyle name="_신태백(가실행)_합덕-신례원(2공구)투찰_합덕-신례원(2공구)투찰_경찰서-터미널간도로(투찰)②_마현생창(동양고속)_왜관-태평건설" xfId="3999"/>
    <cellStyle name="_신태백(가실행)_합덕-신례원(2공구)투찰_합덕-신례원(2공구)투찰_경찰서-터미널간도로(투찰)②_왜관-태평건설" xfId="4000"/>
    <cellStyle name="_신태백(가실행)_합덕-신례원(2공구)투찰_합덕-신례원(2공구)투찰_마현생창(동양고속)" xfId="4001"/>
    <cellStyle name="_신태백(가실행)_합덕-신례원(2공구)투찰_합덕-신례원(2공구)투찰_마현생창(동양고속)_왜관-태평건설" xfId="4002"/>
    <cellStyle name="_신태백(가실행)_합덕-신례원(2공구)투찰_합덕-신례원(2공구)투찰_봉무지방산업단지도로(투찰)②" xfId="4003"/>
    <cellStyle name="_신태백(가실행)_합덕-신례원(2공구)투찰_합덕-신례원(2공구)투찰_봉무지방산업단지도로(투찰)②_마현생창(동양고속)" xfId="4004"/>
    <cellStyle name="_신태백(가실행)_합덕-신례원(2공구)투찰_합덕-신례원(2공구)투찰_봉무지방산업단지도로(투찰)②_마현생창(동양고속)_왜관-태평건설" xfId="4005"/>
    <cellStyle name="_신태백(가실행)_합덕-신례원(2공구)투찰_합덕-신례원(2공구)투찰_봉무지방산업단지도로(투찰)②_왜관-태평건설" xfId="4006"/>
    <cellStyle name="_신태백(가실행)_합덕-신례원(2공구)투찰_합덕-신례원(2공구)투찰_봉무지방산업단지도로(투찰)②+0.250%" xfId="4007"/>
    <cellStyle name="_신태백(가실행)_합덕-신례원(2공구)투찰_합덕-신례원(2공구)투찰_봉무지방산업단지도로(투찰)②+0.250%_마현생창(동양고속)" xfId="4008"/>
    <cellStyle name="_신태백(가실행)_합덕-신례원(2공구)투찰_합덕-신례원(2공구)투찰_봉무지방산업단지도로(투찰)②+0.250%_마현생창(동양고속)_왜관-태평건설" xfId="4009"/>
    <cellStyle name="_신태백(가실행)_합덕-신례원(2공구)투찰_합덕-신례원(2공구)투찰_봉무지방산업단지도로(투찰)②+0.250%_왜관-태평건설" xfId="4010"/>
    <cellStyle name="_신태백(가실행)_합덕-신례원(2공구)투찰_합덕-신례원(2공구)투찰_왜관-태평건설" xfId="4011"/>
    <cellStyle name="_신태백(투찰내역)2" xfId="4012"/>
    <cellStyle name="_신투찰결정(도로공사)" xfId="14543"/>
    <cellStyle name="_신한낙찰율대비" xfId="37987"/>
    <cellStyle name="_신한낙찰율대비_신한하도급검토(안)" xfId="37988"/>
    <cellStyle name="_신한은행" xfId="1035"/>
    <cellStyle name="_신호제어_무선전송장치_내역서" xfId="1036"/>
    <cellStyle name="_신흥기업사-최종" xfId="1037"/>
    <cellStyle name="_실물모형" xfId="4013"/>
    <cellStyle name="_실물수집(수입.국산품)" xfId="1038"/>
    <cellStyle name="_실시내역(전북대학교 박물관)-영상SW-060709" xfId="4014"/>
    <cellStyle name="_실시내역(전북대학교 박물관)-정보SW-060709" xfId="4015"/>
    <cellStyle name="_실시설계(031201)" xfId="1039"/>
    <cellStyle name="_실시설계(031201) 2" xfId="37989"/>
    <cellStyle name="_실시설계(031201) 3" xfId="37990"/>
    <cellStyle name="_실시설계(031201)_Sheet2" xfId="37991"/>
    <cellStyle name="_실시설계(031201)_산출서" xfId="37992"/>
    <cellStyle name="_실시설계(031201)_일위대가" xfId="37993"/>
    <cellStyle name="_실시설계(031201)_일위목록" xfId="37994"/>
    <cellStyle name="_실시설계(040218)" xfId="1040"/>
    <cellStyle name="_실시설계(040218) 2" xfId="37995"/>
    <cellStyle name="_실시설계(040218) 3" xfId="37996"/>
    <cellStyle name="_실시설계(040218)_Sheet2" xfId="37997"/>
    <cellStyle name="_실시설계(040218)_산출서" xfId="37998"/>
    <cellStyle name="_실시설계(040218)_일위대가" xfId="37999"/>
    <cellStyle name="_실시설계(040218)_일위목록" xfId="38000"/>
    <cellStyle name="_실시설계(040623)" xfId="1041"/>
    <cellStyle name="_실시설계(040623) 2" xfId="38001"/>
    <cellStyle name="_실시설계(040623) 3" xfId="38002"/>
    <cellStyle name="_실시설계(040623)_Sheet2" xfId="38003"/>
    <cellStyle name="_실시설계(040623)_산출서" xfId="38004"/>
    <cellStyle name="_실시설계(040623)_일위대가" xfId="38005"/>
    <cellStyle name="_실시설계(040623)_일위목록" xfId="38006"/>
    <cellStyle name="_실시설계(041025)" xfId="35174"/>
    <cellStyle name="_실시설계(041229)" xfId="4016"/>
    <cellStyle name="_실시설계(051213)" xfId="4017"/>
    <cellStyle name="_실시설계(060116)-케이블수정" xfId="35175"/>
    <cellStyle name="_실시설계(060223)-화재폭발삭제-최종(자체수정)" xfId="35176"/>
    <cellStyle name="_실시설계(060412)" xfId="35177"/>
    <cellStyle name="_실시설계(060623)-갱도연출코너" xfId="35178"/>
    <cellStyle name="_실시설계(060623)-탄광문화촌" xfId="35179"/>
    <cellStyle name="_실시설계(070305)" xfId="35180"/>
    <cellStyle name="_실시설계(070305) 2" xfId="38007"/>
    <cellStyle name="_실시설계(전관방송)040701" xfId="35181"/>
    <cellStyle name="_실시설계내역서060322" xfId="38008"/>
    <cellStyle name="_실태분석" xfId="14544"/>
    <cellStyle name="_실태조사" xfId="1042"/>
    <cellStyle name="_실행" xfId="14545"/>
    <cellStyle name="_실행(갑지)" xfId="38009"/>
    <cellStyle name="_실행견적" xfId="1043"/>
    <cellStyle name="_실행견적 2" xfId="35182"/>
    <cellStyle name="_실행견적 3" xfId="38010"/>
    <cellStyle name="_실행견적_1" xfId="1044"/>
    <cellStyle name="_실행견적_1 2" xfId="35183"/>
    <cellStyle name="_실행견적_1 3" xfId="38011"/>
    <cellStyle name="_실행견적_1_Sheet2" xfId="38012"/>
    <cellStyle name="_실행견적_1_산출서" xfId="38013"/>
    <cellStyle name="_실행견적_1_일위대가" xfId="38014"/>
    <cellStyle name="_실행견적_1_일위목록" xfId="38015"/>
    <cellStyle name="_실행견적_2" xfId="35184"/>
    <cellStyle name="_실행견적_기성금지급요청서(광주)" xfId="35185"/>
    <cellStyle name="_실행견적_기타견적서" xfId="35186"/>
    <cellStyle name="_실행견적_변경내역서(050316)" xfId="35187"/>
    <cellStyle name="_실행견적1" xfId="1045"/>
    <cellStyle name="_실행견적1 2" xfId="38016"/>
    <cellStyle name="_실행견적1 3" xfId="38017"/>
    <cellStyle name="_실행견적1_Sheet2" xfId="38018"/>
    <cellStyle name="_실행견적1_산출서" xfId="38019"/>
    <cellStyle name="_실행견적1_일위대가" xfId="38020"/>
    <cellStyle name="_실행견적1_일위목록" xfId="38021"/>
    <cellStyle name="_실행내역" xfId="38022"/>
    <cellStyle name="_실행내역(건축골조부분)" xfId="14546"/>
    <cellStyle name="_실행내역(건축골조부분)_030902 아산154KV 관로 전기공사" xfId="14547"/>
    <cellStyle name="_실행내역서" xfId="14548"/>
    <cellStyle name="_실행내역서-최초" xfId="38023"/>
    <cellStyle name="_실행보고" xfId="35188"/>
    <cellStyle name="_실행안" xfId="14549"/>
    <cellStyle name="_실행양식_5" xfId="4018"/>
    <cellStyle name="_실행양식_5_1.총괄집계" xfId="4019"/>
    <cellStyle name="_실행양식_5_1.측구" xfId="4020"/>
    <cellStyle name="_실행양식_5_Book1" xfId="4021"/>
    <cellStyle name="_실행양식_5_Book2" xfId="4022"/>
    <cellStyle name="_실행양식_5_L형옹벽" xfId="4023"/>
    <cellStyle name="_실행양식_5_L형옹벽(25m)" xfId="4024"/>
    <cellStyle name="_실행양식_5_U형개거1x1(NO.161+7)" xfId="4025"/>
    <cellStyle name="_실행양식_5_U형개거실정보고(0.6)162" xfId="4026"/>
    <cellStyle name="_실행양식_5_U형개거실정보고(1.0)162" xfId="4027"/>
    <cellStyle name="_실행양식_5_U형개거실정보고(1.5)" xfId="4028"/>
    <cellStyle name="_실행양식_5_U형개거실정보고(BOX)" xfId="4029"/>
    <cellStyle name="_실행양식_5_U형개거실정보고(BOX)_Book1" xfId="4030"/>
    <cellStyle name="_실행양식_5_U형개거실정보고(민원)" xfId="4031"/>
    <cellStyle name="_실행양식_5_U형개거실정보고(민원)_Book1" xfId="4032"/>
    <cellStyle name="_실행양식_5_U형개거실정보고(민원1)" xfId="4033"/>
    <cellStyle name="_실행양식_5_U형측구(m당 단가)" xfId="4034"/>
    <cellStyle name="_실행양식_5_군부대구조물" xfId="4035"/>
    <cellStyle name="_실행양식_5_군부대구조물2" xfId="4036"/>
    <cellStyle name="_실행양식_5_기존수목이식" xfId="4037"/>
    <cellStyle name="_실행양식_5_기존수목이식_Book1" xfId="4038"/>
    <cellStyle name="_실행양식_5_늪지대U형개거" xfId="4039"/>
    <cellStyle name="_실행양식_5_단가산출(시드+녹생토, 유로폼)" xfId="4040"/>
    <cellStyle name="_실행양식_5_배수공" xfId="4041"/>
    <cellStyle name="_실행양식_5_법면보호(ASNA 제출)" xfId="4042"/>
    <cellStyle name="_실행양식_5_보고서" xfId="4043"/>
    <cellStyle name="_실행양식_5_수량" xfId="4044"/>
    <cellStyle name="_실행양식_5_수량산출서(배수공)" xfId="4045"/>
    <cellStyle name="_실행양식_5_수량산출서(배수공)_Book1" xfId="4046"/>
    <cellStyle name="_실행양식_5_제2회변경 신규단가" xfId="4047"/>
    <cellStyle name="_실행양식_5_총괄표(06년4월)" xfId="4048"/>
    <cellStyle name="_실행양식_5_토공수량(진영-진례)" xfId="4049"/>
    <cellStyle name="_실행양식_5_토공수량(진영-진례)_Book1" xfId="4050"/>
    <cellStyle name="_실행예산" xfId="35189"/>
    <cellStyle name="_실행예산내역서" xfId="14550"/>
    <cellStyle name="_실행예산서" xfId="14551"/>
    <cellStyle name="_실행예산서(1차수정)" xfId="38024"/>
    <cellStyle name="_실행예산서(3공구)" xfId="14552"/>
    <cellStyle name="_실행예산서(3공구)_030902 아산154KV 관로 전기공사" xfId="14553"/>
    <cellStyle name="_실행예산서(문산IC)" xfId="14554"/>
    <cellStyle name="_실행집계표" xfId="14555"/>
    <cellStyle name="_실험동철골책자단가" xfId="14556"/>
    <cellStyle name="_실험동철골책자단가 2" xfId="14557"/>
    <cellStyle name="_실험동철골책자단가_1" xfId="14558"/>
    <cellStyle name="_실험동철골책자단가_2" xfId="14559"/>
    <cellStyle name="_실험동철골책자단가_2 2" xfId="14560"/>
    <cellStyle name="_심텍공장견적서" xfId="38025"/>
    <cellStyle name="_쓰레기봉투외54종 (1.10 14시)" xfId="1046"/>
    <cellStyle name="_쓰레기봉투외54종2" xfId="1047"/>
    <cellStyle name="_아미고터워 리모델링공사(계약,실행내역)9월.3일 " xfId="38026"/>
    <cellStyle name="_아중내역(전기-1)" xfId="14561"/>
    <cellStyle name="_아카이브구축" xfId="1048"/>
    <cellStyle name="_안내표지류" xfId="1049"/>
    <cellStyle name="_안동최종정산" xfId="38027"/>
    <cellStyle name="_안산부대(투찰)⑤" xfId="4051"/>
    <cellStyle name="_안산부대(투찰)⑤_경찰서-터미널간도로(투찰)②" xfId="4052"/>
    <cellStyle name="_안산부대(투찰)⑤_경찰서-터미널간도로(투찰)②_마현생창(동양고속)" xfId="4053"/>
    <cellStyle name="_안산부대(투찰)⑤_경찰서-터미널간도로(투찰)②_마현생창(동양고속)_왜관-태평건설" xfId="4054"/>
    <cellStyle name="_안산부대(투찰)⑤_경찰서-터미널간도로(투찰)②_왜관-태평건설" xfId="4055"/>
    <cellStyle name="_안산부대(투찰)⑤_마현생창(동양고속)" xfId="4056"/>
    <cellStyle name="_안산부대(투찰)⑤_마현생창(동양고속)_왜관-태평건설" xfId="4057"/>
    <cellStyle name="_안산부대(투찰)⑤_봉무지방산업단지도로(투찰)②" xfId="4058"/>
    <cellStyle name="_안산부대(투찰)⑤_봉무지방산업단지도로(투찰)②_마현생창(동양고속)" xfId="4059"/>
    <cellStyle name="_안산부대(투찰)⑤_봉무지방산업단지도로(투찰)②_마현생창(동양고속)_왜관-태평건설" xfId="4060"/>
    <cellStyle name="_안산부대(투찰)⑤_봉무지방산업단지도로(투찰)②_왜관-태평건설" xfId="4061"/>
    <cellStyle name="_안산부대(투찰)⑤_봉무지방산업단지도로(투찰)②+0.250%" xfId="4062"/>
    <cellStyle name="_안산부대(투찰)⑤_봉무지방산업단지도로(투찰)②+0.250%_마현생창(동양고속)" xfId="4063"/>
    <cellStyle name="_안산부대(투찰)⑤_봉무지방산업단지도로(투찰)②+0.250%_마현생창(동양고속)_왜관-태평건설" xfId="4064"/>
    <cellStyle name="_안산부대(투찰)⑤_봉무지방산업단지도로(투찰)②+0.250%_왜관-태평건설" xfId="4065"/>
    <cellStyle name="_안산부대(투찰)⑤_왜관-태평건설" xfId="4066"/>
    <cellStyle name="_안산부대(투찰)⑤_합덕-신례원(2공구)투찰" xfId="4067"/>
    <cellStyle name="_안산부대(투찰)⑤_합덕-신례원(2공구)투찰_경찰서-터미널간도로(투찰)②" xfId="4068"/>
    <cellStyle name="_안산부대(투찰)⑤_합덕-신례원(2공구)투찰_경찰서-터미널간도로(투찰)②_마현생창(동양고속)" xfId="4069"/>
    <cellStyle name="_안산부대(투찰)⑤_합덕-신례원(2공구)투찰_경찰서-터미널간도로(투찰)②_마현생창(동양고속)_왜관-태평건설" xfId="4070"/>
    <cellStyle name="_안산부대(투찰)⑤_합덕-신례원(2공구)투찰_경찰서-터미널간도로(투찰)②_왜관-태평건설" xfId="4071"/>
    <cellStyle name="_안산부대(투찰)⑤_합덕-신례원(2공구)투찰_마현생창(동양고속)" xfId="4072"/>
    <cellStyle name="_안산부대(투찰)⑤_합덕-신례원(2공구)투찰_마현생창(동양고속)_왜관-태평건설" xfId="4073"/>
    <cellStyle name="_안산부대(투찰)⑤_합덕-신례원(2공구)투찰_봉무지방산업단지도로(투찰)②" xfId="4074"/>
    <cellStyle name="_안산부대(투찰)⑤_합덕-신례원(2공구)투찰_봉무지방산업단지도로(투찰)②_마현생창(동양고속)" xfId="4075"/>
    <cellStyle name="_안산부대(투찰)⑤_합덕-신례원(2공구)투찰_봉무지방산업단지도로(투찰)②_마현생창(동양고속)_왜관-태평건설" xfId="4076"/>
    <cellStyle name="_안산부대(투찰)⑤_합덕-신례원(2공구)투찰_봉무지방산업단지도로(투찰)②_왜관-태평건설" xfId="4077"/>
    <cellStyle name="_안산부대(투찰)⑤_합덕-신례원(2공구)투찰_봉무지방산업단지도로(투찰)②+0.250%" xfId="4078"/>
    <cellStyle name="_안산부대(투찰)⑤_합덕-신례원(2공구)투찰_봉무지방산업단지도로(투찰)②+0.250%_마현생창(동양고속)" xfId="4079"/>
    <cellStyle name="_안산부대(투찰)⑤_합덕-신례원(2공구)투찰_봉무지방산업단지도로(투찰)②+0.250%_마현생창(동양고속)_왜관-태평건설" xfId="4080"/>
    <cellStyle name="_안산부대(투찰)⑤_합덕-신례원(2공구)투찰_봉무지방산업단지도로(투찰)②+0.250%_왜관-태평건설" xfId="4081"/>
    <cellStyle name="_안산부대(투찰)⑤_합덕-신례원(2공구)투찰_왜관-태평건설" xfId="4082"/>
    <cellStyle name="_안산부대(투찰)⑤_합덕-신례원(2공구)투찰_합덕-신례원(2공구)투찰" xfId="4083"/>
    <cellStyle name="_안산부대(투찰)⑤_합덕-신례원(2공구)투찰_합덕-신례원(2공구)투찰_경찰서-터미널간도로(투찰)②" xfId="4084"/>
    <cellStyle name="_안산부대(투찰)⑤_합덕-신례원(2공구)투찰_합덕-신례원(2공구)투찰_경찰서-터미널간도로(투찰)②_마현생창(동양고속)" xfId="4085"/>
    <cellStyle name="_안산부대(투찰)⑤_합덕-신례원(2공구)투찰_합덕-신례원(2공구)투찰_경찰서-터미널간도로(투찰)②_마현생창(동양고속)_왜관-태평건설" xfId="4086"/>
    <cellStyle name="_안산부대(투찰)⑤_합덕-신례원(2공구)투찰_합덕-신례원(2공구)투찰_경찰서-터미널간도로(투찰)②_왜관-태평건설" xfId="4087"/>
    <cellStyle name="_안산부대(투찰)⑤_합덕-신례원(2공구)투찰_합덕-신례원(2공구)투찰_마현생창(동양고속)" xfId="4088"/>
    <cellStyle name="_안산부대(투찰)⑤_합덕-신례원(2공구)투찰_합덕-신례원(2공구)투찰_마현생창(동양고속)_왜관-태평건설" xfId="4089"/>
    <cellStyle name="_안산부대(투찰)⑤_합덕-신례원(2공구)투찰_합덕-신례원(2공구)투찰_봉무지방산업단지도로(투찰)②" xfId="4090"/>
    <cellStyle name="_안산부대(투찰)⑤_합덕-신례원(2공구)투찰_합덕-신례원(2공구)투찰_봉무지방산업단지도로(투찰)②_마현생창(동양고속)" xfId="4091"/>
    <cellStyle name="_안산부대(투찰)⑤_합덕-신례원(2공구)투찰_합덕-신례원(2공구)투찰_봉무지방산업단지도로(투찰)②_마현생창(동양고속)_왜관-태평건설" xfId="4092"/>
    <cellStyle name="_안산부대(투찰)⑤_합덕-신례원(2공구)투찰_합덕-신례원(2공구)투찰_봉무지방산업단지도로(투찰)②_왜관-태평건설" xfId="4093"/>
    <cellStyle name="_안산부대(투찰)⑤_합덕-신례원(2공구)투찰_합덕-신례원(2공구)투찰_봉무지방산업단지도로(투찰)②+0.250%" xfId="4094"/>
    <cellStyle name="_안산부대(투찰)⑤_합덕-신례원(2공구)투찰_합덕-신례원(2공구)투찰_봉무지방산업단지도로(투찰)②+0.250%_마현생창(동양고속)" xfId="4095"/>
    <cellStyle name="_안산부대(투찰)⑤_합덕-신례원(2공구)투찰_합덕-신례원(2공구)투찰_봉무지방산업단지도로(투찰)②+0.250%_마현생창(동양고속)_왜관-태평건설" xfId="4096"/>
    <cellStyle name="_안산부대(투찰)⑤_합덕-신례원(2공구)투찰_합덕-신례원(2공구)투찰_봉무지방산업단지도로(투찰)②+0.250%_왜관-태평건설" xfId="4097"/>
    <cellStyle name="_안산부대(투찰)⑤_합덕-신례원(2공구)투찰_합덕-신례원(2공구)투찰_왜관-태평건설" xfId="4098"/>
    <cellStyle name="_안산시정구장 상징조형물제작설치" xfId="14562"/>
    <cellStyle name="_안산어촌계약내역" xfId="4099"/>
    <cellStyle name="_안산어촌계약내역_Sheet2" xfId="38028"/>
    <cellStyle name="_안산어촌계약내역_링크 견적" xfId="38029"/>
    <cellStyle name="_안산어촌계약내역_산출서" xfId="38030"/>
    <cellStyle name="_안산어촌계약내역_일위대가" xfId="38031"/>
    <cellStyle name="_안산어촌계약내역_일위목록" xfId="38032"/>
    <cellStyle name="_안암학사 관리동 창호교체 및 음악실 설치공사(040519)" xfId="38033"/>
    <cellStyle name="_안양점" xfId="14563"/>
    <cellStyle name="_안양지식산업진흥원" xfId="1050"/>
    <cellStyle name="_안전보건11대 기본수칙" xfId="4100"/>
    <cellStyle name="_안전보건교육" xfId="14564"/>
    <cellStyle name="_안전보건디비" xfId="1051"/>
    <cellStyle name="_안전보건활동지원공정표(최종본)-작업구분별" xfId="1052"/>
    <cellStyle name="_안전월간지" xfId="1053"/>
    <cellStyle name="_안전통로발판교체일위대가" xfId="14565"/>
    <cellStyle name="_안전휀스광고" xfId="14566"/>
    <cellStyle name="_안중현덕초등학교" xfId="1054"/>
    <cellStyle name="_암거공" xfId="43319"/>
    <cellStyle name="_암거공_05-소락1교-부대공수량" xfId="43320"/>
    <cellStyle name="_암거교 가시설" xfId="4101"/>
    <cellStyle name="_암거낙차부" xfId="38034"/>
    <cellStyle name="_암거낙차부_보령폐기물(변경내역서)-감리작성" xfId="38035"/>
    <cellStyle name="_압구정지점" xfId="4102"/>
    <cellStyle name="_압출보온판타설부착" xfId="38036"/>
    <cellStyle name="_애니메이션" xfId="1055"/>
    <cellStyle name="_야외전시장조성" xfId="1056"/>
    <cellStyle name="_약전설비년간단가" xfId="14567"/>
    <cellStyle name="_양곡부두(투찰)+0.30%" xfId="4103"/>
    <cellStyle name="_양산영대교경관조명내역12.10" xfId="43321"/>
    <cellStyle name="_양식" xfId="1057"/>
    <cellStyle name="_양식_1" xfId="1058"/>
    <cellStyle name="_양식_2" xfId="1059"/>
    <cellStyle name="_양양 골프 클럽하우스 인테리어공사" xfId="38037"/>
    <cellStyle name="_양양상수도공내역서" xfId="4104"/>
    <cellStyle name="_언남교육문화회관신축공사" xfId="38038"/>
    <cellStyle name="_업무공유" xfId="38039"/>
    <cellStyle name="_업무연락" xfId="38040"/>
    <cellStyle name="_업체견적-1" xfId="35190"/>
    <cellStyle name="_업체견적서" xfId="38041"/>
    <cellStyle name="_업체선정(타일붙임)" xfId="38042"/>
    <cellStyle name="_업체선정(타일붙임)_김천농업기술센터-이정준0420" xfId="38043"/>
    <cellStyle name="_업체선정(타일붙임)_김천전망대조명공사0323" xfId="38044"/>
    <cellStyle name="_업체선정(타일붙임)_김천전망대조명공사0323_김천농업기술센터-이정준0420" xfId="38045"/>
    <cellStyle name="_업체선정(터널타일붙임)" xfId="38046"/>
    <cellStyle name="_업체선정관련사업부 지침" xfId="38047"/>
    <cellStyle name="_업체선정관련사업부 지침04.04.20" xfId="38048"/>
    <cellStyle name="_업체선정요청 토공사 재호" xfId="38049"/>
    <cellStyle name="_에너지관리공단청사용역최종본" xfId="1060"/>
    <cellStyle name="_에너지운영원가-시설관리" xfId="1061"/>
    <cellStyle name="_엔길 네고 자재,노무비" xfId="38050"/>
    <cellStyle name="_엠파인(해외진출을위한)" xfId="14568"/>
    <cellStyle name="_여건보고" xfId="35191"/>
    <cellStyle name="_여과기(마이크로 스크린)" xfId="14569"/>
    <cellStyle name="_여수EXPO내역서(1)" xfId="35192"/>
    <cellStyle name="_여수-실시-내역-원가계산서2" xfId="38051"/>
    <cellStyle name="_여수-실시-내역-원가계산서2 10" xfId="38052"/>
    <cellStyle name="_여수-실시-내역-원가계산서2 11" xfId="38053"/>
    <cellStyle name="_여수-실시-내역-원가계산서2 12" xfId="38054"/>
    <cellStyle name="_여수-실시-내역-원가계산서2 13" xfId="38055"/>
    <cellStyle name="_여수-실시-내역-원가계산서2 14" xfId="38056"/>
    <cellStyle name="_여수-실시-내역-원가계산서2 2" xfId="38057"/>
    <cellStyle name="_여수-실시-내역-원가계산서2 3" xfId="38058"/>
    <cellStyle name="_여수-실시-내역-원가계산서2 4" xfId="38059"/>
    <cellStyle name="_여수-실시-내역-원가계산서2 5" xfId="38060"/>
    <cellStyle name="_여수-실시-내역-원가계산서2 6" xfId="38061"/>
    <cellStyle name="_여수-실시-내역-원가계산서2 7" xfId="38062"/>
    <cellStyle name="_여수-실시-내역-원가계산서2 8" xfId="38063"/>
    <cellStyle name="_여수-실시-내역-원가계산서2 9" xfId="38064"/>
    <cellStyle name="_여수폐수처리장-공사비내역(sample)" xfId="38065"/>
    <cellStyle name="_여수폐수처리장-공사비내역(sample) 10" xfId="38066"/>
    <cellStyle name="_여수폐수처리장-공사비내역(sample) 11" xfId="38067"/>
    <cellStyle name="_여수폐수처리장-공사비내역(sample) 12" xfId="38068"/>
    <cellStyle name="_여수폐수처리장-공사비내역(sample) 13" xfId="38069"/>
    <cellStyle name="_여수폐수처리장-공사비내역(sample) 14" xfId="38070"/>
    <cellStyle name="_여수폐수처리장-공사비내역(sample) 2" xfId="38071"/>
    <cellStyle name="_여수폐수처리장-공사비내역(sample) 3" xfId="38072"/>
    <cellStyle name="_여수폐수처리장-공사비내역(sample) 4" xfId="38073"/>
    <cellStyle name="_여수폐수처리장-공사비내역(sample) 5" xfId="38074"/>
    <cellStyle name="_여수폐수처리장-공사비내역(sample) 6" xfId="38075"/>
    <cellStyle name="_여수폐수처리장-공사비내역(sample) 7" xfId="38076"/>
    <cellStyle name="_여수폐수처리장-공사비내역(sample) 8" xfId="38077"/>
    <cellStyle name="_여수폐수처리장-공사비내역(sample) 9" xfId="38078"/>
    <cellStyle name="_여주현장CCTV공사-01" xfId="14570"/>
    <cellStyle name="_연구원실험대(24종)-최종" xfId="1062"/>
    <cellStyle name="_연돌 축조 공사-1125" xfId="14571"/>
    <cellStyle name="_연세대학교중앙도서관공조실배관교체공사(최종)" xfId="38079"/>
    <cellStyle name="_연습용" xfId="14572"/>
    <cellStyle name="_연약지반" xfId="4105"/>
    <cellStyle name="_연천어린이교통안전체험-전기산출서" xfId="4106"/>
    <cellStyle name="_열대식물의 생태적배식기법" xfId="14573"/>
    <cellStyle name="_염리v95" xfId="38080"/>
    <cellStyle name="_염리실행" xfId="38081"/>
    <cellStyle name="_염화물살포기" xfId="1063"/>
    <cellStyle name="_영덕" xfId="1064"/>
    <cellStyle name="_영덕어촌계약내역" xfId="1065"/>
    <cellStyle name="_영등포점 영화관" xfId="14574"/>
    <cellStyle name="_영등포점약전내역(자재부제출)" xfId="14575"/>
    <cellStyle name="_영상" xfId="14576"/>
    <cellStyle name="_영상 HW 일위대가" xfId="4107"/>
    <cellStyle name="_영상(S,W)" xfId="1066"/>
    <cellStyle name="_영상HW" xfId="35193"/>
    <cellStyle name="_영상HW 실시설계(051101)" xfId="4108"/>
    <cellStyle name="_영상-HW(수정)배관배선" xfId="4109"/>
    <cellStyle name="_영상S" xfId="4110"/>
    <cellStyle name="_영상SW" xfId="1067"/>
    <cellStyle name="_영상SW_Sheet2" xfId="38082"/>
    <cellStyle name="_영상SW_링크 견적" xfId="38083"/>
    <cellStyle name="_영상SW_산출서" xfId="38084"/>
    <cellStyle name="_영상SW_일위대가" xfId="38085"/>
    <cellStyle name="_영상SW_일위목록" xfId="38086"/>
    <cellStyle name="_영상콘텐츠" xfId="1068"/>
    <cellStyle name="_영업송부" xfId="38087"/>
    <cellStyle name="_영업회의(건축부)" xfId="38088"/>
    <cellStyle name="_예산견적검토(하도예산견적)" xfId="38089"/>
    <cellStyle name="_예산내역서" xfId="43322"/>
    <cellStyle name="_예산서(이화철교)" xfId="43323"/>
    <cellStyle name="_예산정보관리" xfId="1069"/>
    <cellStyle name="_예산정보관리 2" xfId="14577"/>
    <cellStyle name="_예산정보관리 3" xfId="14578"/>
    <cellStyle name="_예산정보관리 4" xfId="14579"/>
    <cellStyle name="_예정가격조사(평사-정서)" xfId="4111"/>
    <cellStyle name="_옛 기획전시실 내역" xfId="14580"/>
    <cellStyle name="_오공본드" xfId="4112"/>
    <cellStyle name="_오송견적(포장)" xfId="14581"/>
    <cellStyle name="_오수정화조(대현산업-제조,공사원가)" xfId="1070"/>
    <cellStyle name="_오옴사(가로등 10M, 11M)-완료" xfId="1071"/>
    <cellStyle name="_오천계약내역" xfId="35194"/>
    <cellStyle name="_옥련고총괄(100%)" xfId="1072"/>
    <cellStyle name="_옥외간판" xfId="1073"/>
    <cellStyle name="_옥전유물계약내역" xfId="4113"/>
    <cellStyle name="_옥탑층누락건" xfId="38090"/>
    <cellStyle name="_온라인전산심위시스템구축" xfId="14582"/>
    <cellStyle name="_왕가봉정비공사" xfId="14583"/>
    <cellStyle name="_외부인방건" xfId="38091"/>
    <cellStyle name="_외주시행품의(창호및철물공사)" xfId="38092"/>
    <cellStyle name="_요금소설치" xfId="35195"/>
    <cellStyle name="_요약" xfId="4114"/>
    <cellStyle name="_요율" xfId="1074"/>
    <cellStyle name="_용담펌프장제어및조작기기교체(07-7-1)" xfId="38093"/>
    <cellStyle name="_용문교-P8" xfId="1075"/>
    <cellStyle name="_용문교-P8_Abut(PILE)-SI" xfId="1076"/>
    <cellStyle name="_용문교-P8_동해교대(PILE)" xfId="1077"/>
    <cellStyle name="_용문교-P8_석산고가a2(직접기초)SI" xfId="1078"/>
    <cellStyle name="_용문교-P8_신둔천Abut(PILE)-시점" xfId="1079"/>
    <cellStyle name="_용문교-P8_신둔천Abut(PILE)-쫑점" xfId="1080"/>
    <cellStyle name="_용문교-시점측교대(입고선)" xfId="1081"/>
    <cellStyle name="_용문교-시점측교대(입고선)_Abut(PILE)-SI" xfId="1082"/>
    <cellStyle name="_용문교-시점측교대(입고선)_동해교대(PILE)" xfId="1083"/>
    <cellStyle name="_용문교-시점측교대(입고선)_석산고가a2(직접기초)SI" xfId="1084"/>
    <cellStyle name="_용문교-시점측교대(입고선)_신둔천Abut(PILE)-시점" xfId="1085"/>
    <cellStyle name="_용문교-시점측교대(입고선)_신둔천Abut(PILE)-쫑점" xfId="1086"/>
    <cellStyle name="_용문교-시점측교대(직접기초)-최종" xfId="1087"/>
    <cellStyle name="_용문교-시점측교대(직접기초)-최종_Abut(PILE)-SI" xfId="1088"/>
    <cellStyle name="_용문교-시점측교대(직접기초)-최종_동해교대(PILE)" xfId="1089"/>
    <cellStyle name="_용문교-시점측교대(직접기초)-최종_석산고가a2(직접기초)SI" xfId="1090"/>
    <cellStyle name="_용문교-시점측교대(직접기초)-최종_신둔천Abut(PILE)-시점" xfId="1091"/>
    <cellStyle name="_용문교-시점측교대(직접기초)-최종_신둔천Abut(PILE)-쫑점" xfId="1092"/>
    <cellStyle name="_용문교-시점측교대(출고선)" xfId="1093"/>
    <cellStyle name="_용문교-시점측교대(출고선)_Abut(PILE)-SI" xfId="1094"/>
    <cellStyle name="_용문교-시점측교대(출고선)_동해교대(PILE)" xfId="1095"/>
    <cellStyle name="_용문교-시점측교대(출고선)_석산고가a2(직접기초)SI" xfId="1096"/>
    <cellStyle name="_용문교-시점측교대(출고선)_신둔천Abut(PILE)-시점" xfId="1097"/>
    <cellStyle name="_용문교-시점측교대(출고선)_신둔천Abut(PILE)-쫑점" xfId="1098"/>
    <cellStyle name="_용문교-시점측교대-좌측(강관파일)" xfId="1099"/>
    <cellStyle name="_용문교-시점측교대-좌측(강관파일)_Abut(PILE)-SI" xfId="1100"/>
    <cellStyle name="_용문교-시점측교대-좌측(강관파일)_동해교대(PILE)" xfId="1101"/>
    <cellStyle name="_용문교-시점측교대-좌측(강관파일)_석산고가a2(직접기초)SI" xfId="1102"/>
    <cellStyle name="_용문교-시점측교대-좌측(강관파일)_신둔천Abut(PILE)-시점" xfId="1103"/>
    <cellStyle name="_용문교-시점측교대-좌측(강관파일)_신둔천Abut(PILE)-쫑점" xfId="1104"/>
    <cellStyle name="_용문교-시점측교대-좌측(강관파일)_용문교-시점측교대(직접기초)" xfId="1105"/>
    <cellStyle name="_용문교-시점측교대-좌측(강관파일)_용문교-시점측교대(직접기초)_Abut(PILE)-SI" xfId="1106"/>
    <cellStyle name="_용문교-시점측교대-좌측(강관파일)_용문교-시점측교대(직접기초)_동해교대(PILE)" xfId="1107"/>
    <cellStyle name="_용문교-시점측교대-좌측(강관파일)_용문교-시점측교대(직접기초)_석산고가a2(직접기초)SI" xfId="1108"/>
    <cellStyle name="_용문교-시점측교대-좌측(강관파일)_용문교-시점측교대(직접기초)_신둔천Abut(PILE)-시점" xfId="1109"/>
    <cellStyle name="_용문교-시점측교대-좌측(강관파일)_용문교-시점측교대(직접기초)_신둔천Abut(PILE)-쫑점" xfId="1110"/>
    <cellStyle name="_용문교-시점측교대-좌측(강관파일)_화전교교각계산서-P1" xfId="1111"/>
    <cellStyle name="_용문교-시점측교대-좌측(강관파일)_화전교교각계산서-P1_Abut(PILE)-SI" xfId="1112"/>
    <cellStyle name="_용문교-시점측교대-좌측(강관파일)_화전교교각계산서-P1_동해교대(PILE)" xfId="1113"/>
    <cellStyle name="_용문교-시점측교대-좌측(강관파일)_화전교교각계산서-P1_석산고가a2(직접기초)SI" xfId="1114"/>
    <cellStyle name="_용문교-시점측교대-좌측(강관파일)_화전교교각계산서-P1_신둔천Abut(PILE)-시점" xfId="1115"/>
    <cellStyle name="_용문교-시점측교대-좌측(강관파일)_화전교교각계산서-P1_신둔천Abut(PILE)-쫑점" xfId="1116"/>
    <cellStyle name="_용문교-종점측교대(직접기초)1" xfId="1117"/>
    <cellStyle name="_용문교-종점측교대(직접기초)1_Abut(PILE)-SI" xfId="1118"/>
    <cellStyle name="_용문교-종점측교대(직접기초)1_동해교대(PILE)" xfId="1119"/>
    <cellStyle name="_용문교-종점측교대(직접기초)1_석산고가a2(직접기초)SI" xfId="1120"/>
    <cellStyle name="_용문교-종점측교대(직접기초)1_신둔천Abut(PILE)-시점" xfId="1121"/>
    <cellStyle name="_용문교-종점측교대(직접기초)1_신둔천Abut(PILE)-쫑점" xfId="1122"/>
    <cellStyle name="_용문교-종점측교대(직접기초)1_용문교-시점측교대(직접기초)" xfId="1123"/>
    <cellStyle name="_용문교-종점측교대(직접기초)1_용문교-시점측교대(직접기초)_Abut(PILE)-SI" xfId="1124"/>
    <cellStyle name="_용문교-종점측교대(직접기초)1_용문교-시점측교대(직접기초)_동해교대(PILE)" xfId="1125"/>
    <cellStyle name="_용문교-종점측교대(직접기초)1_용문교-시점측교대(직접기초)_석산고가a2(직접기초)SI" xfId="1126"/>
    <cellStyle name="_용문교-종점측교대(직접기초)1_용문교-시점측교대(직접기초)_신둔천Abut(PILE)-시점" xfId="1127"/>
    <cellStyle name="_용문교-종점측교대(직접기초)1_용문교-시점측교대(직접기초)_신둔천Abut(PILE)-쫑점" xfId="1128"/>
    <cellStyle name="_용문교-종점측교대(직접기초)1_화전교교각계산서-P1" xfId="1129"/>
    <cellStyle name="_용문교-종점측교대(직접기초)1_화전교교각계산서-P1_Abut(PILE)-SI" xfId="1130"/>
    <cellStyle name="_용문교-종점측교대(직접기초)1_화전교교각계산서-P1_동해교대(PILE)" xfId="1131"/>
    <cellStyle name="_용문교-종점측교대(직접기초)1_화전교교각계산서-P1_석산고가a2(직접기초)SI" xfId="1132"/>
    <cellStyle name="_용문교-종점측교대(직접기초)1_화전교교각계산서-P1_신둔천Abut(PILE)-시점" xfId="1133"/>
    <cellStyle name="_용문교-종점측교대(직접기초)1_화전교교각계산서-P1_신둔천Abut(PILE)-쫑점" xfId="1134"/>
    <cellStyle name="_용문사계약내역" xfId="4115"/>
    <cellStyle name="_용산작업일지(9월)" xfId="35196"/>
    <cellStyle name="_용수로1공구-계약일반조건" xfId="14584"/>
    <cellStyle name="_용인가압장6.6kV설계서" xfId="38094"/>
    <cellStyle name="_용인가압장6.6kV설계서_부산대학교-연구동(샘플)" xfId="38095"/>
    <cellStyle name="_용인명지대학과동234" xfId="14585"/>
    <cellStyle name="_용정2p3(아포)" xfId="1135"/>
    <cellStyle name="_용정교_총괄 집계표" xfId="43324"/>
    <cellStyle name="_용정교_총괄 집계표_04FJ구간내가한거" xfId="43325"/>
    <cellStyle name="_용정교_총괄 집계표_표지" xfId="43326"/>
    <cellStyle name="_용정교_총괄 집계표_표지_04FJ구간내가한거" xfId="43327"/>
    <cellStyle name="_우" xfId="4116"/>
    <cellStyle name="_우_20050414" xfId="4117"/>
    <cellStyle name="_우_광주평동투찰" xfId="4118"/>
    <cellStyle name="_우_광주평동투찰_20050414" xfId="4119"/>
    <cellStyle name="_우_광주평동투찰_통영중앙시장(최종)" xfId="35197"/>
    <cellStyle name="_우_광주평동투찰_통영중앙시장(최종)_통영중앙시장(최종)" xfId="35198"/>
    <cellStyle name="_우_광주평동투찰_포장품의" xfId="4120"/>
    <cellStyle name="_우_광주평동품의1" xfId="4121"/>
    <cellStyle name="_우_광주평동품의1_20050414" xfId="4122"/>
    <cellStyle name="_우_광주평동품의1_통영중앙시장(최종)" xfId="35199"/>
    <cellStyle name="_우_광주평동품의1_통영중앙시장(최종)_통영중앙시장(최종)" xfId="35200"/>
    <cellStyle name="_우_광주평동품의1_포장품의" xfId="4123"/>
    <cellStyle name="_우_송학하수품의(설계넣고)" xfId="4124"/>
    <cellStyle name="_우_송학하수품의(설계넣고)_20050414" xfId="4125"/>
    <cellStyle name="_우_송학하수품의(설계넣고)_통영중앙시장(최종)" xfId="35201"/>
    <cellStyle name="_우_송학하수품의(설계넣고)_통영중앙시장(최종)_통영중앙시장(최종)" xfId="35202"/>
    <cellStyle name="_우_송학하수품의(설계넣고)_포장품의" xfId="4126"/>
    <cellStyle name="_우_우주센터투찰" xfId="4127"/>
    <cellStyle name="_우_우주센터투찰_20050414" xfId="4128"/>
    <cellStyle name="_우_우주센터투찰_광주평동투찰" xfId="4129"/>
    <cellStyle name="_우_우주센터투찰_광주평동투찰_20050414" xfId="4130"/>
    <cellStyle name="_우_우주센터투찰_광주평동투찰_통영중앙시장(최종)" xfId="35203"/>
    <cellStyle name="_우_우주센터투찰_광주평동투찰_통영중앙시장(최종)_통영중앙시장(최종)" xfId="35204"/>
    <cellStyle name="_우_우주센터투찰_광주평동투찰_포장품의" xfId="4131"/>
    <cellStyle name="_우_우주센터투찰_광주평동품의1" xfId="4132"/>
    <cellStyle name="_우_우주센터투찰_광주평동품의1_20050414" xfId="4133"/>
    <cellStyle name="_우_우주센터투찰_광주평동품의1_통영중앙시장(최종)" xfId="35205"/>
    <cellStyle name="_우_우주센터투찰_광주평동품의1_통영중앙시장(최종)_통영중앙시장(최종)" xfId="35206"/>
    <cellStyle name="_우_우주센터투찰_광주평동품의1_포장품의" xfId="4134"/>
    <cellStyle name="_우_우주센터투찰_송학하수품의(설계넣고)" xfId="4135"/>
    <cellStyle name="_우_우주센터투찰_송학하수품의(설계넣고)_20050414" xfId="4136"/>
    <cellStyle name="_우_우주센터투찰_송학하수품의(설계넣고)_통영중앙시장(최종)" xfId="35207"/>
    <cellStyle name="_우_우주센터투찰_송학하수품의(설계넣고)_통영중앙시장(최종)_통영중앙시장(최종)" xfId="35208"/>
    <cellStyle name="_우_우주센터투찰_송학하수품의(설계넣고)_포장품의" xfId="4137"/>
    <cellStyle name="_우_우주센터투찰_통영중앙시장(최종)" xfId="35209"/>
    <cellStyle name="_우_우주센터투찰_통영중앙시장(최종)_통영중앙시장(최종)" xfId="35210"/>
    <cellStyle name="_우_우주센터투찰_포장품의" xfId="4138"/>
    <cellStyle name="_우_통영중앙시장(최종)" xfId="35211"/>
    <cellStyle name="_우_통영중앙시장(최종)_통영중앙시장(최종)" xfId="35212"/>
    <cellStyle name="_우_포장품의" xfId="4139"/>
    <cellStyle name="_우림컨설턴트(CCTV,방범)-견적서" xfId="1136"/>
    <cellStyle name="_우면동주택계약내역서초안(1110)" xfId="38096"/>
    <cellStyle name="_우수공(대중)" xfId="43328"/>
    <cellStyle name="_우육포등각종3점" xfId="14586"/>
    <cellStyle name="_우주센" xfId="4140"/>
    <cellStyle name="_우주센_20050414" xfId="4141"/>
    <cellStyle name="_우주센_광주평동투찰" xfId="4142"/>
    <cellStyle name="_우주센_광주평동투찰_20050414" xfId="4143"/>
    <cellStyle name="_우주센_광주평동투찰_통영중앙시장(최종)" xfId="35213"/>
    <cellStyle name="_우주센_광주평동투찰_통영중앙시장(최종)_통영중앙시장(최종)" xfId="35214"/>
    <cellStyle name="_우주센_광주평동투찰_포장품의" xfId="4144"/>
    <cellStyle name="_우주센_광주평동품의1" xfId="4145"/>
    <cellStyle name="_우주센_광주평동품의1_20050414" xfId="4146"/>
    <cellStyle name="_우주센_광주평동품의1_통영중앙시장(최종)" xfId="35215"/>
    <cellStyle name="_우주센_광주평동품의1_통영중앙시장(최종)_통영중앙시장(최종)" xfId="35216"/>
    <cellStyle name="_우주센_광주평동품의1_포장품의" xfId="4147"/>
    <cellStyle name="_우주센_송학하수품의(설계넣고)" xfId="4148"/>
    <cellStyle name="_우주센_송학하수품의(설계넣고)_20050414" xfId="4149"/>
    <cellStyle name="_우주센_송학하수품의(설계넣고)_통영중앙시장(최종)" xfId="35217"/>
    <cellStyle name="_우주센_송학하수품의(설계넣고)_통영중앙시장(최종)_통영중앙시장(최종)" xfId="35218"/>
    <cellStyle name="_우주센_송학하수품의(설계넣고)_포장품의" xfId="4150"/>
    <cellStyle name="_우주센_우주센터투찰" xfId="4151"/>
    <cellStyle name="_우주센_우주센터투찰_20050414" xfId="4152"/>
    <cellStyle name="_우주센_우주센터투찰_광주평동투찰" xfId="4153"/>
    <cellStyle name="_우주센_우주센터투찰_광주평동투찰_20050414" xfId="4154"/>
    <cellStyle name="_우주센_우주센터투찰_광주평동투찰_통영중앙시장(최종)" xfId="35219"/>
    <cellStyle name="_우주센_우주센터투찰_광주평동투찰_통영중앙시장(최종)_통영중앙시장(최종)" xfId="35220"/>
    <cellStyle name="_우주센_우주센터투찰_광주평동투찰_포장품의" xfId="4155"/>
    <cellStyle name="_우주센_우주센터투찰_광주평동품의1" xfId="4156"/>
    <cellStyle name="_우주센_우주센터투찰_광주평동품의1_20050414" xfId="4157"/>
    <cellStyle name="_우주센_우주센터투찰_광주평동품의1_통영중앙시장(최종)" xfId="35221"/>
    <cellStyle name="_우주센_우주센터투찰_광주평동품의1_통영중앙시장(최종)_통영중앙시장(최종)" xfId="35222"/>
    <cellStyle name="_우주센_우주센터투찰_광주평동품의1_포장품의" xfId="4158"/>
    <cellStyle name="_우주센_우주센터투찰_송학하수품의(설계넣고)" xfId="4159"/>
    <cellStyle name="_우주센_우주센터투찰_송학하수품의(설계넣고)_20050414" xfId="4160"/>
    <cellStyle name="_우주센_우주센터투찰_송학하수품의(설계넣고)_통영중앙시장(최종)" xfId="35223"/>
    <cellStyle name="_우주센_우주센터투찰_송학하수품의(설계넣고)_통영중앙시장(최종)_통영중앙시장(최종)" xfId="35224"/>
    <cellStyle name="_우주센_우주센터투찰_송학하수품의(설계넣고)_포장품의" xfId="4161"/>
    <cellStyle name="_우주센_우주센터투찰_통영중앙시장(최종)" xfId="35225"/>
    <cellStyle name="_우주센_우주센터투찰_통영중앙시장(최종)_통영중앙시장(최종)" xfId="35226"/>
    <cellStyle name="_우주센_우주센터투찰_포장품의" xfId="4162"/>
    <cellStyle name="_우주센_통영중앙시장(최종)" xfId="35227"/>
    <cellStyle name="_우주센_통영중앙시장(최종)_통영중앙시장(최종)" xfId="35228"/>
    <cellStyle name="_우주센_포장품의" xfId="4163"/>
    <cellStyle name="_우주체험관계약내역(1차분)" xfId="4164"/>
    <cellStyle name="_우진개발비" xfId="14587"/>
    <cellStyle name="_우편·금융 시너지효과 제고를 위한 전략적인 자금운용 방안 연구용역 원가계산" xfId="14588"/>
    <cellStyle name="_우편물자동파속기 3호(최종)" xfId="4165"/>
    <cellStyle name="_울산롯데호텔소방전기견적서" xfId="14589"/>
    <cellStyle name="_울산백화점 발의내역(계약단가적용)" xfId="14590"/>
    <cellStyle name="_울산시총괄안-20030509v1" xfId="14591"/>
    <cellStyle name="_울산실시설계내역서(하이테콤)-B" xfId="1137"/>
    <cellStyle name="_울산역구내외1단가산출서" xfId="14592"/>
    <cellStyle name="_울산역구내외1단가산출서_1" xfId="14593"/>
    <cellStyle name="_울산역구내외1단가산출서_1 10" xfId="38097"/>
    <cellStyle name="_울산역구내외1단가산출서_1 11" xfId="38098"/>
    <cellStyle name="_울산역구내외1단가산출서_1 12" xfId="38099"/>
    <cellStyle name="_울산역구내외1단가산출서_1 13" xfId="38100"/>
    <cellStyle name="_울산역구내외1단가산출서_1 14" xfId="38101"/>
    <cellStyle name="_울산역구내외1단가산출서_1 2" xfId="38102"/>
    <cellStyle name="_울산역구내외1단가산출서_1 3" xfId="38103"/>
    <cellStyle name="_울산역구내외1단가산출서_1 4" xfId="38104"/>
    <cellStyle name="_울산역구내외1단가산출서_1 5" xfId="38105"/>
    <cellStyle name="_울산역구내외1단가산출서_1 6" xfId="38106"/>
    <cellStyle name="_울산역구내외1단가산출서_1 7" xfId="38107"/>
    <cellStyle name="_울산역구내외1단가산출서_1 8" xfId="38108"/>
    <cellStyle name="_울산역구내외1단가산출서_1 9" xfId="38109"/>
    <cellStyle name="_울산점 영화관" xfId="14594"/>
    <cellStyle name="_울산점소방전기공사(발주)" xfId="14595"/>
    <cellStyle name="_울산홈플러스 전기공사" xfId="14596"/>
    <cellStyle name="_울진군폐기물처리시설" xfId="1138"/>
    <cellStyle name="_울진민물고기영상부분내역서" xfId="35229"/>
    <cellStyle name="_울진영상원가계산서" xfId="35230"/>
    <cellStyle name="_원가갑지(2006)" xfId="35231"/>
    <cellStyle name="_원가계산" xfId="14597"/>
    <cellStyle name="_원가계산 총내역" xfId="14598"/>
    <cellStyle name="_원가계산(위탁설비)" xfId="1139"/>
    <cellStyle name="_원가계산보고서 최종보고서" xfId="14599"/>
    <cellStyle name="_원가계산서" xfId="1140"/>
    <cellStyle name="_원가계산서 2" xfId="38110"/>
    <cellStyle name="_원가계산서 3" xfId="38111"/>
    <cellStyle name="_원가계산서(곡성고생활관)" xfId="38112"/>
    <cellStyle name="_원가계산서_Sheet2" xfId="38113"/>
    <cellStyle name="_원가계산서_산출서" xfId="38114"/>
    <cellStyle name="_원가계산서_일위대가" xfId="38115"/>
    <cellStyle name="_원가계산서_일위목록" xfId="38116"/>
    <cellStyle name="_원가계산서제출용(부대포함)" xfId="38117"/>
    <cellStyle name="_원가내역서-제출" xfId="35232"/>
    <cellStyle name="_원가보고서_최종보고" xfId="1141"/>
    <cellStyle name="_원가보고서표지" xfId="14600"/>
    <cellStyle name="_원가분석(1217)" xfId="1142"/>
    <cellStyle name="_원가분석(아이0208)" xfId="1143"/>
    <cellStyle name="_원가산정내역서" xfId="14601"/>
    <cellStyle name="_원가세부내역" xfId="1144"/>
    <cellStyle name="_원가-전기" xfId="14602"/>
    <cellStyle name="_원격유지관리시스템(2004)" xfId="1145"/>
    <cellStyle name="_원덕근덕조직표" xfId="14603"/>
    <cellStyle name="_원석학원본관개축견적" xfId="14604"/>
    <cellStyle name="_원석학원작업" xfId="14605"/>
    <cellStyle name="_원주시청-문화재조사용역" xfId="1146"/>
    <cellStyle name="_원주어린이집" xfId="38118"/>
    <cellStyle name="_웹기반 수치지도 활용시스템 도입 설계서_1.1" xfId="14606"/>
    <cellStyle name="_웹서비스 DB구축" xfId="14607"/>
    <cellStyle name="_웹진" xfId="1147"/>
    <cellStyle name="_유량계내역서(하당1103)" xfId="4166"/>
    <cellStyle name="_유방천교-0517" xfId="1148"/>
    <cellStyle name="_유선설비(051216)" xfId="4167"/>
    <cellStyle name="_유성점단가계약(N0)" xfId="38119"/>
    <cellStyle name="_유아 - 수정철골내역(실행)대림" xfId="38120"/>
    <cellStyle name="_유용식물(6,7)" xfId="14608"/>
    <cellStyle name="_유용식물자원탐사 및 자원확보1,2" xfId="14609"/>
    <cellStyle name="_유지보수" xfId="1149"/>
    <cellStyle name="_유지보수 원가조사용역" xfId="14610"/>
    <cellStyle name="_유첨3(서식)" xfId="1150"/>
    <cellStyle name="_유첨3(서식)_1" xfId="1151"/>
    <cellStyle name="_유치투찰" xfId="4168"/>
    <cellStyle name="_유치투찰_왜관-태평건설" xfId="4169"/>
    <cellStyle name="_육양국변경내역" xfId="38121"/>
    <cellStyle name="_은산토건" xfId="38122"/>
    <cellStyle name="_은산토건_김천농업기술센터-이정준0420" xfId="38123"/>
    <cellStyle name="_은산토건_김천전망대조명공사0323" xfId="38124"/>
    <cellStyle name="_은산토건_김천전망대조명공사0323_김천농업기술센터-이정준0420" xfId="38125"/>
    <cellStyle name="_은산토건계약서(1공구)" xfId="38126"/>
    <cellStyle name="_은산토건계약서(1공구)_김천농업기술센터-이정준0420" xfId="38127"/>
    <cellStyle name="_은산토건계약서(1공구)_김천전망대조명공사0323" xfId="38128"/>
    <cellStyle name="_은산토건계약서(1공구)_김천전망대조명공사0323_김천농업기술센터-이정준0420" xfId="38129"/>
    <cellStyle name="_은평공원테니스장정비공사" xfId="14611"/>
    <cellStyle name="_음성방향-p1" xfId="1152"/>
    <cellStyle name="_음식물수거차(1)-한국경제조사연구원" xfId="1153"/>
    <cellStyle name="_음식물쓰레기처리시설원가-검토후수정본" xfId="1154"/>
    <cellStyle name="_음식물파쇄기-최종본" xfId="1155"/>
    <cellStyle name="_응급ES" xfId="14612"/>
    <cellStyle name="_응급RE" xfId="14613"/>
    <cellStyle name="_응급센~1" xfId="14614"/>
    <cellStyle name="_응급센~1_ (3차)계약내역" xfId="14615"/>
    <cellStyle name="_응급센~1_ 3차계약내역" xfId="14616"/>
    <cellStyle name="_응급센~1_(2차)계약내역" xfId="14617"/>
    <cellStyle name="_응급센~1_(주)대농청주공장창고증축(1)" xfId="14618"/>
    <cellStyle name="_응급센~1_cs기계" xfId="14619"/>
    <cellStyle name="_응급센~1_kt청주지사(광혜원,오창,가덕)" xfId="14620"/>
    <cellStyle name="_응급센~1_공량산출근거" xfId="14621"/>
    <cellStyle name="_응급센~1_노인복지회관소방공사-1차내역" xfId="14622"/>
    <cellStyle name="_응급센~1_노인복지회관소방공사-2004년공사분" xfId="14623"/>
    <cellStyle name="_응급센~1_노인복지회관소방공사-2차내역" xfId="14624"/>
    <cellStyle name="_응급센~1_노인복지회관소방공사-청원군청" xfId="14625"/>
    <cellStyle name="_응급센~1_노임산출근거2" xfId="14626"/>
    <cellStyle name="_응급센~1_농업인사무실" xfId="14627"/>
    <cellStyle name="_응급센~1_도화어린이집" xfId="14628"/>
    <cellStyle name="_응급센~1_비하초등학교" xfId="14629"/>
    <cellStyle name="_응급센~1_생활과학관.농업인사무실신축 (2)-설계변경" xfId="14630"/>
    <cellStyle name="_응급센~1_서청주한통" xfId="14631"/>
    <cellStyle name="_응급센~1_세로소화기구" xfId="14632"/>
    <cellStyle name="_응급센~1_신봉동백제고분군 야외전시관 건립공사(소방)" xfId="14633"/>
    <cellStyle name="_응급센~1_옥산휴게소" xfId="14634"/>
    <cellStyle name="_응급센~1_원봉중" xfId="14635"/>
    <cellStyle name="_응급센~1_응급2차" xfId="14636"/>
    <cellStyle name="_응급센~1_응급3차내역서" xfId="14637"/>
    <cellStyle name="_응급센~1_응급3차변경내역서" xfId="14638"/>
    <cellStyle name="_응급센~1_응급내역서" xfId="14639"/>
    <cellStyle name="_응급센~1_제천기능대학" xfId="14640"/>
    <cellStyle name="_응급센~1_중앙여고증축" xfId="14641"/>
    <cellStyle name="_응급센~1_차량등록사업소" xfId="14642"/>
    <cellStyle name="_응급센~1_창고증축내역" xfId="14643"/>
    <cellStyle name="_응급센~1_창고증축내역(대원)" xfId="14644"/>
    <cellStyle name="_응급센~1_청고증축" xfId="14645"/>
    <cellStyle name="_응급센~1_청소현장사무소시설개선사업소방공사" xfId="14646"/>
    <cellStyle name="_응급센~1_청주정구장시설 확충공사(소방)" xfId="14647"/>
    <cellStyle name="_응급센~1_충청일보" xfId="14648"/>
    <cellStyle name="_응급센~1_탑동양관보수공사(소방설비공사)" xfId="14649"/>
    <cellStyle name="_응급센~1_한국통신" xfId="14650"/>
    <cellStyle name="_의장최종_수정" xfId="1156"/>
    <cellStyle name="_의정부 정산내역서" xfId="14651"/>
    <cellStyle name="_의정부노인복지회관" xfId="1157"/>
    <cellStyle name="_의정부-전광판열주(A-TYPE)" xfId="14652"/>
    <cellStyle name="_이러닝" xfId="14653"/>
    <cellStyle name="_이마주 결재정산" xfId="38130"/>
    <cellStyle name="_이산가족" xfId="14654"/>
    <cellStyle name="_이식설계내역-제주대학병원" xfId="38131"/>
    <cellStyle name="_이양능주(2공구)bid전기" xfId="4170"/>
    <cellStyle name="_이양능주(2공구)bid전기_20050414" xfId="4171"/>
    <cellStyle name="_이양능주(2공구)bid전기_통영중앙시장(최종)" xfId="35233"/>
    <cellStyle name="_이양능주(2공구)bid전기_통영중앙시장(최종)_통영중앙시장(최종)" xfId="35234"/>
    <cellStyle name="_이양능주(2공구)bid전기_포장품의" xfId="4172"/>
    <cellStyle name="_이전내역서(거창)" xfId="35235"/>
    <cellStyle name="_이전비" xfId="1158"/>
    <cellStyle name="_이전비(6월)" xfId="1159"/>
    <cellStyle name="_이행각서" xfId="14655"/>
    <cellStyle name="_이행각서_군산엔진공장견적서(토공,부대공)" xfId="14656"/>
    <cellStyle name="_익산마한관(조합)제출(단가-분류)" xfId="14657"/>
    <cellStyle name="_익산마한관(충무)제출" xfId="14658"/>
    <cellStyle name="_익산점내역" xfId="14659"/>
    <cellStyle name="_익산점일반전기정산내역서(자재부)" xfId="14660"/>
    <cellStyle name="_인력지원" xfId="14661"/>
    <cellStyle name="_인버터발주서-0814-DNGSOLAR" xfId="38132"/>
    <cellStyle name="_인쇄" xfId="14662"/>
    <cellStyle name="_인원계획표 " xfId="4173"/>
    <cellStyle name="_인원계획표 _(현)영산강 화원지구 포장공사" xfId="14663"/>
    <cellStyle name="_인원계획표 _030902 아산154KV 관로 전기공사" xfId="14664"/>
    <cellStyle name="_인원계획표 _1. 가실행예산(0629 도면기준)" xfId="38133"/>
    <cellStyle name="_인원계획표 _1. 가실행예산(0629 도면기준)_4.일신통신 가실행예산(재견적合)" xfId="38134"/>
    <cellStyle name="_인원계획표 _1. 가실행예산(0629 도면기준)_을" xfId="38135"/>
    <cellStyle name="_인원계획표 _1.본실행 - 조정(안)" xfId="38136"/>
    <cellStyle name="_인원계획표 _1.본실행 - 조정(안)_4.일신통신 가실행예산(재견적合)" xfId="38137"/>
    <cellStyle name="_인원계획표 _1.본실행 - 조정(안)_을" xfId="38138"/>
    <cellStyle name="_인원계획표 _1.총괄집계" xfId="4174"/>
    <cellStyle name="_인원계획표 _1.측구" xfId="4175"/>
    <cellStyle name="_인원계획표 _1공구기계소화견적서-김앤드이" xfId="38139"/>
    <cellStyle name="_인원계획표 _1공구기계소화견적서-김앤드이_목공사 물량산출서(기술부 수정)" xfId="38140"/>
    <cellStyle name="_인원계획표 _1공구기계소화견적서-김앤드이_목공사 물량산출서(기술부 수정)_Guest House 인테리어(석공사제외)" xfId="38141"/>
    <cellStyle name="_인원계획표 _1공구기계소화견적서-김앤드이_목공사 물량산출서(기술부 수정)_게스트하우스 인테리어" xfId="38142"/>
    <cellStyle name="_인원계획표 _4.일신통신 가실행예산(재견적合)" xfId="38143"/>
    <cellStyle name="_인원계획표 _Book1" xfId="4176"/>
    <cellStyle name="_인원계획표 _Book2" xfId="4177"/>
    <cellStyle name="_인원계획표 _Book5" xfId="14665"/>
    <cellStyle name="_인원계획표 _buip (2)" xfId="14666"/>
    <cellStyle name="_인원계획표 _buip (2)_(현)영산강 화원지구 포장공사" xfId="14667"/>
    <cellStyle name="_인원계획표 _buip (2)_LG전선 내역서(설비-2차)" xfId="38144"/>
    <cellStyle name="_인원계획표 _buip (2)_견적서(2001-1)" xfId="14668"/>
    <cellStyle name="_인원계획표 _buip (2)_견적서(2001-1)_(현)영산강 화원지구 포장공사" xfId="14669"/>
    <cellStyle name="_인원계획표 _buip (2)_견적서(2001-1)_견적서(2002-1)" xfId="14670"/>
    <cellStyle name="_인원계획표 _buip (2)_견적서(2001-1)_견적서(2002-1)_(현)영산강 화원지구 포장공사" xfId="14671"/>
    <cellStyle name="_인원계획표 _buip (2)_견적서(2001-1)_견적서(2002-1)_견적서(2002-1)" xfId="14672"/>
    <cellStyle name="_인원계획표 _buip (2)_견적서(2001-1)_견적서(2002-1)_견적서(2002-1)_(현)영산강 화원지구 포장공사" xfId="14673"/>
    <cellStyle name="_인원계획표 _buip (2)_견적서(2001-1)_견적서(2002-1)_대중견적서(2002-1)" xfId="14674"/>
    <cellStyle name="_인원계획표 _buip (2)_견적서(2001-1)_견적서(2002-1)_대중견적서(2002-1)_(현)영산강 화원지구 포장공사" xfId="14675"/>
    <cellStyle name="_인원계획표 _buip (2)_견적서(2001-1.)" xfId="14676"/>
    <cellStyle name="_인원계획표 _buip (2)_견적서(2001-1.)_(현)영산강 화원지구 포장공사" xfId="14677"/>
    <cellStyle name="_인원계획표 _buip (2)_견적서(2001-1.)_견적서(2002-1)" xfId="14678"/>
    <cellStyle name="_인원계획표 _buip (2)_견적서(2001-1.)_견적서(2002-1)_(현)영산강 화원지구 포장공사" xfId="14679"/>
    <cellStyle name="_인원계획표 _buip (2)_견적서(2001-1.)_견적서(2002-1)_견적서(2002-1)" xfId="14680"/>
    <cellStyle name="_인원계획표 _buip (2)_견적서(2001-1.)_견적서(2002-1)_견적서(2002-1)_(현)영산강 화원지구 포장공사" xfId="14681"/>
    <cellStyle name="_인원계획표 _buip (2)_견적서(2001-1.)_견적서(2002-1)_대중견적서(2002-1)" xfId="14682"/>
    <cellStyle name="_인원계획표 _buip (2)_견적서(2001-1.)_견적서(2002-1)_대중견적서(2002-1)_(현)영산강 화원지구 포장공사" xfId="14683"/>
    <cellStyle name="_인원계획표 _buip (2)_견적서(2002-1)" xfId="14684"/>
    <cellStyle name="_인원계획표 _buip (2)_견적서(2002-1)_(현)영산강 화원지구 포장공사" xfId="14685"/>
    <cellStyle name="_인원계획표 _buip (2)_견적서(2002-1)_견적서(2002-1)" xfId="14686"/>
    <cellStyle name="_인원계획표 _buip (2)_견적서(2002-1)_견적서(2002-1)_(현)영산강 화원지구 포장공사" xfId="14687"/>
    <cellStyle name="_인원계획표 _buip (2)_견적서(2002-1)_대중견적서(2002-1)" xfId="14688"/>
    <cellStyle name="_인원계획표 _buip (2)_견적서(2002-1)_대중견적서(2002-1)_(현)영산강 화원지구 포장공사" xfId="14689"/>
    <cellStyle name="_인원계획표 _buip (2)_역곡동 견적서-제출-10월02일-46억8천" xfId="38145"/>
    <cellStyle name="_인원계획표 _buip (2)_역곡동 견적서-제출-10월02일-46억8천_LG전선 내역서(설비-2차)" xfId="38146"/>
    <cellStyle name="_인원계획표 _buip (2)_역곡동 견적서-제출-10월02일-46억8천_전기내역서(02.22)" xfId="38147"/>
    <cellStyle name="_인원계획표 _buip (2)_전기내역서(02.22)" xfId="38148"/>
    <cellStyle name="_인원계획표 _HVAC공내역(삼강천안)제출" xfId="38149"/>
    <cellStyle name="_인원계획표 _HVAC공내역(삼강천안)제출_목공사 물량산출서(기술부 수정)" xfId="38150"/>
    <cellStyle name="_인원계획표 _HVAC공내역(삼강천안)제출_목공사 물량산출서(기술부 수정)_Guest House 인테리어(석공사제외)" xfId="38151"/>
    <cellStyle name="_인원계획표 _HVAC공내역(삼강천안)제출_목공사 물량산출서(기술부 수정)_게스트하우스 인테리어" xfId="38152"/>
    <cellStyle name="_인원계획표 _ip (2)" xfId="14690"/>
    <cellStyle name="_인원계획표 _ip (2)_(현)영산강 화원지구 포장공사" xfId="14691"/>
    <cellStyle name="_인원계획표 _ip (2)_LG전선 내역서(설비-2차)" xfId="38153"/>
    <cellStyle name="_인원계획표 _ip (2)_견적서(2001-1)" xfId="14692"/>
    <cellStyle name="_인원계획표 _ip (2)_견적서(2001-1)_(현)영산강 화원지구 포장공사" xfId="14693"/>
    <cellStyle name="_인원계획표 _ip (2)_견적서(2001-1)_견적서(2002-1)" xfId="14694"/>
    <cellStyle name="_인원계획표 _ip (2)_견적서(2001-1)_견적서(2002-1)_(현)영산강 화원지구 포장공사" xfId="14695"/>
    <cellStyle name="_인원계획표 _ip (2)_견적서(2001-1)_견적서(2002-1)_견적서(2002-1)" xfId="14696"/>
    <cellStyle name="_인원계획표 _ip (2)_견적서(2001-1)_견적서(2002-1)_견적서(2002-1)_(현)영산강 화원지구 포장공사" xfId="14697"/>
    <cellStyle name="_인원계획표 _ip (2)_견적서(2001-1)_견적서(2002-1)_대중견적서(2002-1)" xfId="14698"/>
    <cellStyle name="_인원계획표 _ip (2)_견적서(2001-1)_견적서(2002-1)_대중견적서(2002-1)_(현)영산강 화원지구 포장공사" xfId="14699"/>
    <cellStyle name="_인원계획표 _ip (2)_견적서(2001-1.)" xfId="14700"/>
    <cellStyle name="_인원계획표 _ip (2)_견적서(2001-1.)_(현)영산강 화원지구 포장공사" xfId="14701"/>
    <cellStyle name="_인원계획표 _ip (2)_견적서(2001-1.)_견적서(2002-1)" xfId="14702"/>
    <cellStyle name="_인원계획표 _ip (2)_견적서(2001-1.)_견적서(2002-1)_(현)영산강 화원지구 포장공사" xfId="14703"/>
    <cellStyle name="_인원계획표 _ip (2)_견적서(2001-1.)_견적서(2002-1)_견적서(2002-1)" xfId="14704"/>
    <cellStyle name="_인원계획표 _ip (2)_견적서(2001-1.)_견적서(2002-1)_견적서(2002-1)_(현)영산강 화원지구 포장공사" xfId="14705"/>
    <cellStyle name="_인원계획표 _ip (2)_견적서(2001-1.)_견적서(2002-1)_대중견적서(2002-1)" xfId="14706"/>
    <cellStyle name="_인원계획표 _ip (2)_견적서(2001-1.)_견적서(2002-1)_대중견적서(2002-1)_(현)영산강 화원지구 포장공사" xfId="14707"/>
    <cellStyle name="_인원계획표 _ip (2)_견적서(2002-1)" xfId="14708"/>
    <cellStyle name="_인원계획표 _ip (2)_견적서(2002-1)_(현)영산강 화원지구 포장공사" xfId="14709"/>
    <cellStyle name="_인원계획표 _ip (2)_견적서(2002-1)_견적서(2002-1)" xfId="14710"/>
    <cellStyle name="_인원계획표 _ip (2)_견적서(2002-1)_견적서(2002-1)_(현)영산강 화원지구 포장공사" xfId="14711"/>
    <cellStyle name="_인원계획표 _ip (2)_견적서(2002-1)_대중견적서(2002-1)" xfId="14712"/>
    <cellStyle name="_인원계획표 _ip (2)_견적서(2002-1)_대중견적서(2002-1)_(현)영산강 화원지구 포장공사" xfId="14713"/>
    <cellStyle name="_인원계획표 _ip (2)_역곡동 견적서-제출-10월02일-46억8천" xfId="38154"/>
    <cellStyle name="_인원계획표 _ip (2)_역곡동 견적서-제출-10월02일-46억8천_LG전선 내역서(설비-2차)" xfId="38155"/>
    <cellStyle name="_인원계획표 _ip (2)_역곡동 견적서-제출-10월02일-46억8천_전기내역서(02.22)" xfId="38156"/>
    <cellStyle name="_인원계획표 _ip (2)_전기내역서(02.22)" xfId="38157"/>
    <cellStyle name="_인원계획표 _jipbun (2)" xfId="14714"/>
    <cellStyle name="_인원계획표 _jipbun (2)_(현)영산강 화원지구 포장공사" xfId="14715"/>
    <cellStyle name="_인원계획표 _jipbun (2)_LG전선 내역서(설비-2차)" xfId="38158"/>
    <cellStyle name="_인원계획표 _jipbun (2)_견적서(2001-1)" xfId="14716"/>
    <cellStyle name="_인원계획표 _jipbun (2)_견적서(2001-1)_(현)영산강 화원지구 포장공사" xfId="14717"/>
    <cellStyle name="_인원계획표 _jipbun (2)_견적서(2001-1)_견적서(2002-1)" xfId="14718"/>
    <cellStyle name="_인원계획표 _jipbun (2)_견적서(2001-1)_견적서(2002-1)_(현)영산강 화원지구 포장공사" xfId="14719"/>
    <cellStyle name="_인원계획표 _jipbun (2)_견적서(2001-1)_견적서(2002-1)_견적서(2002-1)" xfId="14720"/>
    <cellStyle name="_인원계획표 _jipbun (2)_견적서(2001-1)_견적서(2002-1)_견적서(2002-1)_(현)영산강 화원지구 포장공사" xfId="14721"/>
    <cellStyle name="_인원계획표 _jipbun (2)_견적서(2001-1)_견적서(2002-1)_대중견적서(2002-1)" xfId="14722"/>
    <cellStyle name="_인원계획표 _jipbun (2)_견적서(2001-1)_견적서(2002-1)_대중견적서(2002-1)_(현)영산강 화원지구 포장공사" xfId="14723"/>
    <cellStyle name="_인원계획표 _jipbun (2)_견적서(2001-1.)" xfId="14724"/>
    <cellStyle name="_인원계획표 _jipbun (2)_견적서(2001-1.)_(현)영산강 화원지구 포장공사" xfId="14725"/>
    <cellStyle name="_인원계획표 _jipbun (2)_견적서(2001-1.)_견적서(2002-1)" xfId="14726"/>
    <cellStyle name="_인원계획표 _jipbun (2)_견적서(2001-1.)_견적서(2002-1)_(현)영산강 화원지구 포장공사" xfId="14727"/>
    <cellStyle name="_인원계획표 _jipbun (2)_견적서(2001-1.)_견적서(2002-1)_견적서(2002-1)" xfId="14728"/>
    <cellStyle name="_인원계획표 _jipbun (2)_견적서(2001-1.)_견적서(2002-1)_견적서(2002-1)_(현)영산강 화원지구 포장공사" xfId="14729"/>
    <cellStyle name="_인원계획표 _jipbun (2)_견적서(2001-1.)_견적서(2002-1)_대중견적서(2002-1)" xfId="14730"/>
    <cellStyle name="_인원계획표 _jipbun (2)_견적서(2001-1.)_견적서(2002-1)_대중견적서(2002-1)_(현)영산강 화원지구 포장공사" xfId="14731"/>
    <cellStyle name="_인원계획표 _jipbun (2)_견적서(2002-1)" xfId="14732"/>
    <cellStyle name="_인원계획표 _jipbun (2)_견적서(2002-1)_(현)영산강 화원지구 포장공사" xfId="14733"/>
    <cellStyle name="_인원계획표 _jipbun (2)_견적서(2002-1)_견적서(2002-1)" xfId="14734"/>
    <cellStyle name="_인원계획표 _jipbun (2)_견적서(2002-1)_견적서(2002-1)_(현)영산강 화원지구 포장공사" xfId="14735"/>
    <cellStyle name="_인원계획표 _jipbun (2)_견적서(2002-1)_대중견적서(2002-1)" xfId="14736"/>
    <cellStyle name="_인원계획표 _jipbun (2)_견적서(2002-1)_대중견적서(2002-1)_(현)영산강 화원지구 포장공사" xfId="14737"/>
    <cellStyle name="_인원계획표 _jipbun (2)_역곡동 견적서-제출-10월02일-46억8천" xfId="38159"/>
    <cellStyle name="_인원계획표 _jipbun (2)_역곡동 견적서-제출-10월02일-46억8천_LG전선 내역서(설비-2차)" xfId="38160"/>
    <cellStyle name="_인원계획표 _jipbun (2)_역곡동 견적서-제출-10월02일-46억8천_전기내역서(02.22)" xfId="38161"/>
    <cellStyle name="_인원계획표 _jipbun (2)_전기내역서(02.22)" xfId="38162"/>
    <cellStyle name="_인원계획표 _KJH-007 서울민자역사" xfId="14738"/>
    <cellStyle name="_인원계획표 _KJH-007 서울민자역사_서울역사전기내역서" xfId="14739"/>
    <cellStyle name="_인원계획표 _KJH-007 서울민자역사_전기 도급 변경내역서(2004(1).01.26)" xfId="14740"/>
    <cellStyle name="_인원계획표 _LG유통하남점신축공사" xfId="38163"/>
    <cellStyle name="_인원계획표 _LG유통하남점신축공사_목공사 물량산출서(기술부 수정)" xfId="38164"/>
    <cellStyle name="_인원계획표 _LG유통하남점신축공사_목공사 물량산출서(기술부 수정)_Guest House 인테리어(석공사제외)" xfId="38165"/>
    <cellStyle name="_인원계획표 _LG유통하남점신축공사_목공사 물량산출서(기술부 수정)_게스트하우스 인테리어" xfId="38166"/>
    <cellStyle name="_인원계획표 _LG전선 내역서(설비-2차)" xfId="38167"/>
    <cellStyle name="_인원계획표 _L형옹벽" xfId="4178"/>
    <cellStyle name="_인원계획표 _L형옹벽(25m)" xfId="4179"/>
    <cellStyle name="_인원계획표 _NAE" xfId="14741"/>
    <cellStyle name="_인원계획표 _NAE_(현)영산강 화원지구 포장공사" xfId="14742"/>
    <cellStyle name="_인원계획표 _NAE_LG전선 내역서(설비-2차)" xfId="38168"/>
    <cellStyle name="_인원계획표 _NAE_견적서(2001-1)" xfId="14743"/>
    <cellStyle name="_인원계획표 _NAE_견적서(2001-1)_(현)영산강 화원지구 포장공사" xfId="14744"/>
    <cellStyle name="_인원계획표 _NAE_견적서(2001-1)_견적서(2002-1)" xfId="14745"/>
    <cellStyle name="_인원계획표 _NAE_견적서(2001-1)_견적서(2002-1)_(현)영산강 화원지구 포장공사" xfId="14746"/>
    <cellStyle name="_인원계획표 _NAE_견적서(2001-1)_견적서(2002-1)_견적서(2002-1)" xfId="14747"/>
    <cellStyle name="_인원계획표 _NAE_견적서(2001-1)_견적서(2002-1)_견적서(2002-1)_(현)영산강 화원지구 포장공사" xfId="14748"/>
    <cellStyle name="_인원계획표 _NAE_견적서(2001-1)_견적서(2002-1)_대중견적서(2002-1)" xfId="14749"/>
    <cellStyle name="_인원계획표 _NAE_견적서(2001-1)_견적서(2002-1)_대중견적서(2002-1)_(현)영산강 화원지구 포장공사" xfId="14750"/>
    <cellStyle name="_인원계획표 _NAE_견적서(2001-1.)" xfId="14751"/>
    <cellStyle name="_인원계획표 _NAE_견적서(2001-1.)_(현)영산강 화원지구 포장공사" xfId="14752"/>
    <cellStyle name="_인원계획표 _NAE_견적서(2001-1.)_견적서(2002-1)" xfId="14753"/>
    <cellStyle name="_인원계획표 _NAE_견적서(2001-1.)_견적서(2002-1)_(현)영산강 화원지구 포장공사" xfId="14754"/>
    <cellStyle name="_인원계획표 _NAE_견적서(2001-1.)_견적서(2002-1)_견적서(2002-1)" xfId="14755"/>
    <cellStyle name="_인원계획표 _NAE_견적서(2001-1.)_견적서(2002-1)_견적서(2002-1)_(현)영산강 화원지구 포장공사" xfId="14756"/>
    <cellStyle name="_인원계획표 _NAE_견적서(2001-1.)_견적서(2002-1)_대중견적서(2002-1)" xfId="14757"/>
    <cellStyle name="_인원계획표 _NAE_견적서(2001-1.)_견적서(2002-1)_대중견적서(2002-1)_(현)영산강 화원지구 포장공사" xfId="14758"/>
    <cellStyle name="_인원계획표 _NAE_견적서(2002-1)" xfId="14759"/>
    <cellStyle name="_인원계획표 _NAE_견적서(2002-1)_(현)영산강 화원지구 포장공사" xfId="14760"/>
    <cellStyle name="_인원계획표 _NAE_견적서(2002-1)_견적서(2002-1)" xfId="14761"/>
    <cellStyle name="_인원계획표 _NAE_견적서(2002-1)_견적서(2002-1)_(현)영산강 화원지구 포장공사" xfId="14762"/>
    <cellStyle name="_인원계획표 _NAE_견적서(2002-1)_대중견적서(2002-1)" xfId="14763"/>
    <cellStyle name="_인원계획표 _NAE_견적서(2002-1)_대중견적서(2002-1)_(현)영산강 화원지구 포장공사" xfId="14764"/>
    <cellStyle name="_인원계획표 _NAE_역곡동 견적서-제출-10월02일-46억8천" xfId="38169"/>
    <cellStyle name="_인원계획표 _NAE_역곡동 견적서-제출-10월02일-46억8천_LG전선 내역서(설비-2차)" xfId="38170"/>
    <cellStyle name="_인원계획표 _NAE_역곡동 견적서-제출-10월02일-46억8천_전기내역서(02.22)" xfId="38171"/>
    <cellStyle name="_인원계획표 _NAE_전기내역서(02.22)" xfId="38172"/>
    <cellStyle name="_인원계획표 _U형개거1x1(NO.161+7)" xfId="4180"/>
    <cellStyle name="_인원계획표 _U형개거실정보고(0.6)162" xfId="4181"/>
    <cellStyle name="_인원계획표 _U형개거실정보고(1.0)162" xfId="4182"/>
    <cellStyle name="_인원계획표 _U형개거실정보고(1.5)" xfId="4183"/>
    <cellStyle name="_인원계획표 _U형개거실정보고(BOX)" xfId="4184"/>
    <cellStyle name="_인원계획표 _U형개거실정보고(BOX)_Book1" xfId="4185"/>
    <cellStyle name="_인원계획표 _U형개거실정보고(민원)" xfId="4186"/>
    <cellStyle name="_인원계획표 _U형개거실정보고(민원)_Book1" xfId="4187"/>
    <cellStyle name="_인원계획표 _U형개거실정보고(민원1)" xfId="4188"/>
    <cellStyle name="_인원계획표 _U형측구(m당 단가)" xfId="4189"/>
    <cellStyle name="_인원계획표 _ycw-002 월곶아파트" xfId="14765"/>
    <cellStyle name="_인원계획표 _ycw-002 월곶아파트_KJH-007 서울민자역사" xfId="14766"/>
    <cellStyle name="_인원계획표 _ycw-002 월곶아파트_KJH-007 서울민자역사_서울역사전기내역서" xfId="14767"/>
    <cellStyle name="_인원계획표 _ycw-002 월곶아파트_KJH-007 서울민자역사_전기 도급 변경내역서(2004(1).01.26)" xfId="14768"/>
    <cellStyle name="_인원계획표 _ycw-002 월곶아파트_서울역사전기내역서" xfId="14769"/>
    <cellStyle name="_인원계획표 _ycw-002 월곶아파트_전기 도급 변경내역서(2004(1).01.26)" xfId="14770"/>
    <cellStyle name="_인원계획표 _간접비" xfId="14771"/>
    <cellStyle name="_인원계획표 _간접비_(현)영산강 화원지구 포장공사" xfId="14772"/>
    <cellStyle name="_인원계획표 _간접비_LG전선 내역서(설비-2차)" xfId="38173"/>
    <cellStyle name="_인원계획표 _간접비_견적서(2001-1)" xfId="14773"/>
    <cellStyle name="_인원계획표 _간접비_견적서(2001-1)_(현)영산강 화원지구 포장공사" xfId="14774"/>
    <cellStyle name="_인원계획표 _간접비_견적서(2001-1)_견적서(2002-1)" xfId="14775"/>
    <cellStyle name="_인원계획표 _간접비_견적서(2001-1)_견적서(2002-1)_(현)영산강 화원지구 포장공사" xfId="14776"/>
    <cellStyle name="_인원계획표 _간접비_견적서(2001-1)_견적서(2002-1)_견적서(2002-1)" xfId="14777"/>
    <cellStyle name="_인원계획표 _간접비_견적서(2001-1)_견적서(2002-1)_견적서(2002-1)_(현)영산강 화원지구 포장공사" xfId="14778"/>
    <cellStyle name="_인원계획표 _간접비_견적서(2001-1)_견적서(2002-1)_대중견적서(2002-1)" xfId="14779"/>
    <cellStyle name="_인원계획표 _간접비_견적서(2001-1)_견적서(2002-1)_대중견적서(2002-1)_(현)영산강 화원지구 포장공사" xfId="14780"/>
    <cellStyle name="_인원계획표 _간접비_견적서(2001-1.)" xfId="14781"/>
    <cellStyle name="_인원계획표 _간접비_견적서(2001-1.)_(현)영산강 화원지구 포장공사" xfId="14782"/>
    <cellStyle name="_인원계획표 _간접비_견적서(2001-1.)_견적서(2002-1)" xfId="14783"/>
    <cellStyle name="_인원계획표 _간접비_견적서(2001-1.)_견적서(2002-1)_(현)영산강 화원지구 포장공사" xfId="14784"/>
    <cellStyle name="_인원계획표 _간접비_견적서(2001-1.)_견적서(2002-1)_견적서(2002-1)" xfId="14785"/>
    <cellStyle name="_인원계획표 _간접비_견적서(2001-1.)_견적서(2002-1)_견적서(2002-1)_(현)영산강 화원지구 포장공사" xfId="14786"/>
    <cellStyle name="_인원계획표 _간접비_견적서(2001-1.)_견적서(2002-1)_대중견적서(2002-1)" xfId="14787"/>
    <cellStyle name="_인원계획표 _간접비_견적서(2001-1.)_견적서(2002-1)_대중견적서(2002-1)_(현)영산강 화원지구 포장공사" xfId="14788"/>
    <cellStyle name="_인원계획표 _간접비_견적서(2002-1)" xfId="14789"/>
    <cellStyle name="_인원계획표 _간접비_견적서(2002-1)_(현)영산강 화원지구 포장공사" xfId="14790"/>
    <cellStyle name="_인원계획표 _간접비_견적서(2002-1)_견적서(2002-1)" xfId="14791"/>
    <cellStyle name="_인원계획표 _간접비_견적서(2002-1)_견적서(2002-1)_(현)영산강 화원지구 포장공사" xfId="14792"/>
    <cellStyle name="_인원계획표 _간접비_견적서(2002-1)_대중견적서(2002-1)" xfId="14793"/>
    <cellStyle name="_인원계획표 _간접비_견적서(2002-1)_대중견적서(2002-1)_(현)영산강 화원지구 포장공사" xfId="14794"/>
    <cellStyle name="_인원계획표 _간접비_역곡동 견적서-제출-10월02일-46억8천" xfId="38174"/>
    <cellStyle name="_인원계획표 _간접비_역곡동 견적서-제출-10월02일-46억8천_LG전선 내역서(설비-2차)" xfId="38175"/>
    <cellStyle name="_인원계획표 _간접비_역곡동 견적서-제출-10월02일-46억8천_전기내역서(02.22)" xfId="38176"/>
    <cellStyle name="_인원계획표 _간접비_전기내역서(02.22)" xfId="38177"/>
    <cellStyle name="_인원계획표 _거제U-2(3차)" xfId="38178"/>
    <cellStyle name="_인원계획표 _거제U-2(3차)_거제U-2(3차)" xfId="38179"/>
    <cellStyle name="_인원계획표 _거제U-2(3차)_거제U-2(3차)_김천농업기술센터-이정준0420" xfId="38180"/>
    <cellStyle name="_인원계획표 _거제U-2(3차)_거제U-2(3차)_김천전망대조명공사0323" xfId="38181"/>
    <cellStyle name="_인원계획표 _거제U-2(3차)_거제U-2(3차)_김천전망대조명공사0323_김천농업기술센터-이정준0420" xfId="38182"/>
    <cellStyle name="_인원계획표 _거제U-2(3차)_거제U-2(3차)_신석용상투찰" xfId="38183"/>
    <cellStyle name="_인원계획표 _거제U-2(3차)_거제U-2(3차)_신석용상투찰_김천농업기술센터-이정준0420" xfId="38184"/>
    <cellStyle name="_인원계획표 _거제U-2(3차)_거제U-2(3차)_신석용상투찰_김천전망대조명공사0323" xfId="38185"/>
    <cellStyle name="_인원계획표 _거제U-2(3차)_거제U-2(3차)_신석용상투찰_김천전망대조명공사0323_김천농업기술센터-이정준0420" xfId="38186"/>
    <cellStyle name="_인원계획표 _거제U-2(3차)_김천농업기술센터-이정준0420" xfId="38187"/>
    <cellStyle name="_인원계획표 _거제U-2(3차)_김천전망대조명공사0323" xfId="38188"/>
    <cellStyle name="_인원계획표 _거제U-2(3차)_김천전망대조명공사0323_김천농업기술센터-이정준0420" xfId="38189"/>
    <cellStyle name="_인원계획표 _거제U-2(3차)_신석용상투찰" xfId="38190"/>
    <cellStyle name="_인원계획표 _거제U-2(3차)_신석용상투찰_김천농업기술센터-이정준0420" xfId="38191"/>
    <cellStyle name="_인원계획표 _거제U-2(3차)_신석용상투찰_김천전망대조명공사0323" xfId="38192"/>
    <cellStyle name="_인원계획표 _거제U-2(3차)_신석용상투찰_김천전망대조명공사0323_김천농업기술센터-이정준0420" xfId="38193"/>
    <cellStyle name="_인원계획표 _견적대비표-토공,구조물공사(본사)" xfId="4190"/>
    <cellStyle name="_인원계획표 _견적서(2001-1)" xfId="14795"/>
    <cellStyle name="_인원계획표 _견적서(2001-1)_(현)영산강 화원지구 포장공사" xfId="14796"/>
    <cellStyle name="_인원계획표 _견적서(2001-1)_견적서(2002-1)" xfId="14797"/>
    <cellStyle name="_인원계획표 _견적서(2001-1)_견적서(2002-1)_(현)영산강 화원지구 포장공사" xfId="14798"/>
    <cellStyle name="_인원계획표 _견적서(2001-1)_견적서(2002-1)_견적서(2002-1)" xfId="14799"/>
    <cellStyle name="_인원계획표 _견적서(2001-1)_견적서(2002-1)_견적서(2002-1)_(현)영산강 화원지구 포장공사" xfId="14800"/>
    <cellStyle name="_인원계획표 _견적서(2001-1)_견적서(2002-1)_대중견적서(2002-1)" xfId="14801"/>
    <cellStyle name="_인원계획표 _견적서(2001-1)_견적서(2002-1)_대중견적서(2002-1)_(현)영산강 화원지구 포장공사" xfId="14802"/>
    <cellStyle name="_인원계획표 _견적서(2001-1.)" xfId="14803"/>
    <cellStyle name="_인원계획표 _견적서(2001-1.)_(현)영산강 화원지구 포장공사" xfId="14804"/>
    <cellStyle name="_인원계획표 _견적서(2001-1.)_견적서(2002-1)" xfId="14805"/>
    <cellStyle name="_인원계획표 _견적서(2001-1.)_견적서(2002-1)_(현)영산강 화원지구 포장공사" xfId="14806"/>
    <cellStyle name="_인원계획표 _견적서(2001-1.)_견적서(2002-1)_견적서(2002-1)" xfId="14807"/>
    <cellStyle name="_인원계획표 _견적서(2001-1.)_견적서(2002-1)_견적서(2002-1)_(현)영산강 화원지구 포장공사" xfId="14808"/>
    <cellStyle name="_인원계획표 _견적서(2001-1.)_견적서(2002-1)_대중견적서(2002-1)" xfId="14809"/>
    <cellStyle name="_인원계획표 _견적서(2001-1.)_견적서(2002-1)_대중견적서(2002-1)_(현)영산강 화원지구 포장공사" xfId="14810"/>
    <cellStyle name="_인원계획표 _견적서(2002-1)" xfId="14811"/>
    <cellStyle name="_인원계획표 _견적서(2002-1)_(현)영산강 화원지구 포장공사" xfId="14812"/>
    <cellStyle name="_인원계획표 _견적서(2002-1)_견적서(2002-1)" xfId="14813"/>
    <cellStyle name="_인원계획표 _견적서(2002-1)_견적서(2002-1)_(현)영산강 화원지구 포장공사" xfId="14814"/>
    <cellStyle name="_인원계획표 _견적서(2002-1)_대중견적서(2002-1)" xfId="14815"/>
    <cellStyle name="_인원계획표 _견적서(2002-1)_대중견적서(2002-1)_(현)영산강 화원지구 포장공사" xfId="14816"/>
    <cellStyle name="_인원계획표 _광주평동투찰" xfId="4191"/>
    <cellStyle name="_인원계획표 _광주평동투찰_20050414" xfId="4192"/>
    <cellStyle name="_인원계획표 _광주평동투찰_통영중앙시장(최종)" xfId="35236"/>
    <cellStyle name="_인원계획표 _광주평동투찰_통영중앙시장(최종)_통영중앙시장(최종)" xfId="35237"/>
    <cellStyle name="_인원계획표 _광주평동투찰_포장품의" xfId="4193"/>
    <cellStyle name="_인원계획표 _광주평동품의1" xfId="4194"/>
    <cellStyle name="_인원계획표 _광주평동품의1_20050414" xfId="4195"/>
    <cellStyle name="_인원계획표 _광주평동품의1_통영중앙시장(최종)" xfId="35238"/>
    <cellStyle name="_인원계획표 _광주평동품의1_통영중앙시장(최종)_통영중앙시장(최종)" xfId="35239"/>
    <cellStyle name="_인원계획표 _광주평동품의1_포장품의" xfId="4196"/>
    <cellStyle name="_인원계획표 _군부대구조물" xfId="4197"/>
    <cellStyle name="_인원계획표 _군부대구조물2" xfId="4198"/>
    <cellStyle name="_인원계획표 _군산엔진공장견적서(토공,부대공)" xfId="14817"/>
    <cellStyle name="_인원계획표 _기존수목이식" xfId="4199"/>
    <cellStyle name="_인원계획표 _기존수목이식_Book1" xfId="4200"/>
    <cellStyle name="_인원계획표 _김천농업기술센터-이정준0420" xfId="38194"/>
    <cellStyle name="_인원계획표 _김천전망대조명공사0323" xfId="38195"/>
    <cellStyle name="_인원계획표 _김천전망대조명공사0323_김천농업기술센터-이정준0420" xfId="38196"/>
    <cellStyle name="_인원계획표 _남면동면" xfId="14818"/>
    <cellStyle name="_인원계획표 _남면동면_(현)영산강 화원지구 포장공사" xfId="14819"/>
    <cellStyle name="_인원계획표 _남면동면_LG전선 내역서(설비-2차)" xfId="38197"/>
    <cellStyle name="_인원계획표 _남면동면_견적서(2001-1)" xfId="14820"/>
    <cellStyle name="_인원계획표 _남면동면_견적서(2001-1)_(현)영산강 화원지구 포장공사" xfId="14821"/>
    <cellStyle name="_인원계획표 _남면동면_견적서(2001-1)_견적서(2002-1)" xfId="14822"/>
    <cellStyle name="_인원계획표 _남면동면_견적서(2001-1)_견적서(2002-1)_(현)영산강 화원지구 포장공사" xfId="14823"/>
    <cellStyle name="_인원계획표 _남면동면_견적서(2001-1)_견적서(2002-1)_견적서(2002-1)" xfId="14824"/>
    <cellStyle name="_인원계획표 _남면동면_견적서(2001-1)_견적서(2002-1)_견적서(2002-1)_(현)영산강 화원지구 포장공사" xfId="14825"/>
    <cellStyle name="_인원계획표 _남면동면_견적서(2001-1)_견적서(2002-1)_대중견적서(2002-1)" xfId="14826"/>
    <cellStyle name="_인원계획표 _남면동면_견적서(2001-1)_견적서(2002-1)_대중견적서(2002-1)_(현)영산강 화원지구 포장공사" xfId="14827"/>
    <cellStyle name="_인원계획표 _남면동면_견적서(2001-1.)" xfId="14828"/>
    <cellStyle name="_인원계획표 _남면동면_견적서(2001-1.)_(현)영산강 화원지구 포장공사" xfId="14829"/>
    <cellStyle name="_인원계획표 _남면동면_견적서(2001-1.)_견적서(2002-1)" xfId="14830"/>
    <cellStyle name="_인원계획표 _남면동면_견적서(2001-1.)_견적서(2002-1)_(현)영산강 화원지구 포장공사" xfId="14831"/>
    <cellStyle name="_인원계획표 _남면동면_견적서(2001-1.)_견적서(2002-1)_견적서(2002-1)" xfId="14832"/>
    <cellStyle name="_인원계획표 _남면동면_견적서(2001-1.)_견적서(2002-1)_견적서(2002-1)_(현)영산강 화원지구 포장공사" xfId="14833"/>
    <cellStyle name="_인원계획표 _남면동면_견적서(2001-1.)_견적서(2002-1)_대중견적서(2002-1)" xfId="14834"/>
    <cellStyle name="_인원계획표 _남면동면_견적서(2001-1.)_견적서(2002-1)_대중견적서(2002-1)_(현)영산강 화원지구 포장공사" xfId="14835"/>
    <cellStyle name="_인원계획표 _남면동면_견적서(2002-1)" xfId="14836"/>
    <cellStyle name="_인원계획표 _남면동면_견적서(2002-1)_(현)영산강 화원지구 포장공사" xfId="14837"/>
    <cellStyle name="_인원계획표 _남면동면_견적서(2002-1)_견적서(2002-1)" xfId="14838"/>
    <cellStyle name="_인원계획표 _남면동면_견적서(2002-1)_견적서(2002-1)_(현)영산강 화원지구 포장공사" xfId="14839"/>
    <cellStyle name="_인원계획표 _남면동면_견적서(2002-1)_대중견적서(2002-1)" xfId="14840"/>
    <cellStyle name="_인원계획표 _남면동면_견적서(2002-1)_대중견적서(2002-1)_(현)영산강 화원지구 포장공사" xfId="14841"/>
    <cellStyle name="_인원계획표 _남면동면_역곡동 견적서-제출-10월02일-46억8천" xfId="38198"/>
    <cellStyle name="_인원계획표 _남면동면_역곡동 견적서-제출-10월02일-46억8천_LG전선 내역서(설비-2차)" xfId="38199"/>
    <cellStyle name="_인원계획표 _남면동면_역곡동 견적서-제출-10월02일-46억8천_전기내역서(02.22)" xfId="38200"/>
    <cellStyle name="_인원계획표 _남면동면_전기내역서(02.22)" xfId="38201"/>
    <cellStyle name="_인원계획표 _늪지대U형개거" xfId="4201"/>
    <cellStyle name="_인원계획표 _단가산출(시드+녹생토, 유로폼)" xfId="4202"/>
    <cellStyle name="_인원계획표 _도급내역서(01년1월)" xfId="38202"/>
    <cellStyle name="_인원계획표 _도급내역서(01년1월)_김천농업기술센터-이정준0420" xfId="38203"/>
    <cellStyle name="_인원계획표 _도급내역서(01년1월)_김천전망대조명공사0323" xfId="38204"/>
    <cellStyle name="_인원계획표 _도급내역서(01년1월)_김천전망대조명공사0323_김천농업기술센터-이정준0420" xfId="38205"/>
    <cellStyle name="_인원계획표 _도급내역서(최종)" xfId="38206"/>
    <cellStyle name="_인원계획표 _도급내역서(최종)_김천농업기술센터-이정준0420" xfId="38207"/>
    <cellStyle name="_인원계획표 _도급내역서(최종)_김천전망대조명공사0323" xfId="38208"/>
    <cellStyle name="_인원계획표 _도급내역서(최종)_김천전망대조명공사0323_김천농업기술센터-이정준0420" xfId="38209"/>
    <cellStyle name="_인원계획표 _롯데마그넷(오산점)" xfId="38210"/>
    <cellStyle name="_인원계획표 _롯데마그넷(오산점)_목공사 물량산출서(기술부 수정)" xfId="38211"/>
    <cellStyle name="_인원계획표 _롯데마그넷(오산점)_목공사 물량산출서(기술부 수정)_Guest House 인테리어(석공사제외)" xfId="38212"/>
    <cellStyle name="_인원계획표 _롯데마그넷(오산점)_목공사 물량산출서(기술부 수정)_게스트하우스 인테리어" xfId="38213"/>
    <cellStyle name="_인원계획표 _롯데마그넷(오산점)_통영점공조및위생" xfId="38214"/>
    <cellStyle name="_인원계획표 _롯데마그넷(오산점)_통영점공조및위생_목공사 물량산출서(기술부 수정)" xfId="38215"/>
    <cellStyle name="_인원계획표 _롯데마그넷(오산점)_통영점공조및위생_목공사 물량산출서(기술부 수정)_Guest House 인테리어(석공사제외)" xfId="38216"/>
    <cellStyle name="_인원계획표 _롯데마그넷(오산점)_통영점공조및위생_목공사 물량산출서(기술부 수정)_게스트하우스 인테리어" xfId="38217"/>
    <cellStyle name="_인원계획표 _마그넷오산점내역(020320)" xfId="38218"/>
    <cellStyle name="_인원계획표 _마그넷오산점내역(020320)_목공사 물량산출서(기술부 수정)" xfId="38219"/>
    <cellStyle name="_인원계획표 _마그넷오산점내역(020320)_목공사 물량산출서(기술부 수정)_Guest House 인테리어(석공사제외)" xfId="38220"/>
    <cellStyle name="_인원계획표 _마그넷오산점내역(020320)_목공사 물량산출서(기술부 수정)_게스트하우스 인테리어" xfId="38221"/>
    <cellStyle name="_인원계획표 _마그넷오산점내역(020320)_통영점공조및위생" xfId="38222"/>
    <cellStyle name="_인원계획표 _마그넷오산점내역(020320)_통영점공조및위생_목공사 물량산출서(기술부 수정)" xfId="38223"/>
    <cellStyle name="_인원계획표 _마그넷오산점내역(020320)_통영점공조및위생_목공사 물량산출서(기술부 수정)_Guest House 인테리어(석공사제외)" xfId="38224"/>
    <cellStyle name="_인원계획표 _마그넷오산점내역(020320)_통영점공조및위생_목공사 물량산출서(기술부 수정)_게스트하우스 인테리어" xfId="38225"/>
    <cellStyle name="_인원계획표 _목공사 물량산출서(기술부 수정)" xfId="38226"/>
    <cellStyle name="_인원계획표 _목공사 물량산출서(기술부 수정)_Guest House 인테리어(석공사제외)" xfId="38227"/>
    <cellStyle name="_인원계획표 _목공사 물량산출서(기술부 수정)_게스트하우스 인테리어" xfId="38228"/>
    <cellStyle name="_인원계획표 _배수공" xfId="4203"/>
    <cellStyle name="_인원계획표 _법면보호(ASNA 제출)" xfId="4204"/>
    <cellStyle name="_인원계획표 _보고서" xfId="4205"/>
    <cellStyle name="_인원계획표 _본오오목천" xfId="14842"/>
    <cellStyle name="_인원계획표 _본오오목천_(현)영산강 화원지구 포장공사" xfId="14843"/>
    <cellStyle name="_인원계획표 _본오오목천_LG전선 내역서(설비-2차)" xfId="38229"/>
    <cellStyle name="_인원계획표 _본오오목천_견적서(2001-1)" xfId="14844"/>
    <cellStyle name="_인원계획표 _본오오목천_견적서(2001-1)_(현)영산강 화원지구 포장공사" xfId="14845"/>
    <cellStyle name="_인원계획표 _본오오목천_견적서(2001-1)_견적서(2002-1)" xfId="14846"/>
    <cellStyle name="_인원계획표 _본오오목천_견적서(2001-1)_견적서(2002-1)_(현)영산강 화원지구 포장공사" xfId="14847"/>
    <cellStyle name="_인원계획표 _본오오목천_견적서(2001-1)_견적서(2002-1)_견적서(2002-1)" xfId="14848"/>
    <cellStyle name="_인원계획표 _본오오목천_견적서(2001-1)_견적서(2002-1)_견적서(2002-1)_(현)영산강 화원지구 포장공사" xfId="14849"/>
    <cellStyle name="_인원계획표 _본오오목천_견적서(2001-1)_견적서(2002-1)_대중견적서(2002-1)" xfId="14850"/>
    <cellStyle name="_인원계획표 _본오오목천_견적서(2001-1)_견적서(2002-1)_대중견적서(2002-1)_(현)영산강 화원지구 포장공사" xfId="14851"/>
    <cellStyle name="_인원계획표 _본오오목천_견적서(2001-1.)" xfId="14852"/>
    <cellStyle name="_인원계획표 _본오오목천_견적서(2001-1.)_(현)영산강 화원지구 포장공사" xfId="14853"/>
    <cellStyle name="_인원계획표 _본오오목천_견적서(2001-1.)_견적서(2002-1)" xfId="14854"/>
    <cellStyle name="_인원계획표 _본오오목천_견적서(2001-1.)_견적서(2002-1)_(현)영산강 화원지구 포장공사" xfId="14855"/>
    <cellStyle name="_인원계획표 _본오오목천_견적서(2001-1.)_견적서(2002-1)_견적서(2002-1)" xfId="14856"/>
    <cellStyle name="_인원계획표 _본오오목천_견적서(2001-1.)_견적서(2002-1)_견적서(2002-1)_(현)영산강 화원지구 포장공사" xfId="14857"/>
    <cellStyle name="_인원계획표 _본오오목천_견적서(2001-1.)_견적서(2002-1)_대중견적서(2002-1)" xfId="14858"/>
    <cellStyle name="_인원계획표 _본오오목천_견적서(2001-1.)_견적서(2002-1)_대중견적서(2002-1)_(현)영산강 화원지구 포장공사" xfId="14859"/>
    <cellStyle name="_인원계획표 _본오오목천_견적서(2002-1)" xfId="14860"/>
    <cellStyle name="_인원계획표 _본오오목천_견적서(2002-1)_(현)영산강 화원지구 포장공사" xfId="14861"/>
    <cellStyle name="_인원계획표 _본오오목천_견적서(2002-1)_견적서(2002-1)" xfId="14862"/>
    <cellStyle name="_인원계획표 _본오오목천_견적서(2002-1)_견적서(2002-1)_(현)영산강 화원지구 포장공사" xfId="14863"/>
    <cellStyle name="_인원계획표 _본오오목천_견적서(2002-1)_대중견적서(2002-1)" xfId="14864"/>
    <cellStyle name="_인원계획표 _본오오목천_견적서(2002-1)_대중견적서(2002-1)_(현)영산강 화원지구 포장공사" xfId="14865"/>
    <cellStyle name="_인원계획표 _본오오목천_역곡동 견적서-제출-10월02일-46억8천" xfId="38230"/>
    <cellStyle name="_인원계획표 _본오오목천_역곡동 견적서-제출-10월02일-46억8천_LG전선 내역서(설비-2차)" xfId="38231"/>
    <cellStyle name="_인원계획표 _본오오목천_역곡동 견적서-제출-10월02일-46억8천_전기내역서(02.22)" xfId="38232"/>
    <cellStyle name="_인원계획표 _본오오목천_전기내역서(02.22)" xfId="38233"/>
    <cellStyle name="_인원계획표 _불티교" xfId="14866"/>
    <cellStyle name="_인원계획표 _불티교_(현)영산강 화원지구 포장공사" xfId="14867"/>
    <cellStyle name="_인원계획표 _불티교_LG전선 내역서(설비-2차)" xfId="38234"/>
    <cellStyle name="_인원계획표 _불티교_견적서(2001-1)" xfId="14868"/>
    <cellStyle name="_인원계획표 _불티교_견적서(2001-1)_(현)영산강 화원지구 포장공사" xfId="14869"/>
    <cellStyle name="_인원계획표 _불티교_견적서(2001-1)_견적서(2002-1)" xfId="14870"/>
    <cellStyle name="_인원계획표 _불티교_견적서(2001-1)_견적서(2002-1)_(현)영산강 화원지구 포장공사" xfId="14871"/>
    <cellStyle name="_인원계획표 _불티교_견적서(2001-1)_견적서(2002-1)_견적서(2002-1)" xfId="14872"/>
    <cellStyle name="_인원계획표 _불티교_견적서(2001-1)_견적서(2002-1)_견적서(2002-1)_(현)영산강 화원지구 포장공사" xfId="14873"/>
    <cellStyle name="_인원계획표 _불티교_견적서(2001-1)_견적서(2002-1)_대중견적서(2002-1)" xfId="14874"/>
    <cellStyle name="_인원계획표 _불티교_견적서(2001-1)_견적서(2002-1)_대중견적서(2002-1)_(현)영산강 화원지구 포장공사" xfId="14875"/>
    <cellStyle name="_인원계획표 _불티교_견적서(2001-1.)" xfId="14876"/>
    <cellStyle name="_인원계획표 _불티교_견적서(2001-1.)_(현)영산강 화원지구 포장공사" xfId="14877"/>
    <cellStyle name="_인원계획표 _불티교_견적서(2001-1.)_견적서(2002-1)" xfId="14878"/>
    <cellStyle name="_인원계획표 _불티교_견적서(2001-1.)_견적서(2002-1)_(현)영산강 화원지구 포장공사" xfId="14879"/>
    <cellStyle name="_인원계획표 _불티교_견적서(2001-1.)_견적서(2002-1)_견적서(2002-1)" xfId="14880"/>
    <cellStyle name="_인원계획표 _불티교_견적서(2001-1.)_견적서(2002-1)_견적서(2002-1)_(현)영산강 화원지구 포장공사" xfId="14881"/>
    <cellStyle name="_인원계획표 _불티교_견적서(2001-1.)_견적서(2002-1)_대중견적서(2002-1)" xfId="14882"/>
    <cellStyle name="_인원계획표 _불티교_견적서(2001-1.)_견적서(2002-1)_대중견적서(2002-1)_(현)영산강 화원지구 포장공사" xfId="14883"/>
    <cellStyle name="_인원계획표 _불티교_견적서(2002-1)" xfId="14884"/>
    <cellStyle name="_인원계획표 _불티교_견적서(2002-1)_(현)영산강 화원지구 포장공사" xfId="14885"/>
    <cellStyle name="_인원계획표 _불티교_견적서(2002-1)_견적서(2002-1)" xfId="14886"/>
    <cellStyle name="_인원계획표 _불티교_견적서(2002-1)_견적서(2002-1)_(현)영산강 화원지구 포장공사" xfId="14887"/>
    <cellStyle name="_인원계획표 _불티교_견적서(2002-1)_대중견적서(2002-1)" xfId="14888"/>
    <cellStyle name="_인원계획표 _불티교_견적서(2002-1)_대중견적서(2002-1)_(현)영산강 화원지구 포장공사" xfId="14889"/>
    <cellStyle name="_인원계획표 _불티교_역곡동 견적서-제출-10월02일-46억8천" xfId="38235"/>
    <cellStyle name="_인원계획표 _불티교_역곡동 견적서-제출-10월02일-46억8천_LG전선 내역서(설비-2차)" xfId="38236"/>
    <cellStyle name="_인원계획표 _불티교_역곡동 견적서-제출-10월02일-46억8천_전기내역서(02.22)" xfId="38237"/>
    <cellStyle name="_인원계획표 _불티교_전기내역서(02.22)" xfId="38238"/>
    <cellStyle name="_인원계획표 _불티교-1" xfId="14890"/>
    <cellStyle name="_인원계획표 _불티교-1_(현)영산강 화원지구 포장공사" xfId="14891"/>
    <cellStyle name="_인원계획표 _불티교-1_LG전선 내역서(설비-2차)" xfId="38239"/>
    <cellStyle name="_인원계획표 _불티교-1_견적서(2001-1)" xfId="14892"/>
    <cellStyle name="_인원계획표 _불티교-1_견적서(2001-1)_(현)영산강 화원지구 포장공사" xfId="14893"/>
    <cellStyle name="_인원계획표 _불티교-1_견적서(2001-1)_견적서(2002-1)" xfId="14894"/>
    <cellStyle name="_인원계획표 _불티교-1_견적서(2001-1)_견적서(2002-1)_(현)영산강 화원지구 포장공사" xfId="14895"/>
    <cellStyle name="_인원계획표 _불티교-1_견적서(2001-1)_견적서(2002-1)_견적서(2002-1)" xfId="14896"/>
    <cellStyle name="_인원계획표 _불티교-1_견적서(2001-1)_견적서(2002-1)_견적서(2002-1)_(현)영산강 화원지구 포장공사" xfId="14897"/>
    <cellStyle name="_인원계획표 _불티교-1_견적서(2001-1)_견적서(2002-1)_대중견적서(2002-1)" xfId="14898"/>
    <cellStyle name="_인원계획표 _불티교-1_견적서(2001-1)_견적서(2002-1)_대중견적서(2002-1)_(현)영산강 화원지구 포장공사" xfId="14899"/>
    <cellStyle name="_인원계획표 _불티교-1_견적서(2001-1.)" xfId="14900"/>
    <cellStyle name="_인원계획표 _불티교-1_견적서(2001-1.)_(현)영산강 화원지구 포장공사" xfId="14901"/>
    <cellStyle name="_인원계획표 _불티교-1_견적서(2001-1.)_견적서(2002-1)" xfId="14902"/>
    <cellStyle name="_인원계획표 _불티교-1_견적서(2001-1.)_견적서(2002-1)_(현)영산강 화원지구 포장공사" xfId="14903"/>
    <cellStyle name="_인원계획표 _불티교-1_견적서(2001-1.)_견적서(2002-1)_견적서(2002-1)" xfId="14904"/>
    <cellStyle name="_인원계획표 _불티교-1_견적서(2001-1.)_견적서(2002-1)_견적서(2002-1)_(현)영산강 화원지구 포장공사" xfId="14905"/>
    <cellStyle name="_인원계획표 _불티교-1_견적서(2001-1.)_견적서(2002-1)_대중견적서(2002-1)" xfId="14906"/>
    <cellStyle name="_인원계획표 _불티교-1_견적서(2001-1.)_견적서(2002-1)_대중견적서(2002-1)_(현)영산강 화원지구 포장공사" xfId="14907"/>
    <cellStyle name="_인원계획표 _불티교-1_견적서(2002-1)" xfId="14908"/>
    <cellStyle name="_인원계획표 _불티교-1_견적서(2002-1)_(현)영산강 화원지구 포장공사" xfId="14909"/>
    <cellStyle name="_인원계획표 _불티교-1_견적서(2002-1)_견적서(2002-1)" xfId="14910"/>
    <cellStyle name="_인원계획표 _불티교-1_견적서(2002-1)_견적서(2002-1)_(현)영산강 화원지구 포장공사" xfId="14911"/>
    <cellStyle name="_인원계획표 _불티교-1_견적서(2002-1)_대중견적서(2002-1)" xfId="14912"/>
    <cellStyle name="_인원계획표 _불티교-1_견적서(2002-1)_대중견적서(2002-1)_(현)영산강 화원지구 포장공사" xfId="14913"/>
    <cellStyle name="_인원계획표 _불티교-1_역곡동 견적서-제출-10월02일-46억8천" xfId="38240"/>
    <cellStyle name="_인원계획표 _불티교-1_역곡동 견적서-제출-10월02일-46억8천_LG전선 내역서(설비-2차)" xfId="38241"/>
    <cellStyle name="_인원계획표 _불티교-1_역곡동 견적서-제출-10월02일-46억8천_전기내역서(02.22)" xfId="38242"/>
    <cellStyle name="_인원계획표 _불티교-1_전기내역서(02.22)" xfId="38243"/>
    <cellStyle name="_인원계획표 _서울역사전기내역서" xfId="14914"/>
    <cellStyle name="_인원계획표 _송학하수품의(설계넣고)" xfId="4206"/>
    <cellStyle name="_인원계획표 _송학하수품의(설계넣고)_20050414" xfId="4207"/>
    <cellStyle name="_인원계획표 _송학하수품의(설계넣고)_통영중앙시장(최종)" xfId="35240"/>
    <cellStyle name="_인원계획표 _송학하수품의(설계넣고)_통영중앙시장(최종)_통영중앙시장(최종)" xfId="35241"/>
    <cellStyle name="_인원계획표 _송학하수품의(설계넣고)_포장품의" xfId="4208"/>
    <cellStyle name="_인원계획표 _수량" xfId="4209"/>
    <cellStyle name="_인원계획표 _수량산출서(배수공)" xfId="4210"/>
    <cellStyle name="_인원계획표 _수량산출서(배수공)_Book1" xfId="4211"/>
    <cellStyle name="_인원계획표 _신령영천1_입찰" xfId="38244"/>
    <cellStyle name="_인원계획표 _신령영천1_입찰_1. 가실행예산(0629 도면기준)" xfId="38245"/>
    <cellStyle name="_인원계획표 _신령영천1_입찰_1. 가실행예산(0629 도면기준)_4.일신통신 가실행예산(재견적合)" xfId="38246"/>
    <cellStyle name="_인원계획표 _신령영천1_입찰_1. 가실행예산(0629 도면기준)_을" xfId="38247"/>
    <cellStyle name="_인원계획표 _신령영천1_입찰_1.본실행 - 조정(안)" xfId="38248"/>
    <cellStyle name="_인원계획표 _신령영천1_입찰_1.본실행 - 조정(안)_4.일신통신 가실행예산(재견적合)" xfId="38249"/>
    <cellStyle name="_인원계획표 _신령영천1_입찰_1.본실행 - 조정(안)_을" xfId="38250"/>
    <cellStyle name="_인원계획표 _신령영천1_입찰_4.일신통신 가실행예산(재견적合)" xfId="38251"/>
    <cellStyle name="_인원계획표 _신령영천1_입찰_을" xfId="38252"/>
    <cellStyle name="_인원계획표 _신령영천1_입찰_총괄 내역서" xfId="38253"/>
    <cellStyle name="_인원계획표 _신령영천1_입찰_총괄 내역서_4.일신통신 가실행예산(재견적合)" xfId="38254"/>
    <cellStyle name="_인원계획표 _신령영천1_입찰_총괄 내역서_을" xfId="38255"/>
    <cellStyle name="_인원계획표 _신석용상투찰" xfId="38256"/>
    <cellStyle name="_인원계획표 _신석용상투찰_김천농업기술센터-이정준0420" xfId="38257"/>
    <cellStyle name="_인원계획표 _신석용상투찰_김천전망대조명공사0323" xfId="38258"/>
    <cellStyle name="_인원계획표 _신석용상투찰_김천전망대조명공사0323_김천농업기술센터-이정준0420" xfId="38259"/>
    <cellStyle name="_인원계획표 _실행예산내역서" xfId="14915"/>
    <cellStyle name="_인원계획표 _실행예산서" xfId="14916"/>
    <cellStyle name="_인원계획표 _실행예산서(3공구)" xfId="14917"/>
    <cellStyle name="_인원계획표 _실행예산서(3공구)_030902 아산154KV 관로 전기공사" xfId="14918"/>
    <cellStyle name="_인원계획표 _실행예산서(문산IC)" xfId="14919"/>
    <cellStyle name="_인원계획표 _실행예산서(문산IC)_030902 아산154KV 관로 전기공사" xfId="14920"/>
    <cellStyle name="_인원계획표 _실행예산서(문산IC)_1" xfId="14921"/>
    <cellStyle name="_인원계획표 _실행예산서(문산IC)_1_030902 아산154KV 관로 전기공사" xfId="14922"/>
    <cellStyle name="_인원계획표 _실행예산서(문산IC)_실행예산서" xfId="14923"/>
    <cellStyle name="_인원계획표 _실행예산서(문산IC)_실행예산서(3공구)" xfId="14924"/>
    <cellStyle name="_인원계획표 _실행예산서(문산IC)_실행예산서(3공구)_030902 아산154KV 관로 전기공사" xfId="14925"/>
    <cellStyle name="_인원계획표 _실행예산서(문산IC)_실행예산서(문산IC)" xfId="14926"/>
    <cellStyle name="_인원계획표 _실행예산서(문산IC)_실행예산서(문산IC)_030902 아산154KV 관로 전기공사" xfId="14927"/>
    <cellStyle name="_인원계획표 _실행예산서(문산IC)_실행예산서_030902 아산154KV 관로 전기공사" xfId="14928"/>
    <cellStyle name="_인원계획표 _실행예산서_030902 아산154KV 관로 전기공사" xfId="14929"/>
    <cellStyle name="_인원계획표 _싯계교" xfId="14930"/>
    <cellStyle name="_인원계획표 _싯계교_(현)영산강 화원지구 포장공사" xfId="14931"/>
    <cellStyle name="_인원계획표 _싯계교_LG전선 내역서(설비-2차)" xfId="38260"/>
    <cellStyle name="_인원계획표 _싯계교_견적서(2001-1)" xfId="14932"/>
    <cellStyle name="_인원계획표 _싯계교_견적서(2001-1)_(현)영산강 화원지구 포장공사" xfId="14933"/>
    <cellStyle name="_인원계획표 _싯계교_견적서(2001-1)_견적서(2002-1)" xfId="14934"/>
    <cellStyle name="_인원계획표 _싯계교_견적서(2001-1)_견적서(2002-1)_(현)영산강 화원지구 포장공사" xfId="14935"/>
    <cellStyle name="_인원계획표 _싯계교_견적서(2001-1)_견적서(2002-1)_견적서(2002-1)" xfId="14936"/>
    <cellStyle name="_인원계획표 _싯계교_견적서(2001-1)_견적서(2002-1)_견적서(2002-1)_(현)영산강 화원지구 포장공사" xfId="14937"/>
    <cellStyle name="_인원계획표 _싯계교_견적서(2001-1)_견적서(2002-1)_대중견적서(2002-1)" xfId="14938"/>
    <cellStyle name="_인원계획표 _싯계교_견적서(2001-1)_견적서(2002-1)_대중견적서(2002-1)_(현)영산강 화원지구 포장공사" xfId="14939"/>
    <cellStyle name="_인원계획표 _싯계교_견적서(2001-1.)" xfId="14940"/>
    <cellStyle name="_인원계획표 _싯계교_견적서(2001-1.)_(현)영산강 화원지구 포장공사" xfId="14941"/>
    <cellStyle name="_인원계획표 _싯계교_견적서(2001-1.)_견적서(2002-1)" xfId="14942"/>
    <cellStyle name="_인원계획표 _싯계교_견적서(2001-1.)_견적서(2002-1)_(현)영산강 화원지구 포장공사" xfId="14943"/>
    <cellStyle name="_인원계획표 _싯계교_견적서(2001-1.)_견적서(2002-1)_견적서(2002-1)" xfId="14944"/>
    <cellStyle name="_인원계획표 _싯계교_견적서(2001-1.)_견적서(2002-1)_견적서(2002-1)_(현)영산강 화원지구 포장공사" xfId="14945"/>
    <cellStyle name="_인원계획표 _싯계교_견적서(2001-1.)_견적서(2002-1)_대중견적서(2002-1)" xfId="14946"/>
    <cellStyle name="_인원계획표 _싯계교_견적서(2001-1.)_견적서(2002-1)_대중견적서(2002-1)_(현)영산강 화원지구 포장공사" xfId="14947"/>
    <cellStyle name="_인원계획표 _싯계교_견적서(2002-1)" xfId="14948"/>
    <cellStyle name="_인원계획표 _싯계교_견적서(2002-1)_(현)영산강 화원지구 포장공사" xfId="14949"/>
    <cellStyle name="_인원계획표 _싯계교_견적서(2002-1)_견적서(2002-1)" xfId="14950"/>
    <cellStyle name="_인원계획표 _싯계교_견적서(2002-1)_견적서(2002-1)_(현)영산강 화원지구 포장공사" xfId="14951"/>
    <cellStyle name="_인원계획표 _싯계교_견적서(2002-1)_대중견적서(2002-1)" xfId="14952"/>
    <cellStyle name="_인원계획표 _싯계교_견적서(2002-1)_대중견적서(2002-1)_(현)영산강 화원지구 포장공사" xfId="14953"/>
    <cellStyle name="_인원계획표 _싯계교_역곡동 견적서-제출-10월02일-46억8천" xfId="38261"/>
    <cellStyle name="_인원계획표 _싯계교_역곡동 견적서-제출-10월02일-46억8천_LG전선 내역서(설비-2차)" xfId="38262"/>
    <cellStyle name="_인원계획표 _싯계교_역곡동 견적서-제출-10월02일-46억8천_전기내역서(02.22)" xfId="38263"/>
    <cellStyle name="_인원계획표 _싯계교_전기내역서(02.22)" xfId="38264"/>
    <cellStyle name="_인원계획표 _여수-실시내역-(1차계약)" xfId="38265"/>
    <cellStyle name="_인원계획표 _여수-실시-내역-원가계산서2" xfId="38266"/>
    <cellStyle name="_인원계획표 _여수-실시-내역-원가계산서2_여수-실시내역-(1차계약)" xfId="38267"/>
    <cellStyle name="_인원계획표 _여수-실시-내역-원가계산서2_여수-실시-내역-원가계산서2" xfId="38268"/>
    <cellStyle name="_인원계획표 _여수-실시-내역-원가계산서2_여수-실시-내역-원가계산서2_여수-실시내역-(1차계약)" xfId="38269"/>
    <cellStyle name="_인원계획표 _역곡동 견적서-제출-10월02일-46억8천" xfId="38270"/>
    <cellStyle name="_인원계획표 _역곡동 견적서-제출-10월02일-46억8천_LG전선 내역서(설비-2차)" xfId="38271"/>
    <cellStyle name="_인원계획표 _역곡동 견적서-제출-10월02일-46억8천_전기내역서(02.22)" xfId="38272"/>
    <cellStyle name="_인원계획표 _오산입찰안내서및기본계획요약" xfId="38273"/>
    <cellStyle name="_인원계획표 _오산입찰안내서및기본계획요약_시운전입찰양식" xfId="38274"/>
    <cellStyle name="_인원계획표 _오산입찰안내서및기본계획요약_시운전입찰양식_여수-실시내역-(1차계약)" xfId="38275"/>
    <cellStyle name="_인원계획표 _오산입찰안내서및기본계획요약_시운전입찰양식_여수-실시-내역-원가계산서2" xfId="38276"/>
    <cellStyle name="_인원계획표 _오산입찰안내서및기본계획요약_시운전입찰양식_여수-실시-내역-원가계산서2_여수-실시내역-(1차계약)" xfId="38277"/>
    <cellStyle name="_인원계획표 _오산입찰안내서및기본계획요약_시운전입찰양식_여수-실시-내역-원가계산서2_여수-실시-내역-원가계산서2" xfId="38278"/>
    <cellStyle name="_인원계획표 _오산입찰안내서및기본계획요약_시운전입찰양식_여수-실시-내역-원가계산서2_여수-실시-내역-원가계산서2_여수-실시내역-(1차계약)" xfId="38279"/>
    <cellStyle name="_인원계획표 _오산입찰안내서및기본계획요약_여수-실시내역-(1차계약)" xfId="38280"/>
    <cellStyle name="_인원계획표 _오산입찰안내서및기본계획요약_여수-실시-내역-원가계산서2" xfId="38281"/>
    <cellStyle name="_인원계획표 _오산입찰안내서및기본계획요약_여수-실시-내역-원가계산서2_여수-실시내역-(1차계약)" xfId="38282"/>
    <cellStyle name="_인원계획표 _오산입찰안내서및기본계획요약_여수-실시-내역-원가계산서2_여수-실시-내역-원가계산서2" xfId="38283"/>
    <cellStyle name="_인원계획표 _오산입찰안내서및기본계획요약_여수-실시-내역-원가계산서2_여수-실시-내역-원가계산서2_여수-실시내역-(1차계약)" xfId="38284"/>
    <cellStyle name="_인원계획표 _월곳집행(본사)" xfId="14954"/>
    <cellStyle name="_인원계획표 _월곳집행(본사)_KJH-007 서울민자역사" xfId="14955"/>
    <cellStyle name="_인원계획표 _월곳집행(본사)_KJH-007 서울민자역사_서울역사전기내역서" xfId="14956"/>
    <cellStyle name="_인원계획표 _월곳집행(본사)_KJH-007 서울민자역사_전기 도급 변경내역서(2004(1).01.26)" xfId="14957"/>
    <cellStyle name="_인원계획표 _월곳집행(본사)_공내역서(소방)" xfId="14958"/>
    <cellStyle name="_인원계획표 _월곳집행(본사)_공내역서(소방)_KJH-007 서울민자역사" xfId="14959"/>
    <cellStyle name="_인원계획표 _월곳집행(본사)_공내역서(소방)_KJH-007 서울민자역사_서울역사전기내역서" xfId="14960"/>
    <cellStyle name="_인원계획표 _월곳집행(본사)_공내역서(소방)_KJH-007 서울민자역사_전기 도급 변경내역서(2004(1).01.26)" xfId="14961"/>
    <cellStyle name="_인원계획표 _월곳집행(본사)_공내역서(소방)_ycw-002 월곶아파트" xfId="14962"/>
    <cellStyle name="_인원계획표 _월곳집행(본사)_공내역서(소방)_ycw-002 월곶아파트_KJH-007 서울민자역사" xfId="14963"/>
    <cellStyle name="_인원계획표 _월곳집행(본사)_공내역서(소방)_ycw-002 월곶아파트_KJH-007 서울민자역사_서울역사전기내역서" xfId="14964"/>
    <cellStyle name="_인원계획표 _월곳집행(본사)_공내역서(소방)_ycw-002 월곶아파트_KJH-007 서울민자역사_전기 도급 변경내역서(2004(1).01.26)" xfId="14965"/>
    <cellStyle name="_인원계획표 _월곳집행(본사)_공내역서(소방)_ycw-002 월곶아파트_서울역사전기내역서" xfId="14966"/>
    <cellStyle name="_인원계획표 _월곳집행(본사)_공내역서(소방)_ycw-002 월곶아파트_전기 도급 변경내역서(2004(1).01.26)" xfId="14967"/>
    <cellStyle name="_인원계획표 _월곳집행(본사)_공내역서(소방)_롯데마그넷(오산점)" xfId="38285"/>
    <cellStyle name="_인원계획표 _월곳집행(본사)_공내역서(소방)_롯데마그넷(오산점)_목공사 물량산출서(기술부 수정)" xfId="38286"/>
    <cellStyle name="_인원계획표 _월곳집행(본사)_공내역서(소방)_롯데마그넷(오산점)_목공사 물량산출서(기술부 수정)_Guest House 인테리어(석공사제외)" xfId="38287"/>
    <cellStyle name="_인원계획표 _월곳집행(본사)_공내역서(소방)_롯데마그넷(오산점)_목공사 물량산출서(기술부 수정)_게스트하우스 인테리어" xfId="38288"/>
    <cellStyle name="_인원계획표 _월곳집행(본사)_공내역서(소방)_롯데마그넷(오산점)_통영점공조및위생" xfId="38289"/>
    <cellStyle name="_인원계획표 _월곳집행(본사)_공내역서(소방)_롯데마그넷(오산점)_통영점공조및위생_목공사 물량산출서(기술부 수정)" xfId="38290"/>
    <cellStyle name="_인원계획표 _월곳집행(본사)_공내역서(소방)_롯데마그넷(오산점)_통영점공조및위생_목공사 물량산출서(기술부 수정)_Guest House 인테리어(석공사제외)" xfId="38291"/>
    <cellStyle name="_인원계획표 _월곳집행(본사)_공내역서(소방)_롯데마그넷(오산점)_통영점공조및위생_목공사 물량산출서(기술부 수정)_게스트하우스 인테리어" xfId="38292"/>
    <cellStyle name="_인원계획표 _월곳집행(본사)_공내역서(소방)_마그넷오산점내역(020320)" xfId="38293"/>
    <cellStyle name="_인원계획표 _월곳집행(본사)_공내역서(소방)_마그넷오산점내역(020320)_목공사 물량산출서(기술부 수정)" xfId="38294"/>
    <cellStyle name="_인원계획표 _월곳집행(본사)_공내역서(소방)_마그넷오산점내역(020320)_목공사 물량산출서(기술부 수정)_Guest House 인테리어(석공사제외)" xfId="38295"/>
    <cellStyle name="_인원계획표 _월곳집행(본사)_공내역서(소방)_마그넷오산점내역(020320)_목공사 물량산출서(기술부 수정)_게스트하우스 인테리어" xfId="38296"/>
    <cellStyle name="_인원계획표 _월곳집행(본사)_공내역서(소방)_마그넷오산점내역(020320)_통영점공조및위생" xfId="38297"/>
    <cellStyle name="_인원계획표 _월곳집행(본사)_공내역서(소방)_마그넷오산점내역(020320)_통영점공조및위생_목공사 물량산출서(기술부 수정)" xfId="38298"/>
    <cellStyle name="_인원계획표 _월곳집행(본사)_공내역서(소방)_마그넷오산점내역(020320)_통영점공조및위생_목공사 물량산출서(기술부 수정)_Guest House 인테리어(석공사제외)" xfId="38299"/>
    <cellStyle name="_인원계획표 _월곳집행(본사)_공내역서(소방)_마그넷오산점내역(020320)_통영점공조및위생_목공사 물량산출서(기술부 수정)_게스트하우스 인테리어" xfId="38300"/>
    <cellStyle name="_인원계획표 _월곳집행(본사)_공내역서(소방)_목공사 물량산출서(기술부 수정)" xfId="38301"/>
    <cellStyle name="_인원계획표 _월곳집행(본사)_공내역서(소방)_목공사 물량산출서(기술부 수정)_Guest House 인테리어(석공사제외)" xfId="38302"/>
    <cellStyle name="_인원계획표 _월곳집행(본사)_공내역서(소방)_목공사 물량산출서(기술부 수정)_게스트하우스 인테리어" xfId="38303"/>
    <cellStyle name="_인원계획표 _월곳집행(본사)_공내역서(소방)_서울역사전기내역서" xfId="14968"/>
    <cellStyle name="_인원계획표 _월곳집행(본사)_공내역서(소방)_전기 도급 변경내역서(2004(1).01.26)" xfId="14969"/>
    <cellStyle name="_인원계획표 _월곳집행(본사)_공내역서(소방)_정-의왕가스경보설비공사(기안)" xfId="38304"/>
    <cellStyle name="_인원계획표 _월곳집행(본사)_공내역서(소방)_정-의왕가스경보설비공사(기안)_목공사 물량산출서(기술부 수정)" xfId="38305"/>
    <cellStyle name="_인원계획표 _월곳집행(본사)_공내역서(소방)_정-의왕가스경보설비공사(기안)_목공사 물량산출서(기술부 수정)_Guest House 인테리어(석공사제외)" xfId="38306"/>
    <cellStyle name="_인원계획표 _월곳집행(본사)_공내역서(소방)_정-의왕가스경보설비공사(기안)_목공사 물량산출서(기술부 수정)_게스트하우스 인테리어" xfId="38307"/>
    <cellStyle name="_인원계획표 _월곳집행(본사)_공내역서(소방)_정-의왕가스경보설비공사(기안)_통영점공조및위생" xfId="38308"/>
    <cellStyle name="_인원계획표 _월곳집행(본사)_공내역서(소방)_정-의왕가스경보설비공사(기안)_통영점공조및위생_목공사 물량산출서(기술부 수정)" xfId="38309"/>
    <cellStyle name="_인원계획표 _월곳집행(본사)_공내역서(소방)_정-의왕가스경보설비공사(기안)_통영점공조및위생_목공사 물량산출서(기술부 수정)_Guest House 인테리어(석공사제외)" xfId="38310"/>
    <cellStyle name="_인원계획표 _월곳집행(본사)_공내역서(소방)_정-의왕가스경보설비공사(기안)_통영점공조및위생_목공사 물량산출서(기술부 수정)_게스트하우스 인테리어" xfId="38311"/>
    <cellStyle name="_인원계획표 _월곳집행(본사)_공내역서(소방)_통영점공조및위생" xfId="38312"/>
    <cellStyle name="_인원계획표 _월곳집행(본사)_공내역서(소방)_통영점공조및위생_목공사 물량산출서(기술부 수정)" xfId="38313"/>
    <cellStyle name="_인원계획표 _월곳집행(본사)_공내역서(소방)_통영점공조및위생_목공사 물량산출서(기술부 수정)_Guest House 인테리어(석공사제외)" xfId="38314"/>
    <cellStyle name="_인원계획표 _월곳집행(본사)_공내역서(소방)_통영점공조및위생_목공사 물량산출서(기술부 수정)_게스트하우스 인테리어" xfId="38315"/>
    <cellStyle name="_인원계획표 _월곳집행(본사)_공내역서(소방final)" xfId="14970"/>
    <cellStyle name="_인원계획표 _월곳집행(본사)_공내역서(소방final)_KJH-007 서울민자역사" xfId="14971"/>
    <cellStyle name="_인원계획표 _월곳집행(본사)_공내역서(소방final)_KJH-007 서울민자역사_서울역사전기내역서" xfId="14972"/>
    <cellStyle name="_인원계획표 _월곳집행(본사)_공내역서(소방final)_KJH-007 서울민자역사_전기 도급 변경내역서(2004(1).01.26)" xfId="14973"/>
    <cellStyle name="_인원계획표 _월곳집행(본사)_공내역서(소방final)_ycw-002 월곶아파트" xfId="14974"/>
    <cellStyle name="_인원계획표 _월곳집행(본사)_공내역서(소방final)_ycw-002 월곶아파트_KJH-007 서울민자역사" xfId="14975"/>
    <cellStyle name="_인원계획표 _월곳집행(본사)_공내역서(소방final)_ycw-002 월곶아파트_KJH-007 서울민자역사_서울역사전기내역서" xfId="14976"/>
    <cellStyle name="_인원계획표 _월곳집행(본사)_공내역서(소방final)_ycw-002 월곶아파트_KJH-007 서울민자역사_전기 도급 변경내역서(2004(1).01.26)" xfId="14977"/>
    <cellStyle name="_인원계획표 _월곳집행(본사)_공내역서(소방final)_ycw-002 월곶아파트_서울역사전기내역서" xfId="14978"/>
    <cellStyle name="_인원계획표 _월곳집행(본사)_공내역서(소방final)_ycw-002 월곶아파트_전기 도급 변경내역서(2004(1).01.26)" xfId="14979"/>
    <cellStyle name="_인원계획표 _월곳집행(본사)_공내역서(소방final)_롯데마그넷(오산점)" xfId="38316"/>
    <cellStyle name="_인원계획표 _월곳집행(본사)_공내역서(소방final)_롯데마그넷(오산점)_목공사 물량산출서(기술부 수정)" xfId="38317"/>
    <cellStyle name="_인원계획표 _월곳집행(본사)_공내역서(소방final)_롯데마그넷(오산점)_목공사 물량산출서(기술부 수정)_Guest House 인테리어(석공사제외)" xfId="38318"/>
    <cellStyle name="_인원계획표 _월곳집행(본사)_공내역서(소방final)_롯데마그넷(오산점)_목공사 물량산출서(기술부 수정)_게스트하우스 인테리어" xfId="38319"/>
    <cellStyle name="_인원계획표 _월곳집행(본사)_공내역서(소방final)_롯데마그넷(오산점)_통영점공조및위생" xfId="38320"/>
    <cellStyle name="_인원계획표 _월곳집행(본사)_공내역서(소방final)_롯데마그넷(오산점)_통영점공조및위생_목공사 물량산출서(기술부 수정)" xfId="38321"/>
    <cellStyle name="_인원계획표 _월곳집행(본사)_공내역서(소방final)_롯데마그넷(오산점)_통영점공조및위생_목공사 물량산출서(기술부 수정)_Guest House 인테리어(석공사제외)" xfId="38322"/>
    <cellStyle name="_인원계획표 _월곳집행(본사)_공내역서(소방final)_롯데마그넷(오산점)_통영점공조및위생_목공사 물량산출서(기술부 수정)_게스트하우스 인테리어" xfId="38323"/>
    <cellStyle name="_인원계획표 _월곳집행(본사)_공내역서(소방final)_마그넷오산점내역(020320)" xfId="38324"/>
    <cellStyle name="_인원계획표 _월곳집행(본사)_공내역서(소방final)_마그넷오산점내역(020320)_목공사 물량산출서(기술부 수정)" xfId="38325"/>
    <cellStyle name="_인원계획표 _월곳집행(본사)_공내역서(소방final)_마그넷오산점내역(020320)_목공사 물량산출서(기술부 수정)_Guest House 인테리어(석공사제외)" xfId="38326"/>
    <cellStyle name="_인원계획표 _월곳집행(본사)_공내역서(소방final)_마그넷오산점내역(020320)_목공사 물량산출서(기술부 수정)_게스트하우스 인테리어" xfId="38327"/>
    <cellStyle name="_인원계획표 _월곳집행(본사)_공내역서(소방final)_마그넷오산점내역(020320)_통영점공조및위생" xfId="38328"/>
    <cellStyle name="_인원계획표 _월곳집행(본사)_공내역서(소방final)_마그넷오산점내역(020320)_통영점공조및위생_목공사 물량산출서(기술부 수정)" xfId="38329"/>
    <cellStyle name="_인원계획표 _월곳집행(본사)_공내역서(소방final)_마그넷오산점내역(020320)_통영점공조및위생_목공사 물량산출서(기술부 수정)_Guest House 인테리어(석공사제외)" xfId="38330"/>
    <cellStyle name="_인원계획표 _월곳집행(본사)_공내역서(소방final)_마그넷오산점내역(020320)_통영점공조및위생_목공사 물량산출서(기술부 수정)_게스트하우스 인테리어" xfId="38331"/>
    <cellStyle name="_인원계획표 _월곳집행(본사)_공내역서(소방final)_목공사 물량산출서(기술부 수정)" xfId="38332"/>
    <cellStyle name="_인원계획표 _월곳집행(본사)_공내역서(소방final)_목공사 물량산출서(기술부 수정)_Guest House 인테리어(석공사제외)" xfId="38333"/>
    <cellStyle name="_인원계획표 _월곳집행(본사)_공내역서(소방final)_목공사 물량산출서(기술부 수정)_게스트하우스 인테리어" xfId="38334"/>
    <cellStyle name="_인원계획표 _월곳집행(본사)_공내역서(소방final)_서울역사전기내역서" xfId="14980"/>
    <cellStyle name="_인원계획표 _월곳집행(본사)_공내역서(소방final)_전기 도급 변경내역서(2004(1).01.26)" xfId="14981"/>
    <cellStyle name="_인원계획표 _월곳집행(본사)_공내역서(소방final)_정-의왕가스경보설비공사(기안)" xfId="38335"/>
    <cellStyle name="_인원계획표 _월곳집행(본사)_공내역서(소방final)_정-의왕가스경보설비공사(기안)_목공사 물량산출서(기술부 수정)" xfId="38336"/>
    <cellStyle name="_인원계획표 _월곳집행(본사)_공내역서(소방final)_정-의왕가스경보설비공사(기안)_목공사 물량산출서(기술부 수정)_Guest House 인테리어(석공사제외)" xfId="38337"/>
    <cellStyle name="_인원계획표 _월곳집행(본사)_공내역서(소방final)_정-의왕가스경보설비공사(기안)_목공사 물량산출서(기술부 수정)_게스트하우스 인테리어" xfId="38338"/>
    <cellStyle name="_인원계획표 _월곳집행(본사)_공내역서(소방final)_정-의왕가스경보설비공사(기안)_통영점공조및위생" xfId="38339"/>
    <cellStyle name="_인원계획표 _월곳집행(본사)_공내역서(소방final)_정-의왕가스경보설비공사(기안)_통영점공조및위생_목공사 물량산출서(기술부 수정)" xfId="38340"/>
    <cellStyle name="_인원계획표 _월곳집행(본사)_공내역서(소방final)_정-의왕가스경보설비공사(기안)_통영점공조및위생_목공사 물량산출서(기술부 수정)_Guest House 인테리어(석공사제외)" xfId="38341"/>
    <cellStyle name="_인원계획표 _월곳집행(본사)_공내역서(소방final)_정-의왕가스경보설비공사(기안)_통영점공조및위생_목공사 물량산출서(기술부 수정)_게스트하우스 인테리어" xfId="38342"/>
    <cellStyle name="_인원계획표 _월곳집행(본사)_공내역서(소방final)_통영점공조및위생" xfId="38343"/>
    <cellStyle name="_인원계획표 _월곳집행(본사)_공내역서(소방final)_통영점공조및위생_목공사 물량산출서(기술부 수정)" xfId="38344"/>
    <cellStyle name="_인원계획표 _월곳집행(본사)_공내역서(소방final)_통영점공조및위생_목공사 물량산출서(기술부 수정)_Guest House 인테리어(석공사제외)" xfId="38345"/>
    <cellStyle name="_인원계획표 _월곳집행(본사)_공내역서(소방final)_통영점공조및위생_목공사 물량산출서(기술부 수정)_게스트하우스 인테리어" xfId="38346"/>
    <cellStyle name="_인원계획표 _월곳집행(본사)_롯데마그넷(오산점)" xfId="38347"/>
    <cellStyle name="_인원계획표 _월곳집행(본사)_롯데마그넷(오산점)_목공사 물량산출서(기술부 수정)" xfId="38348"/>
    <cellStyle name="_인원계획표 _월곳집행(본사)_롯데마그넷(오산점)_목공사 물량산출서(기술부 수정)_Guest House 인테리어(석공사제외)" xfId="38349"/>
    <cellStyle name="_인원계획표 _월곳집행(본사)_롯데마그넷(오산점)_목공사 물량산출서(기술부 수정)_게스트하우스 인테리어" xfId="38350"/>
    <cellStyle name="_인원계획표 _월곳집행(본사)_롯데마그넷(오산점)_통영점공조및위생" xfId="38351"/>
    <cellStyle name="_인원계획표 _월곳집행(본사)_롯데마그넷(오산점)_통영점공조및위생_목공사 물량산출서(기술부 수정)" xfId="38352"/>
    <cellStyle name="_인원계획표 _월곳집행(본사)_롯데마그넷(오산점)_통영점공조및위생_목공사 물량산출서(기술부 수정)_Guest House 인테리어(석공사제외)" xfId="38353"/>
    <cellStyle name="_인원계획표 _월곳집행(본사)_롯데마그넷(오산점)_통영점공조및위생_목공사 물량산출서(기술부 수정)_게스트하우스 인테리어" xfId="38354"/>
    <cellStyle name="_인원계획표 _월곳집행(본사)_마그넷오산점내역(020320)" xfId="38355"/>
    <cellStyle name="_인원계획표 _월곳집행(본사)_마그넷오산점내역(020320)_목공사 물량산출서(기술부 수정)" xfId="38356"/>
    <cellStyle name="_인원계획표 _월곳집행(본사)_마그넷오산점내역(020320)_목공사 물량산출서(기술부 수정)_Guest House 인테리어(석공사제외)" xfId="38357"/>
    <cellStyle name="_인원계획표 _월곳집행(본사)_마그넷오산점내역(020320)_목공사 물량산출서(기술부 수정)_게스트하우스 인테리어" xfId="38358"/>
    <cellStyle name="_인원계획표 _월곳집행(본사)_마그넷오산점내역(020320)_통영점공조및위생" xfId="38359"/>
    <cellStyle name="_인원계획표 _월곳집행(본사)_마그넷오산점내역(020320)_통영점공조및위생_목공사 물량산출서(기술부 수정)" xfId="38360"/>
    <cellStyle name="_인원계획표 _월곳집행(본사)_마그넷오산점내역(020320)_통영점공조및위생_목공사 물량산출서(기술부 수정)_Guest House 인테리어(석공사제외)" xfId="38361"/>
    <cellStyle name="_인원계획표 _월곳집행(본사)_마그넷오산점내역(020320)_통영점공조및위생_목공사 물량산출서(기술부 수정)_게스트하우스 인테리어" xfId="38362"/>
    <cellStyle name="_인원계획표 _월곳집행(본사)_목공사 물량산출서(기술부 수정)" xfId="38363"/>
    <cellStyle name="_인원계획표 _월곳집행(본사)_목공사 물량산출서(기술부 수정)_Guest House 인테리어(석공사제외)" xfId="38364"/>
    <cellStyle name="_인원계획표 _월곳집행(본사)_목공사 물량산출서(기술부 수정)_게스트하우스 인테리어" xfId="38365"/>
    <cellStyle name="_인원계획표 _월곳집행(본사)_서울역사전기내역서" xfId="14982"/>
    <cellStyle name="_인원계획표 _월곳집행(본사)_전기 도급 변경내역서(2004(1).01.26)" xfId="14983"/>
    <cellStyle name="_인원계획표 _월곳집행(본사)_정-의왕가스경보설비공사(기안)" xfId="38366"/>
    <cellStyle name="_인원계획표 _월곳집행(본사)_정-의왕가스경보설비공사(기안)_목공사 물량산출서(기술부 수정)" xfId="38367"/>
    <cellStyle name="_인원계획표 _월곳집행(본사)_정-의왕가스경보설비공사(기안)_목공사 물량산출서(기술부 수정)_Guest House 인테리어(석공사제외)" xfId="38368"/>
    <cellStyle name="_인원계획표 _월곳집행(본사)_정-의왕가스경보설비공사(기안)_목공사 물량산출서(기술부 수정)_게스트하우스 인테리어" xfId="38369"/>
    <cellStyle name="_인원계획표 _월곳집행(본사)_정-의왕가스경보설비공사(기안)_통영점공조및위생" xfId="38370"/>
    <cellStyle name="_인원계획표 _월곳집행(본사)_정-의왕가스경보설비공사(기안)_통영점공조및위생_목공사 물량산출서(기술부 수정)" xfId="38371"/>
    <cellStyle name="_인원계획표 _월곳집행(본사)_정-의왕가스경보설비공사(기안)_통영점공조및위생_목공사 물량산출서(기술부 수정)_Guest House 인테리어(석공사제외)" xfId="38372"/>
    <cellStyle name="_인원계획표 _월곳집행(본사)_정-의왕가스경보설비공사(기안)_통영점공조및위생_목공사 물량산출서(기술부 수정)_게스트하우스 인테리어" xfId="38373"/>
    <cellStyle name="_인원계획표 _월곳집행(본사)_통영점공조및위생" xfId="38374"/>
    <cellStyle name="_인원계획표 _월곳집행(본사)_통영점공조및위생_목공사 물량산출서(기술부 수정)" xfId="38375"/>
    <cellStyle name="_인원계획표 _월곳집행(본사)_통영점공조및위생_목공사 물량산출서(기술부 수정)_Guest House 인테리어(석공사제외)" xfId="38376"/>
    <cellStyle name="_인원계획표 _월곳집행(본사)_통영점공조및위생_목공사 물량산출서(기술부 수정)_게스트하우스 인테리어" xfId="38377"/>
    <cellStyle name="_인원계획표 _을" xfId="38378"/>
    <cellStyle name="_인원계획표 _이행각서" xfId="14984"/>
    <cellStyle name="_인원계획표 _이행각서_군산엔진공장견적서(토공,부대공)" xfId="14985"/>
    <cellStyle name="_인원계획표 _적격 " xfId="4212"/>
    <cellStyle name="_인원계획표 _적격 _(현)영산강 화원지구 포장공사" xfId="14986"/>
    <cellStyle name="_인원계획표 _적격 _030902 아산154KV 관로 전기공사" xfId="14987"/>
    <cellStyle name="_인원계획표 _적격 _1.총괄집계" xfId="4213"/>
    <cellStyle name="_인원계획표 _적격 _1.측구" xfId="4214"/>
    <cellStyle name="_인원계획표 _적격 _1공구기계소화견적서-김앤드이" xfId="38379"/>
    <cellStyle name="_인원계획표 _적격 _1공구기계소화견적서-김앤드이_목공사 물량산출서(기술부 수정)" xfId="38380"/>
    <cellStyle name="_인원계획표 _적격 _1공구기계소화견적서-김앤드이_목공사 물량산출서(기술부 수정)_Guest House 인테리어(석공사제외)" xfId="38381"/>
    <cellStyle name="_인원계획표 _적격 _1공구기계소화견적서-김앤드이_목공사 물량산출서(기술부 수정)_게스트하우스 인테리어" xfId="38382"/>
    <cellStyle name="_인원계획표 _적격 _Book1" xfId="4215"/>
    <cellStyle name="_인원계획표 _적격 _Book2" xfId="4216"/>
    <cellStyle name="_인원계획표 _적격 _Book5" xfId="14988"/>
    <cellStyle name="_인원계획표 _적격 _buip (2)" xfId="14989"/>
    <cellStyle name="_인원계획표 _적격 _buip (2)_(현)영산강 화원지구 포장공사" xfId="14990"/>
    <cellStyle name="_인원계획표 _적격 _buip (2)_LG전선 내역서(설비-2차)" xfId="38383"/>
    <cellStyle name="_인원계획표 _적격 _buip (2)_견적서(2001-1)" xfId="14991"/>
    <cellStyle name="_인원계획표 _적격 _buip (2)_견적서(2001-1)_(현)영산강 화원지구 포장공사" xfId="14992"/>
    <cellStyle name="_인원계획표 _적격 _buip (2)_견적서(2001-1)_견적서(2002-1)" xfId="14993"/>
    <cellStyle name="_인원계획표 _적격 _buip (2)_견적서(2001-1)_견적서(2002-1)_(현)영산강 화원지구 포장공사" xfId="14994"/>
    <cellStyle name="_인원계획표 _적격 _buip (2)_견적서(2001-1)_견적서(2002-1)_견적서(2002-1)" xfId="14995"/>
    <cellStyle name="_인원계획표 _적격 _buip (2)_견적서(2001-1)_견적서(2002-1)_견적서(2002-1)_(현)영산강 화원지구 포장공사" xfId="14996"/>
    <cellStyle name="_인원계획표 _적격 _buip (2)_견적서(2001-1)_견적서(2002-1)_대중견적서(2002-1)" xfId="14997"/>
    <cellStyle name="_인원계획표 _적격 _buip (2)_견적서(2001-1)_견적서(2002-1)_대중견적서(2002-1)_(현)영산강 화원지구 포장공사" xfId="14998"/>
    <cellStyle name="_인원계획표 _적격 _buip (2)_견적서(2001-1.)" xfId="14999"/>
    <cellStyle name="_인원계획표 _적격 _buip (2)_견적서(2001-1.)_(현)영산강 화원지구 포장공사" xfId="15000"/>
    <cellStyle name="_인원계획표 _적격 _buip (2)_견적서(2001-1.)_견적서(2002-1)" xfId="15001"/>
    <cellStyle name="_인원계획표 _적격 _buip (2)_견적서(2001-1.)_견적서(2002-1)_(현)영산강 화원지구 포장공사" xfId="15002"/>
    <cellStyle name="_인원계획표 _적격 _buip (2)_견적서(2001-1.)_견적서(2002-1)_견적서(2002-1)" xfId="15003"/>
    <cellStyle name="_인원계획표 _적격 _buip (2)_견적서(2001-1.)_견적서(2002-1)_견적서(2002-1)_(현)영산강 화원지구 포장공사" xfId="15004"/>
    <cellStyle name="_인원계획표 _적격 _buip (2)_견적서(2001-1.)_견적서(2002-1)_대중견적서(2002-1)" xfId="15005"/>
    <cellStyle name="_인원계획표 _적격 _buip (2)_견적서(2001-1.)_견적서(2002-1)_대중견적서(2002-1)_(현)영산강 화원지구 포장공사" xfId="15006"/>
    <cellStyle name="_인원계획표 _적격 _buip (2)_견적서(2002-1)" xfId="15007"/>
    <cellStyle name="_인원계획표 _적격 _buip (2)_견적서(2002-1)_(현)영산강 화원지구 포장공사" xfId="15008"/>
    <cellStyle name="_인원계획표 _적격 _buip (2)_견적서(2002-1)_견적서(2002-1)" xfId="15009"/>
    <cellStyle name="_인원계획표 _적격 _buip (2)_견적서(2002-1)_견적서(2002-1)_(현)영산강 화원지구 포장공사" xfId="15010"/>
    <cellStyle name="_인원계획표 _적격 _buip (2)_견적서(2002-1)_대중견적서(2002-1)" xfId="15011"/>
    <cellStyle name="_인원계획표 _적격 _buip (2)_견적서(2002-1)_대중견적서(2002-1)_(현)영산강 화원지구 포장공사" xfId="15012"/>
    <cellStyle name="_인원계획표 _적격 _buip (2)_역곡동 견적서-제출-10월02일-46억8천" xfId="38384"/>
    <cellStyle name="_인원계획표 _적격 _buip (2)_역곡동 견적서-제출-10월02일-46억8천_LG전선 내역서(설비-2차)" xfId="38385"/>
    <cellStyle name="_인원계획표 _적격 _buip (2)_역곡동 견적서-제출-10월02일-46억8천_전기내역서(02.22)" xfId="38386"/>
    <cellStyle name="_인원계획표 _적격 _buip (2)_전기내역서(02.22)" xfId="38387"/>
    <cellStyle name="_인원계획표 _적격 _HVAC공내역(삼강천안)제출" xfId="38388"/>
    <cellStyle name="_인원계획표 _적격 _HVAC공내역(삼강천안)제출_목공사 물량산출서(기술부 수정)" xfId="38389"/>
    <cellStyle name="_인원계획표 _적격 _HVAC공내역(삼강천안)제출_목공사 물량산출서(기술부 수정)_Guest House 인테리어(석공사제외)" xfId="38390"/>
    <cellStyle name="_인원계획표 _적격 _HVAC공내역(삼강천안)제출_목공사 물량산출서(기술부 수정)_게스트하우스 인테리어" xfId="38391"/>
    <cellStyle name="_인원계획표 _적격 _ip (2)" xfId="15013"/>
    <cellStyle name="_인원계획표 _적격 _ip (2)_(현)영산강 화원지구 포장공사" xfId="15014"/>
    <cellStyle name="_인원계획표 _적격 _ip (2)_LG전선 내역서(설비-2차)" xfId="38392"/>
    <cellStyle name="_인원계획표 _적격 _ip (2)_견적서(2001-1)" xfId="15015"/>
    <cellStyle name="_인원계획표 _적격 _ip (2)_견적서(2001-1)_(현)영산강 화원지구 포장공사" xfId="15016"/>
    <cellStyle name="_인원계획표 _적격 _ip (2)_견적서(2001-1)_견적서(2002-1)" xfId="15017"/>
    <cellStyle name="_인원계획표 _적격 _ip (2)_견적서(2001-1)_견적서(2002-1)_(현)영산강 화원지구 포장공사" xfId="15018"/>
    <cellStyle name="_인원계획표 _적격 _ip (2)_견적서(2001-1)_견적서(2002-1)_견적서(2002-1)" xfId="15019"/>
    <cellStyle name="_인원계획표 _적격 _ip (2)_견적서(2001-1)_견적서(2002-1)_견적서(2002-1)_(현)영산강 화원지구 포장공사" xfId="15020"/>
    <cellStyle name="_인원계획표 _적격 _ip (2)_견적서(2001-1)_견적서(2002-1)_대중견적서(2002-1)" xfId="15021"/>
    <cellStyle name="_인원계획표 _적격 _ip (2)_견적서(2001-1)_견적서(2002-1)_대중견적서(2002-1)_(현)영산강 화원지구 포장공사" xfId="15022"/>
    <cellStyle name="_인원계획표 _적격 _ip (2)_견적서(2001-1.)" xfId="15023"/>
    <cellStyle name="_인원계획표 _적격 _ip (2)_견적서(2001-1.)_(현)영산강 화원지구 포장공사" xfId="15024"/>
    <cellStyle name="_인원계획표 _적격 _ip (2)_견적서(2001-1.)_견적서(2002-1)" xfId="15025"/>
    <cellStyle name="_인원계획표 _적격 _ip (2)_견적서(2001-1.)_견적서(2002-1)_(현)영산강 화원지구 포장공사" xfId="15026"/>
    <cellStyle name="_인원계획표 _적격 _ip (2)_견적서(2001-1.)_견적서(2002-1)_견적서(2002-1)" xfId="15027"/>
    <cellStyle name="_인원계획표 _적격 _ip (2)_견적서(2001-1.)_견적서(2002-1)_견적서(2002-1)_(현)영산강 화원지구 포장공사" xfId="15028"/>
    <cellStyle name="_인원계획표 _적격 _ip (2)_견적서(2001-1.)_견적서(2002-1)_대중견적서(2002-1)" xfId="15029"/>
    <cellStyle name="_인원계획표 _적격 _ip (2)_견적서(2001-1.)_견적서(2002-1)_대중견적서(2002-1)_(현)영산강 화원지구 포장공사" xfId="15030"/>
    <cellStyle name="_인원계획표 _적격 _ip (2)_견적서(2002-1)" xfId="15031"/>
    <cellStyle name="_인원계획표 _적격 _ip (2)_견적서(2002-1)_(현)영산강 화원지구 포장공사" xfId="15032"/>
    <cellStyle name="_인원계획표 _적격 _ip (2)_견적서(2002-1)_견적서(2002-1)" xfId="15033"/>
    <cellStyle name="_인원계획표 _적격 _ip (2)_견적서(2002-1)_견적서(2002-1)_(현)영산강 화원지구 포장공사" xfId="15034"/>
    <cellStyle name="_인원계획표 _적격 _ip (2)_견적서(2002-1)_대중견적서(2002-1)" xfId="15035"/>
    <cellStyle name="_인원계획표 _적격 _ip (2)_견적서(2002-1)_대중견적서(2002-1)_(현)영산강 화원지구 포장공사" xfId="15036"/>
    <cellStyle name="_인원계획표 _적격 _ip (2)_역곡동 견적서-제출-10월02일-46억8천" xfId="38393"/>
    <cellStyle name="_인원계획표 _적격 _ip (2)_역곡동 견적서-제출-10월02일-46억8천_LG전선 내역서(설비-2차)" xfId="38394"/>
    <cellStyle name="_인원계획표 _적격 _ip (2)_역곡동 견적서-제출-10월02일-46억8천_전기내역서(02.22)" xfId="38395"/>
    <cellStyle name="_인원계획표 _적격 _ip (2)_전기내역서(02.22)" xfId="38396"/>
    <cellStyle name="_인원계획표 _적격 _jipbun (2)" xfId="15037"/>
    <cellStyle name="_인원계획표 _적격 _jipbun (2)_(현)영산강 화원지구 포장공사" xfId="15038"/>
    <cellStyle name="_인원계획표 _적격 _jipbun (2)_LG전선 내역서(설비-2차)" xfId="38397"/>
    <cellStyle name="_인원계획표 _적격 _jipbun (2)_견적서(2001-1)" xfId="15039"/>
    <cellStyle name="_인원계획표 _적격 _jipbun (2)_견적서(2001-1)_(현)영산강 화원지구 포장공사" xfId="15040"/>
    <cellStyle name="_인원계획표 _적격 _jipbun (2)_견적서(2001-1)_견적서(2002-1)" xfId="15041"/>
    <cellStyle name="_인원계획표 _적격 _jipbun (2)_견적서(2001-1)_견적서(2002-1)_(현)영산강 화원지구 포장공사" xfId="15042"/>
    <cellStyle name="_인원계획표 _적격 _jipbun (2)_견적서(2001-1)_견적서(2002-1)_견적서(2002-1)" xfId="15043"/>
    <cellStyle name="_인원계획표 _적격 _jipbun (2)_견적서(2001-1)_견적서(2002-1)_견적서(2002-1)_(현)영산강 화원지구 포장공사" xfId="15044"/>
    <cellStyle name="_인원계획표 _적격 _jipbun (2)_견적서(2001-1)_견적서(2002-1)_대중견적서(2002-1)" xfId="15045"/>
    <cellStyle name="_인원계획표 _적격 _jipbun (2)_견적서(2001-1)_견적서(2002-1)_대중견적서(2002-1)_(현)영산강 화원지구 포장공사" xfId="15046"/>
    <cellStyle name="_인원계획표 _적격 _jipbun (2)_견적서(2001-1.)" xfId="15047"/>
    <cellStyle name="_인원계획표 _적격 _jipbun (2)_견적서(2001-1.)_(현)영산강 화원지구 포장공사" xfId="15048"/>
    <cellStyle name="_인원계획표 _적격 _jipbun (2)_견적서(2001-1.)_견적서(2002-1)" xfId="15049"/>
    <cellStyle name="_인원계획표 _적격 _jipbun (2)_견적서(2001-1.)_견적서(2002-1)_(현)영산강 화원지구 포장공사" xfId="15050"/>
    <cellStyle name="_인원계획표 _적격 _jipbun (2)_견적서(2001-1.)_견적서(2002-1)_견적서(2002-1)" xfId="15051"/>
    <cellStyle name="_인원계획표 _적격 _jipbun (2)_견적서(2001-1.)_견적서(2002-1)_견적서(2002-1)_(현)영산강 화원지구 포장공사" xfId="15052"/>
    <cellStyle name="_인원계획표 _적격 _jipbun (2)_견적서(2001-1.)_견적서(2002-1)_대중견적서(2002-1)" xfId="15053"/>
    <cellStyle name="_인원계획표 _적격 _jipbun (2)_견적서(2001-1.)_견적서(2002-1)_대중견적서(2002-1)_(현)영산강 화원지구 포장공사" xfId="15054"/>
    <cellStyle name="_인원계획표 _적격 _jipbun (2)_견적서(2002-1)" xfId="15055"/>
    <cellStyle name="_인원계획표 _적격 _jipbun (2)_견적서(2002-1)_(현)영산강 화원지구 포장공사" xfId="15056"/>
    <cellStyle name="_인원계획표 _적격 _jipbun (2)_견적서(2002-1)_견적서(2002-1)" xfId="15057"/>
    <cellStyle name="_인원계획표 _적격 _jipbun (2)_견적서(2002-1)_견적서(2002-1)_(현)영산강 화원지구 포장공사" xfId="15058"/>
    <cellStyle name="_인원계획표 _적격 _jipbun (2)_견적서(2002-1)_대중견적서(2002-1)" xfId="15059"/>
    <cellStyle name="_인원계획표 _적격 _jipbun (2)_견적서(2002-1)_대중견적서(2002-1)_(현)영산강 화원지구 포장공사" xfId="15060"/>
    <cellStyle name="_인원계획표 _적격 _jipbun (2)_역곡동 견적서-제출-10월02일-46억8천" xfId="38398"/>
    <cellStyle name="_인원계획표 _적격 _jipbun (2)_역곡동 견적서-제출-10월02일-46억8천_LG전선 내역서(설비-2차)" xfId="38399"/>
    <cellStyle name="_인원계획표 _적격 _jipbun (2)_역곡동 견적서-제출-10월02일-46억8천_전기내역서(02.22)" xfId="38400"/>
    <cellStyle name="_인원계획표 _적격 _jipbun (2)_전기내역서(02.22)" xfId="38401"/>
    <cellStyle name="_인원계획표 _적격 _KJH-007 서울민자역사" xfId="15061"/>
    <cellStyle name="_인원계획표 _적격 _KJH-007 서울민자역사_서울역사전기내역서" xfId="15062"/>
    <cellStyle name="_인원계획표 _적격 _KJH-007 서울민자역사_전기 도급 변경내역서(2004(1).01.26)" xfId="15063"/>
    <cellStyle name="_인원계획표 _적격 _LG유통하남점신축공사" xfId="38402"/>
    <cellStyle name="_인원계획표 _적격 _LG유통하남점신축공사_목공사 물량산출서(기술부 수정)" xfId="38403"/>
    <cellStyle name="_인원계획표 _적격 _LG유통하남점신축공사_목공사 물량산출서(기술부 수정)_Guest House 인테리어(석공사제외)" xfId="38404"/>
    <cellStyle name="_인원계획표 _적격 _LG유통하남점신축공사_목공사 물량산출서(기술부 수정)_게스트하우스 인테리어" xfId="38405"/>
    <cellStyle name="_인원계획표 _적격 _LG전선 내역서(설비-2차)" xfId="38406"/>
    <cellStyle name="_인원계획표 _적격 _L형옹벽" xfId="4217"/>
    <cellStyle name="_인원계획표 _적격 _L형옹벽(25m)" xfId="4218"/>
    <cellStyle name="_인원계획표 _적격 _U형개거1x1(NO.161+7)" xfId="4219"/>
    <cellStyle name="_인원계획표 _적격 _U형개거실정보고(0.6)162" xfId="4220"/>
    <cellStyle name="_인원계획표 _적격 _U형개거실정보고(1.0)162" xfId="4221"/>
    <cellStyle name="_인원계획표 _적격 _U형개거실정보고(1.5)" xfId="4222"/>
    <cellStyle name="_인원계획표 _적격 _U형개거실정보고(BOX)" xfId="4223"/>
    <cellStyle name="_인원계획표 _적격 _U형개거실정보고(BOX)_Book1" xfId="4224"/>
    <cellStyle name="_인원계획표 _적격 _U형개거실정보고(민원)" xfId="4225"/>
    <cellStyle name="_인원계획표 _적격 _U형개거실정보고(민원)_Book1" xfId="4226"/>
    <cellStyle name="_인원계획표 _적격 _U형개거실정보고(민원1)" xfId="4227"/>
    <cellStyle name="_인원계획표 _적격 _U형측구(m당 단가)" xfId="4228"/>
    <cellStyle name="_인원계획표 _적격 _ycw-002 월곶아파트" xfId="15064"/>
    <cellStyle name="_인원계획표 _적격 _ycw-002 월곶아파트_KJH-007 서울민자역사" xfId="15065"/>
    <cellStyle name="_인원계획표 _적격 _ycw-002 월곶아파트_KJH-007 서울민자역사_서울역사전기내역서" xfId="15066"/>
    <cellStyle name="_인원계획표 _적격 _ycw-002 월곶아파트_KJH-007 서울민자역사_전기 도급 변경내역서(2004(1).01.26)" xfId="15067"/>
    <cellStyle name="_인원계획표 _적격 _ycw-002 월곶아파트_서울역사전기내역서" xfId="15068"/>
    <cellStyle name="_인원계획표 _적격 _ycw-002 월곶아파트_전기 도급 변경내역서(2004(1).01.26)" xfId="15069"/>
    <cellStyle name="_인원계획표 _적격 _견적대비표-토공,구조물공사(본사)" xfId="4229"/>
    <cellStyle name="_인원계획표 _적격 _견적서(2001-1)" xfId="15070"/>
    <cellStyle name="_인원계획표 _적격 _견적서(2001-1)_(현)영산강 화원지구 포장공사" xfId="15071"/>
    <cellStyle name="_인원계획표 _적격 _견적서(2001-1)_견적서(2002-1)" xfId="15072"/>
    <cellStyle name="_인원계획표 _적격 _견적서(2001-1)_견적서(2002-1)_(현)영산강 화원지구 포장공사" xfId="15073"/>
    <cellStyle name="_인원계획표 _적격 _견적서(2001-1)_견적서(2002-1)_견적서(2002-1)" xfId="15074"/>
    <cellStyle name="_인원계획표 _적격 _견적서(2001-1)_견적서(2002-1)_견적서(2002-1)_(현)영산강 화원지구 포장공사" xfId="15075"/>
    <cellStyle name="_인원계획표 _적격 _견적서(2001-1)_견적서(2002-1)_대중견적서(2002-1)" xfId="15076"/>
    <cellStyle name="_인원계획표 _적격 _견적서(2001-1)_견적서(2002-1)_대중견적서(2002-1)_(현)영산강 화원지구 포장공사" xfId="15077"/>
    <cellStyle name="_인원계획표 _적격 _견적서(2001-1.)" xfId="15078"/>
    <cellStyle name="_인원계획표 _적격 _견적서(2001-1.)_(현)영산강 화원지구 포장공사" xfId="15079"/>
    <cellStyle name="_인원계획표 _적격 _견적서(2001-1.)_견적서(2002-1)" xfId="15080"/>
    <cellStyle name="_인원계획표 _적격 _견적서(2001-1.)_견적서(2002-1)_(현)영산강 화원지구 포장공사" xfId="15081"/>
    <cellStyle name="_인원계획표 _적격 _견적서(2001-1.)_견적서(2002-1)_견적서(2002-1)" xfId="15082"/>
    <cellStyle name="_인원계획표 _적격 _견적서(2001-1.)_견적서(2002-1)_견적서(2002-1)_(현)영산강 화원지구 포장공사" xfId="15083"/>
    <cellStyle name="_인원계획표 _적격 _견적서(2001-1.)_견적서(2002-1)_대중견적서(2002-1)" xfId="15084"/>
    <cellStyle name="_인원계획표 _적격 _견적서(2001-1.)_견적서(2002-1)_대중견적서(2002-1)_(현)영산강 화원지구 포장공사" xfId="15085"/>
    <cellStyle name="_인원계획표 _적격 _견적서(2002-1)" xfId="15086"/>
    <cellStyle name="_인원계획표 _적격 _견적서(2002-1)_(현)영산강 화원지구 포장공사" xfId="15087"/>
    <cellStyle name="_인원계획표 _적격 _견적서(2002-1)_견적서(2002-1)" xfId="15088"/>
    <cellStyle name="_인원계획표 _적격 _견적서(2002-1)_견적서(2002-1)_(현)영산강 화원지구 포장공사" xfId="15089"/>
    <cellStyle name="_인원계획표 _적격 _견적서(2002-1)_대중견적서(2002-1)" xfId="15090"/>
    <cellStyle name="_인원계획표 _적격 _견적서(2002-1)_대중견적서(2002-1)_(현)영산강 화원지구 포장공사" xfId="15091"/>
    <cellStyle name="_인원계획표 _적격 _광주평동투찰" xfId="4230"/>
    <cellStyle name="_인원계획표 _적격 _광주평동투찰_20050414" xfId="4231"/>
    <cellStyle name="_인원계획표 _적격 _광주평동투찰_통영중앙시장(최종)" xfId="35242"/>
    <cellStyle name="_인원계획표 _적격 _광주평동투찰_통영중앙시장(최종)_통영중앙시장(최종)" xfId="35243"/>
    <cellStyle name="_인원계획표 _적격 _광주평동투찰_포장품의" xfId="4232"/>
    <cellStyle name="_인원계획표 _적격 _광주평동품의1" xfId="4233"/>
    <cellStyle name="_인원계획표 _적격 _광주평동품의1_20050414" xfId="4234"/>
    <cellStyle name="_인원계획표 _적격 _광주평동품의1_통영중앙시장(최종)" xfId="35244"/>
    <cellStyle name="_인원계획표 _적격 _광주평동품의1_통영중앙시장(최종)_통영중앙시장(최종)" xfId="35245"/>
    <cellStyle name="_인원계획표 _적격 _광주평동품의1_포장품의" xfId="4235"/>
    <cellStyle name="_인원계획표 _적격 _군부대구조물" xfId="4236"/>
    <cellStyle name="_인원계획표 _적격 _군부대구조물2" xfId="4237"/>
    <cellStyle name="_인원계획표 _적격 _군산엔진공장견적서(토공,부대공)" xfId="15092"/>
    <cellStyle name="_인원계획표 _적격 _기존수목이식" xfId="4238"/>
    <cellStyle name="_인원계획표 _적격 _기존수목이식_Book1" xfId="4239"/>
    <cellStyle name="_인원계획표 _적격 _김천농업기술센터-이정준0420" xfId="38407"/>
    <cellStyle name="_인원계획표 _적격 _김천전망대조명공사0323" xfId="38408"/>
    <cellStyle name="_인원계획표 _적격 _김천전망대조명공사0323_김천농업기술센터-이정준0420" xfId="38409"/>
    <cellStyle name="_인원계획표 _적격 _늪지대U형개거" xfId="4240"/>
    <cellStyle name="_인원계획표 _적격 _단가산출(시드+녹생토, 유로폼)" xfId="4241"/>
    <cellStyle name="_인원계획표 _적격 _롯데마그넷(오산점)" xfId="38410"/>
    <cellStyle name="_인원계획표 _적격 _롯데마그넷(오산점)_목공사 물량산출서(기술부 수정)" xfId="38411"/>
    <cellStyle name="_인원계획표 _적격 _롯데마그넷(오산점)_목공사 물량산출서(기술부 수정)_Guest House 인테리어(석공사제외)" xfId="38412"/>
    <cellStyle name="_인원계획표 _적격 _롯데마그넷(오산점)_목공사 물량산출서(기술부 수정)_게스트하우스 인테리어" xfId="38413"/>
    <cellStyle name="_인원계획표 _적격 _롯데마그넷(오산점)_통영점공조및위생" xfId="38414"/>
    <cellStyle name="_인원계획표 _적격 _롯데마그넷(오산점)_통영점공조및위생_목공사 물량산출서(기술부 수정)" xfId="38415"/>
    <cellStyle name="_인원계획표 _적격 _롯데마그넷(오산점)_통영점공조및위생_목공사 물량산출서(기술부 수정)_Guest House 인테리어(석공사제외)" xfId="38416"/>
    <cellStyle name="_인원계획표 _적격 _롯데마그넷(오산점)_통영점공조및위생_목공사 물량산출서(기술부 수정)_게스트하우스 인테리어" xfId="38417"/>
    <cellStyle name="_인원계획표 _적격 _마그넷오산점내역(020320)" xfId="38418"/>
    <cellStyle name="_인원계획표 _적격 _마그넷오산점내역(020320)_목공사 물량산출서(기술부 수정)" xfId="38419"/>
    <cellStyle name="_인원계획표 _적격 _마그넷오산점내역(020320)_목공사 물량산출서(기술부 수정)_Guest House 인테리어(석공사제외)" xfId="38420"/>
    <cellStyle name="_인원계획표 _적격 _마그넷오산점내역(020320)_목공사 물량산출서(기술부 수정)_게스트하우스 인테리어" xfId="38421"/>
    <cellStyle name="_인원계획표 _적격 _마그넷오산점내역(020320)_통영점공조및위생" xfId="38422"/>
    <cellStyle name="_인원계획표 _적격 _마그넷오산점내역(020320)_통영점공조및위생_목공사 물량산출서(기술부 수정)" xfId="38423"/>
    <cellStyle name="_인원계획표 _적격 _마그넷오산점내역(020320)_통영점공조및위생_목공사 물량산출서(기술부 수정)_Guest House 인테리어(석공사제외)" xfId="38424"/>
    <cellStyle name="_인원계획표 _적격 _마그넷오산점내역(020320)_통영점공조및위생_목공사 물량산출서(기술부 수정)_게스트하우스 인테리어" xfId="38425"/>
    <cellStyle name="_인원계획표 _적격 _목공사 물량산출서(기술부 수정)" xfId="38426"/>
    <cellStyle name="_인원계획표 _적격 _목공사 물량산출서(기술부 수정)_Guest House 인테리어(석공사제외)" xfId="38427"/>
    <cellStyle name="_인원계획표 _적격 _목공사 물량산출서(기술부 수정)_게스트하우스 인테리어" xfId="38428"/>
    <cellStyle name="_인원계획표 _적격 _배수공" xfId="4242"/>
    <cellStyle name="_인원계획표 _적격 _법면보호(ASNA 제출)" xfId="4243"/>
    <cellStyle name="_인원계획표 _적격 _보고서" xfId="4244"/>
    <cellStyle name="_인원계획표 _적격 _서울역사전기내역서" xfId="15093"/>
    <cellStyle name="_인원계획표 _적격 _송학하수품의(설계넣고)" xfId="4245"/>
    <cellStyle name="_인원계획표 _적격 _송학하수품의(설계넣고)_20050414" xfId="4246"/>
    <cellStyle name="_인원계획표 _적격 _송학하수품의(설계넣고)_통영중앙시장(최종)" xfId="35246"/>
    <cellStyle name="_인원계획표 _적격 _송학하수품의(설계넣고)_통영중앙시장(최종)_통영중앙시장(최종)" xfId="35247"/>
    <cellStyle name="_인원계획표 _적격 _송학하수품의(설계넣고)_포장품의" xfId="4247"/>
    <cellStyle name="_인원계획표 _적격 _수량" xfId="4248"/>
    <cellStyle name="_인원계획표 _적격 _수량산출서(배수공)" xfId="4249"/>
    <cellStyle name="_인원계획표 _적격 _수량산출서(배수공)_Book1" xfId="4250"/>
    <cellStyle name="_인원계획표 _적격 _실행예산내역서" xfId="15094"/>
    <cellStyle name="_인원계획표 _적격 _실행예산서" xfId="15095"/>
    <cellStyle name="_인원계획표 _적격 _실행예산서(3공구)" xfId="15096"/>
    <cellStyle name="_인원계획표 _적격 _실행예산서(3공구)_030902 아산154KV 관로 전기공사" xfId="15097"/>
    <cellStyle name="_인원계획표 _적격 _실행예산서(문산IC)" xfId="15098"/>
    <cellStyle name="_인원계획표 _적격 _실행예산서(문산IC)_030902 아산154KV 관로 전기공사" xfId="15099"/>
    <cellStyle name="_인원계획표 _적격 _실행예산서(문산IC)_1" xfId="15100"/>
    <cellStyle name="_인원계획표 _적격 _실행예산서(문산IC)_1_030902 아산154KV 관로 전기공사" xfId="15101"/>
    <cellStyle name="_인원계획표 _적격 _실행예산서(문산IC)_실행예산서" xfId="15102"/>
    <cellStyle name="_인원계획표 _적격 _실행예산서(문산IC)_실행예산서(3공구)" xfId="15103"/>
    <cellStyle name="_인원계획표 _적격 _실행예산서(문산IC)_실행예산서(3공구)_030902 아산154KV 관로 전기공사" xfId="15104"/>
    <cellStyle name="_인원계획표 _적격 _실행예산서(문산IC)_실행예산서(문산IC)" xfId="15105"/>
    <cellStyle name="_인원계획표 _적격 _실행예산서(문산IC)_실행예산서(문산IC)_030902 아산154KV 관로 전기공사" xfId="15106"/>
    <cellStyle name="_인원계획표 _적격 _실행예산서(문산IC)_실행예산서_030902 아산154KV 관로 전기공사" xfId="15107"/>
    <cellStyle name="_인원계획표 _적격 _실행예산서_030902 아산154KV 관로 전기공사" xfId="15108"/>
    <cellStyle name="_인원계획표 _적격 _역곡동 견적서-제출-10월02일-46억8천" xfId="38429"/>
    <cellStyle name="_인원계획표 _적격 _역곡동 견적서-제출-10월02일-46억8천_LG전선 내역서(설비-2차)" xfId="38430"/>
    <cellStyle name="_인원계획표 _적격 _역곡동 견적서-제출-10월02일-46억8천_전기내역서(02.22)" xfId="38431"/>
    <cellStyle name="_인원계획표 _적격 _월곳집행(본사)" xfId="15109"/>
    <cellStyle name="_인원계획표 _적격 _월곳집행(본사)_KJH-007 서울민자역사" xfId="15110"/>
    <cellStyle name="_인원계획표 _적격 _월곳집행(본사)_KJH-007 서울민자역사_서울역사전기내역서" xfId="15111"/>
    <cellStyle name="_인원계획표 _적격 _월곳집행(본사)_KJH-007 서울민자역사_전기 도급 변경내역서(2004(1).01.26)" xfId="15112"/>
    <cellStyle name="_인원계획표 _적격 _월곳집행(본사)_공내역서(소방)" xfId="15113"/>
    <cellStyle name="_인원계획표 _적격 _월곳집행(본사)_공내역서(소방)_KJH-007 서울민자역사" xfId="15114"/>
    <cellStyle name="_인원계획표 _적격 _월곳집행(본사)_공내역서(소방)_KJH-007 서울민자역사_서울역사전기내역서" xfId="15115"/>
    <cellStyle name="_인원계획표 _적격 _월곳집행(본사)_공내역서(소방)_KJH-007 서울민자역사_전기 도급 변경내역서(2004(1).01.26)" xfId="15116"/>
    <cellStyle name="_인원계획표 _적격 _월곳집행(본사)_공내역서(소방)_ycw-002 월곶아파트" xfId="15117"/>
    <cellStyle name="_인원계획표 _적격 _월곳집행(본사)_공내역서(소방)_ycw-002 월곶아파트_KJH-007 서울민자역사" xfId="15118"/>
    <cellStyle name="_인원계획표 _적격 _월곳집행(본사)_공내역서(소방)_ycw-002 월곶아파트_KJH-007 서울민자역사_서울역사전기내역서" xfId="15119"/>
    <cellStyle name="_인원계획표 _적격 _월곳집행(본사)_공내역서(소방)_ycw-002 월곶아파트_KJH-007 서울민자역사_전기 도급 변경내역서(2004(1).01.26)" xfId="15120"/>
    <cellStyle name="_인원계획표 _적격 _월곳집행(본사)_공내역서(소방)_ycw-002 월곶아파트_서울역사전기내역서" xfId="15121"/>
    <cellStyle name="_인원계획표 _적격 _월곳집행(본사)_공내역서(소방)_ycw-002 월곶아파트_전기 도급 변경내역서(2004(1).01.26)" xfId="15122"/>
    <cellStyle name="_인원계획표 _적격 _월곳집행(본사)_공내역서(소방)_롯데마그넷(오산점)" xfId="38432"/>
    <cellStyle name="_인원계획표 _적격 _월곳집행(본사)_공내역서(소방)_롯데마그넷(오산점)_목공사 물량산출서(기술부 수정)" xfId="38433"/>
    <cellStyle name="_인원계획표 _적격 _월곳집행(본사)_공내역서(소방)_롯데마그넷(오산점)_목공사 물량산출서(기술부 수정)_Guest House 인테리어(석공사제외)" xfId="38434"/>
    <cellStyle name="_인원계획표 _적격 _월곳집행(본사)_공내역서(소방)_롯데마그넷(오산점)_목공사 물량산출서(기술부 수정)_게스트하우스 인테리어" xfId="38435"/>
    <cellStyle name="_인원계획표 _적격 _월곳집행(본사)_공내역서(소방)_롯데마그넷(오산점)_통영점공조및위생" xfId="38436"/>
    <cellStyle name="_인원계획표 _적격 _월곳집행(본사)_공내역서(소방)_롯데마그넷(오산점)_통영점공조및위생_목공사 물량산출서(기술부 수정)" xfId="38437"/>
    <cellStyle name="_인원계획표 _적격 _월곳집행(본사)_공내역서(소방)_롯데마그넷(오산점)_통영점공조및위생_목공사 물량산출서(기술부 수정)_Guest House 인테리어(석공사제외)" xfId="38438"/>
    <cellStyle name="_인원계획표 _적격 _월곳집행(본사)_공내역서(소방)_롯데마그넷(오산점)_통영점공조및위생_목공사 물량산출서(기술부 수정)_게스트하우스 인테리어" xfId="38439"/>
    <cellStyle name="_인원계획표 _적격 _월곳집행(본사)_공내역서(소방)_마그넷오산점내역(020320)" xfId="38440"/>
    <cellStyle name="_인원계획표 _적격 _월곳집행(본사)_공내역서(소방)_마그넷오산점내역(020320)_목공사 물량산출서(기술부 수정)" xfId="38441"/>
    <cellStyle name="_인원계획표 _적격 _월곳집행(본사)_공내역서(소방)_마그넷오산점내역(020320)_목공사 물량산출서(기술부 수정)_Guest House 인테리어(석공사제외)" xfId="38442"/>
    <cellStyle name="_인원계획표 _적격 _월곳집행(본사)_공내역서(소방)_마그넷오산점내역(020320)_목공사 물량산출서(기술부 수정)_게스트하우스 인테리어" xfId="38443"/>
    <cellStyle name="_인원계획표 _적격 _월곳집행(본사)_공내역서(소방)_마그넷오산점내역(020320)_통영점공조및위생" xfId="38444"/>
    <cellStyle name="_인원계획표 _적격 _월곳집행(본사)_공내역서(소방)_마그넷오산점내역(020320)_통영점공조및위생_목공사 물량산출서(기술부 수정)" xfId="38445"/>
    <cellStyle name="_인원계획표 _적격 _월곳집행(본사)_공내역서(소방)_마그넷오산점내역(020320)_통영점공조및위생_목공사 물량산출서(기술부 수정)_Guest House 인테리어(석공사제외)" xfId="38446"/>
    <cellStyle name="_인원계획표 _적격 _월곳집행(본사)_공내역서(소방)_마그넷오산점내역(020320)_통영점공조및위생_목공사 물량산출서(기술부 수정)_게스트하우스 인테리어" xfId="38447"/>
    <cellStyle name="_인원계획표 _적격 _월곳집행(본사)_공내역서(소방)_목공사 물량산출서(기술부 수정)" xfId="38448"/>
    <cellStyle name="_인원계획표 _적격 _월곳집행(본사)_공내역서(소방)_목공사 물량산출서(기술부 수정)_Guest House 인테리어(석공사제외)" xfId="38449"/>
    <cellStyle name="_인원계획표 _적격 _월곳집행(본사)_공내역서(소방)_목공사 물량산출서(기술부 수정)_게스트하우스 인테리어" xfId="38450"/>
    <cellStyle name="_인원계획표 _적격 _월곳집행(본사)_공내역서(소방)_서울역사전기내역서" xfId="15123"/>
    <cellStyle name="_인원계획표 _적격 _월곳집행(본사)_공내역서(소방)_전기 도급 변경내역서(2004(1).01.26)" xfId="15124"/>
    <cellStyle name="_인원계획표 _적격 _월곳집행(본사)_공내역서(소방)_정-의왕가스경보설비공사(기안)" xfId="38451"/>
    <cellStyle name="_인원계획표 _적격 _월곳집행(본사)_공내역서(소방)_정-의왕가스경보설비공사(기안)_목공사 물량산출서(기술부 수정)" xfId="38452"/>
    <cellStyle name="_인원계획표 _적격 _월곳집행(본사)_공내역서(소방)_정-의왕가스경보설비공사(기안)_목공사 물량산출서(기술부 수정)_Guest House 인테리어(석공사제외)" xfId="38453"/>
    <cellStyle name="_인원계획표 _적격 _월곳집행(본사)_공내역서(소방)_정-의왕가스경보설비공사(기안)_목공사 물량산출서(기술부 수정)_게스트하우스 인테리어" xfId="38454"/>
    <cellStyle name="_인원계획표 _적격 _월곳집행(본사)_공내역서(소방)_정-의왕가스경보설비공사(기안)_통영점공조및위생" xfId="38455"/>
    <cellStyle name="_인원계획표 _적격 _월곳집행(본사)_공내역서(소방)_정-의왕가스경보설비공사(기안)_통영점공조및위생_목공사 물량산출서(기술부 수정)" xfId="38456"/>
    <cellStyle name="_인원계획표 _적격 _월곳집행(본사)_공내역서(소방)_정-의왕가스경보설비공사(기안)_통영점공조및위생_목공사 물량산출서(기술부 수정)_Guest House 인테리어(석공사제외)" xfId="38457"/>
    <cellStyle name="_인원계획표 _적격 _월곳집행(본사)_공내역서(소방)_정-의왕가스경보설비공사(기안)_통영점공조및위생_목공사 물량산출서(기술부 수정)_게스트하우스 인테리어" xfId="38458"/>
    <cellStyle name="_인원계획표 _적격 _월곳집행(본사)_공내역서(소방)_통영점공조및위생" xfId="38459"/>
    <cellStyle name="_인원계획표 _적격 _월곳집행(본사)_공내역서(소방)_통영점공조및위생_목공사 물량산출서(기술부 수정)" xfId="38460"/>
    <cellStyle name="_인원계획표 _적격 _월곳집행(본사)_공내역서(소방)_통영점공조및위생_목공사 물량산출서(기술부 수정)_Guest House 인테리어(석공사제외)" xfId="38461"/>
    <cellStyle name="_인원계획표 _적격 _월곳집행(본사)_공내역서(소방)_통영점공조및위생_목공사 물량산출서(기술부 수정)_게스트하우스 인테리어" xfId="38462"/>
    <cellStyle name="_인원계획표 _적격 _월곳집행(본사)_공내역서(소방final)" xfId="15125"/>
    <cellStyle name="_인원계획표 _적격 _월곳집행(본사)_공내역서(소방final)_KJH-007 서울민자역사" xfId="15126"/>
    <cellStyle name="_인원계획표 _적격 _월곳집행(본사)_공내역서(소방final)_KJH-007 서울민자역사_서울역사전기내역서" xfId="15127"/>
    <cellStyle name="_인원계획표 _적격 _월곳집행(본사)_공내역서(소방final)_KJH-007 서울민자역사_전기 도급 변경내역서(2004(1).01.26)" xfId="15128"/>
    <cellStyle name="_인원계획표 _적격 _월곳집행(본사)_공내역서(소방final)_ycw-002 월곶아파트" xfId="15129"/>
    <cellStyle name="_인원계획표 _적격 _월곳집행(본사)_공내역서(소방final)_ycw-002 월곶아파트_KJH-007 서울민자역사" xfId="15130"/>
    <cellStyle name="_인원계획표 _적격 _월곳집행(본사)_공내역서(소방final)_ycw-002 월곶아파트_KJH-007 서울민자역사_서울역사전기내역서" xfId="15131"/>
    <cellStyle name="_인원계획표 _적격 _월곳집행(본사)_공내역서(소방final)_ycw-002 월곶아파트_KJH-007 서울민자역사_전기 도급 변경내역서(2004(1).01.26)" xfId="15132"/>
    <cellStyle name="_인원계획표 _적격 _월곳집행(본사)_공내역서(소방final)_ycw-002 월곶아파트_서울역사전기내역서" xfId="15133"/>
    <cellStyle name="_인원계획표 _적격 _월곳집행(본사)_공내역서(소방final)_ycw-002 월곶아파트_전기 도급 변경내역서(2004(1).01.26)" xfId="15134"/>
    <cellStyle name="_인원계획표 _적격 _월곳집행(본사)_공내역서(소방final)_롯데마그넷(오산점)" xfId="38463"/>
    <cellStyle name="_인원계획표 _적격 _월곳집행(본사)_공내역서(소방final)_롯데마그넷(오산점)_목공사 물량산출서(기술부 수정)" xfId="38464"/>
    <cellStyle name="_인원계획표 _적격 _월곳집행(본사)_공내역서(소방final)_롯데마그넷(오산점)_목공사 물량산출서(기술부 수정)_Guest House 인테리어(석공사제외)" xfId="38465"/>
    <cellStyle name="_인원계획표 _적격 _월곳집행(본사)_공내역서(소방final)_롯데마그넷(오산점)_목공사 물량산출서(기술부 수정)_게스트하우스 인테리어" xfId="38466"/>
    <cellStyle name="_인원계획표 _적격 _월곳집행(본사)_공내역서(소방final)_롯데마그넷(오산점)_통영점공조및위생" xfId="38467"/>
    <cellStyle name="_인원계획표 _적격 _월곳집행(본사)_공내역서(소방final)_롯데마그넷(오산점)_통영점공조및위생_목공사 물량산출서(기술부 수정)" xfId="38468"/>
    <cellStyle name="_인원계획표 _적격 _월곳집행(본사)_공내역서(소방final)_롯데마그넷(오산점)_통영점공조및위생_목공사 물량산출서(기술부 수정)_Guest House 인테리어(석공사제외)" xfId="38469"/>
    <cellStyle name="_인원계획표 _적격 _월곳집행(본사)_공내역서(소방final)_롯데마그넷(오산점)_통영점공조및위생_목공사 물량산출서(기술부 수정)_게스트하우스 인테리어" xfId="38470"/>
    <cellStyle name="_인원계획표 _적격 _월곳집행(본사)_공내역서(소방final)_마그넷오산점내역(020320)" xfId="38471"/>
    <cellStyle name="_인원계획표 _적격 _월곳집행(본사)_공내역서(소방final)_마그넷오산점내역(020320)_목공사 물량산출서(기술부 수정)" xfId="38472"/>
    <cellStyle name="_인원계획표 _적격 _월곳집행(본사)_공내역서(소방final)_마그넷오산점내역(020320)_목공사 물량산출서(기술부 수정)_Guest House 인테리어(석공사제외)" xfId="38473"/>
    <cellStyle name="_인원계획표 _적격 _월곳집행(본사)_공내역서(소방final)_마그넷오산점내역(020320)_목공사 물량산출서(기술부 수정)_게스트하우스 인테리어" xfId="38474"/>
    <cellStyle name="_인원계획표 _적격 _월곳집행(본사)_공내역서(소방final)_마그넷오산점내역(020320)_통영점공조및위생" xfId="38475"/>
    <cellStyle name="_인원계획표 _적격 _월곳집행(본사)_공내역서(소방final)_마그넷오산점내역(020320)_통영점공조및위생_목공사 물량산출서(기술부 수정)" xfId="38476"/>
    <cellStyle name="_인원계획표 _적격 _월곳집행(본사)_공내역서(소방final)_마그넷오산점내역(020320)_통영점공조및위생_목공사 물량산출서(기술부 수정)_Guest House 인테리어(석공사제외)" xfId="38477"/>
    <cellStyle name="_인원계획표 _적격 _월곳집행(본사)_공내역서(소방final)_마그넷오산점내역(020320)_통영점공조및위생_목공사 물량산출서(기술부 수정)_게스트하우스 인테리어" xfId="38478"/>
    <cellStyle name="_인원계획표 _적격 _월곳집행(본사)_공내역서(소방final)_목공사 물량산출서(기술부 수정)" xfId="38479"/>
    <cellStyle name="_인원계획표 _적격 _월곳집행(본사)_공내역서(소방final)_목공사 물량산출서(기술부 수정)_Guest House 인테리어(석공사제외)" xfId="38480"/>
    <cellStyle name="_인원계획표 _적격 _월곳집행(본사)_공내역서(소방final)_목공사 물량산출서(기술부 수정)_게스트하우스 인테리어" xfId="38481"/>
    <cellStyle name="_인원계획표 _적격 _월곳집행(본사)_공내역서(소방final)_서울역사전기내역서" xfId="15135"/>
    <cellStyle name="_인원계획표 _적격 _월곳집행(본사)_공내역서(소방final)_전기 도급 변경내역서(2004(1).01.26)" xfId="15136"/>
    <cellStyle name="_인원계획표 _적격 _월곳집행(본사)_공내역서(소방final)_정-의왕가스경보설비공사(기안)" xfId="38482"/>
    <cellStyle name="_인원계획표 _적격 _월곳집행(본사)_공내역서(소방final)_정-의왕가스경보설비공사(기안)_목공사 물량산출서(기술부 수정)" xfId="38483"/>
    <cellStyle name="_인원계획표 _적격 _월곳집행(본사)_공내역서(소방final)_정-의왕가스경보설비공사(기안)_목공사 물량산출서(기술부 수정)_Guest House 인테리어(석공사제외)" xfId="38484"/>
    <cellStyle name="_인원계획표 _적격 _월곳집행(본사)_공내역서(소방final)_정-의왕가스경보설비공사(기안)_목공사 물량산출서(기술부 수정)_게스트하우스 인테리어" xfId="38485"/>
    <cellStyle name="_인원계획표 _적격 _월곳집행(본사)_공내역서(소방final)_정-의왕가스경보설비공사(기안)_통영점공조및위생" xfId="38486"/>
    <cellStyle name="_인원계획표 _적격 _월곳집행(본사)_공내역서(소방final)_정-의왕가스경보설비공사(기안)_통영점공조및위생_목공사 물량산출서(기술부 수정)" xfId="38487"/>
    <cellStyle name="_인원계획표 _적격 _월곳집행(본사)_공내역서(소방final)_정-의왕가스경보설비공사(기안)_통영점공조및위생_목공사 물량산출서(기술부 수정)_Guest House 인테리어(석공사제외)" xfId="38488"/>
    <cellStyle name="_인원계획표 _적격 _월곳집행(본사)_공내역서(소방final)_정-의왕가스경보설비공사(기안)_통영점공조및위생_목공사 물량산출서(기술부 수정)_게스트하우스 인테리어" xfId="38489"/>
    <cellStyle name="_인원계획표 _적격 _월곳집행(본사)_공내역서(소방final)_통영점공조및위생" xfId="38490"/>
    <cellStyle name="_인원계획표 _적격 _월곳집행(본사)_공내역서(소방final)_통영점공조및위생_목공사 물량산출서(기술부 수정)" xfId="38491"/>
    <cellStyle name="_인원계획표 _적격 _월곳집행(본사)_공내역서(소방final)_통영점공조및위생_목공사 물량산출서(기술부 수정)_Guest House 인테리어(석공사제외)" xfId="38492"/>
    <cellStyle name="_인원계획표 _적격 _월곳집행(본사)_공내역서(소방final)_통영점공조및위생_목공사 물량산출서(기술부 수정)_게스트하우스 인테리어" xfId="38493"/>
    <cellStyle name="_인원계획표 _적격 _월곳집행(본사)_롯데마그넷(오산점)" xfId="38494"/>
    <cellStyle name="_인원계획표 _적격 _월곳집행(본사)_롯데마그넷(오산점)_목공사 물량산출서(기술부 수정)" xfId="38495"/>
    <cellStyle name="_인원계획표 _적격 _월곳집행(본사)_롯데마그넷(오산점)_목공사 물량산출서(기술부 수정)_Guest House 인테리어(석공사제외)" xfId="38496"/>
    <cellStyle name="_인원계획표 _적격 _월곳집행(본사)_롯데마그넷(오산점)_목공사 물량산출서(기술부 수정)_게스트하우스 인테리어" xfId="38497"/>
    <cellStyle name="_인원계획표 _적격 _월곳집행(본사)_롯데마그넷(오산점)_통영점공조및위생" xfId="38498"/>
    <cellStyle name="_인원계획표 _적격 _월곳집행(본사)_롯데마그넷(오산점)_통영점공조및위생_목공사 물량산출서(기술부 수정)" xfId="38499"/>
    <cellStyle name="_인원계획표 _적격 _월곳집행(본사)_롯데마그넷(오산점)_통영점공조및위생_목공사 물량산출서(기술부 수정)_Guest House 인테리어(석공사제외)" xfId="38500"/>
    <cellStyle name="_인원계획표 _적격 _월곳집행(본사)_롯데마그넷(오산점)_통영점공조및위생_목공사 물량산출서(기술부 수정)_게스트하우스 인테리어" xfId="38501"/>
    <cellStyle name="_인원계획표 _적격 _월곳집행(본사)_마그넷오산점내역(020320)" xfId="38502"/>
    <cellStyle name="_인원계획표 _적격 _월곳집행(본사)_마그넷오산점내역(020320)_목공사 물량산출서(기술부 수정)" xfId="38503"/>
    <cellStyle name="_인원계획표 _적격 _월곳집행(본사)_마그넷오산점내역(020320)_목공사 물량산출서(기술부 수정)_Guest House 인테리어(석공사제외)" xfId="38504"/>
    <cellStyle name="_인원계획표 _적격 _월곳집행(본사)_마그넷오산점내역(020320)_목공사 물량산출서(기술부 수정)_게스트하우스 인테리어" xfId="38505"/>
    <cellStyle name="_인원계획표 _적격 _월곳집행(본사)_마그넷오산점내역(020320)_통영점공조및위생" xfId="38506"/>
    <cellStyle name="_인원계획표 _적격 _월곳집행(본사)_마그넷오산점내역(020320)_통영점공조및위생_목공사 물량산출서(기술부 수정)" xfId="38507"/>
    <cellStyle name="_인원계획표 _적격 _월곳집행(본사)_마그넷오산점내역(020320)_통영점공조및위생_목공사 물량산출서(기술부 수정)_Guest House 인테리어(석공사제외)" xfId="38508"/>
    <cellStyle name="_인원계획표 _적격 _월곳집행(본사)_마그넷오산점내역(020320)_통영점공조및위생_목공사 물량산출서(기술부 수정)_게스트하우스 인테리어" xfId="38509"/>
    <cellStyle name="_인원계획표 _적격 _월곳집행(본사)_목공사 물량산출서(기술부 수정)" xfId="38510"/>
    <cellStyle name="_인원계획표 _적격 _월곳집행(본사)_목공사 물량산출서(기술부 수정)_Guest House 인테리어(석공사제외)" xfId="38511"/>
    <cellStyle name="_인원계획표 _적격 _월곳집행(본사)_목공사 물량산출서(기술부 수정)_게스트하우스 인테리어" xfId="38512"/>
    <cellStyle name="_인원계획표 _적격 _월곳집행(본사)_서울역사전기내역서" xfId="15137"/>
    <cellStyle name="_인원계획표 _적격 _월곳집행(본사)_전기 도급 변경내역서(2004(1).01.26)" xfId="15138"/>
    <cellStyle name="_인원계획표 _적격 _월곳집행(본사)_정-의왕가스경보설비공사(기안)" xfId="38513"/>
    <cellStyle name="_인원계획표 _적격 _월곳집행(본사)_정-의왕가스경보설비공사(기안)_목공사 물량산출서(기술부 수정)" xfId="38514"/>
    <cellStyle name="_인원계획표 _적격 _월곳집행(본사)_정-의왕가스경보설비공사(기안)_목공사 물량산출서(기술부 수정)_Guest House 인테리어(석공사제외)" xfId="38515"/>
    <cellStyle name="_인원계획표 _적격 _월곳집행(본사)_정-의왕가스경보설비공사(기안)_목공사 물량산출서(기술부 수정)_게스트하우스 인테리어" xfId="38516"/>
    <cellStyle name="_인원계획표 _적격 _월곳집행(본사)_정-의왕가스경보설비공사(기안)_통영점공조및위생" xfId="38517"/>
    <cellStyle name="_인원계획표 _적격 _월곳집행(본사)_정-의왕가스경보설비공사(기안)_통영점공조및위생_목공사 물량산출서(기술부 수정)" xfId="38518"/>
    <cellStyle name="_인원계획표 _적격 _월곳집행(본사)_정-의왕가스경보설비공사(기안)_통영점공조및위생_목공사 물량산출서(기술부 수정)_Guest House 인테리어(석공사제외)" xfId="38519"/>
    <cellStyle name="_인원계획표 _적격 _월곳집행(본사)_정-의왕가스경보설비공사(기안)_통영점공조및위생_목공사 물량산출서(기술부 수정)_게스트하우스 인테리어" xfId="38520"/>
    <cellStyle name="_인원계획표 _적격 _월곳집행(본사)_통영점공조및위생" xfId="38521"/>
    <cellStyle name="_인원계획표 _적격 _월곳집행(본사)_통영점공조및위생_목공사 물량산출서(기술부 수정)" xfId="38522"/>
    <cellStyle name="_인원계획표 _적격 _월곳집행(본사)_통영점공조및위생_목공사 물량산출서(기술부 수정)_Guest House 인테리어(석공사제외)" xfId="38523"/>
    <cellStyle name="_인원계획표 _적격 _월곳집행(본사)_통영점공조및위생_목공사 물량산출서(기술부 수정)_게스트하우스 인테리어" xfId="38524"/>
    <cellStyle name="_인원계획표 _적격 _전기 도급 변경내역서(2004(1).01.26)" xfId="15139"/>
    <cellStyle name="_인원계획표 _적격 _전기내역서(02.22)" xfId="38525"/>
    <cellStyle name="_인원계획표 _적격 _전체2회 설계변경 내역서 1공구" xfId="38526"/>
    <cellStyle name="_인원계획표 _적격 _전체2회 설계변경 내역서 1공구_1공구" xfId="38527"/>
    <cellStyle name="_인원계획표 _적격 _전체2회 설계변경 내역서 1공구_1공구_김천농업기술센터-이정준0420" xfId="38528"/>
    <cellStyle name="_인원계획표 _적격 _전체2회 설계변경 내역서 1공구_1공구_김천전망대조명공사0323" xfId="38529"/>
    <cellStyle name="_인원계획표 _적격 _전체2회 설계변경 내역서 1공구_1공구_김천전망대조명공사0323_김천농업기술센터-이정준0420" xfId="38530"/>
    <cellStyle name="_인원계획표 _적격 _전체2회 설계변경 내역서 1공구_1공구작업" xfId="38531"/>
    <cellStyle name="_인원계획표 _적격 _전체2회 설계변경 내역서 1공구_1공구작업_김천농업기술센터-이정준0420" xfId="38532"/>
    <cellStyle name="_인원계획표 _적격 _전체2회 설계변경 내역서 1공구_1공구작업_김천전망대조명공사0323" xfId="38533"/>
    <cellStyle name="_인원계획표 _적격 _전체2회 설계변경 내역서 1공구_1공구작업_김천전망대조명공사0323_김천농업기술센터-이정준0420" xfId="38534"/>
    <cellStyle name="_인원계획표 _적격 _전체2회 설계변경 내역서 1공구_1공구하도급작업파일(0507)" xfId="38535"/>
    <cellStyle name="_인원계획표 _적격 _전체2회 설계변경 내역서 1공구_1공구하도급작업파일(0507)_김천농업기술센터-이정준0420" xfId="38536"/>
    <cellStyle name="_인원계획표 _적격 _전체2회 설계변경 내역서 1공구_1공구하도급작업파일(0507)_김천전망대조명공사0323" xfId="38537"/>
    <cellStyle name="_인원계획표 _적격 _전체2회 설계변경 내역서 1공구_1공구하도급작업파일(0507)_김천전망대조명공사0323_김천농업기술센터-이정준0420" xfId="38538"/>
    <cellStyle name="_인원계획표 _적격 _전체2회 설계변경 내역서 1공구_1공구하도급작업파일건정토건협상중" xfId="38539"/>
    <cellStyle name="_인원계획표 _적격 _전체2회 설계변경 내역서 1공구_1공구하도급작업파일건정토건협상중_김천농업기술센터-이정준0420" xfId="38540"/>
    <cellStyle name="_인원계획표 _적격 _전체2회 설계변경 내역서 1공구_1공구하도급작업파일건정토건협상중_김천전망대조명공사0323" xfId="38541"/>
    <cellStyle name="_인원계획표 _적격 _전체2회 설계변경 내역서 1공구_1공구하도급작업파일건정토건협상중_김천전망대조명공사0323_김천농업기술센터-이정준0420" xfId="38542"/>
    <cellStyle name="_인원계획표 _적격 _전체2회 설계변경 내역서 1공구_김천농업기술센터-이정준0420" xfId="38543"/>
    <cellStyle name="_인원계획표 _적격 _전체2회 설계변경 내역서 1공구_김천전망대조명공사0323" xfId="38544"/>
    <cellStyle name="_인원계획표 _적격 _전체2회 설계변경 내역서 1공구_김천전망대조명공사0323_김천농업기술센터-이정준0420" xfId="38545"/>
    <cellStyle name="_인원계획표 _적격 _정-의왕가스경보설비공사(기안)" xfId="38546"/>
    <cellStyle name="_인원계획표 _적격 _정-의왕가스경보설비공사(기안)_목공사 물량산출서(기술부 수정)" xfId="38547"/>
    <cellStyle name="_인원계획표 _적격 _정-의왕가스경보설비공사(기안)_목공사 물량산출서(기술부 수정)_Guest House 인테리어(석공사제외)" xfId="38548"/>
    <cellStyle name="_인원계획표 _적격 _정-의왕가스경보설비공사(기안)_목공사 물량산출서(기술부 수정)_게스트하우스 인테리어" xfId="38549"/>
    <cellStyle name="_인원계획표 _적격 _정-의왕가스경보설비공사(기안)_통영점공조및위생" xfId="38550"/>
    <cellStyle name="_인원계획표 _적격 _정-의왕가스경보설비공사(기안)_통영점공조및위생_목공사 물량산출서(기술부 수정)" xfId="38551"/>
    <cellStyle name="_인원계획표 _적격 _정-의왕가스경보설비공사(기안)_통영점공조및위생_목공사 물량산출서(기술부 수정)_Guest House 인테리어(석공사제외)" xfId="38552"/>
    <cellStyle name="_인원계획표 _적격 _정-의왕가스경보설비공사(기안)_통영점공조및위생_목공사 물량산출서(기술부 수정)_게스트하우스 인테리어" xfId="38553"/>
    <cellStyle name="_인원계획표 _적격 _제2회변경 신규단가" xfId="4251"/>
    <cellStyle name="_인원계획표 _적격 _집행 (93)" xfId="15140"/>
    <cellStyle name="_인원계획표 _적격 _집행 (93)_(현)영산강 화원지구 포장공사" xfId="15141"/>
    <cellStyle name="_인원계획표 _적격 _집행 (93)_LG전선 내역서(설비-2차)" xfId="38554"/>
    <cellStyle name="_인원계획표 _적격 _집행 (93)_견적서(2001-1)" xfId="15142"/>
    <cellStyle name="_인원계획표 _적격 _집행 (93)_견적서(2001-1)_(현)영산강 화원지구 포장공사" xfId="15143"/>
    <cellStyle name="_인원계획표 _적격 _집행 (93)_견적서(2001-1)_견적서(2002-1)" xfId="15144"/>
    <cellStyle name="_인원계획표 _적격 _집행 (93)_견적서(2001-1)_견적서(2002-1)_(현)영산강 화원지구 포장공사" xfId="15145"/>
    <cellStyle name="_인원계획표 _적격 _집행 (93)_견적서(2001-1)_견적서(2002-1)_견적서(2002-1)" xfId="15146"/>
    <cellStyle name="_인원계획표 _적격 _집행 (93)_견적서(2001-1)_견적서(2002-1)_견적서(2002-1)_(현)영산강 화원지구 포장공사" xfId="15147"/>
    <cellStyle name="_인원계획표 _적격 _집행 (93)_견적서(2001-1)_견적서(2002-1)_대중견적서(2002-1)" xfId="15148"/>
    <cellStyle name="_인원계획표 _적격 _집행 (93)_견적서(2001-1)_견적서(2002-1)_대중견적서(2002-1)_(현)영산강 화원지구 포장공사" xfId="15149"/>
    <cellStyle name="_인원계획표 _적격 _집행 (93)_견적서(2001-1.)" xfId="15150"/>
    <cellStyle name="_인원계획표 _적격 _집행 (93)_견적서(2001-1.)_(현)영산강 화원지구 포장공사" xfId="15151"/>
    <cellStyle name="_인원계획표 _적격 _집행 (93)_견적서(2001-1.)_견적서(2002-1)" xfId="15152"/>
    <cellStyle name="_인원계획표 _적격 _집행 (93)_견적서(2001-1.)_견적서(2002-1)_(현)영산강 화원지구 포장공사" xfId="15153"/>
    <cellStyle name="_인원계획표 _적격 _집행 (93)_견적서(2001-1.)_견적서(2002-1)_견적서(2002-1)" xfId="15154"/>
    <cellStyle name="_인원계획표 _적격 _집행 (93)_견적서(2001-1.)_견적서(2002-1)_견적서(2002-1)_(현)영산강 화원지구 포장공사" xfId="15155"/>
    <cellStyle name="_인원계획표 _적격 _집행 (93)_견적서(2001-1.)_견적서(2002-1)_대중견적서(2002-1)" xfId="15156"/>
    <cellStyle name="_인원계획표 _적격 _집행 (93)_견적서(2001-1.)_견적서(2002-1)_대중견적서(2002-1)_(현)영산강 화원지구 포장공사" xfId="15157"/>
    <cellStyle name="_인원계획표 _적격 _집행 (93)_견적서(2002-1)" xfId="15158"/>
    <cellStyle name="_인원계획표 _적격 _집행 (93)_견적서(2002-1)_(현)영산강 화원지구 포장공사" xfId="15159"/>
    <cellStyle name="_인원계획표 _적격 _집행 (93)_견적서(2002-1)_견적서(2002-1)" xfId="15160"/>
    <cellStyle name="_인원계획표 _적격 _집행 (93)_견적서(2002-1)_견적서(2002-1)_(현)영산강 화원지구 포장공사" xfId="15161"/>
    <cellStyle name="_인원계획표 _적격 _집행 (93)_견적서(2002-1)_대중견적서(2002-1)" xfId="15162"/>
    <cellStyle name="_인원계획표 _적격 _집행 (93)_견적서(2002-1)_대중견적서(2002-1)_(현)영산강 화원지구 포장공사" xfId="15163"/>
    <cellStyle name="_인원계획표 _적격 _집행 (93)_역곡동 견적서-제출-10월02일-46억8천" xfId="38555"/>
    <cellStyle name="_인원계획표 _적격 _집행 (93)_역곡동 견적서-제출-10월02일-46억8천_LG전선 내역서(설비-2차)" xfId="38556"/>
    <cellStyle name="_인원계획표 _적격 _집행 (93)_역곡동 견적서-제출-10월02일-46억8천_전기내역서(02.22)" xfId="38557"/>
    <cellStyle name="_인원계획표 _적격 _집행 (93)_전기내역서(02.22)" xfId="38558"/>
    <cellStyle name="_인원계획표 _적격 _총괄표(06년4월)" xfId="4252"/>
    <cellStyle name="_인원계획표 _적격 _토공수량(진영-진례)" xfId="4253"/>
    <cellStyle name="_인원계획표 _적격 _토공수량(진영-진례)_Book1" xfId="4254"/>
    <cellStyle name="_인원계획표 _적격 _통영점공조및위생" xfId="38559"/>
    <cellStyle name="_인원계획표 _적격 _통영점공조및위생_목공사 물량산출서(기술부 수정)" xfId="38560"/>
    <cellStyle name="_인원계획표 _적격 _통영점공조및위생_목공사 물량산출서(기술부 수정)_Guest House 인테리어(석공사제외)" xfId="38561"/>
    <cellStyle name="_인원계획표 _적격 _통영점공조및위생_목공사 물량산출서(기술부 수정)_게스트하우스 인테리어" xfId="38562"/>
    <cellStyle name="_인원계획표 _적격 _통영중앙시장(최종)" xfId="35248"/>
    <cellStyle name="_인원계획표 _적격 _통영중앙시장(최종)_통영중앙시장(최종)" xfId="35249"/>
    <cellStyle name="_인원계획표 _적격 _포장공사2" xfId="4255"/>
    <cellStyle name="_인원계획표 _적격 _포장공사2_20050414" xfId="4256"/>
    <cellStyle name="_인원계획표 _적격 _포장공사2_포장품의" xfId="4257"/>
    <cellStyle name="_인원계획표 _적격 _흥산-구룡" xfId="15164"/>
    <cellStyle name="_인원계획표 _적격 _흥산-구룡_030902 아산154KV 관로 전기공사" xfId="15165"/>
    <cellStyle name="_인원계획표 _적격 _흥산-구룡_실행예산서" xfId="15166"/>
    <cellStyle name="_인원계획표 _적격 _흥산-구룡_실행예산서(3공구)" xfId="15167"/>
    <cellStyle name="_인원계획표 _적격 _흥산-구룡_실행예산서(3공구)_030902 아산154KV 관로 전기공사" xfId="15168"/>
    <cellStyle name="_인원계획표 _적격 _흥산-구룡_실행예산서(문산IC)" xfId="15169"/>
    <cellStyle name="_인원계획표 _적격 _흥산-구룡_실행예산서(문산IC)_030902 아산154KV 관로 전기공사" xfId="15170"/>
    <cellStyle name="_인원계획표 _적격 _흥산-구룡_실행예산서_030902 아산154KV 관로 전기공사" xfId="15171"/>
    <cellStyle name="_인원계획표 _전기 도급 변경내역서(2004(1).01.26)" xfId="15172"/>
    <cellStyle name="_인원계획표 _전기내역서(02.22)" xfId="38563"/>
    <cellStyle name="_인원계획표 _전체2회 설계변경 내역서 1공구" xfId="38564"/>
    <cellStyle name="_인원계획표 _전체2회 설계변경 내역서 1공구_1공구" xfId="38565"/>
    <cellStyle name="_인원계획표 _전체2회 설계변경 내역서 1공구_1공구_김천농업기술센터-이정준0420" xfId="38566"/>
    <cellStyle name="_인원계획표 _전체2회 설계변경 내역서 1공구_1공구_김천전망대조명공사0323" xfId="38567"/>
    <cellStyle name="_인원계획표 _전체2회 설계변경 내역서 1공구_1공구_김천전망대조명공사0323_김천농업기술센터-이정준0420" xfId="38568"/>
    <cellStyle name="_인원계획표 _전체2회 설계변경 내역서 1공구_1공구작업" xfId="38569"/>
    <cellStyle name="_인원계획표 _전체2회 설계변경 내역서 1공구_1공구작업_김천농업기술센터-이정준0420" xfId="38570"/>
    <cellStyle name="_인원계획표 _전체2회 설계변경 내역서 1공구_1공구작업_김천전망대조명공사0323" xfId="38571"/>
    <cellStyle name="_인원계획표 _전체2회 설계변경 내역서 1공구_1공구작업_김천전망대조명공사0323_김천농업기술센터-이정준0420" xfId="38572"/>
    <cellStyle name="_인원계획표 _전체2회 설계변경 내역서 1공구_1공구하도급작업파일(0507)" xfId="38573"/>
    <cellStyle name="_인원계획표 _전체2회 설계변경 내역서 1공구_1공구하도급작업파일(0507)_김천농업기술센터-이정준0420" xfId="38574"/>
    <cellStyle name="_인원계획표 _전체2회 설계변경 내역서 1공구_1공구하도급작업파일(0507)_김천전망대조명공사0323" xfId="38575"/>
    <cellStyle name="_인원계획표 _전체2회 설계변경 내역서 1공구_1공구하도급작업파일(0507)_김천전망대조명공사0323_김천농업기술센터-이정준0420" xfId="38576"/>
    <cellStyle name="_인원계획표 _전체2회 설계변경 내역서 1공구_1공구하도급작업파일건정토건협상중" xfId="38577"/>
    <cellStyle name="_인원계획표 _전체2회 설계변경 내역서 1공구_1공구하도급작업파일건정토건협상중_김천농업기술센터-이정준0420" xfId="38578"/>
    <cellStyle name="_인원계획표 _전체2회 설계변경 내역서 1공구_1공구하도급작업파일건정토건협상중_김천전망대조명공사0323" xfId="38579"/>
    <cellStyle name="_인원계획표 _전체2회 설계변경 내역서 1공구_1공구하도급작업파일건정토건협상중_김천전망대조명공사0323_김천농업기술센터-이정준0420" xfId="38580"/>
    <cellStyle name="_인원계획표 _전체2회 설계변경 내역서 1공구_김천농업기술센터-이정준0420" xfId="38581"/>
    <cellStyle name="_인원계획표 _전체2회 설계변경 내역서 1공구_김천전망대조명공사0323" xfId="38582"/>
    <cellStyle name="_인원계획표 _전체2회 설계변경 내역서 1공구_김천전망대조명공사0323_김천농업기술센터-이정준0420" xfId="38583"/>
    <cellStyle name="_인원계획표 _정-의왕가스경보설비공사(기안)" xfId="38584"/>
    <cellStyle name="_인원계획표 _정-의왕가스경보설비공사(기안)_목공사 물량산출서(기술부 수정)" xfId="38585"/>
    <cellStyle name="_인원계획표 _정-의왕가스경보설비공사(기안)_목공사 물량산출서(기술부 수정)_Guest House 인테리어(석공사제외)" xfId="38586"/>
    <cellStyle name="_인원계획표 _정-의왕가스경보설비공사(기안)_목공사 물량산출서(기술부 수정)_게스트하우스 인테리어" xfId="38587"/>
    <cellStyle name="_인원계획표 _정-의왕가스경보설비공사(기안)_통영점공조및위생" xfId="38588"/>
    <cellStyle name="_인원계획표 _정-의왕가스경보설비공사(기안)_통영점공조및위생_목공사 물량산출서(기술부 수정)" xfId="38589"/>
    <cellStyle name="_인원계획표 _정-의왕가스경보설비공사(기안)_통영점공조및위생_목공사 물량산출서(기술부 수정)_Guest House 인테리어(석공사제외)" xfId="38590"/>
    <cellStyle name="_인원계획표 _정-의왕가스경보설비공사(기안)_통영점공조및위생_목공사 물량산출서(기술부 수정)_게스트하우스 인테리어" xfId="38591"/>
    <cellStyle name="_인원계획표 _제2회변경 신규단가" xfId="4258"/>
    <cellStyle name="_인원계획표 _진월 공내역서" xfId="38592"/>
    <cellStyle name="_인원계획표 _진월 공내역서_김천농업기술센터-이정준0420" xfId="38593"/>
    <cellStyle name="_인원계획표 _진월 공내역서_김천전망대조명공사0323" xfId="38594"/>
    <cellStyle name="_인원계획표 _진월 공내역서_김천전망대조명공사0323_김천농업기술센터-이정준0420" xfId="38595"/>
    <cellStyle name="_인원계획표 _진월 공내역서_신석용상투찰" xfId="38596"/>
    <cellStyle name="_인원계획표 _진월 공내역서_신석용상투찰_김천농업기술센터-이정준0420" xfId="38597"/>
    <cellStyle name="_인원계획표 _진월 공내역서_신석용상투찰_김천전망대조명공사0323" xfId="38598"/>
    <cellStyle name="_인원계획표 _진월 공내역서_신석용상투찰_김천전망대조명공사0323_김천농업기술센터-이정준0420" xfId="38599"/>
    <cellStyle name="_인원계획표 _집행 (93)" xfId="15173"/>
    <cellStyle name="_인원계획표 _집행 (93)_(현)영산강 화원지구 포장공사" xfId="15174"/>
    <cellStyle name="_인원계획표 _집행 (93)_LG전선 내역서(설비-2차)" xfId="38600"/>
    <cellStyle name="_인원계획표 _집행 (93)_견적서(2001-1)" xfId="15175"/>
    <cellStyle name="_인원계획표 _집행 (93)_견적서(2001-1)_(현)영산강 화원지구 포장공사" xfId="15176"/>
    <cellStyle name="_인원계획표 _집행 (93)_견적서(2001-1)_견적서(2002-1)" xfId="15177"/>
    <cellStyle name="_인원계획표 _집행 (93)_견적서(2001-1)_견적서(2002-1)_(현)영산강 화원지구 포장공사" xfId="15178"/>
    <cellStyle name="_인원계획표 _집행 (93)_견적서(2001-1)_견적서(2002-1)_견적서(2002-1)" xfId="15179"/>
    <cellStyle name="_인원계획표 _집행 (93)_견적서(2001-1)_견적서(2002-1)_견적서(2002-1)_(현)영산강 화원지구 포장공사" xfId="15180"/>
    <cellStyle name="_인원계획표 _집행 (93)_견적서(2001-1)_견적서(2002-1)_대중견적서(2002-1)" xfId="15181"/>
    <cellStyle name="_인원계획표 _집행 (93)_견적서(2001-1)_견적서(2002-1)_대중견적서(2002-1)_(현)영산강 화원지구 포장공사" xfId="15182"/>
    <cellStyle name="_인원계획표 _집행 (93)_견적서(2001-1.)" xfId="15183"/>
    <cellStyle name="_인원계획표 _집행 (93)_견적서(2001-1.)_(현)영산강 화원지구 포장공사" xfId="15184"/>
    <cellStyle name="_인원계획표 _집행 (93)_견적서(2001-1.)_견적서(2002-1)" xfId="15185"/>
    <cellStyle name="_인원계획표 _집행 (93)_견적서(2001-1.)_견적서(2002-1)_(현)영산강 화원지구 포장공사" xfId="15186"/>
    <cellStyle name="_인원계획표 _집행 (93)_견적서(2001-1.)_견적서(2002-1)_견적서(2002-1)" xfId="15187"/>
    <cellStyle name="_인원계획표 _집행 (93)_견적서(2001-1.)_견적서(2002-1)_견적서(2002-1)_(현)영산강 화원지구 포장공사" xfId="15188"/>
    <cellStyle name="_인원계획표 _집행 (93)_견적서(2001-1.)_견적서(2002-1)_대중견적서(2002-1)" xfId="15189"/>
    <cellStyle name="_인원계획표 _집행 (93)_견적서(2001-1.)_견적서(2002-1)_대중견적서(2002-1)_(현)영산강 화원지구 포장공사" xfId="15190"/>
    <cellStyle name="_인원계획표 _집행 (93)_견적서(2002-1)" xfId="15191"/>
    <cellStyle name="_인원계획표 _집행 (93)_견적서(2002-1)_(현)영산강 화원지구 포장공사" xfId="15192"/>
    <cellStyle name="_인원계획표 _집행 (93)_견적서(2002-1)_견적서(2002-1)" xfId="15193"/>
    <cellStyle name="_인원계획표 _집행 (93)_견적서(2002-1)_견적서(2002-1)_(현)영산강 화원지구 포장공사" xfId="15194"/>
    <cellStyle name="_인원계획표 _집행 (93)_견적서(2002-1)_대중견적서(2002-1)" xfId="15195"/>
    <cellStyle name="_인원계획표 _집행 (93)_견적서(2002-1)_대중견적서(2002-1)_(현)영산강 화원지구 포장공사" xfId="15196"/>
    <cellStyle name="_인원계획표 _집행 (93)_역곡동 견적서-제출-10월02일-46억8천" xfId="38601"/>
    <cellStyle name="_인원계획표 _집행 (93)_역곡동 견적서-제출-10월02일-46억8천_LG전선 내역서(설비-2차)" xfId="38602"/>
    <cellStyle name="_인원계획표 _집행 (93)_역곡동 견적서-제출-10월02일-46억8천_전기내역서(02.22)" xfId="38603"/>
    <cellStyle name="_인원계획표 _집행 (93)_전기내역서(02.22)" xfId="38604"/>
    <cellStyle name="_인원계획표 _총괄 내역서" xfId="38605"/>
    <cellStyle name="_인원계획표 _총괄 내역서_4.일신통신 가실행예산(재견적合)" xfId="38606"/>
    <cellStyle name="_인원계획표 _총괄 내역서_을" xfId="38607"/>
    <cellStyle name="_인원계획표 _총괄표(06년4월)" xfId="4259"/>
    <cellStyle name="_인원계획표 _토공수량(진영-진례)" xfId="4260"/>
    <cellStyle name="_인원계획표 _토공수량(진영-진례)_Book1" xfId="4261"/>
    <cellStyle name="_인원계획표 _통영점공조및위생" xfId="38608"/>
    <cellStyle name="_인원계획표 _통영점공조및위생_목공사 물량산출서(기술부 수정)" xfId="38609"/>
    <cellStyle name="_인원계획표 _통영점공조및위생_목공사 물량산출서(기술부 수정)_Guest House 인테리어(석공사제외)" xfId="38610"/>
    <cellStyle name="_인원계획표 _통영점공조및위생_목공사 물량산출서(기술부 수정)_게스트하우스 인테리어" xfId="38611"/>
    <cellStyle name="_인원계획표 _통영중앙시장(최종)" xfId="35250"/>
    <cellStyle name="_인원계획표 _통영중앙시장(최종)_통영중앙시장(최종)" xfId="35251"/>
    <cellStyle name="_인원계획표 _투찰(안덕대정)" xfId="38612"/>
    <cellStyle name="_인원계획표 _투찰(안덕대정)_1. 가실행예산(0629 도면기준)" xfId="38613"/>
    <cellStyle name="_인원계획표 _투찰(안덕대정)_1. 가실행예산(0629 도면기준)_4.일신통신 가실행예산(재견적合)" xfId="38614"/>
    <cellStyle name="_인원계획표 _투찰(안덕대정)_1. 가실행예산(0629 도면기준)_을" xfId="38615"/>
    <cellStyle name="_인원계획표 _투찰(안덕대정)_1.본실행 - 조정(안)" xfId="38616"/>
    <cellStyle name="_인원계획표 _투찰(안덕대정)_1.본실행 - 조정(안)_4.일신통신 가실행예산(재견적合)" xfId="38617"/>
    <cellStyle name="_인원계획표 _투찰(안덕대정)_1.본실행 - 조정(안)_을" xfId="38618"/>
    <cellStyle name="_인원계획표 _투찰(안덕대정)_4.일신통신 가실행예산(재견적合)" xfId="38619"/>
    <cellStyle name="_인원계획표 _투찰(안덕대정)_을" xfId="38620"/>
    <cellStyle name="_인원계획표 _투찰(안덕대정)_총괄 내역서" xfId="38621"/>
    <cellStyle name="_인원계획표 _투찰(안덕대정)_총괄 내역서_4.일신통신 가실행예산(재견적合)" xfId="38622"/>
    <cellStyle name="_인원계획표 _투찰(안덕대정)_총괄 내역서_을" xfId="38623"/>
    <cellStyle name="_인원계획표 _투찰(안덕대정)_투찰_대둔산" xfId="38624"/>
    <cellStyle name="_인원계획표 _투찰(안덕대정)_투찰_대둔산_1. 가실행예산(0629 도면기준)" xfId="38625"/>
    <cellStyle name="_인원계획표 _투찰(안덕대정)_투찰_대둔산_1. 가실행예산(0629 도면기준)_4.일신통신 가실행예산(재견적合)" xfId="38626"/>
    <cellStyle name="_인원계획표 _투찰(안덕대정)_투찰_대둔산_1. 가실행예산(0629 도면기준)_을" xfId="38627"/>
    <cellStyle name="_인원계획표 _투찰(안덕대정)_투찰_대둔산_1.본실행 - 조정(안)" xfId="38628"/>
    <cellStyle name="_인원계획표 _투찰(안덕대정)_투찰_대둔산_1.본실행 - 조정(안)_4.일신통신 가실행예산(재견적合)" xfId="38629"/>
    <cellStyle name="_인원계획표 _투찰(안덕대정)_투찰_대둔산_1.본실행 - 조정(안)_을" xfId="38630"/>
    <cellStyle name="_인원계획표 _투찰(안덕대정)_투찰_대둔산_4.일신통신 가실행예산(재견적合)" xfId="38631"/>
    <cellStyle name="_인원계획표 _투찰(안덕대정)_투찰_대둔산_을" xfId="38632"/>
    <cellStyle name="_인원계획표 _투찰(안덕대정)_투찰_대둔산_총괄 내역서" xfId="38633"/>
    <cellStyle name="_인원계획표 _투찰(안덕대정)_투찰_대둔산_총괄 내역서_4.일신통신 가실행예산(재견적合)" xfId="38634"/>
    <cellStyle name="_인원계획표 _투찰(안덕대정)_투찰_대둔산_총괄 내역서_을" xfId="38635"/>
    <cellStyle name="_인원계획표 _투찰(안덕대정)1" xfId="38636"/>
    <cellStyle name="_인원계획표 _투찰(안덕대정)1_1. 가실행예산(0629 도면기준)" xfId="38637"/>
    <cellStyle name="_인원계획표 _투찰(안덕대정)1_1. 가실행예산(0629 도면기준)_4.일신통신 가실행예산(재견적合)" xfId="38638"/>
    <cellStyle name="_인원계획표 _투찰(안덕대정)1_1. 가실행예산(0629 도면기준)_을" xfId="38639"/>
    <cellStyle name="_인원계획표 _투찰(안덕대정)1_1.본실행 - 조정(안)" xfId="38640"/>
    <cellStyle name="_인원계획표 _투찰(안덕대정)1_1.본실행 - 조정(안)_4.일신통신 가실행예산(재견적合)" xfId="38641"/>
    <cellStyle name="_인원계획표 _투찰(안덕대정)1_1.본실행 - 조정(안)_을" xfId="38642"/>
    <cellStyle name="_인원계획표 _투찰(안덕대정)1_4.일신통신 가실행예산(재견적合)" xfId="38643"/>
    <cellStyle name="_인원계획표 _투찰(안덕대정)1_을" xfId="38644"/>
    <cellStyle name="_인원계획표 _투찰(안덕대정)1_총괄 내역서" xfId="38645"/>
    <cellStyle name="_인원계획표 _투찰(안덕대정)1_총괄 내역서_4.일신통신 가실행예산(재견적合)" xfId="38646"/>
    <cellStyle name="_인원계획표 _투찰(안덕대정)1_총괄 내역서_을" xfId="38647"/>
    <cellStyle name="_인원계획표 _투찰(안덕대정)1_투찰_대둔산" xfId="38648"/>
    <cellStyle name="_인원계획표 _투찰(안덕대정)1_투찰_대둔산_1. 가실행예산(0629 도면기준)" xfId="38649"/>
    <cellStyle name="_인원계획표 _투찰(안덕대정)1_투찰_대둔산_1. 가실행예산(0629 도면기준)_4.일신통신 가실행예산(재견적合)" xfId="38650"/>
    <cellStyle name="_인원계획표 _투찰(안덕대정)1_투찰_대둔산_1. 가실행예산(0629 도면기준)_을" xfId="38651"/>
    <cellStyle name="_인원계획표 _투찰(안덕대정)1_투찰_대둔산_1.본실행 - 조정(안)" xfId="38652"/>
    <cellStyle name="_인원계획표 _투찰(안덕대정)1_투찰_대둔산_1.본실행 - 조정(안)_4.일신통신 가실행예산(재견적合)" xfId="38653"/>
    <cellStyle name="_인원계획표 _투찰(안덕대정)1_투찰_대둔산_1.본실행 - 조정(안)_을" xfId="38654"/>
    <cellStyle name="_인원계획표 _투찰(안덕대정)1_투찰_대둔산_4.일신통신 가실행예산(재견적合)" xfId="38655"/>
    <cellStyle name="_인원계획표 _투찰(안덕대정)1_투찰_대둔산_을" xfId="38656"/>
    <cellStyle name="_인원계획표 _투찰(안덕대정)1_투찰_대둔산_총괄 내역서" xfId="38657"/>
    <cellStyle name="_인원계획표 _투찰(안덕대정)1_투찰_대둔산_총괄 내역서_4.일신통신 가실행예산(재견적合)" xfId="38658"/>
    <cellStyle name="_인원계획표 _투찰(안덕대정)1_투찰_대둔산_총괄 내역서_을" xfId="38659"/>
    <cellStyle name="_인원계획표 _투찰_대둔산" xfId="38660"/>
    <cellStyle name="_인원계획표 _투찰_대둔산_1. 가실행예산(0629 도면기준)" xfId="38661"/>
    <cellStyle name="_인원계획표 _투찰_대둔산_1. 가실행예산(0629 도면기준)_4.일신통신 가실행예산(재견적合)" xfId="38662"/>
    <cellStyle name="_인원계획표 _투찰_대둔산_1. 가실행예산(0629 도면기준)_을" xfId="38663"/>
    <cellStyle name="_인원계획표 _투찰_대둔산_1.본실행 - 조정(안)" xfId="38664"/>
    <cellStyle name="_인원계획표 _투찰_대둔산_1.본실행 - 조정(안)_4.일신통신 가실행예산(재견적合)" xfId="38665"/>
    <cellStyle name="_인원계획표 _투찰_대둔산_1.본실행 - 조정(안)_을" xfId="38666"/>
    <cellStyle name="_인원계획표 _투찰_대둔산_4.일신통신 가실행예산(재견적合)" xfId="38667"/>
    <cellStyle name="_인원계획표 _투찰_대둔산_을" xfId="38668"/>
    <cellStyle name="_인원계획표 _투찰_대둔산_총괄 내역서" xfId="38669"/>
    <cellStyle name="_인원계획표 _투찰_대둔산_총괄 내역서_4.일신통신 가실행예산(재견적合)" xfId="38670"/>
    <cellStyle name="_인원계획표 _투찰_대둔산_총괄 내역서_을" xfId="38671"/>
    <cellStyle name="_인원계획표 _투찰내역" xfId="38672"/>
    <cellStyle name="_인원계획표 _투찰내역_1. 가실행예산(0629 도면기준)" xfId="38673"/>
    <cellStyle name="_인원계획표 _투찰내역_1. 가실행예산(0629 도면기준)_4.일신통신 가실행예산(재견적合)" xfId="38674"/>
    <cellStyle name="_인원계획표 _투찰내역_1. 가실행예산(0629 도면기준)_을" xfId="38675"/>
    <cellStyle name="_인원계획표 _투찰내역_1.본실행 - 조정(안)" xfId="38676"/>
    <cellStyle name="_인원계획표 _투찰내역_1.본실행 - 조정(안)_4.일신통신 가실행예산(재견적合)" xfId="38677"/>
    <cellStyle name="_인원계획표 _투찰내역_1.본실행 - 조정(안)_을" xfId="38678"/>
    <cellStyle name="_인원계획표 _투찰내역_4.일신통신 가실행예산(재견적合)" xfId="38679"/>
    <cellStyle name="_인원계획표 _투찰내역_을" xfId="38680"/>
    <cellStyle name="_인원계획표 _투찰내역_총괄 내역서" xfId="38681"/>
    <cellStyle name="_인원계획표 _투찰내역_총괄 내역서_4.일신통신 가실행예산(재견적合)" xfId="38682"/>
    <cellStyle name="_인원계획표 _투찰내역_총괄 내역서_을" xfId="38683"/>
    <cellStyle name="_인원계획표 _포기각서" xfId="15197"/>
    <cellStyle name="_인원계획표 _포기각서_군산엔진공장견적서(토공,부대공)" xfId="15198"/>
    <cellStyle name="_인원계획표 _포장공사2" xfId="4262"/>
    <cellStyle name="_인원계획표 _포장공사2_20050414" xfId="4263"/>
    <cellStyle name="_인원계획표 _포장공사2_포장품의" xfId="4264"/>
    <cellStyle name="_인원계획표 _현설양식" xfId="15199"/>
    <cellStyle name="_인원계획표 _현설양식_군산엔진공장견적서(토공,부대공)" xfId="15200"/>
    <cellStyle name="_인원계획표 _현장설명" xfId="15201"/>
    <cellStyle name="_인원계획표 _현장설명_군산엔진공장견적서(토공,부대공)" xfId="15202"/>
    <cellStyle name="_인원계획표 _호남권투찰1" xfId="38684"/>
    <cellStyle name="_인원계획표 _호남권투찰1_1. 가실행예산(0629 도면기준)" xfId="38685"/>
    <cellStyle name="_인원계획표 _호남권투찰1_1. 가실행예산(0629 도면기준)_4.일신통신 가실행예산(재견적合)" xfId="38686"/>
    <cellStyle name="_인원계획표 _호남권투찰1_1. 가실행예산(0629 도면기준)_을" xfId="38687"/>
    <cellStyle name="_인원계획표 _호남권투찰1_1.본실행 - 조정(안)" xfId="38688"/>
    <cellStyle name="_인원계획표 _호남권투찰1_1.본실행 - 조정(안)_4.일신통신 가실행예산(재견적合)" xfId="38689"/>
    <cellStyle name="_인원계획표 _호남권투찰1_1.본실행 - 조정(안)_을" xfId="38690"/>
    <cellStyle name="_인원계획표 _호남권투찰1_4.일신통신 가실행예산(재견적合)" xfId="38691"/>
    <cellStyle name="_인원계획표 _호남권투찰1_을" xfId="38692"/>
    <cellStyle name="_인원계획표 _호남권투찰1_총괄 내역서" xfId="38693"/>
    <cellStyle name="_인원계획표 _호남권투찰1_총괄 내역서_4.일신통신 가실행예산(재견적合)" xfId="38694"/>
    <cellStyle name="_인원계획표 _호남권투찰1_총괄 내역서_을" xfId="38695"/>
    <cellStyle name="_인원계획표 _흥산-구룡" xfId="15203"/>
    <cellStyle name="_인원계획표 _흥산-구룡_030902 아산154KV 관로 전기공사" xfId="15204"/>
    <cellStyle name="_인원계획표 _흥산-구룡_실행예산서" xfId="15205"/>
    <cellStyle name="_인원계획표 _흥산-구룡_실행예산서(3공구)" xfId="15206"/>
    <cellStyle name="_인원계획표 _흥산-구룡_실행예산서(3공구)_030902 아산154KV 관로 전기공사" xfId="15207"/>
    <cellStyle name="_인원계획표 _흥산-구룡_실행예산서(문산IC)" xfId="15208"/>
    <cellStyle name="_인원계획표 _흥산-구룡_실행예산서(문산IC)_030902 아산154KV 관로 전기공사" xfId="15209"/>
    <cellStyle name="_인원계획표 _흥산-구룡_실행예산서_030902 아산154KV 관로 전기공사" xfId="15210"/>
    <cellStyle name="_인천경제자유배정내역" xfId="35252"/>
    <cellStyle name="_인천복합화력" xfId="38696"/>
    <cellStyle name="_인천서구(노무비법)040505" xfId="1160"/>
    <cellStyle name="_인천서구(노무비법)040505_Sheet2" xfId="38697"/>
    <cellStyle name="_인천서구(노무비법)040505_링크 견적" xfId="38698"/>
    <cellStyle name="_인천서구(노무비법)040505_산출서" xfId="38699"/>
    <cellStyle name="_인천서구(노무비법)040505_일위대가" xfId="38700"/>
    <cellStyle name="_인천서구(노무비법)040505_일위목록" xfId="38701"/>
    <cellStyle name="_인터넷교통방송시스템 보완" xfId="35253"/>
    <cellStyle name="_인테리어" xfId="38702"/>
    <cellStyle name="_인테리어 일위대가 03-19" xfId="35254"/>
    <cellStyle name="_인테리어_김천농업기술센터-이정준0420" xfId="38703"/>
    <cellStyle name="_인테리어_김천전망대조명공사0323" xfId="38704"/>
    <cellStyle name="_인테리어_김천전망대조명공사0323_김천농업기술센터-이정준0420" xfId="38705"/>
    <cellStyle name="_인테리어공사" xfId="15211"/>
    <cellStyle name="_일리안길수량산출" xfId="43329"/>
    <cellStyle name="_일반" xfId="1161"/>
    <cellStyle name="_일반계약서 양식(04.06.01이후)-200486" xfId="38706"/>
    <cellStyle name="_일반관리비및경비율-공간세라믹" xfId="1162"/>
    <cellStyle name="_일반관리비및직영부대공(현장안)" xfId="38707"/>
    <cellStyle name="_일반전기1공구" xfId="15212"/>
    <cellStyle name="_일반전기2공구" xfId="15213"/>
    <cellStyle name="_일반전기정산" xfId="15214"/>
    <cellStyle name="_일신양식" xfId="1163"/>
    <cellStyle name="_일신통신 가실행예산(대안)" xfId="38708"/>
    <cellStyle name="_일신통신 가실행예산(조정)" xfId="38709"/>
    <cellStyle name="_일위(김천)" xfId="35255"/>
    <cellStyle name="_일위(포천)" xfId="35256"/>
    <cellStyle name="_일위대가" xfId="1164"/>
    <cellStyle name="_일위대가(2005)" xfId="38710"/>
    <cellStyle name="_일위대가_1" xfId="4265"/>
    <cellStyle name="_일위대가_2" xfId="4266"/>
    <cellStyle name="_일위대가_목록" xfId="4267"/>
    <cellStyle name="_일위대가목록" xfId="1165"/>
    <cellStyle name="_일위대가목록 10" xfId="38711"/>
    <cellStyle name="_일위대가목록 11" xfId="38712"/>
    <cellStyle name="_일위대가목록 12" xfId="38713"/>
    <cellStyle name="_일위대가목록 13" xfId="38714"/>
    <cellStyle name="_일위대가목록 14" xfId="38715"/>
    <cellStyle name="_일위대가목록 2" xfId="38716"/>
    <cellStyle name="_일위대가목록 3" xfId="38717"/>
    <cellStyle name="_일위대가목록 4" xfId="38718"/>
    <cellStyle name="_일위대가목록 5" xfId="38719"/>
    <cellStyle name="_일위대가목록 6" xfId="38720"/>
    <cellStyle name="_일위대가목록 7" xfId="38721"/>
    <cellStyle name="_일위대가목록 8" xfId="38722"/>
    <cellStyle name="_일위대가목록 9" xfId="38723"/>
    <cellStyle name="_일위대가목록_Sheet2" xfId="38724"/>
    <cellStyle name="_일위대가목록_산출서" xfId="38725"/>
    <cellStyle name="_일위대가목록_일위대가" xfId="38726"/>
    <cellStyle name="_일위대가목록_일위목록" xfId="38727"/>
    <cellStyle name="_일위대가표-2" xfId="38728"/>
    <cellStyle name="_일위대가표-2 10" xfId="38729"/>
    <cellStyle name="_일위대가표-2 11" xfId="38730"/>
    <cellStyle name="_일위대가표-2 12" xfId="38731"/>
    <cellStyle name="_일위대가표-2 13" xfId="38732"/>
    <cellStyle name="_일위대가표-2 14" xfId="38733"/>
    <cellStyle name="_일위대가표-2 2" xfId="38734"/>
    <cellStyle name="_일위대가표-2 3" xfId="38735"/>
    <cellStyle name="_일위대가표-2 4" xfId="38736"/>
    <cellStyle name="_일위대가표-2 5" xfId="38737"/>
    <cellStyle name="_일위대가표-2 6" xfId="38738"/>
    <cellStyle name="_일위대가표-2 7" xfId="38739"/>
    <cellStyle name="_일위대가표-2 8" xfId="38740"/>
    <cellStyle name="_일위대가표-2 9" xfId="38741"/>
    <cellStyle name="_일위대가표참조" xfId="1166"/>
    <cellStyle name="_일위진행중" xfId="15215"/>
    <cellStyle name="_일일 생산성 평가1월" xfId="38742"/>
    <cellStyle name="_일일생산성" xfId="38743"/>
    <cellStyle name="_임금(진흥콘크리트)" xfId="1167"/>
    <cellStyle name="_임금_구분" xfId="1168"/>
    <cellStyle name="_임업연구정보" xfId="1169"/>
    <cellStyle name="_입구용부스(최종)" xfId="35257"/>
    <cellStyle name="_입찰서0901" xfId="38744"/>
    <cellStyle name="_입찰서0901_구엄교(전기내역서)최종" xfId="38745"/>
    <cellStyle name="_입찰서0901_구엄교(전기내역서)최종_변경후내역서 " xfId="38746"/>
    <cellStyle name="_입찰서0901_단가비교(1월)" xfId="38747"/>
    <cellStyle name="_입찰서0901_단가비교(1월)_변경후내역서 " xfId="38748"/>
    <cellStyle name="_입찰서0901_단가비교(1월)_전기내역서(귀일중-분전반제외-0610)" xfId="38749"/>
    <cellStyle name="_입찰서0901_변경후내역서 " xfId="38750"/>
    <cellStyle name="_입찰서0901_세화중(전기내역서)-0305" xfId="38751"/>
    <cellStyle name="_입찰서0901_세화중(전기내역서)-0305_변경후내역서 " xfId="38752"/>
    <cellStyle name="_입찰서0901_소방내역서(동홍초등학교 교실 및 E.V 증축공사)" xfId="38753"/>
    <cellStyle name="_입찰서0901_소방내역서(동홍초등학교 교실 및 E.V 증축공사)_변경후내역서 " xfId="38754"/>
    <cellStyle name="_입찰서0901_소방내역서(동홍초등학교 교실 및 E.V 증축공사)-정광수" xfId="38755"/>
    <cellStyle name="_입찰서0901_소방내역서(동홍초등학교 교실 및 E.V 증축공사)-정광수_변경후내역서 " xfId="38756"/>
    <cellStyle name="_입찰서0901_소방내역서(하례교 교실증축 및 화장실 대수선공사)" xfId="38757"/>
    <cellStyle name="_입찰서0901_소방내역서(하례교 교실증축 및 화장실 대수선공사)_변경후내역서 " xfId="38758"/>
    <cellStyle name="_입찰서0901_애월교(전기내역서)-0307" xfId="38759"/>
    <cellStyle name="_입찰서0901_애월교(전기내역서)-0307_변경후내역서 " xfId="38760"/>
    <cellStyle name="_입찰서0901_애월교(전기내역서)최종" xfId="38761"/>
    <cellStyle name="_입찰서0901_애월교(전기내역서)최종_변경후내역서 " xfId="38762"/>
    <cellStyle name="_입찰서0901_애월교(전기내역서)최종_전기내역서(귀일중-분전반제외-0610)" xfId="38763"/>
    <cellStyle name="_입찰서0901_애월중(전기내역서)최종" xfId="38764"/>
    <cellStyle name="_입찰서0901_애월중(전기내역서)최종_변경후내역서 " xfId="38765"/>
    <cellStyle name="_입찰서0901_일위" xfId="38766"/>
    <cellStyle name="_입찰서0901_일위_변경후내역서 " xfId="38767"/>
    <cellStyle name="_입찰서0901_일위대가" xfId="38768"/>
    <cellStyle name="_입찰서0901_일위대가_변경후내역서 " xfId="38769"/>
    <cellStyle name="_입찰서0901_일위대가_전기내역서(귀일중-분전반제외-0610)" xfId="38770"/>
    <cellStyle name="_입찰서0901_전기내역서" xfId="38771"/>
    <cellStyle name="_입찰서0901_전기내역서(곽금교)" xfId="38772"/>
    <cellStyle name="_입찰서0901_전기내역서(곽금교)_전기내역서" xfId="38773"/>
    <cellStyle name="_입찰서0901_전기내역서(곽금교)_전기내역서(0625)" xfId="38774"/>
    <cellStyle name="_입찰서0901_전기내역서(곽금교)_전기내역서(0625)_전기내역서" xfId="38775"/>
    <cellStyle name="_입찰서0901_전기내역서(곽금교)_전기내역서(귀일중-분전반제외-0610)" xfId="38776"/>
    <cellStyle name="_입찰서0901_전기내역서(곽금교)_전기내역서(동화교)" xfId="38777"/>
    <cellStyle name="_입찰서0901_전기내역서(곽금교)_전기내역서(동화교)_전기내역서" xfId="38778"/>
    <cellStyle name="_입찰서0901_전기내역서(곽금교)_전기내역서(동화교)_전기내역서(0625)" xfId="38779"/>
    <cellStyle name="_입찰서0901_전기내역서(곽금교)_전기내역서(동화교)_전기내역서(0625)_전기내역서" xfId="38780"/>
    <cellStyle name="_입찰서0901_전기내역서(곽금교)_전기내역서(동화교)_전기내역서(귀일중-분전반제외-0610)" xfId="38781"/>
    <cellStyle name="_입찰서0901_전기내역서(곽금교)_전기내역서(동화교)_전기내역서_전기내역서" xfId="38782"/>
    <cellStyle name="_입찰서0901_전기내역서(곽금교)_전기내역서_전기내역서" xfId="38783"/>
    <cellStyle name="_입찰서0901_전기내역서(구례수영장)" xfId="38784"/>
    <cellStyle name="_입찰서0901_전기내역서(구례수영장)_전기내역서(구례수영장-0415)" xfId="38785"/>
    <cellStyle name="_입찰서0901_전기내역서(귀일중-분전반제외-0610)" xfId="38786"/>
    <cellStyle name="_입찰서0901_전기내역서(금악교-0516최종)" xfId="38787"/>
    <cellStyle name="_입찰서0901_전기내역서(금악교-0516최종)_전기내역서(귀일중-분전반제외-0610)" xfId="38788"/>
    <cellStyle name="_입찰서0901_전기내역서(금악교-에어컨)" xfId="38789"/>
    <cellStyle name="_입찰서0901_전기내역서(금악교-에어컨)_전기내역서" xfId="38790"/>
    <cellStyle name="_입찰서0901_전기내역서(금악교-에어컨)_전기내역서(0625)" xfId="38791"/>
    <cellStyle name="_입찰서0901_전기내역서(금악교-에어컨)_전기내역서(0625)_전기내역서" xfId="38792"/>
    <cellStyle name="_입찰서0901_전기내역서(금악교-에어컨)_전기내역서(귀일중-분전반제외-0610)" xfId="38793"/>
    <cellStyle name="_입찰서0901_전기내역서(금악교-에어컨)_전기내역서_전기내역서" xfId="38794"/>
    <cellStyle name="_입찰서0901_전기내역서(동홍초등학교 교실 및 E.V 증축공사)" xfId="38795"/>
    <cellStyle name="_입찰서0901_전기내역서(동홍초등학교 교실 및 E.V 증축공사)_변경후내역서 " xfId="38796"/>
    <cellStyle name="_입찰서0901_전기내역서(동홍초등학교 교실 및 E.V 증축공사)-정광수" xfId="38797"/>
    <cellStyle name="_입찰서0901_전기내역서(동홍초등학교 교실 및 E.V 증축공사)-정광수_변경후내역서 " xfId="38798"/>
    <cellStyle name="_입찰서0901_전기내역서(동홍초등학교 교실 및 E.V 증축공사)-최종" xfId="38799"/>
    <cellStyle name="_입찰서0901_전기내역서(동홍초등학교 교실 및 E.V 증축공사)-최종_변경후내역서 " xfId="38800"/>
    <cellStyle name="_입찰서0901_전기내역서(동화교-최종)" xfId="38801"/>
    <cellStyle name="_입찰서0901_전기내역서(동화교-최종)_전기내역서(귀일중-분전반제외-0610)" xfId="38802"/>
    <cellStyle name="_입찰서0901_전기내역서(물메0725)" xfId="38803"/>
    <cellStyle name="_입찰서0901_전기내역서(삼양동사무소)" xfId="38804"/>
    <cellStyle name="_입찰서0901_전기내역서(온성학교)" xfId="38805"/>
    <cellStyle name="_입찰서0901_전기내역서(온성학교)_변경후내역서 " xfId="38806"/>
    <cellStyle name="_입찰서0901_전기내역서(제주시교육청사)" xfId="38807"/>
    <cellStyle name="_입찰서0901_전기내역서(탐라교육원)-최종" xfId="38808"/>
    <cellStyle name="_입찰서0901_전기내역서(하나로마트)" xfId="38809"/>
    <cellStyle name="_입찰서0901_전기내역서(하나로마트)_변경후내역서 " xfId="38810"/>
    <cellStyle name="_입찰서0901_전기내역서(하례교 교실증축 및 화장실 대수선공사)" xfId="38811"/>
    <cellStyle name="_입찰서0901_전기내역서(하례교 교실증축 및 화장실 대수선공사)_변경후내역서 " xfId="38812"/>
    <cellStyle name="_입찰서0901_전기내역서1" xfId="38813"/>
    <cellStyle name="_입찰서0901_전기표지 및 산출서(절물)" xfId="38814"/>
    <cellStyle name="_입찰서0901_전기표지 및 산출서(절물)_변경후내역서 " xfId="38815"/>
    <cellStyle name="_입찰서0901_조천중(전기내역서)최종 (1)" xfId="38816"/>
    <cellStyle name="_입찰서0901_조천중(전기내역서)최종 (1)_변경후내역서 " xfId="38817"/>
    <cellStyle name="_입찰서0901_조천중(전기내역서)최종 (1)_전기내역서(귀일중-분전반제외-0610)" xfId="38818"/>
    <cellStyle name="_입찰서0901_통신내역서(구례군)" xfId="38819"/>
    <cellStyle name="_입찰서0901_통신내역서(구례군)_전기내역서(구례수영장-0415)" xfId="38820"/>
    <cellStyle name="_입찰서0901_통신내역서(동홍초등학교 교실 및 E.V 증축공사)" xfId="38821"/>
    <cellStyle name="_입찰서0901_통신내역서(동홍초등학교 교실 및 E.V 증축공사)_변경후내역서 " xfId="38822"/>
    <cellStyle name="_입찰서0901_통신내역서(동홍초등학교 교실 및 E.V 증축공사)-최종" xfId="38823"/>
    <cellStyle name="_입찰서0901_통신내역서(동홍초등학교 교실 및 E.V 증축공사)-최종_변경후내역서 " xfId="38824"/>
    <cellStyle name="_입찰서0901_통신내역서(하나로마트)" xfId="38825"/>
    <cellStyle name="_입찰서0901_통신내역서(하나로마트)_변경후내역서 " xfId="38826"/>
    <cellStyle name="_입찰서0901_통신내역서(하례교 교실증축 및 화장실 대수선공사)" xfId="38827"/>
    <cellStyle name="_입찰서0901_통신내역서(하례교 교실증축 및 화장실 대수선공사)_변경후내역서 " xfId="38828"/>
    <cellStyle name="_입찰서0901_플러스마트 전기설비공사" xfId="38829"/>
    <cellStyle name="_입찰서1016" xfId="38830"/>
    <cellStyle name="_입찰서1016_구엄교(전기내역서)최종" xfId="38831"/>
    <cellStyle name="_입찰서1016_구엄교(전기내역서)최종_변경후내역서 " xfId="38832"/>
    <cellStyle name="_입찰서1016_단가비교(1월)" xfId="38833"/>
    <cellStyle name="_입찰서1016_단가비교(1월)_변경후내역서 " xfId="38834"/>
    <cellStyle name="_입찰서1016_단가비교(1월)_전기내역서(귀일중-분전반제외-0610)" xfId="38835"/>
    <cellStyle name="_입찰서1016_변경후내역서 " xfId="38836"/>
    <cellStyle name="_입찰서1016_세화중(전기내역서)-0305" xfId="38837"/>
    <cellStyle name="_입찰서1016_세화중(전기내역서)-0305_변경후내역서 " xfId="38838"/>
    <cellStyle name="_입찰서1016_소방내역서(동홍초등학교 교실 및 E.V 증축공사)" xfId="38839"/>
    <cellStyle name="_입찰서1016_소방내역서(동홍초등학교 교실 및 E.V 증축공사)_변경후내역서 " xfId="38840"/>
    <cellStyle name="_입찰서1016_소방내역서(동홍초등학교 교실 및 E.V 증축공사)-정광수" xfId="38841"/>
    <cellStyle name="_입찰서1016_소방내역서(동홍초등학교 교실 및 E.V 증축공사)-정광수_변경후내역서 " xfId="38842"/>
    <cellStyle name="_입찰서1016_소방내역서(하례교 교실증축 및 화장실 대수선공사)" xfId="38843"/>
    <cellStyle name="_입찰서1016_소방내역서(하례교 교실증축 및 화장실 대수선공사)_변경후내역서 " xfId="38844"/>
    <cellStyle name="_입찰서1016_애월교(전기내역서)-0307" xfId="38845"/>
    <cellStyle name="_입찰서1016_애월교(전기내역서)-0307_변경후내역서 " xfId="38846"/>
    <cellStyle name="_입찰서1016_애월교(전기내역서)최종" xfId="38847"/>
    <cellStyle name="_입찰서1016_애월교(전기내역서)최종_변경후내역서 " xfId="38848"/>
    <cellStyle name="_입찰서1016_애월교(전기내역서)최종_전기내역서(귀일중-분전반제외-0610)" xfId="38849"/>
    <cellStyle name="_입찰서1016_애월중(전기내역서)최종" xfId="38850"/>
    <cellStyle name="_입찰서1016_애월중(전기내역서)최종_변경후내역서 " xfId="38851"/>
    <cellStyle name="_입찰서1016_일위" xfId="38852"/>
    <cellStyle name="_입찰서1016_일위_변경후내역서 " xfId="38853"/>
    <cellStyle name="_입찰서1016_일위대가" xfId="38854"/>
    <cellStyle name="_입찰서1016_일위대가_변경후내역서 " xfId="38855"/>
    <cellStyle name="_입찰서1016_일위대가_전기내역서(귀일중-분전반제외-0610)" xfId="38856"/>
    <cellStyle name="_입찰서1016_전기내역서" xfId="38857"/>
    <cellStyle name="_입찰서1016_전기내역서(곽금교)" xfId="38858"/>
    <cellStyle name="_입찰서1016_전기내역서(곽금교)_전기내역서" xfId="38859"/>
    <cellStyle name="_입찰서1016_전기내역서(곽금교)_전기내역서(0625)" xfId="38860"/>
    <cellStyle name="_입찰서1016_전기내역서(곽금교)_전기내역서(0625)_전기내역서" xfId="38861"/>
    <cellStyle name="_입찰서1016_전기내역서(곽금교)_전기내역서(귀일중-분전반제외-0610)" xfId="38862"/>
    <cellStyle name="_입찰서1016_전기내역서(곽금교)_전기내역서(동화교)" xfId="38863"/>
    <cellStyle name="_입찰서1016_전기내역서(곽금교)_전기내역서(동화교)_전기내역서" xfId="38864"/>
    <cellStyle name="_입찰서1016_전기내역서(곽금교)_전기내역서(동화교)_전기내역서(0625)" xfId="38865"/>
    <cellStyle name="_입찰서1016_전기내역서(곽금교)_전기내역서(동화교)_전기내역서(0625)_전기내역서" xfId="38866"/>
    <cellStyle name="_입찰서1016_전기내역서(곽금교)_전기내역서(동화교)_전기내역서(귀일중-분전반제외-0610)" xfId="38867"/>
    <cellStyle name="_입찰서1016_전기내역서(곽금교)_전기내역서(동화교)_전기내역서_전기내역서" xfId="38868"/>
    <cellStyle name="_입찰서1016_전기내역서(곽금교)_전기내역서_전기내역서" xfId="38869"/>
    <cellStyle name="_입찰서1016_전기내역서(구례수영장)" xfId="38870"/>
    <cellStyle name="_입찰서1016_전기내역서(구례수영장)_전기내역서(구례수영장-0415)" xfId="38871"/>
    <cellStyle name="_입찰서1016_전기내역서(귀일중-분전반제외-0610)" xfId="38872"/>
    <cellStyle name="_입찰서1016_전기내역서(금악교-0516최종)" xfId="38873"/>
    <cellStyle name="_입찰서1016_전기내역서(금악교-0516최종)_전기내역서(귀일중-분전반제외-0610)" xfId="38874"/>
    <cellStyle name="_입찰서1016_전기내역서(금악교-에어컨)" xfId="38875"/>
    <cellStyle name="_입찰서1016_전기내역서(금악교-에어컨)_전기내역서" xfId="38876"/>
    <cellStyle name="_입찰서1016_전기내역서(금악교-에어컨)_전기내역서(0625)" xfId="38877"/>
    <cellStyle name="_입찰서1016_전기내역서(금악교-에어컨)_전기내역서(0625)_전기내역서" xfId="38878"/>
    <cellStyle name="_입찰서1016_전기내역서(금악교-에어컨)_전기내역서(귀일중-분전반제외-0610)" xfId="38879"/>
    <cellStyle name="_입찰서1016_전기내역서(금악교-에어컨)_전기내역서_전기내역서" xfId="38880"/>
    <cellStyle name="_입찰서1016_전기내역서(동홍초등학교 교실 및 E.V 증축공사)" xfId="38881"/>
    <cellStyle name="_입찰서1016_전기내역서(동홍초등학교 교실 및 E.V 증축공사)_변경후내역서 " xfId="38882"/>
    <cellStyle name="_입찰서1016_전기내역서(동홍초등학교 교실 및 E.V 증축공사)-정광수" xfId="38883"/>
    <cellStyle name="_입찰서1016_전기내역서(동홍초등학교 교실 및 E.V 증축공사)-정광수_변경후내역서 " xfId="38884"/>
    <cellStyle name="_입찰서1016_전기내역서(동홍초등학교 교실 및 E.V 증축공사)-최종" xfId="38885"/>
    <cellStyle name="_입찰서1016_전기내역서(동홍초등학교 교실 및 E.V 증축공사)-최종_변경후내역서 " xfId="38886"/>
    <cellStyle name="_입찰서1016_전기내역서(동화교-최종)" xfId="38887"/>
    <cellStyle name="_입찰서1016_전기내역서(동화교-최종)_전기내역서(귀일중-분전반제외-0610)" xfId="38888"/>
    <cellStyle name="_입찰서1016_전기내역서(물메0725)" xfId="38889"/>
    <cellStyle name="_입찰서1016_전기내역서(삼양동사무소)" xfId="38890"/>
    <cellStyle name="_입찰서1016_전기내역서(온성학교)" xfId="38891"/>
    <cellStyle name="_입찰서1016_전기내역서(온성학교)_변경후내역서 " xfId="38892"/>
    <cellStyle name="_입찰서1016_전기내역서(제주시교육청사)" xfId="38893"/>
    <cellStyle name="_입찰서1016_전기내역서(탐라교육원)-최종" xfId="38894"/>
    <cellStyle name="_입찰서1016_전기내역서(하나로마트)" xfId="38895"/>
    <cellStyle name="_입찰서1016_전기내역서(하나로마트)_변경후내역서 " xfId="38896"/>
    <cellStyle name="_입찰서1016_전기내역서(하례교 교실증축 및 화장실 대수선공사)" xfId="38897"/>
    <cellStyle name="_입찰서1016_전기내역서(하례교 교실증축 및 화장실 대수선공사)_변경후내역서 " xfId="38898"/>
    <cellStyle name="_입찰서1016_전기내역서1" xfId="38899"/>
    <cellStyle name="_입찰서1016_전기표지 및 산출서(절물)" xfId="38900"/>
    <cellStyle name="_입찰서1016_전기표지 및 산출서(절물)_변경후내역서 " xfId="38901"/>
    <cellStyle name="_입찰서1016_조천중(전기내역서)최종 (1)" xfId="38902"/>
    <cellStyle name="_입찰서1016_조천중(전기내역서)최종 (1)_변경후내역서 " xfId="38903"/>
    <cellStyle name="_입찰서1016_조천중(전기내역서)최종 (1)_전기내역서(귀일중-분전반제외-0610)" xfId="38904"/>
    <cellStyle name="_입찰서1016_통신내역서(구례군)" xfId="38905"/>
    <cellStyle name="_입찰서1016_통신내역서(구례군)_전기내역서(구례수영장-0415)" xfId="38906"/>
    <cellStyle name="_입찰서1016_통신내역서(동홍초등학교 교실 및 E.V 증축공사)" xfId="38907"/>
    <cellStyle name="_입찰서1016_통신내역서(동홍초등학교 교실 및 E.V 증축공사)_변경후내역서 " xfId="38908"/>
    <cellStyle name="_입찰서1016_통신내역서(동홍초등학교 교실 및 E.V 증축공사)-최종" xfId="38909"/>
    <cellStyle name="_입찰서1016_통신내역서(동홍초등학교 교실 및 E.V 증축공사)-최종_변경후내역서 " xfId="38910"/>
    <cellStyle name="_입찰서1016_통신내역서(하나로마트)" xfId="38911"/>
    <cellStyle name="_입찰서1016_통신내역서(하나로마트)_변경후내역서 " xfId="38912"/>
    <cellStyle name="_입찰서1016_통신내역서(하례교 교실증축 및 화장실 대수선공사)" xfId="38913"/>
    <cellStyle name="_입찰서1016_통신내역서(하례교 교실증축 및 화장실 대수선공사)_변경후내역서 " xfId="38914"/>
    <cellStyle name="_입찰서1016_플러스마트 전기설비공사" xfId="38915"/>
    <cellStyle name="_입찰표지 " xfId="4268"/>
    <cellStyle name="_입찰표지 _(현)영산강 화원지구 포장공사" xfId="15216"/>
    <cellStyle name="_입찰표지 _030902 아산154KV 관로 전기공사" xfId="15217"/>
    <cellStyle name="_입찰표지 _1. 가실행예산(0629 도면기준)" xfId="38916"/>
    <cellStyle name="_입찰표지 _1. 가실행예산(0629 도면기준)_4.일신통신 가실행예산(재견적合)" xfId="38917"/>
    <cellStyle name="_입찰표지 _1. 가실행예산(0629 도면기준)_을" xfId="38918"/>
    <cellStyle name="_입찰표지 _1.본실행 - 조정(안)" xfId="38919"/>
    <cellStyle name="_입찰표지 _1.본실행 - 조정(안)_4.일신통신 가실행예산(재견적合)" xfId="38920"/>
    <cellStyle name="_입찰표지 _1.본실행 - 조정(안)_을" xfId="38921"/>
    <cellStyle name="_입찰표지 _1.총괄집계" xfId="4269"/>
    <cellStyle name="_입찰표지 _1.측구" xfId="4270"/>
    <cellStyle name="_입찰표지 _1공구기계소화견적서-김앤드이" xfId="38922"/>
    <cellStyle name="_입찰표지 _1공구기계소화견적서-김앤드이_목공사 물량산출서(기술부 수정)" xfId="38923"/>
    <cellStyle name="_입찰표지 _1공구기계소화견적서-김앤드이_목공사 물량산출서(기술부 수정)_Guest House 인테리어(석공사제외)" xfId="38924"/>
    <cellStyle name="_입찰표지 _1공구기계소화견적서-김앤드이_목공사 물량산출서(기술부 수정)_게스트하우스 인테리어" xfId="38925"/>
    <cellStyle name="_입찰표지 _4.일신통신 가실행예산(재견적合)" xfId="38926"/>
    <cellStyle name="_입찰표지 _Book1" xfId="4271"/>
    <cellStyle name="_입찰표지 _Book2" xfId="4272"/>
    <cellStyle name="_입찰표지 _Book5" xfId="15218"/>
    <cellStyle name="_입찰표지 _buip (2)" xfId="15219"/>
    <cellStyle name="_입찰표지 _buip (2)_(현)영산강 화원지구 포장공사" xfId="15220"/>
    <cellStyle name="_입찰표지 _buip (2)_LG전선 내역서(설비-2차)" xfId="38927"/>
    <cellStyle name="_입찰표지 _buip (2)_견적서(2001-1)" xfId="15221"/>
    <cellStyle name="_입찰표지 _buip (2)_견적서(2001-1)_(현)영산강 화원지구 포장공사" xfId="15222"/>
    <cellStyle name="_입찰표지 _buip (2)_견적서(2001-1)_견적서(2002-1)" xfId="15223"/>
    <cellStyle name="_입찰표지 _buip (2)_견적서(2001-1)_견적서(2002-1)_(현)영산강 화원지구 포장공사" xfId="15224"/>
    <cellStyle name="_입찰표지 _buip (2)_견적서(2001-1)_견적서(2002-1)_견적서(2002-1)" xfId="15225"/>
    <cellStyle name="_입찰표지 _buip (2)_견적서(2001-1)_견적서(2002-1)_견적서(2002-1)_(현)영산강 화원지구 포장공사" xfId="15226"/>
    <cellStyle name="_입찰표지 _buip (2)_견적서(2001-1)_견적서(2002-1)_대중견적서(2002-1)" xfId="15227"/>
    <cellStyle name="_입찰표지 _buip (2)_견적서(2001-1)_견적서(2002-1)_대중견적서(2002-1)_(현)영산강 화원지구 포장공사" xfId="15228"/>
    <cellStyle name="_입찰표지 _buip (2)_견적서(2001-1.)" xfId="15229"/>
    <cellStyle name="_입찰표지 _buip (2)_견적서(2001-1.)_(현)영산강 화원지구 포장공사" xfId="15230"/>
    <cellStyle name="_입찰표지 _buip (2)_견적서(2001-1.)_견적서(2002-1)" xfId="15231"/>
    <cellStyle name="_입찰표지 _buip (2)_견적서(2001-1.)_견적서(2002-1)_(현)영산강 화원지구 포장공사" xfId="15232"/>
    <cellStyle name="_입찰표지 _buip (2)_견적서(2001-1.)_견적서(2002-1)_견적서(2002-1)" xfId="15233"/>
    <cellStyle name="_입찰표지 _buip (2)_견적서(2001-1.)_견적서(2002-1)_견적서(2002-1)_(현)영산강 화원지구 포장공사" xfId="15234"/>
    <cellStyle name="_입찰표지 _buip (2)_견적서(2001-1.)_견적서(2002-1)_대중견적서(2002-1)" xfId="15235"/>
    <cellStyle name="_입찰표지 _buip (2)_견적서(2001-1.)_견적서(2002-1)_대중견적서(2002-1)_(현)영산강 화원지구 포장공사" xfId="15236"/>
    <cellStyle name="_입찰표지 _buip (2)_견적서(2002-1)" xfId="15237"/>
    <cellStyle name="_입찰표지 _buip (2)_견적서(2002-1)_(현)영산강 화원지구 포장공사" xfId="15238"/>
    <cellStyle name="_입찰표지 _buip (2)_견적서(2002-1)_견적서(2002-1)" xfId="15239"/>
    <cellStyle name="_입찰표지 _buip (2)_견적서(2002-1)_견적서(2002-1)_(현)영산강 화원지구 포장공사" xfId="15240"/>
    <cellStyle name="_입찰표지 _buip (2)_견적서(2002-1)_대중견적서(2002-1)" xfId="15241"/>
    <cellStyle name="_입찰표지 _buip (2)_견적서(2002-1)_대중견적서(2002-1)_(현)영산강 화원지구 포장공사" xfId="15242"/>
    <cellStyle name="_입찰표지 _buip (2)_역곡동 견적서-제출-10월02일-46억8천" xfId="38928"/>
    <cellStyle name="_입찰표지 _buip (2)_역곡동 견적서-제출-10월02일-46억8천_LG전선 내역서(설비-2차)" xfId="38929"/>
    <cellStyle name="_입찰표지 _buip (2)_역곡동 견적서-제출-10월02일-46억8천_전기내역서(02.22)" xfId="38930"/>
    <cellStyle name="_입찰표지 _buip (2)_전기내역서(02.22)" xfId="38931"/>
    <cellStyle name="_입찰표지 _HVAC공내역(삼강천안)제출" xfId="38932"/>
    <cellStyle name="_입찰표지 _HVAC공내역(삼강천안)제출_목공사 물량산출서(기술부 수정)" xfId="38933"/>
    <cellStyle name="_입찰표지 _HVAC공내역(삼강천안)제출_목공사 물량산출서(기술부 수정)_Guest House 인테리어(석공사제외)" xfId="38934"/>
    <cellStyle name="_입찰표지 _HVAC공내역(삼강천안)제출_목공사 물량산출서(기술부 수정)_게스트하우스 인테리어" xfId="38935"/>
    <cellStyle name="_입찰표지 _ip (2)" xfId="15243"/>
    <cellStyle name="_입찰표지 _ip (2)_(현)영산강 화원지구 포장공사" xfId="15244"/>
    <cellStyle name="_입찰표지 _ip (2)_LG전선 내역서(설비-2차)" xfId="38936"/>
    <cellStyle name="_입찰표지 _ip (2)_견적서(2001-1)" xfId="15245"/>
    <cellStyle name="_입찰표지 _ip (2)_견적서(2001-1)_(현)영산강 화원지구 포장공사" xfId="15246"/>
    <cellStyle name="_입찰표지 _ip (2)_견적서(2001-1)_견적서(2002-1)" xfId="15247"/>
    <cellStyle name="_입찰표지 _ip (2)_견적서(2001-1)_견적서(2002-1)_(현)영산강 화원지구 포장공사" xfId="15248"/>
    <cellStyle name="_입찰표지 _ip (2)_견적서(2001-1)_견적서(2002-1)_견적서(2002-1)" xfId="15249"/>
    <cellStyle name="_입찰표지 _ip (2)_견적서(2001-1)_견적서(2002-1)_견적서(2002-1)_(현)영산강 화원지구 포장공사" xfId="15250"/>
    <cellStyle name="_입찰표지 _ip (2)_견적서(2001-1)_견적서(2002-1)_대중견적서(2002-1)" xfId="15251"/>
    <cellStyle name="_입찰표지 _ip (2)_견적서(2001-1)_견적서(2002-1)_대중견적서(2002-1)_(현)영산강 화원지구 포장공사" xfId="15252"/>
    <cellStyle name="_입찰표지 _ip (2)_견적서(2001-1.)" xfId="15253"/>
    <cellStyle name="_입찰표지 _ip (2)_견적서(2001-1.)_(현)영산강 화원지구 포장공사" xfId="15254"/>
    <cellStyle name="_입찰표지 _ip (2)_견적서(2001-1.)_견적서(2002-1)" xfId="15255"/>
    <cellStyle name="_입찰표지 _ip (2)_견적서(2001-1.)_견적서(2002-1)_(현)영산강 화원지구 포장공사" xfId="15256"/>
    <cellStyle name="_입찰표지 _ip (2)_견적서(2001-1.)_견적서(2002-1)_견적서(2002-1)" xfId="15257"/>
    <cellStyle name="_입찰표지 _ip (2)_견적서(2001-1.)_견적서(2002-1)_견적서(2002-1)_(현)영산강 화원지구 포장공사" xfId="15258"/>
    <cellStyle name="_입찰표지 _ip (2)_견적서(2001-1.)_견적서(2002-1)_대중견적서(2002-1)" xfId="15259"/>
    <cellStyle name="_입찰표지 _ip (2)_견적서(2001-1.)_견적서(2002-1)_대중견적서(2002-1)_(현)영산강 화원지구 포장공사" xfId="15260"/>
    <cellStyle name="_입찰표지 _ip (2)_견적서(2002-1)" xfId="15261"/>
    <cellStyle name="_입찰표지 _ip (2)_견적서(2002-1)_(현)영산강 화원지구 포장공사" xfId="15262"/>
    <cellStyle name="_입찰표지 _ip (2)_견적서(2002-1)_견적서(2002-1)" xfId="15263"/>
    <cellStyle name="_입찰표지 _ip (2)_견적서(2002-1)_견적서(2002-1)_(현)영산강 화원지구 포장공사" xfId="15264"/>
    <cellStyle name="_입찰표지 _ip (2)_견적서(2002-1)_대중견적서(2002-1)" xfId="15265"/>
    <cellStyle name="_입찰표지 _ip (2)_견적서(2002-1)_대중견적서(2002-1)_(현)영산강 화원지구 포장공사" xfId="15266"/>
    <cellStyle name="_입찰표지 _ip (2)_역곡동 견적서-제출-10월02일-46억8천" xfId="38937"/>
    <cellStyle name="_입찰표지 _ip (2)_역곡동 견적서-제출-10월02일-46억8천_LG전선 내역서(설비-2차)" xfId="38938"/>
    <cellStyle name="_입찰표지 _ip (2)_역곡동 견적서-제출-10월02일-46억8천_전기내역서(02.22)" xfId="38939"/>
    <cellStyle name="_입찰표지 _ip (2)_전기내역서(02.22)" xfId="38940"/>
    <cellStyle name="_입찰표지 _jipbun (2)" xfId="15267"/>
    <cellStyle name="_입찰표지 _jipbun (2)_(현)영산강 화원지구 포장공사" xfId="15268"/>
    <cellStyle name="_입찰표지 _jipbun (2)_LG전선 내역서(설비-2차)" xfId="38941"/>
    <cellStyle name="_입찰표지 _jipbun (2)_견적서(2001-1)" xfId="15269"/>
    <cellStyle name="_입찰표지 _jipbun (2)_견적서(2001-1)_(현)영산강 화원지구 포장공사" xfId="15270"/>
    <cellStyle name="_입찰표지 _jipbun (2)_견적서(2001-1)_견적서(2002-1)" xfId="15271"/>
    <cellStyle name="_입찰표지 _jipbun (2)_견적서(2001-1)_견적서(2002-1)_(현)영산강 화원지구 포장공사" xfId="15272"/>
    <cellStyle name="_입찰표지 _jipbun (2)_견적서(2001-1)_견적서(2002-1)_견적서(2002-1)" xfId="15273"/>
    <cellStyle name="_입찰표지 _jipbun (2)_견적서(2001-1)_견적서(2002-1)_견적서(2002-1)_(현)영산강 화원지구 포장공사" xfId="15274"/>
    <cellStyle name="_입찰표지 _jipbun (2)_견적서(2001-1)_견적서(2002-1)_대중견적서(2002-1)" xfId="15275"/>
    <cellStyle name="_입찰표지 _jipbun (2)_견적서(2001-1)_견적서(2002-1)_대중견적서(2002-1)_(현)영산강 화원지구 포장공사" xfId="15276"/>
    <cellStyle name="_입찰표지 _jipbun (2)_견적서(2001-1.)" xfId="15277"/>
    <cellStyle name="_입찰표지 _jipbun (2)_견적서(2001-1.)_(현)영산강 화원지구 포장공사" xfId="15278"/>
    <cellStyle name="_입찰표지 _jipbun (2)_견적서(2001-1.)_견적서(2002-1)" xfId="15279"/>
    <cellStyle name="_입찰표지 _jipbun (2)_견적서(2001-1.)_견적서(2002-1)_(현)영산강 화원지구 포장공사" xfId="15280"/>
    <cellStyle name="_입찰표지 _jipbun (2)_견적서(2001-1.)_견적서(2002-1)_견적서(2002-1)" xfId="15281"/>
    <cellStyle name="_입찰표지 _jipbun (2)_견적서(2001-1.)_견적서(2002-1)_견적서(2002-1)_(현)영산강 화원지구 포장공사" xfId="15282"/>
    <cellStyle name="_입찰표지 _jipbun (2)_견적서(2001-1.)_견적서(2002-1)_대중견적서(2002-1)" xfId="15283"/>
    <cellStyle name="_입찰표지 _jipbun (2)_견적서(2001-1.)_견적서(2002-1)_대중견적서(2002-1)_(현)영산강 화원지구 포장공사" xfId="15284"/>
    <cellStyle name="_입찰표지 _jipbun (2)_견적서(2002-1)" xfId="15285"/>
    <cellStyle name="_입찰표지 _jipbun (2)_견적서(2002-1)_(현)영산강 화원지구 포장공사" xfId="15286"/>
    <cellStyle name="_입찰표지 _jipbun (2)_견적서(2002-1)_견적서(2002-1)" xfId="15287"/>
    <cellStyle name="_입찰표지 _jipbun (2)_견적서(2002-1)_견적서(2002-1)_(현)영산강 화원지구 포장공사" xfId="15288"/>
    <cellStyle name="_입찰표지 _jipbun (2)_견적서(2002-1)_대중견적서(2002-1)" xfId="15289"/>
    <cellStyle name="_입찰표지 _jipbun (2)_견적서(2002-1)_대중견적서(2002-1)_(현)영산강 화원지구 포장공사" xfId="15290"/>
    <cellStyle name="_입찰표지 _jipbun (2)_역곡동 견적서-제출-10월02일-46억8천" xfId="38942"/>
    <cellStyle name="_입찰표지 _jipbun (2)_역곡동 견적서-제출-10월02일-46억8천_LG전선 내역서(설비-2차)" xfId="38943"/>
    <cellStyle name="_입찰표지 _jipbun (2)_역곡동 견적서-제출-10월02일-46억8천_전기내역서(02.22)" xfId="38944"/>
    <cellStyle name="_입찰표지 _jipbun (2)_전기내역서(02.22)" xfId="38945"/>
    <cellStyle name="_입찰표지 _KJH-007 서울민자역사" xfId="15291"/>
    <cellStyle name="_입찰표지 _KJH-007 서울민자역사_서울역사전기내역서" xfId="15292"/>
    <cellStyle name="_입찰표지 _KJH-007 서울민자역사_전기 도급 변경내역서(2004(1).01.26)" xfId="15293"/>
    <cellStyle name="_입찰표지 _LG유통하남점신축공사" xfId="38946"/>
    <cellStyle name="_입찰표지 _LG유통하남점신축공사_목공사 물량산출서(기술부 수정)" xfId="38947"/>
    <cellStyle name="_입찰표지 _LG유통하남점신축공사_목공사 물량산출서(기술부 수정)_Guest House 인테리어(석공사제외)" xfId="38948"/>
    <cellStyle name="_입찰표지 _LG유통하남점신축공사_목공사 물량산출서(기술부 수정)_게스트하우스 인테리어" xfId="38949"/>
    <cellStyle name="_입찰표지 _LG전선 내역서(설비-2차)" xfId="38950"/>
    <cellStyle name="_입찰표지 _L형옹벽" xfId="4273"/>
    <cellStyle name="_입찰표지 _L형옹벽(25m)" xfId="4274"/>
    <cellStyle name="_입찰표지 _U형개거1x1(NO.161+7)" xfId="4275"/>
    <cellStyle name="_입찰표지 _U형개거실정보고(0.6)162" xfId="4276"/>
    <cellStyle name="_입찰표지 _U형개거실정보고(1.0)162" xfId="4277"/>
    <cellStyle name="_입찰표지 _U형개거실정보고(1.5)" xfId="4278"/>
    <cellStyle name="_입찰표지 _U형개거실정보고(BOX)" xfId="4279"/>
    <cellStyle name="_입찰표지 _U형개거실정보고(BOX)_Book1" xfId="4280"/>
    <cellStyle name="_입찰표지 _U형개거실정보고(민원)" xfId="4281"/>
    <cellStyle name="_입찰표지 _U형개거실정보고(민원)_Book1" xfId="4282"/>
    <cellStyle name="_입찰표지 _U형개거실정보고(민원1)" xfId="4283"/>
    <cellStyle name="_입찰표지 _U형측구(m당 단가)" xfId="4284"/>
    <cellStyle name="_입찰표지 _ycw-002 월곶아파트" xfId="15294"/>
    <cellStyle name="_입찰표지 _ycw-002 월곶아파트_KJH-007 서울민자역사" xfId="15295"/>
    <cellStyle name="_입찰표지 _ycw-002 월곶아파트_KJH-007 서울민자역사_서울역사전기내역서" xfId="15296"/>
    <cellStyle name="_입찰표지 _ycw-002 월곶아파트_KJH-007 서울민자역사_전기 도급 변경내역서(2004(1).01.26)" xfId="15297"/>
    <cellStyle name="_입찰표지 _ycw-002 월곶아파트_서울역사전기내역서" xfId="15298"/>
    <cellStyle name="_입찰표지 _ycw-002 월곶아파트_전기 도급 변경내역서(2004(1).01.26)" xfId="15299"/>
    <cellStyle name="_입찰표지 _거제U-2(3차)" xfId="38951"/>
    <cellStyle name="_입찰표지 _거제U-2(3차)_거제U-2(3차)" xfId="38952"/>
    <cellStyle name="_입찰표지 _거제U-2(3차)_거제U-2(3차)_김천농업기술센터-이정준0420" xfId="38953"/>
    <cellStyle name="_입찰표지 _거제U-2(3차)_거제U-2(3차)_김천전망대조명공사0323" xfId="38954"/>
    <cellStyle name="_입찰표지 _거제U-2(3차)_거제U-2(3차)_김천전망대조명공사0323_김천농업기술센터-이정준0420" xfId="38955"/>
    <cellStyle name="_입찰표지 _거제U-2(3차)_거제U-2(3차)_신석용상투찰" xfId="38956"/>
    <cellStyle name="_입찰표지 _거제U-2(3차)_거제U-2(3차)_신석용상투찰_김천농업기술센터-이정준0420" xfId="38957"/>
    <cellStyle name="_입찰표지 _거제U-2(3차)_거제U-2(3차)_신석용상투찰_김천전망대조명공사0323" xfId="38958"/>
    <cellStyle name="_입찰표지 _거제U-2(3차)_거제U-2(3차)_신석용상투찰_김천전망대조명공사0323_김천농업기술센터-이정준0420" xfId="38959"/>
    <cellStyle name="_입찰표지 _거제U-2(3차)_김천농업기술센터-이정준0420" xfId="38960"/>
    <cellStyle name="_입찰표지 _거제U-2(3차)_김천전망대조명공사0323" xfId="38961"/>
    <cellStyle name="_입찰표지 _거제U-2(3차)_김천전망대조명공사0323_김천농업기술센터-이정준0420" xfId="38962"/>
    <cellStyle name="_입찰표지 _거제U-2(3차)_신석용상투찰" xfId="38963"/>
    <cellStyle name="_입찰표지 _거제U-2(3차)_신석용상투찰_김천농업기술센터-이정준0420" xfId="38964"/>
    <cellStyle name="_입찰표지 _거제U-2(3차)_신석용상투찰_김천전망대조명공사0323" xfId="38965"/>
    <cellStyle name="_입찰표지 _거제U-2(3차)_신석용상투찰_김천전망대조명공사0323_김천농업기술센터-이정준0420" xfId="38966"/>
    <cellStyle name="_입찰표지 _견적대비표-토공,구조물공사(본사)" xfId="4285"/>
    <cellStyle name="_입찰표지 _견적서(2001-1)" xfId="15300"/>
    <cellStyle name="_입찰표지 _견적서(2001-1)_(현)영산강 화원지구 포장공사" xfId="15301"/>
    <cellStyle name="_입찰표지 _견적서(2001-1)_견적서(2002-1)" xfId="15302"/>
    <cellStyle name="_입찰표지 _견적서(2001-1)_견적서(2002-1)_(현)영산강 화원지구 포장공사" xfId="15303"/>
    <cellStyle name="_입찰표지 _견적서(2001-1)_견적서(2002-1)_견적서(2002-1)" xfId="15304"/>
    <cellStyle name="_입찰표지 _견적서(2001-1)_견적서(2002-1)_견적서(2002-1)_(현)영산강 화원지구 포장공사" xfId="15305"/>
    <cellStyle name="_입찰표지 _견적서(2001-1)_견적서(2002-1)_대중견적서(2002-1)" xfId="15306"/>
    <cellStyle name="_입찰표지 _견적서(2001-1)_견적서(2002-1)_대중견적서(2002-1)_(현)영산강 화원지구 포장공사" xfId="15307"/>
    <cellStyle name="_입찰표지 _견적서(2001-1.)" xfId="15308"/>
    <cellStyle name="_입찰표지 _견적서(2001-1.)_(현)영산강 화원지구 포장공사" xfId="15309"/>
    <cellStyle name="_입찰표지 _견적서(2001-1.)_견적서(2002-1)" xfId="15310"/>
    <cellStyle name="_입찰표지 _견적서(2001-1.)_견적서(2002-1)_(현)영산강 화원지구 포장공사" xfId="15311"/>
    <cellStyle name="_입찰표지 _견적서(2001-1.)_견적서(2002-1)_견적서(2002-1)" xfId="15312"/>
    <cellStyle name="_입찰표지 _견적서(2001-1.)_견적서(2002-1)_견적서(2002-1)_(현)영산강 화원지구 포장공사" xfId="15313"/>
    <cellStyle name="_입찰표지 _견적서(2001-1.)_견적서(2002-1)_대중견적서(2002-1)" xfId="15314"/>
    <cellStyle name="_입찰표지 _견적서(2001-1.)_견적서(2002-1)_대중견적서(2002-1)_(현)영산강 화원지구 포장공사" xfId="15315"/>
    <cellStyle name="_입찰표지 _견적서(2002-1)" xfId="15316"/>
    <cellStyle name="_입찰표지 _견적서(2002-1)_(현)영산강 화원지구 포장공사" xfId="15317"/>
    <cellStyle name="_입찰표지 _견적서(2002-1)_견적서(2002-1)" xfId="15318"/>
    <cellStyle name="_입찰표지 _견적서(2002-1)_견적서(2002-1)_(현)영산강 화원지구 포장공사" xfId="15319"/>
    <cellStyle name="_입찰표지 _견적서(2002-1)_대중견적서(2002-1)" xfId="15320"/>
    <cellStyle name="_입찰표지 _견적서(2002-1)_대중견적서(2002-1)_(현)영산강 화원지구 포장공사" xfId="15321"/>
    <cellStyle name="_입찰표지 _광주평동투찰" xfId="4286"/>
    <cellStyle name="_입찰표지 _광주평동투찰_20050414" xfId="4287"/>
    <cellStyle name="_입찰표지 _광주평동투찰_통영중앙시장(최종)" xfId="35258"/>
    <cellStyle name="_입찰표지 _광주평동투찰_통영중앙시장(최종)_통영중앙시장(최종)" xfId="35259"/>
    <cellStyle name="_입찰표지 _광주평동투찰_포장품의" xfId="4288"/>
    <cellStyle name="_입찰표지 _광주평동품의1" xfId="4289"/>
    <cellStyle name="_입찰표지 _광주평동품의1_20050414" xfId="4290"/>
    <cellStyle name="_입찰표지 _광주평동품의1_통영중앙시장(최종)" xfId="35260"/>
    <cellStyle name="_입찰표지 _광주평동품의1_통영중앙시장(최종)_통영중앙시장(최종)" xfId="35261"/>
    <cellStyle name="_입찰표지 _광주평동품의1_포장품의" xfId="4291"/>
    <cellStyle name="_입찰표지 _군부대구조물" xfId="4292"/>
    <cellStyle name="_입찰표지 _군부대구조물2" xfId="4293"/>
    <cellStyle name="_입찰표지 _군산엔진공장견적서(토공,부대공)" xfId="15322"/>
    <cellStyle name="_입찰표지 _기존수목이식" xfId="4294"/>
    <cellStyle name="_입찰표지 _기존수목이식_Book1" xfId="4295"/>
    <cellStyle name="_입찰표지 _김천농업기술센터-이정준0420" xfId="38967"/>
    <cellStyle name="_입찰표지 _김천전망대조명공사0323" xfId="38968"/>
    <cellStyle name="_입찰표지 _김천전망대조명공사0323_김천농업기술센터-이정준0420" xfId="38969"/>
    <cellStyle name="_입찰표지 _늪지대U형개거" xfId="4296"/>
    <cellStyle name="_입찰표지 _단가산출(시드+녹생토, 유로폼)" xfId="4297"/>
    <cellStyle name="_입찰표지 _도급내역서(01년1월)" xfId="38970"/>
    <cellStyle name="_입찰표지 _도급내역서(01년1월)_김천농업기술센터-이정준0420" xfId="38971"/>
    <cellStyle name="_입찰표지 _도급내역서(01년1월)_김천전망대조명공사0323" xfId="38972"/>
    <cellStyle name="_입찰표지 _도급내역서(01년1월)_김천전망대조명공사0323_김천농업기술센터-이정준0420" xfId="38973"/>
    <cellStyle name="_입찰표지 _도급내역서(최종)" xfId="38974"/>
    <cellStyle name="_입찰표지 _도급내역서(최종)_김천농업기술센터-이정준0420" xfId="38975"/>
    <cellStyle name="_입찰표지 _도급내역서(최종)_김천전망대조명공사0323" xfId="38976"/>
    <cellStyle name="_입찰표지 _도급내역서(최종)_김천전망대조명공사0323_김천농업기술센터-이정준0420" xfId="38977"/>
    <cellStyle name="_입찰표지 _롯데마그넷(오산점)" xfId="38978"/>
    <cellStyle name="_입찰표지 _롯데마그넷(오산점)_목공사 물량산출서(기술부 수정)" xfId="38979"/>
    <cellStyle name="_입찰표지 _롯데마그넷(오산점)_목공사 물량산출서(기술부 수정)_Guest House 인테리어(석공사제외)" xfId="38980"/>
    <cellStyle name="_입찰표지 _롯데마그넷(오산점)_목공사 물량산출서(기술부 수정)_게스트하우스 인테리어" xfId="38981"/>
    <cellStyle name="_입찰표지 _롯데마그넷(오산점)_통영점공조및위생" xfId="38982"/>
    <cellStyle name="_입찰표지 _롯데마그넷(오산점)_통영점공조및위생_목공사 물량산출서(기술부 수정)" xfId="38983"/>
    <cellStyle name="_입찰표지 _롯데마그넷(오산점)_통영점공조및위생_목공사 물량산출서(기술부 수정)_Guest House 인테리어(석공사제외)" xfId="38984"/>
    <cellStyle name="_입찰표지 _롯데마그넷(오산점)_통영점공조및위생_목공사 물량산출서(기술부 수정)_게스트하우스 인테리어" xfId="38985"/>
    <cellStyle name="_입찰표지 _마그넷오산점내역(020320)" xfId="38986"/>
    <cellStyle name="_입찰표지 _마그넷오산점내역(020320)_목공사 물량산출서(기술부 수정)" xfId="38987"/>
    <cellStyle name="_입찰표지 _마그넷오산점내역(020320)_목공사 물량산출서(기술부 수정)_Guest House 인테리어(석공사제외)" xfId="38988"/>
    <cellStyle name="_입찰표지 _마그넷오산점내역(020320)_목공사 물량산출서(기술부 수정)_게스트하우스 인테리어" xfId="38989"/>
    <cellStyle name="_입찰표지 _마그넷오산점내역(020320)_통영점공조및위생" xfId="38990"/>
    <cellStyle name="_입찰표지 _마그넷오산점내역(020320)_통영점공조및위생_목공사 물량산출서(기술부 수정)" xfId="38991"/>
    <cellStyle name="_입찰표지 _마그넷오산점내역(020320)_통영점공조및위생_목공사 물량산출서(기술부 수정)_Guest House 인테리어(석공사제외)" xfId="38992"/>
    <cellStyle name="_입찰표지 _마그넷오산점내역(020320)_통영점공조및위생_목공사 물량산출서(기술부 수정)_게스트하우스 인테리어" xfId="38993"/>
    <cellStyle name="_입찰표지 _목공사 물량산출서(기술부 수정)" xfId="38994"/>
    <cellStyle name="_입찰표지 _목공사 물량산출서(기술부 수정)_Guest House 인테리어(석공사제외)" xfId="38995"/>
    <cellStyle name="_입찰표지 _목공사 물량산출서(기술부 수정)_게스트하우스 인테리어" xfId="38996"/>
    <cellStyle name="_입찰표지 _배수공" xfId="4298"/>
    <cellStyle name="_입찰표지 _법면보호(ASNA 제출)" xfId="4299"/>
    <cellStyle name="_입찰표지 _보고서" xfId="4300"/>
    <cellStyle name="_입찰표지 _서울역사전기내역서" xfId="15323"/>
    <cellStyle name="_입찰표지 _송학하수품의(설계넣고)" xfId="4301"/>
    <cellStyle name="_입찰표지 _송학하수품의(설계넣고)_20050414" xfId="4302"/>
    <cellStyle name="_입찰표지 _송학하수품의(설계넣고)_통영중앙시장(최종)" xfId="35262"/>
    <cellStyle name="_입찰표지 _송학하수품의(설계넣고)_통영중앙시장(최종)_통영중앙시장(최종)" xfId="35263"/>
    <cellStyle name="_입찰표지 _송학하수품의(설계넣고)_포장품의" xfId="4303"/>
    <cellStyle name="_입찰표지 _수량" xfId="4304"/>
    <cellStyle name="_입찰표지 _수량산출서(배수공)" xfId="4305"/>
    <cellStyle name="_입찰표지 _수량산출서(배수공)_Book1" xfId="4306"/>
    <cellStyle name="_입찰표지 _신령영천1_입찰" xfId="38997"/>
    <cellStyle name="_입찰표지 _신령영천1_입찰_1. 가실행예산(0629 도면기준)" xfId="38998"/>
    <cellStyle name="_입찰표지 _신령영천1_입찰_1. 가실행예산(0629 도면기준)_4.일신통신 가실행예산(재견적合)" xfId="38999"/>
    <cellStyle name="_입찰표지 _신령영천1_입찰_1. 가실행예산(0629 도면기준)_을" xfId="39000"/>
    <cellStyle name="_입찰표지 _신령영천1_입찰_1.본실행 - 조정(안)" xfId="39001"/>
    <cellStyle name="_입찰표지 _신령영천1_입찰_1.본실행 - 조정(안)_4.일신통신 가실행예산(재견적合)" xfId="39002"/>
    <cellStyle name="_입찰표지 _신령영천1_입찰_1.본실행 - 조정(안)_을" xfId="39003"/>
    <cellStyle name="_입찰표지 _신령영천1_입찰_4.일신통신 가실행예산(재견적合)" xfId="39004"/>
    <cellStyle name="_입찰표지 _신령영천1_입찰_을" xfId="39005"/>
    <cellStyle name="_입찰표지 _신령영천1_입찰_총괄 내역서" xfId="39006"/>
    <cellStyle name="_입찰표지 _신령영천1_입찰_총괄 내역서_4.일신통신 가실행예산(재견적合)" xfId="39007"/>
    <cellStyle name="_입찰표지 _신령영천1_입찰_총괄 내역서_을" xfId="39008"/>
    <cellStyle name="_입찰표지 _신석용상투찰" xfId="39009"/>
    <cellStyle name="_입찰표지 _신석용상투찰_김천농업기술센터-이정준0420" xfId="39010"/>
    <cellStyle name="_입찰표지 _신석용상투찰_김천전망대조명공사0323" xfId="39011"/>
    <cellStyle name="_입찰표지 _신석용상투찰_김천전망대조명공사0323_김천농업기술센터-이정준0420" xfId="39012"/>
    <cellStyle name="_입찰표지 _실행예산내역서" xfId="15324"/>
    <cellStyle name="_입찰표지 _실행예산서" xfId="15325"/>
    <cellStyle name="_입찰표지 _실행예산서(3공구)" xfId="15326"/>
    <cellStyle name="_입찰표지 _실행예산서(3공구)_030902 아산154KV 관로 전기공사" xfId="15327"/>
    <cellStyle name="_입찰표지 _실행예산서(문산IC)" xfId="15328"/>
    <cellStyle name="_입찰표지 _실행예산서(문산IC)_030902 아산154KV 관로 전기공사" xfId="15329"/>
    <cellStyle name="_입찰표지 _실행예산서(문산IC)_1" xfId="15330"/>
    <cellStyle name="_입찰표지 _실행예산서(문산IC)_1_030902 아산154KV 관로 전기공사" xfId="15331"/>
    <cellStyle name="_입찰표지 _실행예산서(문산IC)_실행예산서" xfId="15332"/>
    <cellStyle name="_입찰표지 _실행예산서(문산IC)_실행예산서(3공구)" xfId="15333"/>
    <cellStyle name="_입찰표지 _실행예산서(문산IC)_실행예산서(3공구)_030902 아산154KV 관로 전기공사" xfId="15334"/>
    <cellStyle name="_입찰표지 _실행예산서(문산IC)_실행예산서(문산IC)" xfId="15335"/>
    <cellStyle name="_입찰표지 _실행예산서(문산IC)_실행예산서(문산IC)_030902 아산154KV 관로 전기공사" xfId="15336"/>
    <cellStyle name="_입찰표지 _실행예산서(문산IC)_실행예산서_030902 아산154KV 관로 전기공사" xfId="15337"/>
    <cellStyle name="_입찰표지 _실행예산서_030902 아산154KV 관로 전기공사" xfId="15338"/>
    <cellStyle name="_입찰표지 _여수-실시내역-(1차계약)" xfId="39013"/>
    <cellStyle name="_입찰표지 _여수-실시-내역-원가계산서2" xfId="39014"/>
    <cellStyle name="_입찰표지 _여수-실시-내역-원가계산서2_여수-실시내역-(1차계약)" xfId="39015"/>
    <cellStyle name="_입찰표지 _여수-실시-내역-원가계산서2_여수-실시-내역-원가계산서2" xfId="39016"/>
    <cellStyle name="_입찰표지 _여수-실시-내역-원가계산서2_여수-실시-내역-원가계산서2_여수-실시내역-(1차계약)" xfId="39017"/>
    <cellStyle name="_입찰표지 _역곡동 견적서-제출-10월02일-46억8천" xfId="39018"/>
    <cellStyle name="_입찰표지 _역곡동 견적서-제출-10월02일-46억8천_LG전선 내역서(설비-2차)" xfId="39019"/>
    <cellStyle name="_입찰표지 _역곡동 견적서-제출-10월02일-46억8천_전기내역서(02.22)" xfId="39020"/>
    <cellStyle name="_입찰표지 _오산입찰안내서및기본계획요약" xfId="39021"/>
    <cellStyle name="_입찰표지 _오산입찰안내서및기본계획요약_시운전입찰양식" xfId="39022"/>
    <cellStyle name="_입찰표지 _오산입찰안내서및기본계획요약_시운전입찰양식_여수-실시내역-(1차계약)" xfId="39023"/>
    <cellStyle name="_입찰표지 _오산입찰안내서및기본계획요약_시운전입찰양식_여수-실시-내역-원가계산서2" xfId="39024"/>
    <cellStyle name="_입찰표지 _오산입찰안내서및기본계획요약_시운전입찰양식_여수-실시-내역-원가계산서2_여수-실시내역-(1차계약)" xfId="39025"/>
    <cellStyle name="_입찰표지 _오산입찰안내서및기본계획요약_시운전입찰양식_여수-실시-내역-원가계산서2_여수-실시-내역-원가계산서2" xfId="39026"/>
    <cellStyle name="_입찰표지 _오산입찰안내서및기본계획요약_시운전입찰양식_여수-실시-내역-원가계산서2_여수-실시-내역-원가계산서2_여수-실시내역-(1차계약)" xfId="39027"/>
    <cellStyle name="_입찰표지 _오산입찰안내서및기본계획요약_여수-실시내역-(1차계약)" xfId="39028"/>
    <cellStyle name="_입찰표지 _오산입찰안내서및기본계획요약_여수-실시-내역-원가계산서2" xfId="39029"/>
    <cellStyle name="_입찰표지 _오산입찰안내서및기본계획요약_여수-실시-내역-원가계산서2_여수-실시내역-(1차계약)" xfId="39030"/>
    <cellStyle name="_입찰표지 _오산입찰안내서및기본계획요약_여수-실시-내역-원가계산서2_여수-실시-내역-원가계산서2" xfId="39031"/>
    <cellStyle name="_입찰표지 _오산입찰안내서및기본계획요약_여수-실시-내역-원가계산서2_여수-실시-내역-원가계산서2_여수-실시내역-(1차계약)" xfId="39032"/>
    <cellStyle name="_입찰표지 _월곳집행(본사)" xfId="15339"/>
    <cellStyle name="_입찰표지 _월곳집행(본사)_KJH-007 서울민자역사" xfId="15340"/>
    <cellStyle name="_입찰표지 _월곳집행(본사)_KJH-007 서울민자역사_서울역사전기내역서" xfId="15341"/>
    <cellStyle name="_입찰표지 _월곳집행(본사)_KJH-007 서울민자역사_전기 도급 변경내역서(2004(1).01.26)" xfId="15342"/>
    <cellStyle name="_입찰표지 _월곳집행(본사)_공내역서(소방)" xfId="15343"/>
    <cellStyle name="_입찰표지 _월곳집행(본사)_공내역서(소방)_KJH-007 서울민자역사" xfId="15344"/>
    <cellStyle name="_입찰표지 _월곳집행(본사)_공내역서(소방)_KJH-007 서울민자역사_서울역사전기내역서" xfId="15345"/>
    <cellStyle name="_입찰표지 _월곳집행(본사)_공내역서(소방)_KJH-007 서울민자역사_전기 도급 변경내역서(2004(1).01.26)" xfId="15346"/>
    <cellStyle name="_입찰표지 _월곳집행(본사)_공내역서(소방)_ycw-002 월곶아파트" xfId="15347"/>
    <cellStyle name="_입찰표지 _월곳집행(본사)_공내역서(소방)_ycw-002 월곶아파트_KJH-007 서울민자역사" xfId="15348"/>
    <cellStyle name="_입찰표지 _월곳집행(본사)_공내역서(소방)_ycw-002 월곶아파트_KJH-007 서울민자역사_서울역사전기내역서" xfId="15349"/>
    <cellStyle name="_입찰표지 _월곳집행(본사)_공내역서(소방)_ycw-002 월곶아파트_KJH-007 서울민자역사_전기 도급 변경내역서(2004(1).01.26)" xfId="15350"/>
    <cellStyle name="_입찰표지 _월곳집행(본사)_공내역서(소방)_ycw-002 월곶아파트_서울역사전기내역서" xfId="15351"/>
    <cellStyle name="_입찰표지 _월곳집행(본사)_공내역서(소방)_ycw-002 월곶아파트_전기 도급 변경내역서(2004(1).01.26)" xfId="15352"/>
    <cellStyle name="_입찰표지 _월곳집행(본사)_공내역서(소방)_롯데마그넷(오산점)" xfId="39033"/>
    <cellStyle name="_입찰표지 _월곳집행(본사)_공내역서(소방)_롯데마그넷(오산점)_목공사 물량산출서(기술부 수정)" xfId="39034"/>
    <cellStyle name="_입찰표지 _월곳집행(본사)_공내역서(소방)_롯데마그넷(오산점)_목공사 물량산출서(기술부 수정)_Guest House 인테리어(석공사제외)" xfId="39035"/>
    <cellStyle name="_입찰표지 _월곳집행(본사)_공내역서(소방)_롯데마그넷(오산점)_목공사 물량산출서(기술부 수정)_게스트하우스 인테리어" xfId="39036"/>
    <cellStyle name="_입찰표지 _월곳집행(본사)_공내역서(소방)_롯데마그넷(오산점)_통영점공조및위생" xfId="39037"/>
    <cellStyle name="_입찰표지 _월곳집행(본사)_공내역서(소방)_롯데마그넷(오산점)_통영점공조및위생_목공사 물량산출서(기술부 수정)" xfId="39038"/>
    <cellStyle name="_입찰표지 _월곳집행(본사)_공내역서(소방)_롯데마그넷(오산점)_통영점공조및위생_목공사 물량산출서(기술부 수정)_Guest House 인테리어(석공사제외)" xfId="39039"/>
    <cellStyle name="_입찰표지 _월곳집행(본사)_공내역서(소방)_롯데마그넷(오산점)_통영점공조및위생_목공사 물량산출서(기술부 수정)_게스트하우스 인테리어" xfId="39040"/>
    <cellStyle name="_입찰표지 _월곳집행(본사)_공내역서(소방)_마그넷오산점내역(020320)" xfId="39041"/>
    <cellStyle name="_입찰표지 _월곳집행(본사)_공내역서(소방)_마그넷오산점내역(020320)_목공사 물량산출서(기술부 수정)" xfId="39042"/>
    <cellStyle name="_입찰표지 _월곳집행(본사)_공내역서(소방)_마그넷오산점내역(020320)_목공사 물량산출서(기술부 수정)_Guest House 인테리어(석공사제외)" xfId="39043"/>
    <cellStyle name="_입찰표지 _월곳집행(본사)_공내역서(소방)_마그넷오산점내역(020320)_목공사 물량산출서(기술부 수정)_게스트하우스 인테리어" xfId="39044"/>
    <cellStyle name="_입찰표지 _월곳집행(본사)_공내역서(소방)_마그넷오산점내역(020320)_통영점공조및위생" xfId="39045"/>
    <cellStyle name="_입찰표지 _월곳집행(본사)_공내역서(소방)_마그넷오산점내역(020320)_통영점공조및위생_목공사 물량산출서(기술부 수정)" xfId="39046"/>
    <cellStyle name="_입찰표지 _월곳집행(본사)_공내역서(소방)_마그넷오산점내역(020320)_통영점공조및위생_목공사 물량산출서(기술부 수정)_Guest House 인테리어(석공사제외)" xfId="39047"/>
    <cellStyle name="_입찰표지 _월곳집행(본사)_공내역서(소방)_마그넷오산점내역(020320)_통영점공조및위생_목공사 물량산출서(기술부 수정)_게스트하우스 인테리어" xfId="39048"/>
    <cellStyle name="_입찰표지 _월곳집행(본사)_공내역서(소방)_목공사 물량산출서(기술부 수정)" xfId="39049"/>
    <cellStyle name="_입찰표지 _월곳집행(본사)_공내역서(소방)_목공사 물량산출서(기술부 수정)_Guest House 인테리어(석공사제외)" xfId="39050"/>
    <cellStyle name="_입찰표지 _월곳집행(본사)_공내역서(소방)_목공사 물량산출서(기술부 수정)_게스트하우스 인테리어" xfId="39051"/>
    <cellStyle name="_입찰표지 _월곳집행(본사)_공내역서(소방)_서울역사전기내역서" xfId="15353"/>
    <cellStyle name="_입찰표지 _월곳집행(본사)_공내역서(소방)_전기 도급 변경내역서(2004(1).01.26)" xfId="15354"/>
    <cellStyle name="_입찰표지 _월곳집행(본사)_공내역서(소방)_정-의왕가스경보설비공사(기안)" xfId="39052"/>
    <cellStyle name="_입찰표지 _월곳집행(본사)_공내역서(소방)_정-의왕가스경보설비공사(기안)_목공사 물량산출서(기술부 수정)" xfId="39053"/>
    <cellStyle name="_입찰표지 _월곳집행(본사)_공내역서(소방)_정-의왕가스경보설비공사(기안)_목공사 물량산출서(기술부 수정)_Guest House 인테리어(석공사제외)" xfId="39054"/>
    <cellStyle name="_입찰표지 _월곳집행(본사)_공내역서(소방)_정-의왕가스경보설비공사(기안)_목공사 물량산출서(기술부 수정)_게스트하우스 인테리어" xfId="39055"/>
    <cellStyle name="_입찰표지 _월곳집행(본사)_공내역서(소방)_정-의왕가스경보설비공사(기안)_통영점공조및위생" xfId="39056"/>
    <cellStyle name="_입찰표지 _월곳집행(본사)_공내역서(소방)_정-의왕가스경보설비공사(기안)_통영점공조및위생_목공사 물량산출서(기술부 수정)" xfId="39057"/>
    <cellStyle name="_입찰표지 _월곳집행(본사)_공내역서(소방)_정-의왕가스경보설비공사(기안)_통영점공조및위생_목공사 물량산출서(기술부 수정)_Guest House 인테리어(석공사제외)" xfId="39058"/>
    <cellStyle name="_입찰표지 _월곳집행(본사)_공내역서(소방)_정-의왕가스경보설비공사(기안)_통영점공조및위생_목공사 물량산출서(기술부 수정)_게스트하우스 인테리어" xfId="39059"/>
    <cellStyle name="_입찰표지 _월곳집행(본사)_공내역서(소방)_통영점공조및위생" xfId="39060"/>
    <cellStyle name="_입찰표지 _월곳집행(본사)_공내역서(소방)_통영점공조및위생_목공사 물량산출서(기술부 수정)" xfId="39061"/>
    <cellStyle name="_입찰표지 _월곳집행(본사)_공내역서(소방)_통영점공조및위생_목공사 물량산출서(기술부 수정)_Guest House 인테리어(석공사제외)" xfId="39062"/>
    <cellStyle name="_입찰표지 _월곳집행(본사)_공내역서(소방)_통영점공조및위생_목공사 물량산출서(기술부 수정)_게스트하우스 인테리어" xfId="39063"/>
    <cellStyle name="_입찰표지 _월곳집행(본사)_공내역서(소방final)" xfId="15355"/>
    <cellStyle name="_입찰표지 _월곳집행(본사)_공내역서(소방final)_KJH-007 서울민자역사" xfId="15356"/>
    <cellStyle name="_입찰표지 _월곳집행(본사)_공내역서(소방final)_KJH-007 서울민자역사_서울역사전기내역서" xfId="15357"/>
    <cellStyle name="_입찰표지 _월곳집행(본사)_공내역서(소방final)_KJH-007 서울민자역사_전기 도급 변경내역서(2004(1).01.26)" xfId="15358"/>
    <cellStyle name="_입찰표지 _월곳집행(본사)_공내역서(소방final)_ycw-002 월곶아파트" xfId="15359"/>
    <cellStyle name="_입찰표지 _월곳집행(본사)_공내역서(소방final)_ycw-002 월곶아파트_KJH-007 서울민자역사" xfId="15360"/>
    <cellStyle name="_입찰표지 _월곳집행(본사)_공내역서(소방final)_ycw-002 월곶아파트_KJH-007 서울민자역사_서울역사전기내역서" xfId="15361"/>
    <cellStyle name="_입찰표지 _월곳집행(본사)_공내역서(소방final)_ycw-002 월곶아파트_KJH-007 서울민자역사_전기 도급 변경내역서(2004(1).01.26)" xfId="15362"/>
    <cellStyle name="_입찰표지 _월곳집행(본사)_공내역서(소방final)_ycw-002 월곶아파트_서울역사전기내역서" xfId="15363"/>
    <cellStyle name="_입찰표지 _월곳집행(본사)_공내역서(소방final)_ycw-002 월곶아파트_전기 도급 변경내역서(2004(1).01.26)" xfId="15364"/>
    <cellStyle name="_입찰표지 _월곳집행(본사)_공내역서(소방final)_롯데마그넷(오산점)" xfId="39064"/>
    <cellStyle name="_입찰표지 _월곳집행(본사)_공내역서(소방final)_롯데마그넷(오산점)_목공사 물량산출서(기술부 수정)" xfId="39065"/>
    <cellStyle name="_입찰표지 _월곳집행(본사)_공내역서(소방final)_롯데마그넷(오산점)_목공사 물량산출서(기술부 수정)_Guest House 인테리어(석공사제외)" xfId="39066"/>
    <cellStyle name="_입찰표지 _월곳집행(본사)_공내역서(소방final)_롯데마그넷(오산점)_목공사 물량산출서(기술부 수정)_게스트하우스 인테리어" xfId="39067"/>
    <cellStyle name="_입찰표지 _월곳집행(본사)_공내역서(소방final)_롯데마그넷(오산점)_통영점공조및위생" xfId="39068"/>
    <cellStyle name="_입찰표지 _월곳집행(본사)_공내역서(소방final)_롯데마그넷(오산점)_통영점공조및위생_목공사 물량산출서(기술부 수정)" xfId="39069"/>
    <cellStyle name="_입찰표지 _월곳집행(본사)_공내역서(소방final)_롯데마그넷(오산점)_통영점공조및위생_목공사 물량산출서(기술부 수정)_Guest House 인테리어(석공사제외)" xfId="39070"/>
    <cellStyle name="_입찰표지 _월곳집행(본사)_공내역서(소방final)_롯데마그넷(오산점)_통영점공조및위생_목공사 물량산출서(기술부 수정)_게스트하우스 인테리어" xfId="39071"/>
    <cellStyle name="_입찰표지 _월곳집행(본사)_공내역서(소방final)_마그넷오산점내역(020320)" xfId="39072"/>
    <cellStyle name="_입찰표지 _월곳집행(본사)_공내역서(소방final)_마그넷오산점내역(020320)_목공사 물량산출서(기술부 수정)" xfId="39073"/>
    <cellStyle name="_입찰표지 _월곳집행(본사)_공내역서(소방final)_마그넷오산점내역(020320)_목공사 물량산출서(기술부 수정)_Guest House 인테리어(석공사제외)" xfId="39074"/>
    <cellStyle name="_입찰표지 _월곳집행(본사)_공내역서(소방final)_마그넷오산점내역(020320)_목공사 물량산출서(기술부 수정)_게스트하우스 인테리어" xfId="39075"/>
    <cellStyle name="_입찰표지 _월곳집행(본사)_공내역서(소방final)_마그넷오산점내역(020320)_통영점공조및위생" xfId="39076"/>
    <cellStyle name="_입찰표지 _월곳집행(본사)_공내역서(소방final)_마그넷오산점내역(020320)_통영점공조및위생_목공사 물량산출서(기술부 수정)" xfId="39077"/>
    <cellStyle name="_입찰표지 _월곳집행(본사)_공내역서(소방final)_마그넷오산점내역(020320)_통영점공조및위생_목공사 물량산출서(기술부 수정)_Guest House 인테리어(석공사제외)" xfId="39078"/>
    <cellStyle name="_입찰표지 _월곳집행(본사)_공내역서(소방final)_마그넷오산점내역(020320)_통영점공조및위생_목공사 물량산출서(기술부 수정)_게스트하우스 인테리어" xfId="39079"/>
    <cellStyle name="_입찰표지 _월곳집행(본사)_공내역서(소방final)_목공사 물량산출서(기술부 수정)" xfId="39080"/>
    <cellStyle name="_입찰표지 _월곳집행(본사)_공내역서(소방final)_목공사 물량산출서(기술부 수정)_Guest House 인테리어(석공사제외)" xfId="39081"/>
    <cellStyle name="_입찰표지 _월곳집행(본사)_공내역서(소방final)_목공사 물량산출서(기술부 수정)_게스트하우스 인테리어" xfId="39082"/>
    <cellStyle name="_입찰표지 _월곳집행(본사)_공내역서(소방final)_서울역사전기내역서" xfId="15365"/>
    <cellStyle name="_입찰표지 _월곳집행(본사)_공내역서(소방final)_전기 도급 변경내역서(2004(1).01.26)" xfId="15366"/>
    <cellStyle name="_입찰표지 _월곳집행(본사)_공내역서(소방final)_정-의왕가스경보설비공사(기안)" xfId="39083"/>
    <cellStyle name="_입찰표지 _월곳집행(본사)_공내역서(소방final)_정-의왕가스경보설비공사(기안)_목공사 물량산출서(기술부 수정)" xfId="39084"/>
    <cellStyle name="_입찰표지 _월곳집행(본사)_공내역서(소방final)_정-의왕가스경보설비공사(기안)_목공사 물량산출서(기술부 수정)_Guest House 인테리어(석공사제외)" xfId="39085"/>
    <cellStyle name="_입찰표지 _월곳집행(본사)_공내역서(소방final)_정-의왕가스경보설비공사(기안)_목공사 물량산출서(기술부 수정)_게스트하우스 인테리어" xfId="39086"/>
    <cellStyle name="_입찰표지 _월곳집행(본사)_공내역서(소방final)_정-의왕가스경보설비공사(기안)_통영점공조및위생" xfId="39087"/>
    <cellStyle name="_입찰표지 _월곳집행(본사)_공내역서(소방final)_정-의왕가스경보설비공사(기안)_통영점공조및위생_목공사 물량산출서(기술부 수정)" xfId="39088"/>
    <cellStyle name="_입찰표지 _월곳집행(본사)_공내역서(소방final)_정-의왕가스경보설비공사(기안)_통영점공조및위생_목공사 물량산출서(기술부 수정)_Guest House 인테리어(석공사제외)" xfId="39089"/>
    <cellStyle name="_입찰표지 _월곳집행(본사)_공내역서(소방final)_정-의왕가스경보설비공사(기안)_통영점공조및위생_목공사 물량산출서(기술부 수정)_게스트하우스 인테리어" xfId="39090"/>
    <cellStyle name="_입찰표지 _월곳집행(본사)_공내역서(소방final)_통영점공조및위생" xfId="39091"/>
    <cellStyle name="_입찰표지 _월곳집행(본사)_공내역서(소방final)_통영점공조및위생_목공사 물량산출서(기술부 수정)" xfId="39092"/>
    <cellStyle name="_입찰표지 _월곳집행(본사)_공내역서(소방final)_통영점공조및위생_목공사 물량산출서(기술부 수정)_Guest House 인테리어(석공사제외)" xfId="39093"/>
    <cellStyle name="_입찰표지 _월곳집행(본사)_공내역서(소방final)_통영점공조및위생_목공사 물량산출서(기술부 수정)_게스트하우스 인테리어" xfId="39094"/>
    <cellStyle name="_입찰표지 _월곳집행(본사)_롯데마그넷(오산점)" xfId="39095"/>
    <cellStyle name="_입찰표지 _월곳집행(본사)_롯데마그넷(오산점)_목공사 물량산출서(기술부 수정)" xfId="39096"/>
    <cellStyle name="_입찰표지 _월곳집행(본사)_롯데마그넷(오산점)_목공사 물량산출서(기술부 수정)_Guest House 인테리어(석공사제외)" xfId="39097"/>
    <cellStyle name="_입찰표지 _월곳집행(본사)_롯데마그넷(오산점)_목공사 물량산출서(기술부 수정)_게스트하우스 인테리어" xfId="39098"/>
    <cellStyle name="_입찰표지 _월곳집행(본사)_롯데마그넷(오산점)_통영점공조및위생" xfId="39099"/>
    <cellStyle name="_입찰표지 _월곳집행(본사)_롯데마그넷(오산점)_통영점공조및위생_목공사 물량산출서(기술부 수정)" xfId="39100"/>
    <cellStyle name="_입찰표지 _월곳집행(본사)_롯데마그넷(오산점)_통영점공조및위생_목공사 물량산출서(기술부 수정)_Guest House 인테리어(석공사제외)" xfId="39101"/>
    <cellStyle name="_입찰표지 _월곳집행(본사)_롯데마그넷(오산점)_통영점공조및위생_목공사 물량산출서(기술부 수정)_게스트하우스 인테리어" xfId="39102"/>
    <cellStyle name="_입찰표지 _월곳집행(본사)_마그넷오산점내역(020320)" xfId="39103"/>
    <cellStyle name="_입찰표지 _월곳집행(본사)_마그넷오산점내역(020320)_목공사 물량산출서(기술부 수정)" xfId="39104"/>
    <cellStyle name="_입찰표지 _월곳집행(본사)_마그넷오산점내역(020320)_목공사 물량산출서(기술부 수정)_Guest House 인테리어(석공사제외)" xfId="39105"/>
    <cellStyle name="_입찰표지 _월곳집행(본사)_마그넷오산점내역(020320)_목공사 물량산출서(기술부 수정)_게스트하우스 인테리어" xfId="39106"/>
    <cellStyle name="_입찰표지 _월곳집행(본사)_마그넷오산점내역(020320)_통영점공조및위생" xfId="39107"/>
    <cellStyle name="_입찰표지 _월곳집행(본사)_마그넷오산점내역(020320)_통영점공조및위생_목공사 물량산출서(기술부 수정)" xfId="39108"/>
    <cellStyle name="_입찰표지 _월곳집행(본사)_마그넷오산점내역(020320)_통영점공조및위생_목공사 물량산출서(기술부 수정)_Guest House 인테리어(석공사제외)" xfId="39109"/>
    <cellStyle name="_입찰표지 _월곳집행(본사)_마그넷오산점내역(020320)_통영점공조및위생_목공사 물량산출서(기술부 수정)_게스트하우스 인테리어" xfId="39110"/>
    <cellStyle name="_입찰표지 _월곳집행(본사)_목공사 물량산출서(기술부 수정)" xfId="39111"/>
    <cellStyle name="_입찰표지 _월곳집행(본사)_목공사 물량산출서(기술부 수정)_Guest House 인테리어(석공사제외)" xfId="39112"/>
    <cellStyle name="_입찰표지 _월곳집행(본사)_목공사 물량산출서(기술부 수정)_게스트하우스 인테리어" xfId="39113"/>
    <cellStyle name="_입찰표지 _월곳집행(본사)_서울역사전기내역서" xfId="15367"/>
    <cellStyle name="_입찰표지 _월곳집행(본사)_전기 도급 변경내역서(2004(1).01.26)" xfId="15368"/>
    <cellStyle name="_입찰표지 _월곳집행(본사)_정-의왕가스경보설비공사(기안)" xfId="39114"/>
    <cellStyle name="_입찰표지 _월곳집행(본사)_정-의왕가스경보설비공사(기안)_목공사 물량산출서(기술부 수정)" xfId="39115"/>
    <cellStyle name="_입찰표지 _월곳집행(본사)_정-의왕가스경보설비공사(기안)_목공사 물량산출서(기술부 수정)_Guest House 인테리어(석공사제외)" xfId="39116"/>
    <cellStyle name="_입찰표지 _월곳집행(본사)_정-의왕가스경보설비공사(기안)_목공사 물량산출서(기술부 수정)_게스트하우스 인테리어" xfId="39117"/>
    <cellStyle name="_입찰표지 _월곳집행(본사)_정-의왕가스경보설비공사(기안)_통영점공조및위생" xfId="39118"/>
    <cellStyle name="_입찰표지 _월곳집행(본사)_정-의왕가스경보설비공사(기안)_통영점공조및위생_목공사 물량산출서(기술부 수정)" xfId="39119"/>
    <cellStyle name="_입찰표지 _월곳집행(본사)_정-의왕가스경보설비공사(기안)_통영점공조및위생_목공사 물량산출서(기술부 수정)_Guest House 인테리어(석공사제외)" xfId="39120"/>
    <cellStyle name="_입찰표지 _월곳집행(본사)_정-의왕가스경보설비공사(기안)_통영점공조및위생_목공사 물량산출서(기술부 수정)_게스트하우스 인테리어" xfId="39121"/>
    <cellStyle name="_입찰표지 _월곳집행(본사)_통영점공조및위생" xfId="39122"/>
    <cellStyle name="_입찰표지 _월곳집행(본사)_통영점공조및위생_목공사 물량산출서(기술부 수정)" xfId="39123"/>
    <cellStyle name="_입찰표지 _월곳집행(본사)_통영점공조및위생_목공사 물량산출서(기술부 수정)_Guest House 인테리어(석공사제외)" xfId="39124"/>
    <cellStyle name="_입찰표지 _월곳집행(본사)_통영점공조및위생_목공사 물량산출서(기술부 수정)_게스트하우스 인테리어" xfId="39125"/>
    <cellStyle name="_입찰표지 _을" xfId="39126"/>
    <cellStyle name="_입찰표지 _이행각서" xfId="15369"/>
    <cellStyle name="_입찰표지 _이행각서_군산엔진공장견적서(토공,부대공)" xfId="15370"/>
    <cellStyle name="_입찰표지 _전기 도급 변경내역서(2004(1).01.26)" xfId="15371"/>
    <cellStyle name="_입찰표지 _전기내역서(02.22)" xfId="39127"/>
    <cellStyle name="_입찰표지 _전체2회 설계변경 내역서 1공구" xfId="39128"/>
    <cellStyle name="_입찰표지 _전체2회 설계변경 내역서 1공구_1공구" xfId="39129"/>
    <cellStyle name="_입찰표지 _전체2회 설계변경 내역서 1공구_1공구_김천농업기술센터-이정준0420" xfId="39130"/>
    <cellStyle name="_입찰표지 _전체2회 설계변경 내역서 1공구_1공구_김천전망대조명공사0323" xfId="39131"/>
    <cellStyle name="_입찰표지 _전체2회 설계변경 내역서 1공구_1공구_김천전망대조명공사0323_김천농업기술센터-이정준0420" xfId="39132"/>
    <cellStyle name="_입찰표지 _전체2회 설계변경 내역서 1공구_1공구작업" xfId="39133"/>
    <cellStyle name="_입찰표지 _전체2회 설계변경 내역서 1공구_1공구작업_김천농업기술센터-이정준0420" xfId="39134"/>
    <cellStyle name="_입찰표지 _전체2회 설계변경 내역서 1공구_1공구작업_김천전망대조명공사0323" xfId="39135"/>
    <cellStyle name="_입찰표지 _전체2회 설계변경 내역서 1공구_1공구작업_김천전망대조명공사0323_김천농업기술센터-이정준0420" xfId="39136"/>
    <cellStyle name="_입찰표지 _전체2회 설계변경 내역서 1공구_1공구하도급작업파일(0507)" xfId="39137"/>
    <cellStyle name="_입찰표지 _전체2회 설계변경 내역서 1공구_1공구하도급작업파일(0507)_김천농업기술센터-이정준0420" xfId="39138"/>
    <cellStyle name="_입찰표지 _전체2회 설계변경 내역서 1공구_1공구하도급작업파일(0507)_김천전망대조명공사0323" xfId="39139"/>
    <cellStyle name="_입찰표지 _전체2회 설계변경 내역서 1공구_1공구하도급작업파일(0507)_김천전망대조명공사0323_김천농업기술센터-이정준0420" xfId="39140"/>
    <cellStyle name="_입찰표지 _전체2회 설계변경 내역서 1공구_1공구하도급작업파일건정토건협상중" xfId="39141"/>
    <cellStyle name="_입찰표지 _전체2회 설계변경 내역서 1공구_1공구하도급작업파일건정토건협상중_김천농업기술센터-이정준0420" xfId="39142"/>
    <cellStyle name="_입찰표지 _전체2회 설계변경 내역서 1공구_1공구하도급작업파일건정토건협상중_김천전망대조명공사0323" xfId="39143"/>
    <cellStyle name="_입찰표지 _전체2회 설계변경 내역서 1공구_1공구하도급작업파일건정토건협상중_김천전망대조명공사0323_김천농업기술센터-이정준0420" xfId="39144"/>
    <cellStyle name="_입찰표지 _전체2회 설계변경 내역서 1공구_김천농업기술센터-이정준0420" xfId="39145"/>
    <cellStyle name="_입찰표지 _전체2회 설계변경 내역서 1공구_김천전망대조명공사0323" xfId="39146"/>
    <cellStyle name="_입찰표지 _전체2회 설계변경 내역서 1공구_김천전망대조명공사0323_김천농업기술센터-이정준0420" xfId="39147"/>
    <cellStyle name="_입찰표지 _정-의왕가스경보설비공사(기안)" xfId="39148"/>
    <cellStyle name="_입찰표지 _정-의왕가스경보설비공사(기안)_목공사 물량산출서(기술부 수정)" xfId="39149"/>
    <cellStyle name="_입찰표지 _정-의왕가스경보설비공사(기안)_목공사 물량산출서(기술부 수정)_Guest House 인테리어(석공사제외)" xfId="39150"/>
    <cellStyle name="_입찰표지 _정-의왕가스경보설비공사(기안)_목공사 물량산출서(기술부 수정)_게스트하우스 인테리어" xfId="39151"/>
    <cellStyle name="_입찰표지 _정-의왕가스경보설비공사(기안)_통영점공조및위생" xfId="39152"/>
    <cellStyle name="_입찰표지 _정-의왕가스경보설비공사(기안)_통영점공조및위생_목공사 물량산출서(기술부 수정)" xfId="39153"/>
    <cellStyle name="_입찰표지 _정-의왕가스경보설비공사(기안)_통영점공조및위생_목공사 물량산출서(기술부 수정)_Guest House 인테리어(석공사제외)" xfId="39154"/>
    <cellStyle name="_입찰표지 _정-의왕가스경보설비공사(기안)_통영점공조및위생_목공사 물량산출서(기술부 수정)_게스트하우스 인테리어" xfId="39155"/>
    <cellStyle name="_입찰표지 _제2회변경 신규단가" xfId="4307"/>
    <cellStyle name="_입찰표지 _진월 공내역서" xfId="39156"/>
    <cellStyle name="_입찰표지 _진월 공내역서_김천농업기술센터-이정준0420" xfId="39157"/>
    <cellStyle name="_입찰표지 _진월 공내역서_김천전망대조명공사0323" xfId="39158"/>
    <cellStyle name="_입찰표지 _진월 공내역서_김천전망대조명공사0323_김천농업기술센터-이정준0420" xfId="39159"/>
    <cellStyle name="_입찰표지 _진월 공내역서_신석용상투찰" xfId="39160"/>
    <cellStyle name="_입찰표지 _진월 공내역서_신석용상투찰_김천농업기술센터-이정준0420" xfId="39161"/>
    <cellStyle name="_입찰표지 _진월 공내역서_신석용상투찰_김천전망대조명공사0323" xfId="39162"/>
    <cellStyle name="_입찰표지 _진월 공내역서_신석용상투찰_김천전망대조명공사0323_김천농업기술센터-이정준0420" xfId="39163"/>
    <cellStyle name="_입찰표지 _집행 (93)" xfId="15372"/>
    <cellStyle name="_입찰표지 _집행 (93)_(현)영산강 화원지구 포장공사" xfId="15373"/>
    <cellStyle name="_입찰표지 _집행 (93)_LG전선 내역서(설비-2차)" xfId="39164"/>
    <cellStyle name="_입찰표지 _집행 (93)_견적서(2001-1)" xfId="15374"/>
    <cellStyle name="_입찰표지 _집행 (93)_견적서(2001-1)_(현)영산강 화원지구 포장공사" xfId="15375"/>
    <cellStyle name="_입찰표지 _집행 (93)_견적서(2001-1)_견적서(2002-1)" xfId="15376"/>
    <cellStyle name="_입찰표지 _집행 (93)_견적서(2001-1)_견적서(2002-1)_(현)영산강 화원지구 포장공사" xfId="15377"/>
    <cellStyle name="_입찰표지 _집행 (93)_견적서(2001-1)_견적서(2002-1)_견적서(2002-1)" xfId="15378"/>
    <cellStyle name="_입찰표지 _집행 (93)_견적서(2001-1)_견적서(2002-1)_견적서(2002-1)_(현)영산강 화원지구 포장공사" xfId="15379"/>
    <cellStyle name="_입찰표지 _집행 (93)_견적서(2001-1)_견적서(2002-1)_대중견적서(2002-1)" xfId="15380"/>
    <cellStyle name="_입찰표지 _집행 (93)_견적서(2001-1)_견적서(2002-1)_대중견적서(2002-1)_(현)영산강 화원지구 포장공사" xfId="15381"/>
    <cellStyle name="_입찰표지 _집행 (93)_견적서(2001-1.)" xfId="15382"/>
    <cellStyle name="_입찰표지 _집행 (93)_견적서(2001-1.)_(현)영산강 화원지구 포장공사" xfId="15383"/>
    <cellStyle name="_입찰표지 _집행 (93)_견적서(2001-1.)_견적서(2002-1)" xfId="15384"/>
    <cellStyle name="_입찰표지 _집행 (93)_견적서(2001-1.)_견적서(2002-1)_(현)영산강 화원지구 포장공사" xfId="15385"/>
    <cellStyle name="_입찰표지 _집행 (93)_견적서(2001-1.)_견적서(2002-1)_견적서(2002-1)" xfId="15386"/>
    <cellStyle name="_입찰표지 _집행 (93)_견적서(2001-1.)_견적서(2002-1)_견적서(2002-1)_(현)영산강 화원지구 포장공사" xfId="15387"/>
    <cellStyle name="_입찰표지 _집행 (93)_견적서(2001-1.)_견적서(2002-1)_대중견적서(2002-1)" xfId="15388"/>
    <cellStyle name="_입찰표지 _집행 (93)_견적서(2001-1.)_견적서(2002-1)_대중견적서(2002-1)_(현)영산강 화원지구 포장공사" xfId="15389"/>
    <cellStyle name="_입찰표지 _집행 (93)_견적서(2002-1)" xfId="15390"/>
    <cellStyle name="_입찰표지 _집행 (93)_견적서(2002-1)_(현)영산강 화원지구 포장공사" xfId="15391"/>
    <cellStyle name="_입찰표지 _집행 (93)_견적서(2002-1)_견적서(2002-1)" xfId="15392"/>
    <cellStyle name="_입찰표지 _집행 (93)_견적서(2002-1)_견적서(2002-1)_(현)영산강 화원지구 포장공사" xfId="15393"/>
    <cellStyle name="_입찰표지 _집행 (93)_견적서(2002-1)_대중견적서(2002-1)" xfId="15394"/>
    <cellStyle name="_입찰표지 _집행 (93)_견적서(2002-1)_대중견적서(2002-1)_(현)영산강 화원지구 포장공사" xfId="15395"/>
    <cellStyle name="_입찰표지 _집행 (93)_역곡동 견적서-제출-10월02일-46억8천" xfId="39165"/>
    <cellStyle name="_입찰표지 _집행 (93)_역곡동 견적서-제출-10월02일-46억8천_LG전선 내역서(설비-2차)" xfId="39166"/>
    <cellStyle name="_입찰표지 _집행 (93)_역곡동 견적서-제출-10월02일-46억8천_전기내역서(02.22)" xfId="39167"/>
    <cellStyle name="_입찰표지 _집행 (93)_전기내역서(02.22)" xfId="39168"/>
    <cellStyle name="_입찰표지 _총괄 내역서" xfId="39169"/>
    <cellStyle name="_입찰표지 _총괄 내역서_4.일신통신 가실행예산(재견적合)" xfId="39170"/>
    <cellStyle name="_입찰표지 _총괄 내역서_을" xfId="39171"/>
    <cellStyle name="_입찰표지 _총괄표(06년4월)" xfId="4308"/>
    <cellStyle name="_입찰표지 _토공수량(진영-진례)" xfId="4309"/>
    <cellStyle name="_입찰표지 _토공수량(진영-진례)_Book1" xfId="4310"/>
    <cellStyle name="_입찰표지 _통영점공조및위생" xfId="39172"/>
    <cellStyle name="_입찰표지 _통영점공조및위생_목공사 물량산출서(기술부 수정)" xfId="39173"/>
    <cellStyle name="_입찰표지 _통영점공조및위생_목공사 물량산출서(기술부 수정)_Guest House 인테리어(석공사제외)" xfId="39174"/>
    <cellStyle name="_입찰표지 _통영점공조및위생_목공사 물량산출서(기술부 수정)_게스트하우스 인테리어" xfId="39175"/>
    <cellStyle name="_입찰표지 _통영중앙시장(최종)" xfId="35264"/>
    <cellStyle name="_입찰표지 _통영중앙시장(최종)_통영중앙시장(최종)" xfId="35265"/>
    <cellStyle name="_입찰표지 _투찰(안덕대정)" xfId="39176"/>
    <cellStyle name="_입찰표지 _투찰(안덕대정)_1. 가실행예산(0629 도면기준)" xfId="39177"/>
    <cellStyle name="_입찰표지 _투찰(안덕대정)_1. 가실행예산(0629 도면기준)_4.일신통신 가실행예산(재견적合)" xfId="39178"/>
    <cellStyle name="_입찰표지 _투찰(안덕대정)_1. 가실행예산(0629 도면기준)_을" xfId="39179"/>
    <cellStyle name="_입찰표지 _투찰(안덕대정)_1.본실행 - 조정(안)" xfId="39180"/>
    <cellStyle name="_입찰표지 _투찰(안덕대정)_1.본실행 - 조정(안)_4.일신통신 가실행예산(재견적合)" xfId="39181"/>
    <cellStyle name="_입찰표지 _투찰(안덕대정)_1.본실행 - 조정(안)_을" xfId="39182"/>
    <cellStyle name="_입찰표지 _투찰(안덕대정)_4.일신통신 가실행예산(재견적合)" xfId="39183"/>
    <cellStyle name="_입찰표지 _투찰(안덕대정)_을" xfId="39184"/>
    <cellStyle name="_입찰표지 _투찰(안덕대정)_총괄 내역서" xfId="39185"/>
    <cellStyle name="_입찰표지 _투찰(안덕대정)_총괄 내역서_4.일신통신 가실행예산(재견적合)" xfId="39186"/>
    <cellStyle name="_입찰표지 _투찰(안덕대정)_총괄 내역서_을" xfId="39187"/>
    <cellStyle name="_입찰표지 _투찰(안덕대정)_투찰_대둔산" xfId="39188"/>
    <cellStyle name="_입찰표지 _투찰(안덕대정)_투찰_대둔산_1. 가실행예산(0629 도면기준)" xfId="39189"/>
    <cellStyle name="_입찰표지 _투찰(안덕대정)_투찰_대둔산_1. 가실행예산(0629 도면기준)_4.일신통신 가실행예산(재견적合)" xfId="39190"/>
    <cellStyle name="_입찰표지 _투찰(안덕대정)_투찰_대둔산_1. 가실행예산(0629 도면기준)_을" xfId="39191"/>
    <cellStyle name="_입찰표지 _투찰(안덕대정)_투찰_대둔산_1.본실행 - 조정(안)" xfId="39192"/>
    <cellStyle name="_입찰표지 _투찰(안덕대정)_투찰_대둔산_1.본실행 - 조정(안)_4.일신통신 가실행예산(재견적合)" xfId="39193"/>
    <cellStyle name="_입찰표지 _투찰(안덕대정)_투찰_대둔산_1.본실행 - 조정(안)_을" xfId="39194"/>
    <cellStyle name="_입찰표지 _투찰(안덕대정)_투찰_대둔산_4.일신통신 가실행예산(재견적合)" xfId="39195"/>
    <cellStyle name="_입찰표지 _투찰(안덕대정)_투찰_대둔산_을" xfId="39196"/>
    <cellStyle name="_입찰표지 _투찰(안덕대정)_투찰_대둔산_총괄 내역서" xfId="39197"/>
    <cellStyle name="_입찰표지 _투찰(안덕대정)_투찰_대둔산_총괄 내역서_4.일신통신 가실행예산(재견적合)" xfId="39198"/>
    <cellStyle name="_입찰표지 _투찰(안덕대정)_투찰_대둔산_총괄 내역서_을" xfId="39199"/>
    <cellStyle name="_입찰표지 _투찰(안덕대정)1" xfId="39200"/>
    <cellStyle name="_입찰표지 _투찰(안덕대정)1_1. 가실행예산(0629 도면기준)" xfId="39201"/>
    <cellStyle name="_입찰표지 _투찰(안덕대정)1_1. 가실행예산(0629 도면기준)_4.일신통신 가실행예산(재견적合)" xfId="39202"/>
    <cellStyle name="_입찰표지 _투찰(안덕대정)1_1. 가실행예산(0629 도면기준)_을" xfId="39203"/>
    <cellStyle name="_입찰표지 _투찰(안덕대정)1_1.본실행 - 조정(안)" xfId="39204"/>
    <cellStyle name="_입찰표지 _투찰(안덕대정)1_1.본실행 - 조정(안)_4.일신통신 가실행예산(재견적合)" xfId="39205"/>
    <cellStyle name="_입찰표지 _투찰(안덕대정)1_1.본실행 - 조정(안)_을" xfId="39206"/>
    <cellStyle name="_입찰표지 _투찰(안덕대정)1_4.일신통신 가실행예산(재견적合)" xfId="39207"/>
    <cellStyle name="_입찰표지 _투찰(안덕대정)1_을" xfId="39208"/>
    <cellStyle name="_입찰표지 _투찰(안덕대정)1_총괄 내역서" xfId="39209"/>
    <cellStyle name="_입찰표지 _투찰(안덕대정)1_총괄 내역서_4.일신통신 가실행예산(재견적合)" xfId="39210"/>
    <cellStyle name="_입찰표지 _투찰(안덕대정)1_총괄 내역서_을" xfId="39211"/>
    <cellStyle name="_입찰표지 _투찰(안덕대정)1_투찰_대둔산" xfId="39212"/>
    <cellStyle name="_입찰표지 _투찰(안덕대정)1_투찰_대둔산_1. 가실행예산(0629 도면기준)" xfId="39213"/>
    <cellStyle name="_입찰표지 _투찰(안덕대정)1_투찰_대둔산_1. 가실행예산(0629 도면기준)_4.일신통신 가실행예산(재견적合)" xfId="39214"/>
    <cellStyle name="_입찰표지 _투찰(안덕대정)1_투찰_대둔산_1. 가실행예산(0629 도면기준)_을" xfId="39215"/>
    <cellStyle name="_입찰표지 _투찰(안덕대정)1_투찰_대둔산_1.본실행 - 조정(안)" xfId="39216"/>
    <cellStyle name="_입찰표지 _투찰(안덕대정)1_투찰_대둔산_1.본실행 - 조정(안)_4.일신통신 가실행예산(재견적合)" xfId="39217"/>
    <cellStyle name="_입찰표지 _투찰(안덕대정)1_투찰_대둔산_1.본실행 - 조정(안)_을" xfId="39218"/>
    <cellStyle name="_입찰표지 _투찰(안덕대정)1_투찰_대둔산_4.일신통신 가실행예산(재견적合)" xfId="39219"/>
    <cellStyle name="_입찰표지 _투찰(안덕대정)1_투찰_대둔산_을" xfId="39220"/>
    <cellStyle name="_입찰표지 _투찰(안덕대정)1_투찰_대둔산_총괄 내역서" xfId="39221"/>
    <cellStyle name="_입찰표지 _투찰(안덕대정)1_투찰_대둔산_총괄 내역서_4.일신통신 가실행예산(재견적合)" xfId="39222"/>
    <cellStyle name="_입찰표지 _투찰(안덕대정)1_투찰_대둔산_총괄 내역서_을" xfId="39223"/>
    <cellStyle name="_입찰표지 _투찰_대둔산" xfId="39224"/>
    <cellStyle name="_입찰표지 _투찰_대둔산_1. 가실행예산(0629 도면기준)" xfId="39225"/>
    <cellStyle name="_입찰표지 _투찰_대둔산_1. 가실행예산(0629 도면기준)_4.일신통신 가실행예산(재견적合)" xfId="39226"/>
    <cellStyle name="_입찰표지 _투찰_대둔산_1. 가실행예산(0629 도면기준)_을" xfId="39227"/>
    <cellStyle name="_입찰표지 _투찰_대둔산_1.본실행 - 조정(안)" xfId="39228"/>
    <cellStyle name="_입찰표지 _투찰_대둔산_1.본실행 - 조정(안)_4.일신통신 가실행예산(재견적合)" xfId="39229"/>
    <cellStyle name="_입찰표지 _투찰_대둔산_1.본실행 - 조정(안)_을" xfId="39230"/>
    <cellStyle name="_입찰표지 _투찰_대둔산_4.일신통신 가실행예산(재견적合)" xfId="39231"/>
    <cellStyle name="_입찰표지 _투찰_대둔산_을" xfId="39232"/>
    <cellStyle name="_입찰표지 _투찰_대둔산_총괄 내역서" xfId="39233"/>
    <cellStyle name="_입찰표지 _투찰_대둔산_총괄 내역서_4.일신통신 가실행예산(재견적合)" xfId="39234"/>
    <cellStyle name="_입찰표지 _투찰_대둔산_총괄 내역서_을" xfId="39235"/>
    <cellStyle name="_입찰표지 _투찰내역" xfId="39236"/>
    <cellStyle name="_입찰표지 _투찰내역_1. 가실행예산(0629 도면기준)" xfId="39237"/>
    <cellStyle name="_입찰표지 _투찰내역_1. 가실행예산(0629 도면기준)_4.일신통신 가실행예산(재견적合)" xfId="39238"/>
    <cellStyle name="_입찰표지 _투찰내역_1. 가실행예산(0629 도면기준)_을" xfId="39239"/>
    <cellStyle name="_입찰표지 _투찰내역_1.본실행 - 조정(안)" xfId="39240"/>
    <cellStyle name="_입찰표지 _투찰내역_1.본실행 - 조정(안)_4.일신통신 가실행예산(재견적合)" xfId="39241"/>
    <cellStyle name="_입찰표지 _투찰내역_1.본실행 - 조정(안)_을" xfId="39242"/>
    <cellStyle name="_입찰표지 _투찰내역_4.일신통신 가실행예산(재견적合)" xfId="39243"/>
    <cellStyle name="_입찰표지 _투찰내역_을" xfId="39244"/>
    <cellStyle name="_입찰표지 _투찰내역_총괄 내역서" xfId="39245"/>
    <cellStyle name="_입찰표지 _투찰내역_총괄 내역서_4.일신통신 가실행예산(재견적合)" xfId="39246"/>
    <cellStyle name="_입찰표지 _투찰내역_총괄 내역서_을" xfId="39247"/>
    <cellStyle name="_입찰표지 _포기각서" xfId="15396"/>
    <cellStyle name="_입찰표지 _포기각서_군산엔진공장견적서(토공,부대공)" xfId="15397"/>
    <cellStyle name="_입찰표지 _포장공사2" xfId="4311"/>
    <cellStyle name="_입찰표지 _포장공사2_20050414" xfId="4312"/>
    <cellStyle name="_입찰표지 _포장공사2_포장품의" xfId="4313"/>
    <cellStyle name="_입찰표지 _현설양식" xfId="15398"/>
    <cellStyle name="_입찰표지 _현설양식_군산엔진공장견적서(토공,부대공)" xfId="15399"/>
    <cellStyle name="_입찰표지 _현장설명" xfId="15400"/>
    <cellStyle name="_입찰표지 _현장설명_군산엔진공장견적서(토공,부대공)" xfId="15401"/>
    <cellStyle name="_입찰표지 _호남권투찰1" xfId="39248"/>
    <cellStyle name="_입찰표지 _호남권투찰1_1. 가실행예산(0629 도면기준)" xfId="39249"/>
    <cellStyle name="_입찰표지 _호남권투찰1_1. 가실행예산(0629 도면기준)_4.일신통신 가실행예산(재견적合)" xfId="39250"/>
    <cellStyle name="_입찰표지 _호남권투찰1_1. 가실행예산(0629 도면기준)_을" xfId="39251"/>
    <cellStyle name="_입찰표지 _호남권투찰1_1.본실행 - 조정(안)" xfId="39252"/>
    <cellStyle name="_입찰표지 _호남권투찰1_1.본실행 - 조정(안)_4.일신통신 가실행예산(재견적合)" xfId="39253"/>
    <cellStyle name="_입찰표지 _호남권투찰1_1.본실행 - 조정(안)_을" xfId="39254"/>
    <cellStyle name="_입찰표지 _호남권투찰1_4.일신통신 가실행예산(재견적合)" xfId="39255"/>
    <cellStyle name="_입찰표지 _호남권투찰1_을" xfId="39256"/>
    <cellStyle name="_입찰표지 _호남권투찰1_총괄 내역서" xfId="39257"/>
    <cellStyle name="_입찰표지 _호남권투찰1_총괄 내역서_4.일신통신 가실행예산(재견적合)" xfId="39258"/>
    <cellStyle name="_입찰표지 _호남권투찰1_총괄 내역서_을" xfId="39259"/>
    <cellStyle name="_입찰표지 _흥산-구룡" xfId="15402"/>
    <cellStyle name="_입찰표지 _흥산-구룡_030902 아산154KV 관로 전기공사" xfId="15403"/>
    <cellStyle name="_입찰표지 _흥산-구룡_실행예산서" xfId="15404"/>
    <cellStyle name="_입찰표지 _흥산-구룡_실행예산서(3공구)" xfId="15405"/>
    <cellStyle name="_입찰표지 _흥산-구룡_실행예산서(3공구)_030902 아산154KV 관로 전기공사" xfId="15406"/>
    <cellStyle name="_입찰표지 _흥산-구룡_실행예산서(문산IC)" xfId="15407"/>
    <cellStyle name="_입찰표지 _흥산-구룡_실행예산서(문산IC)_030902 아산154KV 관로 전기공사" xfId="15408"/>
    <cellStyle name="_입찰표지 _흥산-구룡_실행예산서_030902 아산154KV 관로 전기공사" xfId="15409"/>
    <cellStyle name="_입찰품의" xfId="39260"/>
    <cellStyle name="_입찰품의(HANG LUNG)" xfId="39261"/>
    <cellStyle name="_입찰품의(HANG LUNG-Rev1)" xfId="39262"/>
    <cellStyle name="_입찰품의(KIL)" xfId="39263"/>
    <cellStyle name="_자금수지(9월) " xfId="39264"/>
    <cellStyle name="_자금수지(9월) _분담" xfId="39265"/>
    <cellStyle name="_자금수지(9월) _시공회의6-7NEW" xfId="39266"/>
    <cellStyle name="_자금수지(9월) _인수인계서" xfId="39267"/>
    <cellStyle name="_자동선별기보고서" xfId="4314"/>
    <cellStyle name="_자동제어" xfId="4315"/>
    <cellStyle name="_자료(D.B)" xfId="39268"/>
    <cellStyle name="_자재단가" xfId="4316"/>
    <cellStyle name="_자재비교표" xfId="1170"/>
    <cellStyle name="_자재시~1" xfId="4317"/>
    <cellStyle name="_자재조서1018" xfId="39269"/>
    <cellStyle name="_자재조서1018 10" xfId="39270"/>
    <cellStyle name="_자재조서1018 11" xfId="39271"/>
    <cellStyle name="_자재조서1018 12" xfId="39272"/>
    <cellStyle name="_자재조서1018 13" xfId="39273"/>
    <cellStyle name="_자재조서1018 14" xfId="39274"/>
    <cellStyle name="_자재조서1018 2" xfId="39275"/>
    <cellStyle name="_자재조서1018 3" xfId="39276"/>
    <cellStyle name="_자재조서1018 4" xfId="39277"/>
    <cellStyle name="_자재조서1018 5" xfId="39278"/>
    <cellStyle name="_자재조서1018 6" xfId="39279"/>
    <cellStyle name="_자재조서1018 7" xfId="39280"/>
    <cellStyle name="_자재조서1018 8" xfId="39281"/>
    <cellStyle name="_자재조서1018 9" xfId="39282"/>
    <cellStyle name="_자재집계" xfId="4318"/>
    <cellStyle name="_작업내역(전기,통신)" xfId="15410"/>
    <cellStyle name="_작업내역(전기,통신)_견적내역" xfId="15411"/>
    <cellStyle name="_작업내역(전기,통신)_기흥TN내역" xfId="15412"/>
    <cellStyle name="_작업내역(전기,통신)_기흥TN설비전기BM" xfId="15413"/>
    <cellStyle name="_작업내역(전기,통신)_변경계약" xfId="15414"/>
    <cellStyle name="_작업내역(전기,통신)_설계변경물량산출근거" xfId="15415"/>
    <cellStyle name="_작업내역(전기,통신)_잠원동2차아파트내역" xfId="15416"/>
    <cellStyle name="_작업완료내역12차" xfId="43330"/>
    <cellStyle name="_작업일지7월~10월" xfId="35266"/>
    <cellStyle name="_잔토처리현황제본_051011" xfId="39283"/>
    <cellStyle name="_잠실갤러리아팰리스-제출" xfId="15417"/>
    <cellStyle name="_잠원동2차아파트내역" xfId="15418"/>
    <cellStyle name="_장비유지보수" xfId="15419"/>
    <cellStyle name="_장산중학교내역(혁성업체)" xfId="39284"/>
    <cellStyle name="_장산중학교내역하도급(혁성)" xfId="39285"/>
    <cellStyle name="_장성IC투찰" xfId="4319"/>
    <cellStyle name="_장성IC투찰_경찰서-터미널간도로(투찰)②" xfId="4320"/>
    <cellStyle name="_장성IC투찰_경찰서-터미널간도로(투찰)②_마현생창(동양고속)" xfId="4321"/>
    <cellStyle name="_장성IC투찰_경찰서-터미널간도로(투찰)②_마현생창(동양고속)_왜관-태평건설" xfId="4322"/>
    <cellStyle name="_장성IC투찰_경찰서-터미널간도로(투찰)②_왜관-태평건설" xfId="4323"/>
    <cellStyle name="_장성IC투찰_마현생창(동양고속)" xfId="4324"/>
    <cellStyle name="_장성IC투찰_마현생창(동양고속)_왜관-태평건설" xfId="4325"/>
    <cellStyle name="_장성IC투찰_봉무지방산업단지도로(투찰)②" xfId="4326"/>
    <cellStyle name="_장성IC투찰_봉무지방산업단지도로(투찰)②_마현생창(동양고속)" xfId="4327"/>
    <cellStyle name="_장성IC투찰_봉무지방산업단지도로(투찰)②_마현생창(동양고속)_왜관-태평건설" xfId="4328"/>
    <cellStyle name="_장성IC투찰_봉무지방산업단지도로(투찰)②_왜관-태평건설" xfId="4329"/>
    <cellStyle name="_장성IC투찰_봉무지방산업단지도로(투찰)②+0.250%" xfId="4330"/>
    <cellStyle name="_장성IC투찰_봉무지방산업단지도로(투찰)②+0.250%_마현생창(동양고속)" xfId="4331"/>
    <cellStyle name="_장성IC투찰_봉무지방산업단지도로(투찰)②+0.250%_마현생창(동양고속)_왜관-태평건설" xfId="4332"/>
    <cellStyle name="_장성IC투찰_봉무지방산업단지도로(투찰)②+0.250%_왜관-태평건설" xfId="4333"/>
    <cellStyle name="_장성IC투찰_왜관-태평건설" xfId="4334"/>
    <cellStyle name="_장성IC투찰_합덕-신례원(2공구)투찰" xfId="4335"/>
    <cellStyle name="_장성IC투찰_합덕-신례원(2공구)투찰_경찰서-터미널간도로(투찰)②" xfId="4336"/>
    <cellStyle name="_장성IC투찰_합덕-신례원(2공구)투찰_경찰서-터미널간도로(투찰)②_마현생창(동양고속)" xfId="4337"/>
    <cellStyle name="_장성IC투찰_합덕-신례원(2공구)투찰_경찰서-터미널간도로(투찰)②_마현생창(동양고속)_왜관-태평건설" xfId="4338"/>
    <cellStyle name="_장성IC투찰_합덕-신례원(2공구)투찰_경찰서-터미널간도로(투찰)②_왜관-태평건설" xfId="4339"/>
    <cellStyle name="_장성IC투찰_합덕-신례원(2공구)투찰_마현생창(동양고속)" xfId="4340"/>
    <cellStyle name="_장성IC투찰_합덕-신례원(2공구)투찰_마현생창(동양고속)_왜관-태평건설" xfId="4341"/>
    <cellStyle name="_장성IC투찰_합덕-신례원(2공구)투찰_봉무지방산업단지도로(투찰)②" xfId="4342"/>
    <cellStyle name="_장성IC투찰_합덕-신례원(2공구)투찰_봉무지방산업단지도로(투찰)②_마현생창(동양고속)" xfId="4343"/>
    <cellStyle name="_장성IC투찰_합덕-신례원(2공구)투찰_봉무지방산업단지도로(투찰)②_마현생창(동양고속)_왜관-태평건설" xfId="4344"/>
    <cellStyle name="_장성IC투찰_합덕-신례원(2공구)투찰_봉무지방산업단지도로(투찰)②_왜관-태평건설" xfId="4345"/>
    <cellStyle name="_장성IC투찰_합덕-신례원(2공구)투찰_봉무지방산업단지도로(투찰)②+0.250%" xfId="4346"/>
    <cellStyle name="_장성IC투찰_합덕-신례원(2공구)투찰_봉무지방산업단지도로(투찰)②+0.250%_마현생창(동양고속)" xfId="4347"/>
    <cellStyle name="_장성IC투찰_합덕-신례원(2공구)투찰_봉무지방산업단지도로(투찰)②+0.250%_마현생창(동양고속)_왜관-태평건설" xfId="4348"/>
    <cellStyle name="_장성IC투찰_합덕-신례원(2공구)투찰_봉무지방산업단지도로(투찰)②+0.250%_왜관-태평건설" xfId="4349"/>
    <cellStyle name="_장성IC투찰_합덕-신례원(2공구)투찰_왜관-태평건설" xfId="4350"/>
    <cellStyle name="_장성IC투찰_합덕-신례원(2공구)투찰_합덕-신례원(2공구)투찰" xfId="4351"/>
    <cellStyle name="_장성IC투찰_합덕-신례원(2공구)투찰_합덕-신례원(2공구)투찰_경찰서-터미널간도로(투찰)②" xfId="4352"/>
    <cellStyle name="_장성IC투찰_합덕-신례원(2공구)투찰_합덕-신례원(2공구)투찰_경찰서-터미널간도로(투찰)②_마현생창(동양고속)" xfId="4353"/>
    <cellStyle name="_장성IC투찰_합덕-신례원(2공구)투찰_합덕-신례원(2공구)투찰_경찰서-터미널간도로(투찰)②_마현생창(동양고속)_왜관-태평건설" xfId="4354"/>
    <cellStyle name="_장성IC투찰_합덕-신례원(2공구)투찰_합덕-신례원(2공구)투찰_경찰서-터미널간도로(투찰)②_왜관-태평건설" xfId="4355"/>
    <cellStyle name="_장성IC투찰_합덕-신례원(2공구)투찰_합덕-신례원(2공구)투찰_마현생창(동양고속)" xfId="4356"/>
    <cellStyle name="_장성IC투찰_합덕-신례원(2공구)투찰_합덕-신례원(2공구)투찰_마현생창(동양고속)_왜관-태평건설" xfId="4357"/>
    <cellStyle name="_장성IC투찰_합덕-신례원(2공구)투찰_합덕-신례원(2공구)투찰_봉무지방산업단지도로(투찰)②" xfId="4358"/>
    <cellStyle name="_장성IC투찰_합덕-신례원(2공구)투찰_합덕-신례원(2공구)투찰_봉무지방산업단지도로(투찰)②_마현생창(동양고속)" xfId="4359"/>
    <cellStyle name="_장성IC투찰_합덕-신례원(2공구)투찰_합덕-신례원(2공구)투찰_봉무지방산업단지도로(투찰)②_마현생창(동양고속)_왜관-태평건설" xfId="4360"/>
    <cellStyle name="_장성IC투찰_합덕-신례원(2공구)투찰_합덕-신례원(2공구)투찰_봉무지방산업단지도로(투찰)②_왜관-태평건설" xfId="4361"/>
    <cellStyle name="_장성IC투찰_합덕-신례원(2공구)투찰_합덕-신례원(2공구)투찰_봉무지방산업단지도로(투찰)②+0.250%" xfId="4362"/>
    <cellStyle name="_장성IC투찰_합덕-신례원(2공구)투찰_합덕-신례원(2공구)투찰_봉무지방산업단지도로(투찰)②+0.250%_마현생창(동양고속)" xfId="4363"/>
    <cellStyle name="_장성IC투찰_합덕-신례원(2공구)투찰_합덕-신례원(2공구)투찰_봉무지방산업단지도로(투찰)②+0.250%_마현생창(동양고속)_왜관-태평건설" xfId="4364"/>
    <cellStyle name="_장성IC투찰_합덕-신례원(2공구)투찰_합덕-신례원(2공구)투찰_봉무지방산업단지도로(투찰)②+0.250%_왜관-태평건설" xfId="4365"/>
    <cellStyle name="_장성IC투찰_합덕-신례원(2공구)투찰_합덕-신례원(2공구)투찰_왜관-태평건설" xfId="4366"/>
    <cellStyle name="_장애인홈피구축" xfId="1171"/>
    <cellStyle name="_장지6단지아파트신축공사" xfId="39286"/>
    <cellStyle name="_장현중(내역서+개요)" xfId="1172"/>
    <cellStyle name="_재료비" xfId="1173"/>
    <cellStyle name="_재해조사" xfId="1174"/>
    <cellStyle name="_재활용저장고 -전기" xfId="39287"/>
    <cellStyle name="_적격 " xfId="4367"/>
    <cellStyle name="_적격 _(현)영산강 화원지구 포장공사" xfId="15420"/>
    <cellStyle name="_적격 _030902 아산154KV 관로 전기공사" xfId="15421"/>
    <cellStyle name="_적격 _1.총괄집계" xfId="4368"/>
    <cellStyle name="_적격 _1.측구" xfId="4369"/>
    <cellStyle name="_적격 _1공구기계소화견적서-김앤드이" xfId="39288"/>
    <cellStyle name="_적격 _1공구기계소화견적서-김앤드이_목공사 물량산출서(기술부 수정)" xfId="39289"/>
    <cellStyle name="_적격 _1공구기계소화견적서-김앤드이_목공사 물량산출서(기술부 수정)_Guest House 인테리어(석공사제외)" xfId="39290"/>
    <cellStyle name="_적격 _1공구기계소화견적서-김앤드이_목공사 물량산출서(기술부 수정)_게스트하우스 인테리어" xfId="39291"/>
    <cellStyle name="_적격 _Book1" xfId="4370"/>
    <cellStyle name="_적격 _Book2" xfId="4371"/>
    <cellStyle name="_적격 _Book5" xfId="15422"/>
    <cellStyle name="_적격 _Book5_관악로1-설치" xfId="44023"/>
    <cellStyle name="_적격 _HVAC공내역(삼강천안)제출" xfId="39292"/>
    <cellStyle name="_적격 _HVAC공내역(삼강천안)제출_목공사 물량산출서(기술부 수정)" xfId="39293"/>
    <cellStyle name="_적격 _HVAC공내역(삼강천안)제출_목공사 물량산출서(기술부 수정)_Guest House 인테리어(석공사제외)" xfId="39294"/>
    <cellStyle name="_적격 _HVAC공내역(삼강천안)제출_목공사 물량산출서(기술부 수정)_게스트하우스 인테리어" xfId="39295"/>
    <cellStyle name="_적격 _KJH-007 서울민자역사" xfId="15423"/>
    <cellStyle name="_적격 _KJH-007 서울민자역사_서울역사전기내역서" xfId="15424"/>
    <cellStyle name="_적격 _KJH-007 서울민자역사_전기 도급 변경내역서(2004(1).01.26)" xfId="15425"/>
    <cellStyle name="_적격 _LG유통하남점신축공사" xfId="39296"/>
    <cellStyle name="_적격 _LG유통하남점신축공사_목공사 물량산출서(기술부 수정)" xfId="39297"/>
    <cellStyle name="_적격 _LG유통하남점신축공사_목공사 물량산출서(기술부 수정)_Guest House 인테리어(석공사제외)" xfId="39298"/>
    <cellStyle name="_적격 _LG유통하남점신축공사_목공사 물량산출서(기술부 수정)_게스트하우스 인테리어" xfId="39299"/>
    <cellStyle name="_적격 _LG전선 내역서(설비-2차)" xfId="39300"/>
    <cellStyle name="_적격 _L형옹벽" xfId="4372"/>
    <cellStyle name="_적격 _L형옹벽(25m)" xfId="4373"/>
    <cellStyle name="_적격 _U형개거1x1(NO.161+7)" xfId="4374"/>
    <cellStyle name="_적격 _U형개거실정보고(0.6)162" xfId="4375"/>
    <cellStyle name="_적격 _U형개거실정보고(1.0)162" xfId="4376"/>
    <cellStyle name="_적격 _U형개거실정보고(1.5)" xfId="4377"/>
    <cellStyle name="_적격 _U형개거실정보고(BOX)" xfId="4378"/>
    <cellStyle name="_적격 _U형개거실정보고(BOX)_Book1" xfId="4379"/>
    <cellStyle name="_적격 _U형개거실정보고(민원)" xfId="4380"/>
    <cellStyle name="_적격 _U형개거실정보고(민원)_Book1" xfId="4381"/>
    <cellStyle name="_적격 _U형개거실정보고(민원1)" xfId="4382"/>
    <cellStyle name="_적격 _U형측구(m당 단가)" xfId="4383"/>
    <cellStyle name="_적격 _ycw-002 월곶아파트" xfId="15426"/>
    <cellStyle name="_적격 _ycw-002 월곶아파트_KJH-007 서울민자역사" xfId="15427"/>
    <cellStyle name="_적격 _ycw-002 월곶아파트_KJH-007 서울민자역사_서울역사전기내역서" xfId="15428"/>
    <cellStyle name="_적격 _ycw-002 월곶아파트_KJH-007 서울민자역사_전기 도급 변경내역서(2004(1).01.26)" xfId="15429"/>
    <cellStyle name="_적격 _ycw-002 월곶아파트_서울역사전기내역서" xfId="15430"/>
    <cellStyle name="_적격 _ycw-002 월곶아파트_전기 도급 변경내역서(2004(1).01.26)" xfId="15431"/>
    <cellStyle name="_적격 _견갑" xfId="15432"/>
    <cellStyle name="_적격 _견갑_(현)영산강 화원지구 포장공사" xfId="15433"/>
    <cellStyle name="_적격 _견갑_LG전선 내역서(설비-2차)" xfId="39301"/>
    <cellStyle name="_적격 _견갑_견적서(2001-1)" xfId="15434"/>
    <cellStyle name="_적격 _견갑_견적서(2001-1)_(현)영산강 화원지구 포장공사" xfId="15435"/>
    <cellStyle name="_적격 _견갑_견적서(2001-1)_견적서(2002-1)" xfId="15436"/>
    <cellStyle name="_적격 _견갑_견적서(2001-1)_견적서(2002-1)_(현)영산강 화원지구 포장공사" xfId="15437"/>
    <cellStyle name="_적격 _견갑_견적서(2001-1)_견적서(2002-1)_견적서(2002-1)" xfId="15438"/>
    <cellStyle name="_적격 _견갑_견적서(2001-1)_견적서(2002-1)_견적서(2002-1)_(현)영산강 화원지구 포장공사" xfId="15439"/>
    <cellStyle name="_적격 _견갑_견적서(2001-1)_견적서(2002-1)_대중견적서(2002-1)" xfId="15440"/>
    <cellStyle name="_적격 _견갑_견적서(2001-1)_견적서(2002-1)_대중견적서(2002-1)_(현)영산강 화원지구 포장공사" xfId="15441"/>
    <cellStyle name="_적격 _견갑_견적서(2001-1.)" xfId="15442"/>
    <cellStyle name="_적격 _견갑_견적서(2001-1.)_(현)영산강 화원지구 포장공사" xfId="15443"/>
    <cellStyle name="_적격 _견갑_견적서(2001-1.)_견적서(2002-1)" xfId="15444"/>
    <cellStyle name="_적격 _견갑_견적서(2001-1.)_견적서(2002-1)_(현)영산강 화원지구 포장공사" xfId="15445"/>
    <cellStyle name="_적격 _견갑_견적서(2001-1.)_견적서(2002-1)_견적서(2002-1)" xfId="15446"/>
    <cellStyle name="_적격 _견갑_견적서(2001-1.)_견적서(2002-1)_견적서(2002-1)_(현)영산강 화원지구 포장공사" xfId="15447"/>
    <cellStyle name="_적격 _견갑_견적서(2001-1.)_견적서(2002-1)_대중견적서(2002-1)" xfId="15448"/>
    <cellStyle name="_적격 _견갑_견적서(2001-1.)_견적서(2002-1)_대중견적서(2002-1)_(현)영산강 화원지구 포장공사" xfId="15449"/>
    <cellStyle name="_적격 _견갑_견적서(2002-1)" xfId="15450"/>
    <cellStyle name="_적격 _견갑_견적서(2002-1)_(현)영산강 화원지구 포장공사" xfId="15451"/>
    <cellStyle name="_적격 _견갑_견적서(2002-1)_견적서(2002-1)" xfId="15452"/>
    <cellStyle name="_적격 _견갑_견적서(2002-1)_견적서(2002-1)_(현)영산강 화원지구 포장공사" xfId="15453"/>
    <cellStyle name="_적격 _견갑_견적서(2002-1)_대중견적서(2002-1)" xfId="15454"/>
    <cellStyle name="_적격 _견갑_견적서(2002-1)_대중견적서(2002-1)_(현)영산강 화원지구 포장공사" xfId="15455"/>
    <cellStyle name="_적격 _견갑_역곡동 견적서-제출-10월02일-46억8천" xfId="39302"/>
    <cellStyle name="_적격 _견갑_역곡동 견적서-제출-10월02일-46억8천_LG전선 내역서(설비-2차)" xfId="39303"/>
    <cellStyle name="_적격 _견갑_역곡동 견적서-제출-10월02일-46억8천_전기내역서(02.22)" xfId="39304"/>
    <cellStyle name="_적격 _견갑_전기내역서(02.22)" xfId="39305"/>
    <cellStyle name="_적격 _견적대비표-토공,구조물공사(본사)" xfId="4384"/>
    <cellStyle name="_적격 _견적서(2001-1)" xfId="15456"/>
    <cellStyle name="_적격 _견적서(2001-1)_(현)영산강 화원지구 포장공사" xfId="15457"/>
    <cellStyle name="_적격 _견적서(2001-1)_견적서(2002-1)" xfId="15458"/>
    <cellStyle name="_적격 _견적서(2001-1)_견적서(2002-1)_(현)영산강 화원지구 포장공사" xfId="15459"/>
    <cellStyle name="_적격 _견적서(2001-1)_견적서(2002-1)_견적서(2002-1)" xfId="15460"/>
    <cellStyle name="_적격 _견적서(2001-1)_견적서(2002-1)_견적서(2002-1)_(현)영산강 화원지구 포장공사" xfId="15461"/>
    <cellStyle name="_적격 _견적서(2001-1)_견적서(2002-1)_대중견적서(2002-1)" xfId="15462"/>
    <cellStyle name="_적격 _견적서(2001-1)_견적서(2002-1)_대중견적서(2002-1)_(현)영산강 화원지구 포장공사" xfId="15463"/>
    <cellStyle name="_적격 _견적서(2001-1.)" xfId="15464"/>
    <cellStyle name="_적격 _견적서(2001-1.)_(현)영산강 화원지구 포장공사" xfId="15465"/>
    <cellStyle name="_적격 _견적서(2001-1.)_견적서(2002-1)" xfId="15466"/>
    <cellStyle name="_적격 _견적서(2001-1.)_견적서(2002-1)_(현)영산강 화원지구 포장공사" xfId="15467"/>
    <cellStyle name="_적격 _견적서(2001-1.)_견적서(2002-1)_견적서(2002-1)" xfId="15468"/>
    <cellStyle name="_적격 _견적서(2001-1.)_견적서(2002-1)_견적서(2002-1)_(현)영산강 화원지구 포장공사" xfId="15469"/>
    <cellStyle name="_적격 _견적서(2001-1.)_견적서(2002-1)_대중견적서(2002-1)" xfId="15470"/>
    <cellStyle name="_적격 _견적서(2001-1.)_견적서(2002-1)_대중견적서(2002-1)_(현)영산강 화원지구 포장공사" xfId="15471"/>
    <cellStyle name="_적격 _견적서(2002-1)" xfId="15472"/>
    <cellStyle name="_적격 _견적서(2002-1)_(현)영산강 화원지구 포장공사" xfId="15473"/>
    <cellStyle name="_적격 _견적서(2002-1)_견적서(2002-1)" xfId="15474"/>
    <cellStyle name="_적격 _견적서(2002-1)_견적서(2002-1)_(현)영산강 화원지구 포장공사" xfId="15475"/>
    <cellStyle name="_적격 _견적서(2002-1)_대중견적서(2002-1)" xfId="15476"/>
    <cellStyle name="_적격 _견적서(2002-1)_대중견적서(2002-1)_(현)영산강 화원지구 포장공사" xfId="15477"/>
    <cellStyle name="_적격 _광주평동투찰" xfId="4385"/>
    <cellStyle name="_적격 _광주평동투찰_20050414" xfId="4386"/>
    <cellStyle name="_적격 _광주평동투찰_통영중앙시장(최종)" xfId="35267"/>
    <cellStyle name="_적격 _광주평동투찰_통영중앙시장(최종)_통영중앙시장(최종)" xfId="35268"/>
    <cellStyle name="_적격 _광주평동투찰_포장품의" xfId="4387"/>
    <cellStyle name="_적격 _광주평동품의1" xfId="4388"/>
    <cellStyle name="_적격 _광주평동품의1_20050414" xfId="4389"/>
    <cellStyle name="_적격 _광주평동품의1_통영중앙시장(최종)" xfId="35269"/>
    <cellStyle name="_적격 _광주평동품의1_통영중앙시장(최종)_통영중앙시장(최종)" xfId="35270"/>
    <cellStyle name="_적격 _광주평동품의1_포장품의" xfId="4390"/>
    <cellStyle name="_적격 _군부대구조물" xfId="4391"/>
    <cellStyle name="_적격 _군부대구조물2" xfId="4392"/>
    <cellStyle name="_적격 _군산엔진공장견적서(토공,부대공)" xfId="15478"/>
    <cellStyle name="_적격 _기존수목이식" xfId="4393"/>
    <cellStyle name="_적격 _기존수목이식_Book1" xfId="4394"/>
    <cellStyle name="_적격 _김천농업기술센터-이정준0420" xfId="39306"/>
    <cellStyle name="_적격 _김천전망대조명공사0323" xfId="39307"/>
    <cellStyle name="_적격 _김천전망대조명공사0323_김천농업기술센터-이정준0420" xfId="39308"/>
    <cellStyle name="_적격 _늪지대U형개거" xfId="4395"/>
    <cellStyle name="_적격 _단가산출(시드+녹생토, 유로폼)" xfId="4396"/>
    <cellStyle name="_적격 _롯데마그넷(오산점)" xfId="39309"/>
    <cellStyle name="_적격 _롯데마그넷(오산점)_목공사 물량산출서(기술부 수정)" xfId="39310"/>
    <cellStyle name="_적격 _롯데마그넷(오산점)_목공사 물량산출서(기술부 수정)_Guest House 인테리어(석공사제외)" xfId="39311"/>
    <cellStyle name="_적격 _롯데마그넷(오산점)_목공사 물량산출서(기술부 수정)_게스트하우스 인테리어" xfId="39312"/>
    <cellStyle name="_적격 _롯데마그넷(오산점)_통영점공조및위생" xfId="39313"/>
    <cellStyle name="_적격 _롯데마그넷(오산점)_통영점공조및위생_목공사 물량산출서(기술부 수정)" xfId="39314"/>
    <cellStyle name="_적격 _롯데마그넷(오산점)_통영점공조및위생_목공사 물량산출서(기술부 수정)_Guest House 인테리어(석공사제외)" xfId="39315"/>
    <cellStyle name="_적격 _롯데마그넷(오산점)_통영점공조및위생_목공사 물량산출서(기술부 수정)_게스트하우스 인테리어" xfId="39316"/>
    <cellStyle name="_적격 _마그넷오산점내역(020320)" xfId="39317"/>
    <cellStyle name="_적격 _마그넷오산점내역(020320)_목공사 물량산출서(기술부 수정)" xfId="39318"/>
    <cellStyle name="_적격 _마그넷오산점내역(020320)_목공사 물량산출서(기술부 수정)_Guest House 인테리어(석공사제외)" xfId="39319"/>
    <cellStyle name="_적격 _마그넷오산점내역(020320)_목공사 물량산출서(기술부 수정)_게스트하우스 인테리어" xfId="39320"/>
    <cellStyle name="_적격 _마그넷오산점내역(020320)_통영점공조및위생" xfId="39321"/>
    <cellStyle name="_적격 _마그넷오산점내역(020320)_통영점공조및위생_목공사 물량산출서(기술부 수정)" xfId="39322"/>
    <cellStyle name="_적격 _마그넷오산점내역(020320)_통영점공조및위생_목공사 물량산출서(기술부 수정)_Guest House 인테리어(석공사제외)" xfId="39323"/>
    <cellStyle name="_적격 _마그넷오산점내역(020320)_통영점공조및위생_목공사 물량산출서(기술부 수정)_게스트하우스 인테리어" xfId="39324"/>
    <cellStyle name="_적격 _목공사 물량산출서(기술부 수정)" xfId="39325"/>
    <cellStyle name="_적격 _목공사 물량산출서(기술부 수정)_Guest House 인테리어(석공사제외)" xfId="39326"/>
    <cellStyle name="_적격 _목공사 물량산출서(기술부 수정)_게스트하우스 인테리어" xfId="39327"/>
    <cellStyle name="_적격 _배수공" xfId="4397"/>
    <cellStyle name="_적격 _법면보호(ASNA 제출)" xfId="4398"/>
    <cellStyle name="_적격 _보고서" xfId="4399"/>
    <cellStyle name="_적격 _부대1" xfId="15479"/>
    <cellStyle name="_적격 _부대1_(현)영산강 화원지구 포장공사" xfId="15480"/>
    <cellStyle name="_적격 _부대1_LG전선 내역서(설비-2차)" xfId="39328"/>
    <cellStyle name="_적격 _부대1_견적서(2001-1)" xfId="15481"/>
    <cellStyle name="_적격 _부대1_견적서(2001-1)_(현)영산강 화원지구 포장공사" xfId="15482"/>
    <cellStyle name="_적격 _부대1_견적서(2001-1)_견적서(2002-1)" xfId="15483"/>
    <cellStyle name="_적격 _부대1_견적서(2001-1)_견적서(2002-1)_(현)영산강 화원지구 포장공사" xfId="15484"/>
    <cellStyle name="_적격 _부대1_견적서(2001-1)_견적서(2002-1)_견적서(2002-1)" xfId="15485"/>
    <cellStyle name="_적격 _부대1_견적서(2001-1)_견적서(2002-1)_견적서(2002-1)_(현)영산강 화원지구 포장공사" xfId="15486"/>
    <cellStyle name="_적격 _부대1_견적서(2001-1)_견적서(2002-1)_대중견적서(2002-1)" xfId="15487"/>
    <cellStyle name="_적격 _부대1_견적서(2001-1)_견적서(2002-1)_대중견적서(2002-1)_(현)영산강 화원지구 포장공사" xfId="15488"/>
    <cellStyle name="_적격 _부대1_견적서(2001-1.)" xfId="15489"/>
    <cellStyle name="_적격 _부대1_견적서(2001-1.)_(현)영산강 화원지구 포장공사" xfId="15490"/>
    <cellStyle name="_적격 _부대1_견적서(2001-1.)_견적서(2002-1)" xfId="15491"/>
    <cellStyle name="_적격 _부대1_견적서(2001-1.)_견적서(2002-1)_(현)영산강 화원지구 포장공사" xfId="15492"/>
    <cellStyle name="_적격 _부대1_견적서(2001-1.)_견적서(2002-1)_견적서(2002-1)" xfId="15493"/>
    <cellStyle name="_적격 _부대1_견적서(2001-1.)_견적서(2002-1)_견적서(2002-1)_(현)영산강 화원지구 포장공사" xfId="15494"/>
    <cellStyle name="_적격 _부대1_견적서(2001-1.)_견적서(2002-1)_대중견적서(2002-1)" xfId="15495"/>
    <cellStyle name="_적격 _부대1_견적서(2001-1.)_견적서(2002-1)_대중견적서(2002-1)_(현)영산강 화원지구 포장공사" xfId="15496"/>
    <cellStyle name="_적격 _부대1_견적서(2002-1)" xfId="15497"/>
    <cellStyle name="_적격 _부대1_견적서(2002-1)_(현)영산강 화원지구 포장공사" xfId="15498"/>
    <cellStyle name="_적격 _부대1_견적서(2002-1)_견적서(2002-1)" xfId="15499"/>
    <cellStyle name="_적격 _부대1_견적서(2002-1)_견적서(2002-1)_(현)영산강 화원지구 포장공사" xfId="15500"/>
    <cellStyle name="_적격 _부대1_견적서(2002-1)_대중견적서(2002-1)" xfId="15501"/>
    <cellStyle name="_적격 _부대1_견적서(2002-1)_대중견적서(2002-1)_(현)영산강 화원지구 포장공사" xfId="15502"/>
    <cellStyle name="_적격 _부대1_역곡동 견적서-제출-10월02일-46억8천" xfId="39329"/>
    <cellStyle name="_적격 _부대1_역곡동 견적서-제출-10월02일-46억8천_LG전선 내역서(설비-2차)" xfId="39330"/>
    <cellStyle name="_적격 _부대1_역곡동 견적서-제출-10월02일-46억8천_전기내역서(02.22)" xfId="39331"/>
    <cellStyle name="_적격 _부대1_전기내역서(02.22)" xfId="39332"/>
    <cellStyle name="_적격 _서울역사전기내역서" xfId="15503"/>
    <cellStyle name="_적격 _송학하수품의(설계넣고)" xfId="4400"/>
    <cellStyle name="_적격 _송학하수품의(설계넣고)_20050414" xfId="4401"/>
    <cellStyle name="_적격 _송학하수품의(설계넣고)_통영중앙시장(최종)" xfId="35271"/>
    <cellStyle name="_적격 _송학하수품의(설계넣고)_통영중앙시장(최종)_통영중앙시장(최종)" xfId="35272"/>
    <cellStyle name="_적격 _송학하수품의(설계넣고)_포장품의" xfId="4402"/>
    <cellStyle name="_적격 _수량" xfId="4403"/>
    <cellStyle name="_적격 _수량산출서(배수공)" xfId="4404"/>
    <cellStyle name="_적격 _수량산출서(배수공)_Book1" xfId="4405"/>
    <cellStyle name="_적격 _실행예산내역서" xfId="15504"/>
    <cellStyle name="_적격 _실행예산서" xfId="15505"/>
    <cellStyle name="_적격 _실행예산서(3공구)" xfId="15506"/>
    <cellStyle name="_적격 _실행예산서(3공구)_030902 아산154KV 관로 전기공사" xfId="15507"/>
    <cellStyle name="_적격 _실행예산서(문산IC)" xfId="15508"/>
    <cellStyle name="_적격 _실행예산서(문산IC)_030902 아산154KV 관로 전기공사" xfId="15509"/>
    <cellStyle name="_적격 _실행예산서(문산IC)_1" xfId="15510"/>
    <cellStyle name="_적격 _실행예산서(문산IC)_1_030902 아산154KV 관로 전기공사" xfId="15511"/>
    <cellStyle name="_적격 _실행예산서(문산IC)_실행예산서" xfId="15512"/>
    <cellStyle name="_적격 _실행예산서(문산IC)_실행예산서(3공구)" xfId="15513"/>
    <cellStyle name="_적격 _실행예산서(문산IC)_실행예산서(3공구)_030902 아산154KV 관로 전기공사" xfId="15514"/>
    <cellStyle name="_적격 _실행예산서(문산IC)_실행예산서(문산IC)" xfId="15515"/>
    <cellStyle name="_적격 _실행예산서(문산IC)_실행예산서(문산IC)_030902 아산154KV 관로 전기공사" xfId="15516"/>
    <cellStyle name="_적격 _실행예산서(문산IC)_실행예산서_030902 아산154KV 관로 전기공사" xfId="15517"/>
    <cellStyle name="_적격 _실행예산서_030902 아산154KV 관로 전기공사" xfId="15518"/>
    <cellStyle name="_적격 _역곡동 견적서-제출-10월02일-46억8천" xfId="39333"/>
    <cellStyle name="_적격 _역곡동 견적서-제출-10월02일-46억8천_LG전선 내역서(설비-2차)" xfId="39334"/>
    <cellStyle name="_적격 _역곡동 견적서-제출-10월02일-46억8천_전기내역서(02.22)" xfId="39335"/>
    <cellStyle name="_적격 _월곳집행(본사)" xfId="15519"/>
    <cellStyle name="_적격 _월곳집행(본사)_KJH-007 서울민자역사" xfId="15520"/>
    <cellStyle name="_적격 _월곳집행(본사)_KJH-007 서울민자역사_서울역사전기내역서" xfId="15521"/>
    <cellStyle name="_적격 _월곳집행(본사)_KJH-007 서울민자역사_전기 도급 변경내역서(2004(1).01.26)" xfId="15522"/>
    <cellStyle name="_적격 _월곳집행(본사)_공내역서(소방)" xfId="15523"/>
    <cellStyle name="_적격 _월곳집행(본사)_공내역서(소방)_KJH-007 서울민자역사" xfId="15524"/>
    <cellStyle name="_적격 _월곳집행(본사)_공내역서(소방)_KJH-007 서울민자역사_서울역사전기내역서" xfId="15525"/>
    <cellStyle name="_적격 _월곳집행(본사)_공내역서(소방)_KJH-007 서울민자역사_전기 도급 변경내역서(2004(1).01.26)" xfId="15526"/>
    <cellStyle name="_적격 _월곳집행(본사)_공내역서(소방)_ycw-002 월곶아파트" xfId="15527"/>
    <cellStyle name="_적격 _월곳집행(본사)_공내역서(소방)_ycw-002 월곶아파트_KJH-007 서울민자역사" xfId="15528"/>
    <cellStyle name="_적격 _월곳집행(본사)_공내역서(소방)_ycw-002 월곶아파트_KJH-007 서울민자역사_서울역사전기내역서" xfId="15529"/>
    <cellStyle name="_적격 _월곳집행(본사)_공내역서(소방)_ycw-002 월곶아파트_KJH-007 서울민자역사_전기 도급 변경내역서(2004(1).01.26)" xfId="15530"/>
    <cellStyle name="_적격 _월곳집행(본사)_공내역서(소방)_ycw-002 월곶아파트_서울역사전기내역서" xfId="15531"/>
    <cellStyle name="_적격 _월곳집행(본사)_공내역서(소방)_ycw-002 월곶아파트_전기 도급 변경내역서(2004(1).01.26)" xfId="15532"/>
    <cellStyle name="_적격 _월곳집행(본사)_공내역서(소방)_롯데마그넷(오산점)" xfId="39336"/>
    <cellStyle name="_적격 _월곳집행(본사)_공내역서(소방)_롯데마그넷(오산점)_목공사 물량산출서(기술부 수정)" xfId="39337"/>
    <cellStyle name="_적격 _월곳집행(본사)_공내역서(소방)_롯데마그넷(오산점)_목공사 물량산출서(기술부 수정)_Guest House 인테리어(석공사제외)" xfId="39338"/>
    <cellStyle name="_적격 _월곳집행(본사)_공내역서(소방)_롯데마그넷(오산점)_목공사 물량산출서(기술부 수정)_게스트하우스 인테리어" xfId="39339"/>
    <cellStyle name="_적격 _월곳집행(본사)_공내역서(소방)_롯데마그넷(오산점)_통영점공조및위생" xfId="39340"/>
    <cellStyle name="_적격 _월곳집행(본사)_공내역서(소방)_롯데마그넷(오산점)_통영점공조및위생_목공사 물량산출서(기술부 수정)" xfId="39341"/>
    <cellStyle name="_적격 _월곳집행(본사)_공내역서(소방)_롯데마그넷(오산점)_통영점공조및위생_목공사 물량산출서(기술부 수정)_Guest House 인테리어(석공사제외)" xfId="39342"/>
    <cellStyle name="_적격 _월곳집행(본사)_공내역서(소방)_롯데마그넷(오산점)_통영점공조및위생_목공사 물량산출서(기술부 수정)_게스트하우스 인테리어" xfId="39343"/>
    <cellStyle name="_적격 _월곳집행(본사)_공내역서(소방)_마그넷오산점내역(020320)" xfId="39344"/>
    <cellStyle name="_적격 _월곳집행(본사)_공내역서(소방)_마그넷오산점내역(020320)_목공사 물량산출서(기술부 수정)" xfId="39345"/>
    <cellStyle name="_적격 _월곳집행(본사)_공내역서(소방)_마그넷오산점내역(020320)_목공사 물량산출서(기술부 수정)_Guest House 인테리어(석공사제외)" xfId="39346"/>
    <cellStyle name="_적격 _월곳집행(본사)_공내역서(소방)_마그넷오산점내역(020320)_목공사 물량산출서(기술부 수정)_게스트하우스 인테리어" xfId="39347"/>
    <cellStyle name="_적격 _월곳집행(본사)_공내역서(소방)_마그넷오산점내역(020320)_통영점공조및위생" xfId="39348"/>
    <cellStyle name="_적격 _월곳집행(본사)_공내역서(소방)_마그넷오산점내역(020320)_통영점공조및위생_목공사 물량산출서(기술부 수정)" xfId="39349"/>
    <cellStyle name="_적격 _월곳집행(본사)_공내역서(소방)_마그넷오산점내역(020320)_통영점공조및위생_목공사 물량산출서(기술부 수정)_Guest House 인테리어(석공사제외)" xfId="39350"/>
    <cellStyle name="_적격 _월곳집행(본사)_공내역서(소방)_마그넷오산점내역(020320)_통영점공조및위생_목공사 물량산출서(기술부 수정)_게스트하우스 인테리어" xfId="39351"/>
    <cellStyle name="_적격 _월곳집행(본사)_공내역서(소방)_목공사 물량산출서(기술부 수정)" xfId="39352"/>
    <cellStyle name="_적격 _월곳집행(본사)_공내역서(소방)_목공사 물량산출서(기술부 수정)_Guest House 인테리어(석공사제외)" xfId="39353"/>
    <cellStyle name="_적격 _월곳집행(본사)_공내역서(소방)_목공사 물량산출서(기술부 수정)_게스트하우스 인테리어" xfId="39354"/>
    <cellStyle name="_적격 _월곳집행(본사)_공내역서(소방)_서울역사전기내역서" xfId="15533"/>
    <cellStyle name="_적격 _월곳집행(본사)_공내역서(소방)_전기 도급 변경내역서(2004(1).01.26)" xfId="15534"/>
    <cellStyle name="_적격 _월곳집행(본사)_공내역서(소방)_정-의왕가스경보설비공사(기안)" xfId="39355"/>
    <cellStyle name="_적격 _월곳집행(본사)_공내역서(소방)_정-의왕가스경보설비공사(기안)_목공사 물량산출서(기술부 수정)" xfId="39356"/>
    <cellStyle name="_적격 _월곳집행(본사)_공내역서(소방)_정-의왕가스경보설비공사(기안)_목공사 물량산출서(기술부 수정)_Guest House 인테리어(석공사제외)" xfId="39357"/>
    <cellStyle name="_적격 _월곳집행(본사)_공내역서(소방)_정-의왕가스경보설비공사(기안)_목공사 물량산출서(기술부 수정)_게스트하우스 인테리어" xfId="39358"/>
    <cellStyle name="_적격 _월곳집행(본사)_공내역서(소방)_정-의왕가스경보설비공사(기안)_통영점공조및위생" xfId="39359"/>
    <cellStyle name="_적격 _월곳집행(본사)_공내역서(소방)_정-의왕가스경보설비공사(기안)_통영점공조및위생_목공사 물량산출서(기술부 수정)" xfId="39360"/>
    <cellStyle name="_적격 _월곳집행(본사)_공내역서(소방)_정-의왕가스경보설비공사(기안)_통영점공조및위생_목공사 물량산출서(기술부 수정)_Guest House 인테리어(석공사제외)" xfId="39361"/>
    <cellStyle name="_적격 _월곳집행(본사)_공내역서(소방)_정-의왕가스경보설비공사(기안)_통영점공조및위생_목공사 물량산출서(기술부 수정)_게스트하우스 인테리어" xfId="39362"/>
    <cellStyle name="_적격 _월곳집행(본사)_공내역서(소방)_통영점공조및위생" xfId="39363"/>
    <cellStyle name="_적격 _월곳집행(본사)_공내역서(소방)_통영점공조및위생_목공사 물량산출서(기술부 수정)" xfId="39364"/>
    <cellStyle name="_적격 _월곳집행(본사)_공내역서(소방)_통영점공조및위생_목공사 물량산출서(기술부 수정)_Guest House 인테리어(석공사제외)" xfId="39365"/>
    <cellStyle name="_적격 _월곳집행(본사)_공내역서(소방)_통영점공조및위생_목공사 물량산출서(기술부 수정)_게스트하우스 인테리어" xfId="39366"/>
    <cellStyle name="_적격 _월곳집행(본사)_공내역서(소방final)" xfId="15535"/>
    <cellStyle name="_적격 _월곳집행(본사)_공내역서(소방final)_KJH-007 서울민자역사" xfId="15536"/>
    <cellStyle name="_적격 _월곳집행(본사)_공내역서(소방final)_KJH-007 서울민자역사_서울역사전기내역서" xfId="15537"/>
    <cellStyle name="_적격 _월곳집행(본사)_공내역서(소방final)_KJH-007 서울민자역사_전기 도급 변경내역서(2004(1).01.26)" xfId="15538"/>
    <cellStyle name="_적격 _월곳집행(본사)_공내역서(소방final)_ycw-002 월곶아파트" xfId="15539"/>
    <cellStyle name="_적격 _월곳집행(본사)_공내역서(소방final)_ycw-002 월곶아파트_KJH-007 서울민자역사" xfId="15540"/>
    <cellStyle name="_적격 _월곳집행(본사)_공내역서(소방final)_ycw-002 월곶아파트_KJH-007 서울민자역사_서울역사전기내역서" xfId="15541"/>
    <cellStyle name="_적격 _월곳집행(본사)_공내역서(소방final)_ycw-002 월곶아파트_KJH-007 서울민자역사_전기 도급 변경내역서(2004(1).01.26)" xfId="15542"/>
    <cellStyle name="_적격 _월곳집행(본사)_공내역서(소방final)_ycw-002 월곶아파트_서울역사전기내역서" xfId="15543"/>
    <cellStyle name="_적격 _월곳집행(본사)_공내역서(소방final)_ycw-002 월곶아파트_전기 도급 변경내역서(2004(1).01.26)" xfId="15544"/>
    <cellStyle name="_적격 _월곳집행(본사)_공내역서(소방final)_롯데마그넷(오산점)" xfId="39367"/>
    <cellStyle name="_적격 _월곳집행(본사)_공내역서(소방final)_롯데마그넷(오산점)_목공사 물량산출서(기술부 수정)" xfId="39368"/>
    <cellStyle name="_적격 _월곳집행(본사)_공내역서(소방final)_롯데마그넷(오산점)_목공사 물량산출서(기술부 수정)_Guest House 인테리어(석공사제외)" xfId="39369"/>
    <cellStyle name="_적격 _월곳집행(본사)_공내역서(소방final)_롯데마그넷(오산점)_목공사 물량산출서(기술부 수정)_게스트하우스 인테리어" xfId="39370"/>
    <cellStyle name="_적격 _월곳집행(본사)_공내역서(소방final)_롯데마그넷(오산점)_통영점공조및위생" xfId="39371"/>
    <cellStyle name="_적격 _월곳집행(본사)_공내역서(소방final)_롯데마그넷(오산점)_통영점공조및위생_목공사 물량산출서(기술부 수정)" xfId="39372"/>
    <cellStyle name="_적격 _월곳집행(본사)_공내역서(소방final)_롯데마그넷(오산점)_통영점공조및위생_목공사 물량산출서(기술부 수정)_Guest House 인테리어(석공사제외)" xfId="39373"/>
    <cellStyle name="_적격 _월곳집행(본사)_공내역서(소방final)_롯데마그넷(오산점)_통영점공조및위생_목공사 물량산출서(기술부 수정)_게스트하우스 인테리어" xfId="39374"/>
    <cellStyle name="_적격 _월곳집행(본사)_공내역서(소방final)_마그넷오산점내역(020320)" xfId="39375"/>
    <cellStyle name="_적격 _월곳집행(본사)_공내역서(소방final)_마그넷오산점내역(020320)_목공사 물량산출서(기술부 수정)" xfId="39376"/>
    <cellStyle name="_적격 _월곳집행(본사)_공내역서(소방final)_마그넷오산점내역(020320)_목공사 물량산출서(기술부 수정)_Guest House 인테리어(석공사제외)" xfId="39377"/>
    <cellStyle name="_적격 _월곳집행(본사)_공내역서(소방final)_마그넷오산점내역(020320)_목공사 물량산출서(기술부 수정)_게스트하우스 인테리어" xfId="39378"/>
    <cellStyle name="_적격 _월곳집행(본사)_공내역서(소방final)_마그넷오산점내역(020320)_통영점공조및위생" xfId="39379"/>
    <cellStyle name="_적격 _월곳집행(본사)_공내역서(소방final)_마그넷오산점내역(020320)_통영점공조및위생_목공사 물량산출서(기술부 수정)" xfId="39380"/>
    <cellStyle name="_적격 _월곳집행(본사)_공내역서(소방final)_마그넷오산점내역(020320)_통영점공조및위생_목공사 물량산출서(기술부 수정)_Guest House 인테리어(석공사제외)" xfId="39381"/>
    <cellStyle name="_적격 _월곳집행(본사)_공내역서(소방final)_마그넷오산점내역(020320)_통영점공조및위생_목공사 물량산출서(기술부 수정)_게스트하우스 인테리어" xfId="39382"/>
    <cellStyle name="_적격 _월곳집행(본사)_공내역서(소방final)_목공사 물량산출서(기술부 수정)" xfId="39383"/>
    <cellStyle name="_적격 _월곳집행(본사)_공내역서(소방final)_목공사 물량산출서(기술부 수정)_Guest House 인테리어(석공사제외)" xfId="39384"/>
    <cellStyle name="_적격 _월곳집행(본사)_공내역서(소방final)_목공사 물량산출서(기술부 수정)_게스트하우스 인테리어" xfId="39385"/>
    <cellStyle name="_적격 _월곳집행(본사)_공내역서(소방final)_서울역사전기내역서" xfId="15545"/>
    <cellStyle name="_적격 _월곳집행(본사)_공내역서(소방final)_전기 도급 변경내역서(2004(1).01.26)" xfId="15546"/>
    <cellStyle name="_적격 _월곳집행(본사)_공내역서(소방final)_정-의왕가스경보설비공사(기안)" xfId="39386"/>
    <cellStyle name="_적격 _월곳집행(본사)_공내역서(소방final)_정-의왕가스경보설비공사(기안)_목공사 물량산출서(기술부 수정)" xfId="39387"/>
    <cellStyle name="_적격 _월곳집행(본사)_공내역서(소방final)_정-의왕가스경보설비공사(기안)_목공사 물량산출서(기술부 수정)_Guest House 인테리어(석공사제외)" xfId="39388"/>
    <cellStyle name="_적격 _월곳집행(본사)_공내역서(소방final)_정-의왕가스경보설비공사(기안)_목공사 물량산출서(기술부 수정)_게스트하우스 인테리어" xfId="39389"/>
    <cellStyle name="_적격 _월곳집행(본사)_공내역서(소방final)_정-의왕가스경보설비공사(기안)_통영점공조및위생" xfId="39390"/>
    <cellStyle name="_적격 _월곳집행(본사)_공내역서(소방final)_정-의왕가스경보설비공사(기안)_통영점공조및위생_목공사 물량산출서(기술부 수정)" xfId="39391"/>
    <cellStyle name="_적격 _월곳집행(본사)_공내역서(소방final)_정-의왕가스경보설비공사(기안)_통영점공조및위생_목공사 물량산출서(기술부 수정)_Guest House 인테리어(석공사제외)" xfId="39392"/>
    <cellStyle name="_적격 _월곳집행(본사)_공내역서(소방final)_정-의왕가스경보설비공사(기안)_통영점공조및위생_목공사 물량산출서(기술부 수정)_게스트하우스 인테리어" xfId="39393"/>
    <cellStyle name="_적격 _월곳집행(본사)_공내역서(소방final)_통영점공조및위생" xfId="39394"/>
    <cellStyle name="_적격 _월곳집행(본사)_공내역서(소방final)_통영점공조및위생_목공사 물량산출서(기술부 수정)" xfId="39395"/>
    <cellStyle name="_적격 _월곳집행(본사)_공내역서(소방final)_통영점공조및위생_목공사 물량산출서(기술부 수정)_Guest House 인테리어(석공사제외)" xfId="39396"/>
    <cellStyle name="_적격 _월곳집행(본사)_공내역서(소방final)_통영점공조및위생_목공사 물량산출서(기술부 수정)_게스트하우스 인테리어" xfId="39397"/>
    <cellStyle name="_적격 _월곳집행(본사)_롯데마그넷(오산점)" xfId="39398"/>
    <cellStyle name="_적격 _월곳집행(본사)_롯데마그넷(오산점)_목공사 물량산출서(기술부 수정)" xfId="39399"/>
    <cellStyle name="_적격 _월곳집행(본사)_롯데마그넷(오산점)_목공사 물량산출서(기술부 수정)_Guest House 인테리어(석공사제외)" xfId="39400"/>
    <cellStyle name="_적격 _월곳집행(본사)_롯데마그넷(오산점)_목공사 물량산출서(기술부 수정)_게스트하우스 인테리어" xfId="39401"/>
    <cellStyle name="_적격 _월곳집행(본사)_롯데마그넷(오산점)_통영점공조및위생" xfId="39402"/>
    <cellStyle name="_적격 _월곳집행(본사)_롯데마그넷(오산점)_통영점공조및위생_목공사 물량산출서(기술부 수정)" xfId="39403"/>
    <cellStyle name="_적격 _월곳집행(본사)_롯데마그넷(오산점)_통영점공조및위생_목공사 물량산출서(기술부 수정)_Guest House 인테리어(석공사제외)" xfId="39404"/>
    <cellStyle name="_적격 _월곳집행(본사)_롯데마그넷(오산점)_통영점공조및위생_목공사 물량산출서(기술부 수정)_게스트하우스 인테리어" xfId="39405"/>
    <cellStyle name="_적격 _월곳집행(본사)_마그넷오산점내역(020320)" xfId="39406"/>
    <cellStyle name="_적격 _월곳집행(본사)_마그넷오산점내역(020320)_목공사 물량산출서(기술부 수정)" xfId="39407"/>
    <cellStyle name="_적격 _월곳집행(본사)_마그넷오산점내역(020320)_목공사 물량산출서(기술부 수정)_Guest House 인테리어(석공사제외)" xfId="39408"/>
    <cellStyle name="_적격 _월곳집행(본사)_마그넷오산점내역(020320)_목공사 물량산출서(기술부 수정)_게스트하우스 인테리어" xfId="39409"/>
    <cellStyle name="_적격 _월곳집행(본사)_마그넷오산점내역(020320)_통영점공조및위생" xfId="39410"/>
    <cellStyle name="_적격 _월곳집행(본사)_마그넷오산점내역(020320)_통영점공조및위생_목공사 물량산출서(기술부 수정)" xfId="39411"/>
    <cellStyle name="_적격 _월곳집행(본사)_마그넷오산점내역(020320)_통영점공조및위생_목공사 물량산출서(기술부 수정)_Guest House 인테리어(석공사제외)" xfId="39412"/>
    <cellStyle name="_적격 _월곳집행(본사)_마그넷오산점내역(020320)_통영점공조및위생_목공사 물량산출서(기술부 수정)_게스트하우스 인테리어" xfId="39413"/>
    <cellStyle name="_적격 _월곳집행(본사)_목공사 물량산출서(기술부 수정)" xfId="39414"/>
    <cellStyle name="_적격 _월곳집행(본사)_목공사 물량산출서(기술부 수정)_Guest House 인테리어(석공사제외)" xfId="39415"/>
    <cellStyle name="_적격 _월곳집행(본사)_목공사 물량산출서(기술부 수정)_게스트하우스 인테리어" xfId="39416"/>
    <cellStyle name="_적격 _월곳집행(본사)_서울역사전기내역서" xfId="15547"/>
    <cellStyle name="_적격 _월곳집행(본사)_전기 도급 변경내역서(2004(1).01.26)" xfId="15548"/>
    <cellStyle name="_적격 _월곳집행(본사)_정-의왕가스경보설비공사(기안)" xfId="39417"/>
    <cellStyle name="_적격 _월곳집행(본사)_정-의왕가스경보설비공사(기안)_목공사 물량산출서(기술부 수정)" xfId="39418"/>
    <cellStyle name="_적격 _월곳집행(본사)_정-의왕가스경보설비공사(기안)_목공사 물량산출서(기술부 수정)_Guest House 인테리어(석공사제외)" xfId="39419"/>
    <cellStyle name="_적격 _월곳집행(본사)_정-의왕가스경보설비공사(기안)_목공사 물량산출서(기술부 수정)_게스트하우스 인테리어" xfId="39420"/>
    <cellStyle name="_적격 _월곳집행(본사)_정-의왕가스경보설비공사(기안)_통영점공조및위생" xfId="39421"/>
    <cellStyle name="_적격 _월곳집행(본사)_정-의왕가스경보설비공사(기안)_통영점공조및위생_목공사 물량산출서(기술부 수정)" xfId="39422"/>
    <cellStyle name="_적격 _월곳집행(본사)_정-의왕가스경보설비공사(기안)_통영점공조및위생_목공사 물량산출서(기술부 수정)_Guest House 인테리어(석공사제외)" xfId="39423"/>
    <cellStyle name="_적격 _월곳집행(본사)_정-의왕가스경보설비공사(기안)_통영점공조및위생_목공사 물량산출서(기술부 수정)_게스트하우스 인테리어" xfId="39424"/>
    <cellStyle name="_적격 _월곳집행(본사)_통영점공조및위생" xfId="39425"/>
    <cellStyle name="_적격 _월곳집행(본사)_통영점공조및위생_목공사 물량산출서(기술부 수정)" xfId="39426"/>
    <cellStyle name="_적격 _월곳집행(본사)_통영점공조및위생_목공사 물량산출서(기술부 수정)_Guest House 인테리어(석공사제외)" xfId="39427"/>
    <cellStyle name="_적격 _월곳집행(본사)_통영점공조및위생_목공사 물량산출서(기술부 수정)_게스트하우스 인테리어" xfId="39428"/>
    <cellStyle name="_적격 _전기 도급 변경내역서(2004(1).01.26)" xfId="15549"/>
    <cellStyle name="_적격 _전기내역서(02.22)" xfId="39429"/>
    <cellStyle name="_적격 _전체2회 설계변경 내역서 1공구" xfId="39430"/>
    <cellStyle name="_적격 _전체2회 설계변경 내역서 1공구_1공구" xfId="39431"/>
    <cellStyle name="_적격 _전체2회 설계변경 내역서 1공구_1공구_김천농업기술센터-이정준0420" xfId="39432"/>
    <cellStyle name="_적격 _전체2회 설계변경 내역서 1공구_1공구_김천전망대조명공사0323" xfId="39433"/>
    <cellStyle name="_적격 _전체2회 설계변경 내역서 1공구_1공구_김천전망대조명공사0323_김천농업기술센터-이정준0420" xfId="39434"/>
    <cellStyle name="_적격 _전체2회 설계변경 내역서 1공구_1공구작업" xfId="39435"/>
    <cellStyle name="_적격 _전체2회 설계변경 내역서 1공구_1공구작업_김천농업기술센터-이정준0420" xfId="39436"/>
    <cellStyle name="_적격 _전체2회 설계변경 내역서 1공구_1공구작업_김천전망대조명공사0323" xfId="39437"/>
    <cellStyle name="_적격 _전체2회 설계변경 내역서 1공구_1공구작업_김천전망대조명공사0323_김천농업기술센터-이정준0420" xfId="39438"/>
    <cellStyle name="_적격 _전체2회 설계변경 내역서 1공구_1공구하도급작업파일(0507)" xfId="39439"/>
    <cellStyle name="_적격 _전체2회 설계변경 내역서 1공구_1공구하도급작업파일(0507)_김천농업기술센터-이정준0420" xfId="39440"/>
    <cellStyle name="_적격 _전체2회 설계변경 내역서 1공구_1공구하도급작업파일(0507)_김천전망대조명공사0323" xfId="39441"/>
    <cellStyle name="_적격 _전체2회 설계변경 내역서 1공구_1공구하도급작업파일(0507)_김천전망대조명공사0323_김천농업기술센터-이정준0420" xfId="39442"/>
    <cellStyle name="_적격 _전체2회 설계변경 내역서 1공구_1공구하도급작업파일건정토건협상중" xfId="39443"/>
    <cellStyle name="_적격 _전체2회 설계변경 내역서 1공구_1공구하도급작업파일건정토건협상중_김천농업기술센터-이정준0420" xfId="39444"/>
    <cellStyle name="_적격 _전체2회 설계변경 내역서 1공구_1공구하도급작업파일건정토건협상중_김천전망대조명공사0323" xfId="39445"/>
    <cellStyle name="_적격 _전체2회 설계변경 내역서 1공구_1공구하도급작업파일건정토건협상중_김천전망대조명공사0323_김천농업기술센터-이정준0420" xfId="39446"/>
    <cellStyle name="_적격 _전체2회 설계변경 내역서 1공구_김천농업기술센터-이정준0420" xfId="39447"/>
    <cellStyle name="_적격 _전체2회 설계변경 내역서 1공구_김천전망대조명공사0323" xfId="39448"/>
    <cellStyle name="_적격 _전체2회 설계변경 내역서 1공구_김천전망대조명공사0323_김천농업기술센터-이정준0420" xfId="39449"/>
    <cellStyle name="_적격 _정-의왕가스경보설비공사(기안)" xfId="39450"/>
    <cellStyle name="_적격 _정-의왕가스경보설비공사(기안)_목공사 물량산출서(기술부 수정)" xfId="39451"/>
    <cellStyle name="_적격 _정-의왕가스경보설비공사(기안)_목공사 물량산출서(기술부 수정)_Guest House 인테리어(석공사제외)" xfId="39452"/>
    <cellStyle name="_적격 _정-의왕가스경보설비공사(기안)_목공사 물량산출서(기술부 수정)_게스트하우스 인테리어" xfId="39453"/>
    <cellStyle name="_적격 _정-의왕가스경보설비공사(기안)_통영점공조및위생" xfId="39454"/>
    <cellStyle name="_적격 _정-의왕가스경보설비공사(기안)_통영점공조및위생_목공사 물량산출서(기술부 수정)" xfId="39455"/>
    <cellStyle name="_적격 _정-의왕가스경보설비공사(기안)_통영점공조및위생_목공사 물량산출서(기술부 수정)_Guest House 인테리어(석공사제외)" xfId="39456"/>
    <cellStyle name="_적격 _정-의왕가스경보설비공사(기안)_통영점공조및위생_목공사 물량산출서(기술부 수정)_게스트하우스 인테리어" xfId="39457"/>
    <cellStyle name="_적격 _제2회변경 신규단가" xfId="4406"/>
    <cellStyle name="_적격 _집행" xfId="15550"/>
    <cellStyle name="_적격 _집행_(현)영산강 화원지구 포장공사" xfId="15551"/>
    <cellStyle name="_적격 _집행_LG전선 내역서(설비-2차)" xfId="39458"/>
    <cellStyle name="_적격 _집행_견적서(2001-1)" xfId="15552"/>
    <cellStyle name="_적격 _집행_견적서(2001-1)_(현)영산강 화원지구 포장공사" xfId="15553"/>
    <cellStyle name="_적격 _집행_견적서(2001-1)_견적서(2002-1)" xfId="15554"/>
    <cellStyle name="_적격 _집행_견적서(2001-1)_견적서(2002-1)_(현)영산강 화원지구 포장공사" xfId="15555"/>
    <cellStyle name="_적격 _집행_견적서(2001-1)_견적서(2002-1)_견적서(2002-1)" xfId="15556"/>
    <cellStyle name="_적격 _집행_견적서(2001-1)_견적서(2002-1)_견적서(2002-1)_(현)영산강 화원지구 포장공사" xfId="15557"/>
    <cellStyle name="_적격 _집행_견적서(2001-1)_견적서(2002-1)_대중견적서(2002-1)" xfId="15558"/>
    <cellStyle name="_적격 _집행_견적서(2001-1)_견적서(2002-1)_대중견적서(2002-1)_(현)영산강 화원지구 포장공사" xfId="15559"/>
    <cellStyle name="_적격 _집행_견적서(2001-1.)" xfId="15560"/>
    <cellStyle name="_적격 _집행_견적서(2001-1.)_(현)영산강 화원지구 포장공사" xfId="15561"/>
    <cellStyle name="_적격 _집행_견적서(2001-1.)_견적서(2002-1)" xfId="15562"/>
    <cellStyle name="_적격 _집행_견적서(2001-1.)_견적서(2002-1)_(현)영산강 화원지구 포장공사" xfId="15563"/>
    <cellStyle name="_적격 _집행_견적서(2001-1.)_견적서(2002-1)_견적서(2002-1)" xfId="15564"/>
    <cellStyle name="_적격 _집행_견적서(2001-1.)_견적서(2002-1)_견적서(2002-1)_(현)영산강 화원지구 포장공사" xfId="15565"/>
    <cellStyle name="_적격 _집행_견적서(2001-1.)_견적서(2002-1)_대중견적서(2002-1)" xfId="15566"/>
    <cellStyle name="_적격 _집행_견적서(2001-1.)_견적서(2002-1)_대중견적서(2002-1)_(현)영산강 화원지구 포장공사" xfId="15567"/>
    <cellStyle name="_적격 _집행_견적서(2002-1)" xfId="15568"/>
    <cellStyle name="_적격 _집행_견적서(2002-1)_(현)영산강 화원지구 포장공사" xfId="15569"/>
    <cellStyle name="_적격 _집행_견적서(2002-1)_견적서(2002-1)" xfId="15570"/>
    <cellStyle name="_적격 _집행_견적서(2002-1)_견적서(2002-1)_(현)영산강 화원지구 포장공사" xfId="15571"/>
    <cellStyle name="_적격 _집행_견적서(2002-1)_대중견적서(2002-1)" xfId="15572"/>
    <cellStyle name="_적격 _집행_견적서(2002-1)_대중견적서(2002-1)_(현)영산강 화원지구 포장공사" xfId="15573"/>
    <cellStyle name="_적격 _집행_역곡동 견적서-제출-10월02일-46억8천" xfId="39459"/>
    <cellStyle name="_적격 _집행_역곡동 견적서-제출-10월02일-46억8천_LG전선 내역서(설비-2차)" xfId="39460"/>
    <cellStyle name="_적격 _집행_역곡동 견적서-제출-10월02일-46억8천_전기내역서(02.22)" xfId="39461"/>
    <cellStyle name="_적격 _집행_전기내역서(02.22)" xfId="39462"/>
    <cellStyle name="_적격 _집행갑지 " xfId="4407"/>
    <cellStyle name="_적격 _집행갑지 _(현)영산강 화원지구 포장공사" xfId="15574"/>
    <cellStyle name="_적격 _집행갑지 _030902 아산154KV 관로 전기공사" xfId="15575"/>
    <cellStyle name="_적격 _집행갑지 _1.총괄집계" xfId="4408"/>
    <cellStyle name="_적격 _집행갑지 _1.측구" xfId="4409"/>
    <cellStyle name="_적격 _집행갑지 _Book1" xfId="4410"/>
    <cellStyle name="_적격 _집행갑지 _Book2" xfId="4411"/>
    <cellStyle name="_적격 _집행갑지 _LG전선 내역서(설비-2차)" xfId="39463"/>
    <cellStyle name="_적격 _집행갑지 _L형옹벽" xfId="4412"/>
    <cellStyle name="_적격 _집행갑지 _L형옹벽(25m)" xfId="4413"/>
    <cellStyle name="_적격 _집행갑지 _U형개거1x1(NO.161+7)" xfId="4414"/>
    <cellStyle name="_적격 _집행갑지 _U형개거실정보고(0.6)162" xfId="4415"/>
    <cellStyle name="_적격 _집행갑지 _U형개거실정보고(1.0)162" xfId="4416"/>
    <cellStyle name="_적격 _집행갑지 _U형개거실정보고(1.5)" xfId="4417"/>
    <cellStyle name="_적격 _집행갑지 _U형개거실정보고(BOX)" xfId="4418"/>
    <cellStyle name="_적격 _집행갑지 _U형개거실정보고(BOX)_Book1" xfId="4419"/>
    <cellStyle name="_적격 _집행갑지 _U형개거실정보고(민원)" xfId="4420"/>
    <cellStyle name="_적격 _집행갑지 _U형개거실정보고(민원)_Book1" xfId="4421"/>
    <cellStyle name="_적격 _집행갑지 _U형개거실정보고(민원1)" xfId="4422"/>
    <cellStyle name="_적격 _집행갑지 _U형측구(m당 단가)" xfId="4423"/>
    <cellStyle name="_적격 _집행갑지 _견적대비표-토공,구조물공사(본사)" xfId="4424"/>
    <cellStyle name="_적격 _집행갑지 _견적서(2001-1)" xfId="15576"/>
    <cellStyle name="_적격 _집행갑지 _견적서(2001-1)_(현)영산강 화원지구 포장공사" xfId="15577"/>
    <cellStyle name="_적격 _집행갑지 _견적서(2001-1)_견적서(2002-1)" xfId="15578"/>
    <cellStyle name="_적격 _집행갑지 _견적서(2001-1)_견적서(2002-1)_(현)영산강 화원지구 포장공사" xfId="15579"/>
    <cellStyle name="_적격 _집행갑지 _견적서(2001-1)_견적서(2002-1)_견적서(2002-1)" xfId="15580"/>
    <cellStyle name="_적격 _집행갑지 _견적서(2001-1)_견적서(2002-1)_견적서(2002-1)_(현)영산강 화원지구 포장공사" xfId="15581"/>
    <cellStyle name="_적격 _집행갑지 _견적서(2001-1)_견적서(2002-1)_대중견적서(2002-1)" xfId="15582"/>
    <cellStyle name="_적격 _집행갑지 _견적서(2001-1)_견적서(2002-1)_대중견적서(2002-1)_(현)영산강 화원지구 포장공사" xfId="15583"/>
    <cellStyle name="_적격 _집행갑지 _견적서(2001-1.)" xfId="15584"/>
    <cellStyle name="_적격 _집행갑지 _견적서(2001-1.)_(현)영산강 화원지구 포장공사" xfId="15585"/>
    <cellStyle name="_적격 _집행갑지 _견적서(2001-1.)_견적서(2002-1)" xfId="15586"/>
    <cellStyle name="_적격 _집행갑지 _견적서(2001-1.)_견적서(2002-1)_(현)영산강 화원지구 포장공사" xfId="15587"/>
    <cellStyle name="_적격 _집행갑지 _견적서(2001-1.)_견적서(2002-1)_견적서(2002-1)" xfId="15588"/>
    <cellStyle name="_적격 _집행갑지 _견적서(2001-1.)_견적서(2002-1)_견적서(2002-1)_(현)영산강 화원지구 포장공사" xfId="15589"/>
    <cellStyle name="_적격 _집행갑지 _견적서(2001-1.)_견적서(2002-1)_대중견적서(2002-1)" xfId="15590"/>
    <cellStyle name="_적격 _집행갑지 _견적서(2001-1.)_견적서(2002-1)_대중견적서(2002-1)_(현)영산강 화원지구 포장공사" xfId="15591"/>
    <cellStyle name="_적격 _집행갑지 _견적서(2002-1)" xfId="15592"/>
    <cellStyle name="_적격 _집행갑지 _견적서(2002-1)_(현)영산강 화원지구 포장공사" xfId="15593"/>
    <cellStyle name="_적격 _집행갑지 _견적서(2002-1)_견적서(2002-1)" xfId="15594"/>
    <cellStyle name="_적격 _집행갑지 _견적서(2002-1)_견적서(2002-1)_(현)영산강 화원지구 포장공사" xfId="15595"/>
    <cellStyle name="_적격 _집행갑지 _견적서(2002-1)_대중견적서(2002-1)" xfId="15596"/>
    <cellStyle name="_적격 _집행갑지 _견적서(2002-1)_대중견적서(2002-1)_(현)영산강 화원지구 포장공사" xfId="15597"/>
    <cellStyle name="_적격 _집행갑지 _광주평동투찰" xfId="4425"/>
    <cellStyle name="_적격 _집행갑지 _광주평동투찰_20050414" xfId="4426"/>
    <cellStyle name="_적격 _집행갑지 _광주평동투찰_통영중앙시장(최종)" xfId="35273"/>
    <cellStyle name="_적격 _집행갑지 _광주평동투찰_통영중앙시장(최종)_통영중앙시장(최종)" xfId="35274"/>
    <cellStyle name="_적격 _집행갑지 _광주평동투찰_포장품의" xfId="4427"/>
    <cellStyle name="_적격 _집행갑지 _광주평동품의1" xfId="4428"/>
    <cellStyle name="_적격 _집행갑지 _광주평동품의1_20050414" xfId="4429"/>
    <cellStyle name="_적격 _집행갑지 _광주평동품의1_통영중앙시장(최종)" xfId="35275"/>
    <cellStyle name="_적격 _집행갑지 _광주평동품의1_통영중앙시장(최종)_통영중앙시장(최종)" xfId="35276"/>
    <cellStyle name="_적격 _집행갑지 _광주평동품의1_포장품의" xfId="4430"/>
    <cellStyle name="_적격 _집행갑지 _군부대구조물" xfId="4431"/>
    <cellStyle name="_적격 _집행갑지 _군부대구조물2" xfId="4432"/>
    <cellStyle name="_적격 _집행갑지 _군산엔진공장견적서(토공,부대공)" xfId="15598"/>
    <cellStyle name="_적격 _집행갑지 _기존수목이식" xfId="4433"/>
    <cellStyle name="_적격 _집행갑지 _기존수목이식_Book1" xfId="4434"/>
    <cellStyle name="_적격 _집행갑지 _김천농업기술센터-이정준0420" xfId="39464"/>
    <cellStyle name="_적격 _집행갑지 _김천전망대조명공사0323" xfId="39465"/>
    <cellStyle name="_적격 _집행갑지 _김천전망대조명공사0323_김천농업기술센터-이정준0420" xfId="39466"/>
    <cellStyle name="_적격 _집행갑지 _늪지대U형개거" xfId="4435"/>
    <cellStyle name="_적격 _집행갑지 _단가산출(시드+녹생토, 유로폼)" xfId="4436"/>
    <cellStyle name="_적격 _집행갑지 _배수공" xfId="4437"/>
    <cellStyle name="_적격 _집행갑지 _법면보호(ASNA 제출)" xfId="4438"/>
    <cellStyle name="_적격 _집행갑지 _보고서" xfId="4439"/>
    <cellStyle name="_적격 _집행갑지 _송학하수품의(설계넣고)" xfId="4440"/>
    <cellStyle name="_적격 _집행갑지 _송학하수품의(설계넣고)_20050414" xfId="4441"/>
    <cellStyle name="_적격 _집행갑지 _송학하수품의(설계넣고)_통영중앙시장(최종)" xfId="35277"/>
    <cellStyle name="_적격 _집행갑지 _송학하수품의(설계넣고)_통영중앙시장(최종)_통영중앙시장(최종)" xfId="35278"/>
    <cellStyle name="_적격 _집행갑지 _송학하수품의(설계넣고)_포장품의" xfId="4442"/>
    <cellStyle name="_적격 _집행갑지 _수량" xfId="4443"/>
    <cellStyle name="_적격 _집행갑지 _수량산출서(배수공)" xfId="4444"/>
    <cellStyle name="_적격 _집행갑지 _수량산출서(배수공)_Book1" xfId="4445"/>
    <cellStyle name="_적격 _집행갑지 _실행예산서" xfId="15599"/>
    <cellStyle name="_적격 _집행갑지 _실행예산서(3공구)" xfId="15600"/>
    <cellStyle name="_적격 _집행갑지 _실행예산서(3공구)_030902 아산154KV 관로 전기공사" xfId="15601"/>
    <cellStyle name="_적격 _집행갑지 _실행예산서(문산IC)" xfId="15602"/>
    <cellStyle name="_적격 _집행갑지 _실행예산서(문산IC)_030902 아산154KV 관로 전기공사" xfId="15603"/>
    <cellStyle name="_적격 _집행갑지 _실행예산서(문산IC)_1" xfId="15604"/>
    <cellStyle name="_적격 _집행갑지 _실행예산서(문산IC)_1_030902 아산154KV 관로 전기공사" xfId="15605"/>
    <cellStyle name="_적격 _집행갑지 _실행예산서(문산IC)_실행예산서" xfId="15606"/>
    <cellStyle name="_적격 _집행갑지 _실행예산서(문산IC)_실행예산서(3공구)" xfId="15607"/>
    <cellStyle name="_적격 _집행갑지 _실행예산서(문산IC)_실행예산서(3공구)_030902 아산154KV 관로 전기공사" xfId="15608"/>
    <cellStyle name="_적격 _집행갑지 _실행예산서(문산IC)_실행예산서(문산IC)" xfId="15609"/>
    <cellStyle name="_적격 _집행갑지 _실행예산서(문산IC)_실행예산서(문산IC)_030902 아산154KV 관로 전기공사" xfId="15610"/>
    <cellStyle name="_적격 _집행갑지 _실행예산서(문산IC)_실행예산서_030902 아산154KV 관로 전기공사" xfId="15611"/>
    <cellStyle name="_적격 _집행갑지 _실행예산서_030902 아산154KV 관로 전기공사" xfId="15612"/>
    <cellStyle name="_적격 _집행갑지 _실행예산서_관악로1-설치" xfId="44024"/>
    <cellStyle name="_적격 _집행갑지 _역곡동 견적서-제출-10월02일-46억8천" xfId="39467"/>
    <cellStyle name="_적격 _집행갑지 _역곡동 견적서-제출-10월02일-46억8천_LG전선 내역서(설비-2차)" xfId="39468"/>
    <cellStyle name="_적격 _집행갑지 _역곡동 견적서-제출-10월02일-46억8천_전기내역서(02.22)" xfId="39469"/>
    <cellStyle name="_적격 _집행갑지 _전기내역서(02.22)" xfId="39470"/>
    <cellStyle name="_적격 _집행갑지 _전체2회 설계변경 내역서 1공구" xfId="39471"/>
    <cellStyle name="_적격 _집행갑지 _전체2회 설계변경 내역서 1공구_1공구" xfId="39472"/>
    <cellStyle name="_적격 _집행갑지 _전체2회 설계변경 내역서 1공구_1공구_김천농업기술센터-이정준0420" xfId="39473"/>
    <cellStyle name="_적격 _집행갑지 _전체2회 설계변경 내역서 1공구_1공구_김천전망대조명공사0323" xfId="39474"/>
    <cellStyle name="_적격 _집행갑지 _전체2회 설계변경 내역서 1공구_1공구_김천전망대조명공사0323_김천농업기술센터-이정준0420" xfId="39475"/>
    <cellStyle name="_적격 _집행갑지 _전체2회 설계변경 내역서 1공구_1공구작업" xfId="39476"/>
    <cellStyle name="_적격 _집행갑지 _전체2회 설계변경 내역서 1공구_1공구작업_김천농업기술센터-이정준0420" xfId="39477"/>
    <cellStyle name="_적격 _집행갑지 _전체2회 설계변경 내역서 1공구_1공구작업_김천전망대조명공사0323" xfId="39478"/>
    <cellStyle name="_적격 _집행갑지 _전체2회 설계변경 내역서 1공구_1공구작업_김천전망대조명공사0323_김천농업기술센터-이정준0420" xfId="39479"/>
    <cellStyle name="_적격 _집행갑지 _전체2회 설계변경 내역서 1공구_1공구하도급작업파일(0507)" xfId="39480"/>
    <cellStyle name="_적격 _집행갑지 _전체2회 설계변경 내역서 1공구_1공구하도급작업파일(0507)_김천농업기술센터-이정준0420" xfId="39481"/>
    <cellStyle name="_적격 _집행갑지 _전체2회 설계변경 내역서 1공구_1공구하도급작업파일(0507)_김천전망대조명공사0323" xfId="39482"/>
    <cellStyle name="_적격 _집행갑지 _전체2회 설계변경 내역서 1공구_1공구하도급작업파일(0507)_김천전망대조명공사0323_김천농업기술센터-이정준0420" xfId="39483"/>
    <cellStyle name="_적격 _집행갑지 _전체2회 설계변경 내역서 1공구_1공구하도급작업파일건정토건협상중" xfId="39484"/>
    <cellStyle name="_적격 _집행갑지 _전체2회 설계변경 내역서 1공구_1공구하도급작업파일건정토건협상중_김천농업기술센터-이정준0420" xfId="39485"/>
    <cellStyle name="_적격 _집행갑지 _전체2회 설계변경 내역서 1공구_1공구하도급작업파일건정토건협상중_김천전망대조명공사0323" xfId="39486"/>
    <cellStyle name="_적격 _집행갑지 _전체2회 설계변경 내역서 1공구_1공구하도급작업파일건정토건협상중_김천전망대조명공사0323_김천농업기술센터-이정준0420" xfId="39487"/>
    <cellStyle name="_적격 _집행갑지 _전체2회 설계변경 내역서 1공구_김천농업기술센터-이정준0420" xfId="39488"/>
    <cellStyle name="_적격 _집행갑지 _전체2회 설계변경 내역서 1공구_김천전망대조명공사0323" xfId="39489"/>
    <cellStyle name="_적격 _집행갑지 _전체2회 설계변경 내역서 1공구_김천전망대조명공사0323_김천농업기술센터-이정준0420" xfId="39490"/>
    <cellStyle name="_적격 _집행갑지 _제2회변경 신규단가" xfId="4446"/>
    <cellStyle name="_적격 _집행갑지 _총괄표(06년4월)" xfId="4447"/>
    <cellStyle name="_적격 _집행갑지 _토공수량(진영-진례)" xfId="4448"/>
    <cellStyle name="_적격 _집행갑지 _토공수량(진영-진례)_Book1" xfId="4449"/>
    <cellStyle name="_적격 _집행갑지 _통영중앙시장(최종)" xfId="35279"/>
    <cellStyle name="_적격 _집행갑지 _통영중앙시장(최종)_통영중앙시장(최종)" xfId="35280"/>
    <cellStyle name="_적격 _집행갑지 _포장공사2" xfId="4450"/>
    <cellStyle name="_적격 _집행갑지 _포장공사2_20050414" xfId="4451"/>
    <cellStyle name="_적격 _집행갑지 _포장공사2_포장품의" xfId="4452"/>
    <cellStyle name="_적격 _집행갑지 _흥산-구룡" xfId="15613"/>
    <cellStyle name="_적격 _집행갑지 _흥산-구룡_030902 아산154KV 관로 전기공사" xfId="15614"/>
    <cellStyle name="_적격 _집행갑지 _흥산-구룡_030902 아산154KV 관로 전기공사_관악로1-설치" xfId="44025"/>
    <cellStyle name="_적격 _집행갑지 _흥산-구룡_관악로1-설치" xfId="44026"/>
    <cellStyle name="_적격 _집행갑지 _흥산-구룡_실행예산서" xfId="15615"/>
    <cellStyle name="_적격 _집행갑지 _흥산-구룡_실행예산서(3공구)" xfId="15616"/>
    <cellStyle name="_적격 _집행갑지 _흥산-구룡_실행예산서(3공구)_030902 아산154KV 관로 전기공사" xfId="15617"/>
    <cellStyle name="_적격 _집행갑지 _흥산-구룡_실행예산서(3공구)_030902 아산154KV 관로 전기공사_관악로1-설치" xfId="44027"/>
    <cellStyle name="_적격 _집행갑지 _흥산-구룡_실행예산서(3공구)_관악로1-설치" xfId="44028"/>
    <cellStyle name="_적격 _집행갑지 _흥산-구룡_실행예산서(문산IC)" xfId="15618"/>
    <cellStyle name="_적격 _집행갑지 _흥산-구룡_실행예산서(문산IC)_030902 아산154KV 관로 전기공사" xfId="15619"/>
    <cellStyle name="_적격 _집행갑지 _흥산-구룡_실행예산서(문산IC)_030902 아산154KV 관로 전기공사_관악로1-설치" xfId="44029"/>
    <cellStyle name="_적격 _집행갑지 _흥산-구룡_실행예산서(문산IC)_관악로1-설치" xfId="44030"/>
    <cellStyle name="_적격 _집행갑지 _흥산-구룡_실행예산서_030902 아산154KV 관로 전기공사" xfId="15620"/>
    <cellStyle name="_적격 _집행갑지 _흥산-구룡_실행예산서_030902 아산154KV 관로 전기공사_관악로1-설치" xfId="44031"/>
    <cellStyle name="_적격 _집행설계분석 " xfId="4453"/>
    <cellStyle name="_적격 _집행설계분석 _(현)영산강 화원지구 포장공사" xfId="15621"/>
    <cellStyle name="_적격 _집행설계분석 _1.총괄집계" xfId="4454"/>
    <cellStyle name="_적격 _집행설계분석 _1.측구" xfId="4455"/>
    <cellStyle name="_적격 _집행설계분석 _Book1" xfId="4456"/>
    <cellStyle name="_적격 _집행설계분석 _Book2" xfId="4457"/>
    <cellStyle name="_적격 _집행설계분석 _LG전선 내역서(설비-2차)" xfId="39491"/>
    <cellStyle name="_적격 _집행설계분석 _L형옹벽" xfId="4458"/>
    <cellStyle name="_적격 _집행설계분석 _L형옹벽(25m)" xfId="4459"/>
    <cellStyle name="_적격 _집행설계분석 _U형개거1x1(NO.161+7)" xfId="4460"/>
    <cellStyle name="_적격 _집행설계분석 _U형개거실정보고(0.6)162" xfId="4461"/>
    <cellStyle name="_적격 _집행설계분석 _U형개거실정보고(1.0)162" xfId="4462"/>
    <cellStyle name="_적격 _집행설계분석 _U형개거실정보고(1.5)" xfId="4463"/>
    <cellStyle name="_적격 _집행설계분석 _U형개거실정보고(BOX)" xfId="4464"/>
    <cellStyle name="_적격 _집행설계분석 _U형개거실정보고(BOX)_Book1" xfId="4465"/>
    <cellStyle name="_적격 _집행설계분석 _U형개거실정보고(민원)" xfId="4466"/>
    <cellStyle name="_적격 _집행설계분석 _U형개거실정보고(민원)_Book1" xfId="4467"/>
    <cellStyle name="_적격 _집행설계분석 _U형개거실정보고(민원1)" xfId="4468"/>
    <cellStyle name="_적격 _집행설계분석 _U형측구(m당 단가)" xfId="4469"/>
    <cellStyle name="_적격 _집행설계분석 _견적서(2001-1)" xfId="15622"/>
    <cellStyle name="_적격 _집행설계분석 _견적서(2001-1)_(현)영산강 화원지구 포장공사" xfId="15623"/>
    <cellStyle name="_적격 _집행설계분석 _견적서(2001-1)_견적서(2002-1)" xfId="15624"/>
    <cellStyle name="_적격 _집행설계분석 _견적서(2001-1)_견적서(2002-1)_(현)영산강 화원지구 포장공사" xfId="15625"/>
    <cellStyle name="_적격 _집행설계분석 _견적서(2001-1)_견적서(2002-1)_견적서(2002-1)" xfId="15626"/>
    <cellStyle name="_적격 _집행설계분석 _견적서(2001-1)_견적서(2002-1)_견적서(2002-1)_(현)영산강 화원지구 포장공사" xfId="15627"/>
    <cellStyle name="_적격 _집행설계분석 _견적서(2001-1)_견적서(2002-1)_대중견적서(2002-1)" xfId="15628"/>
    <cellStyle name="_적격 _집행설계분석 _견적서(2001-1)_견적서(2002-1)_대중견적서(2002-1)_(현)영산강 화원지구 포장공사" xfId="15629"/>
    <cellStyle name="_적격 _집행설계분석 _견적서(2001-1.)" xfId="15630"/>
    <cellStyle name="_적격 _집행설계분석 _견적서(2001-1.)_(현)영산강 화원지구 포장공사" xfId="15631"/>
    <cellStyle name="_적격 _집행설계분석 _견적서(2001-1.)_견적서(2002-1)" xfId="15632"/>
    <cellStyle name="_적격 _집행설계분석 _견적서(2001-1.)_견적서(2002-1)_(현)영산강 화원지구 포장공사" xfId="15633"/>
    <cellStyle name="_적격 _집행설계분석 _견적서(2001-1.)_견적서(2002-1)_견적서(2002-1)" xfId="15634"/>
    <cellStyle name="_적격 _집행설계분석 _견적서(2001-1.)_견적서(2002-1)_견적서(2002-1)_(현)영산강 화원지구 포장공사" xfId="15635"/>
    <cellStyle name="_적격 _집행설계분석 _견적서(2001-1.)_견적서(2002-1)_대중견적서(2002-1)" xfId="15636"/>
    <cellStyle name="_적격 _집행설계분석 _견적서(2001-1.)_견적서(2002-1)_대중견적서(2002-1)_(현)영산강 화원지구 포장공사" xfId="15637"/>
    <cellStyle name="_적격 _집행설계분석 _견적서(2002-1)" xfId="15638"/>
    <cellStyle name="_적격 _집행설계분석 _견적서(2002-1)_(현)영산강 화원지구 포장공사" xfId="15639"/>
    <cellStyle name="_적격 _집행설계분석 _견적서(2002-1)_견적서(2002-1)" xfId="15640"/>
    <cellStyle name="_적격 _집행설계분석 _견적서(2002-1)_견적서(2002-1)_(현)영산강 화원지구 포장공사" xfId="15641"/>
    <cellStyle name="_적격 _집행설계분석 _견적서(2002-1)_대중견적서(2002-1)" xfId="15642"/>
    <cellStyle name="_적격 _집행설계분석 _견적서(2002-1)_대중견적서(2002-1)_(현)영산강 화원지구 포장공사" xfId="15643"/>
    <cellStyle name="_적격 _집행설계분석 _군부대구조물" xfId="4470"/>
    <cellStyle name="_적격 _집행설계분석 _군부대구조물2" xfId="4471"/>
    <cellStyle name="_적격 _집행설계분석 _기존수목이식" xfId="4472"/>
    <cellStyle name="_적격 _집행설계분석 _기존수목이식_Book1" xfId="4473"/>
    <cellStyle name="_적격 _집행설계분석 _늪지대U형개거" xfId="4474"/>
    <cellStyle name="_적격 _집행설계분석 _단가산출(시드+녹생토, 유로폼)" xfId="4475"/>
    <cellStyle name="_적격 _집행설계분석 _배수공" xfId="4476"/>
    <cellStyle name="_적격 _집행설계분석 _법면보호(ASNA 제출)" xfId="4477"/>
    <cellStyle name="_적격 _집행설계분석 _보고서" xfId="4478"/>
    <cellStyle name="_적격 _집행설계분석 _수량" xfId="4479"/>
    <cellStyle name="_적격 _집행설계분석 _수량산출서(배수공)" xfId="4480"/>
    <cellStyle name="_적격 _집행설계분석 _수량산출서(배수공)_Book1" xfId="4481"/>
    <cellStyle name="_적격 _집행설계분석 _역곡동 견적서-제출-10월02일-46억8천" xfId="39492"/>
    <cellStyle name="_적격 _집행설계분석 _역곡동 견적서-제출-10월02일-46억8천_LG전선 내역서(설비-2차)" xfId="39493"/>
    <cellStyle name="_적격 _집행설계분석 _역곡동 견적서-제출-10월02일-46억8천_전기내역서(02.22)" xfId="39494"/>
    <cellStyle name="_적격 _집행설계분석 _전기내역서(02.22)" xfId="39495"/>
    <cellStyle name="_적격 _집행설계분석 _제2회변경 신규단가" xfId="4482"/>
    <cellStyle name="_적격 _집행설계분석 _총괄표(06년4월)" xfId="4483"/>
    <cellStyle name="_적격 _집행설계분석 _토공수량(진영-진례)" xfId="4484"/>
    <cellStyle name="_적격 _집행설계분석 _토공수량(진영-진례)_Book1" xfId="4485"/>
    <cellStyle name="_적격 _총괄표(06년4월)" xfId="4486"/>
    <cellStyle name="_적격 _토공수량(진영-진례)" xfId="4487"/>
    <cellStyle name="_적격 _토공수량(진영-진례)_Book1" xfId="4488"/>
    <cellStyle name="_적격 _통영점공조및위생" xfId="39496"/>
    <cellStyle name="_적격 _통영점공조및위생_목공사 물량산출서(기술부 수정)" xfId="39497"/>
    <cellStyle name="_적격 _통영점공조및위생_목공사 물량산출서(기술부 수정)_Guest House 인테리어(석공사제외)" xfId="39498"/>
    <cellStyle name="_적격 _통영점공조및위생_목공사 물량산출서(기술부 수정)_게스트하우스 인테리어" xfId="39499"/>
    <cellStyle name="_적격 _통영중앙시장(최종)" xfId="35281"/>
    <cellStyle name="_적격 _통영중앙시장(최종)_통영중앙시장(최종)" xfId="35282"/>
    <cellStyle name="_적격 _포장공사2" xfId="4489"/>
    <cellStyle name="_적격 _포장공사2_20050414" xfId="4490"/>
    <cellStyle name="_적격 _포장공사2_포장품의" xfId="4491"/>
    <cellStyle name="_적격 _흥산-구룡" xfId="15644"/>
    <cellStyle name="_적격 _흥산-구룡 2" xfId="44032"/>
    <cellStyle name="_적격 _흥산-구룡 2 2" xfId="44033"/>
    <cellStyle name="_적격 _흥산-구룡 3" xfId="44034"/>
    <cellStyle name="_적격 _흥산-구룡_030902 아산154KV 관로 전기공사" xfId="15645"/>
    <cellStyle name="_적격 _흥산-구룡_030902 아산154KV 관로 전기공사_관악로1-설치" xfId="44035"/>
    <cellStyle name="_적격 _흥산-구룡_관악로1-설치" xfId="44036"/>
    <cellStyle name="_적격 _흥산-구룡_실행예산서" xfId="15646"/>
    <cellStyle name="_적격 _흥산-구룡_실행예산서(3공구)" xfId="15647"/>
    <cellStyle name="_적격 _흥산-구룡_실행예산서(3공구)_030902 아산154KV 관로 전기공사" xfId="15648"/>
    <cellStyle name="_적격 _흥산-구룡_실행예산서(3공구)_030902 아산154KV 관로 전기공사_관악로1-설치" xfId="44037"/>
    <cellStyle name="_적격 _흥산-구룡_실행예산서(3공구)_관악로1-설치" xfId="44038"/>
    <cellStyle name="_적격 _흥산-구룡_실행예산서(문산IC)" xfId="15649"/>
    <cellStyle name="_적격 _흥산-구룡_실행예산서(문산IC)_030902 아산154KV 관로 전기공사" xfId="15650"/>
    <cellStyle name="_적격 _흥산-구룡_실행예산서(문산IC)_030902 아산154KV 관로 전기공사_관악로1-설치" xfId="44039"/>
    <cellStyle name="_적격 _흥산-구룡_실행예산서(문산IC)_관악로1-설치" xfId="44040"/>
    <cellStyle name="_적격 _흥산-구룡_실행예산서_030902 아산154KV 관로 전기공사" xfId="15651"/>
    <cellStyle name="_적격 _흥산-구룡_실행예산서_030902 아산154KV 관로 전기공사_관악로1-설치" xfId="44041"/>
    <cellStyle name="_적격 _흥산-구룡_실행예산서_관악로1-설치" xfId="44042"/>
    <cellStyle name="_적격(화산) " xfId="4492"/>
    <cellStyle name="_적격(화산) _(현)영산강 화원지구 포장공사" xfId="15652"/>
    <cellStyle name="_적격(화산) _030902 아산154KV 관로 전기공사" xfId="15653"/>
    <cellStyle name="_적격(화산) _1. 가실행예산(0629 도면기준)" xfId="39500"/>
    <cellStyle name="_적격(화산) _1. 가실행예산(0629 도면기준)_4.일신통신 가실행예산(재견적合)" xfId="39501"/>
    <cellStyle name="_적격(화산) _1. 가실행예산(0629 도면기준)_을" xfId="39502"/>
    <cellStyle name="_적격(화산) _1.본실행 - 조정(안)" xfId="39503"/>
    <cellStyle name="_적격(화산) _1.본실행 - 조정(안)_4.일신통신 가실행예산(재견적合)" xfId="39504"/>
    <cellStyle name="_적격(화산) _1.본실행 - 조정(안)_을" xfId="39505"/>
    <cellStyle name="_적격(화산) _1.총괄집계" xfId="4493"/>
    <cellStyle name="_적격(화산) _1.측구" xfId="4494"/>
    <cellStyle name="_적격(화산) _1공구기계소화견적서-김앤드이" xfId="39506"/>
    <cellStyle name="_적격(화산) _1공구기계소화견적서-김앤드이_목공사 물량산출서(기술부 수정)" xfId="39507"/>
    <cellStyle name="_적격(화산) _1공구기계소화견적서-김앤드이_목공사 물량산출서(기술부 수정)_Guest House 인테리어(석공사제외)" xfId="39508"/>
    <cellStyle name="_적격(화산) _1공구기계소화견적서-김앤드이_목공사 물량산출서(기술부 수정)_게스트하우스 인테리어" xfId="39509"/>
    <cellStyle name="_적격(화산) _4.일신통신 가실행예산(재견적合)" xfId="39510"/>
    <cellStyle name="_적격(화산) _Book1" xfId="4495"/>
    <cellStyle name="_적격(화산) _Book2" xfId="4496"/>
    <cellStyle name="_적격(화산) _Book5" xfId="15654"/>
    <cellStyle name="_적격(화산) _DOBUN" xfId="15655"/>
    <cellStyle name="_적격(화산) _DOBUN_(현)영산강 화원지구 포장공사" xfId="15656"/>
    <cellStyle name="_적격(화산) _DOBUN_LG전선 내역서(설비-2차)" xfId="39511"/>
    <cellStyle name="_적격(화산) _DOBUN_견적서(2001-1)" xfId="15657"/>
    <cellStyle name="_적격(화산) _DOBUN_견적서(2001-1)_(현)영산강 화원지구 포장공사" xfId="15658"/>
    <cellStyle name="_적격(화산) _DOBUN_견적서(2001-1)_견적서(2002-1)" xfId="15659"/>
    <cellStyle name="_적격(화산) _DOBUN_견적서(2001-1)_견적서(2002-1)_(현)영산강 화원지구 포장공사" xfId="15660"/>
    <cellStyle name="_적격(화산) _DOBUN_견적서(2001-1)_견적서(2002-1)_견적서(2002-1)" xfId="15661"/>
    <cellStyle name="_적격(화산) _DOBUN_견적서(2001-1)_견적서(2002-1)_견적서(2002-1)_(현)영산강 화원지구 포장공사" xfId="15662"/>
    <cellStyle name="_적격(화산) _DOBUN_견적서(2001-1)_견적서(2002-1)_대중견적서(2002-1)" xfId="15663"/>
    <cellStyle name="_적격(화산) _DOBUN_견적서(2001-1)_견적서(2002-1)_대중견적서(2002-1)_(현)영산강 화원지구 포장공사" xfId="15664"/>
    <cellStyle name="_적격(화산) _DOBUN_견적서(2001-1.)" xfId="15665"/>
    <cellStyle name="_적격(화산) _DOBUN_견적서(2001-1.)_(현)영산강 화원지구 포장공사" xfId="15666"/>
    <cellStyle name="_적격(화산) _DOBUN_견적서(2001-1.)_견적서(2002-1)" xfId="15667"/>
    <cellStyle name="_적격(화산) _DOBUN_견적서(2001-1.)_견적서(2002-1)_(현)영산강 화원지구 포장공사" xfId="15668"/>
    <cellStyle name="_적격(화산) _DOBUN_견적서(2001-1.)_견적서(2002-1)_견적서(2002-1)" xfId="15669"/>
    <cellStyle name="_적격(화산) _DOBUN_견적서(2001-1.)_견적서(2002-1)_견적서(2002-1)_(현)영산강 화원지구 포장공사" xfId="15670"/>
    <cellStyle name="_적격(화산) _DOBUN_견적서(2001-1.)_견적서(2002-1)_대중견적서(2002-1)" xfId="15671"/>
    <cellStyle name="_적격(화산) _DOBUN_견적서(2001-1.)_견적서(2002-1)_대중견적서(2002-1)_(현)영산강 화원지구 포장공사" xfId="15672"/>
    <cellStyle name="_적격(화산) _DOBUN_견적서(2002-1)" xfId="15673"/>
    <cellStyle name="_적격(화산) _DOBUN_견적서(2002-1)_(현)영산강 화원지구 포장공사" xfId="15674"/>
    <cellStyle name="_적격(화산) _DOBUN_견적서(2002-1)_견적서(2002-1)" xfId="15675"/>
    <cellStyle name="_적격(화산) _DOBUN_견적서(2002-1)_견적서(2002-1)_(현)영산강 화원지구 포장공사" xfId="15676"/>
    <cellStyle name="_적격(화산) _DOBUN_견적서(2002-1)_대중견적서(2002-1)" xfId="15677"/>
    <cellStyle name="_적격(화산) _DOBUN_견적서(2002-1)_대중견적서(2002-1)_(현)영산강 화원지구 포장공사" xfId="15678"/>
    <cellStyle name="_적격(화산) _DOBUN_역곡동 견적서-제출-10월02일-46억8천" xfId="39512"/>
    <cellStyle name="_적격(화산) _DOBUN_역곡동 견적서-제출-10월02일-46억8천_LG전선 내역서(설비-2차)" xfId="39513"/>
    <cellStyle name="_적격(화산) _DOBUN_역곡동 견적서-제출-10월02일-46억8천_전기내역서(02.22)" xfId="39514"/>
    <cellStyle name="_적격(화산) _DOBUN_전기내역서(02.22)" xfId="39515"/>
    <cellStyle name="_적격(화산) _HVAC공내역(삼강천안)제출" xfId="39516"/>
    <cellStyle name="_적격(화산) _HVAC공내역(삼강천안)제출_목공사 물량산출서(기술부 수정)" xfId="39517"/>
    <cellStyle name="_적격(화산) _HVAC공내역(삼강천안)제출_목공사 물량산출서(기술부 수정)_Guest House 인테리어(석공사제외)" xfId="39518"/>
    <cellStyle name="_적격(화산) _HVAC공내역(삼강천안)제출_목공사 물량산출서(기술부 수정)_게스트하우스 인테리어" xfId="39519"/>
    <cellStyle name="_적격(화산) _KJH-007 서울민자역사" xfId="15679"/>
    <cellStyle name="_적격(화산) _KJH-007 서울민자역사_서울역사전기내역서" xfId="15680"/>
    <cellStyle name="_적격(화산) _KJH-007 서울민자역사_전기 도급 변경내역서(2004(1).01.26)" xfId="15681"/>
    <cellStyle name="_적격(화산) _LG유통하남점신축공사" xfId="39520"/>
    <cellStyle name="_적격(화산) _LG유통하남점신축공사_목공사 물량산출서(기술부 수정)" xfId="39521"/>
    <cellStyle name="_적격(화산) _LG유통하남점신축공사_목공사 물량산출서(기술부 수정)_Guest House 인테리어(석공사제외)" xfId="39522"/>
    <cellStyle name="_적격(화산) _LG유통하남점신축공사_목공사 물량산출서(기술부 수정)_게스트하우스 인테리어" xfId="39523"/>
    <cellStyle name="_적격(화산) _LG전선 내역서(설비-2차)" xfId="39524"/>
    <cellStyle name="_적격(화산) _L형옹벽" xfId="4497"/>
    <cellStyle name="_적격(화산) _L형옹벽(25m)" xfId="4498"/>
    <cellStyle name="_적격(화산) _NAE" xfId="15682"/>
    <cellStyle name="_적격(화산) _NAE_(현)영산강 화원지구 포장공사" xfId="15683"/>
    <cellStyle name="_적격(화산) _NAE_LG전선 내역서(설비-2차)" xfId="39525"/>
    <cellStyle name="_적격(화산) _NAE_견적서(2001-1)" xfId="15684"/>
    <cellStyle name="_적격(화산) _NAE_견적서(2001-1)_(현)영산강 화원지구 포장공사" xfId="15685"/>
    <cellStyle name="_적격(화산) _NAE_견적서(2001-1)_견적서(2002-1)" xfId="15686"/>
    <cellStyle name="_적격(화산) _NAE_견적서(2001-1)_견적서(2002-1)_(현)영산강 화원지구 포장공사" xfId="15687"/>
    <cellStyle name="_적격(화산) _NAE_견적서(2001-1)_견적서(2002-1)_견적서(2002-1)" xfId="15688"/>
    <cellStyle name="_적격(화산) _NAE_견적서(2001-1)_견적서(2002-1)_견적서(2002-1)_(현)영산강 화원지구 포장공사" xfId="15689"/>
    <cellStyle name="_적격(화산) _NAE_견적서(2001-1)_견적서(2002-1)_대중견적서(2002-1)" xfId="15690"/>
    <cellStyle name="_적격(화산) _NAE_견적서(2001-1)_견적서(2002-1)_대중견적서(2002-1)_(현)영산강 화원지구 포장공사" xfId="15691"/>
    <cellStyle name="_적격(화산) _NAE_견적서(2001-1.)" xfId="15692"/>
    <cellStyle name="_적격(화산) _NAE_견적서(2001-1.)_(현)영산강 화원지구 포장공사" xfId="15693"/>
    <cellStyle name="_적격(화산) _NAE_견적서(2001-1.)_견적서(2002-1)" xfId="15694"/>
    <cellStyle name="_적격(화산) _NAE_견적서(2001-1.)_견적서(2002-1)_(현)영산강 화원지구 포장공사" xfId="15695"/>
    <cellStyle name="_적격(화산) _NAE_견적서(2001-1.)_견적서(2002-1)_견적서(2002-1)" xfId="15696"/>
    <cellStyle name="_적격(화산) _NAE_견적서(2001-1.)_견적서(2002-1)_견적서(2002-1)_(현)영산강 화원지구 포장공사" xfId="15697"/>
    <cellStyle name="_적격(화산) _NAE_견적서(2001-1.)_견적서(2002-1)_대중견적서(2002-1)" xfId="15698"/>
    <cellStyle name="_적격(화산) _NAE_견적서(2001-1.)_견적서(2002-1)_대중견적서(2002-1)_(현)영산강 화원지구 포장공사" xfId="15699"/>
    <cellStyle name="_적격(화산) _NAE_견적서(2002-1)" xfId="15700"/>
    <cellStyle name="_적격(화산) _NAE_견적서(2002-1)_(현)영산강 화원지구 포장공사" xfId="15701"/>
    <cellStyle name="_적격(화산) _NAE_견적서(2002-1)_견적서(2002-1)" xfId="15702"/>
    <cellStyle name="_적격(화산) _NAE_견적서(2002-1)_견적서(2002-1)_(현)영산강 화원지구 포장공사" xfId="15703"/>
    <cellStyle name="_적격(화산) _NAE_견적서(2002-1)_대중견적서(2002-1)" xfId="15704"/>
    <cellStyle name="_적격(화산) _NAE_견적서(2002-1)_대중견적서(2002-1)_(현)영산강 화원지구 포장공사" xfId="15705"/>
    <cellStyle name="_적격(화산) _NAE_역곡동 견적서-제출-10월02일-46억8천" xfId="39526"/>
    <cellStyle name="_적격(화산) _NAE_역곡동 견적서-제출-10월02일-46억8천_LG전선 내역서(설비-2차)" xfId="39527"/>
    <cellStyle name="_적격(화산) _NAE_역곡동 견적서-제출-10월02일-46억8천_전기내역서(02.22)" xfId="39528"/>
    <cellStyle name="_적격(화산) _NAE_전기내역서(02.22)" xfId="39529"/>
    <cellStyle name="_적격(화산) _U형개거1x1(NO.161+7)" xfId="4499"/>
    <cellStyle name="_적격(화산) _U형개거실정보고(0.6)162" xfId="4500"/>
    <cellStyle name="_적격(화산) _U형개거실정보고(1.0)162" xfId="4501"/>
    <cellStyle name="_적격(화산) _U형개거실정보고(1.5)" xfId="4502"/>
    <cellStyle name="_적격(화산) _U형개거실정보고(BOX)" xfId="4503"/>
    <cellStyle name="_적격(화산) _U형개거실정보고(BOX)_Book1" xfId="4504"/>
    <cellStyle name="_적격(화산) _U형개거실정보고(민원)" xfId="4505"/>
    <cellStyle name="_적격(화산) _U형개거실정보고(민원)_Book1" xfId="4506"/>
    <cellStyle name="_적격(화산) _U형개거실정보고(민원1)" xfId="4507"/>
    <cellStyle name="_적격(화산) _U형측구(m당 단가)" xfId="4508"/>
    <cellStyle name="_적격(화산) _ycw-002 월곶아파트" xfId="15706"/>
    <cellStyle name="_적격(화산) _ycw-002 월곶아파트_KJH-007 서울민자역사" xfId="15707"/>
    <cellStyle name="_적격(화산) _ycw-002 월곶아파트_KJH-007 서울민자역사_서울역사전기내역서" xfId="15708"/>
    <cellStyle name="_적격(화산) _ycw-002 월곶아파트_KJH-007 서울민자역사_전기 도급 변경내역서(2004(1).01.26)" xfId="15709"/>
    <cellStyle name="_적격(화산) _ycw-002 월곶아파트_서울역사전기내역서" xfId="15710"/>
    <cellStyle name="_적격(화산) _ycw-002 월곶아파트_전기 도급 변경내역서(2004(1).01.26)" xfId="15711"/>
    <cellStyle name="_적격(화산) _거제U-2(3차)" xfId="39530"/>
    <cellStyle name="_적격(화산) _거제U-2(3차)_거제U-2(3차)" xfId="39531"/>
    <cellStyle name="_적격(화산) _거제U-2(3차)_거제U-2(3차)_김천농업기술센터-이정준0420" xfId="39532"/>
    <cellStyle name="_적격(화산) _거제U-2(3차)_거제U-2(3차)_김천전망대조명공사0323" xfId="39533"/>
    <cellStyle name="_적격(화산) _거제U-2(3차)_거제U-2(3차)_김천전망대조명공사0323_김천농업기술센터-이정준0420" xfId="39534"/>
    <cellStyle name="_적격(화산) _거제U-2(3차)_거제U-2(3차)_신석용상투찰" xfId="39535"/>
    <cellStyle name="_적격(화산) _거제U-2(3차)_거제U-2(3차)_신석용상투찰_김천농업기술센터-이정준0420" xfId="39536"/>
    <cellStyle name="_적격(화산) _거제U-2(3차)_거제U-2(3차)_신석용상투찰_김천전망대조명공사0323" xfId="39537"/>
    <cellStyle name="_적격(화산) _거제U-2(3차)_거제U-2(3차)_신석용상투찰_김천전망대조명공사0323_김천농업기술센터-이정준0420" xfId="39538"/>
    <cellStyle name="_적격(화산) _거제U-2(3차)_김천농업기술센터-이정준0420" xfId="39539"/>
    <cellStyle name="_적격(화산) _거제U-2(3차)_김천전망대조명공사0323" xfId="39540"/>
    <cellStyle name="_적격(화산) _거제U-2(3차)_김천전망대조명공사0323_김천농업기술센터-이정준0420" xfId="39541"/>
    <cellStyle name="_적격(화산) _거제U-2(3차)_신석용상투찰" xfId="39542"/>
    <cellStyle name="_적격(화산) _거제U-2(3차)_신석용상투찰_김천농업기술센터-이정준0420" xfId="39543"/>
    <cellStyle name="_적격(화산) _거제U-2(3차)_신석용상투찰_김천전망대조명공사0323" xfId="39544"/>
    <cellStyle name="_적격(화산) _거제U-2(3차)_신석용상투찰_김천전망대조명공사0323_김천농업기술센터-이정준0420" xfId="39545"/>
    <cellStyle name="_적격(화산) _견갑" xfId="15712"/>
    <cellStyle name="_적격(화산) _견갑 (2)" xfId="15713"/>
    <cellStyle name="_적격(화산) _견갑 (2)_(현)영산강 화원지구 포장공사" xfId="15714"/>
    <cellStyle name="_적격(화산) _견갑 (2)_LG전선 내역서(설비-2차)" xfId="39546"/>
    <cellStyle name="_적격(화산) _견갑 (2)_견적서(2001-1)" xfId="15715"/>
    <cellStyle name="_적격(화산) _견갑 (2)_견적서(2001-1)_(현)영산강 화원지구 포장공사" xfId="15716"/>
    <cellStyle name="_적격(화산) _견갑 (2)_견적서(2001-1)_견적서(2002-1)" xfId="15717"/>
    <cellStyle name="_적격(화산) _견갑 (2)_견적서(2001-1)_견적서(2002-1)_(현)영산강 화원지구 포장공사" xfId="15718"/>
    <cellStyle name="_적격(화산) _견갑 (2)_견적서(2001-1)_견적서(2002-1)_견적서(2002-1)" xfId="15719"/>
    <cellStyle name="_적격(화산) _견갑 (2)_견적서(2001-1)_견적서(2002-1)_견적서(2002-1)_(현)영산강 화원지구 포장공사" xfId="15720"/>
    <cellStyle name="_적격(화산) _견갑 (2)_견적서(2001-1)_견적서(2002-1)_대중견적서(2002-1)" xfId="15721"/>
    <cellStyle name="_적격(화산) _견갑 (2)_견적서(2001-1)_견적서(2002-1)_대중견적서(2002-1)_(현)영산강 화원지구 포장공사" xfId="15722"/>
    <cellStyle name="_적격(화산) _견갑 (2)_견적서(2001-1.)" xfId="15723"/>
    <cellStyle name="_적격(화산) _견갑 (2)_견적서(2001-1.)_(현)영산강 화원지구 포장공사" xfId="15724"/>
    <cellStyle name="_적격(화산) _견갑 (2)_견적서(2001-1.)_견적서(2002-1)" xfId="15725"/>
    <cellStyle name="_적격(화산) _견갑 (2)_견적서(2001-1.)_견적서(2002-1)_(현)영산강 화원지구 포장공사" xfId="15726"/>
    <cellStyle name="_적격(화산) _견갑 (2)_견적서(2001-1.)_견적서(2002-1)_견적서(2002-1)" xfId="15727"/>
    <cellStyle name="_적격(화산) _견갑 (2)_견적서(2001-1.)_견적서(2002-1)_견적서(2002-1)_(현)영산강 화원지구 포장공사" xfId="15728"/>
    <cellStyle name="_적격(화산) _견갑 (2)_견적서(2001-1.)_견적서(2002-1)_대중견적서(2002-1)" xfId="15729"/>
    <cellStyle name="_적격(화산) _견갑 (2)_견적서(2001-1.)_견적서(2002-1)_대중견적서(2002-1)_(현)영산강 화원지구 포장공사" xfId="15730"/>
    <cellStyle name="_적격(화산) _견갑 (2)_견적서(2002-1)" xfId="15731"/>
    <cellStyle name="_적격(화산) _견갑 (2)_견적서(2002-1)_(현)영산강 화원지구 포장공사" xfId="15732"/>
    <cellStyle name="_적격(화산) _견갑 (2)_견적서(2002-1)_견적서(2002-1)" xfId="15733"/>
    <cellStyle name="_적격(화산) _견갑 (2)_견적서(2002-1)_견적서(2002-1)_(현)영산강 화원지구 포장공사" xfId="15734"/>
    <cellStyle name="_적격(화산) _견갑 (2)_견적서(2002-1)_대중견적서(2002-1)" xfId="15735"/>
    <cellStyle name="_적격(화산) _견갑 (2)_견적서(2002-1)_대중견적서(2002-1)_(현)영산강 화원지구 포장공사" xfId="15736"/>
    <cellStyle name="_적격(화산) _견갑 (2)_역곡동 견적서-제출-10월02일-46억8천" xfId="39547"/>
    <cellStyle name="_적격(화산) _견갑 (2)_역곡동 견적서-제출-10월02일-46억8천_LG전선 내역서(설비-2차)" xfId="39548"/>
    <cellStyle name="_적격(화산) _견갑 (2)_역곡동 견적서-제출-10월02일-46억8천_전기내역서(02.22)" xfId="39549"/>
    <cellStyle name="_적격(화산) _견갑 (2)_전기내역서(02.22)" xfId="39550"/>
    <cellStyle name="_적격(화산) _견갑 (3)" xfId="15737"/>
    <cellStyle name="_적격(화산) _견갑 (3)_(현)영산강 화원지구 포장공사" xfId="15738"/>
    <cellStyle name="_적격(화산) _견갑 (3)_LG전선 내역서(설비-2차)" xfId="39551"/>
    <cellStyle name="_적격(화산) _견갑 (3)_견적서(2001-1)" xfId="15739"/>
    <cellStyle name="_적격(화산) _견갑 (3)_견적서(2001-1)_(현)영산강 화원지구 포장공사" xfId="15740"/>
    <cellStyle name="_적격(화산) _견갑 (3)_견적서(2001-1)_견적서(2002-1)" xfId="15741"/>
    <cellStyle name="_적격(화산) _견갑 (3)_견적서(2001-1)_견적서(2002-1)_(현)영산강 화원지구 포장공사" xfId="15742"/>
    <cellStyle name="_적격(화산) _견갑 (3)_견적서(2001-1)_견적서(2002-1)_견적서(2002-1)" xfId="15743"/>
    <cellStyle name="_적격(화산) _견갑 (3)_견적서(2001-1)_견적서(2002-1)_견적서(2002-1)_(현)영산강 화원지구 포장공사" xfId="15744"/>
    <cellStyle name="_적격(화산) _견갑 (3)_견적서(2001-1)_견적서(2002-1)_대중견적서(2002-1)" xfId="15745"/>
    <cellStyle name="_적격(화산) _견갑 (3)_견적서(2001-1)_견적서(2002-1)_대중견적서(2002-1)_(현)영산강 화원지구 포장공사" xfId="15746"/>
    <cellStyle name="_적격(화산) _견갑 (3)_견적서(2001-1.)" xfId="15747"/>
    <cellStyle name="_적격(화산) _견갑 (3)_견적서(2001-1.)_(현)영산강 화원지구 포장공사" xfId="15748"/>
    <cellStyle name="_적격(화산) _견갑 (3)_견적서(2001-1.)_견적서(2002-1)" xfId="15749"/>
    <cellStyle name="_적격(화산) _견갑 (3)_견적서(2001-1.)_견적서(2002-1)_(현)영산강 화원지구 포장공사" xfId="15750"/>
    <cellStyle name="_적격(화산) _견갑 (3)_견적서(2001-1.)_견적서(2002-1)_견적서(2002-1)" xfId="15751"/>
    <cellStyle name="_적격(화산) _견갑 (3)_견적서(2001-1.)_견적서(2002-1)_견적서(2002-1)_(현)영산강 화원지구 포장공사" xfId="15752"/>
    <cellStyle name="_적격(화산) _견갑 (3)_견적서(2001-1.)_견적서(2002-1)_대중견적서(2002-1)" xfId="15753"/>
    <cellStyle name="_적격(화산) _견갑 (3)_견적서(2001-1.)_견적서(2002-1)_대중견적서(2002-1)_(현)영산강 화원지구 포장공사" xfId="15754"/>
    <cellStyle name="_적격(화산) _견갑 (3)_견적서(2002-1)" xfId="15755"/>
    <cellStyle name="_적격(화산) _견갑 (3)_견적서(2002-1)_(현)영산강 화원지구 포장공사" xfId="15756"/>
    <cellStyle name="_적격(화산) _견갑 (3)_견적서(2002-1)_견적서(2002-1)" xfId="15757"/>
    <cellStyle name="_적격(화산) _견갑 (3)_견적서(2002-1)_견적서(2002-1)_(현)영산강 화원지구 포장공사" xfId="15758"/>
    <cellStyle name="_적격(화산) _견갑 (3)_견적서(2002-1)_대중견적서(2002-1)" xfId="15759"/>
    <cellStyle name="_적격(화산) _견갑 (3)_견적서(2002-1)_대중견적서(2002-1)_(현)영산강 화원지구 포장공사" xfId="15760"/>
    <cellStyle name="_적격(화산) _견갑 (3)_역곡동 견적서-제출-10월02일-46억8천" xfId="39552"/>
    <cellStyle name="_적격(화산) _견갑 (3)_역곡동 견적서-제출-10월02일-46억8천_LG전선 내역서(설비-2차)" xfId="39553"/>
    <cellStyle name="_적격(화산) _견갑 (3)_역곡동 견적서-제출-10월02일-46억8천_전기내역서(02.22)" xfId="39554"/>
    <cellStyle name="_적격(화산) _견갑 (3)_전기내역서(02.22)" xfId="39555"/>
    <cellStyle name="_적격(화산) _견갑 (4)" xfId="15761"/>
    <cellStyle name="_적격(화산) _견갑 (4)_(현)영산강 화원지구 포장공사" xfId="15762"/>
    <cellStyle name="_적격(화산) _견갑 (4)_LG전선 내역서(설비-2차)" xfId="39556"/>
    <cellStyle name="_적격(화산) _견갑 (4)_견적서(2001-1)" xfId="15763"/>
    <cellStyle name="_적격(화산) _견갑 (4)_견적서(2001-1)_(현)영산강 화원지구 포장공사" xfId="15764"/>
    <cellStyle name="_적격(화산) _견갑 (4)_견적서(2001-1)_견적서(2002-1)" xfId="15765"/>
    <cellStyle name="_적격(화산) _견갑 (4)_견적서(2001-1)_견적서(2002-1)_(현)영산강 화원지구 포장공사" xfId="15766"/>
    <cellStyle name="_적격(화산) _견갑 (4)_견적서(2001-1)_견적서(2002-1)_견적서(2002-1)" xfId="15767"/>
    <cellStyle name="_적격(화산) _견갑 (4)_견적서(2001-1)_견적서(2002-1)_견적서(2002-1)_(현)영산강 화원지구 포장공사" xfId="15768"/>
    <cellStyle name="_적격(화산) _견갑 (4)_견적서(2001-1)_견적서(2002-1)_대중견적서(2002-1)" xfId="15769"/>
    <cellStyle name="_적격(화산) _견갑 (4)_견적서(2001-1)_견적서(2002-1)_대중견적서(2002-1)_(현)영산강 화원지구 포장공사" xfId="15770"/>
    <cellStyle name="_적격(화산) _견갑 (4)_견적서(2001-1.)" xfId="15771"/>
    <cellStyle name="_적격(화산) _견갑 (4)_견적서(2001-1.)_(현)영산강 화원지구 포장공사" xfId="15772"/>
    <cellStyle name="_적격(화산) _견갑 (4)_견적서(2001-1.)_견적서(2002-1)" xfId="15773"/>
    <cellStyle name="_적격(화산) _견갑 (4)_견적서(2001-1.)_견적서(2002-1)_(현)영산강 화원지구 포장공사" xfId="15774"/>
    <cellStyle name="_적격(화산) _견갑 (4)_견적서(2001-1.)_견적서(2002-1)_견적서(2002-1)" xfId="15775"/>
    <cellStyle name="_적격(화산) _견갑 (4)_견적서(2001-1.)_견적서(2002-1)_견적서(2002-1)_(현)영산강 화원지구 포장공사" xfId="15776"/>
    <cellStyle name="_적격(화산) _견갑 (4)_견적서(2001-1.)_견적서(2002-1)_대중견적서(2002-1)" xfId="15777"/>
    <cellStyle name="_적격(화산) _견갑 (4)_견적서(2001-1.)_견적서(2002-1)_대중견적서(2002-1)_(현)영산강 화원지구 포장공사" xfId="15778"/>
    <cellStyle name="_적격(화산) _견갑 (4)_견적서(2002-1)" xfId="15779"/>
    <cellStyle name="_적격(화산) _견갑 (4)_견적서(2002-1)_(현)영산강 화원지구 포장공사" xfId="15780"/>
    <cellStyle name="_적격(화산) _견갑 (4)_견적서(2002-1)_견적서(2002-1)" xfId="15781"/>
    <cellStyle name="_적격(화산) _견갑 (4)_견적서(2002-1)_견적서(2002-1)_(현)영산강 화원지구 포장공사" xfId="15782"/>
    <cellStyle name="_적격(화산) _견갑 (4)_견적서(2002-1)_대중견적서(2002-1)" xfId="15783"/>
    <cellStyle name="_적격(화산) _견갑 (4)_견적서(2002-1)_대중견적서(2002-1)_(현)영산강 화원지구 포장공사" xfId="15784"/>
    <cellStyle name="_적격(화산) _견갑 (4)_역곡동 견적서-제출-10월02일-46억8천" xfId="39557"/>
    <cellStyle name="_적격(화산) _견갑 (4)_역곡동 견적서-제출-10월02일-46억8천_LG전선 내역서(설비-2차)" xfId="39558"/>
    <cellStyle name="_적격(화산) _견갑 (4)_역곡동 견적서-제출-10월02일-46억8천_전기내역서(02.22)" xfId="39559"/>
    <cellStyle name="_적격(화산) _견갑 (4)_전기내역서(02.22)" xfId="39560"/>
    <cellStyle name="_적격(화산) _견갑_(현)영산강 화원지구 포장공사" xfId="15785"/>
    <cellStyle name="_적격(화산) _견갑_LG전선 내역서(설비-2차)" xfId="39561"/>
    <cellStyle name="_적격(화산) _견갑_견적서(2001-1)" xfId="15786"/>
    <cellStyle name="_적격(화산) _견갑_견적서(2001-1)_(현)영산강 화원지구 포장공사" xfId="15787"/>
    <cellStyle name="_적격(화산) _견갑_견적서(2001-1)_견적서(2002-1)" xfId="15788"/>
    <cellStyle name="_적격(화산) _견갑_견적서(2001-1)_견적서(2002-1)_(현)영산강 화원지구 포장공사" xfId="15789"/>
    <cellStyle name="_적격(화산) _견갑_견적서(2001-1)_견적서(2002-1)_견적서(2002-1)" xfId="15790"/>
    <cellStyle name="_적격(화산) _견갑_견적서(2001-1)_견적서(2002-1)_견적서(2002-1)_(현)영산강 화원지구 포장공사" xfId="15791"/>
    <cellStyle name="_적격(화산) _견갑_견적서(2001-1)_견적서(2002-1)_대중견적서(2002-1)" xfId="15792"/>
    <cellStyle name="_적격(화산) _견갑_견적서(2001-1)_견적서(2002-1)_대중견적서(2002-1)_(현)영산강 화원지구 포장공사" xfId="15793"/>
    <cellStyle name="_적격(화산) _견갑_견적서(2001-1.)" xfId="15794"/>
    <cellStyle name="_적격(화산) _견갑_견적서(2001-1.)_(현)영산강 화원지구 포장공사" xfId="15795"/>
    <cellStyle name="_적격(화산) _견갑_견적서(2001-1.)_견적서(2002-1)" xfId="15796"/>
    <cellStyle name="_적격(화산) _견갑_견적서(2001-1.)_견적서(2002-1)_(현)영산강 화원지구 포장공사" xfId="15797"/>
    <cellStyle name="_적격(화산) _견갑_견적서(2001-1.)_견적서(2002-1)_견적서(2002-1)" xfId="15798"/>
    <cellStyle name="_적격(화산) _견갑_견적서(2001-1.)_견적서(2002-1)_견적서(2002-1)_(현)영산강 화원지구 포장공사" xfId="15799"/>
    <cellStyle name="_적격(화산) _견갑_견적서(2001-1.)_견적서(2002-1)_대중견적서(2002-1)" xfId="15800"/>
    <cellStyle name="_적격(화산) _견갑_견적서(2001-1.)_견적서(2002-1)_대중견적서(2002-1)_(현)영산강 화원지구 포장공사" xfId="15801"/>
    <cellStyle name="_적격(화산) _견갑_견적서(2002-1)" xfId="15802"/>
    <cellStyle name="_적격(화산) _견갑_견적서(2002-1)_(현)영산강 화원지구 포장공사" xfId="15803"/>
    <cellStyle name="_적격(화산) _견갑_견적서(2002-1)_견적서(2002-1)" xfId="15804"/>
    <cellStyle name="_적격(화산) _견갑_견적서(2002-1)_견적서(2002-1)_(현)영산강 화원지구 포장공사" xfId="15805"/>
    <cellStyle name="_적격(화산) _견갑_견적서(2002-1)_대중견적서(2002-1)" xfId="15806"/>
    <cellStyle name="_적격(화산) _견갑_견적서(2002-1)_대중견적서(2002-1)_(현)영산강 화원지구 포장공사" xfId="15807"/>
    <cellStyle name="_적격(화산) _견갑_역곡동 견적서-제출-10월02일-46억8천" xfId="39562"/>
    <cellStyle name="_적격(화산) _견갑_역곡동 견적서-제출-10월02일-46억8천_LG전선 내역서(설비-2차)" xfId="39563"/>
    <cellStyle name="_적격(화산) _견갑_역곡동 견적서-제출-10월02일-46억8천_전기내역서(02.22)" xfId="39564"/>
    <cellStyle name="_적격(화산) _견갑_전기내역서(02.22)" xfId="39565"/>
    <cellStyle name="_적격(화산) _견갑1 (2)" xfId="15808"/>
    <cellStyle name="_적격(화산) _견갑1 (2)_(현)영산강 화원지구 포장공사" xfId="15809"/>
    <cellStyle name="_적격(화산) _견갑1 (2)_LG전선 내역서(설비-2차)" xfId="39566"/>
    <cellStyle name="_적격(화산) _견갑1 (2)_견적서(2001-1)" xfId="15810"/>
    <cellStyle name="_적격(화산) _견갑1 (2)_견적서(2001-1)_(현)영산강 화원지구 포장공사" xfId="15811"/>
    <cellStyle name="_적격(화산) _견갑1 (2)_견적서(2001-1)_견적서(2002-1)" xfId="15812"/>
    <cellStyle name="_적격(화산) _견갑1 (2)_견적서(2001-1)_견적서(2002-1)_(현)영산강 화원지구 포장공사" xfId="15813"/>
    <cellStyle name="_적격(화산) _견갑1 (2)_견적서(2001-1)_견적서(2002-1)_견적서(2002-1)" xfId="15814"/>
    <cellStyle name="_적격(화산) _견갑1 (2)_견적서(2001-1)_견적서(2002-1)_견적서(2002-1)_(현)영산강 화원지구 포장공사" xfId="15815"/>
    <cellStyle name="_적격(화산) _견갑1 (2)_견적서(2001-1)_견적서(2002-1)_대중견적서(2002-1)" xfId="15816"/>
    <cellStyle name="_적격(화산) _견갑1 (2)_견적서(2001-1)_견적서(2002-1)_대중견적서(2002-1)_(현)영산강 화원지구 포장공사" xfId="15817"/>
    <cellStyle name="_적격(화산) _견갑1 (2)_견적서(2001-1.)" xfId="15818"/>
    <cellStyle name="_적격(화산) _견갑1 (2)_견적서(2001-1.)_(현)영산강 화원지구 포장공사" xfId="15819"/>
    <cellStyle name="_적격(화산) _견갑1 (2)_견적서(2001-1.)_견적서(2002-1)" xfId="15820"/>
    <cellStyle name="_적격(화산) _견갑1 (2)_견적서(2001-1.)_견적서(2002-1)_(현)영산강 화원지구 포장공사" xfId="15821"/>
    <cellStyle name="_적격(화산) _견갑1 (2)_견적서(2001-1.)_견적서(2002-1)_견적서(2002-1)" xfId="15822"/>
    <cellStyle name="_적격(화산) _견갑1 (2)_견적서(2001-1.)_견적서(2002-1)_견적서(2002-1)_(현)영산강 화원지구 포장공사" xfId="15823"/>
    <cellStyle name="_적격(화산) _견갑1 (2)_견적서(2001-1.)_견적서(2002-1)_대중견적서(2002-1)" xfId="15824"/>
    <cellStyle name="_적격(화산) _견갑1 (2)_견적서(2001-1.)_견적서(2002-1)_대중견적서(2002-1)_(현)영산강 화원지구 포장공사" xfId="15825"/>
    <cellStyle name="_적격(화산) _견갑1 (2)_견적서(2002-1)" xfId="15826"/>
    <cellStyle name="_적격(화산) _견갑1 (2)_견적서(2002-1)_(현)영산강 화원지구 포장공사" xfId="15827"/>
    <cellStyle name="_적격(화산) _견갑1 (2)_견적서(2002-1)_견적서(2002-1)" xfId="15828"/>
    <cellStyle name="_적격(화산) _견갑1 (2)_견적서(2002-1)_견적서(2002-1)_(현)영산강 화원지구 포장공사" xfId="15829"/>
    <cellStyle name="_적격(화산) _견갑1 (2)_견적서(2002-1)_대중견적서(2002-1)" xfId="15830"/>
    <cellStyle name="_적격(화산) _견갑1 (2)_견적서(2002-1)_대중견적서(2002-1)_(현)영산강 화원지구 포장공사" xfId="15831"/>
    <cellStyle name="_적격(화산) _견갑1 (2)_역곡동 견적서-제출-10월02일-46억8천" xfId="39567"/>
    <cellStyle name="_적격(화산) _견갑1 (2)_역곡동 견적서-제출-10월02일-46억8천_LG전선 내역서(설비-2차)" xfId="39568"/>
    <cellStyle name="_적격(화산) _견갑1 (2)_역곡동 견적서-제출-10월02일-46억8천_전기내역서(02.22)" xfId="39569"/>
    <cellStyle name="_적격(화산) _견갑1 (2)_전기내역서(02.22)" xfId="39570"/>
    <cellStyle name="_적격(화산) _견적1" xfId="15832"/>
    <cellStyle name="_적격(화산) _견적1 (2)" xfId="15833"/>
    <cellStyle name="_적격(화산) _견적1 (2)_(현)영산강 화원지구 포장공사" xfId="15834"/>
    <cellStyle name="_적격(화산) _견적1 (2)_LG전선 내역서(설비-2차)" xfId="39571"/>
    <cellStyle name="_적격(화산) _견적1 (2)_견적서(2001-1)" xfId="15835"/>
    <cellStyle name="_적격(화산) _견적1 (2)_견적서(2001-1)_(현)영산강 화원지구 포장공사" xfId="15836"/>
    <cellStyle name="_적격(화산) _견적1 (2)_견적서(2001-1)_견적서(2002-1)" xfId="15837"/>
    <cellStyle name="_적격(화산) _견적1 (2)_견적서(2001-1)_견적서(2002-1)_(현)영산강 화원지구 포장공사" xfId="15838"/>
    <cellStyle name="_적격(화산) _견적1 (2)_견적서(2001-1)_견적서(2002-1)_견적서(2002-1)" xfId="15839"/>
    <cellStyle name="_적격(화산) _견적1 (2)_견적서(2001-1)_견적서(2002-1)_견적서(2002-1)_(현)영산강 화원지구 포장공사" xfId="15840"/>
    <cellStyle name="_적격(화산) _견적1 (2)_견적서(2001-1)_견적서(2002-1)_대중견적서(2002-1)" xfId="15841"/>
    <cellStyle name="_적격(화산) _견적1 (2)_견적서(2001-1)_견적서(2002-1)_대중견적서(2002-1)_(현)영산강 화원지구 포장공사" xfId="15842"/>
    <cellStyle name="_적격(화산) _견적1 (2)_견적서(2001-1.)" xfId="15843"/>
    <cellStyle name="_적격(화산) _견적1 (2)_견적서(2001-1.)_(현)영산강 화원지구 포장공사" xfId="15844"/>
    <cellStyle name="_적격(화산) _견적1 (2)_견적서(2001-1.)_견적서(2002-1)" xfId="15845"/>
    <cellStyle name="_적격(화산) _견적1 (2)_견적서(2001-1.)_견적서(2002-1)_(현)영산강 화원지구 포장공사" xfId="15846"/>
    <cellStyle name="_적격(화산) _견적1 (2)_견적서(2001-1.)_견적서(2002-1)_견적서(2002-1)" xfId="15847"/>
    <cellStyle name="_적격(화산) _견적1 (2)_견적서(2001-1.)_견적서(2002-1)_견적서(2002-1)_(현)영산강 화원지구 포장공사" xfId="15848"/>
    <cellStyle name="_적격(화산) _견적1 (2)_견적서(2001-1.)_견적서(2002-1)_대중견적서(2002-1)" xfId="15849"/>
    <cellStyle name="_적격(화산) _견적1 (2)_견적서(2001-1.)_견적서(2002-1)_대중견적서(2002-1)_(현)영산강 화원지구 포장공사" xfId="15850"/>
    <cellStyle name="_적격(화산) _견적1 (2)_견적서(2002-1)" xfId="15851"/>
    <cellStyle name="_적격(화산) _견적1 (2)_견적서(2002-1)_(현)영산강 화원지구 포장공사" xfId="15852"/>
    <cellStyle name="_적격(화산) _견적1 (2)_견적서(2002-1)_견적서(2002-1)" xfId="15853"/>
    <cellStyle name="_적격(화산) _견적1 (2)_견적서(2002-1)_견적서(2002-1)_(현)영산강 화원지구 포장공사" xfId="15854"/>
    <cellStyle name="_적격(화산) _견적1 (2)_견적서(2002-1)_대중견적서(2002-1)" xfId="15855"/>
    <cellStyle name="_적격(화산) _견적1 (2)_견적서(2002-1)_대중견적서(2002-1)_(현)영산강 화원지구 포장공사" xfId="15856"/>
    <cellStyle name="_적격(화산) _견적1 (2)_역곡동 견적서-제출-10월02일-46억8천" xfId="39572"/>
    <cellStyle name="_적격(화산) _견적1 (2)_역곡동 견적서-제출-10월02일-46억8천_LG전선 내역서(설비-2차)" xfId="39573"/>
    <cellStyle name="_적격(화산) _견적1 (2)_역곡동 견적서-제출-10월02일-46억8천_전기내역서(02.22)" xfId="39574"/>
    <cellStyle name="_적격(화산) _견적1 (2)_전기내역서(02.22)" xfId="39575"/>
    <cellStyle name="_적격(화산) _견적1_(현)영산강 화원지구 포장공사" xfId="15857"/>
    <cellStyle name="_적격(화산) _견적1_LG전선 내역서(설비-2차)" xfId="39576"/>
    <cellStyle name="_적격(화산) _견적1_견적서(2001-1)" xfId="15858"/>
    <cellStyle name="_적격(화산) _견적1_견적서(2001-1)_(현)영산강 화원지구 포장공사" xfId="15859"/>
    <cellStyle name="_적격(화산) _견적1_견적서(2001-1)_견적서(2002-1)" xfId="15860"/>
    <cellStyle name="_적격(화산) _견적1_견적서(2001-1)_견적서(2002-1)_(현)영산강 화원지구 포장공사" xfId="15861"/>
    <cellStyle name="_적격(화산) _견적1_견적서(2001-1)_견적서(2002-1)_견적서(2002-1)" xfId="15862"/>
    <cellStyle name="_적격(화산) _견적1_견적서(2001-1)_견적서(2002-1)_견적서(2002-1)_(현)영산강 화원지구 포장공사" xfId="15863"/>
    <cellStyle name="_적격(화산) _견적1_견적서(2001-1)_견적서(2002-1)_대중견적서(2002-1)" xfId="15864"/>
    <cellStyle name="_적격(화산) _견적1_견적서(2001-1)_견적서(2002-1)_대중견적서(2002-1)_(현)영산강 화원지구 포장공사" xfId="15865"/>
    <cellStyle name="_적격(화산) _견적1_견적서(2001-1.)" xfId="15866"/>
    <cellStyle name="_적격(화산) _견적1_견적서(2001-1.)_(현)영산강 화원지구 포장공사" xfId="15867"/>
    <cellStyle name="_적격(화산) _견적1_견적서(2001-1.)_견적서(2002-1)" xfId="15868"/>
    <cellStyle name="_적격(화산) _견적1_견적서(2001-1.)_견적서(2002-1)_(현)영산강 화원지구 포장공사" xfId="15869"/>
    <cellStyle name="_적격(화산) _견적1_견적서(2001-1.)_견적서(2002-1)_견적서(2002-1)" xfId="15870"/>
    <cellStyle name="_적격(화산) _견적1_견적서(2001-1.)_견적서(2002-1)_견적서(2002-1)_(현)영산강 화원지구 포장공사" xfId="15871"/>
    <cellStyle name="_적격(화산) _견적1_견적서(2001-1.)_견적서(2002-1)_대중견적서(2002-1)" xfId="15872"/>
    <cellStyle name="_적격(화산) _견적1_견적서(2001-1.)_견적서(2002-1)_대중견적서(2002-1)_(현)영산강 화원지구 포장공사" xfId="15873"/>
    <cellStyle name="_적격(화산) _견적1_견적서(2002-1)" xfId="15874"/>
    <cellStyle name="_적격(화산) _견적1_견적서(2002-1)_(현)영산강 화원지구 포장공사" xfId="15875"/>
    <cellStyle name="_적격(화산) _견적1_견적서(2002-1)_견적서(2002-1)" xfId="15876"/>
    <cellStyle name="_적격(화산) _견적1_견적서(2002-1)_견적서(2002-1)_(현)영산강 화원지구 포장공사" xfId="15877"/>
    <cellStyle name="_적격(화산) _견적1_견적서(2002-1)_대중견적서(2002-1)" xfId="15878"/>
    <cellStyle name="_적격(화산) _견적1_견적서(2002-1)_대중견적서(2002-1)_(현)영산강 화원지구 포장공사" xfId="15879"/>
    <cellStyle name="_적격(화산) _견적1_역곡동 견적서-제출-10월02일-46억8천" xfId="39577"/>
    <cellStyle name="_적격(화산) _견적1_역곡동 견적서-제출-10월02일-46억8천_LG전선 내역서(설비-2차)" xfId="39578"/>
    <cellStyle name="_적격(화산) _견적1_역곡동 견적서-제출-10월02일-46억8천_전기내역서(02.22)" xfId="39579"/>
    <cellStyle name="_적격(화산) _견적1_전기내역서(02.22)" xfId="39580"/>
    <cellStyle name="_적격(화산) _견적2 (2)" xfId="15880"/>
    <cellStyle name="_적격(화산) _견적2 (2)_(현)영산강 화원지구 포장공사" xfId="15881"/>
    <cellStyle name="_적격(화산) _견적2 (2)_LG전선 내역서(설비-2차)" xfId="39581"/>
    <cellStyle name="_적격(화산) _견적2 (2)_견적서(2001-1)" xfId="15882"/>
    <cellStyle name="_적격(화산) _견적2 (2)_견적서(2001-1)_(현)영산강 화원지구 포장공사" xfId="15883"/>
    <cellStyle name="_적격(화산) _견적2 (2)_견적서(2001-1)_견적서(2002-1)" xfId="15884"/>
    <cellStyle name="_적격(화산) _견적2 (2)_견적서(2001-1)_견적서(2002-1)_(현)영산강 화원지구 포장공사" xfId="15885"/>
    <cellStyle name="_적격(화산) _견적2 (2)_견적서(2001-1)_견적서(2002-1)_견적서(2002-1)" xfId="15886"/>
    <cellStyle name="_적격(화산) _견적2 (2)_견적서(2001-1)_견적서(2002-1)_견적서(2002-1)_(현)영산강 화원지구 포장공사" xfId="15887"/>
    <cellStyle name="_적격(화산) _견적2 (2)_견적서(2001-1)_견적서(2002-1)_대중견적서(2002-1)" xfId="15888"/>
    <cellStyle name="_적격(화산) _견적2 (2)_견적서(2001-1)_견적서(2002-1)_대중견적서(2002-1)_(현)영산강 화원지구 포장공사" xfId="15889"/>
    <cellStyle name="_적격(화산) _견적2 (2)_견적서(2001-1.)" xfId="15890"/>
    <cellStyle name="_적격(화산) _견적2 (2)_견적서(2001-1.)_(현)영산강 화원지구 포장공사" xfId="15891"/>
    <cellStyle name="_적격(화산) _견적2 (2)_견적서(2001-1.)_견적서(2002-1)" xfId="15892"/>
    <cellStyle name="_적격(화산) _견적2 (2)_견적서(2001-1.)_견적서(2002-1)_(현)영산강 화원지구 포장공사" xfId="15893"/>
    <cellStyle name="_적격(화산) _견적2 (2)_견적서(2001-1.)_견적서(2002-1)_견적서(2002-1)" xfId="15894"/>
    <cellStyle name="_적격(화산) _견적2 (2)_견적서(2001-1.)_견적서(2002-1)_견적서(2002-1)_(현)영산강 화원지구 포장공사" xfId="15895"/>
    <cellStyle name="_적격(화산) _견적2 (2)_견적서(2001-1.)_견적서(2002-1)_대중견적서(2002-1)" xfId="15896"/>
    <cellStyle name="_적격(화산) _견적2 (2)_견적서(2001-1.)_견적서(2002-1)_대중견적서(2002-1)_(현)영산강 화원지구 포장공사" xfId="15897"/>
    <cellStyle name="_적격(화산) _견적2 (2)_견적서(2002-1)" xfId="15898"/>
    <cellStyle name="_적격(화산) _견적2 (2)_견적서(2002-1)_(현)영산강 화원지구 포장공사" xfId="15899"/>
    <cellStyle name="_적격(화산) _견적2 (2)_견적서(2002-1)_견적서(2002-1)" xfId="15900"/>
    <cellStyle name="_적격(화산) _견적2 (2)_견적서(2002-1)_견적서(2002-1)_(현)영산강 화원지구 포장공사" xfId="15901"/>
    <cellStyle name="_적격(화산) _견적2 (2)_견적서(2002-1)_대중견적서(2002-1)" xfId="15902"/>
    <cellStyle name="_적격(화산) _견적2 (2)_견적서(2002-1)_대중견적서(2002-1)_(현)영산강 화원지구 포장공사" xfId="15903"/>
    <cellStyle name="_적격(화산) _견적2 (2)_역곡동 견적서-제출-10월02일-46억8천" xfId="39582"/>
    <cellStyle name="_적격(화산) _견적2 (2)_역곡동 견적서-제출-10월02일-46억8천_LG전선 내역서(설비-2차)" xfId="39583"/>
    <cellStyle name="_적격(화산) _견적2 (2)_역곡동 견적서-제출-10월02일-46억8천_전기내역서(02.22)" xfId="39584"/>
    <cellStyle name="_적격(화산) _견적2 (2)_전기내역서(02.22)" xfId="39585"/>
    <cellStyle name="_적격(화산) _견적3 (2)" xfId="15904"/>
    <cellStyle name="_적격(화산) _견적3 (2)_(현)영산강 화원지구 포장공사" xfId="15905"/>
    <cellStyle name="_적격(화산) _견적3 (2)_LG전선 내역서(설비-2차)" xfId="39586"/>
    <cellStyle name="_적격(화산) _견적3 (2)_견적서(2001-1)" xfId="15906"/>
    <cellStyle name="_적격(화산) _견적3 (2)_견적서(2001-1)_(현)영산강 화원지구 포장공사" xfId="15907"/>
    <cellStyle name="_적격(화산) _견적3 (2)_견적서(2001-1)_견적서(2002-1)" xfId="15908"/>
    <cellStyle name="_적격(화산) _견적3 (2)_견적서(2001-1)_견적서(2002-1)_(현)영산강 화원지구 포장공사" xfId="15909"/>
    <cellStyle name="_적격(화산) _견적3 (2)_견적서(2001-1)_견적서(2002-1)_견적서(2002-1)" xfId="15910"/>
    <cellStyle name="_적격(화산) _견적3 (2)_견적서(2001-1)_견적서(2002-1)_견적서(2002-1)_(현)영산강 화원지구 포장공사" xfId="15911"/>
    <cellStyle name="_적격(화산) _견적3 (2)_견적서(2001-1)_견적서(2002-1)_대중견적서(2002-1)" xfId="15912"/>
    <cellStyle name="_적격(화산) _견적3 (2)_견적서(2001-1)_견적서(2002-1)_대중견적서(2002-1)_(현)영산강 화원지구 포장공사" xfId="15913"/>
    <cellStyle name="_적격(화산) _견적3 (2)_견적서(2001-1.)" xfId="15914"/>
    <cellStyle name="_적격(화산) _견적3 (2)_견적서(2001-1.)_(현)영산강 화원지구 포장공사" xfId="15915"/>
    <cellStyle name="_적격(화산) _견적3 (2)_견적서(2001-1.)_견적서(2002-1)" xfId="15916"/>
    <cellStyle name="_적격(화산) _견적3 (2)_견적서(2001-1.)_견적서(2002-1)_(현)영산강 화원지구 포장공사" xfId="15917"/>
    <cellStyle name="_적격(화산) _견적3 (2)_견적서(2001-1.)_견적서(2002-1)_견적서(2002-1)" xfId="15918"/>
    <cellStyle name="_적격(화산) _견적3 (2)_견적서(2001-1.)_견적서(2002-1)_견적서(2002-1)_(현)영산강 화원지구 포장공사" xfId="15919"/>
    <cellStyle name="_적격(화산) _견적3 (2)_견적서(2001-1.)_견적서(2002-1)_대중견적서(2002-1)" xfId="15920"/>
    <cellStyle name="_적격(화산) _견적3 (2)_견적서(2001-1.)_견적서(2002-1)_대중견적서(2002-1)_(현)영산강 화원지구 포장공사" xfId="15921"/>
    <cellStyle name="_적격(화산) _견적3 (2)_견적서(2002-1)" xfId="15922"/>
    <cellStyle name="_적격(화산) _견적3 (2)_견적서(2002-1)_(현)영산강 화원지구 포장공사" xfId="15923"/>
    <cellStyle name="_적격(화산) _견적3 (2)_견적서(2002-1)_견적서(2002-1)" xfId="15924"/>
    <cellStyle name="_적격(화산) _견적3 (2)_견적서(2002-1)_견적서(2002-1)_(현)영산강 화원지구 포장공사" xfId="15925"/>
    <cellStyle name="_적격(화산) _견적3 (2)_견적서(2002-1)_대중견적서(2002-1)" xfId="15926"/>
    <cellStyle name="_적격(화산) _견적3 (2)_견적서(2002-1)_대중견적서(2002-1)_(현)영산강 화원지구 포장공사" xfId="15927"/>
    <cellStyle name="_적격(화산) _견적3 (2)_역곡동 견적서-제출-10월02일-46억8천" xfId="39587"/>
    <cellStyle name="_적격(화산) _견적3 (2)_역곡동 견적서-제출-10월02일-46억8천_LG전선 내역서(설비-2차)" xfId="39588"/>
    <cellStyle name="_적격(화산) _견적3 (2)_역곡동 견적서-제출-10월02일-46억8천_전기내역서(02.22)" xfId="39589"/>
    <cellStyle name="_적격(화산) _견적3 (2)_전기내역서(02.22)" xfId="39590"/>
    <cellStyle name="_적격(화산) _견적대비표-토공,구조물공사(본사)" xfId="4509"/>
    <cellStyle name="_적격(화산) _견적서(2001-1)" xfId="15928"/>
    <cellStyle name="_적격(화산) _견적서(2001-1)_(현)영산강 화원지구 포장공사" xfId="15929"/>
    <cellStyle name="_적격(화산) _견적서(2001-1)_견적서(2002-1)" xfId="15930"/>
    <cellStyle name="_적격(화산) _견적서(2001-1)_견적서(2002-1)_(현)영산강 화원지구 포장공사" xfId="15931"/>
    <cellStyle name="_적격(화산) _견적서(2001-1)_견적서(2002-1)_견적서(2002-1)" xfId="15932"/>
    <cellStyle name="_적격(화산) _견적서(2001-1)_견적서(2002-1)_견적서(2002-1)_(현)영산강 화원지구 포장공사" xfId="15933"/>
    <cellStyle name="_적격(화산) _견적서(2001-1)_견적서(2002-1)_대중견적서(2002-1)" xfId="15934"/>
    <cellStyle name="_적격(화산) _견적서(2001-1)_견적서(2002-1)_대중견적서(2002-1)_(현)영산강 화원지구 포장공사" xfId="15935"/>
    <cellStyle name="_적격(화산) _견적서(2001-1.)" xfId="15936"/>
    <cellStyle name="_적격(화산) _견적서(2001-1.)_(현)영산강 화원지구 포장공사" xfId="15937"/>
    <cellStyle name="_적격(화산) _견적서(2001-1.)_견적서(2002-1)" xfId="15938"/>
    <cellStyle name="_적격(화산) _견적서(2001-1.)_견적서(2002-1)_(현)영산강 화원지구 포장공사" xfId="15939"/>
    <cellStyle name="_적격(화산) _견적서(2001-1.)_견적서(2002-1)_견적서(2002-1)" xfId="15940"/>
    <cellStyle name="_적격(화산) _견적서(2001-1.)_견적서(2002-1)_견적서(2002-1)_(현)영산강 화원지구 포장공사" xfId="15941"/>
    <cellStyle name="_적격(화산) _견적서(2001-1.)_견적서(2002-1)_대중견적서(2002-1)" xfId="15942"/>
    <cellStyle name="_적격(화산) _견적서(2001-1.)_견적서(2002-1)_대중견적서(2002-1)_(현)영산강 화원지구 포장공사" xfId="15943"/>
    <cellStyle name="_적격(화산) _견적서(2002-1)" xfId="15944"/>
    <cellStyle name="_적격(화산) _견적서(2002-1)_(현)영산강 화원지구 포장공사" xfId="15945"/>
    <cellStyle name="_적격(화산) _견적서(2002-1)_견적서(2002-1)" xfId="15946"/>
    <cellStyle name="_적격(화산) _견적서(2002-1)_견적서(2002-1)_(현)영산강 화원지구 포장공사" xfId="15947"/>
    <cellStyle name="_적격(화산) _견적서(2002-1)_대중견적서(2002-1)" xfId="15948"/>
    <cellStyle name="_적격(화산) _견적서(2002-1)_대중견적서(2002-1)_(현)영산강 화원지구 포장공사" xfId="15949"/>
    <cellStyle name="_적격(화산) _광주평동투찰" xfId="4510"/>
    <cellStyle name="_적격(화산) _광주평동투찰_20050414" xfId="4511"/>
    <cellStyle name="_적격(화산) _광주평동투찰_통영중앙시장(최종)" xfId="35283"/>
    <cellStyle name="_적격(화산) _광주평동투찰_통영중앙시장(최종)_통영중앙시장(최종)" xfId="35284"/>
    <cellStyle name="_적격(화산) _광주평동투찰_포장품의" xfId="4512"/>
    <cellStyle name="_적격(화산) _광주평동품의1" xfId="4513"/>
    <cellStyle name="_적격(화산) _광주평동품의1_20050414" xfId="4514"/>
    <cellStyle name="_적격(화산) _광주평동품의1_통영중앙시장(최종)" xfId="35285"/>
    <cellStyle name="_적격(화산) _광주평동품의1_통영중앙시장(최종)_통영중앙시장(최종)" xfId="35286"/>
    <cellStyle name="_적격(화산) _광주평동품의1_포장품의" xfId="4515"/>
    <cellStyle name="_적격(화산) _군부대구조물" xfId="4516"/>
    <cellStyle name="_적격(화산) _군부대구조물2" xfId="4517"/>
    <cellStyle name="_적격(화산) _군산엔진공장견적서(토공,부대공)" xfId="15950"/>
    <cellStyle name="_적격(화산) _기존수목이식" xfId="4518"/>
    <cellStyle name="_적격(화산) _기존수목이식_Book1" xfId="4519"/>
    <cellStyle name="_적격(화산) _김천농업기술센터-이정준0420" xfId="39591"/>
    <cellStyle name="_적격(화산) _김천전망대조명공사0323" xfId="39592"/>
    <cellStyle name="_적격(화산) _김천전망대조명공사0323_김천농업기술센터-이정준0420" xfId="39593"/>
    <cellStyle name="_적격(화산) _늪지대U형개거" xfId="4520"/>
    <cellStyle name="_적격(화산) _단가대비" xfId="15951"/>
    <cellStyle name="_적격(화산) _단가대비_(현)영산강 화원지구 포장공사" xfId="15952"/>
    <cellStyle name="_적격(화산) _단가대비_LG전선 내역서(설비-2차)" xfId="39594"/>
    <cellStyle name="_적격(화산) _단가대비_견적서(2001-1)" xfId="15953"/>
    <cellStyle name="_적격(화산) _단가대비_견적서(2001-1)_(현)영산강 화원지구 포장공사" xfId="15954"/>
    <cellStyle name="_적격(화산) _단가대비_견적서(2001-1)_견적서(2002-1)" xfId="15955"/>
    <cellStyle name="_적격(화산) _단가대비_견적서(2001-1)_견적서(2002-1)_(현)영산강 화원지구 포장공사" xfId="15956"/>
    <cellStyle name="_적격(화산) _단가대비_견적서(2001-1)_견적서(2002-1)_견적서(2002-1)" xfId="15957"/>
    <cellStyle name="_적격(화산) _단가대비_견적서(2001-1)_견적서(2002-1)_견적서(2002-1)_(현)영산강 화원지구 포장공사" xfId="15958"/>
    <cellStyle name="_적격(화산) _단가대비_견적서(2001-1)_견적서(2002-1)_대중견적서(2002-1)" xfId="15959"/>
    <cellStyle name="_적격(화산) _단가대비_견적서(2001-1)_견적서(2002-1)_대중견적서(2002-1)_(현)영산강 화원지구 포장공사" xfId="15960"/>
    <cellStyle name="_적격(화산) _단가대비_견적서(2001-1.)" xfId="15961"/>
    <cellStyle name="_적격(화산) _단가대비_견적서(2001-1.)_(현)영산강 화원지구 포장공사" xfId="15962"/>
    <cellStyle name="_적격(화산) _단가대비_견적서(2001-1.)_견적서(2002-1)" xfId="15963"/>
    <cellStyle name="_적격(화산) _단가대비_견적서(2001-1.)_견적서(2002-1)_(현)영산강 화원지구 포장공사" xfId="15964"/>
    <cellStyle name="_적격(화산) _단가대비_견적서(2001-1.)_견적서(2002-1)_견적서(2002-1)" xfId="15965"/>
    <cellStyle name="_적격(화산) _단가대비_견적서(2001-1.)_견적서(2002-1)_견적서(2002-1)_(현)영산강 화원지구 포장공사" xfId="15966"/>
    <cellStyle name="_적격(화산) _단가대비_견적서(2001-1.)_견적서(2002-1)_대중견적서(2002-1)" xfId="15967"/>
    <cellStyle name="_적격(화산) _단가대비_견적서(2001-1.)_견적서(2002-1)_대중견적서(2002-1)_(현)영산강 화원지구 포장공사" xfId="15968"/>
    <cellStyle name="_적격(화산) _단가대비_견적서(2002-1)" xfId="15969"/>
    <cellStyle name="_적격(화산) _단가대비_견적서(2002-1)_(현)영산강 화원지구 포장공사" xfId="15970"/>
    <cellStyle name="_적격(화산) _단가대비_견적서(2002-1)_견적서(2002-1)" xfId="15971"/>
    <cellStyle name="_적격(화산) _단가대비_견적서(2002-1)_견적서(2002-1)_(현)영산강 화원지구 포장공사" xfId="15972"/>
    <cellStyle name="_적격(화산) _단가대비_견적서(2002-1)_대중견적서(2002-1)" xfId="15973"/>
    <cellStyle name="_적격(화산) _단가대비_견적서(2002-1)_대중견적서(2002-1)_(현)영산강 화원지구 포장공사" xfId="15974"/>
    <cellStyle name="_적격(화산) _단가대비_역곡동 견적서-제출-10월02일-46억8천" xfId="39595"/>
    <cellStyle name="_적격(화산) _단가대비_역곡동 견적서-제출-10월02일-46억8천_LG전선 내역서(설비-2차)" xfId="39596"/>
    <cellStyle name="_적격(화산) _단가대비_역곡동 견적서-제출-10월02일-46억8천_전기내역서(02.22)" xfId="39597"/>
    <cellStyle name="_적격(화산) _단가대비_전기내역서(02.22)" xfId="39598"/>
    <cellStyle name="_적격(화산) _단가산출(시드+녹생토, 유로폼)" xfId="4521"/>
    <cellStyle name="_적격(화산) _도급내역서(01년1월)" xfId="39599"/>
    <cellStyle name="_적격(화산) _도급내역서(01년1월)_김천농업기술센터-이정준0420" xfId="39600"/>
    <cellStyle name="_적격(화산) _도급내역서(01년1월)_김천전망대조명공사0323" xfId="39601"/>
    <cellStyle name="_적격(화산) _도급내역서(01년1월)_김천전망대조명공사0323_김천농업기술센터-이정준0420" xfId="39602"/>
    <cellStyle name="_적격(화산) _도급내역서(최종)" xfId="39603"/>
    <cellStyle name="_적격(화산) _도급내역서(최종)_김천농업기술센터-이정준0420" xfId="39604"/>
    <cellStyle name="_적격(화산) _도급내역서(최종)_김천전망대조명공사0323" xfId="39605"/>
    <cellStyle name="_적격(화산) _도급내역서(최종)_김천전망대조명공사0323_김천농업기술센터-이정준0420" xfId="39606"/>
    <cellStyle name="_적격(화산) _롯데마그넷(오산점)" xfId="39607"/>
    <cellStyle name="_적격(화산) _롯데마그넷(오산점)_목공사 물량산출서(기술부 수정)" xfId="39608"/>
    <cellStyle name="_적격(화산) _롯데마그넷(오산점)_목공사 물량산출서(기술부 수정)_Guest House 인테리어(석공사제외)" xfId="39609"/>
    <cellStyle name="_적격(화산) _롯데마그넷(오산점)_목공사 물량산출서(기술부 수정)_게스트하우스 인테리어" xfId="39610"/>
    <cellStyle name="_적격(화산) _롯데마그넷(오산점)_통영점공조및위생" xfId="39611"/>
    <cellStyle name="_적격(화산) _롯데마그넷(오산점)_통영점공조및위생_목공사 물량산출서(기술부 수정)" xfId="39612"/>
    <cellStyle name="_적격(화산) _롯데마그넷(오산점)_통영점공조및위생_목공사 물량산출서(기술부 수정)_Guest House 인테리어(석공사제외)" xfId="39613"/>
    <cellStyle name="_적격(화산) _롯데마그넷(오산점)_통영점공조및위생_목공사 물량산출서(기술부 수정)_게스트하우스 인테리어" xfId="39614"/>
    <cellStyle name="_적격(화산) _마그넷오산점내역(020320)" xfId="39615"/>
    <cellStyle name="_적격(화산) _마그넷오산점내역(020320)_목공사 물량산출서(기술부 수정)" xfId="39616"/>
    <cellStyle name="_적격(화산) _마그넷오산점내역(020320)_목공사 물량산출서(기술부 수정)_Guest House 인테리어(석공사제외)" xfId="39617"/>
    <cellStyle name="_적격(화산) _마그넷오산점내역(020320)_목공사 물량산출서(기술부 수정)_게스트하우스 인테리어" xfId="39618"/>
    <cellStyle name="_적격(화산) _마그넷오산점내역(020320)_통영점공조및위생" xfId="39619"/>
    <cellStyle name="_적격(화산) _마그넷오산점내역(020320)_통영점공조및위생_목공사 물량산출서(기술부 수정)" xfId="39620"/>
    <cellStyle name="_적격(화산) _마그넷오산점내역(020320)_통영점공조및위생_목공사 물량산출서(기술부 수정)_Guest House 인테리어(석공사제외)" xfId="39621"/>
    <cellStyle name="_적격(화산) _마그넷오산점내역(020320)_통영점공조및위생_목공사 물량산출서(기술부 수정)_게스트하우스 인테리어" xfId="39622"/>
    <cellStyle name="_적격(화산) _목공사 물량산출서(기술부 수정)" xfId="39623"/>
    <cellStyle name="_적격(화산) _목공사 물량산출서(기술부 수정)_Guest House 인테리어(석공사제외)" xfId="39624"/>
    <cellStyle name="_적격(화산) _목공사 물량산출서(기술부 수정)_게스트하우스 인테리어" xfId="39625"/>
    <cellStyle name="_적격(화산) _배수공" xfId="4522"/>
    <cellStyle name="_적격(화산) _법면보호(ASNA 제출)" xfId="4523"/>
    <cellStyle name="_적격(화산) _보고서" xfId="4524"/>
    <cellStyle name="_적격(화산) _본오오목천" xfId="15975"/>
    <cellStyle name="_적격(화산) _본오오목천_(현)영산강 화원지구 포장공사" xfId="15976"/>
    <cellStyle name="_적격(화산) _본오오목천_LG전선 내역서(설비-2차)" xfId="39626"/>
    <cellStyle name="_적격(화산) _본오오목천_견적서(2001-1)" xfId="15977"/>
    <cellStyle name="_적격(화산) _본오오목천_견적서(2001-1)_(현)영산강 화원지구 포장공사" xfId="15978"/>
    <cellStyle name="_적격(화산) _본오오목천_견적서(2001-1)_견적서(2002-1)" xfId="15979"/>
    <cellStyle name="_적격(화산) _본오오목천_견적서(2001-1)_견적서(2002-1)_(현)영산강 화원지구 포장공사" xfId="15980"/>
    <cellStyle name="_적격(화산) _본오오목천_견적서(2001-1)_견적서(2002-1)_견적서(2002-1)" xfId="15981"/>
    <cellStyle name="_적격(화산) _본오오목천_견적서(2001-1)_견적서(2002-1)_견적서(2002-1)_(현)영산강 화원지구 포장공사" xfId="15982"/>
    <cellStyle name="_적격(화산) _본오오목천_견적서(2001-1)_견적서(2002-1)_대중견적서(2002-1)" xfId="15983"/>
    <cellStyle name="_적격(화산) _본오오목천_견적서(2001-1)_견적서(2002-1)_대중견적서(2002-1)_(현)영산강 화원지구 포장공사" xfId="15984"/>
    <cellStyle name="_적격(화산) _본오오목천_견적서(2001-1.)" xfId="15985"/>
    <cellStyle name="_적격(화산) _본오오목천_견적서(2001-1.)_(현)영산강 화원지구 포장공사" xfId="15986"/>
    <cellStyle name="_적격(화산) _본오오목천_견적서(2001-1.)_견적서(2002-1)" xfId="15987"/>
    <cellStyle name="_적격(화산) _본오오목천_견적서(2001-1.)_견적서(2002-1)_(현)영산강 화원지구 포장공사" xfId="15988"/>
    <cellStyle name="_적격(화산) _본오오목천_견적서(2001-1.)_견적서(2002-1)_견적서(2002-1)" xfId="15989"/>
    <cellStyle name="_적격(화산) _본오오목천_견적서(2001-1.)_견적서(2002-1)_견적서(2002-1)_(현)영산강 화원지구 포장공사" xfId="15990"/>
    <cellStyle name="_적격(화산) _본오오목천_견적서(2001-1.)_견적서(2002-1)_대중견적서(2002-1)" xfId="15991"/>
    <cellStyle name="_적격(화산) _본오오목천_견적서(2001-1.)_견적서(2002-1)_대중견적서(2002-1)_(현)영산강 화원지구 포장공사" xfId="15992"/>
    <cellStyle name="_적격(화산) _본오오목천_견적서(2002-1)" xfId="15993"/>
    <cellStyle name="_적격(화산) _본오오목천_견적서(2002-1)_(현)영산강 화원지구 포장공사" xfId="15994"/>
    <cellStyle name="_적격(화산) _본오오목천_견적서(2002-1)_견적서(2002-1)" xfId="15995"/>
    <cellStyle name="_적격(화산) _본오오목천_견적서(2002-1)_견적서(2002-1)_(현)영산강 화원지구 포장공사" xfId="15996"/>
    <cellStyle name="_적격(화산) _본오오목천_견적서(2002-1)_대중견적서(2002-1)" xfId="15997"/>
    <cellStyle name="_적격(화산) _본오오목천_견적서(2002-1)_대중견적서(2002-1)_(현)영산강 화원지구 포장공사" xfId="15998"/>
    <cellStyle name="_적격(화산) _본오오목천_역곡동 견적서-제출-10월02일-46억8천" xfId="39627"/>
    <cellStyle name="_적격(화산) _본오오목천_역곡동 견적서-제출-10월02일-46억8천_LG전선 내역서(설비-2차)" xfId="39628"/>
    <cellStyle name="_적격(화산) _본오오목천_역곡동 견적서-제출-10월02일-46억8천_전기내역서(02.22)" xfId="39629"/>
    <cellStyle name="_적격(화산) _본오오목천_전기내역서(02.22)" xfId="39630"/>
    <cellStyle name="_적격(화산) _부대철콘 (2)" xfId="15999"/>
    <cellStyle name="_적격(화산) _부대철콘 (2)_(현)영산강 화원지구 포장공사" xfId="16000"/>
    <cellStyle name="_적격(화산) _부대철콘 (2)_LG전선 내역서(설비-2차)" xfId="39631"/>
    <cellStyle name="_적격(화산) _부대철콘 (2)_견적서(2001-1)" xfId="16001"/>
    <cellStyle name="_적격(화산) _부대철콘 (2)_견적서(2001-1)_(현)영산강 화원지구 포장공사" xfId="16002"/>
    <cellStyle name="_적격(화산) _부대철콘 (2)_견적서(2001-1)_견적서(2002-1)" xfId="16003"/>
    <cellStyle name="_적격(화산) _부대철콘 (2)_견적서(2001-1)_견적서(2002-1)_(현)영산강 화원지구 포장공사" xfId="16004"/>
    <cellStyle name="_적격(화산) _부대철콘 (2)_견적서(2001-1)_견적서(2002-1)_견적서(2002-1)" xfId="16005"/>
    <cellStyle name="_적격(화산) _부대철콘 (2)_견적서(2001-1)_견적서(2002-1)_견적서(2002-1)_(현)영산강 화원지구 포장공사" xfId="16006"/>
    <cellStyle name="_적격(화산) _부대철콘 (2)_견적서(2001-1)_견적서(2002-1)_대중견적서(2002-1)" xfId="16007"/>
    <cellStyle name="_적격(화산) _부대철콘 (2)_견적서(2001-1)_견적서(2002-1)_대중견적서(2002-1)_(현)영산강 화원지구 포장공사" xfId="16008"/>
    <cellStyle name="_적격(화산) _부대철콘 (2)_견적서(2001-1.)" xfId="16009"/>
    <cellStyle name="_적격(화산) _부대철콘 (2)_견적서(2001-1.)_(현)영산강 화원지구 포장공사" xfId="16010"/>
    <cellStyle name="_적격(화산) _부대철콘 (2)_견적서(2001-1.)_견적서(2002-1)" xfId="16011"/>
    <cellStyle name="_적격(화산) _부대철콘 (2)_견적서(2001-1.)_견적서(2002-1)_(현)영산강 화원지구 포장공사" xfId="16012"/>
    <cellStyle name="_적격(화산) _부대철콘 (2)_견적서(2001-1.)_견적서(2002-1)_견적서(2002-1)" xfId="16013"/>
    <cellStyle name="_적격(화산) _부대철콘 (2)_견적서(2001-1.)_견적서(2002-1)_견적서(2002-1)_(현)영산강 화원지구 포장공사" xfId="16014"/>
    <cellStyle name="_적격(화산) _부대철콘 (2)_견적서(2001-1.)_견적서(2002-1)_대중견적서(2002-1)" xfId="16015"/>
    <cellStyle name="_적격(화산) _부대철콘 (2)_견적서(2001-1.)_견적서(2002-1)_대중견적서(2002-1)_(현)영산강 화원지구 포장공사" xfId="16016"/>
    <cellStyle name="_적격(화산) _부대철콘 (2)_견적서(2002-1)" xfId="16017"/>
    <cellStyle name="_적격(화산) _부대철콘 (2)_견적서(2002-1)_(현)영산강 화원지구 포장공사" xfId="16018"/>
    <cellStyle name="_적격(화산) _부대철콘 (2)_견적서(2002-1)_견적서(2002-1)" xfId="16019"/>
    <cellStyle name="_적격(화산) _부대철콘 (2)_견적서(2002-1)_견적서(2002-1)_(현)영산강 화원지구 포장공사" xfId="16020"/>
    <cellStyle name="_적격(화산) _부대철콘 (2)_견적서(2002-1)_대중견적서(2002-1)" xfId="16021"/>
    <cellStyle name="_적격(화산) _부대철콘 (2)_견적서(2002-1)_대중견적서(2002-1)_(현)영산강 화원지구 포장공사" xfId="16022"/>
    <cellStyle name="_적격(화산) _부대철콘 (2)_역곡동 견적서-제출-10월02일-46억8천" xfId="39632"/>
    <cellStyle name="_적격(화산) _부대철콘 (2)_역곡동 견적서-제출-10월02일-46억8천_LG전선 내역서(설비-2차)" xfId="39633"/>
    <cellStyle name="_적격(화산) _부대철콘 (2)_역곡동 견적서-제출-10월02일-46억8천_전기내역서(02.22)" xfId="39634"/>
    <cellStyle name="_적격(화산) _부대철콘 (2)_전기내역서(02.22)" xfId="39635"/>
    <cellStyle name="_적격(화산) _부대철콘 (3)" xfId="16023"/>
    <cellStyle name="_적격(화산) _부대철콘 (3)_(현)영산강 화원지구 포장공사" xfId="16024"/>
    <cellStyle name="_적격(화산) _부대철콘 (3)_LG전선 내역서(설비-2차)" xfId="39636"/>
    <cellStyle name="_적격(화산) _부대철콘 (3)_견적서(2001-1)" xfId="16025"/>
    <cellStyle name="_적격(화산) _부대철콘 (3)_견적서(2001-1)_(현)영산강 화원지구 포장공사" xfId="16026"/>
    <cellStyle name="_적격(화산) _부대철콘 (3)_견적서(2001-1)_견적서(2002-1)" xfId="16027"/>
    <cellStyle name="_적격(화산) _부대철콘 (3)_견적서(2001-1)_견적서(2002-1)_(현)영산강 화원지구 포장공사" xfId="16028"/>
    <cellStyle name="_적격(화산) _부대철콘 (3)_견적서(2001-1)_견적서(2002-1)_견적서(2002-1)" xfId="16029"/>
    <cellStyle name="_적격(화산) _부대철콘 (3)_견적서(2001-1)_견적서(2002-1)_견적서(2002-1)_(현)영산강 화원지구 포장공사" xfId="16030"/>
    <cellStyle name="_적격(화산) _부대철콘 (3)_견적서(2001-1)_견적서(2002-1)_대중견적서(2002-1)" xfId="16031"/>
    <cellStyle name="_적격(화산) _부대철콘 (3)_견적서(2001-1)_견적서(2002-1)_대중견적서(2002-1)_(현)영산강 화원지구 포장공사" xfId="16032"/>
    <cellStyle name="_적격(화산) _부대철콘 (3)_견적서(2001-1.)" xfId="16033"/>
    <cellStyle name="_적격(화산) _부대철콘 (3)_견적서(2001-1.)_(현)영산강 화원지구 포장공사" xfId="16034"/>
    <cellStyle name="_적격(화산) _부대철콘 (3)_견적서(2001-1.)_견적서(2002-1)" xfId="16035"/>
    <cellStyle name="_적격(화산) _부대철콘 (3)_견적서(2001-1.)_견적서(2002-1)_(현)영산강 화원지구 포장공사" xfId="16036"/>
    <cellStyle name="_적격(화산) _부대철콘 (3)_견적서(2001-1.)_견적서(2002-1)_견적서(2002-1)" xfId="16037"/>
    <cellStyle name="_적격(화산) _부대철콘 (3)_견적서(2001-1.)_견적서(2002-1)_견적서(2002-1)_(현)영산강 화원지구 포장공사" xfId="16038"/>
    <cellStyle name="_적격(화산) _부대철콘 (3)_견적서(2001-1.)_견적서(2002-1)_대중견적서(2002-1)" xfId="16039"/>
    <cellStyle name="_적격(화산) _부대철콘 (3)_견적서(2001-1.)_견적서(2002-1)_대중견적서(2002-1)_(현)영산강 화원지구 포장공사" xfId="16040"/>
    <cellStyle name="_적격(화산) _부대철콘 (3)_견적서(2002-1)" xfId="16041"/>
    <cellStyle name="_적격(화산) _부대철콘 (3)_견적서(2002-1)_(현)영산강 화원지구 포장공사" xfId="16042"/>
    <cellStyle name="_적격(화산) _부대철콘 (3)_견적서(2002-1)_견적서(2002-1)" xfId="16043"/>
    <cellStyle name="_적격(화산) _부대철콘 (3)_견적서(2002-1)_견적서(2002-1)_(현)영산강 화원지구 포장공사" xfId="16044"/>
    <cellStyle name="_적격(화산) _부대철콘 (3)_견적서(2002-1)_대중견적서(2002-1)" xfId="16045"/>
    <cellStyle name="_적격(화산) _부대철콘 (3)_견적서(2002-1)_대중견적서(2002-1)_(현)영산강 화원지구 포장공사" xfId="16046"/>
    <cellStyle name="_적격(화산) _부대철콘 (3)_역곡동 견적서-제출-10월02일-46억8천" xfId="39637"/>
    <cellStyle name="_적격(화산) _부대철콘 (3)_역곡동 견적서-제출-10월02일-46억8천_LG전선 내역서(설비-2차)" xfId="39638"/>
    <cellStyle name="_적격(화산) _부대철콘 (3)_역곡동 견적서-제출-10월02일-46억8천_전기내역서(02.22)" xfId="39639"/>
    <cellStyle name="_적격(화산) _부대철콘 (3)_전기내역서(02.22)" xfId="39640"/>
    <cellStyle name="_적격(화산) _부대철콘 (4)" xfId="16047"/>
    <cellStyle name="_적격(화산) _부대철콘 (4)_(현)영산강 화원지구 포장공사" xfId="16048"/>
    <cellStyle name="_적격(화산) _부대철콘 (4)_LG전선 내역서(설비-2차)" xfId="39641"/>
    <cellStyle name="_적격(화산) _부대철콘 (4)_견적서(2001-1)" xfId="16049"/>
    <cellStyle name="_적격(화산) _부대철콘 (4)_견적서(2001-1)_(현)영산강 화원지구 포장공사" xfId="16050"/>
    <cellStyle name="_적격(화산) _부대철콘 (4)_견적서(2001-1)_견적서(2002-1)" xfId="16051"/>
    <cellStyle name="_적격(화산) _부대철콘 (4)_견적서(2001-1)_견적서(2002-1)_(현)영산강 화원지구 포장공사" xfId="16052"/>
    <cellStyle name="_적격(화산) _부대철콘 (4)_견적서(2001-1)_견적서(2002-1)_견적서(2002-1)" xfId="16053"/>
    <cellStyle name="_적격(화산) _부대철콘 (4)_견적서(2001-1)_견적서(2002-1)_견적서(2002-1)_(현)영산강 화원지구 포장공사" xfId="16054"/>
    <cellStyle name="_적격(화산) _부대철콘 (4)_견적서(2001-1)_견적서(2002-1)_대중견적서(2002-1)" xfId="16055"/>
    <cellStyle name="_적격(화산) _부대철콘 (4)_견적서(2001-1)_견적서(2002-1)_대중견적서(2002-1)_(현)영산강 화원지구 포장공사" xfId="16056"/>
    <cellStyle name="_적격(화산) _부대철콘 (4)_견적서(2001-1.)" xfId="16057"/>
    <cellStyle name="_적격(화산) _부대철콘 (4)_견적서(2001-1.)_(현)영산강 화원지구 포장공사" xfId="16058"/>
    <cellStyle name="_적격(화산) _부대철콘 (4)_견적서(2001-1.)_견적서(2002-1)" xfId="16059"/>
    <cellStyle name="_적격(화산) _부대철콘 (4)_견적서(2001-1.)_견적서(2002-1)_(현)영산강 화원지구 포장공사" xfId="16060"/>
    <cellStyle name="_적격(화산) _부대철콘 (4)_견적서(2001-1.)_견적서(2002-1)_견적서(2002-1)" xfId="16061"/>
    <cellStyle name="_적격(화산) _부대철콘 (4)_견적서(2001-1.)_견적서(2002-1)_견적서(2002-1)_(현)영산강 화원지구 포장공사" xfId="16062"/>
    <cellStyle name="_적격(화산) _부대철콘 (4)_견적서(2001-1.)_견적서(2002-1)_대중견적서(2002-1)" xfId="16063"/>
    <cellStyle name="_적격(화산) _부대철콘 (4)_견적서(2001-1.)_견적서(2002-1)_대중견적서(2002-1)_(현)영산강 화원지구 포장공사" xfId="16064"/>
    <cellStyle name="_적격(화산) _부대철콘 (4)_견적서(2002-1)" xfId="16065"/>
    <cellStyle name="_적격(화산) _부대철콘 (4)_견적서(2002-1)_(현)영산강 화원지구 포장공사" xfId="16066"/>
    <cellStyle name="_적격(화산) _부대철콘 (4)_견적서(2002-1)_견적서(2002-1)" xfId="16067"/>
    <cellStyle name="_적격(화산) _부대철콘 (4)_견적서(2002-1)_견적서(2002-1)_(현)영산강 화원지구 포장공사" xfId="16068"/>
    <cellStyle name="_적격(화산) _부대철콘 (4)_견적서(2002-1)_대중견적서(2002-1)" xfId="16069"/>
    <cellStyle name="_적격(화산) _부대철콘 (4)_견적서(2002-1)_대중견적서(2002-1)_(현)영산강 화원지구 포장공사" xfId="16070"/>
    <cellStyle name="_적격(화산) _부대철콘 (4)_역곡동 견적서-제출-10월02일-46억8천" xfId="39642"/>
    <cellStyle name="_적격(화산) _부대철콘 (4)_역곡동 견적서-제출-10월02일-46억8천_LG전선 내역서(설비-2차)" xfId="39643"/>
    <cellStyle name="_적격(화산) _부대철콘 (4)_역곡동 견적서-제출-10월02일-46억8천_전기내역서(02.22)" xfId="39644"/>
    <cellStyle name="_적격(화산) _부대철콘 (4)_전기내역서(02.22)" xfId="39645"/>
    <cellStyle name="_적격(화산) _부대토공 (2)" xfId="16071"/>
    <cellStyle name="_적격(화산) _부대토공 (2)_(현)영산강 화원지구 포장공사" xfId="16072"/>
    <cellStyle name="_적격(화산) _부대토공 (2)_LG전선 내역서(설비-2차)" xfId="39646"/>
    <cellStyle name="_적격(화산) _부대토공 (2)_견적서(2001-1)" xfId="16073"/>
    <cellStyle name="_적격(화산) _부대토공 (2)_견적서(2001-1)_(현)영산강 화원지구 포장공사" xfId="16074"/>
    <cellStyle name="_적격(화산) _부대토공 (2)_견적서(2001-1)_견적서(2002-1)" xfId="16075"/>
    <cellStyle name="_적격(화산) _부대토공 (2)_견적서(2001-1)_견적서(2002-1)_(현)영산강 화원지구 포장공사" xfId="16076"/>
    <cellStyle name="_적격(화산) _부대토공 (2)_견적서(2001-1)_견적서(2002-1)_견적서(2002-1)" xfId="16077"/>
    <cellStyle name="_적격(화산) _부대토공 (2)_견적서(2001-1)_견적서(2002-1)_견적서(2002-1)_(현)영산강 화원지구 포장공사" xfId="16078"/>
    <cellStyle name="_적격(화산) _부대토공 (2)_견적서(2001-1)_견적서(2002-1)_대중견적서(2002-1)" xfId="16079"/>
    <cellStyle name="_적격(화산) _부대토공 (2)_견적서(2001-1)_견적서(2002-1)_대중견적서(2002-1)_(현)영산강 화원지구 포장공사" xfId="16080"/>
    <cellStyle name="_적격(화산) _부대토공 (2)_견적서(2001-1.)" xfId="16081"/>
    <cellStyle name="_적격(화산) _부대토공 (2)_견적서(2001-1.)_(현)영산강 화원지구 포장공사" xfId="16082"/>
    <cellStyle name="_적격(화산) _부대토공 (2)_견적서(2001-1.)_견적서(2002-1)" xfId="16083"/>
    <cellStyle name="_적격(화산) _부대토공 (2)_견적서(2001-1.)_견적서(2002-1)_(현)영산강 화원지구 포장공사" xfId="16084"/>
    <cellStyle name="_적격(화산) _부대토공 (2)_견적서(2001-1.)_견적서(2002-1)_견적서(2002-1)" xfId="16085"/>
    <cellStyle name="_적격(화산) _부대토공 (2)_견적서(2001-1.)_견적서(2002-1)_견적서(2002-1)_(현)영산강 화원지구 포장공사" xfId="16086"/>
    <cellStyle name="_적격(화산) _부대토공 (2)_견적서(2001-1.)_견적서(2002-1)_대중견적서(2002-1)" xfId="16087"/>
    <cellStyle name="_적격(화산) _부대토공 (2)_견적서(2001-1.)_견적서(2002-1)_대중견적서(2002-1)_(현)영산강 화원지구 포장공사" xfId="16088"/>
    <cellStyle name="_적격(화산) _부대토공 (2)_견적서(2002-1)" xfId="16089"/>
    <cellStyle name="_적격(화산) _부대토공 (2)_견적서(2002-1)_(현)영산강 화원지구 포장공사" xfId="16090"/>
    <cellStyle name="_적격(화산) _부대토공 (2)_견적서(2002-1)_견적서(2002-1)" xfId="16091"/>
    <cellStyle name="_적격(화산) _부대토공 (2)_견적서(2002-1)_견적서(2002-1)_(현)영산강 화원지구 포장공사" xfId="16092"/>
    <cellStyle name="_적격(화산) _부대토공 (2)_견적서(2002-1)_대중견적서(2002-1)" xfId="16093"/>
    <cellStyle name="_적격(화산) _부대토공 (2)_견적서(2002-1)_대중견적서(2002-1)_(현)영산강 화원지구 포장공사" xfId="16094"/>
    <cellStyle name="_적격(화산) _부대토공 (2)_역곡동 견적서-제출-10월02일-46억8천" xfId="39647"/>
    <cellStyle name="_적격(화산) _부대토공 (2)_역곡동 견적서-제출-10월02일-46억8천_LG전선 내역서(설비-2차)" xfId="39648"/>
    <cellStyle name="_적격(화산) _부대토공 (2)_역곡동 견적서-제출-10월02일-46억8천_전기내역서(02.22)" xfId="39649"/>
    <cellStyle name="_적격(화산) _부대토공 (2)_전기내역서(02.22)" xfId="39650"/>
    <cellStyle name="_적격(화산) _부대토공 (3)" xfId="16095"/>
    <cellStyle name="_적격(화산) _부대토공 (3)_(현)영산강 화원지구 포장공사" xfId="16096"/>
    <cellStyle name="_적격(화산) _부대토공 (3)_LG전선 내역서(설비-2차)" xfId="39651"/>
    <cellStyle name="_적격(화산) _부대토공 (3)_견적서(2001-1)" xfId="16097"/>
    <cellStyle name="_적격(화산) _부대토공 (3)_견적서(2001-1)_(현)영산강 화원지구 포장공사" xfId="16098"/>
    <cellStyle name="_적격(화산) _부대토공 (3)_견적서(2001-1)_견적서(2002-1)" xfId="16099"/>
    <cellStyle name="_적격(화산) _부대토공 (3)_견적서(2001-1)_견적서(2002-1)_(현)영산강 화원지구 포장공사" xfId="16100"/>
    <cellStyle name="_적격(화산) _부대토공 (3)_견적서(2001-1)_견적서(2002-1)_견적서(2002-1)" xfId="16101"/>
    <cellStyle name="_적격(화산) _부대토공 (3)_견적서(2001-1)_견적서(2002-1)_견적서(2002-1)_(현)영산강 화원지구 포장공사" xfId="16102"/>
    <cellStyle name="_적격(화산) _부대토공 (3)_견적서(2001-1)_견적서(2002-1)_대중견적서(2002-1)" xfId="16103"/>
    <cellStyle name="_적격(화산) _부대토공 (3)_견적서(2001-1)_견적서(2002-1)_대중견적서(2002-1)_(현)영산강 화원지구 포장공사" xfId="16104"/>
    <cellStyle name="_적격(화산) _부대토공 (3)_견적서(2001-1.)" xfId="16105"/>
    <cellStyle name="_적격(화산) _부대토공 (3)_견적서(2001-1.)_(현)영산강 화원지구 포장공사" xfId="16106"/>
    <cellStyle name="_적격(화산) _부대토공 (3)_견적서(2001-1.)_견적서(2002-1)" xfId="16107"/>
    <cellStyle name="_적격(화산) _부대토공 (3)_견적서(2001-1.)_견적서(2002-1)_(현)영산강 화원지구 포장공사" xfId="16108"/>
    <cellStyle name="_적격(화산) _부대토공 (3)_견적서(2001-1.)_견적서(2002-1)_견적서(2002-1)" xfId="16109"/>
    <cellStyle name="_적격(화산) _부대토공 (3)_견적서(2001-1.)_견적서(2002-1)_견적서(2002-1)_(현)영산강 화원지구 포장공사" xfId="16110"/>
    <cellStyle name="_적격(화산) _부대토공 (3)_견적서(2001-1.)_견적서(2002-1)_대중견적서(2002-1)" xfId="16111"/>
    <cellStyle name="_적격(화산) _부대토공 (3)_견적서(2001-1.)_견적서(2002-1)_대중견적서(2002-1)_(현)영산강 화원지구 포장공사" xfId="16112"/>
    <cellStyle name="_적격(화산) _부대토공 (3)_견적서(2002-1)" xfId="16113"/>
    <cellStyle name="_적격(화산) _부대토공 (3)_견적서(2002-1)_(현)영산강 화원지구 포장공사" xfId="16114"/>
    <cellStyle name="_적격(화산) _부대토공 (3)_견적서(2002-1)_견적서(2002-1)" xfId="16115"/>
    <cellStyle name="_적격(화산) _부대토공 (3)_견적서(2002-1)_견적서(2002-1)_(현)영산강 화원지구 포장공사" xfId="16116"/>
    <cellStyle name="_적격(화산) _부대토공 (3)_견적서(2002-1)_대중견적서(2002-1)" xfId="16117"/>
    <cellStyle name="_적격(화산) _부대토공 (3)_견적서(2002-1)_대중견적서(2002-1)_(현)영산강 화원지구 포장공사" xfId="16118"/>
    <cellStyle name="_적격(화산) _부대토공 (3)_역곡동 견적서-제출-10월02일-46억8천" xfId="39652"/>
    <cellStyle name="_적격(화산) _부대토공 (3)_역곡동 견적서-제출-10월02일-46억8천_LG전선 내역서(설비-2차)" xfId="39653"/>
    <cellStyle name="_적격(화산) _부대토공 (3)_역곡동 견적서-제출-10월02일-46억8천_전기내역서(02.22)" xfId="39654"/>
    <cellStyle name="_적격(화산) _부대토공 (3)_전기내역서(02.22)" xfId="39655"/>
    <cellStyle name="_적격(화산) _부별지" xfId="16119"/>
    <cellStyle name="_적격(화산) _부별지_(현)영산강 화원지구 포장공사" xfId="16120"/>
    <cellStyle name="_적격(화산) _부별지_buip (2)" xfId="16121"/>
    <cellStyle name="_적격(화산) _부별지_buip (2)_(현)영산강 화원지구 포장공사" xfId="16122"/>
    <cellStyle name="_적격(화산) _부별지_buip (2)_LG전선 내역서(설비-2차)" xfId="39656"/>
    <cellStyle name="_적격(화산) _부별지_buip (2)_견적서(2001-1)" xfId="16123"/>
    <cellStyle name="_적격(화산) _부별지_buip (2)_견적서(2001-1)_(현)영산강 화원지구 포장공사" xfId="16124"/>
    <cellStyle name="_적격(화산) _부별지_buip (2)_견적서(2001-1)_견적서(2002-1)" xfId="16125"/>
    <cellStyle name="_적격(화산) _부별지_buip (2)_견적서(2001-1)_견적서(2002-1)_(현)영산강 화원지구 포장공사" xfId="16126"/>
    <cellStyle name="_적격(화산) _부별지_buip (2)_견적서(2001-1)_견적서(2002-1)_견적서(2002-1)" xfId="16127"/>
    <cellStyle name="_적격(화산) _부별지_buip (2)_견적서(2001-1)_견적서(2002-1)_견적서(2002-1)_(현)영산강 화원지구 포장공사" xfId="16128"/>
    <cellStyle name="_적격(화산) _부별지_buip (2)_견적서(2001-1)_견적서(2002-1)_대중견적서(2002-1)" xfId="16129"/>
    <cellStyle name="_적격(화산) _부별지_buip (2)_견적서(2001-1)_견적서(2002-1)_대중견적서(2002-1)_(현)영산강 화원지구 포장공사" xfId="16130"/>
    <cellStyle name="_적격(화산) _부별지_buip (2)_견적서(2001-1.)" xfId="16131"/>
    <cellStyle name="_적격(화산) _부별지_buip (2)_견적서(2001-1.)_(현)영산강 화원지구 포장공사" xfId="16132"/>
    <cellStyle name="_적격(화산) _부별지_buip (2)_견적서(2001-1.)_견적서(2002-1)" xfId="16133"/>
    <cellStyle name="_적격(화산) _부별지_buip (2)_견적서(2001-1.)_견적서(2002-1)_(현)영산강 화원지구 포장공사" xfId="16134"/>
    <cellStyle name="_적격(화산) _부별지_buip (2)_견적서(2001-1.)_견적서(2002-1)_견적서(2002-1)" xfId="16135"/>
    <cellStyle name="_적격(화산) _부별지_buip (2)_견적서(2001-1.)_견적서(2002-1)_견적서(2002-1)_(현)영산강 화원지구 포장공사" xfId="16136"/>
    <cellStyle name="_적격(화산) _부별지_buip (2)_견적서(2001-1.)_견적서(2002-1)_대중견적서(2002-1)" xfId="16137"/>
    <cellStyle name="_적격(화산) _부별지_buip (2)_견적서(2001-1.)_견적서(2002-1)_대중견적서(2002-1)_(현)영산강 화원지구 포장공사" xfId="16138"/>
    <cellStyle name="_적격(화산) _부별지_buip (2)_견적서(2002-1)" xfId="16139"/>
    <cellStyle name="_적격(화산) _부별지_buip (2)_견적서(2002-1)_(현)영산강 화원지구 포장공사" xfId="16140"/>
    <cellStyle name="_적격(화산) _부별지_buip (2)_견적서(2002-1)_견적서(2002-1)" xfId="16141"/>
    <cellStyle name="_적격(화산) _부별지_buip (2)_견적서(2002-1)_견적서(2002-1)_(현)영산강 화원지구 포장공사" xfId="16142"/>
    <cellStyle name="_적격(화산) _부별지_buip (2)_견적서(2002-1)_대중견적서(2002-1)" xfId="16143"/>
    <cellStyle name="_적격(화산) _부별지_buip (2)_견적서(2002-1)_대중견적서(2002-1)_(현)영산강 화원지구 포장공사" xfId="16144"/>
    <cellStyle name="_적격(화산) _부별지_buip (2)_역곡동 견적서-제출-10월02일-46억8천" xfId="39657"/>
    <cellStyle name="_적격(화산) _부별지_buip (2)_역곡동 견적서-제출-10월02일-46억8천_LG전선 내역서(설비-2차)" xfId="39658"/>
    <cellStyle name="_적격(화산) _부별지_buip (2)_역곡동 견적서-제출-10월02일-46억8천_전기내역서(02.22)" xfId="39659"/>
    <cellStyle name="_적격(화산) _부별지_buip (2)_전기내역서(02.22)" xfId="39660"/>
    <cellStyle name="_적격(화산) _부별지_ip (2)" xfId="16145"/>
    <cellStyle name="_적격(화산) _부별지_ip (2)_(현)영산강 화원지구 포장공사" xfId="16146"/>
    <cellStyle name="_적격(화산) _부별지_ip (2)_LG전선 내역서(설비-2차)" xfId="39661"/>
    <cellStyle name="_적격(화산) _부별지_ip (2)_견적서(2001-1)" xfId="16147"/>
    <cellStyle name="_적격(화산) _부별지_ip (2)_견적서(2001-1)_(현)영산강 화원지구 포장공사" xfId="16148"/>
    <cellStyle name="_적격(화산) _부별지_ip (2)_견적서(2001-1)_견적서(2002-1)" xfId="16149"/>
    <cellStyle name="_적격(화산) _부별지_ip (2)_견적서(2001-1)_견적서(2002-1)_(현)영산강 화원지구 포장공사" xfId="16150"/>
    <cellStyle name="_적격(화산) _부별지_ip (2)_견적서(2001-1)_견적서(2002-1)_견적서(2002-1)" xfId="16151"/>
    <cellStyle name="_적격(화산) _부별지_ip (2)_견적서(2001-1)_견적서(2002-1)_견적서(2002-1)_(현)영산강 화원지구 포장공사" xfId="16152"/>
    <cellStyle name="_적격(화산) _부별지_ip (2)_견적서(2001-1)_견적서(2002-1)_대중견적서(2002-1)" xfId="16153"/>
    <cellStyle name="_적격(화산) _부별지_ip (2)_견적서(2001-1)_견적서(2002-1)_대중견적서(2002-1)_(현)영산강 화원지구 포장공사" xfId="16154"/>
    <cellStyle name="_적격(화산) _부별지_ip (2)_견적서(2001-1.)" xfId="16155"/>
    <cellStyle name="_적격(화산) _부별지_ip (2)_견적서(2001-1.)_(현)영산강 화원지구 포장공사" xfId="16156"/>
    <cellStyle name="_적격(화산) _부별지_ip (2)_견적서(2001-1.)_견적서(2002-1)" xfId="16157"/>
    <cellStyle name="_적격(화산) _부별지_ip (2)_견적서(2001-1.)_견적서(2002-1)_(현)영산강 화원지구 포장공사" xfId="16158"/>
    <cellStyle name="_적격(화산) _부별지_ip (2)_견적서(2001-1.)_견적서(2002-1)_견적서(2002-1)" xfId="16159"/>
    <cellStyle name="_적격(화산) _부별지_ip (2)_견적서(2001-1.)_견적서(2002-1)_견적서(2002-1)_(현)영산강 화원지구 포장공사" xfId="16160"/>
    <cellStyle name="_적격(화산) _부별지_ip (2)_견적서(2001-1.)_견적서(2002-1)_대중견적서(2002-1)" xfId="16161"/>
    <cellStyle name="_적격(화산) _부별지_ip (2)_견적서(2001-1.)_견적서(2002-1)_대중견적서(2002-1)_(현)영산강 화원지구 포장공사" xfId="16162"/>
    <cellStyle name="_적격(화산) _부별지_ip (2)_견적서(2002-1)" xfId="16163"/>
    <cellStyle name="_적격(화산) _부별지_ip (2)_견적서(2002-1)_(현)영산강 화원지구 포장공사" xfId="16164"/>
    <cellStyle name="_적격(화산) _부별지_ip (2)_견적서(2002-1)_견적서(2002-1)" xfId="16165"/>
    <cellStyle name="_적격(화산) _부별지_ip (2)_견적서(2002-1)_견적서(2002-1)_(현)영산강 화원지구 포장공사" xfId="16166"/>
    <cellStyle name="_적격(화산) _부별지_ip (2)_견적서(2002-1)_대중견적서(2002-1)" xfId="16167"/>
    <cellStyle name="_적격(화산) _부별지_ip (2)_견적서(2002-1)_대중견적서(2002-1)_(현)영산강 화원지구 포장공사" xfId="16168"/>
    <cellStyle name="_적격(화산) _부별지_ip (2)_역곡동 견적서-제출-10월02일-46억8천" xfId="39662"/>
    <cellStyle name="_적격(화산) _부별지_ip (2)_역곡동 견적서-제출-10월02일-46억8천_LG전선 내역서(설비-2차)" xfId="39663"/>
    <cellStyle name="_적격(화산) _부별지_ip (2)_역곡동 견적서-제출-10월02일-46억8천_전기내역서(02.22)" xfId="39664"/>
    <cellStyle name="_적격(화산) _부별지_ip (2)_전기내역서(02.22)" xfId="39665"/>
    <cellStyle name="_적격(화산) _부별지_jipbun (2)" xfId="16169"/>
    <cellStyle name="_적격(화산) _부별지_jipbun (2)_(현)영산강 화원지구 포장공사" xfId="16170"/>
    <cellStyle name="_적격(화산) _부별지_jipbun (2)_LG전선 내역서(설비-2차)" xfId="39666"/>
    <cellStyle name="_적격(화산) _부별지_jipbun (2)_견적서(2001-1)" xfId="16171"/>
    <cellStyle name="_적격(화산) _부별지_jipbun (2)_견적서(2001-1)_(현)영산강 화원지구 포장공사" xfId="16172"/>
    <cellStyle name="_적격(화산) _부별지_jipbun (2)_견적서(2001-1)_견적서(2002-1)" xfId="16173"/>
    <cellStyle name="_적격(화산) _부별지_jipbun (2)_견적서(2001-1)_견적서(2002-1)_(현)영산강 화원지구 포장공사" xfId="16174"/>
    <cellStyle name="_적격(화산) _부별지_jipbun (2)_견적서(2001-1)_견적서(2002-1)_견적서(2002-1)" xfId="16175"/>
    <cellStyle name="_적격(화산) _부별지_jipbun (2)_견적서(2001-1)_견적서(2002-1)_견적서(2002-1)_(현)영산강 화원지구 포장공사" xfId="16176"/>
    <cellStyle name="_적격(화산) _부별지_jipbun (2)_견적서(2001-1)_견적서(2002-1)_대중견적서(2002-1)" xfId="16177"/>
    <cellStyle name="_적격(화산) _부별지_jipbun (2)_견적서(2001-1)_견적서(2002-1)_대중견적서(2002-1)_(현)영산강 화원지구 포장공사" xfId="16178"/>
    <cellStyle name="_적격(화산) _부별지_jipbun (2)_견적서(2001-1.)" xfId="16179"/>
    <cellStyle name="_적격(화산) _부별지_jipbun (2)_견적서(2001-1.)_(현)영산강 화원지구 포장공사" xfId="16180"/>
    <cellStyle name="_적격(화산) _부별지_jipbun (2)_견적서(2001-1.)_견적서(2002-1)" xfId="16181"/>
    <cellStyle name="_적격(화산) _부별지_jipbun (2)_견적서(2001-1.)_견적서(2002-1)_(현)영산강 화원지구 포장공사" xfId="16182"/>
    <cellStyle name="_적격(화산) _부별지_jipbun (2)_견적서(2001-1.)_견적서(2002-1)_견적서(2002-1)" xfId="16183"/>
    <cellStyle name="_적격(화산) _부별지_jipbun (2)_견적서(2001-1.)_견적서(2002-1)_견적서(2002-1)_(현)영산강 화원지구 포장공사" xfId="16184"/>
    <cellStyle name="_적격(화산) _부별지_jipbun (2)_견적서(2001-1.)_견적서(2002-1)_대중견적서(2002-1)" xfId="16185"/>
    <cellStyle name="_적격(화산) _부별지_jipbun (2)_견적서(2001-1.)_견적서(2002-1)_대중견적서(2002-1)_(현)영산강 화원지구 포장공사" xfId="16186"/>
    <cellStyle name="_적격(화산) _부별지_jipbun (2)_견적서(2002-1)" xfId="16187"/>
    <cellStyle name="_적격(화산) _부별지_jipbun (2)_견적서(2002-1)_(현)영산강 화원지구 포장공사" xfId="16188"/>
    <cellStyle name="_적격(화산) _부별지_jipbun (2)_견적서(2002-1)_견적서(2002-1)" xfId="16189"/>
    <cellStyle name="_적격(화산) _부별지_jipbun (2)_견적서(2002-1)_견적서(2002-1)_(현)영산강 화원지구 포장공사" xfId="16190"/>
    <cellStyle name="_적격(화산) _부별지_jipbun (2)_견적서(2002-1)_대중견적서(2002-1)" xfId="16191"/>
    <cellStyle name="_적격(화산) _부별지_jipbun (2)_견적서(2002-1)_대중견적서(2002-1)_(현)영산강 화원지구 포장공사" xfId="16192"/>
    <cellStyle name="_적격(화산) _부별지_jipbun (2)_역곡동 견적서-제출-10월02일-46억8천" xfId="39667"/>
    <cellStyle name="_적격(화산) _부별지_jipbun (2)_역곡동 견적서-제출-10월02일-46억8천_LG전선 내역서(설비-2차)" xfId="39668"/>
    <cellStyle name="_적격(화산) _부별지_jipbun (2)_역곡동 견적서-제출-10월02일-46억8천_전기내역서(02.22)" xfId="39669"/>
    <cellStyle name="_적격(화산) _부별지_jipbun (2)_전기내역서(02.22)" xfId="39670"/>
    <cellStyle name="_적격(화산) _부별지_LG전선 내역서(설비-2차)" xfId="39671"/>
    <cellStyle name="_적격(화산) _부별지_견적서(2001-1)" xfId="16193"/>
    <cellStyle name="_적격(화산) _부별지_견적서(2001-1)_(현)영산강 화원지구 포장공사" xfId="16194"/>
    <cellStyle name="_적격(화산) _부별지_견적서(2001-1)_견적서(2002-1)" xfId="16195"/>
    <cellStyle name="_적격(화산) _부별지_견적서(2001-1)_견적서(2002-1)_(현)영산강 화원지구 포장공사" xfId="16196"/>
    <cellStyle name="_적격(화산) _부별지_견적서(2001-1)_견적서(2002-1)_견적서(2002-1)" xfId="16197"/>
    <cellStyle name="_적격(화산) _부별지_견적서(2001-1)_견적서(2002-1)_견적서(2002-1)_(현)영산강 화원지구 포장공사" xfId="16198"/>
    <cellStyle name="_적격(화산) _부별지_견적서(2001-1)_견적서(2002-1)_대중견적서(2002-1)" xfId="16199"/>
    <cellStyle name="_적격(화산) _부별지_견적서(2001-1)_견적서(2002-1)_대중견적서(2002-1)_(현)영산강 화원지구 포장공사" xfId="16200"/>
    <cellStyle name="_적격(화산) _부별지_견적서(2001-1.)" xfId="16201"/>
    <cellStyle name="_적격(화산) _부별지_견적서(2001-1.)_(현)영산강 화원지구 포장공사" xfId="16202"/>
    <cellStyle name="_적격(화산) _부별지_견적서(2001-1.)_견적서(2002-1)" xfId="16203"/>
    <cellStyle name="_적격(화산) _부별지_견적서(2001-1.)_견적서(2002-1)_(현)영산강 화원지구 포장공사" xfId="16204"/>
    <cellStyle name="_적격(화산) _부별지_견적서(2001-1.)_견적서(2002-1)_견적서(2002-1)" xfId="16205"/>
    <cellStyle name="_적격(화산) _부별지_견적서(2001-1.)_견적서(2002-1)_견적서(2002-1)_(현)영산강 화원지구 포장공사" xfId="16206"/>
    <cellStyle name="_적격(화산) _부별지_견적서(2001-1.)_견적서(2002-1)_대중견적서(2002-1)" xfId="16207"/>
    <cellStyle name="_적격(화산) _부별지_견적서(2001-1.)_견적서(2002-1)_대중견적서(2002-1)_(현)영산강 화원지구 포장공사" xfId="16208"/>
    <cellStyle name="_적격(화산) _부별지_견적서(2002-1)" xfId="16209"/>
    <cellStyle name="_적격(화산) _부별지_견적서(2002-1)_(현)영산강 화원지구 포장공사" xfId="16210"/>
    <cellStyle name="_적격(화산) _부별지_견적서(2002-1)_견적서(2002-1)" xfId="16211"/>
    <cellStyle name="_적격(화산) _부별지_견적서(2002-1)_견적서(2002-1)_(현)영산강 화원지구 포장공사" xfId="16212"/>
    <cellStyle name="_적격(화산) _부별지_견적서(2002-1)_대중견적서(2002-1)" xfId="16213"/>
    <cellStyle name="_적격(화산) _부별지_견적서(2002-1)_대중견적서(2002-1)_(현)영산강 화원지구 포장공사" xfId="16214"/>
    <cellStyle name="_적격(화산) _부별지_역곡동 견적서-제출-10월02일-46억8천" xfId="39672"/>
    <cellStyle name="_적격(화산) _부별지_역곡동 견적서-제출-10월02일-46억8천_LG전선 내역서(설비-2차)" xfId="39673"/>
    <cellStyle name="_적격(화산) _부별지_역곡동 견적서-제출-10월02일-46억8천_전기내역서(02.22)" xfId="39674"/>
    <cellStyle name="_적격(화산) _부별지_전기내역서(02.22)" xfId="39675"/>
    <cellStyle name="_적격(화산) _서울역사전기내역서" xfId="16215"/>
    <cellStyle name="_적격(화산) _설계" xfId="16216"/>
    <cellStyle name="_적격(화산) _설계 (2)" xfId="16217"/>
    <cellStyle name="_적격(화산) _설계 (2)_(현)영산강 화원지구 포장공사" xfId="16218"/>
    <cellStyle name="_적격(화산) _설계 (2)_LG전선 내역서(설비-2차)" xfId="39676"/>
    <cellStyle name="_적격(화산) _설계 (2)_견적서(2001-1)" xfId="16219"/>
    <cellStyle name="_적격(화산) _설계 (2)_견적서(2001-1)_(현)영산강 화원지구 포장공사" xfId="16220"/>
    <cellStyle name="_적격(화산) _설계 (2)_견적서(2001-1)_견적서(2002-1)" xfId="16221"/>
    <cellStyle name="_적격(화산) _설계 (2)_견적서(2001-1)_견적서(2002-1)_(현)영산강 화원지구 포장공사" xfId="16222"/>
    <cellStyle name="_적격(화산) _설계 (2)_견적서(2001-1)_견적서(2002-1)_견적서(2002-1)" xfId="16223"/>
    <cellStyle name="_적격(화산) _설계 (2)_견적서(2001-1)_견적서(2002-1)_견적서(2002-1)_(현)영산강 화원지구 포장공사" xfId="16224"/>
    <cellStyle name="_적격(화산) _설계 (2)_견적서(2001-1)_견적서(2002-1)_대중견적서(2002-1)" xfId="16225"/>
    <cellStyle name="_적격(화산) _설계 (2)_견적서(2001-1)_견적서(2002-1)_대중견적서(2002-1)_(현)영산강 화원지구 포장공사" xfId="16226"/>
    <cellStyle name="_적격(화산) _설계 (2)_견적서(2001-1.)" xfId="16227"/>
    <cellStyle name="_적격(화산) _설계 (2)_견적서(2001-1.)_(현)영산강 화원지구 포장공사" xfId="16228"/>
    <cellStyle name="_적격(화산) _설계 (2)_견적서(2001-1.)_견적서(2002-1)" xfId="16229"/>
    <cellStyle name="_적격(화산) _설계 (2)_견적서(2001-1.)_견적서(2002-1)_(현)영산강 화원지구 포장공사" xfId="16230"/>
    <cellStyle name="_적격(화산) _설계 (2)_견적서(2001-1.)_견적서(2002-1)_견적서(2002-1)" xfId="16231"/>
    <cellStyle name="_적격(화산) _설계 (2)_견적서(2001-1.)_견적서(2002-1)_견적서(2002-1)_(현)영산강 화원지구 포장공사" xfId="16232"/>
    <cellStyle name="_적격(화산) _설계 (2)_견적서(2001-1.)_견적서(2002-1)_대중견적서(2002-1)" xfId="16233"/>
    <cellStyle name="_적격(화산) _설계 (2)_견적서(2001-1.)_견적서(2002-1)_대중견적서(2002-1)_(현)영산강 화원지구 포장공사" xfId="16234"/>
    <cellStyle name="_적격(화산) _설계 (2)_견적서(2002-1)" xfId="16235"/>
    <cellStyle name="_적격(화산) _설계 (2)_견적서(2002-1)_(현)영산강 화원지구 포장공사" xfId="16236"/>
    <cellStyle name="_적격(화산) _설계 (2)_견적서(2002-1)_견적서(2002-1)" xfId="16237"/>
    <cellStyle name="_적격(화산) _설계 (2)_견적서(2002-1)_견적서(2002-1)_(현)영산강 화원지구 포장공사" xfId="16238"/>
    <cellStyle name="_적격(화산) _설계 (2)_견적서(2002-1)_대중견적서(2002-1)" xfId="16239"/>
    <cellStyle name="_적격(화산) _설계 (2)_견적서(2002-1)_대중견적서(2002-1)_(현)영산강 화원지구 포장공사" xfId="16240"/>
    <cellStyle name="_적격(화산) _설계 (2)_역곡동 견적서-제출-10월02일-46억8천" xfId="39677"/>
    <cellStyle name="_적격(화산) _설계 (2)_역곡동 견적서-제출-10월02일-46억8천_LG전선 내역서(설비-2차)" xfId="39678"/>
    <cellStyle name="_적격(화산) _설계 (2)_역곡동 견적서-제출-10월02일-46억8천_전기내역서(02.22)" xfId="39679"/>
    <cellStyle name="_적격(화산) _설계 (2)_전기내역서(02.22)" xfId="39680"/>
    <cellStyle name="_적격(화산) _설계_(현)영산강 화원지구 포장공사" xfId="16241"/>
    <cellStyle name="_적격(화산) _설계_LG전선 내역서(설비-2차)" xfId="39681"/>
    <cellStyle name="_적격(화산) _설계_견적서(2001-1)" xfId="16242"/>
    <cellStyle name="_적격(화산) _설계_견적서(2001-1)_(현)영산강 화원지구 포장공사" xfId="16243"/>
    <cellStyle name="_적격(화산) _설계_견적서(2001-1)_견적서(2002-1)" xfId="16244"/>
    <cellStyle name="_적격(화산) _설계_견적서(2001-1)_견적서(2002-1)_(현)영산강 화원지구 포장공사" xfId="16245"/>
    <cellStyle name="_적격(화산) _설계_견적서(2001-1)_견적서(2002-1)_견적서(2002-1)" xfId="16246"/>
    <cellStyle name="_적격(화산) _설계_견적서(2001-1)_견적서(2002-1)_견적서(2002-1)_(현)영산강 화원지구 포장공사" xfId="16247"/>
    <cellStyle name="_적격(화산) _설계_견적서(2001-1)_견적서(2002-1)_대중견적서(2002-1)" xfId="16248"/>
    <cellStyle name="_적격(화산) _설계_견적서(2001-1)_견적서(2002-1)_대중견적서(2002-1)_(현)영산강 화원지구 포장공사" xfId="16249"/>
    <cellStyle name="_적격(화산) _설계_견적서(2001-1.)" xfId="16250"/>
    <cellStyle name="_적격(화산) _설계_견적서(2001-1.)_(현)영산강 화원지구 포장공사" xfId="16251"/>
    <cellStyle name="_적격(화산) _설계_견적서(2001-1.)_견적서(2002-1)" xfId="16252"/>
    <cellStyle name="_적격(화산) _설계_견적서(2001-1.)_견적서(2002-1)_(현)영산강 화원지구 포장공사" xfId="16253"/>
    <cellStyle name="_적격(화산) _설계_견적서(2001-1.)_견적서(2002-1)_견적서(2002-1)" xfId="16254"/>
    <cellStyle name="_적격(화산) _설계_견적서(2001-1.)_견적서(2002-1)_견적서(2002-1)_(현)영산강 화원지구 포장공사" xfId="16255"/>
    <cellStyle name="_적격(화산) _설계_견적서(2001-1.)_견적서(2002-1)_대중견적서(2002-1)" xfId="16256"/>
    <cellStyle name="_적격(화산) _설계_견적서(2001-1.)_견적서(2002-1)_대중견적서(2002-1)_(현)영산강 화원지구 포장공사" xfId="16257"/>
    <cellStyle name="_적격(화산) _설계_견적서(2002-1)" xfId="16258"/>
    <cellStyle name="_적격(화산) _설계_견적서(2002-1)_(현)영산강 화원지구 포장공사" xfId="16259"/>
    <cellStyle name="_적격(화산) _설계_견적서(2002-1)_견적서(2002-1)" xfId="16260"/>
    <cellStyle name="_적격(화산) _설계_견적서(2002-1)_견적서(2002-1)_(현)영산강 화원지구 포장공사" xfId="16261"/>
    <cellStyle name="_적격(화산) _설계_견적서(2002-1)_대중견적서(2002-1)" xfId="16262"/>
    <cellStyle name="_적격(화산) _설계_견적서(2002-1)_대중견적서(2002-1)_(현)영산강 화원지구 포장공사" xfId="16263"/>
    <cellStyle name="_적격(화산) _설계_역곡동 견적서-제출-10월02일-46억8천" xfId="39682"/>
    <cellStyle name="_적격(화산) _설계_역곡동 견적서-제출-10월02일-46억8천_LG전선 내역서(설비-2차)" xfId="39683"/>
    <cellStyle name="_적격(화산) _설계_역곡동 견적서-제출-10월02일-46억8천_전기내역서(02.22)" xfId="39684"/>
    <cellStyle name="_적격(화산) _설계_전기내역서(02.22)" xfId="39685"/>
    <cellStyle name="_적격(화산) _송학하수품의(설계넣고)" xfId="4525"/>
    <cellStyle name="_적격(화산) _송학하수품의(설계넣고)_20050414" xfId="4526"/>
    <cellStyle name="_적격(화산) _송학하수품의(설계넣고)_통영중앙시장(최종)" xfId="35287"/>
    <cellStyle name="_적격(화산) _송학하수품의(설계넣고)_통영중앙시장(최종)_통영중앙시장(최종)" xfId="35288"/>
    <cellStyle name="_적격(화산) _송학하수품의(설계넣고)_포장품의" xfId="4527"/>
    <cellStyle name="_적격(화산) _수량" xfId="4528"/>
    <cellStyle name="_적격(화산) _수량산출서(배수공)" xfId="4529"/>
    <cellStyle name="_적격(화산) _수량산출서(배수공)_Book1" xfId="4530"/>
    <cellStyle name="_적격(화산) _신령영천1_입찰" xfId="39686"/>
    <cellStyle name="_적격(화산) _신령영천1_입찰_1. 가실행예산(0629 도면기준)" xfId="39687"/>
    <cellStyle name="_적격(화산) _신령영천1_입찰_1. 가실행예산(0629 도면기준)_4.일신통신 가실행예산(재견적合)" xfId="39688"/>
    <cellStyle name="_적격(화산) _신령영천1_입찰_1. 가실행예산(0629 도면기준)_을" xfId="39689"/>
    <cellStyle name="_적격(화산) _신령영천1_입찰_1.본실행 - 조정(안)" xfId="39690"/>
    <cellStyle name="_적격(화산) _신령영천1_입찰_1.본실행 - 조정(안)_4.일신통신 가실행예산(재견적合)" xfId="39691"/>
    <cellStyle name="_적격(화산) _신령영천1_입찰_1.본실행 - 조정(안)_을" xfId="39692"/>
    <cellStyle name="_적격(화산) _신령영천1_입찰_4.일신통신 가실행예산(재견적合)" xfId="39693"/>
    <cellStyle name="_적격(화산) _신령영천1_입찰_을" xfId="39694"/>
    <cellStyle name="_적격(화산) _신령영천1_입찰_총괄 내역서" xfId="39695"/>
    <cellStyle name="_적격(화산) _신령영천1_입찰_총괄 내역서_4.일신통신 가실행예산(재견적合)" xfId="39696"/>
    <cellStyle name="_적격(화산) _신령영천1_입찰_총괄 내역서_을" xfId="39697"/>
    <cellStyle name="_적격(화산) _신석용상투찰" xfId="39698"/>
    <cellStyle name="_적격(화산) _신석용상투찰_김천농업기술센터-이정준0420" xfId="39699"/>
    <cellStyle name="_적격(화산) _신석용상투찰_김천전망대조명공사0323" xfId="39700"/>
    <cellStyle name="_적격(화산) _신석용상투찰_김천전망대조명공사0323_김천농업기술센터-이정준0420" xfId="39701"/>
    <cellStyle name="_적격(화산) _실행예산내역서" xfId="16264"/>
    <cellStyle name="_적격(화산) _실행예산서" xfId="16265"/>
    <cellStyle name="_적격(화산) _실행예산서(3공구)" xfId="16266"/>
    <cellStyle name="_적격(화산) _실행예산서(3공구)_030902 아산154KV 관로 전기공사" xfId="16267"/>
    <cellStyle name="_적격(화산) _실행예산서(문산IC)" xfId="16268"/>
    <cellStyle name="_적격(화산) _실행예산서(문산IC)_030902 아산154KV 관로 전기공사" xfId="16269"/>
    <cellStyle name="_적격(화산) _실행예산서(문산IC)_1" xfId="16270"/>
    <cellStyle name="_적격(화산) _실행예산서(문산IC)_1_030902 아산154KV 관로 전기공사" xfId="16271"/>
    <cellStyle name="_적격(화산) _실행예산서(문산IC)_실행예산서" xfId="16272"/>
    <cellStyle name="_적격(화산) _실행예산서(문산IC)_실행예산서(3공구)" xfId="16273"/>
    <cellStyle name="_적격(화산) _실행예산서(문산IC)_실행예산서(3공구)_030902 아산154KV 관로 전기공사" xfId="16274"/>
    <cellStyle name="_적격(화산) _실행예산서(문산IC)_실행예산서(문산IC)" xfId="16275"/>
    <cellStyle name="_적격(화산) _실행예산서(문산IC)_실행예산서(문산IC)_030902 아산154KV 관로 전기공사" xfId="16276"/>
    <cellStyle name="_적격(화산) _실행예산서(문산IC)_실행예산서_030902 아산154KV 관로 전기공사" xfId="16277"/>
    <cellStyle name="_적격(화산) _실행예산서_030902 아산154KV 관로 전기공사" xfId="16278"/>
    <cellStyle name="_적격(화산) _여수-실시내역-(1차계약)" xfId="39702"/>
    <cellStyle name="_적격(화산) _여수-실시-내역-원가계산서2" xfId="39703"/>
    <cellStyle name="_적격(화산) _여수-실시-내역-원가계산서2_여수-실시내역-(1차계약)" xfId="39704"/>
    <cellStyle name="_적격(화산) _여수-실시-내역-원가계산서2_여수-실시-내역-원가계산서2" xfId="39705"/>
    <cellStyle name="_적격(화산) _여수-실시-내역-원가계산서2_여수-실시-내역-원가계산서2_여수-실시내역-(1차계약)" xfId="39706"/>
    <cellStyle name="_적격(화산) _역곡동 견적서-제출-10월02일-46억8천" xfId="39707"/>
    <cellStyle name="_적격(화산) _역곡동 견적서-제출-10월02일-46억8천_LG전선 내역서(설비-2차)" xfId="39708"/>
    <cellStyle name="_적격(화산) _역곡동 견적서-제출-10월02일-46억8천_전기내역서(02.22)" xfId="39709"/>
    <cellStyle name="_적격(화산) _오산입찰안내서및기본계획요약" xfId="39710"/>
    <cellStyle name="_적격(화산) _오산입찰안내서및기본계획요약_시운전입찰양식" xfId="39711"/>
    <cellStyle name="_적격(화산) _오산입찰안내서및기본계획요약_시운전입찰양식_여수-실시내역-(1차계약)" xfId="39712"/>
    <cellStyle name="_적격(화산) _오산입찰안내서및기본계획요약_시운전입찰양식_여수-실시-내역-원가계산서2" xfId="39713"/>
    <cellStyle name="_적격(화산) _오산입찰안내서및기본계획요약_시운전입찰양식_여수-실시-내역-원가계산서2_여수-실시내역-(1차계약)" xfId="39714"/>
    <cellStyle name="_적격(화산) _오산입찰안내서및기본계획요약_시운전입찰양식_여수-실시-내역-원가계산서2_여수-실시-내역-원가계산서2" xfId="39715"/>
    <cellStyle name="_적격(화산) _오산입찰안내서및기본계획요약_시운전입찰양식_여수-실시-내역-원가계산서2_여수-실시-내역-원가계산서2_여수-실시내역-(1차계약)" xfId="39716"/>
    <cellStyle name="_적격(화산) _오산입찰안내서및기본계획요약_여수-실시내역-(1차계약)" xfId="39717"/>
    <cellStyle name="_적격(화산) _오산입찰안내서및기본계획요약_여수-실시-내역-원가계산서2" xfId="39718"/>
    <cellStyle name="_적격(화산) _오산입찰안내서및기본계획요약_여수-실시-내역-원가계산서2_여수-실시내역-(1차계약)" xfId="39719"/>
    <cellStyle name="_적격(화산) _오산입찰안내서및기본계획요약_여수-실시-내역-원가계산서2_여수-실시-내역-원가계산서2" xfId="39720"/>
    <cellStyle name="_적격(화산) _오산입찰안내서및기본계획요약_여수-실시-내역-원가계산서2_여수-실시-내역-원가계산서2_여수-실시내역-(1차계약)" xfId="39721"/>
    <cellStyle name="_적격(화산) _월곳집행(본사)" xfId="16279"/>
    <cellStyle name="_적격(화산) _월곳집행(본사)_KJH-007 서울민자역사" xfId="16280"/>
    <cellStyle name="_적격(화산) _월곳집행(본사)_KJH-007 서울민자역사_서울역사전기내역서" xfId="16281"/>
    <cellStyle name="_적격(화산) _월곳집행(본사)_KJH-007 서울민자역사_전기 도급 변경내역서(2004(1).01.26)" xfId="16282"/>
    <cellStyle name="_적격(화산) _월곳집행(본사)_공내역서(소방)" xfId="16283"/>
    <cellStyle name="_적격(화산) _월곳집행(본사)_공내역서(소방)_KJH-007 서울민자역사" xfId="16284"/>
    <cellStyle name="_적격(화산) _월곳집행(본사)_공내역서(소방)_KJH-007 서울민자역사_서울역사전기내역서" xfId="16285"/>
    <cellStyle name="_적격(화산) _월곳집행(본사)_공내역서(소방)_KJH-007 서울민자역사_전기 도급 변경내역서(2004(1).01.26)" xfId="16286"/>
    <cellStyle name="_적격(화산) _월곳집행(본사)_공내역서(소방)_ycw-002 월곶아파트" xfId="16287"/>
    <cellStyle name="_적격(화산) _월곳집행(본사)_공내역서(소방)_ycw-002 월곶아파트_KJH-007 서울민자역사" xfId="16288"/>
    <cellStyle name="_적격(화산) _월곳집행(본사)_공내역서(소방)_ycw-002 월곶아파트_KJH-007 서울민자역사_서울역사전기내역서" xfId="16289"/>
    <cellStyle name="_적격(화산) _월곳집행(본사)_공내역서(소방)_ycw-002 월곶아파트_KJH-007 서울민자역사_전기 도급 변경내역서(2004(1).01.26)" xfId="16290"/>
    <cellStyle name="_적격(화산) _월곳집행(본사)_공내역서(소방)_ycw-002 월곶아파트_서울역사전기내역서" xfId="16291"/>
    <cellStyle name="_적격(화산) _월곳집행(본사)_공내역서(소방)_ycw-002 월곶아파트_전기 도급 변경내역서(2004(1).01.26)" xfId="16292"/>
    <cellStyle name="_적격(화산) _월곳집행(본사)_공내역서(소방)_롯데마그넷(오산점)" xfId="39722"/>
    <cellStyle name="_적격(화산) _월곳집행(본사)_공내역서(소방)_롯데마그넷(오산점)_목공사 물량산출서(기술부 수정)" xfId="39723"/>
    <cellStyle name="_적격(화산) _월곳집행(본사)_공내역서(소방)_롯데마그넷(오산점)_목공사 물량산출서(기술부 수정)_Guest House 인테리어(석공사제외)" xfId="39724"/>
    <cellStyle name="_적격(화산) _월곳집행(본사)_공내역서(소방)_롯데마그넷(오산점)_목공사 물량산출서(기술부 수정)_게스트하우스 인테리어" xfId="39725"/>
    <cellStyle name="_적격(화산) _월곳집행(본사)_공내역서(소방)_롯데마그넷(오산점)_통영점공조및위생" xfId="39726"/>
    <cellStyle name="_적격(화산) _월곳집행(본사)_공내역서(소방)_롯데마그넷(오산점)_통영점공조및위생_목공사 물량산출서(기술부 수정)" xfId="39727"/>
    <cellStyle name="_적격(화산) _월곳집행(본사)_공내역서(소방)_롯데마그넷(오산점)_통영점공조및위생_목공사 물량산출서(기술부 수정)_Guest House 인테리어(석공사제외)" xfId="39728"/>
    <cellStyle name="_적격(화산) _월곳집행(본사)_공내역서(소방)_롯데마그넷(오산점)_통영점공조및위생_목공사 물량산출서(기술부 수정)_게스트하우스 인테리어" xfId="39729"/>
    <cellStyle name="_적격(화산) _월곳집행(본사)_공내역서(소방)_마그넷오산점내역(020320)" xfId="39730"/>
    <cellStyle name="_적격(화산) _월곳집행(본사)_공내역서(소방)_마그넷오산점내역(020320)_목공사 물량산출서(기술부 수정)" xfId="39731"/>
    <cellStyle name="_적격(화산) _월곳집행(본사)_공내역서(소방)_마그넷오산점내역(020320)_목공사 물량산출서(기술부 수정)_Guest House 인테리어(석공사제외)" xfId="39732"/>
    <cellStyle name="_적격(화산) _월곳집행(본사)_공내역서(소방)_마그넷오산점내역(020320)_목공사 물량산출서(기술부 수정)_게스트하우스 인테리어" xfId="39733"/>
    <cellStyle name="_적격(화산) _월곳집행(본사)_공내역서(소방)_마그넷오산점내역(020320)_통영점공조및위생" xfId="39734"/>
    <cellStyle name="_적격(화산) _월곳집행(본사)_공내역서(소방)_마그넷오산점내역(020320)_통영점공조및위생_목공사 물량산출서(기술부 수정)" xfId="39735"/>
    <cellStyle name="_적격(화산) _월곳집행(본사)_공내역서(소방)_마그넷오산점내역(020320)_통영점공조및위생_목공사 물량산출서(기술부 수정)_Guest House 인테리어(석공사제외)" xfId="39736"/>
    <cellStyle name="_적격(화산) _월곳집행(본사)_공내역서(소방)_마그넷오산점내역(020320)_통영점공조및위생_목공사 물량산출서(기술부 수정)_게스트하우스 인테리어" xfId="39737"/>
    <cellStyle name="_적격(화산) _월곳집행(본사)_공내역서(소방)_목공사 물량산출서(기술부 수정)" xfId="39738"/>
    <cellStyle name="_적격(화산) _월곳집행(본사)_공내역서(소방)_목공사 물량산출서(기술부 수정)_Guest House 인테리어(석공사제외)" xfId="39739"/>
    <cellStyle name="_적격(화산) _월곳집행(본사)_공내역서(소방)_목공사 물량산출서(기술부 수정)_게스트하우스 인테리어" xfId="39740"/>
    <cellStyle name="_적격(화산) _월곳집행(본사)_공내역서(소방)_서울역사전기내역서" xfId="16293"/>
    <cellStyle name="_적격(화산) _월곳집행(본사)_공내역서(소방)_전기 도급 변경내역서(2004(1).01.26)" xfId="16294"/>
    <cellStyle name="_적격(화산) _월곳집행(본사)_공내역서(소방)_정-의왕가스경보설비공사(기안)" xfId="39741"/>
    <cellStyle name="_적격(화산) _월곳집행(본사)_공내역서(소방)_정-의왕가스경보설비공사(기안)_목공사 물량산출서(기술부 수정)" xfId="39742"/>
    <cellStyle name="_적격(화산) _월곳집행(본사)_공내역서(소방)_정-의왕가스경보설비공사(기안)_목공사 물량산출서(기술부 수정)_Guest House 인테리어(석공사제외)" xfId="39743"/>
    <cellStyle name="_적격(화산) _월곳집행(본사)_공내역서(소방)_정-의왕가스경보설비공사(기안)_목공사 물량산출서(기술부 수정)_게스트하우스 인테리어" xfId="39744"/>
    <cellStyle name="_적격(화산) _월곳집행(본사)_공내역서(소방)_정-의왕가스경보설비공사(기안)_통영점공조및위생" xfId="39745"/>
    <cellStyle name="_적격(화산) _월곳집행(본사)_공내역서(소방)_정-의왕가스경보설비공사(기안)_통영점공조및위생_목공사 물량산출서(기술부 수정)" xfId="39746"/>
    <cellStyle name="_적격(화산) _월곳집행(본사)_공내역서(소방)_정-의왕가스경보설비공사(기안)_통영점공조및위생_목공사 물량산출서(기술부 수정)_Guest House 인테리어(석공사제외)" xfId="39747"/>
    <cellStyle name="_적격(화산) _월곳집행(본사)_공내역서(소방)_정-의왕가스경보설비공사(기안)_통영점공조및위생_목공사 물량산출서(기술부 수정)_게스트하우스 인테리어" xfId="39748"/>
    <cellStyle name="_적격(화산) _월곳집행(본사)_공내역서(소방)_통영점공조및위생" xfId="39749"/>
    <cellStyle name="_적격(화산) _월곳집행(본사)_공내역서(소방)_통영점공조및위생_목공사 물량산출서(기술부 수정)" xfId="39750"/>
    <cellStyle name="_적격(화산) _월곳집행(본사)_공내역서(소방)_통영점공조및위생_목공사 물량산출서(기술부 수정)_Guest House 인테리어(석공사제외)" xfId="39751"/>
    <cellStyle name="_적격(화산) _월곳집행(본사)_공내역서(소방)_통영점공조및위생_목공사 물량산출서(기술부 수정)_게스트하우스 인테리어" xfId="39752"/>
    <cellStyle name="_적격(화산) _월곳집행(본사)_공내역서(소방final)" xfId="16295"/>
    <cellStyle name="_적격(화산) _월곳집행(본사)_공내역서(소방final)_KJH-007 서울민자역사" xfId="16296"/>
    <cellStyle name="_적격(화산) _월곳집행(본사)_공내역서(소방final)_KJH-007 서울민자역사_서울역사전기내역서" xfId="16297"/>
    <cellStyle name="_적격(화산) _월곳집행(본사)_공내역서(소방final)_KJH-007 서울민자역사_전기 도급 변경내역서(2004(1).01.26)" xfId="16298"/>
    <cellStyle name="_적격(화산) _월곳집행(본사)_공내역서(소방final)_ycw-002 월곶아파트" xfId="16299"/>
    <cellStyle name="_적격(화산) _월곳집행(본사)_공내역서(소방final)_ycw-002 월곶아파트_KJH-007 서울민자역사" xfId="16300"/>
    <cellStyle name="_적격(화산) _월곳집행(본사)_공내역서(소방final)_ycw-002 월곶아파트_KJH-007 서울민자역사_서울역사전기내역서" xfId="16301"/>
    <cellStyle name="_적격(화산) _월곳집행(본사)_공내역서(소방final)_ycw-002 월곶아파트_KJH-007 서울민자역사_전기 도급 변경내역서(2004(1).01.26)" xfId="16302"/>
    <cellStyle name="_적격(화산) _월곳집행(본사)_공내역서(소방final)_ycw-002 월곶아파트_서울역사전기내역서" xfId="16303"/>
    <cellStyle name="_적격(화산) _월곳집행(본사)_공내역서(소방final)_ycw-002 월곶아파트_전기 도급 변경내역서(2004(1).01.26)" xfId="16304"/>
    <cellStyle name="_적격(화산) _월곳집행(본사)_공내역서(소방final)_롯데마그넷(오산점)" xfId="39753"/>
    <cellStyle name="_적격(화산) _월곳집행(본사)_공내역서(소방final)_롯데마그넷(오산점)_목공사 물량산출서(기술부 수정)" xfId="39754"/>
    <cellStyle name="_적격(화산) _월곳집행(본사)_공내역서(소방final)_롯데마그넷(오산점)_목공사 물량산출서(기술부 수정)_Guest House 인테리어(석공사제외)" xfId="39755"/>
    <cellStyle name="_적격(화산) _월곳집행(본사)_공내역서(소방final)_롯데마그넷(오산점)_목공사 물량산출서(기술부 수정)_게스트하우스 인테리어" xfId="39756"/>
    <cellStyle name="_적격(화산) _월곳집행(본사)_공내역서(소방final)_롯데마그넷(오산점)_통영점공조및위생" xfId="39757"/>
    <cellStyle name="_적격(화산) _월곳집행(본사)_공내역서(소방final)_롯데마그넷(오산점)_통영점공조및위생_목공사 물량산출서(기술부 수정)" xfId="39758"/>
    <cellStyle name="_적격(화산) _월곳집행(본사)_공내역서(소방final)_롯데마그넷(오산점)_통영점공조및위생_목공사 물량산출서(기술부 수정)_Guest House 인테리어(석공사제외)" xfId="39759"/>
    <cellStyle name="_적격(화산) _월곳집행(본사)_공내역서(소방final)_롯데마그넷(오산점)_통영점공조및위생_목공사 물량산출서(기술부 수정)_게스트하우스 인테리어" xfId="39760"/>
    <cellStyle name="_적격(화산) _월곳집행(본사)_공내역서(소방final)_마그넷오산점내역(020320)" xfId="39761"/>
    <cellStyle name="_적격(화산) _월곳집행(본사)_공내역서(소방final)_마그넷오산점내역(020320)_목공사 물량산출서(기술부 수정)" xfId="39762"/>
    <cellStyle name="_적격(화산) _월곳집행(본사)_공내역서(소방final)_마그넷오산점내역(020320)_목공사 물량산출서(기술부 수정)_Guest House 인테리어(석공사제외)" xfId="39763"/>
    <cellStyle name="_적격(화산) _월곳집행(본사)_공내역서(소방final)_마그넷오산점내역(020320)_목공사 물량산출서(기술부 수정)_게스트하우스 인테리어" xfId="39764"/>
    <cellStyle name="_적격(화산) _월곳집행(본사)_공내역서(소방final)_마그넷오산점내역(020320)_통영점공조및위생" xfId="39765"/>
    <cellStyle name="_적격(화산) _월곳집행(본사)_공내역서(소방final)_마그넷오산점내역(020320)_통영점공조및위생_목공사 물량산출서(기술부 수정)" xfId="39766"/>
    <cellStyle name="_적격(화산) _월곳집행(본사)_공내역서(소방final)_마그넷오산점내역(020320)_통영점공조및위생_목공사 물량산출서(기술부 수정)_Guest House 인테리어(석공사제외)" xfId="39767"/>
    <cellStyle name="_적격(화산) _월곳집행(본사)_공내역서(소방final)_마그넷오산점내역(020320)_통영점공조및위생_목공사 물량산출서(기술부 수정)_게스트하우스 인테리어" xfId="39768"/>
    <cellStyle name="_적격(화산) _월곳집행(본사)_공내역서(소방final)_목공사 물량산출서(기술부 수정)" xfId="39769"/>
    <cellStyle name="_적격(화산) _월곳집행(본사)_공내역서(소방final)_목공사 물량산출서(기술부 수정)_Guest House 인테리어(석공사제외)" xfId="39770"/>
    <cellStyle name="_적격(화산) _월곳집행(본사)_공내역서(소방final)_목공사 물량산출서(기술부 수정)_게스트하우스 인테리어" xfId="39771"/>
    <cellStyle name="_적격(화산) _월곳집행(본사)_공내역서(소방final)_서울역사전기내역서" xfId="16305"/>
    <cellStyle name="_적격(화산) _월곳집행(본사)_공내역서(소방final)_전기 도급 변경내역서(2004(1).01.26)" xfId="16306"/>
    <cellStyle name="_적격(화산) _월곳집행(본사)_공내역서(소방final)_정-의왕가스경보설비공사(기안)" xfId="39772"/>
    <cellStyle name="_적격(화산) _월곳집행(본사)_공내역서(소방final)_정-의왕가스경보설비공사(기안)_목공사 물량산출서(기술부 수정)" xfId="39773"/>
    <cellStyle name="_적격(화산) _월곳집행(본사)_공내역서(소방final)_정-의왕가스경보설비공사(기안)_목공사 물량산출서(기술부 수정)_Guest House 인테리어(석공사제외)" xfId="39774"/>
    <cellStyle name="_적격(화산) _월곳집행(본사)_공내역서(소방final)_정-의왕가스경보설비공사(기안)_목공사 물량산출서(기술부 수정)_게스트하우스 인테리어" xfId="39775"/>
    <cellStyle name="_적격(화산) _월곳집행(본사)_공내역서(소방final)_정-의왕가스경보설비공사(기안)_통영점공조및위생" xfId="39776"/>
    <cellStyle name="_적격(화산) _월곳집행(본사)_공내역서(소방final)_정-의왕가스경보설비공사(기안)_통영점공조및위생_목공사 물량산출서(기술부 수정)" xfId="39777"/>
    <cellStyle name="_적격(화산) _월곳집행(본사)_공내역서(소방final)_정-의왕가스경보설비공사(기안)_통영점공조및위생_목공사 물량산출서(기술부 수정)_Guest House 인테리어(석공사제외)" xfId="39778"/>
    <cellStyle name="_적격(화산) _월곳집행(본사)_공내역서(소방final)_정-의왕가스경보설비공사(기안)_통영점공조및위생_목공사 물량산출서(기술부 수정)_게스트하우스 인테리어" xfId="39779"/>
    <cellStyle name="_적격(화산) _월곳집행(본사)_공내역서(소방final)_통영점공조및위생" xfId="39780"/>
    <cellStyle name="_적격(화산) _월곳집행(본사)_공내역서(소방final)_통영점공조및위생_목공사 물량산출서(기술부 수정)" xfId="39781"/>
    <cellStyle name="_적격(화산) _월곳집행(본사)_공내역서(소방final)_통영점공조및위생_목공사 물량산출서(기술부 수정)_Guest House 인테리어(석공사제외)" xfId="39782"/>
    <cellStyle name="_적격(화산) _월곳집행(본사)_공내역서(소방final)_통영점공조및위생_목공사 물량산출서(기술부 수정)_게스트하우스 인테리어" xfId="39783"/>
    <cellStyle name="_적격(화산) _월곳집행(본사)_롯데마그넷(오산점)" xfId="39784"/>
    <cellStyle name="_적격(화산) _월곳집행(본사)_롯데마그넷(오산점)_목공사 물량산출서(기술부 수정)" xfId="39785"/>
    <cellStyle name="_적격(화산) _월곳집행(본사)_롯데마그넷(오산점)_목공사 물량산출서(기술부 수정)_Guest House 인테리어(석공사제외)" xfId="39786"/>
    <cellStyle name="_적격(화산) _월곳집행(본사)_롯데마그넷(오산점)_목공사 물량산출서(기술부 수정)_게스트하우스 인테리어" xfId="39787"/>
    <cellStyle name="_적격(화산) _월곳집행(본사)_롯데마그넷(오산점)_통영점공조및위생" xfId="39788"/>
    <cellStyle name="_적격(화산) _월곳집행(본사)_롯데마그넷(오산점)_통영점공조및위생_목공사 물량산출서(기술부 수정)" xfId="39789"/>
    <cellStyle name="_적격(화산) _월곳집행(본사)_롯데마그넷(오산점)_통영점공조및위생_목공사 물량산출서(기술부 수정)_Guest House 인테리어(석공사제외)" xfId="39790"/>
    <cellStyle name="_적격(화산) _월곳집행(본사)_롯데마그넷(오산점)_통영점공조및위생_목공사 물량산출서(기술부 수정)_게스트하우스 인테리어" xfId="39791"/>
    <cellStyle name="_적격(화산) _월곳집행(본사)_마그넷오산점내역(020320)" xfId="39792"/>
    <cellStyle name="_적격(화산) _월곳집행(본사)_마그넷오산점내역(020320)_목공사 물량산출서(기술부 수정)" xfId="39793"/>
    <cellStyle name="_적격(화산) _월곳집행(본사)_마그넷오산점내역(020320)_목공사 물량산출서(기술부 수정)_Guest House 인테리어(석공사제외)" xfId="39794"/>
    <cellStyle name="_적격(화산) _월곳집행(본사)_마그넷오산점내역(020320)_목공사 물량산출서(기술부 수정)_게스트하우스 인테리어" xfId="39795"/>
    <cellStyle name="_적격(화산) _월곳집행(본사)_마그넷오산점내역(020320)_통영점공조및위생" xfId="39796"/>
    <cellStyle name="_적격(화산) _월곳집행(본사)_마그넷오산점내역(020320)_통영점공조및위생_목공사 물량산출서(기술부 수정)" xfId="39797"/>
    <cellStyle name="_적격(화산) _월곳집행(본사)_마그넷오산점내역(020320)_통영점공조및위생_목공사 물량산출서(기술부 수정)_Guest House 인테리어(석공사제외)" xfId="39798"/>
    <cellStyle name="_적격(화산) _월곳집행(본사)_마그넷오산점내역(020320)_통영점공조및위생_목공사 물량산출서(기술부 수정)_게스트하우스 인테리어" xfId="39799"/>
    <cellStyle name="_적격(화산) _월곳집행(본사)_목공사 물량산출서(기술부 수정)" xfId="39800"/>
    <cellStyle name="_적격(화산) _월곳집행(본사)_목공사 물량산출서(기술부 수정)_Guest House 인테리어(석공사제외)" xfId="39801"/>
    <cellStyle name="_적격(화산) _월곳집행(본사)_목공사 물량산출서(기술부 수정)_게스트하우스 인테리어" xfId="39802"/>
    <cellStyle name="_적격(화산) _월곳집행(본사)_서울역사전기내역서" xfId="16307"/>
    <cellStyle name="_적격(화산) _월곳집행(본사)_전기 도급 변경내역서(2004(1).01.26)" xfId="16308"/>
    <cellStyle name="_적격(화산) _월곳집행(본사)_정-의왕가스경보설비공사(기안)" xfId="39803"/>
    <cellStyle name="_적격(화산) _월곳집행(본사)_정-의왕가스경보설비공사(기안)_목공사 물량산출서(기술부 수정)" xfId="39804"/>
    <cellStyle name="_적격(화산) _월곳집행(본사)_정-의왕가스경보설비공사(기안)_목공사 물량산출서(기술부 수정)_Guest House 인테리어(석공사제외)" xfId="39805"/>
    <cellStyle name="_적격(화산) _월곳집행(본사)_정-의왕가스경보설비공사(기안)_목공사 물량산출서(기술부 수정)_게스트하우스 인테리어" xfId="39806"/>
    <cellStyle name="_적격(화산) _월곳집행(본사)_정-의왕가스경보설비공사(기안)_통영점공조및위생" xfId="39807"/>
    <cellStyle name="_적격(화산) _월곳집행(본사)_정-의왕가스경보설비공사(기안)_통영점공조및위생_목공사 물량산출서(기술부 수정)" xfId="39808"/>
    <cellStyle name="_적격(화산) _월곳집행(본사)_정-의왕가스경보설비공사(기안)_통영점공조및위생_목공사 물량산출서(기술부 수정)_Guest House 인테리어(석공사제외)" xfId="39809"/>
    <cellStyle name="_적격(화산) _월곳집행(본사)_정-의왕가스경보설비공사(기안)_통영점공조및위생_목공사 물량산출서(기술부 수정)_게스트하우스 인테리어" xfId="39810"/>
    <cellStyle name="_적격(화산) _월곳집행(본사)_통영점공조및위생" xfId="39811"/>
    <cellStyle name="_적격(화산) _월곳집행(본사)_통영점공조및위생_목공사 물량산출서(기술부 수정)" xfId="39812"/>
    <cellStyle name="_적격(화산) _월곳집행(본사)_통영점공조및위생_목공사 물량산출서(기술부 수정)_Guest House 인테리어(석공사제외)" xfId="39813"/>
    <cellStyle name="_적격(화산) _월곳집행(본사)_통영점공조및위생_목공사 물량산출서(기술부 수정)_게스트하우스 인테리어" xfId="39814"/>
    <cellStyle name="_적격(화산) _을" xfId="39815"/>
    <cellStyle name="_적격(화산) _이행각서" xfId="16309"/>
    <cellStyle name="_적격(화산) _이행각서_군산엔진공장견적서(토공,부대공)" xfId="16310"/>
    <cellStyle name="_적격(화산) _입찰 (2)" xfId="16311"/>
    <cellStyle name="_적격(화산) _입찰 (2)_(현)영산강 화원지구 포장공사" xfId="16312"/>
    <cellStyle name="_적격(화산) _입찰 (2)_LG전선 내역서(설비-2차)" xfId="39816"/>
    <cellStyle name="_적격(화산) _입찰 (2)_견적서(2001-1)" xfId="16313"/>
    <cellStyle name="_적격(화산) _입찰 (2)_견적서(2001-1)_(현)영산강 화원지구 포장공사" xfId="16314"/>
    <cellStyle name="_적격(화산) _입찰 (2)_견적서(2001-1)_견적서(2002-1)" xfId="16315"/>
    <cellStyle name="_적격(화산) _입찰 (2)_견적서(2001-1)_견적서(2002-1)_(현)영산강 화원지구 포장공사" xfId="16316"/>
    <cellStyle name="_적격(화산) _입찰 (2)_견적서(2001-1)_견적서(2002-1)_견적서(2002-1)" xfId="16317"/>
    <cellStyle name="_적격(화산) _입찰 (2)_견적서(2001-1)_견적서(2002-1)_견적서(2002-1)_(현)영산강 화원지구 포장공사" xfId="16318"/>
    <cellStyle name="_적격(화산) _입찰 (2)_견적서(2001-1)_견적서(2002-1)_대중견적서(2002-1)" xfId="16319"/>
    <cellStyle name="_적격(화산) _입찰 (2)_견적서(2001-1)_견적서(2002-1)_대중견적서(2002-1)_(현)영산강 화원지구 포장공사" xfId="16320"/>
    <cellStyle name="_적격(화산) _입찰 (2)_견적서(2001-1.)" xfId="16321"/>
    <cellStyle name="_적격(화산) _입찰 (2)_견적서(2001-1.)_(현)영산강 화원지구 포장공사" xfId="16322"/>
    <cellStyle name="_적격(화산) _입찰 (2)_견적서(2001-1.)_견적서(2002-1)" xfId="16323"/>
    <cellStyle name="_적격(화산) _입찰 (2)_견적서(2001-1.)_견적서(2002-1)_(현)영산강 화원지구 포장공사" xfId="16324"/>
    <cellStyle name="_적격(화산) _입찰 (2)_견적서(2001-1.)_견적서(2002-1)_견적서(2002-1)" xfId="16325"/>
    <cellStyle name="_적격(화산) _입찰 (2)_견적서(2001-1.)_견적서(2002-1)_견적서(2002-1)_(현)영산강 화원지구 포장공사" xfId="16326"/>
    <cellStyle name="_적격(화산) _입찰 (2)_견적서(2001-1.)_견적서(2002-1)_대중견적서(2002-1)" xfId="16327"/>
    <cellStyle name="_적격(화산) _입찰 (2)_견적서(2001-1.)_견적서(2002-1)_대중견적서(2002-1)_(현)영산강 화원지구 포장공사" xfId="16328"/>
    <cellStyle name="_적격(화산) _입찰 (2)_견적서(2002-1)" xfId="16329"/>
    <cellStyle name="_적격(화산) _입찰 (2)_견적서(2002-1)_(현)영산강 화원지구 포장공사" xfId="16330"/>
    <cellStyle name="_적격(화산) _입찰 (2)_견적서(2002-1)_견적서(2002-1)" xfId="16331"/>
    <cellStyle name="_적격(화산) _입찰 (2)_견적서(2002-1)_견적서(2002-1)_(현)영산강 화원지구 포장공사" xfId="16332"/>
    <cellStyle name="_적격(화산) _입찰 (2)_견적서(2002-1)_대중견적서(2002-1)" xfId="16333"/>
    <cellStyle name="_적격(화산) _입찰 (2)_견적서(2002-1)_대중견적서(2002-1)_(현)영산강 화원지구 포장공사" xfId="16334"/>
    <cellStyle name="_적격(화산) _입찰 (2)_역곡동 견적서-제출-10월02일-46억8천" xfId="39817"/>
    <cellStyle name="_적격(화산) _입찰 (2)_역곡동 견적서-제출-10월02일-46억8천_LG전선 내역서(설비-2차)" xfId="39818"/>
    <cellStyle name="_적격(화산) _입찰 (2)_역곡동 견적서-제출-10월02일-46억8천_전기내역서(02.22)" xfId="39819"/>
    <cellStyle name="_적격(화산) _입찰 (2)_전기내역서(02.22)" xfId="39820"/>
    <cellStyle name="_적격(화산) _전기 도급 변경내역서(2004(1).01.26)" xfId="16335"/>
    <cellStyle name="_적격(화산) _전기내역서(02.22)" xfId="39821"/>
    <cellStyle name="_적격(화산) _전체2회 설계변경 내역서 1공구" xfId="39822"/>
    <cellStyle name="_적격(화산) _전체2회 설계변경 내역서 1공구_1공구" xfId="39823"/>
    <cellStyle name="_적격(화산) _전체2회 설계변경 내역서 1공구_1공구_김천농업기술센터-이정준0420" xfId="39824"/>
    <cellStyle name="_적격(화산) _전체2회 설계변경 내역서 1공구_1공구_김천전망대조명공사0323" xfId="39825"/>
    <cellStyle name="_적격(화산) _전체2회 설계변경 내역서 1공구_1공구_김천전망대조명공사0323_김천농업기술센터-이정준0420" xfId="39826"/>
    <cellStyle name="_적격(화산) _전체2회 설계변경 내역서 1공구_1공구작업" xfId="39827"/>
    <cellStyle name="_적격(화산) _전체2회 설계변경 내역서 1공구_1공구작업_김천농업기술센터-이정준0420" xfId="39828"/>
    <cellStyle name="_적격(화산) _전체2회 설계변경 내역서 1공구_1공구작업_김천전망대조명공사0323" xfId="39829"/>
    <cellStyle name="_적격(화산) _전체2회 설계변경 내역서 1공구_1공구작업_김천전망대조명공사0323_김천농업기술센터-이정준0420" xfId="39830"/>
    <cellStyle name="_적격(화산) _전체2회 설계변경 내역서 1공구_1공구하도급작업파일(0507)" xfId="39831"/>
    <cellStyle name="_적격(화산) _전체2회 설계변경 내역서 1공구_1공구하도급작업파일(0507)_김천농업기술센터-이정준0420" xfId="39832"/>
    <cellStyle name="_적격(화산) _전체2회 설계변경 내역서 1공구_1공구하도급작업파일(0507)_김천전망대조명공사0323" xfId="39833"/>
    <cellStyle name="_적격(화산) _전체2회 설계변경 내역서 1공구_1공구하도급작업파일(0507)_김천전망대조명공사0323_김천농업기술센터-이정준0420" xfId="39834"/>
    <cellStyle name="_적격(화산) _전체2회 설계변경 내역서 1공구_1공구하도급작업파일건정토건협상중" xfId="39835"/>
    <cellStyle name="_적격(화산) _전체2회 설계변경 내역서 1공구_1공구하도급작업파일건정토건협상중_김천농업기술센터-이정준0420" xfId="39836"/>
    <cellStyle name="_적격(화산) _전체2회 설계변경 내역서 1공구_1공구하도급작업파일건정토건협상중_김천전망대조명공사0323" xfId="39837"/>
    <cellStyle name="_적격(화산) _전체2회 설계변경 내역서 1공구_1공구하도급작업파일건정토건협상중_김천전망대조명공사0323_김천농업기술센터-이정준0420" xfId="39838"/>
    <cellStyle name="_적격(화산) _전체2회 설계변경 내역서 1공구_김천농업기술센터-이정준0420" xfId="39839"/>
    <cellStyle name="_적격(화산) _전체2회 설계변경 내역서 1공구_김천전망대조명공사0323" xfId="39840"/>
    <cellStyle name="_적격(화산) _전체2회 설계변경 내역서 1공구_김천전망대조명공사0323_김천농업기술센터-이정준0420" xfId="39841"/>
    <cellStyle name="_적격(화산) _정-의왕가스경보설비공사(기안)" xfId="39842"/>
    <cellStyle name="_적격(화산) _정-의왕가스경보설비공사(기안)_목공사 물량산출서(기술부 수정)" xfId="39843"/>
    <cellStyle name="_적격(화산) _정-의왕가스경보설비공사(기안)_목공사 물량산출서(기술부 수정)_Guest House 인테리어(석공사제외)" xfId="39844"/>
    <cellStyle name="_적격(화산) _정-의왕가스경보설비공사(기안)_목공사 물량산출서(기술부 수정)_게스트하우스 인테리어" xfId="39845"/>
    <cellStyle name="_적격(화산) _정-의왕가스경보설비공사(기안)_통영점공조및위생" xfId="39846"/>
    <cellStyle name="_적격(화산) _정-의왕가스경보설비공사(기안)_통영점공조및위생_목공사 물량산출서(기술부 수정)" xfId="39847"/>
    <cellStyle name="_적격(화산) _정-의왕가스경보설비공사(기안)_통영점공조및위생_목공사 물량산출서(기술부 수정)_Guest House 인테리어(석공사제외)" xfId="39848"/>
    <cellStyle name="_적격(화산) _정-의왕가스경보설비공사(기안)_통영점공조및위생_목공사 물량산출서(기술부 수정)_게스트하우스 인테리어" xfId="39849"/>
    <cellStyle name="_적격(화산) _제2회변경 신규단가" xfId="4531"/>
    <cellStyle name="_적격(화산) _진월 공내역서" xfId="39850"/>
    <cellStyle name="_적격(화산) _진월 공내역서_김천농업기술센터-이정준0420" xfId="39851"/>
    <cellStyle name="_적격(화산) _진월 공내역서_김천전망대조명공사0323" xfId="39852"/>
    <cellStyle name="_적격(화산) _진월 공내역서_김천전망대조명공사0323_김천농업기술센터-이정준0420" xfId="39853"/>
    <cellStyle name="_적격(화산) _진월 공내역서_신석용상투찰" xfId="39854"/>
    <cellStyle name="_적격(화산) _진월 공내역서_신석용상투찰_김천농업기술센터-이정준0420" xfId="39855"/>
    <cellStyle name="_적격(화산) _진월 공내역서_신석용상투찰_김천전망대조명공사0323" xfId="39856"/>
    <cellStyle name="_적격(화산) _진월 공내역서_신석용상투찰_김천전망대조명공사0323_김천농업기술센터-이정준0420" xfId="39857"/>
    <cellStyle name="_적격(화산) _집갑 (2)" xfId="16336"/>
    <cellStyle name="_적격(화산) _집갑 (2)_(현)영산강 화원지구 포장공사" xfId="16337"/>
    <cellStyle name="_적격(화산) _집갑 (2)_LG전선 내역서(설비-2차)" xfId="39858"/>
    <cellStyle name="_적격(화산) _집갑 (2)_견적서(2001-1)" xfId="16338"/>
    <cellStyle name="_적격(화산) _집갑 (2)_견적서(2001-1)_(현)영산강 화원지구 포장공사" xfId="16339"/>
    <cellStyle name="_적격(화산) _집갑 (2)_견적서(2001-1)_견적서(2002-1)" xfId="16340"/>
    <cellStyle name="_적격(화산) _집갑 (2)_견적서(2001-1)_견적서(2002-1)_(현)영산강 화원지구 포장공사" xfId="16341"/>
    <cellStyle name="_적격(화산) _집갑 (2)_견적서(2001-1)_견적서(2002-1)_견적서(2002-1)" xfId="16342"/>
    <cellStyle name="_적격(화산) _집갑 (2)_견적서(2001-1)_견적서(2002-1)_견적서(2002-1)_(현)영산강 화원지구 포장공사" xfId="16343"/>
    <cellStyle name="_적격(화산) _집갑 (2)_견적서(2001-1)_견적서(2002-1)_대중견적서(2002-1)" xfId="16344"/>
    <cellStyle name="_적격(화산) _집갑 (2)_견적서(2001-1)_견적서(2002-1)_대중견적서(2002-1)_(현)영산강 화원지구 포장공사" xfId="16345"/>
    <cellStyle name="_적격(화산) _집갑 (2)_견적서(2001-1.)" xfId="16346"/>
    <cellStyle name="_적격(화산) _집갑 (2)_견적서(2001-1.)_(현)영산강 화원지구 포장공사" xfId="16347"/>
    <cellStyle name="_적격(화산) _집갑 (2)_견적서(2001-1.)_견적서(2002-1)" xfId="16348"/>
    <cellStyle name="_적격(화산) _집갑 (2)_견적서(2001-1.)_견적서(2002-1)_(현)영산강 화원지구 포장공사" xfId="16349"/>
    <cellStyle name="_적격(화산) _집갑 (2)_견적서(2001-1.)_견적서(2002-1)_견적서(2002-1)" xfId="16350"/>
    <cellStyle name="_적격(화산) _집갑 (2)_견적서(2001-1.)_견적서(2002-1)_견적서(2002-1)_(현)영산강 화원지구 포장공사" xfId="16351"/>
    <cellStyle name="_적격(화산) _집갑 (2)_견적서(2001-1.)_견적서(2002-1)_대중견적서(2002-1)" xfId="16352"/>
    <cellStyle name="_적격(화산) _집갑 (2)_견적서(2001-1.)_견적서(2002-1)_대중견적서(2002-1)_(현)영산강 화원지구 포장공사" xfId="16353"/>
    <cellStyle name="_적격(화산) _집갑 (2)_견적서(2002-1)" xfId="16354"/>
    <cellStyle name="_적격(화산) _집갑 (2)_견적서(2002-1)_(현)영산강 화원지구 포장공사" xfId="16355"/>
    <cellStyle name="_적격(화산) _집갑 (2)_견적서(2002-1)_견적서(2002-1)" xfId="16356"/>
    <cellStyle name="_적격(화산) _집갑 (2)_견적서(2002-1)_견적서(2002-1)_(현)영산강 화원지구 포장공사" xfId="16357"/>
    <cellStyle name="_적격(화산) _집갑 (2)_견적서(2002-1)_대중견적서(2002-1)" xfId="16358"/>
    <cellStyle name="_적격(화산) _집갑 (2)_견적서(2002-1)_대중견적서(2002-1)_(현)영산강 화원지구 포장공사" xfId="16359"/>
    <cellStyle name="_적격(화산) _집갑 (2)_역곡동 견적서-제출-10월02일-46억8천" xfId="39859"/>
    <cellStyle name="_적격(화산) _집갑 (2)_역곡동 견적서-제출-10월02일-46억8천_LG전선 내역서(설비-2차)" xfId="39860"/>
    <cellStyle name="_적격(화산) _집갑 (2)_역곡동 견적서-제출-10월02일-46억8천_전기내역서(02.22)" xfId="39861"/>
    <cellStyle name="_적격(화산) _집갑 (2)_전기내역서(02.22)" xfId="39862"/>
    <cellStyle name="_적격(화산) _집행 (2)" xfId="16360"/>
    <cellStyle name="_적격(화산) _집행 (2)_(현)영산강 화원지구 포장공사" xfId="16361"/>
    <cellStyle name="_적격(화산) _집행 (2)_LG전선 내역서(설비-2차)" xfId="39863"/>
    <cellStyle name="_적격(화산) _집행 (2)_견적서(2001-1)" xfId="16362"/>
    <cellStyle name="_적격(화산) _집행 (2)_견적서(2001-1)_(현)영산강 화원지구 포장공사" xfId="16363"/>
    <cellStyle name="_적격(화산) _집행 (2)_견적서(2001-1)_견적서(2002-1)" xfId="16364"/>
    <cellStyle name="_적격(화산) _집행 (2)_견적서(2001-1)_견적서(2002-1)_(현)영산강 화원지구 포장공사" xfId="16365"/>
    <cellStyle name="_적격(화산) _집행 (2)_견적서(2001-1)_견적서(2002-1)_견적서(2002-1)" xfId="16366"/>
    <cellStyle name="_적격(화산) _집행 (2)_견적서(2001-1)_견적서(2002-1)_견적서(2002-1)_(현)영산강 화원지구 포장공사" xfId="16367"/>
    <cellStyle name="_적격(화산) _집행 (2)_견적서(2001-1)_견적서(2002-1)_대중견적서(2002-1)" xfId="16368"/>
    <cellStyle name="_적격(화산) _집행 (2)_견적서(2001-1)_견적서(2002-1)_대중견적서(2002-1)_(현)영산강 화원지구 포장공사" xfId="16369"/>
    <cellStyle name="_적격(화산) _집행 (2)_견적서(2001-1.)" xfId="16370"/>
    <cellStyle name="_적격(화산) _집행 (2)_견적서(2001-1.)_(현)영산강 화원지구 포장공사" xfId="16371"/>
    <cellStyle name="_적격(화산) _집행 (2)_견적서(2001-1.)_견적서(2002-1)" xfId="16372"/>
    <cellStyle name="_적격(화산) _집행 (2)_견적서(2001-1.)_견적서(2002-1)_(현)영산강 화원지구 포장공사" xfId="16373"/>
    <cellStyle name="_적격(화산) _집행 (2)_견적서(2001-1.)_견적서(2002-1)_견적서(2002-1)" xfId="16374"/>
    <cellStyle name="_적격(화산) _집행 (2)_견적서(2001-1.)_견적서(2002-1)_견적서(2002-1)_(현)영산강 화원지구 포장공사" xfId="16375"/>
    <cellStyle name="_적격(화산) _집행 (2)_견적서(2001-1.)_견적서(2002-1)_대중견적서(2002-1)" xfId="16376"/>
    <cellStyle name="_적격(화산) _집행 (2)_견적서(2001-1.)_견적서(2002-1)_대중견적서(2002-1)_(현)영산강 화원지구 포장공사" xfId="16377"/>
    <cellStyle name="_적격(화산) _집행 (2)_견적서(2002-1)" xfId="16378"/>
    <cellStyle name="_적격(화산) _집행 (2)_견적서(2002-1)_(현)영산강 화원지구 포장공사" xfId="16379"/>
    <cellStyle name="_적격(화산) _집행 (2)_견적서(2002-1)_견적서(2002-1)" xfId="16380"/>
    <cellStyle name="_적격(화산) _집행 (2)_견적서(2002-1)_견적서(2002-1)_(현)영산강 화원지구 포장공사" xfId="16381"/>
    <cellStyle name="_적격(화산) _집행 (2)_견적서(2002-1)_대중견적서(2002-1)" xfId="16382"/>
    <cellStyle name="_적격(화산) _집행 (2)_견적서(2002-1)_대중견적서(2002-1)_(현)영산강 화원지구 포장공사" xfId="16383"/>
    <cellStyle name="_적격(화산) _집행 (2)_역곡동 견적서-제출-10월02일-46억8천" xfId="39864"/>
    <cellStyle name="_적격(화산) _집행 (2)_역곡동 견적서-제출-10월02일-46억8천_LG전선 내역서(설비-2차)" xfId="39865"/>
    <cellStyle name="_적격(화산) _집행 (2)_역곡동 견적서-제출-10월02일-46억8천_전기내역서(02.22)" xfId="39866"/>
    <cellStyle name="_적격(화산) _집행 (2)_전기내역서(02.22)" xfId="39867"/>
    <cellStyle name="_적격(화산) _집행 (93)" xfId="16384"/>
    <cellStyle name="_적격(화산) _집행 (93)_(현)영산강 화원지구 포장공사" xfId="16385"/>
    <cellStyle name="_적격(화산) _집행 (93)_LG전선 내역서(설비-2차)" xfId="39868"/>
    <cellStyle name="_적격(화산) _집행 (93)_견적서(2001-1)" xfId="16386"/>
    <cellStyle name="_적격(화산) _집행 (93)_견적서(2001-1)_(현)영산강 화원지구 포장공사" xfId="16387"/>
    <cellStyle name="_적격(화산) _집행 (93)_견적서(2001-1)_견적서(2002-1)" xfId="16388"/>
    <cellStyle name="_적격(화산) _집행 (93)_견적서(2001-1)_견적서(2002-1)_(현)영산강 화원지구 포장공사" xfId="16389"/>
    <cellStyle name="_적격(화산) _집행 (93)_견적서(2001-1)_견적서(2002-1)_견적서(2002-1)" xfId="16390"/>
    <cellStyle name="_적격(화산) _집행 (93)_견적서(2001-1)_견적서(2002-1)_견적서(2002-1)_(현)영산강 화원지구 포장공사" xfId="16391"/>
    <cellStyle name="_적격(화산) _집행 (93)_견적서(2001-1)_견적서(2002-1)_대중견적서(2002-1)" xfId="16392"/>
    <cellStyle name="_적격(화산) _집행 (93)_견적서(2001-1)_견적서(2002-1)_대중견적서(2002-1)_(현)영산강 화원지구 포장공사" xfId="16393"/>
    <cellStyle name="_적격(화산) _집행 (93)_견적서(2001-1.)" xfId="16394"/>
    <cellStyle name="_적격(화산) _집행 (93)_견적서(2001-1.)_(현)영산강 화원지구 포장공사" xfId="16395"/>
    <cellStyle name="_적격(화산) _집행 (93)_견적서(2001-1.)_견적서(2002-1)" xfId="16396"/>
    <cellStyle name="_적격(화산) _집행 (93)_견적서(2001-1.)_견적서(2002-1)_(현)영산강 화원지구 포장공사" xfId="16397"/>
    <cellStyle name="_적격(화산) _집행 (93)_견적서(2001-1.)_견적서(2002-1)_견적서(2002-1)" xfId="16398"/>
    <cellStyle name="_적격(화산) _집행 (93)_견적서(2001-1.)_견적서(2002-1)_견적서(2002-1)_(현)영산강 화원지구 포장공사" xfId="16399"/>
    <cellStyle name="_적격(화산) _집행 (93)_견적서(2001-1.)_견적서(2002-1)_대중견적서(2002-1)" xfId="16400"/>
    <cellStyle name="_적격(화산) _집행 (93)_견적서(2001-1.)_견적서(2002-1)_대중견적서(2002-1)_(현)영산강 화원지구 포장공사" xfId="16401"/>
    <cellStyle name="_적격(화산) _집행 (93)_견적서(2002-1)" xfId="16402"/>
    <cellStyle name="_적격(화산) _집행 (93)_견적서(2002-1)_(현)영산강 화원지구 포장공사" xfId="16403"/>
    <cellStyle name="_적격(화산) _집행 (93)_견적서(2002-1)_견적서(2002-1)" xfId="16404"/>
    <cellStyle name="_적격(화산) _집행 (93)_견적서(2002-1)_견적서(2002-1)_(현)영산강 화원지구 포장공사" xfId="16405"/>
    <cellStyle name="_적격(화산) _집행 (93)_견적서(2002-1)_대중견적서(2002-1)" xfId="16406"/>
    <cellStyle name="_적격(화산) _집행 (93)_견적서(2002-1)_대중견적서(2002-1)_(현)영산강 화원지구 포장공사" xfId="16407"/>
    <cellStyle name="_적격(화산) _집행 (93)_역곡동 견적서-제출-10월02일-46억8천" xfId="39869"/>
    <cellStyle name="_적격(화산) _집행 (93)_역곡동 견적서-제출-10월02일-46억8천_LG전선 내역서(설비-2차)" xfId="39870"/>
    <cellStyle name="_적격(화산) _집행 (93)_역곡동 견적서-제출-10월02일-46억8천_전기내역서(02.22)" xfId="39871"/>
    <cellStyle name="_적격(화산) _집행 (93)_전기내역서(02.22)" xfId="39872"/>
    <cellStyle name="_적격(화산) _철콘 (2)" xfId="16408"/>
    <cellStyle name="_적격(화산) _철콘 (2)_(현)영산강 화원지구 포장공사" xfId="16409"/>
    <cellStyle name="_적격(화산) _철콘 (2)_LG전선 내역서(설비-2차)" xfId="39873"/>
    <cellStyle name="_적격(화산) _철콘 (2)_견적서(2001-1)" xfId="16410"/>
    <cellStyle name="_적격(화산) _철콘 (2)_견적서(2001-1)_(현)영산강 화원지구 포장공사" xfId="16411"/>
    <cellStyle name="_적격(화산) _철콘 (2)_견적서(2001-1)_견적서(2002-1)" xfId="16412"/>
    <cellStyle name="_적격(화산) _철콘 (2)_견적서(2001-1)_견적서(2002-1)_(현)영산강 화원지구 포장공사" xfId="16413"/>
    <cellStyle name="_적격(화산) _철콘 (2)_견적서(2001-1)_견적서(2002-1)_견적서(2002-1)" xfId="16414"/>
    <cellStyle name="_적격(화산) _철콘 (2)_견적서(2001-1)_견적서(2002-1)_견적서(2002-1)_(현)영산강 화원지구 포장공사" xfId="16415"/>
    <cellStyle name="_적격(화산) _철콘 (2)_견적서(2001-1)_견적서(2002-1)_대중견적서(2002-1)" xfId="16416"/>
    <cellStyle name="_적격(화산) _철콘 (2)_견적서(2001-1)_견적서(2002-1)_대중견적서(2002-1)_(현)영산강 화원지구 포장공사" xfId="16417"/>
    <cellStyle name="_적격(화산) _철콘 (2)_견적서(2001-1.)" xfId="16418"/>
    <cellStyle name="_적격(화산) _철콘 (2)_견적서(2001-1.)_(현)영산강 화원지구 포장공사" xfId="16419"/>
    <cellStyle name="_적격(화산) _철콘 (2)_견적서(2001-1.)_견적서(2002-1)" xfId="16420"/>
    <cellStyle name="_적격(화산) _철콘 (2)_견적서(2001-1.)_견적서(2002-1)_(현)영산강 화원지구 포장공사" xfId="16421"/>
    <cellStyle name="_적격(화산) _철콘 (2)_견적서(2001-1.)_견적서(2002-1)_견적서(2002-1)" xfId="16422"/>
    <cellStyle name="_적격(화산) _철콘 (2)_견적서(2001-1.)_견적서(2002-1)_견적서(2002-1)_(현)영산강 화원지구 포장공사" xfId="16423"/>
    <cellStyle name="_적격(화산) _철콘 (2)_견적서(2001-1.)_견적서(2002-1)_대중견적서(2002-1)" xfId="16424"/>
    <cellStyle name="_적격(화산) _철콘 (2)_견적서(2001-1.)_견적서(2002-1)_대중견적서(2002-1)_(현)영산강 화원지구 포장공사" xfId="16425"/>
    <cellStyle name="_적격(화산) _철콘 (2)_견적서(2002-1)" xfId="16426"/>
    <cellStyle name="_적격(화산) _철콘 (2)_견적서(2002-1)_(현)영산강 화원지구 포장공사" xfId="16427"/>
    <cellStyle name="_적격(화산) _철콘 (2)_견적서(2002-1)_견적서(2002-1)" xfId="16428"/>
    <cellStyle name="_적격(화산) _철콘 (2)_견적서(2002-1)_견적서(2002-1)_(현)영산강 화원지구 포장공사" xfId="16429"/>
    <cellStyle name="_적격(화산) _철콘 (2)_견적서(2002-1)_대중견적서(2002-1)" xfId="16430"/>
    <cellStyle name="_적격(화산) _철콘 (2)_견적서(2002-1)_대중견적서(2002-1)_(현)영산강 화원지구 포장공사" xfId="16431"/>
    <cellStyle name="_적격(화산) _철콘 (2)_역곡동 견적서-제출-10월02일-46억8천" xfId="39874"/>
    <cellStyle name="_적격(화산) _철콘 (2)_역곡동 견적서-제출-10월02일-46억8천_LG전선 내역서(설비-2차)" xfId="39875"/>
    <cellStyle name="_적격(화산) _철콘 (2)_역곡동 견적서-제출-10월02일-46억8천_전기내역서(02.22)" xfId="39876"/>
    <cellStyle name="_적격(화산) _철콘 (2)_전기내역서(02.22)" xfId="39877"/>
    <cellStyle name="_적격(화산) _철콘 (3)" xfId="16432"/>
    <cellStyle name="_적격(화산) _철콘 (3)_(현)영산강 화원지구 포장공사" xfId="16433"/>
    <cellStyle name="_적격(화산) _철콘 (3)_LG전선 내역서(설비-2차)" xfId="39878"/>
    <cellStyle name="_적격(화산) _철콘 (3)_견적서(2001-1)" xfId="16434"/>
    <cellStyle name="_적격(화산) _철콘 (3)_견적서(2001-1)_(현)영산강 화원지구 포장공사" xfId="16435"/>
    <cellStyle name="_적격(화산) _철콘 (3)_견적서(2001-1)_견적서(2002-1)" xfId="16436"/>
    <cellStyle name="_적격(화산) _철콘 (3)_견적서(2001-1)_견적서(2002-1)_(현)영산강 화원지구 포장공사" xfId="16437"/>
    <cellStyle name="_적격(화산) _철콘 (3)_견적서(2001-1)_견적서(2002-1)_견적서(2002-1)" xfId="16438"/>
    <cellStyle name="_적격(화산) _철콘 (3)_견적서(2001-1)_견적서(2002-1)_견적서(2002-1)_(현)영산강 화원지구 포장공사" xfId="16439"/>
    <cellStyle name="_적격(화산) _철콘 (3)_견적서(2001-1)_견적서(2002-1)_대중견적서(2002-1)" xfId="16440"/>
    <cellStyle name="_적격(화산) _철콘 (3)_견적서(2001-1)_견적서(2002-1)_대중견적서(2002-1)_(현)영산강 화원지구 포장공사" xfId="16441"/>
    <cellStyle name="_적격(화산) _철콘 (3)_견적서(2001-1.)" xfId="16442"/>
    <cellStyle name="_적격(화산) _철콘 (3)_견적서(2001-1.)_(현)영산강 화원지구 포장공사" xfId="16443"/>
    <cellStyle name="_적격(화산) _철콘 (3)_견적서(2001-1.)_견적서(2002-1)" xfId="16444"/>
    <cellStyle name="_적격(화산) _철콘 (3)_견적서(2001-1.)_견적서(2002-1)_(현)영산강 화원지구 포장공사" xfId="16445"/>
    <cellStyle name="_적격(화산) _철콘 (3)_견적서(2001-1.)_견적서(2002-1)_견적서(2002-1)" xfId="16446"/>
    <cellStyle name="_적격(화산) _철콘 (3)_견적서(2001-1.)_견적서(2002-1)_견적서(2002-1)_(현)영산강 화원지구 포장공사" xfId="16447"/>
    <cellStyle name="_적격(화산) _철콘 (3)_견적서(2001-1.)_견적서(2002-1)_대중견적서(2002-1)" xfId="16448"/>
    <cellStyle name="_적격(화산) _철콘 (3)_견적서(2001-1.)_견적서(2002-1)_대중견적서(2002-1)_(현)영산강 화원지구 포장공사" xfId="16449"/>
    <cellStyle name="_적격(화산) _철콘 (3)_견적서(2002-1)" xfId="16450"/>
    <cellStyle name="_적격(화산) _철콘 (3)_견적서(2002-1)_(현)영산강 화원지구 포장공사" xfId="16451"/>
    <cellStyle name="_적격(화산) _철콘 (3)_견적서(2002-1)_견적서(2002-1)" xfId="16452"/>
    <cellStyle name="_적격(화산) _철콘 (3)_견적서(2002-1)_견적서(2002-1)_(현)영산강 화원지구 포장공사" xfId="16453"/>
    <cellStyle name="_적격(화산) _철콘 (3)_견적서(2002-1)_대중견적서(2002-1)" xfId="16454"/>
    <cellStyle name="_적격(화산) _철콘 (3)_견적서(2002-1)_대중견적서(2002-1)_(현)영산강 화원지구 포장공사" xfId="16455"/>
    <cellStyle name="_적격(화산) _철콘 (3)_역곡동 견적서-제출-10월02일-46억8천" xfId="39879"/>
    <cellStyle name="_적격(화산) _철콘 (3)_역곡동 견적서-제출-10월02일-46억8천_LG전선 내역서(설비-2차)" xfId="39880"/>
    <cellStyle name="_적격(화산) _철콘 (3)_역곡동 견적서-제출-10월02일-46억8천_전기내역서(02.22)" xfId="39881"/>
    <cellStyle name="_적격(화산) _철콘 (3)_전기내역서(02.22)" xfId="39882"/>
    <cellStyle name="_적격(화산) _철콘 (4)" xfId="16456"/>
    <cellStyle name="_적격(화산) _철콘 (4)_(현)영산강 화원지구 포장공사" xfId="16457"/>
    <cellStyle name="_적격(화산) _철콘 (4)_LG전선 내역서(설비-2차)" xfId="39883"/>
    <cellStyle name="_적격(화산) _철콘 (4)_견적서(2001-1)" xfId="16458"/>
    <cellStyle name="_적격(화산) _철콘 (4)_견적서(2001-1)_(현)영산강 화원지구 포장공사" xfId="16459"/>
    <cellStyle name="_적격(화산) _철콘 (4)_견적서(2001-1)_견적서(2002-1)" xfId="16460"/>
    <cellStyle name="_적격(화산) _철콘 (4)_견적서(2001-1)_견적서(2002-1)_(현)영산강 화원지구 포장공사" xfId="16461"/>
    <cellStyle name="_적격(화산) _철콘 (4)_견적서(2001-1)_견적서(2002-1)_견적서(2002-1)" xfId="16462"/>
    <cellStyle name="_적격(화산) _철콘 (4)_견적서(2001-1)_견적서(2002-1)_견적서(2002-1)_(현)영산강 화원지구 포장공사" xfId="16463"/>
    <cellStyle name="_적격(화산) _철콘 (4)_견적서(2001-1)_견적서(2002-1)_대중견적서(2002-1)" xfId="16464"/>
    <cellStyle name="_적격(화산) _철콘 (4)_견적서(2001-1)_견적서(2002-1)_대중견적서(2002-1)_(현)영산강 화원지구 포장공사" xfId="16465"/>
    <cellStyle name="_적격(화산) _철콘 (4)_견적서(2001-1.)" xfId="16466"/>
    <cellStyle name="_적격(화산) _철콘 (4)_견적서(2001-1.)_(현)영산강 화원지구 포장공사" xfId="16467"/>
    <cellStyle name="_적격(화산) _철콘 (4)_견적서(2001-1.)_견적서(2002-1)" xfId="16468"/>
    <cellStyle name="_적격(화산) _철콘 (4)_견적서(2001-1.)_견적서(2002-1)_(현)영산강 화원지구 포장공사" xfId="16469"/>
    <cellStyle name="_적격(화산) _철콘 (4)_견적서(2001-1.)_견적서(2002-1)_견적서(2002-1)" xfId="16470"/>
    <cellStyle name="_적격(화산) _철콘 (4)_견적서(2001-1.)_견적서(2002-1)_견적서(2002-1)_(현)영산강 화원지구 포장공사" xfId="16471"/>
    <cellStyle name="_적격(화산) _철콘 (4)_견적서(2001-1.)_견적서(2002-1)_대중견적서(2002-1)" xfId="16472"/>
    <cellStyle name="_적격(화산) _철콘 (4)_견적서(2001-1.)_견적서(2002-1)_대중견적서(2002-1)_(현)영산강 화원지구 포장공사" xfId="16473"/>
    <cellStyle name="_적격(화산) _철콘 (4)_견적서(2002-1)" xfId="16474"/>
    <cellStyle name="_적격(화산) _철콘 (4)_견적서(2002-1)_(현)영산강 화원지구 포장공사" xfId="16475"/>
    <cellStyle name="_적격(화산) _철콘 (4)_견적서(2002-1)_견적서(2002-1)" xfId="16476"/>
    <cellStyle name="_적격(화산) _철콘 (4)_견적서(2002-1)_견적서(2002-1)_(현)영산강 화원지구 포장공사" xfId="16477"/>
    <cellStyle name="_적격(화산) _철콘 (4)_견적서(2002-1)_대중견적서(2002-1)" xfId="16478"/>
    <cellStyle name="_적격(화산) _철콘 (4)_견적서(2002-1)_대중견적서(2002-1)_(현)영산강 화원지구 포장공사" xfId="16479"/>
    <cellStyle name="_적격(화산) _철콘 (4)_역곡동 견적서-제출-10월02일-46억8천" xfId="39884"/>
    <cellStyle name="_적격(화산) _철콘 (4)_역곡동 견적서-제출-10월02일-46억8천_LG전선 내역서(설비-2차)" xfId="39885"/>
    <cellStyle name="_적격(화산) _철콘 (4)_역곡동 견적서-제출-10월02일-46억8천_전기내역서(02.22)" xfId="39886"/>
    <cellStyle name="_적격(화산) _철콘 (4)_전기내역서(02.22)" xfId="39887"/>
    <cellStyle name="_적격(화산) _철콘 (5)" xfId="16480"/>
    <cellStyle name="_적격(화산) _철콘 (5)_(현)영산강 화원지구 포장공사" xfId="16481"/>
    <cellStyle name="_적격(화산) _철콘 (5)_LG전선 내역서(설비-2차)" xfId="39888"/>
    <cellStyle name="_적격(화산) _철콘 (5)_견적서(2001-1)" xfId="16482"/>
    <cellStyle name="_적격(화산) _철콘 (5)_견적서(2001-1)_(현)영산강 화원지구 포장공사" xfId="16483"/>
    <cellStyle name="_적격(화산) _철콘 (5)_견적서(2001-1)_견적서(2002-1)" xfId="16484"/>
    <cellStyle name="_적격(화산) _철콘 (5)_견적서(2001-1)_견적서(2002-1)_(현)영산강 화원지구 포장공사" xfId="16485"/>
    <cellStyle name="_적격(화산) _철콘 (5)_견적서(2001-1)_견적서(2002-1)_견적서(2002-1)" xfId="16486"/>
    <cellStyle name="_적격(화산) _철콘 (5)_견적서(2001-1)_견적서(2002-1)_견적서(2002-1)_(현)영산강 화원지구 포장공사" xfId="16487"/>
    <cellStyle name="_적격(화산) _철콘 (5)_견적서(2001-1)_견적서(2002-1)_대중견적서(2002-1)" xfId="16488"/>
    <cellStyle name="_적격(화산) _철콘 (5)_견적서(2001-1)_견적서(2002-1)_대중견적서(2002-1)_(현)영산강 화원지구 포장공사" xfId="16489"/>
    <cellStyle name="_적격(화산) _철콘 (5)_견적서(2001-1.)" xfId="16490"/>
    <cellStyle name="_적격(화산) _철콘 (5)_견적서(2001-1.)_(현)영산강 화원지구 포장공사" xfId="16491"/>
    <cellStyle name="_적격(화산) _철콘 (5)_견적서(2001-1.)_견적서(2002-1)" xfId="16492"/>
    <cellStyle name="_적격(화산) _철콘 (5)_견적서(2001-1.)_견적서(2002-1)_(현)영산강 화원지구 포장공사" xfId="16493"/>
    <cellStyle name="_적격(화산) _철콘 (5)_견적서(2001-1.)_견적서(2002-1)_견적서(2002-1)" xfId="16494"/>
    <cellStyle name="_적격(화산) _철콘 (5)_견적서(2001-1.)_견적서(2002-1)_견적서(2002-1)_(현)영산강 화원지구 포장공사" xfId="16495"/>
    <cellStyle name="_적격(화산) _철콘 (5)_견적서(2001-1.)_견적서(2002-1)_대중견적서(2002-1)" xfId="16496"/>
    <cellStyle name="_적격(화산) _철콘 (5)_견적서(2001-1.)_견적서(2002-1)_대중견적서(2002-1)_(현)영산강 화원지구 포장공사" xfId="16497"/>
    <cellStyle name="_적격(화산) _철콘 (5)_견적서(2002-1)" xfId="16498"/>
    <cellStyle name="_적격(화산) _철콘 (5)_견적서(2002-1)_(현)영산강 화원지구 포장공사" xfId="16499"/>
    <cellStyle name="_적격(화산) _철콘 (5)_견적서(2002-1)_견적서(2002-1)" xfId="16500"/>
    <cellStyle name="_적격(화산) _철콘 (5)_견적서(2002-1)_견적서(2002-1)_(현)영산강 화원지구 포장공사" xfId="16501"/>
    <cellStyle name="_적격(화산) _철콘 (5)_견적서(2002-1)_대중견적서(2002-1)" xfId="16502"/>
    <cellStyle name="_적격(화산) _철콘 (5)_견적서(2002-1)_대중견적서(2002-1)_(현)영산강 화원지구 포장공사" xfId="16503"/>
    <cellStyle name="_적격(화산) _철콘 (5)_역곡동 견적서-제출-10월02일-46억8천" xfId="39889"/>
    <cellStyle name="_적격(화산) _철콘 (5)_역곡동 견적서-제출-10월02일-46억8천_LG전선 내역서(설비-2차)" xfId="39890"/>
    <cellStyle name="_적격(화산) _철콘 (5)_역곡동 견적서-제출-10월02일-46억8천_전기내역서(02.22)" xfId="39891"/>
    <cellStyle name="_적격(화산) _철콘 (5)_전기내역서(02.22)" xfId="39892"/>
    <cellStyle name="_적격(화산) _총괄 내역서" xfId="39893"/>
    <cellStyle name="_적격(화산) _총괄 내역서_4.일신통신 가실행예산(재견적合)" xfId="39894"/>
    <cellStyle name="_적격(화산) _총괄 내역서_을" xfId="39895"/>
    <cellStyle name="_적격(화산) _총괄표(06년4월)" xfId="4532"/>
    <cellStyle name="_적격(화산) _토공 (2)" xfId="16504"/>
    <cellStyle name="_적격(화산) _토공 (2)_(현)영산강 화원지구 포장공사" xfId="16505"/>
    <cellStyle name="_적격(화산) _토공 (2)_LG전선 내역서(설비-2차)" xfId="39896"/>
    <cellStyle name="_적격(화산) _토공 (2)_견적서(2001-1)" xfId="16506"/>
    <cellStyle name="_적격(화산) _토공 (2)_견적서(2001-1)_(현)영산강 화원지구 포장공사" xfId="16507"/>
    <cellStyle name="_적격(화산) _토공 (2)_견적서(2001-1)_견적서(2002-1)" xfId="16508"/>
    <cellStyle name="_적격(화산) _토공 (2)_견적서(2001-1)_견적서(2002-1)_(현)영산강 화원지구 포장공사" xfId="16509"/>
    <cellStyle name="_적격(화산) _토공 (2)_견적서(2001-1)_견적서(2002-1)_견적서(2002-1)" xfId="16510"/>
    <cellStyle name="_적격(화산) _토공 (2)_견적서(2001-1)_견적서(2002-1)_견적서(2002-1)_(현)영산강 화원지구 포장공사" xfId="16511"/>
    <cellStyle name="_적격(화산) _토공 (2)_견적서(2001-1)_견적서(2002-1)_대중견적서(2002-1)" xfId="16512"/>
    <cellStyle name="_적격(화산) _토공 (2)_견적서(2001-1)_견적서(2002-1)_대중견적서(2002-1)_(현)영산강 화원지구 포장공사" xfId="16513"/>
    <cellStyle name="_적격(화산) _토공 (2)_견적서(2001-1.)" xfId="16514"/>
    <cellStyle name="_적격(화산) _토공 (2)_견적서(2001-1.)_(현)영산강 화원지구 포장공사" xfId="16515"/>
    <cellStyle name="_적격(화산) _토공 (2)_견적서(2001-1.)_견적서(2002-1)" xfId="16516"/>
    <cellStyle name="_적격(화산) _토공 (2)_견적서(2001-1.)_견적서(2002-1)_(현)영산강 화원지구 포장공사" xfId="16517"/>
    <cellStyle name="_적격(화산) _토공 (2)_견적서(2001-1.)_견적서(2002-1)_견적서(2002-1)" xfId="16518"/>
    <cellStyle name="_적격(화산) _토공 (2)_견적서(2001-1.)_견적서(2002-1)_견적서(2002-1)_(현)영산강 화원지구 포장공사" xfId="16519"/>
    <cellStyle name="_적격(화산) _토공 (2)_견적서(2001-1.)_견적서(2002-1)_대중견적서(2002-1)" xfId="16520"/>
    <cellStyle name="_적격(화산) _토공 (2)_견적서(2001-1.)_견적서(2002-1)_대중견적서(2002-1)_(현)영산강 화원지구 포장공사" xfId="16521"/>
    <cellStyle name="_적격(화산) _토공 (2)_견적서(2002-1)" xfId="16522"/>
    <cellStyle name="_적격(화산) _토공 (2)_견적서(2002-1)_(현)영산강 화원지구 포장공사" xfId="16523"/>
    <cellStyle name="_적격(화산) _토공 (2)_견적서(2002-1)_견적서(2002-1)" xfId="16524"/>
    <cellStyle name="_적격(화산) _토공 (2)_견적서(2002-1)_견적서(2002-1)_(현)영산강 화원지구 포장공사" xfId="16525"/>
    <cellStyle name="_적격(화산) _토공 (2)_견적서(2002-1)_대중견적서(2002-1)" xfId="16526"/>
    <cellStyle name="_적격(화산) _토공 (2)_견적서(2002-1)_대중견적서(2002-1)_(현)영산강 화원지구 포장공사" xfId="16527"/>
    <cellStyle name="_적격(화산) _토공 (2)_역곡동 견적서-제출-10월02일-46억8천" xfId="39897"/>
    <cellStyle name="_적격(화산) _토공 (2)_역곡동 견적서-제출-10월02일-46억8천_LG전선 내역서(설비-2차)" xfId="39898"/>
    <cellStyle name="_적격(화산) _토공 (2)_역곡동 견적서-제출-10월02일-46억8천_전기내역서(02.22)" xfId="39899"/>
    <cellStyle name="_적격(화산) _토공 (2)_전기내역서(02.22)" xfId="39900"/>
    <cellStyle name="_적격(화산) _토공수량(진영-진례)" xfId="4533"/>
    <cellStyle name="_적격(화산) _토공수량(진영-진례)_Book1" xfId="4534"/>
    <cellStyle name="_적격(화산) _통영점공조및위생" xfId="39901"/>
    <cellStyle name="_적격(화산) _통영점공조및위생_목공사 물량산출서(기술부 수정)" xfId="39902"/>
    <cellStyle name="_적격(화산) _통영점공조및위생_목공사 물량산출서(기술부 수정)_Guest House 인테리어(석공사제외)" xfId="39903"/>
    <cellStyle name="_적격(화산) _통영점공조및위생_목공사 물량산출서(기술부 수정)_게스트하우스 인테리어" xfId="39904"/>
    <cellStyle name="_적격(화산) _통영중앙시장(최종)" xfId="35289"/>
    <cellStyle name="_적격(화산) _통영중앙시장(최종)_통영중앙시장(최종)" xfId="35290"/>
    <cellStyle name="_적격(화산) _투찰(안덕대정)" xfId="39905"/>
    <cellStyle name="_적격(화산) _투찰(안덕대정)_1. 가실행예산(0629 도면기준)" xfId="39906"/>
    <cellStyle name="_적격(화산) _투찰(안덕대정)_1. 가실행예산(0629 도면기준)_4.일신통신 가실행예산(재견적合)" xfId="39907"/>
    <cellStyle name="_적격(화산) _투찰(안덕대정)_1. 가실행예산(0629 도면기준)_을" xfId="39908"/>
    <cellStyle name="_적격(화산) _투찰(안덕대정)_1.본실행 - 조정(안)" xfId="39909"/>
    <cellStyle name="_적격(화산) _투찰(안덕대정)_1.본실행 - 조정(안)_4.일신통신 가실행예산(재견적合)" xfId="39910"/>
    <cellStyle name="_적격(화산) _투찰(안덕대정)_1.본실행 - 조정(안)_을" xfId="39911"/>
    <cellStyle name="_적격(화산) _투찰(안덕대정)_4.일신통신 가실행예산(재견적合)" xfId="39912"/>
    <cellStyle name="_적격(화산) _투찰(안덕대정)_을" xfId="39913"/>
    <cellStyle name="_적격(화산) _투찰(안덕대정)_총괄 내역서" xfId="39914"/>
    <cellStyle name="_적격(화산) _투찰(안덕대정)_총괄 내역서_4.일신통신 가실행예산(재견적合)" xfId="39915"/>
    <cellStyle name="_적격(화산) _투찰(안덕대정)_총괄 내역서_을" xfId="39916"/>
    <cellStyle name="_적격(화산) _투찰(안덕대정)_투찰_대둔산" xfId="39917"/>
    <cellStyle name="_적격(화산) _투찰(안덕대정)_투찰_대둔산_1. 가실행예산(0629 도면기준)" xfId="39918"/>
    <cellStyle name="_적격(화산) _투찰(안덕대정)_투찰_대둔산_1. 가실행예산(0629 도면기준)_4.일신통신 가실행예산(재견적合)" xfId="39919"/>
    <cellStyle name="_적격(화산) _투찰(안덕대정)_투찰_대둔산_1. 가실행예산(0629 도면기준)_을" xfId="39920"/>
    <cellStyle name="_적격(화산) _투찰(안덕대정)_투찰_대둔산_1.본실행 - 조정(안)" xfId="39921"/>
    <cellStyle name="_적격(화산) _투찰(안덕대정)_투찰_대둔산_1.본실행 - 조정(안)_4.일신통신 가실행예산(재견적合)" xfId="39922"/>
    <cellStyle name="_적격(화산) _투찰(안덕대정)_투찰_대둔산_1.본실행 - 조정(안)_을" xfId="39923"/>
    <cellStyle name="_적격(화산) _투찰(안덕대정)_투찰_대둔산_4.일신통신 가실행예산(재견적合)" xfId="39924"/>
    <cellStyle name="_적격(화산) _투찰(안덕대정)_투찰_대둔산_을" xfId="39925"/>
    <cellStyle name="_적격(화산) _투찰(안덕대정)_투찰_대둔산_총괄 내역서" xfId="39926"/>
    <cellStyle name="_적격(화산) _투찰(안덕대정)_투찰_대둔산_총괄 내역서_4.일신통신 가실행예산(재견적合)" xfId="39927"/>
    <cellStyle name="_적격(화산) _투찰(안덕대정)_투찰_대둔산_총괄 내역서_을" xfId="39928"/>
    <cellStyle name="_적격(화산) _투찰(안덕대정)1" xfId="39929"/>
    <cellStyle name="_적격(화산) _투찰(안덕대정)1_1. 가실행예산(0629 도면기준)" xfId="39930"/>
    <cellStyle name="_적격(화산) _투찰(안덕대정)1_1. 가실행예산(0629 도면기준)_4.일신통신 가실행예산(재견적合)" xfId="39931"/>
    <cellStyle name="_적격(화산) _투찰(안덕대정)1_1. 가실행예산(0629 도면기준)_을" xfId="39932"/>
    <cellStyle name="_적격(화산) _투찰(안덕대정)1_1.본실행 - 조정(안)" xfId="39933"/>
    <cellStyle name="_적격(화산) _투찰(안덕대정)1_1.본실행 - 조정(안)_4.일신통신 가실행예산(재견적合)" xfId="39934"/>
    <cellStyle name="_적격(화산) _투찰(안덕대정)1_1.본실행 - 조정(안)_을" xfId="39935"/>
    <cellStyle name="_적격(화산) _투찰(안덕대정)1_4.일신통신 가실행예산(재견적合)" xfId="39936"/>
    <cellStyle name="_적격(화산) _투찰(안덕대정)1_을" xfId="39937"/>
    <cellStyle name="_적격(화산) _투찰(안덕대정)1_총괄 내역서" xfId="39938"/>
    <cellStyle name="_적격(화산) _투찰(안덕대정)1_총괄 내역서_4.일신통신 가실행예산(재견적合)" xfId="39939"/>
    <cellStyle name="_적격(화산) _투찰(안덕대정)1_총괄 내역서_을" xfId="39940"/>
    <cellStyle name="_적격(화산) _투찰(안덕대정)1_투찰_대둔산" xfId="39941"/>
    <cellStyle name="_적격(화산) _투찰(안덕대정)1_투찰_대둔산_1. 가실행예산(0629 도면기준)" xfId="39942"/>
    <cellStyle name="_적격(화산) _투찰(안덕대정)1_투찰_대둔산_1. 가실행예산(0629 도면기준)_4.일신통신 가실행예산(재견적合)" xfId="39943"/>
    <cellStyle name="_적격(화산) _투찰(안덕대정)1_투찰_대둔산_1. 가실행예산(0629 도면기준)_을" xfId="39944"/>
    <cellStyle name="_적격(화산) _투찰(안덕대정)1_투찰_대둔산_1.본실행 - 조정(안)" xfId="39945"/>
    <cellStyle name="_적격(화산) _투찰(안덕대정)1_투찰_대둔산_1.본실행 - 조정(안)_4.일신통신 가실행예산(재견적合)" xfId="39946"/>
    <cellStyle name="_적격(화산) _투찰(안덕대정)1_투찰_대둔산_1.본실행 - 조정(안)_을" xfId="39947"/>
    <cellStyle name="_적격(화산) _투찰(안덕대정)1_투찰_대둔산_4.일신통신 가실행예산(재견적合)" xfId="39948"/>
    <cellStyle name="_적격(화산) _투찰(안덕대정)1_투찰_대둔산_을" xfId="39949"/>
    <cellStyle name="_적격(화산) _투찰(안덕대정)1_투찰_대둔산_총괄 내역서" xfId="39950"/>
    <cellStyle name="_적격(화산) _투찰(안덕대정)1_투찰_대둔산_총괄 내역서_4.일신통신 가실행예산(재견적合)" xfId="39951"/>
    <cellStyle name="_적격(화산) _투찰(안덕대정)1_투찰_대둔산_총괄 내역서_을" xfId="39952"/>
    <cellStyle name="_적격(화산) _투찰_대둔산" xfId="39953"/>
    <cellStyle name="_적격(화산) _투찰_대둔산_1. 가실행예산(0629 도면기준)" xfId="39954"/>
    <cellStyle name="_적격(화산) _투찰_대둔산_1. 가실행예산(0629 도면기준)_4.일신통신 가실행예산(재견적合)" xfId="39955"/>
    <cellStyle name="_적격(화산) _투찰_대둔산_1. 가실행예산(0629 도면기준)_을" xfId="39956"/>
    <cellStyle name="_적격(화산) _투찰_대둔산_1.본실행 - 조정(안)" xfId="39957"/>
    <cellStyle name="_적격(화산) _투찰_대둔산_1.본실행 - 조정(안)_4.일신통신 가실행예산(재견적合)" xfId="39958"/>
    <cellStyle name="_적격(화산) _투찰_대둔산_1.본실행 - 조정(안)_을" xfId="39959"/>
    <cellStyle name="_적격(화산) _투찰_대둔산_4.일신통신 가실행예산(재견적合)" xfId="39960"/>
    <cellStyle name="_적격(화산) _투찰_대둔산_을" xfId="39961"/>
    <cellStyle name="_적격(화산) _투찰_대둔산_총괄 내역서" xfId="39962"/>
    <cellStyle name="_적격(화산) _투찰_대둔산_총괄 내역서_4.일신통신 가실행예산(재견적合)" xfId="39963"/>
    <cellStyle name="_적격(화산) _투찰_대둔산_총괄 내역서_을" xfId="39964"/>
    <cellStyle name="_적격(화산) _투찰내역" xfId="39965"/>
    <cellStyle name="_적격(화산) _투찰내역_1. 가실행예산(0629 도면기준)" xfId="39966"/>
    <cellStyle name="_적격(화산) _투찰내역_1. 가실행예산(0629 도면기준)_4.일신통신 가실행예산(재견적合)" xfId="39967"/>
    <cellStyle name="_적격(화산) _투찰내역_1. 가실행예산(0629 도면기준)_을" xfId="39968"/>
    <cellStyle name="_적격(화산) _투찰내역_1.본실행 - 조정(안)" xfId="39969"/>
    <cellStyle name="_적격(화산) _투찰내역_1.본실행 - 조정(안)_4.일신통신 가실행예산(재견적合)" xfId="39970"/>
    <cellStyle name="_적격(화산) _투찰내역_1.본실행 - 조정(안)_을" xfId="39971"/>
    <cellStyle name="_적격(화산) _투찰내역_4.일신통신 가실행예산(재견적合)" xfId="39972"/>
    <cellStyle name="_적격(화산) _투찰내역_을" xfId="39973"/>
    <cellStyle name="_적격(화산) _투찰내역_총괄 내역서" xfId="39974"/>
    <cellStyle name="_적격(화산) _투찰내역_총괄 내역서_4.일신통신 가실행예산(재견적合)" xfId="39975"/>
    <cellStyle name="_적격(화산) _투찰내역_총괄 내역서_을" xfId="39976"/>
    <cellStyle name="_적격(화산) _포기각서" xfId="16528"/>
    <cellStyle name="_적격(화산) _포기각서_군산엔진공장견적서(토공,부대공)" xfId="16529"/>
    <cellStyle name="_적격(화산) _포장공사2" xfId="4535"/>
    <cellStyle name="_적격(화산) _포장공사2_20050414" xfId="4536"/>
    <cellStyle name="_적격(화산) _포장공사2_포장품의" xfId="4537"/>
    <cellStyle name="_적격(화산) _하도1 (2)" xfId="16530"/>
    <cellStyle name="_적격(화산) _하도1 (2)_(현)영산강 화원지구 포장공사" xfId="16531"/>
    <cellStyle name="_적격(화산) _하도1 (2)_LG전선 내역서(설비-2차)" xfId="39977"/>
    <cellStyle name="_적격(화산) _하도1 (2)_견적서(2001-1)" xfId="16532"/>
    <cellStyle name="_적격(화산) _하도1 (2)_견적서(2001-1)_(현)영산강 화원지구 포장공사" xfId="16533"/>
    <cellStyle name="_적격(화산) _하도1 (2)_견적서(2001-1)_견적서(2002-1)" xfId="16534"/>
    <cellStyle name="_적격(화산) _하도1 (2)_견적서(2001-1)_견적서(2002-1)_(현)영산강 화원지구 포장공사" xfId="16535"/>
    <cellStyle name="_적격(화산) _하도1 (2)_견적서(2001-1)_견적서(2002-1)_견적서(2002-1)" xfId="16536"/>
    <cellStyle name="_적격(화산) _하도1 (2)_견적서(2001-1)_견적서(2002-1)_견적서(2002-1)_(현)영산강 화원지구 포장공사" xfId="16537"/>
    <cellStyle name="_적격(화산) _하도1 (2)_견적서(2001-1)_견적서(2002-1)_대중견적서(2002-1)" xfId="16538"/>
    <cellStyle name="_적격(화산) _하도1 (2)_견적서(2001-1)_견적서(2002-1)_대중견적서(2002-1)_(현)영산강 화원지구 포장공사" xfId="16539"/>
    <cellStyle name="_적격(화산) _하도1 (2)_견적서(2001-1.)" xfId="16540"/>
    <cellStyle name="_적격(화산) _하도1 (2)_견적서(2001-1.)_(현)영산강 화원지구 포장공사" xfId="16541"/>
    <cellStyle name="_적격(화산) _하도1 (2)_견적서(2001-1.)_견적서(2002-1)" xfId="16542"/>
    <cellStyle name="_적격(화산) _하도1 (2)_견적서(2001-1.)_견적서(2002-1)_(현)영산강 화원지구 포장공사" xfId="16543"/>
    <cellStyle name="_적격(화산) _하도1 (2)_견적서(2001-1.)_견적서(2002-1)_견적서(2002-1)" xfId="16544"/>
    <cellStyle name="_적격(화산) _하도1 (2)_견적서(2001-1.)_견적서(2002-1)_견적서(2002-1)_(현)영산강 화원지구 포장공사" xfId="16545"/>
    <cellStyle name="_적격(화산) _하도1 (2)_견적서(2001-1.)_견적서(2002-1)_대중견적서(2002-1)" xfId="16546"/>
    <cellStyle name="_적격(화산) _하도1 (2)_견적서(2001-1.)_견적서(2002-1)_대중견적서(2002-1)_(현)영산강 화원지구 포장공사" xfId="16547"/>
    <cellStyle name="_적격(화산) _하도1 (2)_견적서(2002-1)" xfId="16548"/>
    <cellStyle name="_적격(화산) _하도1 (2)_견적서(2002-1)_(현)영산강 화원지구 포장공사" xfId="16549"/>
    <cellStyle name="_적격(화산) _하도1 (2)_견적서(2002-1)_견적서(2002-1)" xfId="16550"/>
    <cellStyle name="_적격(화산) _하도1 (2)_견적서(2002-1)_견적서(2002-1)_(현)영산강 화원지구 포장공사" xfId="16551"/>
    <cellStyle name="_적격(화산) _하도1 (2)_견적서(2002-1)_대중견적서(2002-1)" xfId="16552"/>
    <cellStyle name="_적격(화산) _하도1 (2)_견적서(2002-1)_대중견적서(2002-1)_(현)영산강 화원지구 포장공사" xfId="16553"/>
    <cellStyle name="_적격(화산) _하도1 (2)_역곡동 견적서-제출-10월02일-46억8천" xfId="39978"/>
    <cellStyle name="_적격(화산) _하도1 (2)_역곡동 견적서-제출-10월02일-46억8천_LG전선 내역서(설비-2차)" xfId="39979"/>
    <cellStyle name="_적격(화산) _하도1 (2)_역곡동 견적서-제출-10월02일-46억8천_전기내역서(02.22)" xfId="39980"/>
    <cellStyle name="_적격(화산) _하도1 (2)_전기내역서(02.22)" xfId="39981"/>
    <cellStyle name="_적격(화산) _하사항" xfId="16554"/>
    <cellStyle name="_적격(화산) _하사항_(현)영산강 화원지구 포장공사" xfId="16555"/>
    <cellStyle name="_적격(화산) _하사항_buip (2)" xfId="16556"/>
    <cellStyle name="_적격(화산) _하사항_buip (2)_(현)영산강 화원지구 포장공사" xfId="16557"/>
    <cellStyle name="_적격(화산) _하사항_buip (2)_LG전선 내역서(설비-2차)" xfId="39982"/>
    <cellStyle name="_적격(화산) _하사항_buip (2)_견적서(2001-1)" xfId="16558"/>
    <cellStyle name="_적격(화산) _하사항_buip (2)_견적서(2001-1)_(현)영산강 화원지구 포장공사" xfId="16559"/>
    <cellStyle name="_적격(화산) _하사항_buip (2)_견적서(2001-1)_견적서(2002-1)" xfId="16560"/>
    <cellStyle name="_적격(화산) _하사항_buip (2)_견적서(2001-1)_견적서(2002-1)_(현)영산강 화원지구 포장공사" xfId="16561"/>
    <cellStyle name="_적격(화산) _하사항_buip (2)_견적서(2001-1)_견적서(2002-1)_견적서(2002-1)" xfId="16562"/>
    <cellStyle name="_적격(화산) _하사항_buip (2)_견적서(2001-1)_견적서(2002-1)_견적서(2002-1)_(현)영산강 화원지구 포장공사" xfId="16563"/>
    <cellStyle name="_적격(화산) _하사항_buip (2)_견적서(2001-1)_견적서(2002-1)_대중견적서(2002-1)" xfId="16564"/>
    <cellStyle name="_적격(화산) _하사항_buip (2)_견적서(2001-1)_견적서(2002-1)_대중견적서(2002-1)_(현)영산강 화원지구 포장공사" xfId="16565"/>
    <cellStyle name="_적격(화산) _하사항_buip (2)_견적서(2001-1.)" xfId="16566"/>
    <cellStyle name="_적격(화산) _하사항_buip (2)_견적서(2001-1.)_(현)영산강 화원지구 포장공사" xfId="16567"/>
    <cellStyle name="_적격(화산) _하사항_buip (2)_견적서(2001-1.)_견적서(2002-1)" xfId="16568"/>
    <cellStyle name="_적격(화산) _하사항_buip (2)_견적서(2001-1.)_견적서(2002-1)_(현)영산강 화원지구 포장공사" xfId="16569"/>
    <cellStyle name="_적격(화산) _하사항_buip (2)_견적서(2001-1.)_견적서(2002-1)_견적서(2002-1)" xfId="16570"/>
    <cellStyle name="_적격(화산) _하사항_buip (2)_견적서(2001-1.)_견적서(2002-1)_견적서(2002-1)_(현)영산강 화원지구 포장공사" xfId="16571"/>
    <cellStyle name="_적격(화산) _하사항_buip (2)_견적서(2001-1.)_견적서(2002-1)_대중견적서(2002-1)" xfId="16572"/>
    <cellStyle name="_적격(화산) _하사항_buip (2)_견적서(2001-1.)_견적서(2002-1)_대중견적서(2002-1)_(현)영산강 화원지구 포장공사" xfId="16573"/>
    <cellStyle name="_적격(화산) _하사항_buip (2)_견적서(2002-1)" xfId="16574"/>
    <cellStyle name="_적격(화산) _하사항_buip (2)_견적서(2002-1)_(현)영산강 화원지구 포장공사" xfId="16575"/>
    <cellStyle name="_적격(화산) _하사항_buip (2)_견적서(2002-1)_견적서(2002-1)" xfId="16576"/>
    <cellStyle name="_적격(화산) _하사항_buip (2)_견적서(2002-1)_견적서(2002-1)_(현)영산강 화원지구 포장공사" xfId="16577"/>
    <cellStyle name="_적격(화산) _하사항_buip (2)_견적서(2002-1)_대중견적서(2002-1)" xfId="16578"/>
    <cellStyle name="_적격(화산) _하사항_buip (2)_견적서(2002-1)_대중견적서(2002-1)_(현)영산강 화원지구 포장공사" xfId="16579"/>
    <cellStyle name="_적격(화산) _하사항_buip (2)_역곡동 견적서-제출-10월02일-46억8천" xfId="39983"/>
    <cellStyle name="_적격(화산) _하사항_buip (2)_역곡동 견적서-제출-10월02일-46억8천_LG전선 내역서(설비-2차)" xfId="39984"/>
    <cellStyle name="_적격(화산) _하사항_buip (2)_역곡동 견적서-제출-10월02일-46억8천_전기내역서(02.22)" xfId="39985"/>
    <cellStyle name="_적격(화산) _하사항_buip (2)_전기내역서(02.22)" xfId="39986"/>
    <cellStyle name="_적격(화산) _하사항_ip (2)" xfId="16580"/>
    <cellStyle name="_적격(화산) _하사항_ip (2)_(현)영산강 화원지구 포장공사" xfId="16581"/>
    <cellStyle name="_적격(화산) _하사항_ip (2)_LG전선 내역서(설비-2차)" xfId="39987"/>
    <cellStyle name="_적격(화산) _하사항_ip (2)_견적서(2001-1)" xfId="16582"/>
    <cellStyle name="_적격(화산) _하사항_ip (2)_견적서(2001-1)_(현)영산강 화원지구 포장공사" xfId="16583"/>
    <cellStyle name="_적격(화산) _하사항_ip (2)_견적서(2001-1)_견적서(2002-1)" xfId="16584"/>
    <cellStyle name="_적격(화산) _하사항_ip (2)_견적서(2001-1)_견적서(2002-1)_(현)영산강 화원지구 포장공사" xfId="16585"/>
    <cellStyle name="_적격(화산) _하사항_ip (2)_견적서(2001-1)_견적서(2002-1)_견적서(2002-1)" xfId="16586"/>
    <cellStyle name="_적격(화산) _하사항_ip (2)_견적서(2001-1)_견적서(2002-1)_견적서(2002-1)_(현)영산강 화원지구 포장공사" xfId="16587"/>
    <cellStyle name="_적격(화산) _하사항_ip (2)_견적서(2001-1)_견적서(2002-1)_대중견적서(2002-1)" xfId="16588"/>
    <cellStyle name="_적격(화산) _하사항_ip (2)_견적서(2001-1)_견적서(2002-1)_대중견적서(2002-1)_(현)영산강 화원지구 포장공사" xfId="16589"/>
    <cellStyle name="_적격(화산) _하사항_ip (2)_견적서(2001-1.)" xfId="16590"/>
    <cellStyle name="_적격(화산) _하사항_ip (2)_견적서(2001-1.)_(현)영산강 화원지구 포장공사" xfId="16591"/>
    <cellStyle name="_적격(화산) _하사항_ip (2)_견적서(2001-1.)_견적서(2002-1)" xfId="16592"/>
    <cellStyle name="_적격(화산) _하사항_ip (2)_견적서(2001-1.)_견적서(2002-1)_(현)영산강 화원지구 포장공사" xfId="16593"/>
    <cellStyle name="_적격(화산) _하사항_ip (2)_견적서(2001-1.)_견적서(2002-1)_견적서(2002-1)" xfId="16594"/>
    <cellStyle name="_적격(화산) _하사항_ip (2)_견적서(2001-1.)_견적서(2002-1)_견적서(2002-1)_(현)영산강 화원지구 포장공사" xfId="16595"/>
    <cellStyle name="_적격(화산) _하사항_ip (2)_견적서(2001-1.)_견적서(2002-1)_대중견적서(2002-1)" xfId="16596"/>
    <cellStyle name="_적격(화산) _하사항_ip (2)_견적서(2001-1.)_견적서(2002-1)_대중견적서(2002-1)_(현)영산강 화원지구 포장공사" xfId="16597"/>
    <cellStyle name="_적격(화산) _하사항_ip (2)_견적서(2002-1)" xfId="16598"/>
    <cellStyle name="_적격(화산) _하사항_ip (2)_견적서(2002-1)_(현)영산강 화원지구 포장공사" xfId="16599"/>
    <cellStyle name="_적격(화산) _하사항_ip (2)_견적서(2002-1)_견적서(2002-1)" xfId="16600"/>
    <cellStyle name="_적격(화산) _하사항_ip (2)_견적서(2002-1)_견적서(2002-1)_(현)영산강 화원지구 포장공사" xfId="16601"/>
    <cellStyle name="_적격(화산) _하사항_ip (2)_견적서(2002-1)_대중견적서(2002-1)" xfId="16602"/>
    <cellStyle name="_적격(화산) _하사항_ip (2)_견적서(2002-1)_대중견적서(2002-1)_(현)영산강 화원지구 포장공사" xfId="16603"/>
    <cellStyle name="_적격(화산) _하사항_ip (2)_역곡동 견적서-제출-10월02일-46억8천" xfId="39988"/>
    <cellStyle name="_적격(화산) _하사항_ip (2)_역곡동 견적서-제출-10월02일-46억8천_LG전선 내역서(설비-2차)" xfId="39989"/>
    <cellStyle name="_적격(화산) _하사항_ip (2)_역곡동 견적서-제출-10월02일-46억8천_전기내역서(02.22)" xfId="39990"/>
    <cellStyle name="_적격(화산) _하사항_ip (2)_전기내역서(02.22)" xfId="39991"/>
    <cellStyle name="_적격(화산) _하사항_jipbun (2)" xfId="16604"/>
    <cellStyle name="_적격(화산) _하사항_jipbun (2)_(현)영산강 화원지구 포장공사" xfId="16605"/>
    <cellStyle name="_적격(화산) _하사항_jipbun (2)_LG전선 내역서(설비-2차)" xfId="39992"/>
    <cellStyle name="_적격(화산) _하사항_jipbun (2)_견적서(2001-1)" xfId="16606"/>
    <cellStyle name="_적격(화산) _하사항_jipbun (2)_견적서(2001-1)_(현)영산강 화원지구 포장공사" xfId="16607"/>
    <cellStyle name="_적격(화산) _하사항_jipbun (2)_견적서(2001-1)_견적서(2002-1)" xfId="16608"/>
    <cellStyle name="_적격(화산) _하사항_jipbun (2)_견적서(2001-1)_견적서(2002-1)_(현)영산강 화원지구 포장공사" xfId="16609"/>
    <cellStyle name="_적격(화산) _하사항_jipbun (2)_견적서(2001-1)_견적서(2002-1)_견적서(2002-1)" xfId="16610"/>
    <cellStyle name="_적격(화산) _하사항_jipbun (2)_견적서(2001-1)_견적서(2002-1)_견적서(2002-1)_(현)영산강 화원지구 포장공사" xfId="16611"/>
    <cellStyle name="_적격(화산) _하사항_jipbun (2)_견적서(2001-1)_견적서(2002-1)_대중견적서(2002-1)" xfId="16612"/>
    <cellStyle name="_적격(화산) _하사항_jipbun (2)_견적서(2001-1)_견적서(2002-1)_대중견적서(2002-1)_(현)영산강 화원지구 포장공사" xfId="16613"/>
    <cellStyle name="_적격(화산) _하사항_jipbun (2)_견적서(2001-1.)" xfId="16614"/>
    <cellStyle name="_적격(화산) _하사항_jipbun (2)_견적서(2001-1.)_(현)영산강 화원지구 포장공사" xfId="16615"/>
    <cellStyle name="_적격(화산) _하사항_jipbun (2)_견적서(2001-1.)_견적서(2002-1)" xfId="16616"/>
    <cellStyle name="_적격(화산) _하사항_jipbun (2)_견적서(2001-1.)_견적서(2002-1)_(현)영산강 화원지구 포장공사" xfId="16617"/>
    <cellStyle name="_적격(화산) _하사항_jipbun (2)_견적서(2001-1.)_견적서(2002-1)_견적서(2002-1)" xfId="16618"/>
    <cellStyle name="_적격(화산) _하사항_jipbun (2)_견적서(2001-1.)_견적서(2002-1)_견적서(2002-1)_(현)영산강 화원지구 포장공사" xfId="16619"/>
    <cellStyle name="_적격(화산) _하사항_jipbun (2)_견적서(2001-1.)_견적서(2002-1)_대중견적서(2002-1)" xfId="16620"/>
    <cellStyle name="_적격(화산) _하사항_jipbun (2)_견적서(2001-1.)_견적서(2002-1)_대중견적서(2002-1)_(현)영산강 화원지구 포장공사" xfId="16621"/>
    <cellStyle name="_적격(화산) _하사항_jipbun (2)_견적서(2002-1)" xfId="16622"/>
    <cellStyle name="_적격(화산) _하사항_jipbun (2)_견적서(2002-1)_(현)영산강 화원지구 포장공사" xfId="16623"/>
    <cellStyle name="_적격(화산) _하사항_jipbun (2)_견적서(2002-1)_견적서(2002-1)" xfId="16624"/>
    <cellStyle name="_적격(화산) _하사항_jipbun (2)_견적서(2002-1)_견적서(2002-1)_(현)영산강 화원지구 포장공사" xfId="16625"/>
    <cellStyle name="_적격(화산) _하사항_jipbun (2)_견적서(2002-1)_대중견적서(2002-1)" xfId="16626"/>
    <cellStyle name="_적격(화산) _하사항_jipbun (2)_견적서(2002-1)_대중견적서(2002-1)_(현)영산강 화원지구 포장공사" xfId="16627"/>
    <cellStyle name="_적격(화산) _하사항_jipbun (2)_역곡동 견적서-제출-10월02일-46억8천" xfId="39993"/>
    <cellStyle name="_적격(화산) _하사항_jipbun (2)_역곡동 견적서-제출-10월02일-46억8천_LG전선 내역서(설비-2차)" xfId="39994"/>
    <cellStyle name="_적격(화산) _하사항_jipbun (2)_역곡동 견적서-제출-10월02일-46억8천_전기내역서(02.22)" xfId="39995"/>
    <cellStyle name="_적격(화산) _하사항_jipbun (2)_전기내역서(02.22)" xfId="39996"/>
    <cellStyle name="_적격(화산) _하사항_LG전선 내역서(설비-2차)" xfId="39997"/>
    <cellStyle name="_적격(화산) _하사항_견적서(2001-1)" xfId="16628"/>
    <cellStyle name="_적격(화산) _하사항_견적서(2001-1)_(현)영산강 화원지구 포장공사" xfId="16629"/>
    <cellStyle name="_적격(화산) _하사항_견적서(2001-1)_견적서(2002-1)" xfId="16630"/>
    <cellStyle name="_적격(화산) _하사항_견적서(2001-1)_견적서(2002-1)_(현)영산강 화원지구 포장공사" xfId="16631"/>
    <cellStyle name="_적격(화산) _하사항_견적서(2001-1)_견적서(2002-1)_견적서(2002-1)" xfId="16632"/>
    <cellStyle name="_적격(화산) _하사항_견적서(2001-1)_견적서(2002-1)_견적서(2002-1)_(현)영산강 화원지구 포장공사" xfId="16633"/>
    <cellStyle name="_적격(화산) _하사항_견적서(2001-1)_견적서(2002-1)_대중견적서(2002-1)" xfId="16634"/>
    <cellStyle name="_적격(화산) _하사항_견적서(2001-1)_견적서(2002-1)_대중견적서(2002-1)_(현)영산강 화원지구 포장공사" xfId="16635"/>
    <cellStyle name="_적격(화산) _하사항_견적서(2001-1.)" xfId="16636"/>
    <cellStyle name="_적격(화산) _하사항_견적서(2001-1.)_(현)영산강 화원지구 포장공사" xfId="16637"/>
    <cellStyle name="_적격(화산) _하사항_견적서(2001-1.)_견적서(2002-1)" xfId="16638"/>
    <cellStyle name="_적격(화산) _하사항_견적서(2001-1.)_견적서(2002-1)_(현)영산강 화원지구 포장공사" xfId="16639"/>
    <cellStyle name="_적격(화산) _하사항_견적서(2001-1.)_견적서(2002-1)_견적서(2002-1)" xfId="16640"/>
    <cellStyle name="_적격(화산) _하사항_견적서(2001-1.)_견적서(2002-1)_견적서(2002-1)_(현)영산강 화원지구 포장공사" xfId="16641"/>
    <cellStyle name="_적격(화산) _하사항_견적서(2001-1.)_견적서(2002-1)_대중견적서(2002-1)" xfId="16642"/>
    <cellStyle name="_적격(화산) _하사항_견적서(2001-1.)_견적서(2002-1)_대중견적서(2002-1)_(현)영산강 화원지구 포장공사" xfId="16643"/>
    <cellStyle name="_적격(화산) _하사항_견적서(2002-1)" xfId="16644"/>
    <cellStyle name="_적격(화산) _하사항_견적서(2002-1)_(현)영산강 화원지구 포장공사" xfId="16645"/>
    <cellStyle name="_적격(화산) _하사항_견적서(2002-1)_견적서(2002-1)" xfId="16646"/>
    <cellStyle name="_적격(화산) _하사항_견적서(2002-1)_견적서(2002-1)_(현)영산강 화원지구 포장공사" xfId="16647"/>
    <cellStyle name="_적격(화산) _하사항_견적서(2002-1)_대중견적서(2002-1)" xfId="16648"/>
    <cellStyle name="_적격(화산) _하사항_견적서(2002-1)_대중견적서(2002-1)_(현)영산강 화원지구 포장공사" xfId="16649"/>
    <cellStyle name="_적격(화산) _하사항_역곡동 견적서-제출-10월02일-46억8천" xfId="39998"/>
    <cellStyle name="_적격(화산) _하사항_역곡동 견적서-제출-10월02일-46억8천_LG전선 내역서(설비-2차)" xfId="39999"/>
    <cellStyle name="_적격(화산) _하사항_역곡동 견적서-제출-10월02일-46억8천_전기내역서(02.22)" xfId="40000"/>
    <cellStyle name="_적격(화산) _하사항_전기내역서(02.22)" xfId="40001"/>
    <cellStyle name="_적격(화산) _현설양식" xfId="16650"/>
    <cellStyle name="_적격(화산) _현설양식_군산엔진공장견적서(토공,부대공)" xfId="16651"/>
    <cellStyle name="_적격(화산) _현장설명" xfId="16652"/>
    <cellStyle name="_적격(화산) _현장설명_군산엔진공장견적서(토공,부대공)" xfId="16653"/>
    <cellStyle name="_적격(화산) _호남권투찰1" xfId="40002"/>
    <cellStyle name="_적격(화산) _호남권투찰1_1. 가실행예산(0629 도면기준)" xfId="40003"/>
    <cellStyle name="_적격(화산) _호남권투찰1_1. 가실행예산(0629 도면기준)_4.일신통신 가실행예산(재견적合)" xfId="40004"/>
    <cellStyle name="_적격(화산) _호남권투찰1_1. 가실행예산(0629 도면기준)_을" xfId="40005"/>
    <cellStyle name="_적격(화산) _호남권투찰1_1.본실행 - 조정(안)" xfId="40006"/>
    <cellStyle name="_적격(화산) _호남권투찰1_1.본실행 - 조정(안)_4.일신통신 가실행예산(재견적合)" xfId="40007"/>
    <cellStyle name="_적격(화산) _호남권투찰1_1.본실행 - 조정(안)_을" xfId="40008"/>
    <cellStyle name="_적격(화산) _호남권투찰1_4.일신통신 가실행예산(재견적合)" xfId="40009"/>
    <cellStyle name="_적격(화산) _호남권투찰1_을" xfId="40010"/>
    <cellStyle name="_적격(화산) _호남권투찰1_총괄 내역서" xfId="40011"/>
    <cellStyle name="_적격(화산) _호남권투찰1_총괄 내역서_4.일신통신 가실행예산(재견적合)" xfId="40012"/>
    <cellStyle name="_적격(화산) _호남권투찰1_총괄 내역서_을" xfId="40013"/>
    <cellStyle name="_적격(화산) _흥산-구룡" xfId="16654"/>
    <cellStyle name="_적격(화산) _흥산-구룡_030902 아산154KV 관로 전기공사" xfId="16655"/>
    <cellStyle name="_적격(화산) _흥산-구룡_실행예산서" xfId="16656"/>
    <cellStyle name="_적격(화산) _흥산-구룡_실행예산서(3공구)" xfId="16657"/>
    <cellStyle name="_적격(화산) _흥산-구룡_실행예산서(3공구)_030902 아산154KV 관로 전기공사" xfId="16658"/>
    <cellStyle name="_적격(화산) _흥산-구룡_실행예산서(문산IC)" xfId="16659"/>
    <cellStyle name="_적격(화산) _흥산-구룡_실행예산서(문산IC)_030902 아산154KV 관로 전기공사" xfId="16660"/>
    <cellStyle name="_적격(화산) _흥산-구룡_실행예산서_030902 아산154KV 관로 전기공사" xfId="16661"/>
    <cellStyle name="_적선동목산빌딩" xfId="40014"/>
    <cellStyle name="_적지적수" xfId="1175"/>
    <cellStyle name="_적지적수 10" xfId="16662"/>
    <cellStyle name="_적지적수 11" xfId="16663"/>
    <cellStyle name="_적지적수 12" xfId="16664"/>
    <cellStyle name="_적지적수 2" xfId="16665"/>
    <cellStyle name="_적지적수 3" xfId="16666"/>
    <cellStyle name="_적지적수 4" xfId="16667"/>
    <cellStyle name="_적지적수 5" xfId="16668"/>
    <cellStyle name="_적지적수 6" xfId="16669"/>
    <cellStyle name="_적지적수 7" xfId="16670"/>
    <cellStyle name="_적지적수 8" xfId="16671"/>
    <cellStyle name="_적지적수 9" xfId="16672"/>
    <cellStyle name="_전곡교종점측교대" xfId="1176"/>
    <cellStyle name="_전곡교종점측교대_Abut(PILE)-SI" xfId="1177"/>
    <cellStyle name="_전곡교종점측교대_동해교대(PILE)" xfId="1178"/>
    <cellStyle name="_전곡교종점측교대_석산고가a2(직접기초)SI" xfId="1179"/>
    <cellStyle name="_전곡교종점측교대_신둔천Abut(PILE)-시점" xfId="1180"/>
    <cellStyle name="_전곡교종점측교대_신둔천Abut(PILE)-쫑점" xfId="1181"/>
    <cellStyle name="_전기" xfId="35291"/>
    <cellStyle name="_전기 5월 23일(최종분)" xfId="40015"/>
    <cellStyle name="_전기 오창_진천수량산출서" xfId="35292"/>
    <cellStyle name="_전기(고강도접지판)_여건보고1015_제출용" xfId="35293"/>
    <cellStyle name="_전기1" xfId="4538"/>
    <cellStyle name="_전기계측예산서(총원가계산)-re02" xfId="40016"/>
    <cellStyle name="_전기계측예산서(총원가계산)-re02 10" xfId="40017"/>
    <cellStyle name="_전기계측예산서(총원가계산)-re02 11" xfId="40018"/>
    <cellStyle name="_전기계측예산서(총원가계산)-re02 12" xfId="40019"/>
    <cellStyle name="_전기계측예산서(총원가계산)-re02 13" xfId="40020"/>
    <cellStyle name="_전기계측예산서(총원가계산)-re02 14" xfId="40021"/>
    <cellStyle name="_전기계측예산서(총원가계산)-re02 2" xfId="40022"/>
    <cellStyle name="_전기계측예산서(총원가계산)-re02 3" xfId="40023"/>
    <cellStyle name="_전기계측예산서(총원가계산)-re02 4" xfId="40024"/>
    <cellStyle name="_전기계측예산서(총원가계산)-re02 5" xfId="40025"/>
    <cellStyle name="_전기계측예산서(총원가계산)-re02 6" xfId="40026"/>
    <cellStyle name="_전기계측예산서(총원가계산)-re02 7" xfId="40027"/>
    <cellStyle name="_전기계측예산서(총원가계산)-re02 8" xfId="40028"/>
    <cellStyle name="_전기계측예산서(총원가계산)-re02 9" xfId="40029"/>
    <cellStyle name="_전기공사" xfId="4539"/>
    <cellStyle name="_전기공사_김천농업기술센터-이정준0420" xfId="40030"/>
    <cellStyle name="_전기공사_김천전망대조명공사0323" xfId="40031"/>
    <cellStyle name="_전기공사_김천전망대조명공사0323_김천농업기술센터-이정준0420" xfId="40032"/>
    <cellStyle name="_전기공사시방서_일반" xfId="1182"/>
    <cellStyle name="_전기공사실행(전체)내역" xfId="40033"/>
    <cellStyle name="_전기내역(재노경)" xfId="16673"/>
    <cellStyle name="_전기내역서" xfId="40034"/>
    <cellStyle name="_전기내역서 10" xfId="40035"/>
    <cellStyle name="_전기내역서 11" xfId="40036"/>
    <cellStyle name="_전기내역서 12" xfId="40037"/>
    <cellStyle name="_전기내역서 13" xfId="40038"/>
    <cellStyle name="_전기내역서 14" xfId="40039"/>
    <cellStyle name="_전기내역서 2" xfId="40040"/>
    <cellStyle name="_전기내역서 3" xfId="40041"/>
    <cellStyle name="_전기내역서 4" xfId="40042"/>
    <cellStyle name="_전기내역서 5" xfId="40043"/>
    <cellStyle name="_전기내역서 6" xfId="40044"/>
    <cellStyle name="_전기내역서 7" xfId="40045"/>
    <cellStyle name="_전기내역서 8" xfId="40046"/>
    <cellStyle name="_전기내역서 9" xfId="40047"/>
    <cellStyle name="_전기-내역서(12)" xfId="35294"/>
    <cellStyle name="_전기내역서(비양도 도선대합실)-50%" xfId="40048"/>
    <cellStyle name="_전기내역서(전기)" xfId="40049"/>
    <cellStyle name="_전기내역서(전기) 10" xfId="40050"/>
    <cellStyle name="_전기내역서(전기) 11" xfId="40051"/>
    <cellStyle name="_전기내역서(전기) 12" xfId="40052"/>
    <cellStyle name="_전기내역서(전기) 13" xfId="40053"/>
    <cellStyle name="_전기내역서(전기) 14" xfId="40054"/>
    <cellStyle name="_전기내역서(전기) 2" xfId="40055"/>
    <cellStyle name="_전기내역서(전기) 3" xfId="40056"/>
    <cellStyle name="_전기내역서(전기) 4" xfId="40057"/>
    <cellStyle name="_전기내역서(전기) 5" xfId="40058"/>
    <cellStyle name="_전기내역서(전기) 6" xfId="40059"/>
    <cellStyle name="_전기내역서(전기) 7" xfId="40060"/>
    <cellStyle name="_전기내역서(전기) 8" xfId="40061"/>
    <cellStyle name="_전기내역서(전기) 9" xfId="40062"/>
    <cellStyle name="_전기내역서(제주교대0726)_내역서" xfId="40063"/>
    <cellStyle name="_전기내역서-2" xfId="40064"/>
    <cellStyle name="_전기내역서C" xfId="16674"/>
    <cellStyle name="_전기로비(실정보고수정) 20050114" xfId="4540"/>
    <cellStyle name="_전기물량" xfId="40065"/>
    <cellStyle name="_전기물량_구엄교(전기내역서)최종" xfId="40066"/>
    <cellStyle name="_전기물량_구엄교(전기내역서)최종_변경후내역서 " xfId="40067"/>
    <cellStyle name="_전기물량_단가비교(1월)" xfId="40068"/>
    <cellStyle name="_전기물량_단가비교(1월)_변경후내역서 " xfId="40069"/>
    <cellStyle name="_전기물량_단가비교(1월)_전기내역서(귀일중-분전반제외-0610)" xfId="40070"/>
    <cellStyle name="_전기물량_변경후내역서 " xfId="40071"/>
    <cellStyle name="_전기물량_세화중(전기내역서)-0305" xfId="40072"/>
    <cellStyle name="_전기물량_세화중(전기내역서)-0305_변경후내역서 " xfId="40073"/>
    <cellStyle name="_전기물량_소방내역서(동홍초등학교 교실 및 E.V 증축공사)" xfId="40074"/>
    <cellStyle name="_전기물량_소방내역서(동홍초등학교 교실 및 E.V 증축공사)_변경후내역서 " xfId="40075"/>
    <cellStyle name="_전기물량_소방내역서(동홍초등학교 교실 및 E.V 증축공사)-정광수" xfId="40076"/>
    <cellStyle name="_전기물량_소방내역서(동홍초등학교 교실 및 E.V 증축공사)-정광수_변경후내역서 " xfId="40077"/>
    <cellStyle name="_전기물량_소방내역서(하례교 교실증축 및 화장실 대수선공사)" xfId="40078"/>
    <cellStyle name="_전기물량_소방내역서(하례교 교실증축 및 화장실 대수선공사)_변경후내역서 " xfId="40079"/>
    <cellStyle name="_전기물량_애월교(전기내역서)-0307" xfId="40080"/>
    <cellStyle name="_전기물량_애월교(전기내역서)-0307_변경후내역서 " xfId="40081"/>
    <cellStyle name="_전기물량_애월교(전기내역서)최종" xfId="40082"/>
    <cellStyle name="_전기물량_애월교(전기내역서)최종_변경후내역서 " xfId="40083"/>
    <cellStyle name="_전기물량_애월교(전기내역서)최종_전기내역서(귀일중-분전반제외-0610)" xfId="40084"/>
    <cellStyle name="_전기물량_애월중(전기내역서)최종" xfId="40085"/>
    <cellStyle name="_전기물량_애월중(전기내역서)최종_변경후내역서 " xfId="40086"/>
    <cellStyle name="_전기물량_일위" xfId="40087"/>
    <cellStyle name="_전기물량_일위_변경후내역서 " xfId="40088"/>
    <cellStyle name="_전기물량_일위대가" xfId="40089"/>
    <cellStyle name="_전기물량_일위대가_변경후내역서 " xfId="40090"/>
    <cellStyle name="_전기물량_일위대가_전기내역서(귀일중-분전반제외-0610)" xfId="40091"/>
    <cellStyle name="_전기물량_전기내역서" xfId="40092"/>
    <cellStyle name="_전기물량_전기내역서(곽금교)" xfId="40093"/>
    <cellStyle name="_전기물량_전기내역서(곽금교)_전기내역서" xfId="40094"/>
    <cellStyle name="_전기물량_전기내역서(곽금교)_전기내역서(0625)" xfId="40095"/>
    <cellStyle name="_전기물량_전기내역서(곽금교)_전기내역서(0625)_전기내역서" xfId="40096"/>
    <cellStyle name="_전기물량_전기내역서(곽금교)_전기내역서(귀일중-분전반제외-0610)" xfId="40097"/>
    <cellStyle name="_전기물량_전기내역서(곽금교)_전기내역서(동화교)" xfId="40098"/>
    <cellStyle name="_전기물량_전기내역서(곽금교)_전기내역서(동화교)_전기내역서" xfId="40099"/>
    <cellStyle name="_전기물량_전기내역서(곽금교)_전기내역서(동화교)_전기내역서(0625)" xfId="40100"/>
    <cellStyle name="_전기물량_전기내역서(곽금교)_전기내역서(동화교)_전기내역서(0625)_전기내역서" xfId="40101"/>
    <cellStyle name="_전기물량_전기내역서(곽금교)_전기내역서(동화교)_전기내역서(귀일중-분전반제외-0610)" xfId="40102"/>
    <cellStyle name="_전기물량_전기내역서(곽금교)_전기내역서(동화교)_전기내역서_전기내역서" xfId="40103"/>
    <cellStyle name="_전기물량_전기내역서(곽금교)_전기내역서_전기내역서" xfId="40104"/>
    <cellStyle name="_전기물량_전기내역서(구례수영장)" xfId="40105"/>
    <cellStyle name="_전기물량_전기내역서(구례수영장)_전기내역서(구례수영장-0415)" xfId="40106"/>
    <cellStyle name="_전기물량_전기내역서(귀일중-분전반제외-0610)" xfId="40107"/>
    <cellStyle name="_전기물량_전기내역서(금악교-0516최종)" xfId="40108"/>
    <cellStyle name="_전기물량_전기내역서(금악교-0516최종)_전기내역서(귀일중-분전반제외-0610)" xfId="40109"/>
    <cellStyle name="_전기물량_전기내역서(금악교-에어컨)" xfId="40110"/>
    <cellStyle name="_전기물량_전기내역서(금악교-에어컨)_전기내역서" xfId="40111"/>
    <cellStyle name="_전기물량_전기내역서(금악교-에어컨)_전기내역서(0625)" xfId="40112"/>
    <cellStyle name="_전기물량_전기내역서(금악교-에어컨)_전기내역서(0625)_전기내역서" xfId="40113"/>
    <cellStyle name="_전기물량_전기내역서(금악교-에어컨)_전기내역서(귀일중-분전반제외-0610)" xfId="40114"/>
    <cellStyle name="_전기물량_전기내역서(금악교-에어컨)_전기내역서_전기내역서" xfId="40115"/>
    <cellStyle name="_전기물량_전기내역서(동홍초등학교 교실 및 E.V 증축공사)" xfId="40116"/>
    <cellStyle name="_전기물량_전기내역서(동홍초등학교 교실 및 E.V 증축공사)_변경후내역서 " xfId="40117"/>
    <cellStyle name="_전기물량_전기내역서(동홍초등학교 교실 및 E.V 증축공사)-정광수" xfId="40118"/>
    <cellStyle name="_전기물량_전기내역서(동홍초등학교 교실 및 E.V 증축공사)-정광수_변경후내역서 " xfId="40119"/>
    <cellStyle name="_전기물량_전기내역서(동홍초등학교 교실 및 E.V 증축공사)-최종" xfId="40120"/>
    <cellStyle name="_전기물량_전기내역서(동홍초등학교 교실 및 E.V 증축공사)-최종_변경후내역서 " xfId="40121"/>
    <cellStyle name="_전기물량_전기내역서(동화교-최종)" xfId="40122"/>
    <cellStyle name="_전기물량_전기내역서(동화교-최종)_전기내역서(귀일중-분전반제외-0610)" xfId="40123"/>
    <cellStyle name="_전기물량_전기내역서(물메0725)" xfId="40124"/>
    <cellStyle name="_전기물량_전기내역서(삼양동사무소)" xfId="40125"/>
    <cellStyle name="_전기물량_전기내역서(온성학교)" xfId="40126"/>
    <cellStyle name="_전기물량_전기내역서(온성학교)_변경후내역서 " xfId="40127"/>
    <cellStyle name="_전기물량_전기내역서(제주시교육청사)" xfId="40128"/>
    <cellStyle name="_전기물량_전기내역서(탐라교육원)-최종" xfId="40129"/>
    <cellStyle name="_전기물량_전기내역서(하나로마트)" xfId="40130"/>
    <cellStyle name="_전기물량_전기내역서(하나로마트)_변경후내역서 " xfId="40131"/>
    <cellStyle name="_전기물량_전기내역서(하례교 교실증축 및 화장실 대수선공사)" xfId="40132"/>
    <cellStyle name="_전기물량_전기내역서(하례교 교실증축 및 화장실 대수선공사)_변경후내역서 " xfId="40133"/>
    <cellStyle name="_전기물량_전기내역서1" xfId="40134"/>
    <cellStyle name="_전기물량_전기표지 및 산출서(절물)" xfId="40135"/>
    <cellStyle name="_전기물량_전기표지 및 산출서(절물)_변경후내역서 " xfId="40136"/>
    <cellStyle name="_전기물량_조천중(전기내역서)최종 (1)" xfId="40137"/>
    <cellStyle name="_전기물량_조천중(전기내역서)최종 (1)_변경후내역서 " xfId="40138"/>
    <cellStyle name="_전기물량_조천중(전기내역서)최종 (1)_전기내역서(귀일중-분전반제외-0610)" xfId="40139"/>
    <cellStyle name="_전기물량_통신내역서(구례군)" xfId="40140"/>
    <cellStyle name="_전기물량_통신내역서(구례군)_전기내역서(구례수영장-0415)" xfId="40141"/>
    <cellStyle name="_전기물량_통신내역서(동홍초등학교 교실 및 E.V 증축공사)" xfId="40142"/>
    <cellStyle name="_전기물량_통신내역서(동홍초등학교 교실 및 E.V 증축공사)_변경후내역서 " xfId="40143"/>
    <cellStyle name="_전기물량_통신내역서(동홍초등학교 교실 및 E.V 증축공사)-최종" xfId="40144"/>
    <cellStyle name="_전기물량_통신내역서(동홍초등학교 교실 및 E.V 증축공사)-최종_변경후내역서 " xfId="40145"/>
    <cellStyle name="_전기물량_통신내역서(하나로마트)" xfId="40146"/>
    <cellStyle name="_전기물량_통신내역서(하나로마트)_변경후내역서 " xfId="40147"/>
    <cellStyle name="_전기물량_통신내역서(하례교 교실증축 및 화장실 대수선공사)" xfId="40148"/>
    <cellStyle name="_전기물량_통신내역서(하례교 교실증축 및 화장실 대수선공사)_변경후내역서 " xfId="40149"/>
    <cellStyle name="_전기물량_플러스마트 전기설비공사" xfId="40150"/>
    <cellStyle name="_전기산출서" xfId="40151"/>
    <cellStyle name="_전기설계서1" xfId="40152"/>
    <cellStyle name="_전기순공사비(증설)" xfId="40153"/>
    <cellStyle name="_전기순공사비(증설) 10" xfId="40154"/>
    <cellStyle name="_전기순공사비(증설) 11" xfId="40155"/>
    <cellStyle name="_전기순공사비(증설) 12" xfId="40156"/>
    <cellStyle name="_전기순공사비(증설) 13" xfId="40157"/>
    <cellStyle name="_전기순공사비(증설) 14" xfId="40158"/>
    <cellStyle name="_전기순공사비(증설) 2" xfId="40159"/>
    <cellStyle name="_전기순공사비(증설) 3" xfId="40160"/>
    <cellStyle name="_전기순공사비(증설) 4" xfId="40161"/>
    <cellStyle name="_전기순공사비(증설) 5" xfId="40162"/>
    <cellStyle name="_전기순공사비(증설) 6" xfId="40163"/>
    <cellStyle name="_전기순공사비(증설) 7" xfId="40164"/>
    <cellStyle name="_전기순공사비(증설) 8" xfId="40165"/>
    <cellStyle name="_전기순공사비(증설) 9" xfId="40166"/>
    <cellStyle name="_전기실행예산(공동도급)" xfId="40167"/>
    <cellStyle name="_전기예산서(고도처리)" xfId="40168"/>
    <cellStyle name="_전기예산서(고도처리) 10" xfId="40169"/>
    <cellStyle name="_전기예산서(고도처리) 11" xfId="40170"/>
    <cellStyle name="_전기예산서(고도처리) 12" xfId="40171"/>
    <cellStyle name="_전기예산서(고도처리) 13" xfId="40172"/>
    <cellStyle name="_전기예산서(고도처리) 14" xfId="40173"/>
    <cellStyle name="_전기예산서(고도처리) 2" xfId="40174"/>
    <cellStyle name="_전기예산서(고도처리) 3" xfId="40175"/>
    <cellStyle name="_전기예산서(고도처리) 4" xfId="40176"/>
    <cellStyle name="_전기예산서(고도처리) 5" xfId="40177"/>
    <cellStyle name="_전기예산서(고도처리) 6" xfId="40178"/>
    <cellStyle name="_전기예산서(고도처리) 7" xfId="40179"/>
    <cellStyle name="_전기예산서(고도처리) 8" xfId="40180"/>
    <cellStyle name="_전기예산서(고도처리) 9" xfId="40181"/>
    <cellStyle name="_전기용량계산서(주문진 폐수처리장)-R1" xfId="40182"/>
    <cellStyle name="_전기용량계산서(주문진 폐수처리장)-R1 10" xfId="40183"/>
    <cellStyle name="_전기용량계산서(주문진 폐수처리장)-R1 11" xfId="40184"/>
    <cellStyle name="_전기용량계산서(주문진 폐수처리장)-R1 12" xfId="40185"/>
    <cellStyle name="_전기용량계산서(주문진 폐수처리장)-R1 13" xfId="40186"/>
    <cellStyle name="_전기용량계산서(주문진 폐수처리장)-R1 14" xfId="40187"/>
    <cellStyle name="_전기용량계산서(주문진 폐수처리장)-R1 2" xfId="40188"/>
    <cellStyle name="_전기용량계산서(주문진 폐수처리장)-R1 3" xfId="40189"/>
    <cellStyle name="_전기용량계산서(주문진 폐수처리장)-R1 4" xfId="40190"/>
    <cellStyle name="_전기용량계산서(주문진 폐수처리장)-R1 5" xfId="40191"/>
    <cellStyle name="_전기용량계산서(주문진 폐수처리장)-R1 6" xfId="40192"/>
    <cellStyle name="_전기용량계산서(주문진 폐수처리장)-R1 7" xfId="40193"/>
    <cellStyle name="_전기용량계산서(주문진 폐수처리장)-R1 8" xfId="40194"/>
    <cellStyle name="_전기용량계산서(주문진 폐수처리장)-R1 9" xfId="40195"/>
    <cellStyle name="_전기원가계산_03_6_14" xfId="35295"/>
    <cellStyle name="_전남남부권광역상수도 수처리모형(설치-최종)" xfId="35296"/>
    <cellStyle name="_전남남부권광역상수도 수처리모형(제조-수정)" xfId="35297"/>
    <cellStyle name="_전남남부권광역상수도 수처리모형(제조-수정)_1. 기계환경분야(0709)" xfId="35298"/>
    <cellStyle name="_전남남부권광역상수도 수처리모형(제조-수정)_1. 기계환경분야(0709)_1. 기계환경분야(0709)" xfId="35299"/>
    <cellStyle name="_전남남부권광역상수도 수처리모형(제조-수정)_1. 기계환경분야(0709)_1. 기계환경분야(0709)_공사_응집용교반기_원일기계_조달청" xfId="35300"/>
    <cellStyle name="_전남남부권광역상수도 수처리모형(제조-수정)_1. 기계환경분야(0709)_1. 기계환경분야(0709)_공사_응집용교반기_원일기계_조달청_설치원가" xfId="35301"/>
    <cellStyle name="_전남남부권광역상수도 수처리모형(제조-수정)_1. 기계환경분야(0709)_1. 기계환경분야(0709)_공사_응집용교반기_원일기계_조달청_설치원가_우체국예금특별회계 회계제도 개선방안 연구용역" xfId="35302"/>
    <cellStyle name="_전남남부권광역상수도 수처리모형(제조-수정)_1. 기계환경분야(0709)_1. 기계환경분야(0709)_공사_응집용교반기_원일기계_조달청_설치원가_해외농업개발 농산물 물류 조사_한국농어촌공사" xfId="35303"/>
    <cellStyle name="_전남남부권광역상수도 수처리모형(제조-수정)_1. 기계환경분야(0709)_1. 기계환경분야(0709)_공사_응집용교반기_원일기계_조달청_우체국예금특별회계 회계제도 개선방안 연구용역" xfId="35304"/>
    <cellStyle name="_전남남부권광역상수도 수처리모형(제조-수정)_1. 기계환경분야(0709)_1. 기계환경분야(0709)_공사_응집용교반기_원일기계_조달청_해외농업개발 농산물 물류 조사_한국농어촌공사" xfId="35305"/>
    <cellStyle name="_전남남부권광역상수도 수처리모형(제조-수정)_1. 기계환경분야(0709)_1. 기계환경분야(0709)_우체국예금특별회계 회계제도 개선방안 연구용역" xfId="35306"/>
    <cellStyle name="_전남남부권광역상수도 수처리모형(제조-수정)_1. 기계환경분야(0709)_1. 기계환경분야(0709)_해외농업개발 농산물 물류 조사_한국농어촌공사" xfId="35307"/>
    <cellStyle name="_전남남부권광역상수도 수처리모형(제조-수정)_1. 기계환경분야(0709)_1. 기계환경분야(제조)" xfId="35308"/>
    <cellStyle name="_전남남부권광역상수도 수처리모형(제조-수정)_1. 기계환경분야(0709)_1. 기계환경분야(제조)_공사_응집용교반기_원일기계_조달청" xfId="35309"/>
    <cellStyle name="_전남남부권광역상수도 수처리모형(제조-수정)_1. 기계환경분야(0709)_1. 기계환경분야(제조)_공사_응집용교반기_원일기계_조달청_설치원가" xfId="35310"/>
    <cellStyle name="_전남남부권광역상수도 수처리모형(제조-수정)_1. 기계환경분야(0709)_1. 기계환경분야(제조)_공사_응집용교반기_원일기계_조달청_설치원가_우체국예금특별회계 회계제도 개선방안 연구용역" xfId="35311"/>
    <cellStyle name="_전남남부권광역상수도 수처리모형(제조-수정)_1. 기계환경분야(0709)_1. 기계환경분야(제조)_공사_응집용교반기_원일기계_조달청_설치원가_해외농업개발 농산물 물류 조사_한국농어촌공사" xfId="35312"/>
    <cellStyle name="_전남남부권광역상수도 수처리모형(제조-수정)_1. 기계환경분야(0709)_1. 기계환경분야(제조)_공사_응집용교반기_원일기계_조달청_우체국예금특별회계 회계제도 개선방안 연구용역" xfId="35313"/>
    <cellStyle name="_전남남부권광역상수도 수처리모형(제조-수정)_1. 기계환경분야(0709)_1. 기계환경분야(제조)_공사_응집용교반기_원일기계_조달청_해외농업개발 농산물 물류 조사_한국농어촌공사" xfId="35314"/>
    <cellStyle name="_전남남부권광역상수도 수처리모형(제조-수정)_1. 기계환경분야(0709)_1. 기계환경분야(제조)_우체국예금특별회계 회계제도 개선방안 연구용역" xfId="35315"/>
    <cellStyle name="_전남남부권광역상수도 수처리모형(제조-수정)_1. 기계환경분야(0709)_1. 기계환경분야(제조)_해외농업개발 농산물 물류 조사_한국농어촌공사" xfId="35316"/>
    <cellStyle name="_전남남부권광역상수도 수처리모형(제조-수정)_1. 기계환경분야(0709)_공사_응집용교반기_원일기계_조달청" xfId="35317"/>
    <cellStyle name="_전남남부권광역상수도 수처리모형(제조-수정)_1. 기계환경분야(0709)_공사_응집용교반기_원일기계_조달청_설치원가" xfId="35318"/>
    <cellStyle name="_전남남부권광역상수도 수처리모형(제조-수정)_1. 기계환경분야(0709)_공사_응집용교반기_원일기계_조달청_설치원가_우체국예금특별회계 회계제도 개선방안 연구용역" xfId="35319"/>
    <cellStyle name="_전남남부권광역상수도 수처리모형(제조-수정)_1. 기계환경분야(0709)_공사_응집용교반기_원일기계_조달청_설치원가_해외농업개발 농산물 물류 조사_한국농어촌공사" xfId="35320"/>
    <cellStyle name="_전남남부권광역상수도 수처리모형(제조-수정)_1. 기계환경분야(0709)_공사_응집용교반기_원일기계_조달청_우체국예금특별회계 회계제도 개선방안 연구용역" xfId="35321"/>
    <cellStyle name="_전남남부권광역상수도 수처리모형(제조-수정)_1. 기계환경분야(0709)_공사_응집용교반기_원일기계_조달청_해외농업개발 농산물 물류 조사_한국농어촌공사" xfId="35322"/>
    <cellStyle name="_전남남부권광역상수도 수처리모형(제조-수정)_1. 기계환경분야(0709)_우체국예금특별회계 회계제도 개선방안 연구용역" xfId="35323"/>
    <cellStyle name="_전남남부권광역상수도 수처리모형(제조-수정)_1. 기계환경분야(0709)_해외농업개발 농산물 물류 조사_한국농어촌공사" xfId="35324"/>
    <cellStyle name="_전남남부권광역상수도 수처리모형(제조-수정)_공사_응집용교반기_원일기계_조달청" xfId="35325"/>
    <cellStyle name="_전남남부권광역상수도 수처리모형(제조-수정)_공사_응집용교반기_원일기계_조달청_설치원가" xfId="35326"/>
    <cellStyle name="_전남남부권광역상수도 수처리모형(제조-수정)_공사_응집용교반기_원일기계_조달청_설치원가_우체국예금특별회계 회계제도 개선방안 연구용역" xfId="35327"/>
    <cellStyle name="_전남남부권광역상수도 수처리모형(제조-수정)_공사_응집용교반기_원일기계_조달청_설치원가_해외농업개발 농산물 물류 조사_한국농어촌공사" xfId="35328"/>
    <cellStyle name="_전남남부권광역상수도 수처리모형(제조-수정)_공사_응집용교반기_원일기계_조달청_우체국예금특별회계 회계제도 개선방안 연구용역" xfId="35329"/>
    <cellStyle name="_전남남부권광역상수도 수처리모형(제조-수정)_공사_응집용교반기_원일기계_조달청_해외농업개발 농산물 물류 조사_한국농어촌공사" xfId="35330"/>
    <cellStyle name="_전남남부권광역상수도 수처리모형(제조-수정)_우체국예금특별회계 회계제도 개선방안 연구용역" xfId="35331"/>
    <cellStyle name="_전남남부권광역상수도 수처리모형(제조-수정)_해외농업개발 농산물 물류 조사_한국농어촌공사" xfId="35332"/>
    <cellStyle name="_전남남부권광역상수도 수처리모형(제조-최종)" xfId="35333"/>
    <cellStyle name="_전남남부권광역상수도 수처리모형(제조-최종)_1. 기계환경분야(0709)" xfId="35334"/>
    <cellStyle name="_전남남부권광역상수도 수처리모형(제조-최종)_1. 기계환경분야(0709)_1. 기계환경분야(0709)" xfId="35335"/>
    <cellStyle name="_전남남부권광역상수도 수처리모형(제조-최종)_1. 기계환경분야(0709)_1. 기계환경분야(0709)_공사_응집용교반기_원일기계_조달청" xfId="35336"/>
    <cellStyle name="_전남남부권광역상수도 수처리모형(제조-최종)_1. 기계환경분야(0709)_1. 기계환경분야(0709)_공사_응집용교반기_원일기계_조달청_설치원가" xfId="35337"/>
    <cellStyle name="_전남남부권광역상수도 수처리모형(제조-최종)_1. 기계환경분야(0709)_1. 기계환경분야(0709)_공사_응집용교반기_원일기계_조달청_설치원가_우체국예금특별회계 회계제도 개선방안 연구용역" xfId="35338"/>
    <cellStyle name="_전남남부권광역상수도 수처리모형(제조-최종)_1. 기계환경분야(0709)_1. 기계환경분야(0709)_공사_응집용교반기_원일기계_조달청_설치원가_해외농업개발 농산물 물류 조사_한국농어촌공사" xfId="35339"/>
    <cellStyle name="_전남남부권광역상수도 수처리모형(제조-최종)_1. 기계환경분야(0709)_1. 기계환경분야(0709)_공사_응집용교반기_원일기계_조달청_우체국예금특별회계 회계제도 개선방안 연구용역" xfId="35340"/>
    <cellStyle name="_전남남부권광역상수도 수처리모형(제조-최종)_1. 기계환경분야(0709)_1. 기계환경분야(0709)_공사_응집용교반기_원일기계_조달청_해외농업개발 농산물 물류 조사_한국농어촌공사" xfId="35341"/>
    <cellStyle name="_전남남부권광역상수도 수처리모형(제조-최종)_1. 기계환경분야(0709)_1. 기계환경분야(0709)_우체국예금특별회계 회계제도 개선방안 연구용역" xfId="35342"/>
    <cellStyle name="_전남남부권광역상수도 수처리모형(제조-최종)_1. 기계환경분야(0709)_1. 기계환경분야(0709)_해외농업개발 농산물 물류 조사_한국농어촌공사" xfId="35343"/>
    <cellStyle name="_전남남부권광역상수도 수처리모형(제조-최종)_1. 기계환경분야(0709)_1. 기계환경분야(제조)" xfId="35344"/>
    <cellStyle name="_전남남부권광역상수도 수처리모형(제조-최종)_1. 기계환경분야(0709)_1. 기계환경분야(제조)_공사_응집용교반기_원일기계_조달청" xfId="35345"/>
    <cellStyle name="_전남남부권광역상수도 수처리모형(제조-최종)_1. 기계환경분야(0709)_1. 기계환경분야(제조)_공사_응집용교반기_원일기계_조달청_설치원가" xfId="35346"/>
    <cellStyle name="_전남남부권광역상수도 수처리모형(제조-최종)_1. 기계환경분야(0709)_1. 기계환경분야(제조)_공사_응집용교반기_원일기계_조달청_설치원가_우체국예금특별회계 회계제도 개선방안 연구용역" xfId="35347"/>
    <cellStyle name="_전남남부권광역상수도 수처리모형(제조-최종)_1. 기계환경분야(0709)_1. 기계환경분야(제조)_공사_응집용교반기_원일기계_조달청_설치원가_해외농업개발 농산물 물류 조사_한국농어촌공사" xfId="35348"/>
    <cellStyle name="_전남남부권광역상수도 수처리모형(제조-최종)_1. 기계환경분야(0709)_1. 기계환경분야(제조)_공사_응집용교반기_원일기계_조달청_우체국예금특별회계 회계제도 개선방안 연구용역" xfId="35349"/>
    <cellStyle name="_전남남부권광역상수도 수처리모형(제조-최종)_1. 기계환경분야(0709)_1. 기계환경분야(제조)_공사_응집용교반기_원일기계_조달청_해외농업개발 농산물 물류 조사_한국농어촌공사" xfId="35350"/>
    <cellStyle name="_전남남부권광역상수도 수처리모형(제조-최종)_1. 기계환경분야(0709)_1. 기계환경분야(제조)_우체국예금특별회계 회계제도 개선방안 연구용역" xfId="35351"/>
    <cellStyle name="_전남남부권광역상수도 수처리모형(제조-최종)_1. 기계환경분야(0709)_1. 기계환경분야(제조)_해외농업개발 농산물 물류 조사_한국농어촌공사" xfId="35352"/>
    <cellStyle name="_전남남부권광역상수도 수처리모형(제조-최종)_1. 기계환경분야(0709)_공사_응집용교반기_원일기계_조달청" xfId="35353"/>
    <cellStyle name="_전남남부권광역상수도 수처리모형(제조-최종)_1. 기계환경분야(0709)_공사_응집용교반기_원일기계_조달청_설치원가" xfId="35354"/>
    <cellStyle name="_전남남부권광역상수도 수처리모형(제조-최종)_1. 기계환경분야(0709)_공사_응집용교반기_원일기계_조달청_설치원가_우체국예금특별회계 회계제도 개선방안 연구용역" xfId="35355"/>
    <cellStyle name="_전남남부권광역상수도 수처리모형(제조-최종)_1. 기계환경분야(0709)_공사_응집용교반기_원일기계_조달청_설치원가_해외농업개발 농산물 물류 조사_한국농어촌공사" xfId="35356"/>
    <cellStyle name="_전남남부권광역상수도 수처리모형(제조-최종)_1. 기계환경분야(0709)_공사_응집용교반기_원일기계_조달청_우체국예금특별회계 회계제도 개선방안 연구용역" xfId="35357"/>
    <cellStyle name="_전남남부권광역상수도 수처리모형(제조-최종)_1. 기계환경분야(0709)_공사_응집용교반기_원일기계_조달청_해외농업개발 농산물 물류 조사_한국농어촌공사" xfId="35358"/>
    <cellStyle name="_전남남부권광역상수도 수처리모형(제조-최종)_1. 기계환경분야(0709)_우체국예금특별회계 회계제도 개선방안 연구용역" xfId="35359"/>
    <cellStyle name="_전남남부권광역상수도 수처리모형(제조-최종)_1. 기계환경분야(0709)_해외농업개발 농산물 물류 조사_한국농어촌공사" xfId="35360"/>
    <cellStyle name="_전남남부권광역상수도 수처리모형(제조-최종)_공사_응집용교반기_원일기계_조달청" xfId="35361"/>
    <cellStyle name="_전남남부권광역상수도 수처리모형(제조-최종)_공사_응집용교반기_원일기계_조달청_설치원가" xfId="35362"/>
    <cellStyle name="_전남남부권광역상수도 수처리모형(제조-최종)_공사_응집용교반기_원일기계_조달청_설치원가_우체국예금특별회계 회계제도 개선방안 연구용역" xfId="35363"/>
    <cellStyle name="_전남남부권광역상수도 수처리모형(제조-최종)_공사_응집용교반기_원일기계_조달청_설치원가_해외농업개발 농산물 물류 조사_한국농어촌공사" xfId="35364"/>
    <cellStyle name="_전남남부권광역상수도 수처리모형(제조-최종)_공사_응집용교반기_원일기계_조달청_우체국예금특별회계 회계제도 개선방안 연구용역" xfId="35365"/>
    <cellStyle name="_전남남부권광역상수도 수처리모형(제조-최종)_공사_응집용교반기_원일기계_조달청_해외농업개발 농산물 물류 조사_한국농어촌공사" xfId="35366"/>
    <cellStyle name="_전남남부권광역상수도 수처리모형(제조-최종)_우체국예금특별회계 회계제도 개선방안 연구용역" xfId="35367"/>
    <cellStyle name="_전남남부권광역상수도 수처리모형(제조-최종)_해외농업개발 농산물 물류 조사_한국농어촌공사" xfId="35368"/>
    <cellStyle name="_전남도청사최종납품" xfId="1183"/>
    <cellStyle name="_전남도청사최종납품 2" xfId="40196"/>
    <cellStyle name="_전남도청사최종납품 3" xfId="40197"/>
    <cellStyle name="_전남도청사최종납품(작업이)2" xfId="1184"/>
    <cellStyle name="_전남도청사최종납품(작업이)2 2" xfId="40198"/>
    <cellStyle name="_전남도청사최종납품(작업이)2 3" xfId="40199"/>
    <cellStyle name="_전남도청사최종납품(작업이)2_Sheet2" xfId="40200"/>
    <cellStyle name="_전남도청사최종납품(작업이)2_산출서" xfId="40201"/>
    <cellStyle name="_전남도청사최종납품(작업이)2_일위대가" xfId="40202"/>
    <cellStyle name="_전남도청사최종납품(작업이)2_일위목록" xfId="40203"/>
    <cellStyle name="_전남도청사최종납품_Sheet2" xfId="40204"/>
    <cellStyle name="_전남도청사최종납품_산출서" xfId="40205"/>
    <cellStyle name="_전남도청사최종납품_일위대가" xfId="40206"/>
    <cellStyle name="_전남도청사최종납품_일위목록" xfId="40207"/>
    <cellStyle name="_전동발달기장치(거창정밀식)" xfId="35369"/>
    <cellStyle name="_전동차검사(수정)" xfId="16675"/>
    <cellStyle name="_전동차용통로문장치등2점" xfId="1185"/>
    <cellStyle name="_전력간선" xfId="16676"/>
    <cellStyle name="_전문특수대학원" xfId="16677"/>
    <cellStyle name="_전문특수대학원-보고서" xfId="16678"/>
    <cellStyle name="_전북대병원(설비실행_신성)" xfId="40208"/>
    <cellStyle name="_전북의회홍보관설계내역-설치" xfId="35370"/>
    <cellStyle name="_전북의회홍보관실시설계내역(0507)" xfId="35371"/>
    <cellStyle name="_전산보완개발" xfId="1186"/>
    <cellStyle name="_전시" xfId="35372"/>
    <cellStyle name="_전시show case내역서09(1).12" xfId="40209"/>
    <cellStyle name="_전시과학(031015)" xfId="1187"/>
    <cellStyle name="_전시과학(031015)_Sheet2" xfId="40210"/>
    <cellStyle name="_전시과학(031015)_링크 견적" xfId="40211"/>
    <cellStyle name="_전시과학(031015)_산출서" xfId="40212"/>
    <cellStyle name="_전시과학(031015)_일위대가" xfId="40213"/>
    <cellStyle name="_전시과학(031015)_일위목록" xfId="40214"/>
    <cellStyle name="_전시과학(031016)_인쇄" xfId="1188"/>
    <cellStyle name="_전시과학(031016)_인쇄_Sheet2" xfId="40215"/>
    <cellStyle name="_전시과학(031016)_인쇄_링크 견적" xfId="40216"/>
    <cellStyle name="_전시과학(031016)_인쇄_산출서" xfId="40217"/>
    <cellStyle name="_전시과학(031016)_인쇄_일위대가" xfId="40218"/>
    <cellStyle name="_전시과학(031016)_인쇄_일위목록" xfId="40219"/>
    <cellStyle name="_전시물(051125)" xfId="16679"/>
    <cellStyle name="_전시물99" xfId="4541"/>
    <cellStyle name="_전시시설물" xfId="1189"/>
    <cellStyle name="_전시시설물 2" xfId="35373"/>
    <cellStyle name="_전시시설물 3" xfId="35374"/>
    <cellStyle name="_전시시설물_1)농경문화관 전시" xfId="4542"/>
    <cellStyle name="_전시시설물_Sheet2" xfId="40220"/>
    <cellStyle name="_전시시설물_경산전시보완계약내역" xfId="4543"/>
    <cellStyle name="_전시시설물_링크 견적" xfId="40221"/>
    <cellStyle name="_전시시설물_배정통보조합제출용" xfId="1190"/>
    <cellStyle name="_전시시설물_배정통보조합제출용_Sheet2" xfId="40222"/>
    <cellStyle name="_전시시설물_배정통보조합제출용_링크 견적" xfId="40223"/>
    <cellStyle name="_전시시설물_배정통보조합제출용_산출서" xfId="40224"/>
    <cellStyle name="_전시시설물_배정통보조합제출용_일위대가" xfId="40225"/>
    <cellStyle name="_전시시설물_배정통보조합제출용_일위목록" xfId="40226"/>
    <cellStyle name="_전시시설물_산출서" xfId="40227"/>
    <cellStyle name="_전시시설물_일위대가" xfId="40228"/>
    <cellStyle name="_전시시설물_일위목록" xfId="40229"/>
    <cellStyle name="_전시시설물조정작업(2007년 1월)" xfId="35375"/>
    <cellStyle name="_전시용영상HW" xfId="4544"/>
    <cellStyle name="_전시용정보영상장비" xfId="4545"/>
    <cellStyle name="_전시원가계산서" xfId="4546"/>
    <cellStyle name="_전시장설치" xfId="35376"/>
    <cellStyle name="_전시품050205" xfId="16680"/>
    <cellStyle name="_전압강하(2008.08)" xfId="16681"/>
    <cellStyle name="_전압강하계산" xfId="43331"/>
    <cellStyle name="_전용선구간" xfId="1191"/>
    <cellStyle name="_전자상거래기업경기전망조사원가계산" xfId="16682"/>
    <cellStyle name="_전자우편 운영활성화방안연구" xfId="16683"/>
    <cellStyle name="_전자우편 운영활성화방안연구-1" xfId="16684"/>
    <cellStyle name="_전자지불(삼성SDS)" xfId="1192"/>
    <cellStyle name="_전자지불(삼성SDS)_Sheet2" xfId="40230"/>
    <cellStyle name="_전자지불(삼성SDS)_링크 견적" xfId="40231"/>
    <cellStyle name="_전자지불(삼성SDS)_산출서" xfId="40232"/>
    <cellStyle name="_전자지불(삼성SDS)_일위대가" xfId="40233"/>
    <cellStyle name="_전자지불(삼성SDS)_일위목록" xfId="40234"/>
    <cellStyle name="_전자지불-(케이비)" xfId="1193"/>
    <cellStyle name="_전자지불-(케이비)_Sheet2" xfId="40235"/>
    <cellStyle name="_전자지불-(케이비)_링크 견적" xfId="40236"/>
    <cellStyle name="_전자지불-(케이비)_산출서" xfId="40237"/>
    <cellStyle name="_전자지불-(케이비)_일위대가" xfId="40238"/>
    <cellStyle name="_전자지불-(케이비)_일위목록" xfId="40239"/>
    <cellStyle name="_전주 정산건(6월7일)발송" xfId="40240"/>
    <cellStyle name="_전지동외주기성3회(01월)" xfId="16685"/>
    <cellStyle name="_전지동외주기성3회(01월)_1" xfId="16686"/>
    <cellStyle name="_전지동외주기성3회(01월)_2" xfId="16687"/>
    <cellStyle name="_전지동외주기성3회(01월)_3" xfId="16688"/>
    <cellStyle name="_전지동외주기성3회(01월)_4" xfId="16689"/>
    <cellStyle name="_전지동외주기성3회(01월)_5" xfId="16690"/>
    <cellStyle name="_전지동외주기성3회(01월)_6" xfId="16691"/>
    <cellStyle name="_전지동외주기성3회(01월)_7" xfId="16692"/>
    <cellStyle name="_전지동외주기성3회(01월)_8" xfId="16693"/>
    <cellStyle name="_전지동외주기성3회(01월)_9" xfId="16694"/>
    <cellStyle name="_전체 개괄 내역(삼성SDS)" xfId="1194"/>
    <cellStyle name="_전체2회 설계변경 내역서 1공구" xfId="40241"/>
    <cellStyle name="_전체2회 설계변경 내역서 1공구_1공구" xfId="40242"/>
    <cellStyle name="_전체2회 설계변경 내역서 1공구_1공구_김천농업기술센터-이정준0420" xfId="40243"/>
    <cellStyle name="_전체2회 설계변경 내역서 1공구_1공구_김천전망대조명공사0323" xfId="40244"/>
    <cellStyle name="_전체2회 설계변경 내역서 1공구_1공구_김천전망대조명공사0323_김천농업기술센터-이정준0420" xfId="40245"/>
    <cellStyle name="_전체2회 설계변경 내역서 1공구_1공구작업" xfId="40246"/>
    <cellStyle name="_전체2회 설계변경 내역서 1공구_1공구작업_김천농업기술센터-이정준0420" xfId="40247"/>
    <cellStyle name="_전체2회 설계변경 내역서 1공구_1공구작업_김천전망대조명공사0323" xfId="40248"/>
    <cellStyle name="_전체2회 설계변경 내역서 1공구_1공구작업_김천전망대조명공사0323_김천농업기술센터-이정준0420" xfId="40249"/>
    <cellStyle name="_전체2회 설계변경 내역서 1공구_1공구하도급작업파일(0507)" xfId="40250"/>
    <cellStyle name="_전체2회 설계변경 내역서 1공구_1공구하도급작업파일(0507)_김천농업기술센터-이정준0420" xfId="40251"/>
    <cellStyle name="_전체2회 설계변경 내역서 1공구_1공구하도급작업파일(0507)_김천전망대조명공사0323" xfId="40252"/>
    <cellStyle name="_전체2회 설계변경 내역서 1공구_1공구하도급작업파일(0507)_김천전망대조명공사0323_김천농업기술센터-이정준0420" xfId="40253"/>
    <cellStyle name="_전체2회 설계변경 내역서 1공구_1공구하도급작업파일건정토건협상중" xfId="40254"/>
    <cellStyle name="_전체2회 설계변경 내역서 1공구_1공구하도급작업파일건정토건협상중_김천농업기술센터-이정준0420" xfId="40255"/>
    <cellStyle name="_전체2회 설계변경 내역서 1공구_1공구하도급작업파일건정토건협상중_김천전망대조명공사0323" xfId="40256"/>
    <cellStyle name="_전체2회 설계변경 내역서 1공구_1공구하도급작업파일건정토건협상중_김천전망대조명공사0323_김천농업기술센터-이정준0420" xfId="40257"/>
    <cellStyle name="_전체2회 설계변경 내역서 1공구_김천농업기술센터-이정준0420" xfId="40258"/>
    <cellStyle name="_전체2회 설계변경 내역서 1공구_김천전망대조명공사0323" xfId="40259"/>
    <cellStyle name="_전체2회 설계변경 내역서 1공구_김천전망대조명공사0323_김천농업기술센터-이정준0420" xfId="40260"/>
    <cellStyle name="_전체공사내역서" xfId="40261"/>
    <cellStyle name="_전체공사내역서_구엄교(전기내역서)최종" xfId="40262"/>
    <cellStyle name="_전체공사내역서_구엄교(전기내역서)최종_변경후내역서 " xfId="40263"/>
    <cellStyle name="_전체공사내역서_단가비교(1월)" xfId="40264"/>
    <cellStyle name="_전체공사내역서_단가비교(1월)_변경후내역서 " xfId="40265"/>
    <cellStyle name="_전체공사내역서_단가비교(1월)_전기내역서(귀일중-분전반제외-0610)" xfId="40266"/>
    <cellStyle name="_전체공사내역서_변경후내역서 " xfId="40267"/>
    <cellStyle name="_전체공사내역서_세화중(전기내역서)-0305" xfId="40268"/>
    <cellStyle name="_전체공사내역서_세화중(전기내역서)-0305_변경후내역서 " xfId="40269"/>
    <cellStyle name="_전체공사내역서_소방내역서(동홍초등학교 교실 및 E.V 증축공사)" xfId="40270"/>
    <cellStyle name="_전체공사내역서_소방내역서(동홍초등학교 교실 및 E.V 증축공사)_변경후내역서 " xfId="40271"/>
    <cellStyle name="_전체공사내역서_소방내역서(동홍초등학교 교실 및 E.V 증축공사)-정광수" xfId="40272"/>
    <cellStyle name="_전체공사내역서_소방내역서(동홍초등학교 교실 및 E.V 증축공사)-정광수_변경후내역서 " xfId="40273"/>
    <cellStyle name="_전체공사내역서_소방내역서(하례교 교실증축 및 화장실 대수선공사)" xfId="40274"/>
    <cellStyle name="_전체공사내역서_소방내역서(하례교 교실증축 및 화장실 대수선공사)_변경후내역서 " xfId="40275"/>
    <cellStyle name="_전체공사내역서_애월교(전기내역서)-0307" xfId="40276"/>
    <cellStyle name="_전체공사내역서_애월교(전기내역서)-0307_변경후내역서 " xfId="40277"/>
    <cellStyle name="_전체공사내역서_애월교(전기내역서)최종" xfId="40278"/>
    <cellStyle name="_전체공사내역서_애월교(전기내역서)최종_변경후내역서 " xfId="40279"/>
    <cellStyle name="_전체공사내역서_애월교(전기내역서)최종_전기내역서(귀일중-분전반제외-0610)" xfId="40280"/>
    <cellStyle name="_전체공사내역서_애월중(전기내역서)최종" xfId="40281"/>
    <cellStyle name="_전체공사내역서_애월중(전기내역서)최종_변경후내역서 " xfId="40282"/>
    <cellStyle name="_전체공사내역서_일위" xfId="40283"/>
    <cellStyle name="_전체공사내역서_일위_변경후내역서 " xfId="40284"/>
    <cellStyle name="_전체공사내역서_일위대가" xfId="40285"/>
    <cellStyle name="_전체공사내역서_일위대가_변경후내역서 " xfId="40286"/>
    <cellStyle name="_전체공사내역서_일위대가_전기내역서(귀일중-분전반제외-0610)" xfId="40287"/>
    <cellStyle name="_전체공사내역서_전기내역서" xfId="40288"/>
    <cellStyle name="_전체공사내역서_전기내역서(곽금교)" xfId="40289"/>
    <cellStyle name="_전체공사내역서_전기내역서(곽금교)_전기내역서" xfId="40290"/>
    <cellStyle name="_전체공사내역서_전기내역서(곽금교)_전기내역서(0625)" xfId="40291"/>
    <cellStyle name="_전체공사내역서_전기내역서(곽금교)_전기내역서(0625)_전기내역서" xfId="40292"/>
    <cellStyle name="_전체공사내역서_전기내역서(곽금교)_전기내역서(귀일중-분전반제외-0610)" xfId="40293"/>
    <cellStyle name="_전체공사내역서_전기내역서(곽금교)_전기내역서(동화교)" xfId="40294"/>
    <cellStyle name="_전체공사내역서_전기내역서(곽금교)_전기내역서(동화교)_전기내역서" xfId="40295"/>
    <cellStyle name="_전체공사내역서_전기내역서(곽금교)_전기내역서(동화교)_전기내역서(0625)" xfId="40296"/>
    <cellStyle name="_전체공사내역서_전기내역서(곽금교)_전기내역서(동화교)_전기내역서(0625)_전기내역서" xfId="40297"/>
    <cellStyle name="_전체공사내역서_전기내역서(곽금교)_전기내역서(동화교)_전기내역서(귀일중-분전반제외-0610)" xfId="40298"/>
    <cellStyle name="_전체공사내역서_전기내역서(곽금교)_전기내역서(동화교)_전기내역서_전기내역서" xfId="40299"/>
    <cellStyle name="_전체공사내역서_전기내역서(곽금교)_전기내역서_전기내역서" xfId="40300"/>
    <cellStyle name="_전체공사내역서_전기내역서(구례수영장)" xfId="40301"/>
    <cellStyle name="_전체공사내역서_전기내역서(구례수영장)_전기내역서(구례수영장-0415)" xfId="40302"/>
    <cellStyle name="_전체공사내역서_전기내역서(귀일중-분전반제외-0610)" xfId="40303"/>
    <cellStyle name="_전체공사내역서_전기내역서(금악교-0516최종)" xfId="40304"/>
    <cellStyle name="_전체공사내역서_전기내역서(금악교-0516최종)_전기내역서(귀일중-분전반제외-0610)" xfId="40305"/>
    <cellStyle name="_전체공사내역서_전기내역서(금악교-에어컨)" xfId="40306"/>
    <cellStyle name="_전체공사내역서_전기내역서(금악교-에어컨)_전기내역서" xfId="40307"/>
    <cellStyle name="_전체공사내역서_전기내역서(금악교-에어컨)_전기내역서(0625)" xfId="40308"/>
    <cellStyle name="_전체공사내역서_전기내역서(금악교-에어컨)_전기내역서(0625)_전기내역서" xfId="40309"/>
    <cellStyle name="_전체공사내역서_전기내역서(금악교-에어컨)_전기내역서(귀일중-분전반제외-0610)" xfId="40310"/>
    <cellStyle name="_전체공사내역서_전기내역서(금악교-에어컨)_전기내역서_전기내역서" xfId="40311"/>
    <cellStyle name="_전체공사내역서_전기내역서(동홍초등학교 교실 및 E.V 증축공사)" xfId="40312"/>
    <cellStyle name="_전체공사내역서_전기내역서(동홍초등학교 교실 및 E.V 증축공사)_변경후내역서 " xfId="40313"/>
    <cellStyle name="_전체공사내역서_전기내역서(동홍초등학교 교실 및 E.V 증축공사)-정광수" xfId="40314"/>
    <cellStyle name="_전체공사내역서_전기내역서(동홍초등학교 교실 및 E.V 증축공사)-정광수_변경후내역서 " xfId="40315"/>
    <cellStyle name="_전체공사내역서_전기내역서(동홍초등학교 교실 및 E.V 증축공사)-최종" xfId="40316"/>
    <cellStyle name="_전체공사내역서_전기내역서(동홍초등학교 교실 및 E.V 증축공사)-최종_변경후내역서 " xfId="40317"/>
    <cellStyle name="_전체공사내역서_전기내역서(동화교-최종)" xfId="40318"/>
    <cellStyle name="_전체공사내역서_전기내역서(동화교-최종)_전기내역서(귀일중-분전반제외-0610)" xfId="40319"/>
    <cellStyle name="_전체공사내역서_전기내역서(물메0725)" xfId="40320"/>
    <cellStyle name="_전체공사내역서_전기내역서(삼양동사무소)" xfId="40321"/>
    <cellStyle name="_전체공사내역서_전기내역서(온성학교)" xfId="40322"/>
    <cellStyle name="_전체공사내역서_전기내역서(온성학교)_변경후내역서 " xfId="40323"/>
    <cellStyle name="_전체공사내역서_전기내역서(제주시교육청사)" xfId="40324"/>
    <cellStyle name="_전체공사내역서_전기내역서(탐라교육원)-최종" xfId="40325"/>
    <cellStyle name="_전체공사내역서_전기내역서(하나로마트)" xfId="40326"/>
    <cellStyle name="_전체공사내역서_전기내역서(하나로마트)_변경후내역서 " xfId="40327"/>
    <cellStyle name="_전체공사내역서_전기내역서(하례교 교실증축 및 화장실 대수선공사)" xfId="40328"/>
    <cellStyle name="_전체공사내역서_전기내역서(하례교 교실증축 및 화장실 대수선공사)_변경후내역서 " xfId="40329"/>
    <cellStyle name="_전체공사내역서_전기내역서1" xfId="40330"/>
    <cellStyle name="_전체공사내역서_전기표지 및 산출서(절물)" xfId="40331"/>
    <cellStyle name="_전체공사내역서_전기표지 및 산출서(절물)_변경후내역서 " xfId="40332"/>
    <cellStyle name="_전체공사내역서_조천중(전기내역서)최종 (1)" xfId="40333"/>
    <cellStyle name="_전체공사내역서_조천중(전기내역서)최종 (1)_변경후내역서 " xfId="40334"/>
    <cellStyle name="_전체공사내역서_조천중(전기내역서)최종 (1)_전기내역서(귀일중-분전반제외-0610)" xfId="40335"/>
    <cellStyle name="_전체공사내역서_통신내역서(구례군)" xfId="40336"/>
    <cellStyle name="_전체공사내역서_통신내역서(구례군)_전기내역서(구례수영장-0415)" xfId="40337"/>
    <cellStyle name="_전체공사내역서_통신내역서(동홍초등학교 교실 및 E.V 증축공사)" xfId="40338"/>
    <cellStyle name="_전체공사내역서_통신내역서(동홍초등학교 교실 및 E.V 증축공사)_변경후내역서 " xfId="40339"/>
    <cellStyle name="_전체공사내역서_통신내역서(동홍초등학교 교실 및 E.V 증축공사)-최종" xfId="40340"/>
    <cellStyle name="_전체공사내역서_통신내역서(동홍초등학교 교실 및 E.V 증축공사)-최종_변경후내역서 " xfId="40341"/>
    <cellStyle name="_전체공사내역서_통신내역서(하나로마트)" xfId="40342"/>
    <cellStyle name="_전체공사내역서_통신내역서(하나로마트)_변경후내역서 " xfId="40343"/>
    <cellStyle name="_전체공사내역서_통신내역서(하례교 교실증축 및 화장실 대수선공사)" xfId="40344"/>
    <cellStyle name="_전체공사내역서_통신내역서(하례교 교실증축 및 화장실 대수선공사)_변경후내역서 " xfId="40345"/>
    <cellStyle name="_전체공사내역서_플러스마트 전기설비공사" xfId="40346"/>
    <cellStyle name="_전체내역서" xfId="43332"/>
    <cellStyle name="_전화응대친절도" xfId="16695"/>
    <cellStyle name="_전환 10.18" xfId="40347"/>
    <cellStyle name="_전환 10.18 10" xfId="40348"/>
    <cellStyle name="_전환 10.18 11" xfId="40349"/>
    <cellStyle name="_전환 10.18 12" xfId="40350"/>
    <cellStyle name="_전환 10.18 13" xfId="40351"/>
    <cellStyle name="_전환 10.18 14" xfId="40352"/>
    <cellStyle name="_전환 10.18 2" xfId="40353"/>
    <cellStyle name="_전환 10.18 3" xfId="40354"/>
    <cellStyle name="_전환 10.18 4" xfId="40355"/>
    <cellStyle name="_전환 10.18 5" xfId="40356"/>
    <cellStyle name="_전환 10.18 6" xfId="40357"/>
    <cellStyle name="_전환 10.18 7" xfId="40358"/>
    <cellStyle name="_전환 10.18 8" xfId="40359"/>
    <cellStyle name="_전환 10.18 9" xfId="40360"/>
    <cellStyle name="_절성경계슬라브" xfId="40361"/>
    <cellStyle name="_정림사지모형(시공분)설변내역" xfId="4547"/>
    <cellStyle name="_정문전기공사최종" xfId="16696"/>
    <cellStyle name="_정보SW" xfId="35377"/>
    <cellStyle name="_정보SW1" xfId="35378"/>
    <cellStyle name="_정보검색,소도구" xfId="1195"/>
    <cellStyle name="_정보검색부문(최종)" xfId="35379"/>
    <cellStyle name="_정보보호시스템통합유지보수" xfId="16697"/>
    <cellStyle name="_정보시스템유지보수 및 운영용역 원가계산(최종)" xfId="16698"/>
    <cellStyle name="_정보이용시스템" xfId="1196"/>
    <cellStyle name="_정보통신-광통신망관리(050214)" xfId="1197"/>
    <cellStyle name="_정보통신부전산관리소-우체국현금카드" xfId="4548"/>
    <cellStyle name="_정보통신부조달사무소(최종)-우체보험적립금 고유자본 산정 및 무배당상품운영" xfId="4549"/>
    <cellStyle name="_정보화 실태조사(1)(1)" xfId="16699"/>
    <cellStyle name="_정보화실태조사도메인소비자실태조사(1)" xfId="16700"/>
    <cellStyle name="_정산-1,2층일반전기" xfId="16701"/>
    <cellStyle name="_정산검토내역(금속)최종수정12.5" xfId="40362"/>
    <cellStyle name="_정산세부내역(건설사정)" xfId="16702"/>
    <cellStyle name="_정산양식 (version 1)" xfId="16703"/>
    <cellStyle name="_정산표 및 수정분개" xfId="16704"/>
    <cellStyle name="_제1차발주요약서" xfId="40363"/>
    <cellStyle name="_제2회변경 신규단가" xfId="4550"/>
    <cellStyle name="_제2회변경 신규단가(수정5월15일)" xfId="4551"/>
    <cellStyle name="_제목" xfId="16705"/>
    <cellStyle name="_제목_내역서" xfId="16706"/>
    <cellStyle name="_제일은행동근무복3" xfId="35380"/>
    <cellStyle name="_제일은행하계근무복" xfId="1198"/>
    <cellStyle name="_제작업체견적(스테이지넷)" xfId="4552"/>
    <cellStyle name="_제조" xfId="16707"/>
    <cellStyle name="_제조_미생물탈취기" xfId="40364"/>
    <cellStyle name="_제조_응집용교반기_원일기계_조달청" xfId="40365"/>
    <cellStyle name="_제조부문" xfId="1199"/>
    <cellStyle name="_제조샘플(다품목)" xfId="4553"/>
    <cellStyle name="_제조원가(최종)" xfId="4554"/>
    <cellStyle name="_제조원가-1" xfId="40366"/>
    <cellStyle name="_제조총괄(최종아님)" xfId="16708"/>
    <cellStyle name="_제주교대" xfId="40367"/>
    <cellStyle name="_제주대학병원부지이식및벌목견적서(11월27일)" xfId="40368"/>
    <cellStyle name="_제주어촌 모형 설변내역 05_10_25(제출용-2)" xfId="4555"/>
    <cellStyle name="_제주한화콘도" xfId="1200"/>
    <cellStyle name="_제주한화콘도 2" xfId="40369"/>
    <cellStyle name="_제주한화콘도 3" xfId="40370"/>
    <cellStyle name="_제주한화콘도_Sheet2" xfId="40371"/>
    <cellStyle name="_제주한화콘도_산출서" xfId="40372"/>
    <cellStyle name="_제주한화콘도_일위대가" xfId="40373"/>
    <cellStyle name="_제주한화콘도_일위목록" xfId="40374"/>
    <cellStyle name="_제주화력(1025단가견적)" xfId="1201"/>
    <cellStyle name="_제주화력내연설비 교체건설공사1119" xfId="16709"/>
    <cellStyle name="_제출(2.25)" xfId="40375"/>
    <cellStyle name="_제출견적(1공구11.16)" xfId="40376"/>
    <cellStyle name="_제출내역서" xfId="40377"/>
    <cellStyle name="_제출용병천하수(지역관로1)" xfId="4556"/>
    <cellStyle name="_제출용병천하수(지역관로1)_20050414" xfId="4557"/>
    <cellStyle name="_제출용병천하수(지역관로1)_광주평동투찰" xfId="4558"/>
    <cellStyle name="_제출용병천하수(지역관로1)_광주평동투찰_20050414" xfId="4559"/>
    <cellStyle name="_제출용병천하수(지역관로1)_광주평동투찰_통영중앙시장(최종)" xfId="35381"/>
    <cellStyle name="_제출용병천하수(지역관로1)_광주평동투찰_통영중앙시장(최종)_통영중앙시장(최종)" xfId="35382"/>
    <cellStyle name="_제출용병천하수(지역관로1)_광주평동투찰_포장품의" xfId="4560"/>
    <cellStyle name="_제출용병천하수(지역관로1)_광주평동품의1" xfId="4561"/>
    <cellStyle name="_제출용병천하수(지역관로1)_광주평동품의1_20050414" xfId="4562"/>
    <cellStyle name="_제출용병천하수(지역관로1)_광주평동품의1_통영중앙시장(최종)" xfId="35383"/>
    <cellStyle name="_제출용병천하수(지역관로1)_광주평동품의1_통영중앙시장(최종)_통영중앙시장(최종)" xfId="35384"/>
    <cellStyle name="_제출용병천하수(지역관로1)_광주평동품의1_포장품의" xfId="4563"/>
    <cellStyle name="_제출용병천하수(지역관로1)_송학하수품의(설계넣고)" xfId="4564"/>
    <cellStyle name="_제출용병천하수(지역관로1)_송학하수품의(설계넣고)_20050414" xfId="4565"/>
    <cellStyle name="_제출용병천하수(지역관로1)_송학하수품의(설계넣고)_통영중앙시장(최종)" xfId="35385"/>
    <cellStyle name="_제출용병천하수(지역관로1)_송학하수품의(설계넣고)_통영중앙시장(최종)_통영중앙시장(최종)" xfId="35386"/>
    <cellStyle name="_제출용병천하수(지역관로1)_송학하수품의(설계넣고)_포장품의" xfId="4566"/>
    <cellStyle name="_제출용병천하수(지역관로1)_통영중앙시장(최종)" xfId="35387"/>
    <cellStyle name="_제출용병천하수(지역관로1)_통영중앙시장(최종)_통영중앙시장(최종)" xfId="35388"/>
    <cellStyle name="_제출용병천하수(지역관로1)_포장품의" xfId="4567"/>
    <cellStyle name="_제품계통도-20040723" xfId="40378"/>
    <cellStyle name="_조달단가(관급)" xfId="40379"/>
    <cellStyle name="_조달청_계약내역(기성1차)" xfId="16710"/>
    <cellStyle name="_조도계산서" xfId="40380"/>
    <cellStyle name="_조도계산서 10" xfId="40381"/>
    <cellStyle name="_조도계산서 11" xfId="40382"/>
    <cellStyle name="_조도계산서 12" xfId="40383"/>
    <cellStyle name="_조도계산서 13" xfId="40384"/>
    <cellStyle name="_조도계산서 14" xfId="40385"/>
    <cellStyle name="_조도계산서 2" xfId="40386"/>
    <cellStyle name="_조도계산서 3" xfId="40387"/>
    <cellStyle name="_조도계산서 4" xfId="40388"/>
    <cellStyle name="_조도계산서 5" xfId="40389"/>
    <cellStyle name="_조도계산서 6" xfId="40390"/>
    <cellStyle name="_조도계산서 7" xfId="40391"/>
    <cellStyle name="_조도계산서 8" xfId="40392"/>
    <cellStyle name="_조도계산서 9" xfId="40393"/>
    <cellStyle name="_조도계산서(풍양)" xfId="40394"/>
    <cellStyle name="_조명제어-영등포점" xfId="16711"/>
    <cellStyle name="_조목스크린-제작" xfId="4568"/>
    <cellStyle name="_조원고" xfId="16712"/>
    <cellStyle name="_조적식옹벽 축조용 식생블럭 3종(2008년)" xfId="40395"/>
    <cellStyle name="_조직표" xfId="16713"/>
    <cellStyle name="_조직표_00.오수공(최종)" xfId="43333"/>
    <cellStyle name="_조직표_00.오수공(최종)_07.부대공사" xfId="43334"/>
    <cellStyle name="_조직표_00.오수공(최종)_07.부대공사_07.부대공사" xfId="43335"/>
    <cellStyle name="_조직표_00.오수공(최종)_07.포장공" xfId="43336"/>
    <cellStyle name="_조직표_00.우수공" xfId="43337"/>
    <cellStyle name="_조직표_00.우수공_07.부대공사" xfId="43338"/>
    <cellStyle name="_조직표_00.우수공_07.부대공사_07.부대공사" xfId="43339"/>
    <cellStyle name="_조직표_00.우수공_07.포장공" xfId="43340"/>
    <cellStyle name="_조직표_01.측구공사" xfId="43341"/>
    <cellStyle name="_조직표_01.측구공사_00.오수공(최종)" xfId="43342"/>
    <cellStyle name="_조직표_01.측구공사_00.오수공(최종)_07.부대공사" xfId="43343"/>
    <cellStyle name="_조직표_01.측구공사_00.오수공(최종)_07.부대공사_07.부대공사" xfId="43344"/>
    <cellStyle name="_조직표_01.측구공사_00.오수공(최종)_07.포장공" xfId="43345"/>
    <cellStyle name="_조직표_01.측구공사_00.우수공" xfId="43346"/>
    <cellStyle name="_조직표_01.측구공사_00.우수공_07.부대공사" xfId="43347"/>
    <cellStyle name="_조직표_01.측구공사_00.우수공_07.부대공사_07.부대공사" xfId="43348"/>
    <cellStyle name="_조직표_01.측구공사_00.우수공_07.포장공" xfId="43349"/>
    <cellStyle name="_조직표_01.측구공사_04.우수공(단지부)" xfId="43350"/>
    <cellStyle name="_조직표_01.측구공사_04.우수공(단지부)_07.부대공사" xfId="43351"/>
    <cellStyle name="_조직표_01.측구공사_04.우수공(단지부)_07.부대공사_07.부대공사" xfId="43352"/>
    <cellStyle name="_조직표_01.측구공사_04.우수공(단지부)_07.포장공" xfId="43353"/>
    <cellStyle name="_조직표_01.측구공사_05.오수공" xfId="43354"/>
    <cellStyle name="_조직표_01.측구공사_05.오수공_07.부대공사" xfId="43355"/>
    <cellStyle name="_조직표_01.측구공사_05.오수공_07.부대공사_07.부대공사" xfId="43356"/>
    <cellStyle name="_조직표_01.측구공사_05.오수공_07.포장공" xfId="43357"/>
    <cellStyle name="_조직표_01.측구공사_07.부대공사" xfId="43358"/>
    <cellStyle name="_조직표_01.측구공사_07.부대공사_07.부대공사" xfId="43359"/>
    <cellStyle name="_조직표_01.측구공사_07.포장공" xfId="43360"/>
    <cellStyle name="_조직표_03.그린 조성공사" xfId="43361"/>
    <cellStyle name="_조직표_03.그린 조성공사_00.오수공(최종)" xfId="43362"/>
    <cellStyle name="_조직표_03.그린 조성공사_00.오수공(최종)_07.부대공사" xfId="43363"/>
    <cellStyle name="_조직표_03.그린 조성공사_00.오수공(최종)_07.부대공사_07.부대공사" xfId="43364"/>
    <cellStyle name="_조직표_03.그린 조성공사_00.오수공(최종)_07.포장공" xfId="43365"/>
    <cellStyle name="_조직표_03.그린 조성공사_00.우수공" xfId="43366"/>
    <cellStyle name="_조직표_03.그린 조성공사_00.우수공_07.부대공사" xfId="43367"/>
    <cellStyle name="_조직표_03.그린 조성공사_00.우수공_07.부대공사_07.부대공사" xfId="43368"/>
    <cellStyle name="_조직표_03.그린 조성공사_00.우수공_07.포장공" xfId="43369"/>
    <cellStyle name="_조직표_03.그린 조성공사_04.우수공(단지부)" xfId="43370"/>
    <cellStyle name="_조직표_03.그린 조성공사_04.우수공(단지부)_07.부대공사" xfId="43371"/>
    <cellStyle name="_조직표_03.그린 조성공사_04.우수공(단지부)_07.부대공사_07.부대공사" xfId="43372"/>
    <cellStyle name="_조직표_03.그린 조성공사_04.우수공(단지부)_07.포장공" xfId="43373"/>
    <cellStyle name="_조직표_03.그린 조성공사_05.오수공" xfId="43374"/>
    <cellStyle name="_조직표_03.그린 조성공사_05.오수공_07.부대공사" xfId="43375"/>
    <cellStyle name="_조직표_03.그린 조성공사_05.오수공_07.부대공사_07.부대공사" xfId="43376"/>
    <cellStyle name="_조직표_03.그린 조성공사_05.오수공_07.포장공" xfId="43377"/>
    <cellStyle name="_조직표_03.그린 조성공사_07.부대공사" xfId="43378"/>
    <cellStyle name="_조직표_03.그린 조성공사_07.부대공사_07.부대공사" xfId="43379"/>
    <cellStyle name="_조직표_03.그린 조성공사_07.포장공" xfId="43380"/>
    <cellStyle name="_조직표_04.우수공(단지부)" xfId="43381"/>
    <cellStyle name="_조직표_04.우수공(단지부)_07.부대공사" xfId="43382"/>
    <cellStyle name="_조직표_04.우수공(단지부)_07.부대공사_07.부대공사" xfId="43383"/>
    <cellStyle name="_조직표_04.우수공(단지부)_07.포장공" xfId="43384"/>
    <cellStyle name="_조직표_04.표면 배수공사" xfId="43385"/>
    <cellStyle name="_조직표_04.표면 배수공사_00.오수공(최종)" xfId="43386"/>
    <cellStyle name="_조직표_04.표면 배수공사_00.오수공(최종)_07.부대공사" xfId="43387"/>
    <cellStyle name="_조직표_04.표면 배수공사_00.오수공(최종)_07.부대공사_07.부대공사" xfId="43388"/>
    <cellStyle name="_조직표_04.표면 배수공사_00.오수공(최종)_07.포장공" xfId="43389"/>
    <cellStyle name="_조직표_04.표면 배수공사_00.우수공" xfId="43390"/>
    <cellStyle name="_조직표_04.표면 배수공사_00.우수공_07.부대공사" xfId="43391"/>
    <cellStyle name="_조직표_04.표면 배수공사_00.우수공_07.부대공사_07.부대공사" xfId="43392"/>
    <cellStyle name="_조직표_04.표면 배수공사_00.우수공_07.포장공" xfId="43393"/>
    <cellStyle name="_조직표_04.표면 배수공사_04.우수공(단지부)" xfId="43394"/>
    <cellStyle name="_조직표_04.표면 배수공사_04.우수공(단지부)_07.부대공사" xfId="43395"/>
    <cellStyle name="_조직표_04.표면 배수공사_04.우수공(단지부)_07.부대공사_07.부대공사" xfId="43396"/>
    <cellStyle name="_조직표_04.표면 배수공사_04.우수공(단지부)_07.포장공" xfId="43397"/>
    <cellStyle name="_조직표_04.표면 배수공사_05.오수공" xfId="43398"/>
    <cellStyle name="_조직표_04.표면 배수공사_05.오수공_07.부대공사" xfId="43399"/>
    <cellStyle name="_조직표_04.표면 배수공사_05.오수공_07.부대공사_07.부대공사" xfId="43400"/>
    <cellStyle name="_조직표_04.표면 배수공사_05.오수공_07.포장공" xfId="43401"/>
    <cellStyle name="_조직표_04.표면 배수공사_07.부대공사" xfId="43402"/>
    <cellStyle name="_조직표_04.표면 배수공사_07.부대공사_07.부대공사" xfId="43403"/>
    <cellStyle name="_조직표_04.표면 배수공사_07.포장공" xfId="43404"/>
    <cellStyle name="_조직표_05.그린 조성공사" xfId="43405"/>
    <cellStyle name="_조직표_05.그린 조성공사_00.오수공(최종)" xfId="43406"/>
    <cellStyle name="_조직표_05.그린 조성공사_00.오수공(최종)_07.부대공사" xfId="43407"/>
    <cellStyle name="_조직표_05.그린 조성공사_00.오수공(최종)_07.부대공사_07.부대공사" xfId="43408"/>
    <cellStyle name="_조직표_05.그린 조성공사_00.오수공(최종)_07.포장공" xfId="43409"/>
    <cellStyle name="_조직표_05.그린 조성공사_00.우수공" xfId="43410"/>
    <cellStyle name="_조직표_05.그린 조성공사_00.우수공_07.부대공사" xfId="43411"/>
    <cellStyle name="_조직표_05.그린 조성공사_00.우수공_07.부대공사_07.부대공사" xfId="43412"/>
    <cellStyle name="_조직표_05.그린 조성공사_00.우수공_07.포장공" xfId="43413"/>
    <cellStyle name="_조직표_05.그린 조성공사_04.우수공(단지부)" xfId="43414"/>
    <cellStyle name="_조직표_05.그린 조성공사_04.우수공(단지부)_07.부대공사" xfId="43415"/>
    <cellStyle name="_조직표_05.그린 조성공사_04.우수공(단지부)_07.부대공사_07.부대공사" xfId="43416"/>
    <cellStyle name="_조직표_05.그린 조성공사_04.우수공(단지부)_07.포장공" xfId="43417"/>
    <cellStyle name="_조직표_05.그린 조성공사_05.오수공" xfId="43418"/>
    <cellStyle name="_조직표_05.그린 조성공사_05.오수공_07.부대공사" xfId="43419"/>
    <cellStyle name="_조직표_05.그린 조성공사_05.오수공_07.부대공사_07.부대공사" xfId="43420"/>
    <cellStyle name="_조직표_05.그린 조성공사_05.오수공_07.포장공" xfId="43421"/>
    <cellStyle name="_조직표_05.그린 조성공사_07.부대공사" xfId="43422"/>
    <cellStyle name="_조직표_05.그린 조성공사_07.부대공사_07.부대공사" xfId="43423"/>
    <cellStyle name="_조직표_05.그린 조성공사_07.포장공" xfId="43424"/>
    <cellStyle name="_조직표_05.오수공" xfId="43425"/>
    <cellStyle name="_조직표_05.오수공_07.부대공사" xfId="43426"/>
    <cellStyle name="_조직표_05.오수공_07.부대공사_07.부대공사" xfId="43427"/>
    <cellStyle name="_조직표_05.오수공_07.포장공" xfId="43428"/>
    <cellStyle name="_조직표_07.부대공사" xfId="43429"/>
    <cellStyle name="_조직표_07.부대공사_07.부대공사" xfId="43430"/>
    <cellStyle name="_조직표_07.포장공" xfId="43431"/>
    <cellStyle name="_조직표_07.포장공(중2-57)" xfId="43432"/>
    <cellStyle name="_조직표_1.측구공사" xfId="43433"/>
    <cellStyle name="_조직표_1.측구공사_00.오수공(최종)" xfId="43434"/>
    <cellStyle name="_조직표_1.측구공사_00.오수공(최종)_07.부대공사" xfId="43435"/>
    <cellStyle name="_조직표_1.측구공사_00.오수공(최종)_07.부대공사_07.부대공사" xfId="43436"/>
    <cellStyle name="_조직표_1.측구공사_00.오수공(최종)_07.포장공" xfId="43437"/>
    <cellStyle name="_조직표_1.측구공사_00.우수공" xfId="43438"/>
    <cellStyle name="_조직표_1.측구공사_00.우수공_07.부대공사" xfId="43439"/>
    <cellStyle name="_조직표_1.측구공사_00.우수공_07.부대공사_07.부대공사" xfId="43440"/>
    <cellStyle name="_조직표_1.측구공사_00.우수공_07.포장공" xfId="43441"/>
    <cellStyle name="_조직표_1.측구공사_04.우수공(단지부)" xfId="43442"/>
    <cellStyle name="_조직표_1.측구공사_04.우수공(단지부)_07.부대공사" xfId="43443"/>
    <cellStyle name="_조직표_1.측구공사_04.우수공(단지부)_07.부대공사_07.부대공사" xfId="43444"/>
    <cellStyle name="_조직표_1.측구공사_04.우수공(단지부)_07.포장공" xfId="43445"/>
    <cellStyle name="_조직표_1.측구공사_05.오수공" xfId="43446"/>
    <cellStyle name="_조직표_1.측구공사_05.오수공_07.부대공사" xfId="43447"/>
    <cellStyle name="_조직표_1.측구공사_05.오수공_07.부대공사_07.부대공사" xfId="43448"/>
    <cellStyle name="_조직표_1.측구공사_05.오수공_07.포장공" xfId="43449"/>
    <cellStyle name="_조직표_1.측구공사_07.부대공사" xfId="43450"/>
    <cellStyle name="_조직표_1.측구공사_07.부대공사_07.부대공사" xfId="43451"/>
    <cellStyle name="_조직표_1.측구공사_07.포장공" xfId="43452"/>
    <cellStyle name="_조직표_1.측구공사-0" xfId="43453"/>
    <cellStyle name="_조직표_1.측구공사-0_00.오수공(최종)" xfId="43454"/>
    <cellStyle name="_조직표_1.측구공사-0_00.오수공(최종)_07.부대공사" xfId="43455"/>
    <cellStyle name="_조직표_1.측구공사-0_00.오수공(최종)_07.부대공사_07.부대공사" xfId="43456"/>
    <cellStyle name="_조직표_1.측구공사-0_00.오수공(최종)_07.포장공" xfId="43457"/>
    <cellStyle name="_조직표_1.측구공사-0_00.우수공" xfId="43458"/>
    <cellStyle name="_조직표_1.측구공사-0_00.우수공_07.부대공사" xfId="43459"/>
    <cellStyle name="_조직표_1.측구공사-0_00.우수공_07.부대공사_07.부대공사" xfId="43460"/>
    <cellStyle name="_조직표_1.측구공사-0_00.우수공_07.포장공" xfId="43461"/>
    <cellStyle name="_조직표_1.측구공사-0_04.우수공(단지부)" xfId="43462"/>
    <cellStyle name="_조직표_1.측구공사-0_04.우수공(단지부)_07.부대공사" xfId="43463"/>
    <cellStyle name="_조직표_1.측구공사-0_04.우수공(단지부)_07.부대공사_07.부대공사" xfId="43464"/>
    <cellStyle name="_조직표_1.측구공사-0_04.우수공(단지부)_07.포장공" xfId="43465"/>
    <cellStyle name="_조직표_1.측구공사-0_05.오수공" xfId="43466"/>
    <cellStyle name="_조직표_1.측구공사-0_05.오수공_07.부대공사" xfId="43467"/>
    <cellStyle name="_조직표_1.측구공사-0_05.오수공_07.부대공사_07.부대공사" xfId="43468"/>
    <cellStyle name="_조직표_1.측구공사-0_05.오수공_07.포장공" xfId="43469"/>
    <cellStyle name="_조직표_1.측구공사-0_07.부대공사" xfId="43470"/>
    <cellStyle name="_조직표_1.측구공사-0_07.부대공사_07.부대공사" xfId="43471"/>
    <cellStyle name="_조직표_1.측구공사-0_07.포장공" xfId="43472"/>
    <cellStyle name="_조직표_2.배수시설" xfId="43473"/>
    <cellStyle name="_조직표_2.배수시설_00.오수공(최종)" xfId="43474"/>
    <cellStyle name="_조직표_2.배수시설_00.오수공(최종)_07.부대공사" xfId="43475"/>
    <cellStyle name="_조직표_2.배수시설_00.오수공(최종)_07.부대공사_07.부대공사" xfId="43476"/>
    <cellStyle name="_조직표_2.배수시설_00.오수공(최종)_07.포장공" xfId="43477"/>
    <cellStyle name="_조직표_2.배수시설_00.우수공" xfId="43478"/>
    <cellStyle name="_조직표_2.배수시설_00.우수공_07.부대공사" xfId="43479"/>
    <cellStyle name="_조직표_2.배수시설_00.우수공_07.부대공사_07.부대공사" xfId="43480"/>
    <cellStyle name="_조직표_2.배수시설_00.우수공_07.포장공" xfId="43481"/>
    <cellStyle name="_조직표_2.배수시설_01.측구공사" xfId="43482"/>
    <cellStyle name="_조직표_2.배수시설_01.측구공사_00.오수공(최종)" xfId="43483"/>
    <cellStyle name="_조직표_2.배수시설_01.측구공사_00.오수공(최종)_07.부대공사" xfId="43484"/>
    <cellStyle name="_조직표_2.배수시설_01.측구공사_00.오수공(최종)_07.부대공사_07.부대공사" xfId="43485"/>
    <cellStyle name="_조직표_2.배수시설_01.측구공사_00.오수공(최종)_07.포장공" xfId="43486"/>
    <cellStyle name="_조직표_2.배수시설_01.측구공사_00.우수공" xfId="43487"/>
    <cellStyle name="_조직표_2.배수시설_01.측구공사_00.우수공_07.부대공사" xfId="43488"/>
    <cellStyle name="_조직표_2.배수시설_01.측구공사_00.우수공_07.부대공사_07.부대공사" xfId="43489"/>
    <cellStyle name="_조직표_2.배수시설_01.측구공사_00.우수공_07.포장공" xfId="43490"/>
    <cellStyle name="_조직표_2.배수시설_01.측구공사_04.우수공(단지부)" xfId="43491"/>
    <cellStyle name="_조직표_2.배수시설_01.측구공사_04.우수공(단지부)_07.부대공사" xfId="43492"/>
    <cellStyle name="_조직표_2.배수시설_01.측구공사_04.우수공(단지부)_07.부대공사_07.부대공사" xfId="43493"/>
    <cellStyle name="_조직표_2.배수시설_01.측구공사_04.우수공(단지부)_07.포장공" xfId="43494"/>
    <cellStyle name="_조직표_2.배수시설_01.측구공사_05.오수공" xfId="43495"/>
    <cellStyle name="_조직표_2.배수시설_01.측구공사_05.오수공_07.부대공사" xfId="43496"/>
    <cellStyle name="_조직표_2.배수시설_01.측구공사_05.오수공_07.부대공사_07.부대공사" xfId="43497"/>
    <cellStyle name="_조직표_2.배수시설_01.측구공사_05.오수공_07.포장공" xfId="43498"/>
    <cellStyle name="_조직표_2.배수시설_01.측구공사_07.부대공사" xfId="43499"/>
    <cellStyle name="_조직표_2.배수시설_01.측구공사_07.부대공사_07.부대공사" xfId="43500"/>
    <cellStyle name="_조직표_2.배수시설_01.측구공사_07.포장공" xfId="43501"/>
    <cellStyle name="_조직표_2.배수시설_04.우수공(단지부)" xfId="43502"/>
    <cellStyle name="_조직표_2.배수시설_04.우수공(단지부)_07.부대공사" xfId="43503"/>
    <cellStyle name="_조직표_2.배수시설_04.우수공(단지부)_07.부대공사_07.부대공사" xfId="43504"/>
    <cellStyle name="_조직표_2.배수시설_04.우수공(단지부)_07.포장공" xfId="43505"/>
    <cellStyle name="_조직표_2.배수시설_05.오수공" xfId="43506"/>
    <cellStyle name="_조직표_2.배수시설_05.오수공_07.부대공사" xfId="43507"/>
    <cellStyle name="_조직표_2.배수시설_05.오수공_07.부대공사_07.부대공사" xfId="43508"/>
    <cellStyle name="_조직표_2.배수시설_05.오수공_07.포장공" xfId="43509"/>
    <cellStyle name="_조직표_2.배수시설_07.부대공사" xfId="43510"/>
    <cellStyle name="_조직표_2.배수시설_07.부대공사_07.부대공사" xfId="43511"/>
    <cellStyle name="_조직표_2.배수시설_07.포장공" xfId="43512"/>
    <cellStyle name="_조직표_2.배수시설_1.측구공사" xfId="43513"/>
    <cellStyle name="_조직표_2.배수시설_1.측구공사_00.오수공(최종)" xfId="43514"/>
    <cellStyle name="_조직표_2.배수시설_1.측구공사_00.오수공(최종)_07.부대공사" xfId="43515"/>
    <cellStyle name="_조직표_2.배수시설_1.측구공사_00.오수공(최종)_07.부대공사_07.부대공사" xfId="43516"/>
    <cellStyle name="_조직표_2.배수시설_1.측구공사_00.오수공(최종)_07.포장공" xfId="43517"/>
    <cellStyle name="_조직표_2.배수시설_1.측구공사_00.우수공" xfId="43518"/>
    <cellStyle name="_조직표_2.배수시설_1.측구공사_00.우수공_07.부대공사" xfId="43519"/>
    <cellStyle name="_조직표_2.배수시설_1.측구공사_00.우수공_07.부대공사_07.부대공사" xfId="43520"/>
    <cellStyle name="_조직표_2.배수시설_1.측구공사_00.우수공_07.포장공" xfId="43521"/>
    <cellStyle name="_조직표_2.배수시설_1.측구공사_04.우수공(단지부)" xfId="43522"/>
    <cellStyle name="_조직표_2.배수시설_1.측구공사_04.우수공(단지부)_07.부대공사" xfId="43523"/>
    <cellStyle name="_조직표_2.배수시설_1.측구공사_04.우수공(단지부)_07.부대공사_07.부대공사" xfId="43524"/>
    <cellStyle name="_조직표_2.배수시설_1.측구공사_04.우수공(단지부)_07.포장공" xfId="43525"/>
    <cellStyle name="_조직표_2.배수시설_1.측구공사_05.오수공" xfId="43526"/>
    <cellStyle name="_조직표_2.배수시설_1.측구공사_05.오수공_07.부대공사" xfId="43527"/>
    <cellStyle name="_조직표_2.배수시설_1.측구공사_05.오수공_07.부대공사_07.부대공사" xfId="43528"/>
    <cellStyle name="_조직표_2.배수시설_1.측구공사_05.오수공_07.포장공" xfId="43529"/>
    <cellStyle name="_조직표_2.배수시설_1.측구공사_07.부대공사" xfId="43530"/>
    <cellStyle name="_조직표_2.배수시설_1.측구공사_07.부대공사_07.부대공사" xfId="43531"/>
    <cellStyle name="_조직표_2.배수시설_1.측구공사_07.포장공" xfId="43532"/>
    <cellStyle name="_조직표_2.배수시설_1.측구공사-0" xfId="43533"/>
    <cellStyle name="_조직표_2.배수시설_1.측구공사-0_00.오수공(최종)" xfId="43534"/>
    <cellStyle name="_조직표_2.배수시설_1.측구공사-0_00.오수공(최종)_07.부대공사" xfId="43535"/>
    <cellStyle name="_조직표_2.배수시설_1.측구공사-0_00.오수공(최종)_07.부대공사_07.부대공사" xfId="43536"/>
    <cellStyle name="_조직표_2.배수시설_1.측구공사-0_00.오수공(최종)_07.포장공" xfId="43537"/>
    <cellStyle name="_조직표_2.배수시설_1.측구공사-0_00.우수공" xfId="43538"/>
    <cellStyle name="_조직표_2.배수시설_1.측구공사-0_00.우수공_07.부대공사" xfId="43539"/>
    <cellStyle name="_조직표_2.배수시설_1.측구공사-0_00.우수공_07.부대공사_07.부대공사" xfId="43540"/>
    <cellStyle name="_조직표_2.배수시설_1.측구공사-0_00.우수공_07.포장공" xfId="43541"/>
    <cellStyle name="_조직표_2.배수시설_1.측구공사-0_04.우수공(단지부)" xfId="43542"/>
    <cellStyle name="_조직표_2.배수시설_1.측구공사-0_04.우수공(단지부)_07.부대공사" xfId="43543"/>
    <cellStyle name="_조직표_2.배수시설_1.측구공사-0_04.우수공(단지부)_07.부대공사_07.부대공사" xfId="43544"/>
    <cellStyle name="_조직표_2.배수시설_1.측구공사-0_04.우수공(단지부)_07.포장공" xfId="43545"/>
    <cellStyle name="_조직표_2.배수시설_1.측구공사-0_05.오수공" xfId="43546"/>
    <cellStyle name="_조직표_2.배수시설_1.측구공사-0_05.오수공_07.부대공사" xfId="43547"/>
    <cellStyle name="_조직표_2.배수시설_1.측구공사-0_05.오수공_07.부대공사_07.부대공사" xfId="43548"/>
    <cellStyle name="_조직표_2.배수시설_1.측구공사-0_05.오수공_07.포장공" xfId="43549"/>
    <cellStyle name="_조직표_2.배수시설_1.측구공사-0_07.부대공사" xfId="43550"/>
    <cellStyle name="_조직표_2.배수시설_1.측구공사-0_07.부대공사_07.부대공사" xfId="43551"/>
    <cellStyle name="_조직표_2.배수시설_1.측구공사-0_07.포장공" xfId="43552"/>
    <cellStyle name="_조직표_3.그린 조성공사" xfId="43553"/>
    <cellStyle name="_조직표_3.그린 조성공사_00.오수공(최종)" xfId="43554"/>
    <cellStyle name="_조직표_3.그린 조성공사_00.오수공(최종)_07.부대공사" xfId="43555"/>
    <cellStyle name="_조직표_3.그린 조성공사_00.오수공(최종)_07.부대공사_07.부대공사" xfId="43556"/>
    <cellStyle name="_조직표_3.그린 조성공사_00.오수공(최종)_07.포장공" xfId="43557"/>
    <cellStyle name="_조직표_3.그린 조성공사_00.우수공" xfId="43558"/>
    <cellStyle name="_조직표_3.그린 조성공사_00.우수공_07.부대공사" xfId="43559"/>
    <cellStyle name="_조직표_3.그린 조성공사_00.우수공_07.부대공사_07.부대공사" xfId="43560"/>
    <cellStyle name="_조직표_3.그린 조성공사_00.우수공_07.포장공" xfId="43561"/>
    <cellStyle name="_조직표_3.그린 조성공사_04.우수공(단지부)" xfId="43562"/>
    <cellStyle name="_조직표_3.그린 조성공사_04.우수공(단지부)_07.부대공사" xfId="43563"/>
    <cellStyle name="_조직표_3.그린 조성공사_04.우수공(단지부)_07.부대공사_07.부대공사" xfId="43564"/>
    <cellStyle name="_조직표_3.그린 조성공사_04.우수공(단지부)_07.포장공" xfId="43565"/>
    <cellStyle name="_조직표_3.그린 조성공사_05.오수공" xfId="43566"/>
    <cellStyle name="_조직표_3.그린 조성공사_05.오수공_07.부대공사" xfId="43567"/>
    <cellStyle name="_조직표_3.그린 조성공사_05.오수공_07.부대공사_07.부대공사" xfId="43568"/>
    <cellStyle name="_조직표_3.그린 조성공사_05.오수공_07.포장공" xfId="43569"/>
    <cellStyle name="_조직표_3.그린 조성공사_07.부대공사" xfId="43570"/>
    <cellStyle name="_조직표_3.그린 조성공사_07.부대공사_07.부대공사" xfId="43571"/>
    <cellStyle name="_조직표_3.그린 조성공사_07.포장공" xfId="43572"/>
    <cellStyle name="_조직표_3.그린 조성공사-0" xfId="43573"/>
    <cellStyle name="_조직표_3.그린 조성공사-0_00.오수공(최종)" xfId="43574"/>
    <cellStyle name="_조직표_3.그린 조성공사-0_00.오수공(최종)_07.부대공사" xfId="43575"/>
    <cellStyle name="_조직표_3.그린 조성공사-0_00.오수공(최종)_07.부대공사_07.부대공사" xfId="43576"/>
    <cellStyle name="_조직표_3.그린 조성공사-0_00.오수공(최종)_07.포장공" xfId="43577"/>
    <cellStyle name="_조직표_3.그린 조성공사-0_00.우수공" xfId="43578"/>
    <cellStyle name="_조직표_3.그린 조성공사-0_00.우수공_07.부대공사" xfId="43579"/>
    <cellStyle name="_조직표_3.그린 조성공사-0_00.우수공_07.부대공사_07.부대공사" xfId="43580"/>
    <cellStyle name="_조직표_3.그린 조성공사-0_00.우수공_07.포장공" xfId="43581"/>
    <cellStyle name="_조직표_3.그린 조성공사-0_04.우수공(단지부)" xfId="43582"/>
    <cellStyle name="_조직표_3.그린 조성공사-0_04.우수공(단지부)_07.부대공사" xfId="43583"/>
    <cellStyle name="_조직표_3.그린 조성공사-0_04.우수공(단지부)_07.부대공사_07.부대공사" xfId="43584"/>
    <cellStyle name="_조직표_3.그린 조성공사-0_04.우수공(단지부)_07.포장공" xfId="43585"/>
    <cellStyle name="_조직표_3.그린 조성공사-0_05.오수공" xfId="43586"/>
    <cellStyle name="_조직표_3.그린 조성공사-0_05.오수공_07.부대공사" xfId="43587"/>
    <cellStyle name="_조직표_3.그린 조성공사-0_05.오수공_07.부대공사_07.부대공사" xfId="43588"/>
    <cellStyle name="_조직표_3.그린 조성공사-0_05.오수공_07.포장공" xfId="43589"/>
    <cellStyle name="_조직표_3.그린 조성공사-0_07.부대공사" xfId="43590"/>
    <cellStyle name="_조직표_3.그린 조성공사-0_07.부대공사_07.부대공사" xfId="43591"/>
    <cellStyle name="_조직표_3.그린 조성공사-0_07.포장공" xfId="43592"/>
    <cellStyle name="_조직표_3.그린조성공사" xfId="43593"/>
    <cellStyle name="_조직표_3.그린조성공사_00.오수공(최종)" xfId="43594"/>
    <cellStyle name="_조직표_3.그린조성공사_00.오수공(최종)_07.부대공사" xfId="43595"/>
    <cellStyle name="_조직표_3.그린조성공사_00.오수공(최종)_07.부대공사_07.부대공사" xfId="43596"/>
    <cellStyle name="_조직표_3.그린조성공사_00.오수공(최종)_07.포장공" xfId="43597"/>
    <cellStyle name="_조직표_3.그린조성공사_00.우수공" xfId="43598"/>
    <cellStyle name="_조직표_3.그린조성공사_00.우수공_07.부대공사" xfId="43599"/>
    <cellStyle name="_조직표_3.그린조성공사_00.우수공_07.부대공사_07.부대공사" xfId="43600"/>
    <cellStyle name="_조직표_3.그린조성공사_00.우수공_07.포장공" xfId="43601"/>
    <cellStyle name="_조직표_3.그린조성공사_04.우수공(단지부)" xfId="43602"/>
    <cellStyle name="_조직표_3.그린조성공사_04.우수공(단지부)_07.부대공사" xfId="43603"/>
    <cellStyle name="_조직표_3.그린조성공사_04.우수공(단지부)_07.부대공사_07.부대공사" xfId="43604"/>
    <cellStyle name="_조직표_3.그린조성공사_04.우수공(단지부)_07.포장공" xfId="43605"/>
    <cellStyle name="_조직표_3.그린조성공사_05.오수공" xfId="43606"/>
    <cellStyle name="_조직표_3.그린조성공사_05.오수공_07.부대공사" xfId="43607"/>
    <cellStyle name="_조직표_3.그린조성공사_05.오수공_07.부대공사_07.부대공사" xfId="43608"/>
    <cellStyle name="_조직표_3.그린조성공사_05.오수공_07.포장공" xfId="43609"/>
    <cellStyle name="_조직표_3.그린조성공사_07.부대공사" xfId="43610"/>
    <cellStyle name="_조직표_3.그린조성공사_07.부대공사_07.부대공사" xfId="43611"/>
    <cellStyle name="_조직표_3.그린조성공사_07.포장공" xfId="43612"/>
    <cellStyle name="_조직표_4.TEE조성" xfId="43613"/>
    <cellStyle name="_조직표_4.TEE조성_00.오수공(최종)" xfId="43614"/>
    <cellStyle name="_조직표_4.TEE조성_00.오수공(최종)_07.부대공사" xfId="43615"/>
    <cellStyle name="_조직표_4.TEE조성_00.오수공(최종)_07.부대공사_07.부대공사" xfId="43616"/>
    <cellStyle name="_조직표_4.TEE조성_00.오수공(최종)_07.포장공" xfId="43617"/>
    <cellStyle name="_조직표_4.TEE조성_00.우수공" xfId="43618"/>
    <cellStyle name="_조직표_4.TEE조성_00.우수공_07.부대공사" xfId="43619"/>
    <cellStyle name="_조직표_4.TEE조성_00.우수공_07.부대공사_07.부대공사" xfId="43620"/>
    <cellStyle name="_조직표_4.TEE조성_00.우수공_07.포장공" xfId="43621"/>
    <cellStyle name="_조직표_4.TEE조성_04.우수공(단지부)" xfId="43622"/>
    <cellStyle name="_조직표_4.TEE조성_04.우수공(단지부)_07.부대공사" xfId="43623"/>
    <cellStyle name="_조직표_4.TEE조성_04.우수공(단지부)_07.부대공사_07.부대공사" xfId="43624"/>
    <cellStyle name="_조직표_4.TEE조성_04.우수공(단지부)_07.포장공" xfId="43625"/>
    <cellStyle name="_조직표_4.TEE조성_05.오수공" xfId="43626"/>
    <cellStyle name="_조직표_4.TEE조성_05.오수공_07.부대공사" xfId="43627"/>
    <cellStyle name="_조직표_4.TEE조성_05.오수공_07.부대공사_07.부대공사" xfId="43628"/>
    <cellStyle name="_조직표_4.TEE조성_05.오수공_07.포장공" xfId="43629"/>
    <cellStyle name="_조직표_4.TEE조성_07.부대공사" xfId="43630"/>
    <cellStyle name="_조직표_4.TEE조성_07.부대공사_07.부대공사" xfId="43631"/>
    <cellStyle name="_조직표_4.TEE조성_07.포장공" xfId="43632"/>
    <cellStyle name="_조직표_Book2" xfId="43633"/>
    <cellStyle name="_조직표_Book2_00.오수공(최종)" xfId="43634"/>
    <cellStyle name="_조직표_Book2_00.오수공(최종)_07.부대공사" xfId="43635"/>
    <cellStyle name="_조직표_Book2_00.오수공(최종)_07.부대공사_07.부대공사" xfId="43636"/>
    <cellStyle name="_조직표_Book2_00.오수공(최종)_07.포장공" xfId="43637"/>
    <cellStyle name="_조직표_Book2_00.우수공" xfId="43638"/>
    <cellStyle name="_조직표_Book2_00.우수공_07.부대공사" xfId="43639"/>
    <cellStyle name="_조직표_Book2_00.우수공_07.부대공사_07.부대공사" xfId="43640"/>
    <cellStyle name="_조직표_Book2_00.우수공_07.포장공" xfId="43641"/>
    <cellStyle name="_조직표_Book2_04.우수공(단지부)" xfId="43642"/>
    <cellStyle name="_조직표_Book2_04.우수공(단지부)_07.부대공사" xfId="43643"/>
    <cellStyle name="_조직표_Book2_04.우수공(단지부)_07.부대공사_07.부대공사" xfId="43644"/>
    <cellStyle name="_조직표_Book2_04.우수공(단지부)_07.포장공" xfId="43645"/>
    <cellStyle name="_조직표_Book2_05.오수공" xfId="43646"/>
    <cellStyle name="_조직표_Book2_05.오수공_07.부대공사" xfId="43647"/>
    <cellStyle name="_조직표_Book2_05.오수공_07.부대공사_07.부대공사" xfId="43648"/>
    <cellStyle name="_조직표_Book2_05.오수공_07.포장공" xfId="43649"/>
    <cellStyle name="_조직표_Book2_07.부대공사" xfId="43650"/>
    <cellStyle name="_조직표_Book2_07.부대공사_07.부대공사" xfId="43651"/>
    <cellStyle name="_조직표_Book2_07.포장공" xfId="43652"/>
    <cellStyle name="_조직표_실행예산서" xfId="16714"/>
    <cellStyle name="_조직표_실행예산서_030902 아산154KV 관로 전기공사" xfId="16715"/>
    <cellStyle name="_조직표_조직표" xfId="43653"/>
    <cellStyle name="_조직표_조직표_00.오수공(최종)" xfId="43654"/>
    <cellStyle name="_조직표_조직표_00.오수공(최종)_07.부대공사" xfId="43655"/>
    <cellStyle name="_조직표_조직표_00.오수공(최종)_07.부대공사_07.부대공사" xfId="43656"/>
    <cellStyle name="_조직표_조직표_00.오수공(최종)_07.포장공" xfId="43657"/>
    <cellStyle name="_조직표_조직표_00.우수공" xfId="43658"/>
    <cellStyle name="_조직표_조직표_00.우수공_07.부대공사" xfId="43659"/>
    <cellStyle name="_조직표_조직표_00.우수공_07.부대공사_07.부대공사" xfId="43660"/>
    <cellStyle name="_조직표_조직표_00.우수공_07.포장공" xfId="43661"/>
    <cellStyle name="_조직표_조직표_01.측구공사" xfId="43662"/>
    <cellStyle name="_조직표_조직표_01.측구공사_00.오수공(최종)" xfId="43663"/>
    <cellStyle name="_조직표_조직표_01.측구공사_00.오수공(최종)_07.부대공사" xfId="43664"/>
    <cellStyle name="_조직표_조직표_01.측구공사_00.오수공(최종)_07.부대공사_07.부대공사" xfId="43665"/>
    <cellStyle name="_조직표_조직표_01.측구공사_00.오수공(최종)_07.포장공" xfId="43666"/>
    <cellStyle name="_조직표_조직표_01.측구공사_00.우수공" xfId="43667"/>
    <cellStyle name="_조직표_조직표_01.측구공사_00.우수공_07.부대공사" xfId="43668"/>
    <cellStyle name="_조직표_조직표_01.측구공사_00.우수공_07.부대공사_07.부대공사" xfId="43669"/>
    <cellStyle name="_조직표_조직표_01.측구공사_00.우수공_07.포장공" xfId="43670"/>
    <cellStyle name="_조직표_조직표_01.측구공사_04.우수공(단지부)" xfId="43671"/>
    <cellStyle name="_조직표_조직표_01.측구공사_04.우수공(단지부)_07.부대공사" xfId="43672"/>
    <cellStyle name="_조직표_조직표_01.측구공사_04.우수공(단지부)_07.부대공사_07.부대공사" xfId="43673"/>
    <cellStyle name="_조직표_조직표_01.측구공사_04.우수공(단지부)_07.포장공" xfId="43674"/>
    <cellStyle name="_조직표_조직표_01.측구공사_05.오수공" xfId="43675"/>
    <cellStyle name="_조직표_조직표_01.측구공사_05.오수공_07.부대공사" xfId="43676"/>
    <cellStyle name="_조직표_조직표_01.측구공사_05.오수공_07.부대공사_07.부대공사" xfId="43677"/>
    <cellStyle name="_조직표_조직표_01.측구공사_05.오수공_07.포장공" xfId="43678"/>
    <cellStyle name="_조직표_조직표_01.측구공사_07.부대공사" xfId="43679"/>
    <cellStyle name="_조직표_조직표_01.측구공사_07.부대공사_07.부대공사" xfId="43680"/>
    <cellStyle name="_조직표_조직표_01.측구공사_07.포장공" xfId="43681"/>
    <cellStyle name="_조직표_조직표_03.그린 조성공사" xfId="43682"/>
    <cellStyle name="_조직표_조직표_03.그린 조성공사_00.오수공(최종)" xfId="43683"/>
    <cellStyle name="_조직표_조직표_03.그린 조성공사_00.오수공(최종)_07.부대공사" xfId="43684"/>
    <cellStyle name="_조직표_조직표_03.그린 조성공사_00.오수공(최종)_07.부대공사_07.부대공사" xfId="43685"/>
    <cellStyle name="_조직표_조직표_03.그린 조성공사_00.오수공(최종)_07.포장공" xfId="43686"/>
    <cellStyle name="_조직표_조직표_03.그린 조성공사_00.우수공" xfId="43687"/>
    <cellStyle name="_조직표_조직표_03.그린 조성공사_00.우수공_07.부대공사" xfId="43688"/>
    <cellStyle name="_조직표_조직표_03.그린 조성공사_00.우수공_07.부대공사_07.부대공사" xfId="43689"/>
    <cellStyle name="_조직표_조직표_03.그린 조성공사_00.우수공_07.포장공" xfId="43690"/>
    <cellStyle name="_조직표_조직표_03.그린 조성공사_04.우수공(단지부)" xfId="43691"/>
    <cellStyle name="_조직표_조직표_03.그린 조성공사_04.우수공(단지부)_07.부대공사" xfId="43692"/>
    <cellStyle name="_조직표_조직표_03.그린 조성공사_04.우수공(단지부)_07.부대공사_07.부대공사" xfId="43693"/>
    <cellStyle name="_조직표_조직표_03.그린 조성공사_04.우수공(단지부)_07.포장공" xfId="43694"/>
    <cellStyle name="_조직표_조직표_03.그린 조성공사_05.오수공" xfId="43695"/>
    <cellStyle name="_조직표_조직표_03.그린 조성공사_05.오수공_07.부대공사" xfId="43696"/>
    <cellStyle name="_조직표_조직표_03.그린 조성공사_05.오수공_07.부대공사_07.부대공사" xfId="43697"/>
    <cellStyle name="_조직표_조직표_03.그린 조성공사_05.오수공_07.포장공" xfId="43698"/>
    <cellStyle name="_조직표_조직표_03.그린 조성공사_07.부대공사" xfId="43699"/>
    <cellStyle name="_조직표_조직표_03.그린 조성공사_07.부대공사_07.부대공사" xfId="43700"/>
    <cellStyle name="_조직표_조직표_03.그린 조성공사_07.포장공" xfId="43701"/>
    <cellStyle name="_조직표_조직표_04.우수공(단지부)" xfId="43702"/>
    <cellStyle name="_조직표_조직표_04.우수공(단지부)_07.부대공사" xfId="43703"/>
    <cellStyle name="_조직표_조직표_04.우수공(단지부)_07.부대공사_07.부대공사" xfId="43704"/>
    <cellStyle name="_조직표_조직표_04.우수공(단지부)_07.포장공" xfId="43705"/>
    <cellStyle name="_조직표_조직표_04.표면 배수공사" xfId="43706"/>
    <cellStyle name="_조직표_조직표_04.표면 배수공사_00.오수공(최종)" xfId="43707"/>
    <cellStyle name="_조직표_조직표_04.표면 배수공사_00.오수공(최종)_07.부대공사" xfId="43708"/>
    <cellStyle name="_조직표_조직표_04.표면 배수공사_00.오수공(최종)_07.부대공사_07.부대공사" xfId="43709"/>
    <cellStyle name="_조직표_조직표_04.표면 배수공사_00.오수공(최종)_07.포장공" xfId="43710"/>
    <cellStyle name="_조직표_조직표_04.표면 배수공사_00.우수공" xfId="43711"/>
    <cellStyle name="_조직표_조직표_04.표면 배수공사_00.우수공_07.부대공사" xfId="43712"/>
    <cellStyle name="_조직표_조직표_04.표면 배수공사_00.우수공_07.부대공사_07.부대공사" xfId="43713"/>
    <cellStyle name="_조직표_조직표_04.표면 배수공사_00.우수공_07.포장공" xfId="43714"/>
    <cellStyle name="_조직표_조직표_04.표면 배수공사_04.우수공(단지부)" xfId="43715"/>
    <cellStyle name="_조직표_조직표_04.표면 배수공사_04.우수공(단지부)_07.부대공사" xfId="43716"/>
    <cellStyle name="_조직표_조직표_04.표면 배수공사_04.우수공(단지부)_07.부대공사_07.부대공사" xfId="43717"/>
    <cellStyle name="_조직표_조직표_04.표면 배수공사_04.우수공(단지부)_07.포장공" xfId="43718"/>
    <cellStyle name="_조직표_조직표_04.표면 배수공사_05.오수공" xfId="43719"/>
    <cellStyle name="_조직표_조직표_04.표면 배수공사_05.오수공_07.부대공사" xfId="43720"/>
    <cellStyle name="_조직표_조직표_04.표면 배수공사_05.오수공_07.부대공사_07.부대공사" xfId="43721"/>
    <cellStyle name="_조직표_조직표_04.표면 배수공사_05.오수공_07.포장공" xfId="43722"/>
    <cellStyle name="_조직표_조직표_04.표면 배수공사_07.부대공사" xfId="43723"/>
    <cellStyle name="_조직표_조직표_04.표면 배수공사_07.부대공사_07.부대공사" xfId="43724"/>
    <cellStyle name="_조직표_조직표_04.표면 배수공사_07.포장공" xfId="43725"/>
    <cellStyle name="_조직표_조직표_05.그린 조성공사" xfId="43726"/>
    <cellStyle name="_조직표_조직표_05.그린 조성공사_00.오수공(최종)" xfId="43727"/>
    <cellStyle name="_조직표_조직표_05.그린 조성공사_00.오수공(최종)_07.부대공사" xfId="43728"/>
    <cellStyle name="_조직표_조직표_05.그린 조성공사_00.오수공(최종)_07.부대공사_07.부대공사" xfId="43729"/>
    <cellStyle name="_조직표_조직표_05.그린 조성공사_00.오수공(최종)_07.포장공" xfId="43730"/>
    <cellStyle name="_조직표_조직표_05.그린 조성공사_00.우수공" xfId="43731"/>
    <cellStyle name="_조직표_조직표_05.그린 조성공사_00.우수공_07.부대공사" xfId="43732"/>
    <cellStyle name="_조직표_조직표_05.그린 조성공사_00.우수공_07.부대공사_07.부대공사" xfId="43733"/>
    <cellStyle name="_조직표_조직표_05.그린 조성공사_00.우수공_07.포장공" xfId="43734"/>
    <cellStyle name="_조직표_조직표_05.그린 조성공사_04.우수공(단지부)" xfId="43735"/>
    <cellStyle name="_조직표_조직표_05.그린 조성공사_04.우수공(단지부)_07.부대공사" xfId="43736"/>
    <cellStyle name="_조직표_조직표_05.그린 조성공사_04.우수공(단지부)_07.부대공사_07.부대공사" xfId="43737"/>
    <cellStyle name="_조직표_조직표_05.그린 조성공사_04.우수공(단지부)_07.포장공" xfId="43738"/>
    <cellStyle name="_조직표_조직표_05.그린 조성공사_05.오수공" xfId="43739"/>
    <cellStyle name="_조직표_조직표_05.그린 조성공사_05.오수공_07.부대공사" xfId="43740"/>
    <cellStyle name="_조직표_조직표_05.그린 조성공사_05.오수공_07.부대공사_07.부대공사" xfId="43741"/>
    <cellStyle name="_조직표_조직표_05.그린 조성공사_05.오수공_07.포장공" xfId="43742"/>
    <cellStyle name="_조직표_조직표_05.그린 조성공사_07.부대공사" xfId="43743"/>
    <cellStyle name="_조직표_조직표_05.그린 조성공사_07.부대공사_07.부대공사" xfId="43744"/>
    <cellStyle name="_조직표_조직표_05.그린 조성공사_07.포장공" xfId="43745"/>
    <cellStyle name="_조직표_조직표_05.오수공" xfId="43746"/>
    <cellStyle name="_조직표_조직표_05.오수공_07.부대공사" xfId="43747"/>
    <cellStyle name="_조직표_조직표_05.오수공_07.부대공사_07.부대공사" xfId="43748"/>
    <cellStyle name="_조직표_조직표_05.오수공_07.포장공" xfId="43749"/>
    <cellStyle name="_조직표_조직표_07.부대공사" xfId="43750"/>
    <cellStyle name="_조직표_조직표_07.부대공사_07.부대공사" xfId="43751"/>
    <cellStyle name="_조직표_조직표_07.포장공" xfId="43752"/>
    <cellStyle name="_조직표_조직표_07.포장공(중2-57)" xfId="43753"/>
    <cellStyle name="_조직표_조직표_1.측구공사" xfId="43754"/>
    <cellStyle name="_조직표_조직표_1.측구공사_00.오수공(최종)" xfId="43755"/>
    <cellStyle name="_조직표_조직표_1.측구공사_00.오수공(최종)_07.부대공사" xfId="43756"/>
    <cellStyle name="_조직표_조직표_1.측구공사_00.오수공(최종)_07.부대공사_07.부대공사" xfId="43757"/>
    <cellStyle name="_조직표_조직표_1.측구공사_00.오수공(최종)_07.포장공" xfId="43758"/>
    <cellStyle name="_조직표_조직표_1.측구공사_00.우수공" xfId="43759"/>
    <cellStyle name="_조직표_조직표_1.측구공사_00.우수공_07.부대공사" xfId="43760"/>
    <cellStyle name="_조직표_조직표_1.측구공사_00.우수공_07.부대공사_07.부대공사" xfId="43761"/>
    <cellStyle name="_조직표_조직표_1.측구공사_00.우수공_07.포장공" xfId="43762"/>
    <cellStyle name="_조직표_조직표_1.측구공사_04.우수공(단지부)" xfId="43763"/>
    <cellStyle name="_조직표_조직표_1.측구공사_04.우수공(단지부)_07.부대공사" xfId="43764"/>
    <cellStyle name="_조직표_조직표_1.측구공사_04.우수공(단지부)_07.부대공사_07.부대공사" xfId="43765"/>
    <cellStyle name="_조직표_조직표_1.측구공사_04.우수공(단지부)_07.포장공" xfId="43766"/>
    <cellStyle name="_조직표_조직표_1.측구공사_05.오수공" xfId="43767"/>
    <cellStyle name="_조직표_조직표_1.측구공사_05.오수공_07.부대공사" xfId="43768"/>
    <cellStyle name="_조직표_조직표_1.측구공사_05.오수공_07.부대공사_07.부대공사" xfId="43769"/>
    <cellStyle name="_조직표_조직표_1.측구공사_05.오수공_07.포장공" xfId="43770"/>
    <cellStyle name="_조직표_조직표_1.측구공사_07.부대공사" xfId="43771"/>
    <cellStyle name="_조직표_조직표_1.측구공사_07.부대공사_07.부대공사" xfId="43772"/>
    <cellStyle name="_조직표_조직표_1.측구공사_07.포장공" xfId="43773"/>
    <cellStyle name="_조직표_조직표_1.측구공사-0" xfId="43774"/>
    <cellStyle name="_조직표_조직표_1.측구공사-0_00.오수공(최종)" xfId="43775"/>
    <cellStyle name="_조직표_조직표_1.측구공사-0_00.오수공(최종)_07.부대공사" xfId="43776"/>
    <cellStyle name="_조직표_조직표_1.측구공사-0_00.오수공(최종)_07.부대공사_07.부대공사" xfId="43777"/>
    <cellStyle name="_조직표_조직표_1.측구공사-0_00.오수공(최종)_07.포장공" xfId="43778"/>
    <cellStyle name="_조직표_조직표_1.측구공사-0_00.우수공" xfId="43779"/>
    <cellStyle name="_조직표_조직표_1.측구공사-0_00.우수공_07.부대공사" xfId="43780"/>
    <cellStyle name="_조직표_조직표_1.측구공사-0_00.우수공_07.부대공사_07.부대공사" xfId="43781"/>
    <cellStyle name="_조직표_조직표_1.측구공사-0_00.우수공_07.포장공" xfId="43782"/>
    <cellStyle name="_조직표_조직표_1.측구공사-0_04.우수공(단지부)" xfId="43783"/>
    <cellStyle name="_조직표_조직표_1.측구공사-0_04.우수공(단지부)_07.부대공사" xfId="43784"/>
    <cellStyle name="_조직표_조직표_1.측구공사-0_04.우수공(단지부)_07.부대공사_07.부대공사" xfId="43785"/>
    <cellStyle name="_조직표_조직표_1.측구공사-0_04.우수공(단지부)_07.포장공" xfId="43786"/>
    <cellStyle name="_조직표_조직표_1.측구공사-0_05.오수공" xfId="43787"/>
    <cellStyle name="_조직표_조직표_1.측구공사-0_05.오수공_07.부대공사" xfId="43788"/>
    <cellStyle name="_조직표_조직표_1.측구공사-0_05.오수공_07.부대공사_07.부대공사" xfId="43789"/>
    <cellStyle name="_조직표_조직표_1.측구공사-0_05.오수공_07.포장공" xfId="43790"/>
    <cellStyle name="_조직표_조직표_1.측구공사-0_07.부대공사" xfId="43791"/>
    <cellStyle name="_조직표_조직표_1.측구공사-0_07.부대공사_07.부대공사" xfId="43792"/>
    <cellStyle name="_조직표_조직표_1.측구공사-0_07.포장공" xfId="43793"/>
    <cellStyle name="_조직표_조직표_2.배수시설" xfId="43794"/>
    <cellStyle name="_조직표_조직표_2.배수시설_00.오수공(최종)" xfId="43795"/>
    <cellStyle name="_조직표_조직표_2.배수시설_00.오수공(최종)_07.부대공사" xfId="43796"/>
    <cellStyle name="_조직표_조직표_2.배수시설_00.오수공(최종)_07.부대공사_07.부대공사" xfId="43797"/>
    <cellStyle name="_조직표_조직표_2.배수시설_00.오수공(최종)_07.포장공" xfId="43798"/>
    <cellStyle name="_조직표_조직표_2.배수시설_00.우수공" xfId="43799"/>
    <cellStyle name="_조직표_조직표_2.배수시설_00.우수공_07.부대공사" xfId="43800"/>
    <cellStyle name="_조직표_조직표_2.배수시설_00.우수공_07.부대공사_07.부대공사" xfId="43801"/>
    <cellStyle name="_조직표_조직표_2.배수시설_00.우수공_07.포장공" xfId="43802"/>
    <cellStyle name="_조직표_조직표_2.배수시설_01.측구공사" xfId="43803"/>
    <cellStyle name="_조직표_조직표_2.배수시설_01.측구공사_00.오수공(최종)" xfId="43804"/>
    <cellStyle name="_조직표_조직표_2.배수시설_01.측구공사_00.오수공(최종)_07.부대공사" xfId="43805"/>
    <cellStyle name="_조직표_조직표_2.배수시설_01.측구공사_00.오수공(최종)_07.부대공사_07.부대공사" xfId="43806"/>
    <cellStyle name="_조직표_조직표_2.배수시설_01.측구공사_00.오수공(최종)_07.포장공" xfId="43807"/>
    <cellStyle name="_조직표_조직표_2.배수시설_01.측구공사_00.우수공" xfId="43808"/>
    <cellStyle name="_조직표_조직표_2.배수시설_01.측구공사_00.우수공_07.부대공사" xfId="43809"/>
    <cellStyle name="_조직표_조직표_2.배수시설_01.측구공사_00.우수공_07.부대공사_07.부대공사" xfId="43810"/>
    <cellStyle name="_조직표_조직표_2.배수시설_01.측구공사_00.우수공_07.포장공" xfId="43811"/>
    <cellStyle name="_조직표_조직표_2.배수시설_01.측구공사_04.우수공(단지부)" xfId="43812"/>
    <cellStyle name="_조직표_조직표_2.배수시설_01.측구공사_04.우수공(단지부)_07.부대공사" xfId="43813"/>
    <cellStyle name="_조직표_조직표_2.배수시설_01.측구공사_04.우수공(단지부)_07.부대공사_07.부대공사" xfId="43814"/>
    <cellStyle name="_조직표_조직표_2.배수시설_01.측구공사_04.우수공(단지부)_07.포장공" xfId="43815"/>
    <cellStyle name="_조직표_조직표_2.배수시설_01.측구공사_05.오수공" xfId="43816"/>
    <cellStyle name="_조직표_조직표_2.배수시설_01.측구공사_05.오수공_07.부대공사" xfId="43817"/>
    <cellStyle name="_조직표_조직표_2.배수시설_01.측구공사_05.오수공_07.부대공사_07.부대공사" xfId="43818"/>
    <cellStyle name="_조직표_조직표_2.배수시설_01.측구공사_05.오수공_07.포장공" xfId="43819"/>
    <cellStyle name="_조직표_조직표_2.배수시설_01.측구공사_07.부대공사" xfId="43820"/>
    <cellStyle name="_조직표_조직표_2.배수시설_01.측구공사_07.부대공사_07.부대공사" xfId="43821"/>
    <cellStyle name="_조직표_조직표_2.배수시설_01.측구공사_07.포장공" xfId="43822"/>
    <cellStyle name="_조직표_조직표_2.배수시설_04.우수공(단지부)" xfId="43823"/>
    <cellStyle name="_조직표_조직표_2.배수시설_04.우수공(단지부)_07.부대공사" xfId="43824"/>
    <cellStyle name="_조직표_조직표_2.배수시설_04.우수공(단지부)_07.부대공사_07.부대공사" xfId="43825"/>
    <cellStyle name="_조직표_조직표_2.배수시설_04.우수공(단지부)_07.포장공" xfId="43826"/>
    <cellStyle name="_조직표_조직표_2.배수시설_05.오수공" xfId="43827"/>
    <cellStyle name="_조직표_조직표_2.배수시설_05.오수공_07.부대공사" xfId="43828"/>
    <cellStyle name="_조직표_조직표_2.배수시설_05.오수공_07.부대공사_07.부대공사" xfId="43829"/>
    <cellStyle name="_조직표_조직표_2.배수시설_05.오수공_07.포장공" xfId="43830"/>
    <cellStyle name="_조직표_조직표_2.배수시설_07.부대공사" xfId="43831"/>
    <cellStyle name="_조직표_조직표_2.배수시설_07.부대공사_07.부대공사" xfId="43832"/>
    <cellStyle name="_조직표_조직표_2.배수시설_07.포장공" xfId="43833"/>
    <cellStyle name="_조직표_조직표_2.배수시설_1.측구공사" xfId="43834"/>
    <cellStyle name="_조직표_조직표_2.배수시설_1.측구공사_00.오수공(최종)" xfId="43835"/>
    <cellStyle name="_조직표_조직표_2.배수시설_1.측구공사_00.오수공(최종)_07.부대공사" xfId="43836"/>
    <cellStyle name="_조직표_조직표_2.배수시설_1.측구공사_00.오수공(최종)_07.부대공사_07.부대공사" xfId="43837"/>
    <cellStyle name="_조직표_조직표_2.배수시설_1.측구공사_00.오수공(최종)_07.포장공" xfId="43838"/>
    <cellStyle name="_조직표_조직표_2.배수시설_1.측구공사_00.우수공" xfId="43839"/>
    <cellStyle name="_조직표_조직표_2.배수시설_1.측구공사_00.우수공_07.부대공사" xfId="43840"/>
    <cellStyle name="_조직표_조직표_2.배수시설_1.측구공사_00.우수공_07.부대공사_07.부대공사" xfId="43841"/>
    <cellStyle name="_조직표_조직표_2.배수시설_1.측구공사_00.우수공_07.포장공" xfId="43842"/>
    <cellStyle name="_조직표_조직표_2.배수시설_1.측구공사_04.우수공(단지부)" xfId="43843"/>
    <cellStyle name="_조직표_조직표_2.배수시설_1.측구공사_04.우수공(단지부)_07.부대공사" xfId="43844"/>
    <cellStyle name="_조직표_조직표_2.배수시설_1.측구공사_04.우수공(단지부)_07.부대공사_07.부대공사" xfId="43845"/>
    <cellStyle name="_조직표_조직표_2.배수시설_1.측구공사_04.우수공(단지부)_07.포장공" xfId="43846"/>
    <cellStyle name="_조직표_조직표_2.배수시설_1.측구공사_05.오수공" xfId="43847"/>
    <cellStyle name="_조직표_조직표_2.배수시설_1.측구공사_05.오수공_07.부대공사" xfId="43848"/>
    <cellStyle name="_조직표_조직표_2.배수시설_1.측구공사_05.오수공_07.부대공사_07.부대공사" xfId="43849"/>
    <cellStyle name="_조직표_조직표_2.배수시설_1.측구공사_05.오수공_07.포장공" xfId="43850"/>
    <cellStyle name="_조직표_조직표_2.배수시설_1.측구공사_07.부대공사" xfId="43851"/>
    <cellStyle name="_조직표_조직표_2.배수시설_1.측구공사_07.부대공사_07.부대공사" xfId="43852"/>
    <cellStyle name="_조직표_조직표_2.배수시설_1.측구공사_07.포장공" xfId="43853"/>
    <cellStyle name="_조직표_조직표_2.배수시설_1.측구공사-0" xfId="43854"/>
    <cellStyle name="_조직표_조직표_2.배수시설_1.측구공사-0_00.오수공(최종)" xfId="43855"/>
    <cellStyle name="_조직표_조직표_2.배수시설_1.측구공사-0_00.오수공(최종)_07.부대공사" xfId="43856"/>
    <cellStyle name="_조직표_조직표_2.배수시설_1.측구공사-0_00.오수공(최종)_07.부대공사_07.부대공사" xfId="43857"/>
    <cellStyle name="_조직표_조직표_2.배수시설_1.측구공사-0_00.오수공(최종)_07.포장공" xfId="43858"/>
    <cellStyle name="_조직표_조직표_2.배수시설_1.측구공사-0_00.우수공" xfId="43859"/>
    <cellStyle name="_조직표_조직표_2.배수시설_1.측구공사-0_00.우수공_07.부대공사" xfId="43860"/>
    <cellStyle name="_조직표_조직표_2.배수시설_1.측구공사-0_00.우수공_07.부대공사_07.부대공사" xfId="43861"/>
    <cellStyle name="_조직표_조직표_2.배수시설_1.측구공사-0_00.우수공_07.포장공" xfId="43862"/>
    <cellStyle name="_조직표_조직표_2.배수시설_1.측구공사-0_04.우수공(단지부)" xfId="43863"/>
    <cellStyle name="_조직표_조직표_2.배수시설_1.측구공사-0_04.우수공(단지부)_07.부대공사" xfId="43864"/>
    <cellStyle name="_조직표_조직표_2.배수시설_1.측구공사-0_04.우수공(단지부)_07.부대공사_07.부대공사" xfId="43865"/>
    <cellStyle name="_조직표_조직표_2.배수시설_1.측구공사-0_04.우수공(단지부)_07.포장공" xfId="43866"/>
    <cellStyle name="_조직표_조직표_2.배수시설_1.측구공사-0_05.오수공" xfId="43867"/>
    <cellStyle name="_조직표_조직표_2.배수시설_1.측구공사-0_05.오수공_07.부대공사" xfId="43868"/>
    <cellStyle name="_조직표_조직표_2.배수시설_1.측구공사-0_05.오수공_07.부대공사_07.부대공사" xfId="43869"/>
    <cellStyle name="_조직표_조직표_2.배수시설_1.측구공사-0_05.오수공_07.포장공" xfId="43870"/>
    <cellStyle name="_조직표_조직표_2.배수시설_1.측구공사-0_07.부대공사" xfId="43871"/>
    <cellStyle name="_조직표_조직표_2.배수시설_1.측구공사-0_07.부대공사_07.부대공사" xfId="43872"/>
    <cellStyle name="_조직표_조직표_2.배수시설_1.측구공사-0_07.포장공" xfId="43873"/>
    <cellStyle name="_조직표_조직표_3.그린 조성공사" xfId="43874"/>
    <cellStyle name="_조직표_조직표_3.그린 조성공사_00.오수공(최종)" xfId="43875"/>
    <cellStyle name="_조직표_조직표_3.그린 조성공사_00.오수공(최종)_07.부대공사" xfId="43876"/>
    <cellStyle name="_조직표_조직표_3.그린 조성공사_00.오수공(최종)_07.부대공사_07.부대공사" xfId="43877"/>
    <cellStyle name="_조직표_조직표_3.그린 조성공사_00.오수공(최종)_07.포장공" xfId="43878"/>
    <cellStyle name="_조직표_조직표_3.그린 조성공사_00.우수공" xfId="43879"/>
    <cellStyle name="_조직표_조직표_3.그린 조성공사_00.우수공_07.부대공사" xfId="43880"/>
    <cellStyle name="_조직표_조직표_3.그린 조성공사_00.우수공_07.부대공사_07.부대공사" xfId="43881"/>
    <cellStyle name="_조직표_조직표_3.그린 조성공사_00.우수공_07.포장공" xfId="43882"/>
    <cellStyle name="_조직표_조직표_3.그린 조성공사_04.우수공(단지부)" xfId="43883"/>
    <cellStyle name="_조직표_조직표_3.그린 조성공사_04.우수공(단지부)_07.부대공사" xfId="43884"/>
    <cellStyle name="_조직표_조직표_3.그린 조성공사_04.우수공(단지부)_07.부대공사_07.부대공사" xfId="43885"/>
    <cellStyle name="_조직표_조직표_3.그린 조성공사_04.우수공(단지부)_07.포장공" xfId="43886"/>
    <cellStyle name="_조직표_조직표_3.그린 조성공사_05.오수공" xfId="43887"/>
    <cellStyle name="_조직표_조직표_3.그린 조성공사_05.오수공_07.부대공사" xfId="43888"/>
    <cellStyle name="_조직표_조직표_3.그린 조성공사_05.오수공_07.부대공사_07.부대공사" xfId="43889"/>
    <cellStyle name="_조직표_조직표_3.그린 조성공사_05.오수공_07.포장공" xfId="43890"/>
    <cellStyle name="_조직표_조직표_3.그린 조성공사_07.부대공사" xfId="43891"/>
    <cellStyle name="_조직표_조직표_3.그린 조성공사_07.부대공사_07.부대공사" xfId="43892"/>
    <cellStyle name="_조직표_조직표_3.그린 조성공사_07.포장공" xfId="43893"/>
    <cellStyle name="_조직표_조직표_3.그린 조성공사-0" xfId="43894"/>
    <cellStyle name="_조직표_조직표_3.그린 조성공사-0_00.오수공(최종)" xfId="43895"/>
    <cellStyle name="_조직표_조직표_3.그린 조성공사-0_00.오수공(최종)_07.부대공사" xfId="43896"/>
    <cellStyle name="_조직표_조직표_3.그린 조성공사-0_00.오수공(최종)_07.부대공사_07.부대공사" xfId="43897"/>
    <cellStyle name="_조직표_조직표_3.그린 조성공사-0_00.오수공(최종)_07.포장공" xfId="43898"/>
    <cellStyle name="_조직표_조직표_3.그린 조성공사-0_00.우수공" xfId="43899"/>
    <cellStyle name="_조직표_조직표_3.그린 조성공사-0_00.우수공_07.부대공사" xfId="43900"/>
    <cellStyle name="_조직표_조직표_3.그린 조성공사-0_00.우수공_07.부대공사_07.부대공사" xfId="43901"/>
    <cellStyle name="_조직표_조직표_3.그린 조성공사-0_00.우수공_07.포장공" xfId="43902"/>
    <cellStyle name="_조직표_조직표_3.그린 조성공사-0_04.우수공(단지부)" xfId="43903"/>
    <cellStyle name="_조직표_조직표_3.그린 조성공사-0_04.우수공(단지부)_07.부대공사" xfId="43904"/>
    <cellStyle name="_조직표_조직표_3.그린 조성공사-0_04.우수공(단지부)_07.부대공사_07.부대공사" xfId="43905"/>
    <cellStyle name="_조직표_조직표_3.그린 조성공사-0_04.우수공(단지부)_07.포장공" xfId="43906"/>
    <cellStyle name="_조직표_조직표_3.그린 조성공사-0_05.오수공" xfId="43907"/>
    <cellStyle name="_조직표_조직표_3.그린 조성공사-0_05.오수공_07.부대공사" xfId="43908"/>
    <cellStyle name="_조직표_조직표_3.그린 조성공사-0_05.오수공_07.부대공사_07.부대공사" xfId="43909"/>
    <cellStyle name="_조직표_조직표_3.그린 조성공사-0_05.오수공_07.포장공" xfId="43910"/>
    <cellStyle name="_조직표_조직표_3.그린 조성공사-0_07.부대공사" xfId="43911"/>
    <cellStyle name="_조직표_조직표_3.그린 조성공사-0_07.부대공사_07.부대공사" xfId="43912"/>
    <cellStyle name="_조직표_조직표_3.그린 조성공사-0_07.포장공" xfId="43913"/>
    <cellStyle name="_조직표_조직표_3.그린조성공사" xfId="43914"/>
    <cellStyle name="_조직표_조직표_3.그린조성공사_00.오수공(최종)" xfId="43915"/>
    <cellStyle name="_조직표_조직표_3.그린조성공사_00.오수공(최종)_07.부대공사" xfId="43916"/>
    <cellStyle name="_조직표_조직표_3.그린조성공사_00.오수공(최종)_07.부대공사_07.부대공사" xfId="43917"/>
    <cellStyle name="_조직표_조직표_3.그린조성공사_00.오수공(최종)_07.포장공" xfId="43918"/>
    <cellStyle name="_조직표_조직표_3.그린조성공사_00.우수공" xfId="43919"/>
    <cellStyle name="_조직표_조직표_3.그린조성공사_00.우수공_07.부대공사" xfId="43920"/>
    <cellStyle name="_조직표_조직표_3.그린조성공사_00.우수공_07.부대공사_07.부대공사" xfId="43921"/>
    <cellStyle name="_조직표_조직표_3.그린조성공사_00.우수공_07.포장공" xfId="43922"/>
    <cellStyle name="_조직표_조직표_3.그린조성공사_04.우수공(단지부)" xfId="43923"/>
    <cellStyle name="_조직표_조직표_3.그린조성공사_04.우수공(단지부)_07.부대공사" xfId="43924"/>
    <cellStyle name="_조직표_조직표_3.그린조성공사_04.우수공(단지부)_07.부대공사_07.부대공사" xfId="43925"/>
    <cellStyle name="_조직표_조직표_3.그린조성공사_04.우수공(단지부)_07.포장공" xfId="43926"/>
    <cellStyle name="_조직표_조직표_3.그린조성공사_05.오수공" xfId="43927"/>
    <cellStyle name="_조직표_조직표_3.그린조성공사_05.오수공_07.부대공사" xfId="43928"/>
    <cellStyle name="_조직표_조직표_3.그린조성공사_05.오수공_07.부대공사_07.부대공사" xfId="43929"/>
    <cellStyle name="_조직표_조직표_3.그린조성공사_05.오수공_07.포장공" xfId="43930"/>
    <cellStyle name="_조직표_조직표_3.그린조성공사_07.부대공사" xfId="43931"/>
    <cellStyle name="_조직표_조직표_3.그린조성공사_07.부대공사_07.부대공사" xfId="43932"/>
    <cellStyle name="_조직표_조직표_3.그린조성공사_07.포장공" xfId="43933"/>
    <cellStyle name="_조직표_조직표_4.TEE조성" xfId="43934"/>
    <cellStyle name="_조직표_조직표_4.TEE조성_00.오수공(최종)" xfId="43935"/>
    <cellStyle name="_조직표_조직표_4.TEE조성_00.오수공(최종)_07.부대공사" xfId="43936"/>
    <cellStyle name="_조직표_조직표_4.TEE조성_00.오수공(최종)_07.부대공사_07.부대공사" xfId="43937"/>
    <cellStyle name="_조직표_조직표_4.TEE조성_00.오수공(최종)_07.포장공" xfId="43938"/>
    <cellStyle name="_조직표_조직표_4.TEE조성_00.우수공" xfId="43939"/>
    <cellStyle name="_조직표_조직표_4.TEE조성_00.우수공_07.부대공사" xfId="43940"/>
    <cellStyle name="_조직표_조직표_4.TEE조성_00.우수공_07.부대공사_07.부대공사" xfId="43941"/>
    <cellStyle name="_조직표_조직표_4.TEE조성_00.우수공_07.포장공" xfId="43942"/>
    <cellStyle name="_조직표_조직표_4.TEE조성_04.우수공(단지부)" xfId="43943"/>
    <cellStyle name="_조직표_조직표_4.TEE조성_04.우수공(단지부)_07.부대공사" xfId="43944"/>
    <cellStyle name="_조직표_조직표_4.TEE조성_04.우수공(단지부)_07.부대공사_07.부대공사" xfId="43945"/>
    <cellStyle name="_조직표_조직표_4.TEE조성_04.우수공(단지부)_07.포장공" xfId="43946"/>
    <cellStyle name="_조직표_조직표_4.TEE조성_05.오수공" xfId="43947"/>
    <cellStyle name="_조직표_조직표_4.TEE조성_05.오수공_07.부대공사" xfId="43948"/>
    <cellStyle name="_조직표_조직표_4.TEE조성_05.오수공_07.부대공사_07.부대공사" xfId="43949"/>
    <cellStyle name="_조직표_조직표_4.TEE조성_05.오수공_07.포장공" xfId="43950"/>
    <cellStyle name="_조직표_조직표_4.TEE조성_07.부대공사" xfId="43951"/>
    <cellStyle name="_조직표_조직표_4.TEE조성_07.부대공사_07.부대공사" xfId="43952"/>
    <cellStyle name="_조직표_조직표_4.TEE조성_07.포장공" xfId="43953"/>
    <cellStyle name="_조직표_조직표_Book2" xfId="43954"/>
    <cellStyle name="_조직표_조직표_Book2_00.오수공(최종)" xfId="43955"/>
    <cellStyle name="_조직표_조직표_Book2_00.오수공(최종)_07.부대공사" xfId="43956"/>
    <cellStyle name="_조직표_조직표_Book2_00.오수공(최종)_07.부대공사_07.부대공사" xfId="43957"/>
    <cellStyle name="_조직표_조직표_Book2_00.오수공(최종)_07.포장공" xfId="43958"/>
    <cellStyle name="_조직표_조직표_Book2_00.우수공" xfId="43959"/>
    <cellStyle name="_조직표_조직표_Book2_00.우수공_07.부대공사" xfId="43960"/>
    <cellStyle name="_조직표_조직표_Book2_00.우수공_07.부대공사_07.부대공사" xfId="43961"/>
    <cellStyle name="_조직표_조직표_Book2_00.우수공_07.포장공" xfId="43962"/>
    <cellStyle name="_조직표_조직표_Book2_04.우수공(단지부)" xfId="43963"/>
    <cellStyle name="_조직표_조직표_Book2_04.우수공(단지부)_07.부대공사" xfId="43964"/>
    <cellStyle name="_조직표_조직표_Book2_04.우수공(단지부)_07.부대공사_07.부대공사" xfId="43965"/>
    <cellStyle name="_조직표_조직표_Book2_04.우수공(단지부)_07.포장공" xfId="43966"/>
    <cellStyle name="_조직표_조직표_Book2_05.오수공" xfId="43967"/>
    <cellStyle name="_조직표_조직표_Book2_05.오수공_07.부대공사" xfId="43968"/>
    <cellStyle name="_조직표_조직표_Book2_05.오수공_07.부대공사_07.부대공사" xfId="43969"/>
    <cellStyle name="_조직표_조직표_Book2_05.오수공_07.포장공" xfId="43970"/>
    <cellStyle name="_조직표_조직표_Book2_07.부대공사" xfId="43971"/>
    <cellStyle name="_조직표_조직표_Book2_07.부대공사_07.부대공사" xfId="43972"/>
    <cellStyle name="_조직표_조직표_Book2_07.포장공" xfId="43973"/>
    <cellStyle name="_조치원재래시장(제조)" xfId="35389"/>
    <cellStyle name="_조합견적" xfId="1202"/>
    <cellStyle name="_조합견적 2" xfId="40396"/>
    <cellStyle name="_조합견적 3" xfId="40397"/>
    <cellStyle name="_조합견적_Sheet2" xfId="40398"/>
    <cellStyle name="_조합견적_산출서" xfId="40399"/>
    <cellStyle name="_조합견적_일위대가" xfId="40400"/>
    <cellStyle name="_조합견적_일위목록" xfId="40401"/>
    <cellStyle name="_조형겸용 방호책 상세도" xfId="1203"/>
    <cellStyle name="_조형겸용설치원가" xfId="1204"/>
    <cellStyle name="_종별1" xfId="1205"/>
    <cellStyle name="_종별2" xfId="1206"/>
    <cellStyle name="_종합개선대책" xfId="1207"/>
    <cellStyle name="_종합시운전비견적(현대)-삼안수정본" xfId="40402"/>
    <cellStyle name="_종합시운전비견적(현대)-삼안수정본 10" xfId="40403"/>
    <cellStyle name="_종합시운전비견적(현대)-삼안수정본 11" xfId="40404"/>
    <cellStyle name="_종합시운전비견적(현대)-삼안수정본 12" xfId="40405"/>
    <cellStyle name="_종합시운전비견적(현대)-삼안수정본 13" xfId="40406"/>
    <cellStyle name="_종합시운전비견적(현대)-삼안수정본 14" xfId="40407"/>
    <cellStyle name="_종합시운전비견적(현대)-삼안수정본 2" xfId="40408"/>
    <cellStyle name="_종합시운전비견적(현대)-삼안수정본 3" xfId="40409"/>
    <cellStyle name="_종합시운전비견적(현대)-삼안수정본 4" xfId="40410"/>
    <cellStyle name="_종합시운전비견적(현대)-삼안수정본 5" xfId="40411"/>
    <cellStyle name="_종합시운전비견적(현대)-삼안수정본 6" xfId="40412"/>
    <cellStyle name="_종합시운전비견적(현대)-삼안수정본 7" xfId="40413"/>
    <cellStyle name="_종합시운전비견적(현대)-삼안수정본 8" xfId="40414"/>
    <cellStyle name="_종합시운전비견적(현대)-삼안수정본 9" xfId="40415"/>
    <cellStyle name="_종합평가용역" xfId="1208"/>
    <cellStyle name="_주간업무고원주(2월-1주)xls" xfId="35390"/>
    <cellStyle name="_주공용산공정표0405" xfId="35391"/>
    <cellStyle name="_주방기구 제작(0829)" xfId="35392"/>
    <cellStyle name="_주암2지구-예정가격조사보고서" xfId="4569"/>
    <cellStyle name="_주정차견적(인천동구)" xfId="1209"/>
    <cellStyle name="_주택견적서-0813-DNGSOLAR" xfId="40416"/>
    <cellStyle name="_준공검사 공문" xfId="40417"/>
    <cellStyle name="_준공검사원050812" xfId="40418"/>
    <cellStyle name="_준공금" xfId="16716"/>
    <cellStyle name="_준공내역서" xfId="4570"/>
    <cellStyle name="_준공서류(품질 안전)" xfId="40419"/>
    <cellStyle name="_준공-약전설비공사" xfId="16717"/>
    <cellStyle name="_준비1" xfId="40420"/>
    <cellStyle name="_중림내역표지" xfId="1210"/>
    <cellStyle name="_중부내륙7공구(02.1월평균환율)" xfId="40421"/>
    <cellStyle name="_중부내륙7공구(02.1월평균환율)_김천농업기술센터-이정준0420" xfId="40422"/>
    <cellStyle name="_중부내륙7공구(02.1월평균환율)_김천전망대조명공사0323" xfId="40423"/>
    <cellStyle name="_중부내륙7공구(02.1월평균환율)_김천전망대조명공사0323_김천농업기술센터-이정준0420" xfId="40424"/>
    <cellStyle name="_중부지역본부-" xfId="4571"/>
    <cellStyle name="_중앙감시반" xfId="16718"/>
    <cellStyle name="_중앙고속도로8공구" xfId="40425"/>
    <cellStyle name="_중앙기업(040430)" xfId="1211"/>
    <cellStyle name="_중앙여중 " xfId="40426"/>
    <cellStyle name="_중역업무구분(2004-1)" xfId="40427"/>
    <cellStyle name="_중원구학교숲(폐기물)-내역서0126" xfId="4572"/>
    <cellStyle name="_중원구학교숲-수량산출서0126" xfId="4573"/>
    <cellStyle name="_증감분석양식" xfId="40428"/>
    <cellStyle name="_증권예탁원_퇴직연금시스템_구축_요약_Ver2" xfId="1212"/>
    <cellStyle name="_지도계약내역" xfId="4574"/>
    <cellStyle name="_지리산사양승인" xfId="35393"/>
    <cellStyle name="_지속가능한산림자원육성계획" xfId="1213"/>
    <cellStyle name="_지식정보DB" xfId="1214"/>
    <cellStyle name="_지식정보자원관리사업(전산원)" xfId="16719"/>
    <cellStyle name="_지역혁신박람회 전력간선" xfId="16720"/>
    <cellStyle name="_지원사업" xfId="16721"/>
    <cellStyle name="_지원사업 2" xfId="16722"/>
    <cellStyle name="_지원사업 3" xfId="16723"/>
    <cellStyle name="_지원사업 4" xfId="16724"/>
    <cellStyle name="_지원센타" xfId="1215"/>
    <cellStyle name="_지적업무 교육연구기관의 체제개편 및 지적기술자 인적역량 향상 방안에 관한 연구" xfId="16725"/>
    <cellStyle name="_지정과제1분기실적(확정990408)" xfId="1216"/>
    <cellStyle name="_지정과제1분기실적(확정990408)_1" xfId="1217"/>
    <cellStyle name="_지정과제2차심의list" xfId="1218"/>
    <cellStyle name="_지정과제2차심의list_1" xfId="1219"/>
    <cellStyle name="_지정과제2차심의list_2" xfId="1220"/>
    <cellStyle name="_지정과제2차심의결과" xfId="1221"/>
    <cellStyle name="_지정과제2차심의결과(금액조정후최종)" xfId="1222"/>
    <cellStyle name="_지정과제2차심의결과(금액조정후최종)_1" xfId="1223"/>
    <cellStyle name="_지정과제2차심의결과(금액조정후최종)_1_경영개선실적보고(전주공장)" xfId="1224"/>
    <cellStyle name="_지정과제2차심의결과(금액조정후최종)_1_별첨1_2" xfId="1225"/>
    <cellStyle name="_지정과제2차심의결과(금액조정후최종)_1_제안과제집계표(공장전체)" xfId="1226"/>
    <cellStyle name="_지정과제2차심의결과(금액조정후최종)_경영개선실적보고(전주공장)" xfId="1227"/>
    <cellStyle name="_지정과제2차심의결과(금액조정후최종)_별첨1_2" xfId="1228"/>
    <cellStyle name="_지정과제2차심의결과(금액조정후최종)_제안과제집계표(공장전체)" xfId="1229"/>
    <cellStyle name="_지정과제2차심의결과_1" xfId="1230"/>
    <cellStyle name="_지지격자(도급)" xfId="1231"/>
    <cellStyle name="_지질조사비(본댐좌우안)-2" xfId="16726"/>
    <cellStyle name="_지하차도계산서(국도39호선)-1" xfId="40429"/>
    <cellStyle name="_지하차도계산서(국도39호선)-1 10" xfId="40430"/>
    <cellStyle name="_지하차도계산서(국도39호선)-1 11" xfId="40431"/>
    <cellStyle name="_지하차도계산서(국도39호선)-1 12" xfId="40432"/>
    <cellStyle name="_지하차도계산서(국도39호선)-1 13" xfId="40433"/>
    <cellStyle name="_지하차도계산서(국도39호선)-1 14" xfId="40434"/>
    <cellStyle name="_지하차도계산서(국도39호선)-1 2" xfId="40435"/>
    <cellStyle name="_지하차도계산서(국도39호선)-1 3" xfId="40436"/>
    <cellStyle name="_지하차도계산서(국도39호선)-1 4" xfId="40437"/>
    <cellStyle name="_지하차도계산서(국도39호선)-1 5" xfId="40438"/>
    <cellStyle name="_지하차도계산서(국도39호선)-1 6" xfId="40439"/>
    <cellStyle name="_지하차도계산서(국도39호선)-1 7" xfId="40440"/>
    <cellStyle name="_지하차도계산서(국도39호선)-1 8" xfId="40441"/>
    <cellStyle name="_지하차도계산서(국도39호선)-1 9" xfId="40442"/>
    <cellStyle name="_직접경비" xfId="1232"/>
    <cellStyle name="_직접경비_Sheet2" xfId="40443"/>
    <cellStyle name="_직접경비_링크 견적" xfId="40444"/>
    <cellStyle name="_직접경비_산출서" xfId="40445"/>
    <cellStyle name="_직접경비_일위대가" xfId="40446"/>
    <cellStyle name="_직접경비_일위목록" xfId="40447"/>
    <cellStyle name="_진단복" xfId="1233"/>
    <cellStyle name="_진영진례간적용대가내역서" xfId="4575"/>
    <cellStyle name="_진영진례간적용대가내역서_내역서(05년변경 2안)" xfId="4576"/>
    <cellStyle name="_진월 공내역서" xfId="40448"/>
    <cellStyle name="_진월 공내역서_김천농업기술센터-이정준0420" xfId="40449"/>
    <cellStyle name="_진월 공내역서_김천전망대조명공사0323" xfId="40450"/>
    <cellStyle name="_진월 공내역서_김천전망대조명공사0323_김천농업기술센터-이정준0420" xfId="40451"/>
    <cellStyle name="_진월 공내역서_신석용상투찰" xfId="40452"/>
    <cellStyle name="_진월 공내역서_신석용상투찰_김천농업기술센터-이정준0420" xfId="40453"/>
    <cellStyle name="_진월 공내역서_신석용상투찰_김천전망대조명공사0323" xfId="40454"/>
    <cellStyle name="_진월 공내역서_신석용상투찰_김천전망대조명공사0323_김천농업기술센터-이정준0420" xfId="40455"/>
    <cellStyle name="_진입도로 가설교량외 휀스-1 050509" xfId="40456"/>
    <cellStyle name="_진입도로 설변(총괄)" xfId="40457"/>
    <cellStyle name="_진입도로 설변(총괄)-2" xfId="40458"/>
    <cellStyle name="_진입로 정비" xfId="16727"/>
    <cellStyle name="_진해석동역(2공구)주공APT" xfId="16728"/>
    <cellStyle name="_진해지형시설수동입력용역최종" xfId="43974"/>
    <cellStyle name="_진흥콘크리트 원가" xfId="1234"/>
    <cellStyle name="_집계" xfId="40459"/>
    <cellStyle name="_집계표" xfId="40460"/>
    <cellStyle name="_집중관리(981231)" xfId="1235"/>
    <cellStyle name="_집중관리(981231)_1" xfId="1236"/>
    <cellStyle name="_집중관리(지정과제및 양식)" xfId="1237"/>
    <cellStyle name="_집중관리(지정과제및 양식)_1" xfId="1238"/>
    <cellStyle name="_집행갑지 " xfId="4577"/>
    <cellStyle name="_집행갑지 _(현)영산강 화원지구 포장공사" xfId="16729"/>
    <cellStyle name="_집행갑지 _030902 아산154KV 관로 전기공사" xfId="16730"/>
    <cellStyle name="_집행갑지 _1.총괄집계" xfId="4578"/>
    <cellStyle name="_집행갑지 _1.측구" xfId="4579"/>
    <cellStyle name="_집행갑지 _Book1" xfId="4580"/>
    <cellStyle name="_집행갑지 _Book2" xfId="4581"/>
    <cellStyle name="_집행갑지 _LG전선 내역서(설비-2차)" xfId="40461"/>
    <cellStyle name="_집행갑지 _L형옹벽" xfId="4582"/>
    <cellStyle name="_집행갑지 _L형옹벽(25m)" xfId="4583"/>
    <cellStyle name="_집행갑지 _U형개거1x1(NO.161+7)" xfId="4584"/>
    <cellStyle name="_집행갑지 _U형개거실정보고(0.6)162" xfId="4585"/>
    <cellStyle name="_집행갑지 _U형개거실정보고(1.0)162" xfId="4586"/>
    <cellStyle name="_집행갑지 _U형개거실정보고(1.5)" xfId="4587"/>
    <cellStyle name="_집행갑지 _U형개거실정보고(BOX)" xfId="4588"/>
    <cellStyle name="_집행갑지 _U형개거실정보고(BOX)_Book1" xfId="4589"/>
    <cellStyle name="_집행갑지 _U형개거실정보고(민원)" xfId="4590"/>
    <cellStyle name="_집행갑지 _U형개거실정보고(민원)_Book1" xfId="4591"/>
    <cellStyle name="_집행갑지 _U형개거실정보고(민원1)" xfId="4592"/>
    <cellStyle name="_집행갑지 _U형측구(m당 단가)" xfId="4593"/>
    <cellStyle name="_집행갑지 _견적대비표-토공,구조물공사(본사)" xfId="4594"/>
    <cellStyle name="_집행갑지 _견적서(2001-1)" xfId="16731"/>
    <cellStyle name="_집행갑지 _견적서(2001-1)_(현)영산강 화원지구 포장공사" xfId="16732"/>
    <cellStyle name="_집행갑지 _견적서(2001-1)_견적서(2002-1)" xfId="16733"/>
    <cellStyle name="_집행갑지 _견적서(2001-1)_견적서(2002-1)_(현)영산강 화원지구 포장공사" xfId="16734"/>
    <cellStyle name="_집행갑지 _견적서(2001-1)_견적서(2002-1)_견적서(2002-1)" xfId="16735"/>
    <cellStyle name="_집행갑지 _견적서(2001-1)_견적서(2002-1)_견적서(2002-1)_(현)영산강 화원지구 포장공사" xfId="16736"/>
    <cellStyle name="_집행갑지 _견적서(2001-1)_견적서(2002-1)_대중견적서(2002-1)" xfId="16737"/>
    <cellStyle name="_집행갑지 _견적서(2001-1)_견적서(2002-1)_대중견적서(2002-1)_(현)영산강 화원지구 포장공사" xfId="16738"/>
    <cellStyle name="_집행갑지 _견적서(2001-1.)" xfId="16739"/>
    <cellStyle name="_집행갑지 _견적서(2001-1.)_(현)영산강 화원지구 포장공사" xfId="16740"/>
    <cellStyle name="_집행갑지 _견적서(2001-1.)_견적서(2002-1)" xfId="16741"/>
    <cellStyle name="_집행갑지 _견적서(2001-1.)_견적서(2002-1)_(현)영산강 화원지구 포장공사" xfId="16742"/>
    <cellStyle name="_집행갑지 _견적서(2001-1.)_견적서(2002-1)_견적서(2002-1)" xfId="16743"/>
    <cellStyle name="_집행갑지 _견적서(2001-1.)_견적서(2002-1)_견적서(2002-1)_(현)영산강 화원지구 포장공사" xfId="16744"/>
    <cellStyle name="_집행갑지 _견적서(2001-1.)_견적서(2002-1)_대중견적서(2002-1)" xfId="16745"/>
    <cellStyle name="_집행갑지 _견적서(2001-1.)_견적서(2002-1)_대중견적서(2002-1)_(현)영산강 화원지구 포장공사" xfId="16746"/>
    <cellStyle name="_집행갑지 _견적서(2002-1)" xfId="16747"/>
    <cellStyle name="_집행갑지 _견적서(2002-1)_(현)영산강 화원지구 포장공사" xfId="16748"/>
    <cellStyle name="_집행갑지 _견적서(2002-1)_견적서(2002-1)" xfId="16749"/>
    <cellStyle name="_집행갑지 _견적서(2002-1)_견적서(2002-1)_(현)영산강 화원지구 포장공사" xfId="16750"/>
    <cellStyle name="_집행갑지 _견적서(2002-1)_대중견적서(2002-1)" xfId="16751"/>
    <cellStyle name="_집행갑지 _견적서(2002-1)_대중견적서(2002-1)_(현)영산강 화원지구 포장공사" xfId="16752"/>
    <cellStyle name="_집행갑지 _광주평동투찰" xfId="4595"/>
    <cellStyle name="_집행갑지 _광주평동투찰_20050414" xfId="4596"/>
    <cellStyle name="_집행갑지 _광주평동투찰_통영중앙시장(최종)" xfId="35394"/>
    <cellStyle name="_집행갑지 _광주평동투찰_통영중앙시장(최종)_통영중앙시장(최종)" xfId="35395"/>
    <cellStyle name="_집행갑지 _광주평동투찰_포장품의" xfId="4597"/>
    <cellStyle name="_집행갑지 _광주평동품의1" xfId="4598"/>
    <cellStyle name="_집행갑지 _광주평동품의1_20050414" xfId="4599"/>
    <cellStyle name="_집행갑지 _광주평동품의1_통영중앙시장(최종)" xfId="35396"/>
    <cellStyle name="_집행갑지 _광주평동품의1_통영중앙시장(최종)_통영중앙시장(최종)" xfId="35397"/>
    <cellStyle name="_집행갑지 _광주평동품의1_포장품의" xfId="4600"/>
    <cellStyle name="_집행갑지 _군부대구조물" xfId="4601"/>
    <cellStyle name="_집행갑지 _군부대구조물2" xfId="4602"/>
    <cellStyle name="_집행갑지 _군산엔진공장견적서(토공,부대공)" xfId="16753"/>
    <cellStyle name="_집행갑지 _기존수목이식" xfId="4603"/>
    <cellStyle name="_집행갑지 _기존수목이식_Book1" xfId="4604"/>
    <cellStyle name="_집행갑지 _김천농업기술센터-이정준0420" xfId="40462"/>
    <cellStyle name="_집행갑지 _김천전망대조명공사0323" xfId="40463"/>
    <cellStyle name="_집행갑지 _김천전망대조명공사0323_김천농업기술센터-이정준0420" xfId="40464"/>
    <cellStyle name="_집행갑지 _늪지대U형개거" xfId="4605"/>
    <cellStyle name="_집행갑지 _단가산출(시드+녹생토, 유로폼)" xfId="4606"/>
    <cellStyle name="_집행갑지 _배수공" xfId="4607"/>
    <cellStyle name="_집행갑지 _법면보호(ASNA 제출)" xfId="4608"/>
    <cellStyle name="_집행갑지 _보고서" xfId="4609"/>
    <cellStyle name="_집행갑지 _송학하수품의(설계넣고)" xfId="4610"/>
    <cellStyle name="_집행갑지 _송학하수품의(설계넣고)_20050414" xfId="4611"/>
    <cellStyle name="_집행갑지 _송학하수품의(설계넣고)_통영중앙시장(최종)" xfId="35398"/>
    <cellStyle name="_집행갑지 _송학하수품의(설계넣고)_통영중앙시장(최종)_통영중앙시장(최종)" xfId="35399"/>
    <cellStyle name="_집행갑지 _송학하수품의(설계넣고)_포장품의" xfId="4612"/>
    <cellStyle name="_집행갑지 _수량" xfId="4613"/>
    <cellStyle name="_집행갑지 _수량산출서(배수공)" xfId="4614"/>
    <cellStyle name="_집행갑지 _수량산출서(배수공)_Book1" xfId="4615"/>
    <cellStyle name="_집행갑지 _실행예산서" xfId="16754"/>
    <cellStyle name="_집행갑지 _실행예산서(3공구)" xfId="16755"/>
    <cellStyle name="_집행갑지 _실행예산서(3공구)_030902 아산154KV 관로 전기공사" xfId="16756"/>
    <cellStyle name="_집행갑지 _실행예산서(문산IC)" xfId="16757"/>
    <cellStyle name="_집행갑지 _실행예산서(문산IC)_030902 아산154KV 관로 전기공사" xfId="16758"/>
    <cellStyle name="_집행갑지 _실행예산서(문산IC)_1" xfId="16759"/>
    <cellStyle name="_집행갑지 _실행예산서(문산IC)_1_030902 아산154KV 관로 전기공사" xfId="16760"/>
    <cellStyle name="_집행갑지 _실행예산서(문산IC)_실행예산서" xfId="16761"/>
    <cellStyle name="_집행갑지 _실행예산서(문산IC)_실행예산서(3공구)" xfId="16762"/>
    <cellStyle name="_집행갑지 _실행예산서(문산IC)_실행예산서(3공구)_030902 아산154KV 관로 전기공사" xfId="16763"/>
    <cellStyle name="_집행갑지 _실행예산서(문산IC)_실행예산서(문산IC)" xfId="16764"/>
    <cellStyle name="_집행갑지 _실행예산서(문산IC)_실행예산서(문산IC)_030902 아산154KV 관로 전기공사" xfId="16765"/>
    <cellStyle name="_집행갑지 _실행예산서(문산IC)_실행예산서_030902 아산154KV 관로 전기공사" xfId="16766"/>
    <cellStyle name="_집행갑지 _실행예산서_030902 아산154KV 관로 전기공사" xfId="16767"/>
    <cellStyle name="_집행갑지 _역곡동 견적서-제출-10월02일-46억8천" xfId="40465"/>
    <cellStyle name="_집행갑지 _역곡동 견적서-제출-10월02일-46억8천_LG전선 내역서(설비-2차)" xfId="40466"/>
    <cellStyle name="_집행갑지 _역곡동 견적서-제출-10월02일-46억8천_전기내역서(02.22)" xfId="40467"/>
    <cellStyle name="_집행갑지 _전기내역서(02.22)" xfId="40468"/>
    <cellStyle name="_집행갑지 _전체2회 설계변경 내역서 1공구" xfId="40469"/>
    <cellStyle name="_집행갑지 _전체2회 설계변경 내역서 1공구_1공구" xfId="40470"/>
    <cellStyle name="_집행갑지 _전체2회 설계변경 내역서 1공구_1공구_김천농업기술센터-이정준0420" xfId="40471"/>
    <cellStyle name="_집행갑지 _전체2회 설계변경 내역서 1공구_1공구_김천전망대조명공사0323" xfId="40472"/>
    <cellStyle name="_집행갑지 _전체2회 설계변경 내역서 1공구_1공구_김천전망대조명공사0323_김천농업기술센터-이정준0420" xfId="40473"/>
    <cellStyle name="_집행갑지 _전체2회 설계변경 내역서 1공구_1공구작업" xfId="40474"/>
    <cellStyle name="_집행갑지 _전체2회 설계변경 내역서 1공구_1공구작업_김천농업기술센터-이정준0420" xfId="40475"/>
    <cellStyle name="_집행갑지 _전체2회 설계변경 내역서 1공구_1공구작업_김천전망대조명공사0323" xfId="40476"/>
    <cellStyle name="_집행갑지 _전체2회 설계변경 내역서 1공구_1공구작업_김천전망대조명공사0323_김천농업기술센터-이정준0420" xfId="40477"/>
    <cellStyle name="_집행갑지 _전체2회 설계변경 내역서 1공구_1공구하도급작업파일(0507)" xfId="40478"/>
    <cellStyle name="_집행갑지 _전체2회 설계변경 내역서 1공구_1공구하도급작업파일(0507)_김천농업기술센터-이정준0420" xfId="40479"/>
    <cellStyle name="_집행갑지 _전체2회 설계변경 내역서 1공구_1공구하도급작업파일(0507)_김천전망대조명공사0323" xfId="40480"/>
    <cellStyle name="_집행갑지 _전체2회 설계변경 내역서 1공구_1공구하도급작업파일(0507)_김천전망대조명공사0323_김천농업기술센터-이정준0420" xfId="40481"/>
    <cellStyle name="_집행갑지 _전체2회 설계변경 내역서 1공구_1공구하도급작업파일건정토건협상중" xfId="40482"/>
    <cellStyle name="_집행갑지 _전체2회 설계변경 내역서 1공구_1공구하도급작업파일건정토건협상중_김천농업기술센터-이정준0420" xfId="40483"/>
    <cellStyle name="_집행갑지 _전체2회 설계변경 내역서 1공구_1공구하도급작업파일건정토건협상중_김천전망대조명공사0323" xfId="40484"/>
    <cellStyle name="_집행갑지 _전체2회 설계변경 내역서 1공구_1공구하도급작업파일건정토건협상중_김천전망대조명공사0323_김천농업기술센터-이정준0420" xfId="40485"/>
    <cellStyle name="_집행갑지 _전체2회 설계변경 내역서 1공구_김천농업기술센터-이정준0420" xfId="40486"/>
    <cellStyle name="_집행갑지 _전체2회 설계변경 내역서 1공구_김천전망대조명공사0323" xfId="40487"/>
    <cellStyle name="_집행갑지 _전체2회 설계변경 내역서 1공구_김천전망대조명공사0323_김천농업기술센터-이정준0420" xfId="40488"/>
    <cellStyle name="_집행갑지 _제2회변경 신규단가" xfId="4616"/>
    <cellStyle name="_집행갑지 _총괄표(06년4월)" xfId="4617"/>
    <cellStyle name="_집행갑지 _토공수량(진영-진례)" xfId="4618"/>
    <cellStyle name="_집행갑지 _토공수량(진영-진례)_Book1" xfId="4619"/>
    <cellStyle name="_집행갑지 _통영중앙시장(최종)" xfId="35400"/>
    <cellStyle name="_집행갑지 _통영중앙시장(최종)_통영중앙시장(최종)" xfId="35401"/>
    <cellStyle name="_집행갑지 _포장공사2" xfId="4620"/>
    <cellStyle name="_집행갑지 _포장공사2_20050414" xfId="4621"/>
    <cellStyle name="_집행갑지 _포장공사2_포장품의" xfId="4622"/>
    <cellStyle name="_집행갑지 _흥산-구룡" xfId="16768"/>
    <cellStyle name="_집행갑지 _흥산-구룡_030902 아산154KV 관로 전기공사" xfId="16769"/>
    <cellStyle name="_집행갑지 _흥산-구룡_실행예산서" xfId="16770"/>
    <cellStyle name="_집행갑지 _흥산-구룡_실행예산서(3공구)" xfId="16771"/>
    <cellStyle name="_집행갑지 _흥산-구룡_실행예산서(3공구)_030902 아산154KV 관로 전기공사" xfId="16772"/>
    <cellStyle name="_집행갑지 _흥산-구룡_실행예산서(문산IC)" xfId="16773"/>
    <cellStyle name="_집행갑지 _흥산-구룡_실행예산서(문산IC)_030902 아산154KV 관로 전기공사" xfId="16774"/>
    <cellStyle name="_집행갑지 _흥산-구룡_실행예산서_030902 아산154KV 관로 전기공사" xfId="16775"/>
    <cellStyle name="_차량기지설계변경내역서(대명최종)-1" xfId="16776"/>
    <cellStyle name="_차선도색수량(기본설계3축)" xfId="16777"/>
    <cellStyle name="_차체 (2)" xfId="16778"/>
    <cellStyle name="_차체 (2)_1" xfId="16779"/>
    <cellStyle name="_착공내역서(용인2차)" xfId="40489"/>
    <cellStyle name="_착공내역서(용인2차)_부산대학교-연구동(샘플)" xfId="40490"/>
    <cellStyle name="_착공서류_명도암" xfId="40491"/>
    <cellStyle name="_착공회의(2002(1).04.19)" xfId="40492"/>
    <cellStyle name="_착공회의(부산만덕동)" xfId="40493"/>
    <cellStyle name="_착공회의(부산만덕동)(2)" xfId="40494"/>
    <cellStyle name="_착량묘내역서" xfId="43975"/>
    <cellStyle name="_참고내역서(2공구)1" xfId="16780"/>
    <cellStyle name="_창(에리트(설치제외)" xfId="1239"/>
    <cellStyle name="_창(에리트(설치제외)_Sheet2" xfId="40495"/>
    <cellStyle name="_창(에리트(설치제외)_링크 견적" xfId="40496"/>
    <cellStyle name="_창(에리트(설치제외)_산출서" xfId="40497"/>
    <cellStyle name="_창(에리트(설치제외)_일위대가" xfId="40498"/>
    <cellStyle name="_창(에리트(설치제외)_일위목록" xfId="40499"/>
    <cellStyle name="_창(에리트-최종)" xfId="1240"/>
    <cellStyle name="_창원상수도(투찰)-0.815%" xfId="4623"/>
    <cellStyle name="_창원시정계약내역" xfId="4624"/>
    <cellStyle name="_책상 및 의자 4종(전송)" xfId="4625"/>
    <cellStyle name="_천안 삼성코닝 SP 납품(대선기공)" xfId="1241"/>
    <cellStyle name="_천안 삼성코닝 SP 납품(대선기공) 2" xfId="40500"/>
    <cellStyle name="_천안 삼성코닝 SP 납품(대선기공) 3" xfId="40501"/>
    <cellStyle name="_천안 삼성코닝 SP 납품(대선기공)_Sheet2" xfId="40502"/>
    <cellStyle name="_천안 삼성코닝 SP 납품(대선기공)_산출서" xfId="40503"/>
    <cellStyle name="_천안 삼성코닝 SP 납품(대선기공)_일위대가" xfId="40504"/>
    <cellStyle name="_천안 삼성코닝 SP 납품(대선기공)_일위목록" xfId="40505"/>
    <cellStyle name="_철골비교" xfId="40506"/>
    <cellStyle name="_철도청서울건설" xfId="1242"/>
    <cellStyle name="_철콘금액 비교" xfId="40507"/>
    <cellStyle name="_철콘대비2" xfId="16781"/>
    <cellStyle name="_철콘대비2_1" xfId="16782"/>
    <cellStyle name="_철콘대비2_1 2" xfId="16783"/>
    <cellStyle name="_철콘대비2_2" xfId="16784"/>
    <cellStyle name="_철콘대비2_2 2" xfId="16785"/>
    <cellStyle name="_청계천계약내역" xfId="4626"/>
    <cellStyle name="_청계천문화관-시설관리" xfId="4627"/>
    <cellStyle name="_청동인물내역-2004하" xfId="16786"/>
    <cellStyle name="_청문당 내역보완" xfId="4628"/>
    <cellStyle name="_청사관리" xfId="1243"/>
    <cellStyle name="_청사관리(본부)" xfId="16787"/>
    <cellStyle name="_청소년수련관산출근거조서" xfId="4629"/>
    <cellStyle name="_청소년수련관산출근거조서_1" xfId="4630"/>
    <cellStyle name="_청소년수련관일위대가" xfId="4631"/>
    <cellStyle name="_청소년수련관일위대가_1" xfId="4632"/>
    <cellStyle name="_체크밸브 일체형 버터플라이밸브" xfId="40508"/>
    <cellStyle name="_체험관실시설계(030409)" xfId="35402"/>
    <cellStyle name="_체험의장변경내역서서-t" xfId="43976"/>
    <cellStyle name="_초촌면 송국리 선사주거지(최종)" xfId="16788"/>
    <cellStyle name="_총괄" xfId="16789"/>
    <cellStyle name="_총괄 집계표" xfId="43977"/>
    <cellStyle name="_총괄 집계표_04FJ구간내가한거" xfId="43978"/>
    <cellStyle name="_총괄 집계표_표지" xfId="43979"/>
    <cellStyle name="_총괄 집계표_표지_04FJ구간내가한거" xfId="43980"/>
    <cellStyle name="_총괄(최종)" xfId="1244"/>
    <cellStyle name="_총괄_1" xfId="16790"/>
    <cellStyle name="_총괄공문" xfId="4633"/>
    <cellStyle name="_총괄공사대갑 " xfId="40509"/>
    <cellStyle name="_총괄내역서" xfId="40510"/>
    <cellStyle name="_총괄내역서_구엄교(전기내역서)최종" xfId="40511"/>
    <cellStyle name="_총괄내역서_구엄교(전기내역서)최종_변경후내역서 " xfId="40512"/>
    <cellStyle name="_총괄내역서_단가비교(1월)" xfId="40513"/>
    <cellStyle name="_총괄내역서_단가비교(1월)_변경후내역서 " xfId="40514"/>
    <cellStyle name="_총괄내역서_단가비교(1월)_전기내역서(귀일중-분전반제외-0610)" xfId="40515"/>
    <cellStyle name="_총괄내역서_변경후내역서 " xfId="40516"/>
    <cellStyle name="_총괄내역서_세화중(전기내역서)-0305" xfId="40517"/>
    <cellStyle name="_총괄내역서_세화중(전기내역서)-0305_변경후내역서 " xfId="40518"/>
    <cellStyle name="_총괄내역서_소방내역서(동홍초등학교 교실 및 E.V 증축공사)" xfId="40519"/>
    <cellStyle name="_총괄내역서_소방내역서(동홍초등학교 교실 및 E.V 증축공사)_변경후내역서 " xfId="40520"/>
    <cellStyle name="_총괄내역서_소방내역서(동홍초등학교 교실 및 E.V 증축공사)-정광수" xfId="40521"/>
    <cellStyle name="_총괄내역서_소방내역서(동홍초등학교 교실 및 E.V 증축공사)-정광수_변경후내역서 " xfId="40522"/>
    <cellStyle name="_총괄내역서_소방내역서(하례교 교실증축 및 화장실 대수선공사)" xfId="40523"/>
    <cellStyle name="_총괄내역서_소방내역서(하례교 교실증축 및 화장실 대수선공사)_변경후내역서 " xfId="40524"/>
    <cellStyle name="_총괄내역서_애월교(전기내역서)-0307" xfId="40525"/>
    <cellStyle name="_총괄내역서_애월교(전기내역서)-0307_변경후내역서 " xfId="40526"/>
    <cellStyle name="_총괄내역서_애월교(전기내역서)최종" xfId="40527"/>
    <cellStyle name="_총괄내역서_애월교(전기내역서)최종_변경후내역서 " xfId="40528"/>
    <cellStyle name="_총괄내역서_애월교(전기내역서)최종_전기내역서(귀일중-분전반제외-0610)" xfId="40529"/>
    <cellStyle name="_총괄내역서_애월중(전기내역서)최종" xfId="40530"/>
    <cellStyle name="_총괄내역서_애월중(전기내역서)최종_변경후내역서 " xfId="40531"/>
    <cellStyle name="_총괄내역서_일위" xfId="40532"/>
    <cellStyle name="_총괄내역서_일위_변경후내역서 " xfId="40533"/>
    <cellStyle name="_총괄내역서_일위대가" xfId="40534"/>
    <cellStyle name="_총괄내역서_일위대가_변경후내역서 " xfId="40535"/>
    <cellStyle name="_총괄내역서_일위대가_전기내역서(귀일중-분전반제외-0610)" xfId="40536"/>
    <cellStyle name="_총괄내역서_전기내역서" xfId="40537"/>
    <cellStyle name="_총괄내역서_전기내역서(곽금교)" xfId="40538"/>
    <cellStyle name="_총괄내역서_전기내역서(곽금교)_전기내역서" xfId="40539"/>
    <cellStyle name="_총괄내역서_전기내역서(곽금교)_전기내역서(0625)" xfId="40540"/>
    <cellStyle name="_총괄내역서_전기내역서(곽금교)_전기내역서(0625)_전기내역서" xfId="40541"/>
    <cellStyle name="_총괄내역서_전기내역서(곽금교)_전기내역서(귀일중-분전반제외-0610)" xfId="40542"/>
    <cellStyle name="_총괄내역서_전기내역서(곽금교)_전기내역서(동화교)" xfId="40543"/>
    <cellStyle name="_총괄내역서_전기내역서(곽금교)_전기내역서(동화교)_전기내역서" xfId="40544"/>
    <cellStyle name="_총괄내역서_전기내역서(곽금교)_전기내역서(동화교)_전기내역서(0625)" xfId="40545"/>
    <cellStyle name="_총괄내역서_전기내역서(곽금교)_전기내역서(동화교)_전기내역서(0625)_전기내역서" xfId="40546"/>
    <cellStyle name="_총괄내역서_전기내역서(곽금교)_전기내역서(동화교)_전기내역서(귀일중-분전반제외-0610)" xfId="40547"/>
    <cellStyle name="_총괄내역서_전기내역서(곽금교)_전기내역서(동화교)_전기내역서_전기내역서" xfId="40548"/>
    <cellStyle name="_총괄내역서_전기내역서(곽금교)_전기내역서_전기내역서" xfId="40549"/>
    <cellStyle name="_총괄내역서_전기내역서(구례수영장)" xfId="40550"/>
    <cellStyle name="_총괄내역서_전기내역서(구례수영장)_전기내역서(구례수영장-0415)" xfId="40551"/>
    <cellStyle name="_총괄내역서_전기내역서(귀일중-분전반제외-0610)" xfId="40552"/>
    <cellStyle name="_총괄내역서_전기내역서(금악교-0516최종)" xfId="40553"/>
    <cellStyle name="_총괄내역서_전기내역서(금악교-0516최종)_전기내역서(귀일중-분전반제외-0610)" xfId="40554"/>
    <cellStyle name="_총괄내역서_전기내역서(금악교-에어컨)" xfId="40555"/>
    <cellStyle name="_총괄내역서_전기내역서(금악교-에어컨)_전기내역서" xfId="40556"/>
    <cellStyle name="_총괄내역서_전기내역서(금악교-에어컨)_전기내역서(0625)" xfId="40557"/>
    <cellStyle name="_총괄내역서_전기내역서(금악교-에어컨)_전기내역서(0625)_전기내역서" xfId="40558"/>
    <cellStyle name="_총괄내역서_전기내역서(금악교-에어컨)_전기내역서(귀일중-분전반제외-0610)" xfId="40559"/>
    <cellStyle name="_총괄내역서_전기내역서(금악교-에어컨)_전기내역서_전기내역서" xfId="40560"/>
    <cellStyle name="_총괄내역서_전기내역서(동홍초등학교 교실 및 E.V 증축공사)" xfId="40561"/>
    <cellStyle name="_총괄내역서_전기내역서(동홍초등학교 교실 및 E.V 증축공사)_변경후내역서 " xfId="40562"/>
    <cellStyle name="_총괄내역서_전기내역서(동홍초등학교 교실 및 E.V 증축공사)-정광수" xfId="40563"/>
    <cellStyle name="_총괄내역서_전기내역서(동홍초등학교 교실 및 E.V 증축공사)-정광수_변경후내역서 " xfId="40564"/>
    <cellStyle name="_총괄내역서_전기내역서(동홍초등학교 교실 및 E.V 증축공사)-최종" xfId="40565"/>
    <cellStyle name="_총괄내역서_전기내역서(동홍초등학교 교실 및 E.V 증축공사)-최종_변경후내역서 " xfId="40566"/>
    <cellStyle name="_총괄내역서_전기내역서(동화교-최종)" xfId="40567"/>
    <cellStyle name="_총괄내역서_전기내역서(동화교-최종)_전기내역서(귀일중-분전반제외-0610)" xfId="40568"/>
    <cellStyle name="_총괄내역서_전기내역서(물메0725)" xfId="40569"/>
    <cellStyle name="_총괄내역서_전기내역서(삼양동사무소)" xfId="40570"/>
    <cellStyle name="_총괄내역서_전기내역서(온성학교)" xfId="40571"/>
    <cellStyle name="_총괄내역서_전기내역서(온성학교)_변경후내역서 " xfId="40572"/>
    <cellStyle name="_총괄내역서_전기내역서(제주시교육청사)" xfId="40573"/>
    <cellStyle name="_총괄내역서_전기내역서(탐라교육원)-최종" xfId="40574"/>
    <cellStyle name="_총괄내역서_전기내역서(하나로마트)" xfId="40575"/>
    <cellStyle name="_총괄내역서_전기내역서(하나로마트)_변경후내역서 " xfId="40576"/>
    <cellStyle name="_총괄내역서_전기내역서(하례교 교실증축 및 화장실 대수선공사)" xfId="40577"/>
    <cellStyle name="_총괄내역서_전기내역서(하례교 교실증축 및 화장실 대수선공사)_변경후내역서 " xfId="40578"/>
    <cellStyle name="_총괄내역서_전기내역서1" xfId="40579"/>
    <cellStyle name="_총괄내역서_전기표지 및 산출서(절물)" xfId="40580"/>
    <cellStyle name="_총괄내역서_전기표지 및 산출서(절물)_변경후내역서 " xfId="40581"/>
    <cellStyle name="_총괄내역서_조천중(전기내역서)최종 (1)" xfId="40582"/>
    <cellStyle name="_총괄내역서_조천중(전기내역서)최종 (1)_변경후내역서 " xfId="40583"/>
    <cellStyle name="_총괄내역서_조천중(전기내역서)최종 (1)_전기내역서(귀일중-분전반제외-0610)" xfId="40584"/>
    <cellStyle name="_총괄내역서_통신내역서(구례군)" xfId="40585"/>
    <cellStyle name="_총괄내역서_통신내역서(구례군)_전기내역서(구례수영장-0415)" xfId="40586"/>
    <cellStyle name="_총괄내역서_통신내역서(동홍초등학교 교실 및 E.V 증축공사)" xfId="40587"/>
    <cellStyle name="_총괄내역서_통신내역서(동홍초등학교 교실 및 E.V 증축공사)_변경후내역서 " xfId="40588"/>
    <cellStyle name="_총괄내역서_통신내역서(동홍초등학교 교실 및 E.V 증축공사)-최종" xfId="40589"/>
    <cellStyle name="_총괄내역서_통신내역서(동홍초등학교 교실 및 E.V 증축공사)-최종_변경후내역서 " xfId="40590"/>
    <cellStyle name="_총괄내역서_통신내역서(하나로마트)" xfId="40591"/>
    <cellStyle name="_총괄내역서_통신내역서(하나로마트)_변경후내역서 " xfId="40592"/>
    <cellStyle name="_총괄내역서_통신내역서(하례교 교실증축 및 화장실 대수선공사)" xfId="40593"/>
    <cellStyle name="_총괄내역서_통신내역서(하례교 교실증축 및 화장실 대수선공사)_변경후내역서 " xfId="40594"/>
    <cellStyle name="_총괄내역서_플러스마트 전기설비공사" xfId="40595"/>
    <cellStyle name="_총괄대갑내역서(0327)" xfId="40596"/>
    <cellStyle name="_총괄수량총괄집계" xfId="43981"/>
    <cellStyle name="_총괄수량총괄집계_총괄수량총괄집계" xfId="43982"/>
    <cellStyle name="_총괄집계" xfId="16791"/>
    <cellStyle name="_총괄집계(미디어스페이스)" xfId="16792"/>
    <cellStyle name="_총괄표(06년4월)" xfId="4634"/>
    <cellStyle name="_총괄표(1)" xfId="35403"/>
    <cellStyle name="_총괄표(최종)" xfId="35404"/>
    <cellStyle name="_최과장님-로더" xfId="16793"/>
    <cellStyle name="_최저임금" xfId="1245"/>
    <cellStyle name="_최종 - 01. 최종-신규단가(자재90)-overlay" xfId="4635"/>
    <cellStyle name="_최종(040309)" xfId="1246"/>
    <cellStyle name="_최종(040309)_Sheet2" xfId="40597"/>
    <cellStyle name="_최종(040309)_링크 견적" xfId="40598"/>
    <cellStyle name="_최종(040309)_산출서" xfId="40599"/>
    <cellStyle name="_최종(040309)_일위대가" xfId="40600"/>
    <cellStyle name="_최종(040309)_일위목록" xfId="40601"/>
    <cellStyle name="_최종검토" xfId="4636"/>
    <cellStyle name="_최종내역(공사)" xfId="1247"/>
    <cellStyle name="_최종내역(공사) 2" xfId="40602"/>
    <cellStyle name="_최종내역(공사) 3" xfId="40603"/>
    <cellStyle name="_최종내역(공사)_Sheet2" xfId="40604"/>
    <cellStyle name="_최종내역(공사)_산출서" xfId="40605"/>
    <cellStyle name="_최종내역(공사)_일위대가" xfId="40606"/>
    <cellStyle name="_최종내역(공사)_일위목록" xfId="40607"/>
    <cellStyle name="_최종내역(자재)" xfId="1248"/>
    <cellStyle name="_최종내역(자재) 2" xfId="40608"/>
    <cellStyle name="_최종내역(자재) 3" xfId="40609"/>
    <cellStyle name="_최종내역(자재)_Sheet2" xfId="40610"/>
    <cellStyle name="_최종내역(자재)_산출서" xfId="40611"/>
    <cellStyle name="_최종내역(자재)_일위대가" xfId="40612"/>
    <cellStyle name="_최종내역(자재)_일위목록" xfId="40613"/>
    <cellStyle name="_최종부평문화박물관내역서전송060808" xfId="35405"/>
    <cellStyle name="_최종정산내역확인서 뷰로테크" xfId="35406"/>
    <cellStyle name="_최종-황순원산출서" xfId="4637"/>
    <cellStyle name="_최초실행내역" xfId="40614"/>
    <cellStyle name="_추가견적서" xfId="40615"/>
    <cellStyle name="_추가견적서_구엄교(전기내역서)최종" xfId="40616"/>
    <cellStyle name="_추가견적서_구엄교(전기내역서)최종_변경후내역서 " xfId="40617"/>
    <cellStyle name="_추가견적서_단가비교(1월)" xfId="40618"/>
    <cellStyle name="_추가견적서_단가비교(1월)_변경후내역서 " xfId="40619"/>
    <cellStyle name="_추가견적서_단가비교(1월)_전기내역서(귀일중-분전반제외-0610)" xfId="40620"/>
    <cellStyle name="_추가견적서_변경후내역서 " xfId="40621"/>
    <cellStyle name="_추가견적서_세화중(전기내역서)-0305" xfId="40622"/>
    <cellStyle name="_추가견적서_세화중(전기내역서)-0305_변경후내역서 " xfId="40623"/>
    <cellStyle name="_추가견적서_소방내역서(동홍초등학교 교실 및 E.V 증축공사)" xfId="40624"/>
    <cellStyle name="_추가견적서_소방내역서(동홍초등학교 교실 및 E.V 증축공사)_변경후내역서 " xfId="40625"/>
    <cellStyle name="_추가견적서_소방내역서(동홍초등학교 교실 및 E.V 증축공사)-정광수" xfId="40626"/>
    <cellStyle name="_추가견적서_소방내역서(동홍초등학교 교실 및 E.V 증축공사)-정광수_변경후내역서 " xfId="40627"/>
    <cellStyle name="_추가견적서_소방내역서(하례교 교실증축 및 화장실 대수선공사)" xfId="40628"/>
    <cellStyle name="_추가견적서_소방내역서(하례교 교실증축 및 화장실 대수선공사)_변경후내역서 " xfId="40629"/>
    <cellStyle name="_추가견적서_애월교(전기내역서)-0307" xfId="40630"/>
    <cellStyle name="_추가견적서_애월교(전기내역서)-0307_변경후내역서 " xfId="40631"/>
    <cellStyle name="_추가견적서_애월교(전기내역서)최종" xfId="40632"/>
    <cellStyle name="_추가견적서_애월교(전기내역서)최종_변경후내역서 " xfId="40633"/>
    <cellStyle name="_추가견적서_애월교(전기내역서)최종_전기내역서(귀일중-분전반제외-0610)" xfId="40634"/>
    <cellStyle name="_추가견적서_애월중(전기내역서)최종" xfId="40635"/>
    <cellStyle name="_추가견적서_애월중(전기내역서)최종_변경후내역서 " xfId="40636"/>
    <cellStyle name="_추가견적서_일위" xfId="40637"/>
    <cellStyle name="_추가견적서_일위_변경후내역서 " xfId="40638"/>
    <cellStyle name="_추가견적서_일위대가" xfId="40639"/>
    <cellStyle name="_추가견적서_일위대가_변경후내역서 " xfId="40640"/>
    <cellStyle name="_추가견적서_일위대가_전기내역서(귀일중-분전반제외-0610)" xfId="40641"/>
    <cellStyle name="_추가견적서_전기내역서" xfId="40642"/>
    <cellStyle name="_추가견적서_전기내역서(곽금교)" xfId="40643"/>
    <cellStyle name="_추가견적서_전기내역서(곽금교)_전기내역서" xfId="40644"/>
    <cellStyle name="_추가견적서_전기내역서(곽금교)_전기내역서(0625)" xfId="40645"/>
    <cellStyle name="_추가견적서_전기내역서(곽금교)_전기내역서(0625)_전기내역서" xfId="40646"/>
    <cellStyle name="_추가견적서_전기내역서(곽금교)_전기내역서(귀일중-분전반제외-0610)" xfId="40647"/>
    <cellStyle name="_추가견적서_전기내역서(곽금교)_전기내역서(동화교)" xfId="40648"/>
    <cellStyle name="_추가견적서_전기내역서(곽금교)_전기내역서(동화교)_전기내역서" xfId="40649"/>
    <cellStyle name="_추가견적서_전기내역서(곽금교)_전기내역서(동화교)_전기내역서(0625)" xfId="40650"/>
    <cellStyle name="_추가견적서_전기내역서(곽금교)_전기내역서(동화교)_전기내역서(0625)_전기내역서" xfId="40651"/>
    <cellStyle name="_추가견적서_전기내역서(곽금교)_전기내역서(동화교)_전기내역서(귀일중-분전반제외-0610)" xfId="40652"/>
    <cellStyle name="_추가견적서_전기내역서(곽금교)_전기내역서(동화교)_전기내역서_전기내역서" xfId="40653"/>
    <cellStyle name="_추가견적서_전기내역서(곽금교)_전기내역서_전기내역서" xfId="40654"/>
    <cellStyle name="_추가견적서_전기내역서(구례수영장)" xfId="40655"/>
    <cellStyle name="_추가견적서_전기내역서(구례수영장)_전기내역서(구례수영장-0415)" xfId="40656"/>
    <cellStyle name="_추가견적서_전기내역서(귀일중-분전반제외-0610)" xfId="40657"/>
    <cellStyle name="_추가견적서_전기내역서(금악교-0516최종)" xfId="40658"/>
    <cellStyle name="_추가견적서_전기내역서(금악교-0516최종)_전기내역서(귀일중-분전반제외-0610)" xfId="40659"/>
    <cellStyle name="_추가견적서_전기내역서(금악교-에어컨)" xfId="40660"/>
    <cellStyle name="_추가견적서_전기내역서(금악교-에어컨)_전기내역서" xfId="40661"/>
    <cellStyle name="_추가견적서_전기내역서(금악교-에어컨)_전기내역서(0625)" xfId="40662"/>
    <cellStyle name="_추가견적서_전기내역서(금악교-에어컨)_전기내역서(0625)_전기내역서" xfId="40663"/>
    <cellStyle name="_추가견적서_전기내역서(금악교-에어컨)_전기내역서(귀일중-분전반제외-0610)" xfId="40664"/>
    <cellStyle name="_추가견적서_전기내역서(금악교-에어컨)_전기내역서_전기내역서" xfId="40665"/>
    <cellStyle name="_추가견적서_전기내역서(동홍초등학교 교실 및 E.V 증축공사)" xfId="40666"/>
    <cellStyle name="_추가견적서_전기내역서(동홍초등학교 교실 및 E.V 증축공사)_변경후내역서 " xfId="40667"/>
    <cellStyle name="_추가견적서_전기내역서(동홍초등학교 교실 및 E.V 증축공사)-정광수" xfId="40668"/>
    <cellStyle name="_추가견적서_전기내역서(동홍초등학교 교실 및 E.V 증축공사)-정광수_변경후내역서 " xfId="40669"/>
    <cellStyle name="_추가견적서_전기내역서(동홍초등학교 교실 및 E.V 증축공사)-최종" xfId="40670"/>
    <cellStyle name="_추가견적서_전기내역서(동홍초등학교 교실 및 E.V 증축공사)-최종_변경후내역서 " xfId="40671"/>
    <cellStyle name="_추가견적서_전기내역서(동화교-최종)" xfId="40672"/>
    <cellStyle name="_추가견적서_전기내역서(동화교-최종)_전기내역서(귀일중-분전반제외-0610)" xfId="40673"/>
    <cellStyle name="_추가견적서_전기내역서(물메0725)" xfId="40674"/>
    <cellStyle name="_추가견적서_전기내역서(삼양동사무소)" xfId="40675"/>
    <cellStyle name="_추가견적서_전기내역서(온성학교)" xfId="40676"/>
    <cellStyle name="_추가견적서_전기내역서(온성학교)_변경후내역서 " xfId="40677"/>
    <cellStyle name="_추가견적서_전기내역서(제주시교육청사)" xfId="40678"/>
    <cellStyle name="_추가견적서_전기내역서(탐라교육원)-최종" xfId="40679"/>
    <cellStyle name="_추가견적서_전기내역서(하나로마트)" xfId="40680"/>
    <cellStyle name="_추가견적서_전기내역서(하나로마트)_변경후내역서 " xfId="40681"/>
    <cellStyle name="_추가견적서_전기내역서(하례교 교실증축 및 화장실 대수선공사)" xfId="40682"/>
    <cellStyle name="_추가견적서_전기내역서(하례교 교실증축 및 화장실 대수선공사)_변경후내역서 " xfId="40683"/>
    <cellStyle name="_추가견적서_전기내역서1" xfId="40684"/>
    <cellStyle name="_추가견적서_전기표지 및 산출서(절물)" xfId="40685"/>
    <cellStyle name="_추가견적서_전기표지 및 산출서(절물)_변경후내역서 " xfId="40686"/>
    <cellStyle name="_추가견적서_조천중(전기내역서)최종 (1)" xfId="40687"/>
    <cellStyle name="_추가견적서_조천중(전기내역서)최종 (1)_변경후내역서 " xfId="40688"/>
    <cellStyle name="_추가견적서_조천중(전기내역서)최종 (1)_전기내역서(귀일중-분전반제외-0610)" xfId="40689"/>
    <cellStyle name="_추가견적서_통신내역서(구례군)" xfId="40690"/>
    <cellStyle name="_추가견적서_통신내역서(구례군)_전기내역서(구례수영장-0415)" xfId="40691"/>
    <cellStyle name="_추가견적서_통신내역서(동홍초등학교 교실 및 E.V 증축공사)" xfId="40692"/>
    <cellStyle name="_추가견적서_통신내역서(동홍초등학교 교실 및 E.V 증축공사)_변경후내역서 " xfId="40693"/>
    <cellStyle name="_추가견적서_통신내역서(동홍초등학교 교실 및 E.V 증축공사)-최종" xfId="40694"/>
    <cellStyle name="_추가견적서_통신내역서(동홍초등학교 교실 및 E.V 증축공사)-최종_변경후내역서 " xfId="40695"/>
    <cellStyle name="_추가견적서_통신내역서(하나로마트)" xfId="40696"/>
    <cellStyle name="_추가견적서_통신내역서(하나로마트)_변경후내역서 " xfId="40697"/>
    <cellStyle name="_추가견적서_통신내역서(하례교 교실증축 및 화장실 대수선공사)" xfId="40698"/>
    <cellStyle name="_추가견적서_통신내역서(하례교 교실증축 및 화장실 대수선공사)_변경후내역서 " xfId="40699"/>
    <cellStyle name="_추가견적서_플러스마트 전기설비공사" xfId="40700"/>
    <cellStyle name="_추가굴착 토적표(빗물저장소,싸이클로트론실)" xfId="40701"/>
    <cellStyle name="_추곡" xfId="4638"/>
    <cellStyle name="_추곡_0501설계내역서" xfId="4639"/>
    <cellStyle name="_추곡_0501설계내역서_0501설계내역서" xfId="4640"/>
    <cellStyle name="_추곡_0501설계내역서_0501설계내역서(10억)" xfId="4641"/>
    <cellStyle name="_추곡_0501설계내역서_0501설계내역서(7억)" xfId="4642"/>
    <cellStyle name="_추곡_0501설계내역서_0501설계내역서(7억)-최종" xfId="4643"/>
    <cellStyle name="_추곡_0501설계내역서_0513설계내역서" xfId="4644"/>
    <cellStyle name="_추곡_0501설계내역서_0523설계내역서" xfId="4645"/>
    <cellStyle name="_추곡_0501설계내역서_남한산성변경도급내역서 050517" xfId="4646"/>
    <cellStyle name="_추곡_0501설계내역서_물놀이장준공내역서(0624)" xfId="4647"/>
    <cellStyle name="_추곡_0501설계내역서_사본 - 0501설계내역서" xfId="4648"/>
    <cellStyle name="_추곡_0502설계내역서" xfId="4649"/>
    <cellStyle name="_추곡_0502설계내역서_0502설계내역서(0219)" xfId="4650"/>
    <cellStyle name="_추곡_0502설계내역서_0502설계내역서(수정)" xfId="4651"/>
    <cellStyle name="_추곡_1.1차준공서류-050909(최종)" xfId="40702"/>
    <cellStyle name="_추곡_1.1차준공조정서류_051011" xfId="40703"/>
    <cellStyle name="_추곡_내역서-최종0223" xfId="4652"/>
    <cellStyle name="_추곡_내역서-최종0223_철거 및 이설수량산출-학교숲" xfId="4653"/>
    <cellStyle name="_추곡_율동자연공원내 화장실 보수 및 도색공사" xfId="4654"/>
    <cellStyle name="_추곡_율동자연공원내 화장실 보수 및 도색공사_내역서-최종0223" xfId="4655"/>
    <cellStyle name="_추곡_율동자연공원내 화장실 보수 및 도색공사_내역서-최종0223_철거 및 이설수량산출-학교숲" xfId="4656"/>
    <cellStyle name="_추곡_율동자연공원내 화장실 보수 및 도색공사_철거 및 이설수량산출-학교숲" xfId="4657"/>
    <cellStyle name="_추곡_율동자연공원내 휴게편의점 도색작업-할증-천정면적추가" xfId="4658"/>
    <cellStyle name="_추곡_율동자연공원내 휴게편의점 도색작업-할증-천정면적추가_내역서-최종0223" xfId="4659"/>
    <cellStyle name="_추곡_율동자연공원내 휴게편의점 도색작업-할증-천정면적추가_내역서-최종0223_철거 및 이설수량산출-학교숲" xfId="4660"/>
    <cellStyle name="_추곡_율동자연공원내 휴게편의점 도색작업-할증-천정면적추가_철거 및 이설수량산출-학교숲" xfId="4661"/>
    <cellStyle name="_추곡_철거 및 이설수량산출-학교숲" xfId="4662"/>
    <cellStyle name="_추곡_추곡" xfId="4663"/>
    <cellStyle name="_추곡_추곡_0501설계내역서" xfId="4664"/>
    <cellStyle name="_추곡_추곡_0501설계내역서_0501설계내역서" xfId="4665"/>
    <cellStyle name="_추곡_추곡_0501설계내역서_0501설계내역서(10억)" xfId="4666"/>
    <cellStyle name="_추곡_추곡_0501설계내역서_0501설계내역서(7억)" xfId="4667"/>
    <cellStyle name="_추곡_추곡_0501설계내역서_0501설계내역서(7억)-최종" xfId="4668"/>
    <cellStyle name="_추곡_추곡_0501설계내역서_0513설계내역서" xfId="4669"/>
    <cellStyle name="_추곡_추곡_0501설계내역서_0523설계내역서" xfId="4670"/>
    <cellStyle name="_추곡_추곡_0501설계내역서_남한산성변경도급내역서 050517" xfId="4671"/>
    <cellStyle name="_추곡_추곡_0501설계내역서_물놀이장준공내역서(0624)" xfId="4672"/>
    <cellStyle name="_추곡_추곡_0501설계내역서_사본 - 0501설계내역서" xfId="4673"/>
    <cellStyle name="_추곡_추곡_0502설계내역서" xfId="4674"/>
    <cellStyle name="_추곡_추곡_0502설계내역서_0502설계내역서(0219)" xfId="4675"/>
    <cellStyle name="_추곡_추곡_0502설계내역서_0502설계내역서(수정)" xfId="4676"/>
    <cellStyle name="_추곡_추곡_1.1차준공서류-050909(최종)" xfId="40704"/>
    <cellStyle name="_추곡_추곡_1.1차준공조정서류_051011" xfId="40705"/>
    <cellStyle name="_추곡_추곡_내역서-최종0223" xfId="4677"/>
    <cellStyle name="_추곡_추곡_내역서-최종0223_철거 및 이설수량산출-학교숲" xfId="4678"/>
    <cellStyle name="_추곡_추곡_율동자연공원내 화장실 보수 및 도색공사" xfId="4679"/>
    <cellStyle name="_추곡_추곡_율동자연공원내 화장실 보수 및 도색공사_내역서-최종0223" xfId="4680"/>
    <cellStyle name="_추곡_추곡_율동자연공원내 화장실 보수 및 도색공사_내역서-최종0223_철거 및 이설수량산출-학교숲" xfId="4681"/>
    <cellStyle name="_추곡_추곡_율동자연공원내 화장실 보수 및 도색공사_철거 및 이설수량산출-학교숲" xfId="4682"/>
    <cellStyle name="_추곡_추곡_율동자연공원내 휴게편의점 도색작업-할증-천정면적추가" xfId="4683"/>
    <cellStyle name="_추곡_추곡_율동자연공원내 휴게편의점 도색작업-할증-천정면적추가_내역서-최종0223" xfId="4684"/>
    <cellStyle name="_추곡_추곡_율동자연공원내 휴게편의점 도색작업-할증-천정면적추가_내역서-최종0223_철거 및 이설수량산출-학교숲" xfId="4685"/>
    <cellStyle name="_추곡_추곡_율동자연공원내 휴게편의점 도색작업-할증-천정면적추가_철거 및 이설수량산출-학교숲" xfId="4686"/>
    <cellStyle name="_추곡_추곡_철거 및 이설수량산출-학교숲" xfId="4687"/>
    <cellStyle name="_추진내용" xfId="1249"/>
    <cellStyle name="_축인장고려시" xfId="1250"/>
    <cellStyle name="_축중기제조" xfId="35407"/>
    <cellStyle name="_춘천(제조)" xfId="4688"/>
    <cellStyle name="_춘천전화국증축통신+개요" xfId="1251"/>
    <cellStyle name="_춘천하수 계략공사비(전기계측제어)" xfId="40706"/>
    <cellStyle name="_춘천하수 계략공사비(전기계측제어) 10" xfId="40707"/>
    <cellStyle name="_춘천하수 계략공사비(전기계측제어) 11" xfId="40708"/>
    <cellStyle name="_춘천하수 계략공사비(전기계측제어) 12" xfId="40709"/>
    <cellStyle name="_춘천하수 계략공사비(전기계측제어) 13" xfId="40710"/>
    <cellStyle name="_춘천하수 계략공사비(전기계측제어) 14" xfId="40711"/>
    <cellStyle name="_춘천하수 계략공사비(전기계측제어) 2" xfId="40712"/>
    <cellStyle name="_춘천하수 계략공사비(전기계측제어) 3" xfId="40713"/>
    <cellStyle name="_춘천하수 계략공사비(전기계측제어) 4" xfId="40714"/>
    <cellStyle name="_춘천하수 계략공사비(전기계측제어) 5" xfId="40715"/>
    <cellStyle name="_춘천하수 계략공사비(전기계측제어) 6" xfId="40716"/>
    <cellStyle name="_춘천하수 계략공사비(전기계측제어) 7" xfId="40717"/>
    <cellStyle name="_춘천하수 계략공사비(전기계측제어) 8" xfId="40718"/>
    <cellStyle name="_춘천하수 계략공사비(전기계측제어) 9" xfId="40719"/>
    <cellStyle name="_춘천합동내역+개요(수정한최종)" xfId="1252"/>
    <cellStyle name="_충무1.민속박물관(설치-충무)" xfId="4689"/>
    <cellStyle name="_충무용사촌(설치)" xfId="35408"/>
    <cellStyle name="_충북지방경찰청" xfId="16794"/>
    <cellStyle name="_충정실행" xfId="40720"/>
    <cellStyle name="_충정실행_의왕실행" xfId="40721"/>
    <cellStyle name="_충주공용버스터미널" xfId="40722"/>
    <cellStyle name="_충청지역본부-" xfId="4690"/>
    <cellStyle name="_충효예(장비)(1)-류빈" xfId="1253"/>
    <cellStyle name="_충효예(장비)(1)-류빈 2" xfId="40723"/>
    <cellStyle name="_충효예(장비)(1)-류빈 3" xfId="40724"/>
    <cellStyle name="_치환" xfId="4691"/>
    <cellStyle name="_침상, 관물함3" xfId="4692"/>
    <cellStyle name="_침입감시 견적서" xfId="1254"/>
    <cellStyle name="_침출수이송펌프 배전반외 3개소 전기설비보수공사_계약" xfId="40725"/>
    <cellStyle name="_커리어넷 리모델링" xfId="16795"/>
    <cellStyle name="_컨텐츠 제작" xfId="16796"/>
    <cellStyle name="_컴네트플러스(040319)" xfId="1255"/>
    <cellStyle name="_케노피원가 2005.8(대전조달출장소)" xfId="1256"/>
    <cellStyle name="_케익생산계획(반제품)-20040622" xfId="40726"/>
    <cellStyle name="_코레노2차-공내역-인테리어공사" xfId="40727"/>
    <cellStyle name="_코스모스씨앤티(손익계산서,제조원가명세서)" xfId="4693"/>
    <cellStyle name="_코어백앤드원가산출내역서_20050606_v1(1).0" xfId="1257"/>
    <cellStyle name="_콜상담" xfId="1258"/>
    <cellStyle name="_콜상담 2" xfId="16797"/>
    <cellStyle name="_콜상담 3" xfId="16798"/>
    <cellStyle name="_콜상담 4" xfId="16799"/>
    <cellStyle name="_콜상담_1" xfId="1259"/>
    <cellStyle name="_콜센타" xfId="1260"/>
    <cellStyle name="_콜센타 2" xfId="16800"/>
    <cellStyle name="_콜센타 3" xfId="16801"/>
    <cellStyle name="_콜센타 4" xfId="16802"/>
    <cellStyle name="_콜센타_03홍보물제작" xfId="16803"/>
    <cellStyle name="_콜센타_05온라인프로모션" xfId="16804"/>
    <cellStyle name="_콜센타_ATS장치" xfId="1261"/>
    <cellStyle name="_콜센타_ATS장치 10" xfId="16805"/>
    <cellStyle name="_콜센타_ATS장치 11" xfId="16806"/>
    <cellStyle name="_콜센타_ATS장치 12" xfId="16807"/>
    <cellStyle name="_콜센타_ATS장치 2" xfId="16808"/>
    <cellStyle name="_콜센타_ATS장치 3" xfId="16809"/>
    <cellStyle name="_콜센타_ATS장치 4" xfId="16810"/>
    <cellStyle name="_콜센타_ATS장치 5" xfId="16811"/>
    <cellStyle name="_콜센타_ATS장치 6" xfId="16812"/>
    <cellStyle name="_콜센타_ATS장치 7" xfId="16813"/>
    <cellStyle name="_콜센타_ATS장치 8" xfId="16814"/>
    <cellStyle name="_콜센타_ATS장치 9" xfId="16815"/>
    <cellStyle name="_콜센타_Book1" xfId="1262"/>
    <cellStyle name="_콜센타_GHS 체계 화학물질" xfId="16816"/>
    <cellStyle name="_콜센타_IT화 지원사업" xfId="1263"/>
    <cellStyle name="_콜센타_MSDS" xfId="16817"/>
    <cellStyle name="_콜센타_MSDS 2" xfId="16818"/>
    <cellStyle name="_콜센타_MSDS 3" xfId="16819"/>
    <cellStyle name="_콜센타_MSDS 4" xfId="16820"/>
    <cellStyle name="_콜센타_pdf변환" xfId="1264"/>
    <cellStyle name="_콜센타_pdf변환 10" xfId="16821"/>
    <cellStyle name="_콜센타_pdf변환 11" xfId="16822"/>
    <cellStyle name="_콜센타_pdf변환 12" xfId="16823"/>
    <cellStyle name="_콜센타_pdf변환 2" xfId="16824"/>
    <cellStyle name="_콜센타_pdf변환 3" xfId="16825"/>
    <cellStyle name="_콜센타_pdf변환 4" xfId="16826"/>
    <cellStyle name="_콜센타_pdf변환 5" xfId="16827"/>
    <cellStyle name="_콜센타_pdf변환 6" xfId="16828"/>
    <cellStyle name="_콜센타_pdf변환 7" xfId="16829"/>
    <cellStyle name="_콜센타_pdf변환 8" xfId="16830"/>
    <cellStyle name="_콜센타_pdf변환 9" xfId="16831"/>
    <cellStyle name="_콜센타_감응속도측정기" xfId="1265"/>
    <cellStyle name="_콜센타_감응속도측정기 2" xfId="16832"/>
    <cellStyle name="_콜센타_감응속도측정기 3" xfId="16833"/>
    <cellStyle name="_콜센타_감응속도측정기 4" xfId="16834"/>
    <cellStyle name="_콜센타_강원도 개발공사 06-08" xfId="16835"/>
    <cellStyle name="_콜센타_고압용안전밸브시험기" xfId="1266"/>
    <cellStyle name="_콜센타_고압용안전밸브시험기 10" xfId="16836"/>
    <cellStyle name="_콜센타_고압용안전밸브시험기 11" xfId="16837"/>
    <cellStyle name="_콜센타_고압용안전밸브시험기 12" xfId="16838"/>
    <cellStyle name="_콜센타_고압용안전밸브시험기 2" xfId="16839"/>
    <cellStyle name="_콜센타_고압용안전밸브시험기 3" xfId="16840"/>
    <cellStyle name="_콜센타_고압용안전밸브시험기 4" xfId="16841"/>
    <cellStyle name="_콜센타_고압용안전밸브시험기 5" xfId="16842"/>
    <cellStyle name="_콜센타_고압용안전밸브시험기 6" xfId="16843"/>
    <cellStyle name="_콜센타_고압용안전밸브시험기 7" xfId="16844"/>
    <cellStyle name="_콜센타_고압용안전밸브시험기 8" xfId="16845"/>
    <cellStyle name="_콜센타_고압용안전밸브시험기 9" xfId="16846"/>
    <cellStyle name="_콜센타_공기제어장치등22점" xfId="1267"/>
    <cellStyle name="_콜센타_공기제어장치등22점 10" xfId="16847"/>
    <cellStyle name="_콜센타_공기제어장치등22점 11" xfId="16848"/>
    <cellStyle name="_콜센타_공기제어장치등22점 12" xfId="16849"/>
    <cellStyle name="_콜센타_공기제어장치등22점 2" xfId="16850"/>
    <cellStyle name="_콜센타_공기제어장치등22점 3" xfId="16851"/>
    <cellStyle name="_콜센타_공기제어장치등22점 4" xfId="16852"/>
    <cellStyle name="_콜센타_공기제어장치등22점 5" xfId="16853"/>
    <cellStyle name="_콜센타_공기제어장치등22점 6" xfId="16854"/>
    <cellStyle name="_콜센타_공기제어장치등22점 7" xfId="16855"/>
    <cellStyle name="_콜센타_공기제어장치등22점 8" xfId="16856"/>
    <cellStyle name="_콜센타_공기제어장치등22점 9" xfId="16857"/>
    <cellStyle name="_콜센타_공정표예시" xfId="1268"/>
    <cellStyle name="_콜센타_공정표예시 10" xfId="16858"/>
    <cellStyle name="_콜센타_공정표예시 11" xfId="16859"/>
    <cellStyle name="_콜센타_공정표예시 12" xfId="16860"/>
    <cellStyle name="_콜센타_공정표예시 2" xfId="16861"/>
    <cellStyle name="_콜센타_공정표예시 3" xfId="16862"/>
    <cellStyle name="_콜센타_공정표예시 4" xfId="16863"/>
    <cellStyle name="_콜센타_공정표예시 5" xfId="16864"/>
    <cellStyle name="_콜센타_공정표예시 6" xfId="16865"/>
    <cellStyle name="_콜센타_공정표예시 7" xfId="16866"/>
    <cellStyle name="_콜센타_공정표예시 8" xfId="16867"/>
    <cellStyle name="_콜센타_공정표예시 9" xfId="16868"/>
    <cellStyle name="_콜센타_광릉숲어류다양성" xfId="16869"/>
    <cellStyle name="_콜센타_광릉숲어류다양성 2" xfId="16870"/>
    <cellStyle name="_콜센타_광릉숲어류다양성 3" xfId="16871"/>
    <cellStyle name="_콜센타_광릉숲어류다양성 4" xfId="16872"/>
    <cellStyle name="_콜센타_디자인삽화" xfId="1269"/>
    <cellStyle name="_콜센타_디자인삽화 10" xfId="16873"/>
    <cellStyle name="_콜센타_디자인삽화 11" xfId="16874"/>
    <cellStyle name="_콜센타_디자인삽화 12" xfId="16875"/>
    <cellStyle name="_콜센타_디자인삽화 2" xfId="16876"/>
    <cellStyle name="_콜센타_디자인삽화 3" xfId="16877"/>
    <cellStyle name="_콜센타_디자인삽화 4" xfId="16878"/>
    <cellStyle name="_콜센타_디자인삽화 5" xfId="16879"/>
    <cellStyle name="_콜센타_디자인삽화 6" xfId="16880"/>
    <cellStyle name="_콜센타_디자인삽화 7" xfId="16881"/>
    <cellStyle name="_콜센타_디자인삽화 8" xfId="16882"/>
    <cellStyle name="_콜센타_디자인삽화 9" xfId="16883"/>
    <cellStyle name="_콜센타_멀티미디어웹컨텐츠" xfId="1270"/>
    <cellStyle name="_콜센타_멀티미디어웹컨텐츠 10" xfId="16884"/>
    <cellStyle name="_콜센타_멀티미디어웹컨텐츠 11" xfId="16885"/>
    <cellStyle name="_콜센타_멀티미디어웹컨텐츠 12" xfId="16886"/>
    <cellStyle name="_콜센타_멀티미디어웹컨텐츠 2" xfId="16887"/>
    <cellStyle name="_콜센타_멀티미디어웹컨텐츠 3" xfId="16888"/>
    <cellStyle name="_콜센타_멀티미디어웹컨텐츠 4" xfId="16889"/>
    <cellStyle name="_콜센타_멀티미디어웹컨텐츠 5" xfId="16890"/>
    <cellStyle name="_콜센타_멀티미디어웹컨텐츠 6" xfId="16891"/>
    <cellStyle name="_콜센타_멀티미디어웹컨텐츠 7" xfId="16892"/>
    <cellStyle name="_콜센타_멀티미디어웹컨텐츠 8" xfId="16893"/>
    <cellStyle name="_콜센타_멀티미디어웹컨텐츠 9" xfId="16894"/>
    <cellStyle name="_콜센타_문화콘텐츠" xfId="16895"/>
    <cellStyle name="_콜센타_문화콘텐츠닷컴(최종)" xfId="1271"/>
    <cellStyle name="_콜센타_보건대회 홈페이지 구축" xfId="16896"/>
    <cellStyle name="_콜센타_보일러" xfId="16897"/>
    <cellStyle name="_콜센타_보일러 2" xfId="16898"/>
    <cellStyle name="_콜센타_보일러 3" xfId="16899"/>
    <cellStyle name="_콜센타_보일러 4" xfId="16900"/>
    <cellStyle name="_콜센타_보훈행정" xfId="16901"/>
    <cellStyle name="_콜센타_보훈행정 2" xfId="16902"/>
    <cellStyle name="_콜센타_보훈행정 3" xfId="16903"/>
    <cellStyle name="_콜센타_보훈행정 4" xfId="16904"/>
    <cellStyle name="_콜센타_비디오복사" xfId="1272"/>
    <cellStyle name="_콜센타_비디오복사 10" xfId="16905"/>
    <cellStyle name="_콜센타_비디오복사 11" xfId="16906"/>
    <cellStyle name="_콜센타_비디오복사 12" xfId="16907"/>
    <cellStyle name="_콜센타_비디오복사 2" xfId="16908"/>
    <cellStyle name="_콜센타_비디오복사 3" xfId="16909"/>
    <cellStyle name="_콜센타_비디오복사 4" xfId="16910"/>
    <cellStyle name="_콜센타_비디오복사 5" xfId="16911"/>
    <cellStyle name="_콜센타_비디오복사 6" xfId="16912"/>
    <cellStyle name="_콜센타_비디오복사 7" xfId="16913"/>
    <cellStyle name="_콜센타_비디오복사 8" xfId="16914"/>
    <cellStyle name="_콜센타_비디오복사 9" xfId="16915"/>
    <cellStyle name="_콜센타_사무실공기질" xfId="16916"/>
    <cellStyle name="_콜센타_사무실공기질 2" xfId="16917"/>
    <cellStyle name="_콜센타_사무실공기질 3" xfId="16918"/>
    <cellStyle name="_콜센타_사무실공기질 4" xfId="16919"/>
    <cellStyle name="_콜센타_사본 - GHS 체계 화학물질 1안" xfId="16920"/>
    <cellStyle name="_콜센타_사본 - GHS 체계 화학물질 1안 2" xfId="16921"/>
    <cellStyle name="_콜센타_사본 - GHS 체계 화학물질 1안 3" xfId="16922"/>
    <cellStyle name="_콜센타_사본 - GHS 체계 화학물질 1안 4" xfId="16923"/>
    <cellStyle name="_콜센타_사본 - 세광06-06" xfId="16924"/>
    <cellStyle name="_콜센타_사업장유해위험성" xfId="1273"/>
    <cellStyle name="_콜센타_사업장유해위험성 10" xfId="16925"/>
    <cellStyle name="_콜센타_사업장유해위험성 11" xfId="16926"/>
    <cellStyle name="_콜센타_사업장유해위험성 12" xfId="16927"/>
    <cellStyle name="_콜센타_사업장유해위험성 2" xfId="16928"/>
    <cellStyle name="_콜센타_사업장유해위험성 3" xfId="16929"/>
    <cellStyle name="_콜센타_사업장유해위험성 4" xfId="16930"/>
    <cellStyle name="_콜센타_사업장유해위험성 5" xfId="16931"/>
    <cellStyle name="_콜센타_사업장유해위험성 6" xfId="16932"/>
    <cellStyle name="_콜센타_사업장유해위험성 7" xfId="16933"/>
    <cellStyle name="_콜센타_사업장유해위험성 8" xfId="16934"/>
    <cellStyle name="_콜센타_사업장유해위험성 9" xfId="16935"/>
    <cellStyle name="_콜센타_산재예방동영상" xfId="16936"/>
    <cellStyle name="_콜센타_산지이용구분도" xfId="1274"/>
    <cellStyle name="_콜센타_선진사례조사연구" xfId="16937"/>
    <cellStyle name="_콜센타_선진사례조사연구 2" xfId="16938"/>
    <cellStyle name="_콜센타_선진사례조사연구 3" xfId="16939"/>
    <cellStyle name="_콜센타_선진사례조사연구 4" xfId="16940"/>
    <cellStyle name="_콜센타_세광(추가항목 )" xfId="16941"/>
    <cellStyle name="_콜센타_실태분석" xfId="16942"/>
    <cellStyle name="_콜센타_실태분석 2" xfId="16943"/>
    <cellStyle name="_콜센타_실태분석 3" xfId="16944"/>
    <cellStyle name="_콜센타_실태분석 4" xfId="16945"/>
    <cellStyle name="_콜센타_안전동화" xfId="16946"/>
    <cellStyle name="_콜센타_안전보건활동지원공정표(최종본)" xfId="1275"/>
    <cellStyle name="_콜센타_안전보건활동지원공정표(최종본) 10" xfId="16947"/>
    <cellStyle name="_콜센타_안전보건활동지원공정표(최종본) 11" xfId="16948"/>
    <cellStyle name="_콜센타_안전보건활동지원공정표(최종본) 12" xfId="16949"/>
    <cellStyle name="_콜센타_안전보건활동지원공정표(최종본) 2" xfId="16950"/>
    <cellStyle name="_콜센타_안전보건활동지원공정표(최종본) 3" xfId="16951"/>
    <cellStyle name="_콜센타_안전보건활동지원공정표(최종본) 4" xfId="16952"/>
    <cellStyle name="_콜센타_안전보건활동지원공정표(최종본) 5" xfId="16953"/>
    <cellStyle name="_콜센타_안전보건활동지원공정표(최종본) 6" xfId="16954"/>
    <cellStyle name="_콜센타_안전보건활동지원공정표(최종본) 7" xfId="16955"/>
    <cellStyle name="_콜센타_안전보건활동지원공정표(최종본) 8" xfId="16956"/>
    <cellStyle name="_콜센타_안전보건활동지원공정표(최종본) 9" xfId="16957"/>
    <cellStyle name="_콜센타_애니메이션" xfId="1276"/>
    <cellStyle name="_콜센타_열대식물의 생태적배식기법" xfId="16958"/>
    <cellStyle name="_콜센타_영상콘텐츠" xfId="1277"/>
    <cellStyle name="_콜센타_영상콘텐츠(2006)" xfId="16959"/>
    <cellStyle name="_콜센타_우드메탈 우수가구 16종 07-04" xfId="16960"/>
    <cellStyle name="_콜센타_우드메탈06.01" xfId="16961"/>
    <cellStyle name="_콜센타_우진개발비" xfId="16962"/>
    <cellStyle name="_콜센타_원일가구(06-04)" xfId="16963"/>
    <cellStyle name="_콜센타_웹서비스 DB구축" xfId="16964"/>
    <cellStyle name="_콜센타_웹서비스 DB구축 2" xfId="16965"/>
    <cellStyle name="_콜센타_웹서비스 DB구축 3" xfId="16966"/>
    <cellStyle name="_콜센타_웹서비스 DB구축 4" xfId="16967"/>
    <cellStyle name="_콜센타_웹진" xfId="1278"/>
    <cellStyle name="_콜센타_웹진 10" xfId="16968"/>
    <cellStyle name="_콜센타_웹진 11" xfId="16969"/>
    <cellStyle name="_콜센타_웹진 12" xfId="16970"/>
    <cellStyle name="_콜센타_웹진 2" xfId="16971"/>
    <cellStyle name="_콜센타_웹진 3" xfId="16972"/>
    <cellStyle name="_콜센타_웹진 4" xfId="16973"/>
    <cellStyle name="_콜센타_웹진 5" xfId="16974"/>
    <cellStyle name="_콜센타_웹진 6" xfId="16975"/>
    <cellStyle name="_콜센타_웹진 7" xfId="16976"/>
    <cellStyle name="_콜센타_웹진 8" xfId="16977"/>
    <cellStyle name="_콜센타_웹진 9" xfId="16978"/>
    <cellStyle name="_콜센타_유용식물(6,7)" xfId="16979"/>
    <cellStyle name="_콜센타_유용식물자원탐사 및 자원확보1,2" xfId="16980"/>
    <cellStyle name="_콜센타_유지보수" xfId="16981"/>
    <cellStyle name="_콜센타_유지보수 2" xfId="16982"/>
    <cellStyle name="_콜센타_유지보수 3" xfId="16983"/>
    <cellStyle name="_콜센타_유지보수 4" xfId="16984"/>
    <cellStyle name="_콜센타_인력지원" xfId="16985"/>
    <cellStyle name="_콜센타_인력지원 2" xfId="16986"/>
    <cellStyle name="_콜센타_인력지원 3" xfId="16987"/>
    <cellStyle name="_콜센타_인력지원 4" xfId="16988"/>
    <cellStyle name="_콜센타_인사행정(기능점수)" xfId="16989"/>
    <cellStyle name="_콜센타_인사행정(기능점수) 2" xfId="16990"/>
    <cellStyle name="_콜센타_인사행정(기능점수) 3" xfId="16991"/>
    <cellStyle name="_콜센타_인사행정(기능점수) 4" xfId="16992"/>
    <cellStyle name="_콜센타_인쇄" xfId="16993"/>
    <cellStyle name="_콜센타_인쇄 2" xfId="16994"/>
    <cellStyle name="_콜센타_인쇄 3" xfId="16995"/>
    <cellStyle name="_콜센타_인쇄 4" xfId="16996"/>
    <cellStyle name="_콜센타_임업연구정보" xfId="1279"/>
    <cellStyle name="_콜센타_임업연구정보 2" xfId="16997"/>
    <cellStyle name="_콜센타_임업연구정보 3" xfId="16998"/>
    <cellStyle name="_콜센타_임업연구정보 4" xfId="16999"/>
    <cellStyle name="_콜센타_장비유지보수" xfId="17000"/>
    <cellStyle name="_콜센타_제조노임(2006년)" xfId="1280"/>
    <cellStyle name="_콜센타_제조노임(2006년) 2" xfId="17001"/>
    <cellStyle name="_콜센타_제조노임(2006년) 3" xfId="17002"/>
    <cellStyle name="_콜센타_제조노임(2006년) 4" xfId="17003"/>
    <cellStyle name="_콜센타_주민등록표" xfId="17004"/>
    <cellStyle name="_콜센타_주민등록표 2" xfId="17005"/>
    <cellStyle name="_콜센타_주민등록표 3" xfId="17006"/>
    <cellStyle name="_콜센타_주민등록표 4" xfId="17007"/>
    <cellStyle name="_콜센타_지속가능한산림자원육성계획" xfId="1281"/>
    <cellStyle name="_콜센타_지속가능한산림자원육성계획 2" xfId="17008"/>
    <cellStyle name="_콜센타_지속가능한산림자원육성계획 3" xfId="17009"/>
    <cellStyle name="_콜센타_지속가능한산림자원육성계획 4" xfId="17010"/>
    <cellStyle name="_콜센타_지원사업" xfId="17011"/>
    <cellStyle name="_콜센타_지원정보" xfId="1282"/>
    <cellStyle name="_콜센타_진단복" xfId="1283"/>
    <cellStyle name="_콜센타_진단복 10" xfId="17012"/>
    <cellStyle name="_콜센타_진단복 11" xfId="17013"/>
    <cellStyle name="_콜센타_진단복 12" xfId="17014"/>
    <cellStyle name="_콜센타_진단복 2" xfId="17015"/>
    <cellStyle name="_콜센타_진단복 3" xfId="17016"/>
    <cellStyle name="_콜센타_진단복 4" xfId="17017"/>
    <cellStyle name="_콜센타_진단복 5" xfId="17018"/>
    <cellStyle name="_콜센타_진단복 6" xfId="17019"/>
    <cellStyle name="_콜센타_진단복 7" xfId="17020"/>
    <cellStyle name="_콜센타_진단복 8" xfId="17021"/>
    <cellStyle name="_콜센타_진단복 9" xfId="17022"/>
    <cellStyle name="_콜센타_추진내용" xfId="1284"/>
    <cellStyle name="_콜센타_추진내용 2" xfId="17023"/>
    <cellStyle name="_콜센타_추진내용 3" xfId="17024"/>
    <cellStyle name="_콜센타_추진내용 4" xfId="17025"/>
    <cellStyle name="_콜센타_컨텐츠" xfId="1285"/>
    <cellStyle name="_콜센타_콜상담" xfId="1286"/>
    <cellStyle name="_콜센타_홍보동영상" xfId="1287"/>
    <cellStyle name="_콜센타_힌국학고전원문" xfId="1288"/>
    <cellStyle name="_콜센타_힌국학고전원문 10" xfId="17026"/>
    <cellStyle name="_콜센타_힌국학고전원문 11" xfId="17027"/>
    <cellStyle name="_콜센타_힌국학고전원문 12" xfId="17028"/>
    <cellStyle name="_콜센타_힌국학고전원문 2" xfId="17029"/>
    <cellStyle name="_콜센타_힌국학고전원문 3" xfId="17030"/>
    <cellStyle name="_콜센타_힌국학고전원문 4" xfId="17031"/>
    <cellStyle name="_콜센타_힌국학고전원문 5" xfId="17032"/>
    <cellStyle name="_콜센타_힌국학고전원문 6" xfId="17033"/>
    <cellStyle name="_콜센타_힌국학고전원문 7" xfId="17034"/>
    <cellStyle name="_콜센타_힌국학고전원문 8" xfId="17035"/>
    <cellStyle name="_콜센타_힌국학고전원문 9" xfId="17036"/>
    <cellStyle name="_콜센타개발견적(최종)_040413" xfId="17037"/>
    <cellStyle name="_큰고개재건축아파트건립공사" xfId="40728"/>
    <cellStyle name="_클린사업성과분석" xfId="17038"/>
    <cellStyle name="_타견적" xfId="1289"/>
    <cellStyle name="_타견적 2" xfId="40729"/>
    <cellStyle name="_타견적 3" xfId="40730"/>
    <cellStyle name="_타견적_Sheet2" xfId="40731"/>
    <cellStyle name="_타견적_산출서" xfId="40732"/>
    <cellStyle name="_타견적_일위대가" xfId="40733"/>
    <cellStyle name="_타견적_일위목록" xfId="40734"/>
    <cellStyle name="_타견적1" xfId="35409"/>
    <cellStyle name="_타공종이월수량(교량공)-던지고" xfId="43983"/>
    <cellStyle name="_타월" xfId="1290"/>
    <cellStyle name="_탈수기-제작" xfId="40735"/>
    <cellStyle name="_태백장비견적(타업체)-차동구(0425)" xfId="35410"/>
    <cellStyle name="_태양광집계표" xfId="40736"/>
    <cellStyle name="_태풍내역서(내도PLC패널)_설계" xfId="40737"/>
    <cellStyle name="_태풍내역서(중계펌프장)" xfId="40738"/>
    <cellStyle name="_태풍내역서(화북펌프장)_설계" xfId="40739"/>
    <cellStyle name="_태호조경" xfId="40740"/>
    <cellStyle name="_태호조경_김천농업기술센터-이정준0420" xfId="40741"/>
    <cellStyle name="_태호조경_김천전망대조명공사0323" xfId="40742"/>
    <cellStyle name="_태호조경_김천전망대조명공사0323_김천농업기술센터-이정준0420" xfId="40743"/>
    <cellStyle name="_터널 검사원 통로 난간 삭제" xfId="40744"/>
    <cellStyle name="_터널관리동 도급내역(공내역)" xfId="40745"/>
    <cellStyle name="_터널맹암거채움재 변경" xfId="40746"/>
    <cellStyle name="_터널진입차단시설(설치)" xfId="35411"/>
    <cellStyle name="_터널진입차단시설(제조)" xfId="4694"/>
    <cellStyle name="_턴테이블내역서" xfId="1291"/>
    <cellStyle name="_테니스장(030922)" xfId="1292"/>
    <cellStyle name="_테니스장(030922) 2" xfId="40747"/>
    <cellStyle name="_테니스장(030922) 3" xfId="40748"/>
    <cellStyle name="_테니스장(030922)_Sheet2" xfId="40749"/>
    <cellStyle name="_테니스장(030922)_산출서" xfId="40750"/>
    <cellStyle name="_테니스장(030922)_일위대가" xfId="40751"/>
    <cellStyle name="_테니스장(030922)_일위목록" xfId="40752"/>
    <cellStyle name="_테마공사새로03" xfId="1293"/>
    <cellStyle name="_테크윈펌프설비공사" xfId="1294"/>
    <cellStyle name="_토 공-04" xfId="43984"/>
    <cellStyle name="_토 공-04_2공구토공" xfId="43985"/>
    <cellStyle name="_토 공-04_토공" xfId="43986"/>
    <cellStyle name="_토공" xfId="43987"/>
    <cellStyle name="_토공 - 신일" xfId="40753"/>
    <cellStyle name="_토공(T)" xfId="43988"/>
    <cellStyle name="_토공(최종확정 24일)" xfId="4695"/>
    <cellStyle name="_토공(최종확정 6월20일)" xfId="4696"/>
    <cellStyle name="_토공(포장공변경)" xfId="4697"/>
    <cellStyle name="_토공0" xfId="43989"/>
    <cellStyle name="_토공1" xfId="43990"/>
    <cellStyle name="_토공사" xfId="1295"/>
    <cellStyle name="_토공사 분석2" xfId="40754"/>
    <cellStyle name="_토공수량(진영-진례)" xfId="4698"/>
    <cellStyle name="_토공수량(진영-진례)_Book1" xfId="4699"/>
    <cellStyle name="_토공유동표" xfId="4700"/>
    <cellStyle name="_토공집계" xfId="43991"/>
    <cellStyle name="_토공총괄표" xfId="43992"/>
    <cellStyle name="_토류판(정대리수정0715)" xfId="40755"/>
    <cellStyle name="_토목1차 설변내역감리안0726" xfId="40756"/>
    <cellStyle name="_토목1차 준공내역서(양식변경)" xfId="40757"/>
    <cellStyle name="_토목1차2회 설변내역조달청가0801" xfId="40758"/>
    <cellStyle name="_토목1차2회 설변내역조달청가0801-토목내역복원" xfId="40759"/>
    <cellStyle name="_토목공내역서(0622)(1)" xfId="40760"/>
    <cellStyle name="_토목내역(수정)" xfId="40761"/>
    <cellStyle name="_토목내역(수정) 10" xfId="40762"/>
    <cellStyle name="_토목내역(수정) 11" xfId="40763"/>
    <cellStyle name="_토목내역(수정) 12" xfId="40764"/>
    <cellStyle name="_토목내역(수정) 13" xfId="40765"/>
    <cellStyle name="_토목내역(수정) 14" xfId="40766"/>
    <cellStyle name="_토목내역(수정) 2" xfId="40767"/>
    <cellStyle name="_토목내역(수정) 3" xfId="40768"/>
    <cellStyle name="_토목내역(수정) 4" xfId="40769"/>
    <cellStyle name="_토목내역(수정) 5" xfId="40770"/>
    <cellStyle name="_토목내역(수정) 6" xfId="40771"/>
    <cellStyle name="_토목내역(수정) 7" xfId="40772"/>
    <cellStyle name="_토목내역(수정) 8" xfId="40773"/>
    <cellStyle name="_토목내역(수정) 9" xfId="40774"/>
    <cellStyle name="_토우모형제작" xfId="17039"/>
    <cellStyle name="_통계프로그램" xfId="1296"/>
    <cellStyle name="_통광 폐수처리장(2002.5.24)" xfId="17040"/>
    <cellStyle name="_통광정문공사(2002.5.22)" xfId="17041"/>
    <cellStyle name="_통근버스용역" xfId="1297"/>
    <cellStyle name="_통신(일위대가) 통신_(최종본)" xfId="1298"/>
    <cellStyle name="_통영수변산책로내역서" xfId="43993"/>
    <cellStyle name="_통합보훈행정" xfId="1299"/>
    <cellStyle name="_통행료 전자지불 SW" xfId="4701"/>
    <cellStyle name="_통행료면탈방지시스템(최종)" xfId="4702"/>
    <cellStyle name="_퇴직연금 기록관리 시스템" xfId="1300"/>
    <cellStyle name="_투명쓰레기통" xfId="1301"/>
    <cellStyle name="_투찰(안덕대정)" xfId="40775"/>
    <cellStyle name="_투찰(안덕대정)_1. 가실행예산(0629 도면기준)" xfId="40776"/>
    <cellStyle name="_투찰(안덕대정)_1. 가실행예산(0629 도면기준)_4.일신통신 가실행예산(재견적合)" xfId="40777"/>
    <cellStyle name="_투찰(안덕대정)_1. 가실행예산(0629 도면기준)_을" xfId="40778"/>
    <cellStyle name="_투찰(안덕대정)_1.본실행 - 조정(안)" xfId="40779"/>
    <cellStyle name="_투찰(안덕대정)_1.본실행 - 조정(안)_4.일신통신 가실행예산(재견적合)" xfId="40780"/>
    <cellStyle name="_투찰(안덕대정)_1.본실행 - 조정(안)_을" xfId="40781"/>
    <cellStyle name="_투찰(안덕대정)_4.일신통신 가실행예산(재견적合)" xfId="40782"/>
    <cellStyle name="_투찰(안덕대정)_을" xfId="40783"/>
    <cellStyle name="_투찰(안덕대정)_총괄 내역서" xfId="40784"/>
    <cellStyle name="_투찰(안덕대정)_총괄 내역서_4.일신통신 가실행예산(재견적合)" xfId="40785"/>
    <cellStyle name="_투찰(안덕대정)_총괄 내역서_을" xfId="40786"/>
    <cellStyle name="_투찰(안덕대정)_투찰_대둔산" xfId="40787"/>
    <cellStyle name="_투찰(안덕대정)_투찰_대둔산_1. 가실행예산(0629 도면기준)" xfId="40788"/>
    <cellStyle name="_투찰(안덕대정)_투찰_대둔산_1. 가실행예산(0629 도면기준)_4.일신통신 가실행예산(재견적合)" xfId="40789"/>
    <cellStyle name="_투찰(안덕대정)_투찰_대둔산_1. 가실행예산(0629 도면기준)_을" xfId="40790"/>
    <cellStyle name="_투찰(안덕대정)_투찰_대둔산_1.본실행 - 조정(안)" xfId="40791"/>
    <cellStyle name="_투찰(안덕대정)_투찰_대둔산_1.본실행 - 조정(안)_4.일신통신 가실행예산(재견적合)" xfId="40792"/>
    <cellStyle name="_투찰(안덕대정)_투찰_대둔산_1.본실행 - 조정(안)_을" xfId="40793"/>
    <cellStyle name="_투찰(안덕대정)_투찰_대둔산_4.일신통신 가실행예산(재견적合)" xfId="40794"/>
    <cellStyle name="_투찰(안덕대정)_투찰_대둔산_을" xfId="40795"/>
    <cellStyle name="_투찰(안덕대정)_투찰_대둔산_총괄 내역서" xfId="40796"/>
    <cellStyle name="_투찰(안덕대정)_투찰_대둔산_총괄 내역서_4.일신통신 가실행예산(재견적合)" xfId="40797"/>
    <cellStyle name="_투찰(안덕대정)_투찰_대둔산_총괄 내역서_을" xfId="40798"/>
    <cellStyle name="_투찰(안덕대정)1" xfId="40799"/>
    <cellStyle name="_투찰(안덕대정)1_1. 가실행예산(0629 도면기준)" xfId="40800"/>
    <cellStyle name="_투찰(안덕대정)1_1. 가실행예산(0629 도면기준)_4.일신통신 가실행예산(재견적合)" xfId="40801"/>
    <cellStyle name="_투찰(안덕대정)1_1. 가실행예산(0629 도면기준)_을" xfId="40802"/>
    <cellStyle name="_투찰(안덕대정)1_1.본실행 - 조정(안)" xfId="40803"/>
    <cellStyle name="_투찰(안덕대정)1_1.본실행 - 조정(안)_4.일신통신 가실행예산(재견적合)" xfId="40804"/>
    <cellStyle name="_투찰(안덕대정)1_1.본실행 - 조정(안)_을" xfId="40805"/>
    <cellStyle name="_투찰(안덕대정)1_4.일신통신 가실행예산(재견적合)" xfId="40806"/>
    <cellStyle name="_투찰(안덕대정)1_을" xfId="40807"/>
    <cellStyle name="_투찰(안덕대정)1_총괄 내역서" xfId="40808"/>
    <cellStyle name="_투찰(안덕대정)1_총괄 내역서_4.일신통신 가실행예산(재견적合)" xfId="40809"/>
    <cellStyle name="_투찰(안덕대정)1_총괄 내역서_을" xfId="40810"/>
    <cellStyle name="_투찰(안덕대정)1_투찰_대둔산" xfId="40811"/>
    <cellStyle name="_투찰(안덕대정)1_투찰_대둔산_1. 가실행예산(0629 도면기준)" xfId="40812"/>
    <cellStyle name="_투찰(안덕대정)1_투찰_대둔산_1. 가실행예산(0629 도면기준)_4.일신통신 가실행예산(재견적合)" xfId="40813"/>
    <cellStyle name="_투찰(안덕대정)1_투찰_대둔산_1. 가실행예산(0629 도면기준)_을" xfId="40814"/>
    <cellStyle name="_투찰(안덕대정)1_투찰_대둔산_1.본실행 - 조정(안)" xfId="40815"/>
    <cellStyle name="_투찰(안덕대정)1_투찰_대둔산_1.본실행 - 조정(안)_4.일신통신 가실행예산(재견적合)" xfId="40816"/>
    <cellStyle name="_투찰(안덕대정)1_투찰_대둔산_1.본실행 - 조정(안)_을" xfId="40817"/>
    <cellStyle name="_투찰(안덕대정)1_투찰_대둔산_4.일신통신 가실행예산(재견적合)" xfId="40818"/>
    <cellStyle name="_투찰(안덕대정)1_투찰_대둔산_을" xfId="40819"/>
    <cellStyle name="_투찰(안덕대정)1_투찰_대둔산_총괄 내역서" xfId="40820"/>
    <cellStyle name="_투찰(안덕대정)1_투찰_대둔산_총괄 내역서_4.일신통신 가실행예산(재견적合)" xfId="40821"/>
    <cellStyle name="_투찰(안덕대정)1_투찰_대둔산_총괄 내역서_을" xfId="40822"/>
    <cellStyle name="_투찰내역" xfId="40823"/>
    <cellStyle name="_투찰내역_1. 가실행예산(0629 도면기준)" xfId="40824"/>
    <cellStyle name="_투찰내역_1. 가실행예산(0629 도면기준)_4.일신통신 가실행예산(재견적合)" xfId="40825"/>
    <cellStyle name="_투찰내역_1. 가실행예산(0629 도면기준)_을" xfId="40826"/>
    <cellStyle name="_투찰내역_1.본실행 - 조정(안)" xfId="40827"/>
    <cellStyle name="_투찰내역_1.본실행 - 조정(안)_4.일신통신 가실행예산(재견적合)" xfId="40828"/>
    <cellStyle name="_투찰내역_1.본실행 - 조정(안)_을" xfId="40829"/>
    <cellStyle name="_투찰내역_4.일신통신 가실행예산(재견적合)" xfId="40830"/>
    <cellStyle name="_투찰내역_을" xfId="40831"/>
    <cellStyle name="_투찰내역_총괄 내역서" xfId="40832"/>
    <cellStyle name="_투찰내역_총괄 내역서_4.일신통신 가실행예산(재견적合)" xfId="40833"/>
    <cellStyle name="_투찰내역_총괄 내역서_을" xfId="40834"/>
    <cellStyle name="_투찰내역R1" xfId="40835"/>
    <cellStyle name="_투찰내역R1_1. 가실행예산(0629 도면기준)" xfId="40836"/>
    <cellStyle name="_투찰내역R1_1. 가실행예산(0629 도면기준)_4.일신통신 가실행예산(재견적合)" xfId="40837"/>
    <cellStyle name="_투찰내역R1_1. 가실행예산(0629 도면기준)_을" xfId="40838"/>
    <cellStyle name="_투찰내역R1_1.본실행 - 조정(안)" xfId="40839"/>
    <cellStyle name="_투찰내역R1_1.본실행 - 조정(안)_4.일신통신 가실행예산(재견적合)" xfId="40840"/>
    <cellStyle name="_투찰내역R1_1.본실행 - 조정(안)_을" xfId="40841"/>
    <cellStyle name="_투찰내역R1_4.일신통신 가실행예산(재견적合)" xfId="40842"/>
    <cellStyle name="_투찰내역R1_을" xfId="40843"/>
    <cellStyle name="_투찰내역R1_총괄 내역서" xfId="40844"/>
    <cellStyle name="_투찰내역R1_총괄 내역서_4.일신통신 가실행예산(재견적合)" xfId="40845"/>
    <cellStyle name="_투찰내역R1_총괄 내역서_을" xfId="40846"/>
    <cellStyle name="_투표용지인쇄" xfId="17042"/>
    <cellStyle name="_트레이닝복" xfId="1302"/>
    <cellStyle name="_특허청_지식재산센터_사인" xfId="17043"/>
    <cellStyle name="_특허청_지식재산센터_의장" xfId="1303"/>
    <cellStyle name="_특허청_지식재산센터_전기(물량산출표수정)" xfId="1304"/>
    <cellStyle name="_파동의 중첩-전시과학-최종" xfId="1305"/>
    <cellStyle name="_파일교대" xfId="1306"/>
    <cellStyle name="_파일교대_A1(직접기초)-0409" xfId="1307"/>
    <cellStyle name="_파일교대_Abut(PILE)-SI" xfId="1308"/>
    <cellStyle name="_파일교대_P1" xfId="1309"/>
    <cellStyle name="_파일교대_P1_Abut(PILE)-SI" xfId="1310"/>
    <cellStyle name="_파일교대_P1_동해교대(PILE)" xfId="1311"/>
    <cellStyle name="_파일교대_P1_석산고가a2(직접기초)SI" xfId="1312"/>
    <cellStyle name="_파일교대_P1_신둔천Abut(PILE)-시점" xfId="1313"/>
    <cellStyle name="_파일교대_P1_신둔천Abut(PILE)-쫑점" xfId="1314"/>
    <cellStyle name="_파일교대_P5" xfId="1315"/>
    <cellStyle name="_파일교대_P5_Abut(PILE)-SI" xfId="1316"/>
    <cellStyle name="_파일교대_P5_동해교대(PILE)" xfId="1317"/>
    <cellStyle name="_파일교대_P5_석산고가a2(직접기초)SI" xfId="1318"/>
    <cellStyle name="_파일교대_P5_신둔천Abut(PILE)-시점" xfId="1319"/>
    <cellStyle name="_파일교대_P5_신둔천Abut(PILE)-쫑점" xfId="1320"/>
    <cellStyle name="_파일교대_P5_화전교교각계산서-P1" xfId="1321"/>
    <cellStyle name="_파일교대_P5_화전교교각계산서-P1_Abut(PILE)-SI" xfId="1322"/>
    <cellStyle name="_파일교대_P5_화전교교각계산서-P1_동해교대(PILE)" xfId="1323"/>
    <cellStyle name="_파일교대_P5_화전교교각계산서-P1_석산고가a2(직접기초)SI" xfId="1324"/>
    <cellStyle name="_파일교대_P5_화전교교각계산서-P1_신둔천Abut(PILE)-시점" xfId="1325"/>
    <cellStyle name="_파일교대_P5_화전교교각계산서-P1_신둔천Abut(PILE)-쫑점" xfId="1326"/>
    <cellStyle name="_파일교대_P7" xfId="1327"/>
    <cellStyle name="_파일교대_P7_Abut(PILE)-SI" xfId="1328"/>
    <cellStyle name="_파일교대_P7_동해교대(PILE)" xfId="1329"/>
    <cellStyle name="_파일교대_P7_석산고가a2(직접기초)SI" xfId="1330"/>
    <cellStyle name="_파일교대_P7_신둔천Abut(PILE)-시점" xfId="1331"/>
    <cellStyle name="_파일교대_P7_신둔천Abut(PILE)-쫑점" xfId="1332"/>
    <cellStyle name="_파일교대_기타" xfId="1333"/>
    <cellStyle name="_파일교대_기타_Abut(PILE)-SI" xfId="1334"/>
    <cellStyle name="_파일교대_기타_동해교대(PILE)" xfId="1335"/>
    <cellStyle name="_파일교대_기타_석산고가a2(직접기초)SI" xfId="1336"/>
    <cellStyle name="_파일교대_기타_신둔천Abut(PILE)-시점" xfId="1337"/>
    <cellStyle name="_파일교대_기타_신둔천Abut(PILE)-쫑점" xfId="1338"/>
    <cellStyle name="_파일교대_남정과선교(최종)" xfId="1339"/>
    <cellStyle name="_파일교대_동해교대(PILE)" xfId="1340"/>
    <cellStyle name="_파일교대_석산고가a2(직접기초)SI" xfId="1341"/>
    <cellStyle name="_파일교대_신둔천Abut(PILE)-시점" xfId="1342"/>
    <cellStyle name="_파일교대_신둔천Abut(PILE)-쫑점" xfId="1343"/>
    <cellStyle name="_파일교대_용문교-P8" xfId="1344"/>
    <cellStyle name="_파일교대_용문교-P8_Abut(PILE)-SI" xfId="1345"/>
    <cellStyle name="_파일교대_용문교-P8_동해교대(PILE)" xfId="1346"/>
    <cellStyle name="_파일교대_용문교-P8_석산고가a2(직접기초)SI" xfId="1347"/>
    <cellStyle name="_파일교대_용문교-P8_신둔천Abut(PILE)-시점" xfId="1348"/>
    <cellStyle name="_파일교대_용문교-P8_신둔천Abut(PILE)-쫑점" xfId="1349"/>
    <cellStyle name="_파일교대_용문교-시점측교대(입고선)" xfId="1350"/>
    <cellStyle name="_파일교대_용문교-시점측교대(입고선)_Abut(PILE)-SI" xfId="1351"/>
    <cellStyle name="_파일교대_용문교-시점측교대(입고선)_동해교대(PILE)" xfId="1352"/>
    <cellStyle name="_파일교대_용문교-시점측교대(입고선)_석산고가a2(직접기초)SI" xfId="1353"/>
    <cellStyle name="_파일교대_용문교-시점측교대(입고선)_신둔천Abut(PILE)-시점" xfId="1354"/>
    <cellStyle name="_파일교대_용문교-시점측교대(입고선)_신둔천Abut(PILE)-쫑점" xfId="1355"/>
    <cellStyle name="_파일교대_용문교-시점측교대(직접기초)" xfId="1356"/>
    <cellStyle name="_파일교대_용문교-시점측교대(직접기초)_Abut(PILE)-SI" xfId="1357"/>
    <cellStyle name="_파일교대_용문교-시점측교대(직접기초)_동해교대(PILE)" xfId="1358"/>
    <cellStyle name="_파일교대_용문교-시점측교대(직접기초)_석산고가a2(직접기초)SI" xfId="1359"/>
    <cellStyle name="_파일교대_용문교-시점측교대(직접기초)_신둔천Abut(PILE)-시점" xfId="1360"/>
    <cellStyle name="_파일교대_용문교-시점측교대(직접기초)_신둔천Abut(PILE)-쫑점" xfId="1361"/>
    <cellStyle name="_파일교대_축인장고려시" xfId="1362"/>
    <cellStyle name="_파일교대_하중 및 작용위치" xfId="1363"/>
    <cellStyle name="_파일교대_하중 및 작용위치_Abut(PILE)-SI" xfId="1364"/>
    <cellStyle name="_파일교대_하중 및 작용위치_동해교대(PILE)" xfId="1365"/>
    <cellStyle name="_파일교대_하중 및 작용위치_석산고가a2(직접기초)SI" xfId="1366"/>
    <cellStyle name="_파일교대_하중 및 작용위치_신둔천Abut(PILE)-시점" xfId="1367"/>
    <cellStyle name="_파일교대_하중 및 작용위치_신둔천Abut(PILE)-쫑점" xfId="1368"/>
    <cellStyle name="_파주공설운동장" xfId="17044"/>
    <cellStyle name="_펌프장" xfId="17045"/>
    <cellStyle name="_페어견적" xfId="40847"/>
    <cellStyle name="_페어견적_구엄교(전기내역서)최종" xfId="40848"/>
    <cellStyle name="_페어견적_구엄교(전기내역서)최종_변경후내역서 " xfId="40849"/>
    <cellStyle name="_페어견적_단가비교(1월)" xfId="40850"/>
    <cellStyle name="_페어견적_단가비교(1월)_변경후내역서 " xfId="40851"/>
    <cellStyle name="_페어견적_단가비교(1월)_전기내역서(귀일중-분전반제외-0610)" xfId="40852"/>
    <cellStyle name="_페어견적_변경후내역서 " xfId="40853"/>
    <cellStyle name="_페어견적_세화중(전기내역서)-0305" xfId="40854"/>
    <cellStyle name="_페어견적_세화중(전기내역서)-0305_변경후내역서 " xfId="40855"/>
    <cellStyle name="_페어견적_소방내역서(동홍초등학교 교실 및 E.V 증축공사)" xfId="40856"/>
    <cellStyle name="_페어견적_소방내역서(동홍초등학교 교실 및 E.V 증축공사)_변경후내역서 " xfId="40857"/>
    <cellStyle name="_페어견적_소방내역서(동홍초등학교 교실 및 E.V 증축공사)-정광수" xfId="40858"/>
    <cellStyle name="_페어견적_소방내역서(동홍초등학교 교실 및 E.V 증축공사)-정광수_변경후내역서 " xfId="40859"/>
    <cellStyle name="_페어견적_소방내역서(하례교 교실증축 및 화장실 대수선공사)" xfId="40860"/>
    <cellStyle name="_페어견적_소방내역서(하례교 교실증축 및 화장실 대수선공사)_변경후내역서 " xfId="40861"/>
    <cellStyle name="_페어견적_애월교(전기내역서)-0307" xfId="40862"/>
    <cellStyle name="_페어견적_애월교(전기내역서)-0307_변경후내역서 " xfId="40863"/>
    <cellStyle name="_페어견적_애월교(전기내역서)최종" xfId="40864"/>
    <cellStyle name="_페어견적_애월교(전기내역서)최종_변경후내역서 " xfId="40865"/>
    <cellStyle name="_페어견적_애월교(전기내역서)최종_전기내역서(귀일중-분전반제외-0610)" xfId="40866"/>
    <cellStyle name="_페어견적_애월중(전기내역서)최종" xfId="40867"/>
    <cellStyle name="_페어견적_애월중(전기내역서)최종_변경후내역서 " xfId="40868"/>
    <cellStyle name="_페어견적_일위" xfId="40869"/>
    <cellStyle name="_페어견적_일위_변경후내역서 " xfId="40870"/>
    <cellStyle name="_페어견적_일위대가" xfId="40871"/>
    <cellStyle name="_페어견적_일위대가_변경후내역서 " xfId="40872"/>
    <cellStyle name="_페어견적_일위대가_전기내역서(귀일중-분전반제외-0610)" xfId="40873"/>
    <cellStyle name="_페어견적_전기내역서" xfId="40874"/>
    <cellStyle name="_페어견적_전기내역서(곽금교)" xfId="40875"/>
    <cellStyle name="_페어견적_전기내역서(곽금교)_전기내역서" xfId="40876"/>
    <cellStyle name="_페어견적_전기내역서(곽금교)_전기내역서(0625)" xfId="40877"/>
    <cellStyle name="_페어견적_전기내역서(곽금교)_전기내역서(0625)_전기내역서" xfId="40878"/>
    <cellStyle name="_페어견적_전기내역서(곽금교)_전기내역서(귀일중-분전반제외-0610)" xfId="40879"/>
    <cellStyle name="_페어견적_전기내역서(곽금교)_전기내역서(동화교)" xfId="40880"/>
    <cellStyle name="_페어견적_전기내역서(곽금교)_전기내역서(동화교)_전기내역서" xfId="40881"/>
    <cellStyle name="_페어견적_전기내역서(곽금교)_전기내역서(동화교)_전기내역서(0625)" xfId="40882"/>
    <cellStyle name="_페어견적_전기내역서(곽금교)_전기내역서(동화교)_전기내역서(0625)_전기내역서" xfId="40883"/>
    <cellStyle name="_페어견적_전기내역서(곽금교)_전기내역서(동화교)_전기내역서(귀일중-분전반제외-0610)" xfId="40884"/>
    <cellStyle name="_페어견적_전기내역서(곽금교)_전기내역서(동화교)_전기내역서_전기내역서" xfId="40885"/>
    <cellStyle name="_페어견적_전기내역서(곽금교)_전기내역서_전기내역서" xfId="40886"/>
    <cellStyle name="_페어견적_전기내역서(구례수영장)" xfId="40887"/>
    <cellStyle name="_페어견적_전기내역서(구례수영장)_전기내역서(구례수영장-0415)" xfId="40888"/>
    <cellStyle name="_페어견적_전기내역서(귀일중-분전반제외-0610)" xfId="40889"/>
    <cellStyle name="_페어견적_전기내역서(금악교-0516최종)" xfId="40890"/>
    <cellStyle name="_페어견적_전기내역서(금악교-0516최종)_전기내역서(귀일중-분전반제외-0610)" xfId="40891"/>
    <cellStyle name="_페어견적_전기내역서(금악교-에어컨)" xfId="40892"/>
    <cellStyle name="_페어견적_전기내역서(금악교-에어컨)_전기내역서" xfId="40893"/>
    <cellStyle name="_페어견적_전기내역서(금악교-에어컨)_전기내역서(0625)" xfId="40894"/>
    <cellStyle name="_페어견적_전기내역서(금악교-에어컨)_전기내역서(0625)_전기내역서" xfId="40895"/>
    <cellStyle name="_페어견적_전기내역서(금악교-에어컨)_전기내역서(귀일중-분전반제외-0610)" xfId="40896"/>
    <cellStyle name="_페어견적_전기내역서(금악교-에어컨)_전기내역서_전기내역서" xfId="40897"/>
    <cellStyle name="_페어견적_전기내역서(동홍초등학교 교실 및 E.V 증축공사)" xfId="40898"/>
    <cellStyle name="_페어견적_전기내역서(동홍초등학교 교실 및 E.V 증축공사)_변경후내역서 " xfId="40899"/>
    <cellStyle name="_페어견적_전기내역서(동홍초등학교 교실 및 E.V 증축공사)-정광수" xfId="40900"/>
    <cellStyle name="_페어견적_전기내역서(동홍초등학교 교실 및 E.V 증축공사)-정광수_변경후내역서 " xfId="40901"/>
    <cellStyle name="_페어견적_전기내역서(동홍초등학교 교실 및 E.V 증축공사)-최종" xfId="40902"/>
    <cellStyle name="_페어견적_전기내역서(동홍초등학교 교실 및 E.V 증축공사)-최종_변경후내역서 " xfId="40903"/>
    <cellStyle name="_페어견적_전기내역서(동화교-최종)" xfId="40904"/>
    <cellStyle name="_페어견적_전기내역서(동화교-최종)_전기내역서(귀일중-분전반제외-0610)" xfId="40905"/>
    <cellStyle name="_페어견적_전기내역서(물메0725)" xfId="40906"/>
    <cellStyle name="_페어견적_전기내역서(삼양동사무소)" xfId="40907"/>
    <cellStyle name="_페어견적_전기내역서(온성학교)" xfId="40908"/>
    <cellStyle name="_페어견적_전기내역서(온성학교)_변경후내역서 " xfId="40909"/>
    <cellStyle name="_페어견적_전기내역서(제주시교육청사)" xfId="40910"/>
    <cellStyle name="_페어견적_전기내역서(탐라교육원)-최종" xfId="40911"/>
    <cellStyle name="_페어견적_전기내역서(하나로마트)" xfId="40912"/>
    <cellStyle name="_페어견적_전기내역서(하나로마트)_변경후내역서 " xfId="40913"/>
    <cellStyle name="_페어견적_전기내역서(하례교 교실증축 및 화장실 대수선공사)" xfId="40914"/>
    <cellStyle name="_페어견적_전기내역서(하례교 교실증축 및 화장실 대수선공사)_변경후내역서 " xfId="40915"/>
    <cellStyle name="_페어견적_전기내역서1" xfId="40916"/>
    <cellStyle name="_페어견적_전기표지 및 산출서(절물)" xfId="40917"/>
    <cellStyle name="_페어견적_전기표지 및 산출서(절물)_변경후내역서 " xfId="40918"/>
    <cellStyle name="_페어견적_조천중(전기내역서)최종 (1)" xfId="40919"/>
    <cellStyle name="_페어견적_조천중(전기내역서)최종 (1)_변경후내역서 " xfId="40920"/>
    <cellStyle name="_페어견적_조천중(전기내역서)최종 (1)_전기내역서(귀일중-분전반제외-0610)" xfId="40921"/>
    <cellStyle name="_페어견적_통신내역서(구례군)" xfId="40922"/>
    <cellStyle name="_페어견적_통신내역서(구례군)_전기내역서(구례수영장-0415)" xfId="40923"/>
    <cellStyle name="_페어견적_통신내역서(동홍초등학교 교실 및 E.V 증축공사)" xfId="40924"/>
    <cellStyle name="_페어견적_통신내역서(동홍초등학교 교실 및 E.V 증축공사)_변경후내역서 " xfId="40925"/>
    <cellStyle name="_페어견적_통신내역서(동홍초등학교 교실 및 E.V 증축공사)-최종" xfId="40926"/>
    <cellStyle name="_페어견적_통신내역서(동홍초등학교 교실 및 E.V 증축공사)-최종_변경후내역서 " xfId="40927"/>
    <cellStyle name="_페어견적_통신내역서(하나로마트)" xfId="40928"/>
    <cellStyle name="_페어견적_통신내역서(하나로마트)_변경후내역서 " xfId="40929"/>
    <cellStyle name="_페어견적_통신내역서(하례교 교실증축 및 화장실 대수선공사)" xfId="40930"/>
    <cellStyle name="_페어견적_통신내역서(하례교 교실증축 및 화장실 대수선공사)_변경후내역서 " xfId="40931"/>
    <cellStyle name="_페어견적_플러스마트 전기설비공사" xfId="40932"/>
    <cellStyle name="_평동도산역사" xfId="40933"/>
    <cellStyle name="_평창하이테크-제출" xfId="40934"/>
    <cellStyle name="_평촌교수량" xfId="4703"/>
    <cellStyle name="_평촌교수량_걷고싶은 녹화거리 조성 폐기물처리" xfId="4704"/>
    <cellStyle name="_평촌교수량_걷고싶은 녹화거리 조성공사" xfId="4705"/>
    <cellStyle name="_평촌교수량_남강어린이공원 현대화사업" xfId="4706"/>
    <cellStyle name="_평촌교수량_무주골천수량" xfId="4707"/>
    <cellStyle name="_평촌교수량_무주골천수량_걷고싶은 녹화거리 조성 폐기물처리" xfId="4708"/>
    <cellStyle name="_평촌교수량_무주골천수량_걷고싶은 녹화거리 조성공사" xfId="4709"/>
    <cellStyle name="_평촌교수량_무주골천수량_남강어린이공원 현대화사업" xfId="4710"/>
    <cellStyle name="_평촌교수량_무주골천수량_현석동 1-5번지 일대 마을마당조성" xfId="4711"/>
    <cellStyle name="_평촌교수량_무주골천수량_현석동 1-5번지 일대 마을마당조성_걷고싶은 녹화거리 조성 폐기물처리" xfId="4712"/>
    <cellStyle name="_평촌교수량_무주골천수량_현석동 1-5번지 일대 마을마당조성_걷고싶은 녹화거리 조성공사" xfId="4713"/>
    <cellStyle name="_평촌교수량_무주골천수량_현석동 1-5번지 일대 마을마당조성_남강어린이공원 현대화사업" xfId="4714"/>
    <cellStyle name="_평촌교수량_현석동 1-5번지 일대 마을마당조성" xfId="4715"/>
    <cellStyle name="_평촌교수량_현석동 1-5번지 일대 마을마당조성_걷고싶은 녹화거리 조성 폐기물처리" xfId="4716"/>
    <cellStyle name="_평촌교수량_현석동 1-5번지 일대 마을마당조성_걷고싶은 녹화거리 조성공사" xfId="4717"/>
    <cellStyle name="_평촌교수량_현석동 1-5번지 일대 마을마당조성_남강어린이공원 현대화사업" xfId="4718"/>
    <cellStyle name="_평촌교수량_호명12공구" xfId="4719"/>
    <cellStyle name="_평촌교수량_호명12공구_걷고싶은 녹화거리 조성 폐기물처리" xfId="4720"/>
    <cellStyle name="_평촌교수량_호명12공구_걷고싶은 녹화거리 조성공사" xfId="4721"/>
    <cellStyle name="_평촌교수량_호명12공구_남강어린이공원 현대화사업" xfId="4722"/>
    <cellStyle name="_평촌교수량_호명12공구_현석동 1-5번지 일대 마을마당조성" xfId="4723"/>
    <cellStyle name="_평촌교수량_호명12공구_현석동 1-5번지 일대 마을마당조성_걷고싶은 녹화거리 조성 폐기물처리" xfId="4724"/>
    <cellStyle name="_평촌교수량_호명12공구_현석동 1-5번지 일대 마을마당조성_걷고싶은 녹화거리 조성공사" xfId="4725"/>
    <cellStyle name="_평촌교수량_호명12공구_현석동 1-5번지 일대 마을마당조성_남강어린이공원 현대화사업" xfId="4726"/>
    <cellStyle name="_평화중학교 신축 및 부지정지공사(검토용)" xfId="40935"/>
    <cellStyle name="_폐기물 및 슬러지 열분해 용융특성" xfId="17046"/>
    <cellStyle name="_폐기물 총괄" xfId="4727"/>
    <cellStyle name="_폐수 정산 제출분1" xfId="17047"/>
    <cellStyle name="_포기각서" xfId="17048"/>
    <cellStyle name="_포기각서_군산엔진공장견적서(토공,부대공)" xfId="17049"/>
    <cellStyle name="_포장(5호(1)" xfId="17050"/>
    <cellStyle name="_포장공" xfId="4728"/>
    <cellStyle name="_포장공_2공구토공" xfId="43994"/>
    <cellStyle name="_포장공_7.시공측량비 및 기존도로" xfId="4729"/>
    <cellStyle name="_포장공_Book1" xfId="4730"/>
    <cellStyle name="_포장공_구조물깨기 및 임시복구" xfId="4731"/>
    <cellStyle name="_포장공_단가" xfId="4732"/>
    <cellStyle name="_포장공_배수공" xfId="4733"/>
    <cellStyle name="_포장공_법면보호(ASNA 제출)" xfId="4734"/>
    <cellStyle name="_포장공_자재집계" xfId="4735"/>
    <cellStyle name="_포장공_재선충" xfId="4736"/>
    <cellStyle name="_포장공_정읍식당(L형옹벽)" xfId="4737"/>
    <cellStyle name="_포장공_제2회변경 신규단가(수정5월15일)" xfId="4738"/>
    <cellStyle name="_포장공_제2회변경 신규단가(수정7월5일)" xfId="4739"/>
    <cellStyle name="_포장공_총괄공문" xfId="4740"/>
    <cellStyle name="_포장공_총괄표(06년4월)" xfId="4741"/>
    <cellStyle name="_포장공_토공" xfId="43995"/>
    <cellStyle name="_포장공_토공(최종확정 24일)" xfId="4742"/>
    <cellStyle name="_포장공_포장공" xfId="4743"/>
    <cellStyle name="_포장공_흄관사용내역" xfId="4744"/>
    <cellStyle name="_포장공-000-포장공수량집계" xfId="43996"/>
    <cellStyle name="_포장공2" xfId="4745"/>
    <cellStyle name="_포장공사2" xfId="4746"/>
    <cellStyle name="_포장공사2_20050414" xfId="4747"/>
    <cellStyle name="_포장공사2_포장품의" xfId="4748"/>
    <cellStyle name="_포장내역" xfId="17051"/>
    <cellStyle name="_포장품의" xfId="4749"/>
    <cellStyle name="_포항실행견적내역" xfId="17052"/>
    <cellStyle name="_포항실행견적내역_견적내역" xfId="17053"/>
    <cellStyle name="_포항실행견적내역_기흥TN내역" xfId="17054"/>
    <cellStyle name="_포항실행견적내역_기흥TN설비전기BM" xfId="17055"/>
    <cellStyle name="_포항실행견적내역_변경계약" xfId="17056"/>
    <cellStyle name="_포항실행견적내역_설계변경물량산출근거" xfId="17057"/>
    <cellStyle name="_포항실행견적내역_잠원동2차아파트내역" xfId="17058"/>
    <cellStyle name="_포항점1공구변경내역서" xfId="17059"/>
    <cellStyle name="_표준 견적서 2003년" xfId="1369"/>
    <cellStyle name="_표지" xfId="1370"/>
    <cellStyle name="_품셈" xfId="17060"/>
    <cellStyle name="_품셈 2" xfId="17061"/>
    <cellStyle name="_품셈 3" xfId="17062"/>
    <cellStyle name="_품셈 4" xfId="17063"/>
    <cellStyle name="_품셈_CC-02 본관기초굴착 예상" xfId="17064"/>
    <cellStyle name="_품셈_CC-02 본관기초굴착 예상 2" xfId="17065"/>
    <cellStyle name="_품셈_CC-02 본관기초굴착 예상 3" xfId="17066"/>
    <cellStyle name="_품셈_CC-02 본관기초굴착 예상 4" xfId="17067"/>
    <cellStyle name="_품셈_CC-02 본관기초굴착 예상_당진78-연돌-개략공사비" xfId="17068"/>
    <cellStyle name="_품셈_CC-02 본관기초굴착 예상_당진78-연돌-개략공사비 2" xfId="17069"/>
    <cellStyle name="_품셈_CC-02 본관기초굴착 예상_당진78-연돌-개략공사비 3" xfId="17070"/>
    <cellStyle name="_품셈_CC-02 본관기초굴착 예상_당진78-연돌-개략공사비 4" xfId="17071"/>
    <cellStyle name="_품셈_당진78-연돌-개략공사비" xfId="17072"/>
    <cellStyle name="_품셈_당진78-연돌-개략공사비 2" xfId="17073"/>
    <cellStyle name="_품셈_당진78-연돌-개략공사비 3" xfId="17074"/>
    <cellStyle name="_품셈_당진78-연돌-개략공사비 4" xfId="17075"/>
    <cellStyle name="_품셈_본관기초굴착 예상도급" xfId="17076"/>
    <cellStyle name="_품셈_본관기초굴착 예상도급 2" xfId="17077"/>
    <cellStyle name="_품셈_본관기초굴착 예상도급 3" xfId="17078"/>
    <cellStyle name="_품셈_본관기초굴착 예상도급 4" xfId="17079"/>
    <cellStyle name="_품셈_본관기초굴착 예상도급_당진78-연돌-개략공사비" xfId="17080"/>
    <cellStyle name="_품셈_본관기초굴착 예상도급_당진78-연돌-개략공사비 2" xfId="17081"/>
    <cellStyle name="_품셈_본관기초굴착 예상도급_당진78-연돌-개략공사비 3" xfId="17082"/>
    <cellStyle name="_품셈_본관기초굴착 예상도급_당진78-연돌-개략공사비 4" xfId="17083"/>
    <cellStyle name="_품의" xfId="4750"/>
    <cellStyle name="_품의서-건축" xfId="40936"/>
    <cellStyle name="_품질관리지표개발" xfId="35412"/>
    <cellStyle name="_품질시험 검사총괄표" xfId="40937"/>
    <cellStyle name="_풍록원" xfId="40938"/>
    <cellStyle name="_풍록원_김천농업기술센터-이정준0420" xfId="40939"/>
    <cellStyle name="_풍록원_김천전망대조명공사0323" xfId="40940"/>
    <cellStyle name="_풍록원_김천전망대조명공사0323_김천농업기술센터-이정준0420" xfId="40941"/>
    <cellStyle name="_프로젝트" xfId="1371"/>
    <cellStyle name="_플라스틱조합일반관리비및경비율" xfId="1372"/>
    <cellStyle name="_하나로정보센터 견적(각층별 최종)" xfId="35413"/>
    <cellStyle name="_하도계획서" xfId="17084"/>
    <cellStyle name="_하도급변경첨부(STL)" xfId="40942"/>
    <cellStyle name="_하도급변경첨부(STL)_041022건축내역" xfId="40943"/>
    <cellStyle name="_하도급변경첨부(STL)_041022건축내역_041022건축내역" xfId="40944"/>
    <cellStyle name="_하도급변경첨부(STL)_041022건축내역_041022건축내역_SK증권 대구지점 0302" xfId="40945"/>
    <cellStyle name="_하도급변경첨부(STL)_041022건축내역_041022건축내역_SK증권 대구지점 0307 수정" xfId="40946"/>
    <cellStyle name="_하도급변경첨부(STL)_041022건축내역_SK증권 대구지점 0302" xfId="40947"/>
    <cellStyle name="_하도급변경첨부(STL)_041022건축내역_SK증권 대구지점 0307 수정" xfId="40948"/>
    <cellStyle name="_하도급변경첨부(STL)_SK증권 대구지점 0302" xfId="40949"/>
    <cellStyle name="_하도급변경첨부(STL)_SK증권 대구지점 0307 수정" xfId="40950"/>
    <cellStyle name="_하도기성2회" xfId="17085"/>
    <cellStyle name="_하도기성2회_1" xfId="17086"/>
    <cellStyle name="_하도기성2회_2" xfId="17087"/>
    <cellStyle name="_하도기성2회_3" xfId="17088"/>
    <cellStyle name="_하도기성2회_4" xfId="17089"/>
    <cellStyle name="_하도기성2회_5" xfId="17090"/>
    <cellStyle name="_하도기성2회_6" xfId="17091"/>
    <cellStyle name="_하도기성2회_7" xfId="17092"/>
    <cellStyle name="_하도기성2회_8" xfId="17093"/>
    <cellStyle name="_하도기성2회_9" xfId="17094"/>
    <cellStyle name="_하사항" xfId="17095"/>
    <cellStyle name="_하사항_(현)영산강 화원지구 포장공사" xfId="17096"/>
    <cellStyle name="_하사항_LG전선 내역서(설비-2차)" xfId="40951"/>
    <cellStyle name="_하사항_견적서(2001-1)" xfId="17097"/>
    <cellStyle name="_하사항_견적서(2001-1)_(현)영산강 화원지구 포장공사" xfId="17098"/>
    <cellStyle name="_하사항_견적서(2001-1)_견적서(2002-1)" xfId="17099"/>
    <cellStyle name="_하사항_견적서(2001-1)_견적서(2002-1)_(현)영산강 화원지구 포장공사" xfId="17100"/>
    <cellStyle name="_하사항_견적서(2001-1)_견적서(2002-1)_견적서(2002-1)" xfId="17101"/>
    <cellStyle name="_하사항_견적서(2001-1)_견적서(2002-1)_견적서(2002-1)_(현)영산강 화원지구 포장공사" xfId="17102"/>
    <cellStyle name="_하사항_견적서(2001-1)_견적서(2002-1)_대중견적서(2002-1)" xfId="17103"/>
    <cellStyle name="_하사항_견적서(2001-1)_견적서(2002-1)_대중견적서(2002-1)_(현)영산강 화원지구 포장공사" xfId="17104"/>
    <cellStyle name="_하사항_견적서(2001-1.)" xfId="17105"/>
    <cellStyle name="_하사항_견적서(2001-1.)_(현)영산강 화원지구 포장공사" xfId="17106"/>
    <cellStyle name="_하사항_견적서(2001-1.)_견적서(2002-1)" xfId="17107"/>
    <cellStyle name="_하사항_견적서(2001-1.)_견적서(2002-1)_(현)영산강 화원지구 포장공사" xfId="17108"/>
    <cellStyle name="_하사항_견적서(2001-1.)_견적서(2002-1)_견적서(2002-1)" xfId="17109"/>
    <cellStyle name="_하사항_견적서(2001-1.)_견적서(2002-1)_견적서(2002-1)_(현)영산강 화원지구 포장공사" xfId="17110"/>
    <cellStyle name="_하사항_견적서(2001-1.)_견적서(2002-1)_대중견적서(2002-1)" xfId="17111"/>
    <cellStyle name="_하사항_견적서(2001-1.)_견적서(2002-1)_대중견적서(2002-1)_(현)영산강 화원지구 포장공사" xfId="17112"/>
    <cellStyle name="_하사항_견적서(2002-1)" xfId="17113"/>
    <cellStyle name="_하사항_견적서(2002-1)_(현)영산강 화원지구 포장공사" xfId="17114"/>
    <cellStyle name="_하사항_견적서(2002-1)_견적서(2002-1)" xfId="17115"/>
    <cellStyle name="_하사항_견적서(2002-1)_견적서(2002-1)_(현)영산강 화원지구 포장공사" xfId="17116"/>
    <cellStyle name="_하사항_견적서(2002-1)_대중견적서(2002-1)" xfId="17117"/>
    <cellStyle name="_하사항_견적서(2002-1)_대중견적서(2002-1)_(현)영산강 화원지구 포장공사" xfId="17118"/>
    <cellStyle name="_하사항_역곡동 견적서-제출-10월02일-46억8천" xfId="40952"/>
    <cellStyle name="_하사항_역곡동 견적서-제출-10월02일-46억8천_LG전선 내역서(설비-2차)" xfId="40953"/>
    <cellStyle name="_하사항_역곡동 견적서-제출-10월02일-46억8천_전기내역서(02.22)" xfId="40954"/>
    <cellStyle name="_하사항_전기내역서(02.22)" xfId="40955"/>
    <cellStyle name="_하수급업체선정의뢰(교량점검로)" xfId="40956"/>
    <cellStyle name="_하수급업체선정의뢰(교량점검로)_김천농업기술센터-이정준0420" xfId="40957"/>
    <cellStyle name="_하수급업체선정의뢰(교량점검로)_김천전망대조명공사0323" xfId="40958"/>
    <cellStyle name="_하수급업체선정의뢰(교량점검로)_김천전망대조명공사0323_김천농업기술센터-이정준0420" xfId="40959"/>
    <cellStyle name="_하수급업체선정의뢰(일양토건)" xfId="40960"/>
    <cellStyle name="_하이패스 전자지불(050214)" xfId="1373"/>
    <cellStyle name="_하이패스(최종)" xfId="4751"/>
    <cellStyle name="_하중 및 작용위치" xfId="1374"/>
    <cellStyle name="_하중 및 작용위치_Abut(PILE)-SI" xfId="1375"/>
    <cellStyle name="_하중 및 작용위치_동해교대(PILE)" xfId="1376"/>
    <cellStyle name="_하중 및 작용위치_석산고가a2(직접기초)SI" xfId="1377"/>
    <cellStyle name="_하중 및 작용위치_신둔천Abut(PILE)-시점" xfId="1378"/>
    <cellStyle name="_하중 및 작용위치_신둔천Abut(PILE)-쫑점" xfId="1379"/>
    <cellStyle name="_학생사물함18종" xfId="4752"/>
    <cellStyle name="_한강물환경생태 산출서" xfId="4753"/>
    <cellStyle name="_한국가정법률 개산" xfId="40961"/>
    <cellStyle name="_한국경제정책(과기부)HP_Search" xfId="35414"/>
    <cellStyle name="_한국정보통신학원" xfId="17119"/>
    <cellStyle name="_한-냉부하" xfId="1380"/>
    <cellStyle name="_한서초(정문)수정3" xfId="40962"/>
    <cellStyle name="_한의학DB" xfId="1381"/>
    <cellStyle name="_한의학DB 2" xfId="17120"/>
    <cellStyle name="_한의학DB 3" xfId="17121"/>
    <cellStyle name="_한의학DB 4" xfId="17122"/>
    <cellStyle name="_한의학DB-1" xfId="17123"/>
    <cellStyle name="_한의학DB-1 2" xfId="17124"/>
    <cellStyle name="_한의학DB-1 3" xfId="17125"/>
    <cellStyle name="_한의학DB-1 4" xfId="17126"/>
    <cellStyle name="_한일청소년" xfId="4754"/>
    <cellStyle name="_한전BM양식" xfId="1382"/>
    <cellStyle name="_한전견적서대비견적0723" xfId="40963"/>
    <cellStyle name="_한전연구견적" xfId="17127"/>
    <cellStyle name="_한화조경내역서1229" xfId="40964"/>
    <cellStyle name="_한효빌딩 리모델링 공사(국보)" xfId="40965"/>
    <cellStyle name="_항만해운청전기산출근거" xfId="1383"/>
    <cellStyle name="_항측(원가)" xfId="17128"/>
    <cellStyle name="_항측판독용역" xfId="4755"/>
    <cellStyle name="_해남우항리 기성신청 1회(TST-KV)" xfId="4756"/>
    <cellStyle name="_해신.21" xfId="17129"/>
    <cellStyle name="_해양수산부" xfId="1384"/>
    <cellStyle name="_해양수산부 2" xfId="17130"/>
    <cellStyle name="_해양수산부 3" xfId="17131"/>
    <cellStyle name="_해양수산부 4" xfId="17132"/>
    <cellStyle name="_행복도시-설변20060606" xfId="4757"/>
    <cellStyle name="_행자부영상회의일위대가(연구소제출)" xfId="17133"/>
    <cellStyle name="_행자부영상회의일위대가(통합)" xfId="17134"/>
    <cellStyle name="_행정기관기록물DB" xfId="17135"/>
    <cellStyle name="_헤이스견적서" xfId="4758"/>
    <cellStyle name="_혁신도시홍보관가내역" xfId="4759"/>
    <cellStyle name="_혁신도시홍보관가내역_Sheet2" xfId="40966"/>
    <cellStyle name="_혁신도시홍보관가내역_링크 견적" xfId="40967"/>
    <cellStyle name="_혁신도시홍보관가내역_산출서" xfId="40968"/>
    <cellStyle name="_혁신도시홍보관가내역_일위대가" xfId="40969"/>
    <cellStyle name="_혁신도시홍보관가내역_일위목록" xfId="40970"/>
    <cellStyle name="_현관" xfId="35415"/>
    <cellStyle name="_현대스틸" xfId="40971"/>
    <cellStyle name="_현대스틸_김천농업기술센터-이정준0420" xfId="40972"/>
    <cellStyle name="_현대스틸_김천전망대조명공사0323" xfId="40973"/>
    <cellStyle name="_현대스틸_김천전망대조명공사0323_김천농업기술센터-이정준0420" xfId="40974"/>
    <cellStyle name="_현대중공업 캐비넷 및 안내데스크-1" xfId="40975"/>
    <cellStyle name="_현대타운빌 실행" xfId="1385"/>
    <cellStyle name="_현대해상화재보험금수연수원계약본9.30.1" xfId="40976"/>
    <cellStyle name="_현설내역서(전기)" xfId="17136"/>
    <cellStyle name="_현설내역서(전기)_030902 아산154KV 관로 전기공사" xfId="17137"/>
    <cellStyle name="_현설양식" xfId="17138"/>
    <cellStyle name="_현설양식_군산엔진공장견적서(토공,부대공)" xfId="17139"/>
    <cellStyle name="_현설-철골공사" xfId="40977"/>
    <cellStyle name="_현수막 추가" xfId="1386"/>
    <cellStyle name="_현수막 추가 2" xfId="40978"/>
    <cellStyle name="_현수막 추가 3" xfId="40979"/>
    <cellStyle name="_현수막 추가_Sheet2" xfId="40980"/>
    <cellStyle name="_현수막 추가_산출서" xfId="40981"/>
    <cellStyle name="_현수막 추가_일위대가" xfId="40982"/>
    <cellStyle name="_현수막 추가_일위목록" xfId="40983"/>
    <cellStyle name="_현장관리비" xfId="40984"/>
    <cellStyle name="_현장관리비1" xfId="17140"/>
    <cellStyle name="_현장관리비1_030902 아산154KV 관로 전기공사" xfId="17141"/>
    <cellStyle name="_현장관리비1_실행예산서" xfId="17142"/>
    <cellStyle name="_현장관리비1_실행예산서(3공구)" xfId="17143"/>
    <cellStyle name="_현장관리비1_실행예산서(3공구)_030902 아산154KV 관로 전기공사" xfId="17144"/>
    <cellStyle name="_현장관리비1_실행예산서(문산IC)" xfId="17145"/>
    <cellStyle name="_현장관리비1_실행예산서(문산IC)_030902 아산154KV 관로 전기공사" xfId="17146"/>
    <cellStyle name="_현장관리비1_실행예산서(문산IC)_1" xfId="17147"/>
    <cellStyle name="_현장관리비1_실행예산서(문산IC)_1_030902 아산154KV 관로 전기공사" xfId="17148"/>
    <cellStyle name="_현장관리비1_실행예산서(문산IC)_실행예산서" xfId="17149"/>
    <cellStyle name="_현장관리비1_실행예산서(문산IC)_실행예산서(3공구)" xfId="17150"/>
    <cellStyle name="_현장관리비1_실행예산서(문산IC)_실행예산서(3공구)_030902 아산154KV 관로 전기공사" xfId="17151"/>
    <cellStyle name="_현장관리비1_실행예산서(문산IC)_실행예산서(문산IC)" xfId="17152"/>
    <cellStyle name="_현장관리비1_실행예산서(문산IC)_실행예산서(문산IC)_030902 아산154KV 관로 전기공사" xfId="17153"/>
    <cellStyle name="_현장관리비1_실행예산서(문산IC)_실행예산서_030902 아산154KV 관로 전기공사" xfId="17154"/>
    <cellStyle name="_현장관리비1_실행예산서_030902 아산154KV 관로 전기공사" xfId="17155"/>
    <cellStyle name="_현장관리비1_흥산-구룡" xfId="17156"/>
    <cellStyle name="_현장관리비1_흥산-구룡_030902 아산154KV 관로 전기공사" xfId="17157"/>
    <cellStyle name="_현장관리비1_흥산-구룡_실행예산서" xfId="17158"/>
    <cellStyle name="_현장관리비1_흥산-구룡_실행예산서(3공구)" xfId="17159"/>
    <cellStyle name="_현장관리비1_흥산-구룡_실행예산서(3공구)_030902 아산154KV 관로 전기공사" xfId="17160"/>
    <cellStyle name="_현장관리비1_흥산-구룡_실행예산서(문산IC)" xfId="17161"/>
    <cellStyle name="_현장관리비1_흥산-구룡_실행예산서(문산IC)_030902 아산154KV 관로 전기공사" xfId="17162"/>
    <cellStyle name="_현장관리비1_흥산-구룡_실행예산서_030902 아산154KV 관로 전기공사" xfId="17163"/>
    <cellStyle name="_현장설명" xfId="17164"/>
    <cellStyle name="_현장설명_군산엔진공장견적서(토공,부대공)" xfId="17165"/>
    <cellStyle name="_현장설명서(표지판)" xfId="40985"/>
    <cellStyle name="_현장설비(1.VDS)-0411" xfId="35416"/>
    <cellStyle name="_현장송부용" xfId="40986"/>
    <cellStyle name="_현장실행안" xfId="17166"/>
    <cellStyle name="_현장실행안(040610)최종" xfId="17167"/>
    <cellStyle name="_현장실행안(040610)최종_군산엔진공장견적서(토공,부대공)" xfId="17168"/>
    <cellStyle name="_현장실행안(외주발주용)" xfId="17169"/>
    <cellStyle name="_현장실행안(외주발주용)_군산엔진공장견적서(토공,부대공)" xfId="17170"/>
    <cellStyle name="_현장실행안_군산엔진공장견적서(토공,부대공)" xfId="17171"/>
    <cellStyle name="_협력업체list" xfId="17172"/>
    <cellStyle name="_협력업체list_견적내역" xfId="17173"/>
    <cellStyle name="_협력업체list_기흥TN내역" xfId="17174"/>
    <cellStyle name="_협력업체list_기흥TN설비전기BM" xfId="17175"/>
    <cellStyle name="_협력업체list_변경계약" xfId="17176"/>
    <cellStyle name="_협력업체list_설계변경물량산출근거" xfId="17177"/>
    <cellStyle name="_협력업체list_잠원동2차아파트내역" xfId="17178"/>
    <cellStyle name="_형광등기구최종-조일전기" xfId="4760"/>
    <cellStyle name="_형광의신비3종(제출)" xfId="17179"/>
    <cellStyle name="_호남선두계역외2개소연결통로" xfId="4761"/>
    <cellStyle name="_호남선전철화송정리역사111" xfId="4762"/>
    <cellStyle name="_호남지역본부-" xfId="4763"/>
    <cellStyle name="_호남지역본부-20041220" xfId="1387"/>
    <cellStyle name="_호안블럭5종내역(노무비법)" xfId="4764"/>
    <cellStyle name="_호이스트 무인시스템1" xfId="40987"/>
    <cellStyle name="_호텔동 임시동력공사" xfId="17180"/>
    <cellStyle name="_호텔약전전기공사(1공구)-발의" xfId="17181"/>
    <cellStyle name="_혼합골재스크리닝스적용(7공구)" xfId="40988"/>
    <cellStyle name="_홍길동미래세움제출용" xfId="40989"/>
    <cellStyle name="_홍대,화정견적" xfId="17182"/>
    <cellStyle name="_홍보관전기" xfId="17183"/>
    <cellStyle name="_홍보동영상" xfId="1388"/>
    <cellStyle name="_홍보효과조사" xfId="1389"/>
    <cellStyle name="_홍익대 체육관 전기실 수배전반 교체공사" xfId="17184"/>
    <cellStyle name="_홍천중(강임계약내역)" xfId="1390"/>
    <cellStyle name="_화성동탄 계약내역" xfId="4765"/>
    <cellStyle name="_화성시 남양천-기계내역서" xfId="40990"/>
    <cellStyle name="_화성시 남양천-기계내역서 10" xfId="40991"/>
    <cellStyle name="_화성시 남양천-기계내역서 11" xfId="40992"/>
    <cellStyle name="_화성시 남양천-기계내역서 12" xfId="40993"/>
    <cellStyle name="_화성시 남양천-기계내역서 13" xfId="40994"/>
    <cellStyle name="_화성시 남양천-기계내역서 14" xfId="40995"/>
    <cellStyle name="_화성시 남양천-기계내역서 2" xfId="40996"/>
    <cellStyle name="_화성시 남양천-기계내역서 3" xfId="40997"/>
    <cellStyle name="_화성시 남양천-기계내역서 4" xfId="40998"/>
    <cellStyle name="_화성시 남양천-기계내역서 5" xfId="40999"/>
    <cellStyle name="_화성시 남양천-기계내역서 6" xfId="41000"/>
    <cellStyle name="_화성시 남양천-기계내역서 7" xfId="41001"/>
    <cellStyle name="_화성시 남양천-기계내역서 8" xfId="41002"/>
    <cellStyle name="_화성시 남양천-기계내역서 9" xfId="41003"/>
    <cellStyle name="_화성점공조제연닥트(견적실행)" xfId="41004"/>
    <cellStyle name="_화성태안아파트" xfId="41005"/>
    <cellStyle name="_화순(국내관리부제출용1224)" xfId="41006"/>
    <cellStyle name="_화전2교-시점측교대(강관파일)" xfId="1391"/>
    <cellStyle name="_화전2교-시점측교대(강관파일)_Abut(PILE)-SI" xfId="1392"/>
    <cellStyle name="_화전2교-시점측교대(강관파일)_동해교대(PILE)" xfId="1393"/>
    <cellStyle name="_화전2교-시점측교대(강관파일)_석산고가a2(직접기초)SI" xfId="1394"/>
    <cellStyle name="_화전2교-시점측교대(강관파일)_신둔천Abut(PILE)-시점" xfId="1395"/>
    <cellStyle name="_화전2교-시점측교대(강관파일)_신둔천Abut(PILE)-쫑점" xfId="1396"/>
    <cellStyle name="_화전교-시점측교대(입출고선)" xfId="1397"/>
    <cellStyle name="_화전교-시점측교대(입출고선)_Abut(PILE)-SI" xfId="1398"/>
    <cellStyle name="_화전교-시점측교대(입출고선)_동해교대(PILE)" xfId="1399"/>
    <cellStyle name="_화전교-시점측교대(입출고선)_석산고가a2(직접기초)SI" xfId="1400"/>
    <cellStyle name="_화전교-시점측교대(입출고선)_신둔천Abut(PILE)-시점" xfId="1401"/>
    <cellStyle name="_화전교-시점측교대(입출고선)_신둔천Abut(PILE)-쫑점" xfId="1402"/>
    <cellStyle name="_화전교-종점측교대(다시한것)" xfId="1403"/>
    <cellStyle name="_화전교-종점측교대(다시한것)_Abut(PILE)-SI" xfId="1404"/>
    <cellStyle name="_화전교-종점측교대(다시한것)_동해교대(PILE)" xfId="1405"/>
    <cellStyle name="_화전교-종점측교대(다시한것)_석산고가a2(직접기초)SI" xfId="1406"/>
    <cellStyle name="_화전교-종점측교대(다시한것)_신둔천Abut(PILE)-시점" xfId="1407"/>
    <cellStyle name="_화전교-종점측교대(다시한것)_신둔천Abut(PILE)-쫑점" xfId="1408"/>
    <cellStyle name="_화흥기상정보시스템(RWIS)및노면감지시스템(RSDS)내역서" xfId="35417"/>
    <cellStyle name="_환경기초 민간위탁(공동오수-개별오수)-KKKK " xfId="41007"/>
    <cellStyle name="_환경기초 민간위탁(공동오수-개별오수)-KKKK _(제조)용인고등학교" xfId="41008"/>
    <cellStyle name="_환경기초 민간위탁(공동오수-개별오수)-KKKK _(제조)용인고등학교_김해율하우체국-전기내역서" xfId="41009"/>
    <cellStyle name="_환경기초 민간위탁(공동오수-개별오수)-KKKK _(제조)용인고등학교_김해율하우체국-전기내역서_복사본 인천한화우체국건립공사(실적내역전기)" xfId="41010"/>
    <cellStyle name="_환경기초 민간위탁(공동오수-개별오수)-KKKK _(제조)용인고등학교_동래여고 다목적강당 무대기계-변경전후" xfId="41011"/>
    <cellStyle name="_환경기초 민간위탁(공동오수-개별오수)-KKKK _(제조)용인고등학교_동래여고 다목적강당 무대기계-변경전후_김해율하우체국-전기내역서" xfId="41012"/>
    <cellStyle name="_환경기초 민간위탁(공동오수-개별오수)-KKKK _(제조)용인고등학교_동래여고 다목적강당 무대기계-변경전후_김해율하우체국-전기내역서_복사본 인천한화우체국건립공사(실적내역전기)" xfId="41013"/>
    <cellStyle name="_환경기초 민간위탁(공동오수-개별오수)-KKKK _(제조)용인고등학교_동래여고 다목적강당 무대기계-변경전후_인천한화우체국건립공사(실적내역소방)" xfId="41014"/>
    <cellStyle name="_환경기초 민간위탁(공동오수-개별오수)-KKKK _(제조)용인고등학교_동래여고 다목적강당 무대기계-변경전후_인천한화우체국건립공사(실적내역전기)" xfId="41015"/>
    <cellStyle name="_환경기초 민간위탁(공동오수-개별오수)-KKKK _(제조)용인고등학교_인천한화우체국건립공사(실적내역소방)" xfId="41016"/>
    <cellStyle name="_환경기초 민간위탁(공동오수-개별오수)-KKKK _(제조)용인고등학교_인천한화우체국건립공사(실적내역전기)" xfId="41017"/>
    <cellStyle name="_환경기초 민간위탁(공동오수-개별오수)-KKKK _2-(제조)성심정보고_방송장치" xfId="41018"/>
    <cellStyle name="_환경기초 민간위탁(공동오수-개별오수)-KKKK _2-(제조)성심정보고_방송장치_김해율하우체국-전기내역서" xfId="41019"/>
    <cellStyle name="_환경기초 민간위탁(공동오수-개별오수)-KKKK _2-(제조)성심정보고_방송장치_김해율하우체국-전기내역서_복사본 인천한화우체국건립공사(실적내역전기)" xfId="41020"/>
    <cellStyle name="_환경기초 민간위탁(공동오수-개별오수)-KKKK _2-(제조)성심정보고_방송장치_인천한화우체국건립공사(실적내역소방)" xfId="41021"/>
    <cellStyle name="_환경기초 민간위탁(공동오수-개별오수)-KKKK _2-(제조)성심정보고_방송장치_인천한화우체국건립공사(실적내역전기)" xfId="41022"/>
    <cellStyle name="_환경기초 민간위탁(공동오수-개별오수)-KKKK _김해율하우체국-전기내역서" xfId="41023"/>
    <cellStyle name="_환경기초 민간위탁(공동오수-개별오수)-KKKK _김해율하우체국-전기내역서_복사본 인천한화우체국건립공사(실적내역전기)" xfId="41024"/>
    <cellStyle name="_환경기초 민간위탁(공동오수-개별오수)-KKKK _용인고 다목적강당 무대기계-착수" xfId="41025"/>
    <cellStyle name="_환경기초 민간위탁(공동오수-개별오수)-KKKK _용인고 다목적강당 무대기계-착수_김해율하우체국-전기내역서" xfId="41026"/>
    <cellStyle name="_환경기초 민간위탁(공동오수-개별오수)-KKKK _용인고 다목적강당 무대기계-착수_김해율하우체국-전기내역서_복사본 인천한화우체국건립공사(실적내역전기)" xfId="41027"/>
    <cellStyle name="_환경기초 민간위탁(공동오수-개별오수)-KKKK _용인고 다목적강당 무대기계-착수_동래여고 다목적강당 무대기계-변경전후" xfId="41028"/>
    <cellStyle name="_환경기초 민간위탁(공동오수-개별오수)-KKKK _용인고 다목적강당 무대기계-착수_동래여고 다목적강당 무대기계-변경전후_김해율하우체국-전기내역서" xfId="41029"/>
    <cellStyle name="_환경기초 민간위탁(공동오수-개별오수)-KKKK _용인고 다목적강당 무대기계-착수_동래여고 다목적강당 무대기계-변경전후_김해율하우체국-전기내역서_복사본 인천한화우체국건립공사(실적내역전기)" xfId="41030"/>
    <cellStyle name="_환경기초 민간위탁(공동오수-개별오수)-KKKK _용인고 다목적강당 무대기계-착수_동래여고 다목적강당 무대기계-변경전후_인천한화우체국건립공사(실적내역소방)" xfId="41031"/>
    <cellStyle name="_환경기초 민간위탁(공동오수-개별오수)-KKKK _용인고 다목적강당 무대기계-착수_동래여고 다목적강당 무대기계-변경전후_인천한화우체국건립공사(실적내역전기)" xfId="41032"/>
    <cellStyle name="_환경기초 민간위탁(공동오수-개별오수)-KKKK _용인고 다목적강당 무대기계-착수_인천한화우체국건립공사(실적내역소방)" xfId="41033"/>
    <cellStyle name="_환경기초 민간위탁(공동오수-개별오수)-KKKK _용인고 다목적강당 무대기계-착수_인천한화우체국건립공사(실적내역전기)" xfId="41034"/>
    <cellStyle name="_환경기초 민간위탁(공동오수-개별오수)-KKKK _인천한화우체국건립공사(실적내역소방)" xfId="41035"/>
    <cellStyle name="_환경기초 민간위탁(공동오수-개별오수)-KKKK _인천한화우체국건립공사(실적내역전기)" xfId="41036"/>
    <cellStyle name="_환경체험관내역050420(총괄최종)" xfId="35418"/>
    <cellStyle name="_환금밸브_6월4일_중량수정" xfId="1409"/>
    <cellStyle name="_횡단배수(4안)" xfId="4766"/>
    <cellStyle name="_효성통합회의실(BOQ)제출" xfId="41037"/>
    <cellStyle name="_휴대용바코드" xfId="4767"/>
    <cellStyle name="_흄관사용내역" xfId="4768"/>
    <cellStyle name="_흙막이공사(일위)" xfId="1410"/>
    <cellStyle name="_ㅠ형교각(신둔)" xfId="1411"/>
    <cellStyle name="_ㅠ형교각(신둔)_Abut(PILE)-SI" xfId="1412"/>
    <cellStyle name="_ㅠ형교각(신둔)_동해교대(PILE)" xfId="1413"/>
    <cellStyle name="_ㅠ형교각(신둔)_석산고가a2(직접기초)SI" xfId="1414"/>
    <cellStyle name="_ㅠ형교각(신둔)_신둔천Abut(PILE)-시점" xfId="1415"/>
    <cellStyle name="_ㅠ형교각(신둔)_신둔천Abut(PILE)-쫑점" xfId="1416"/>
    <cellStyle name="¡" xfId="17185"/>
    <cellStyle name="¡ 2" xfId="17186"/>
    <cellStyle name="¡ 3" xfId="17187"/>
    <cellStyle name="¡ 4" xfId="17188"/>
    <cellStyle name="¡_20030218144011020-E1C865BF" xfId="17189"/>
    <cellStyle name="¡_20030218144011020-E1C865BF 2" xfId="17190"/>
    <cellStyle name="¡_20030218144011020-E1C865BF 3" xfId="17191"/>
    <cellStyle name="¡_20030218144011020-E1C865BF 4" xfId="17192"/>
    <cellStyle name="¡_20030218144011020-E1C865BF_CC-02 본관기초굴착 예상" xfId="17193"/>
    <cellStyle name="¡_20030218144011020-E1C865BF_CC-02 본관기초굴착 예상 2" xfId="17194"/>
    <cellStyle name="¡_20030218144011020-E1C865BF_CC-02 본관기초굴착 예상 3" xfId="17195"/>
    <cellStyle name="¡_20030218144011020-E1C865BF_CC-02 본관기초굴착 예상 4" xfId="17196"/>
    <cellStyle name="¡_20030218144011020-E1C865BF_CC-02 본관기초굴착 예상_당진78-연돌-개략공사비" xfId="17197"/>
    <cellStyle name="¡_20030218144011020-E1C865BF_CC-02 본관기초굴착 예상_당진78-연돌-개략공사비 2" xfId="17198"/>
    <cellStyle name="¡_20030218144011020-E1C865BF_CC-02 본관기초굴착 예상_당진78-연돌-개략공사비 3" xfId="17199"/>
    <cellStyle name="¡_20030218144011020-E1C865BF_CC-02 본관기초굴착 예상_당진78-연돌-개략공사비 4" xfId="17200"/>
    <cellStyle name="¡_20030218144011020-E1C865BF_당진78-연돌-개략공사비" xfId="17201"/>
    <cellStyle name="¡_20030218144011020-E1C865BF_당진78-연돌-개략공사비 2" xfId="17202"/>
    <cellStyle name="¡_20030218144011020-E1C865BF_당진78-연돌-개략공사비 3" xfId="17203"/>
    <cellStyle name="¡_20030218144011020-E1C865BF_당진78-연돌-개략공사비 4" xfId="17204"/>
    <cellStyle name="¡_20030218144011020-E1C865BF_본관기초굴착 예상도급" xfId="17205"/>
    <cellStyle name="¡_20030218144011020-E1C865BF_본관기초굴착 예상도급 2" xfId="17206"/>
    <cellStyle name="¡_20030218144011020-E1C865BF_본관기초굴착 예상도급 3" xfId="17207"/>
    <cellStyle name="¡_20030218144011020-E1C865BF_본관기초굴착 예상도급 4" xfId="17208"/>
    <cellStyle name="¡_20030218144011020-E1C865BF_본관기초굴착 예상도급_당진78-연돌-개략공사비" xfId="17209"/>
    <cellStyle name="¡_20030218144011020-E1C865BF_본관기초굴착 예상도급_당진78-연돌-개략공사비 2" xfId="17210"/>
    <cellStyle name="¡_20030218144011020-E1C865BF_본관기초굴착 예상도급_당진78-연돌-개략공사비 3" xfId="17211"/>
    <cellStyle name="¡_20030218144011020-E1C865BF_본관기초굴착 예상도급_당진78-연돌-개략공사비 4" xfId="17212"/>
    <cellStyle name="¡_CC-02 본관기초굴착 예상" xfId="17213"/>
    <cellStyle name="¡_CC-02 본관기초굴착 예상 2" xfId="17214"/>
    <cellStyle name="¡_CC-02 본관기초굴착 예상 3" xfId="17215"/>
    <cellStyle name="¡_CC-02 본관기초굴착 예상 4" xfId="17216"/>
    <cellStyle name="¡_CC-02 본관기초굴착 예상_당진78-연돌-개략공사비" xfId="17217"/>
    <cellStyle name="¡_CC-02 본관기초굴착 예상_당진78-연돌-개략공사비 2" xfId="17218"/>
    <cellStyle name="¡_CC-02 본관기초굴착 예상_당진78-연돌-개략공사비 3" xfId="17219"/>
    <cellStyle name="¡_CC-02 본관기초굴착 예상_당진78-연돌-개략공사비 4" xfId="17220"/>
    <cellStyle name="¡_당진78-연돌-개략공사비" xfId="17221"/>
    <cellStyle name="¡_당진78-연돌-개략공사비 2" xfId="17222"/>
    <cellStyle name="¡_당진78-연돌-개략공사비 3" xfId="17223"/>
    <cellStyle name="¡_당진78-연돌-개략공사비 4" xfId="17224"/>
    <cellStyle name="¡_본관기초굴착 예상도급" xfId="17225"/>
    <cellStyle name="¡_본관기초굴착 예상도급 2" xfId="17226"/>
    <cellStyle name="¡_본관기초굴착 예상도급 3" xfId="17227"/>
    <cellStyle name="¡_본관기초굴착 예상도급 4" xfId="17228"/>
    <cellStyle name="¡_본관기초굴착 예상도급_당진78-연돌-개략공사비" xfId="17229"/>
    <cellStyle name="¡_본관기초굴착 예상도급_당진78-연돌-개략공사비 2" xfId="17230"/>
    <cellStyle name="¡_본관기초굴착 예상도급_당진78-연돌-개략공사비 3" xfId="17231"/>
    <cellStyle name="¡_본관기초굴착 예상도급_당진78-연돌-개략공사비 4" xfId="17232"/>
    <cellStyle name="¡§i" xfId="17233"/>
    <cellStyle name="¡§i 2" xfId="17234"/>
    <cellStyle name="¡§i 3" xfId="17235"/>
    <cellStyle name="¡§i 4" xfId="17236"/>
    <cellStyle name="¡¾¨u￠￢ⓒ÷A¨u," xfId="4769"/>
    <cellStyle name="¡¾¨u￠￢ⓒ÷A¨u, 2" xfId="37119"/>
    <cellStyle name="¡E￠￥@?e_TEST-1 " xfId="43997"/>
    <cellStyle name="¡ër" xfId="17237"/>
    <cellStyle name="¡ër 2" xfId="17238"/>
    <cellStyle name="¡ër 3" xfId="17239"/>
    <cellStyle name="¡ër 4" xfId="17240"/>
    <cellStyle name="¨i" xfId="17241"/>
    <cellStyle name="¨i 2" xfId="17242"/>
    <cellStyle name="¨i 3" xfId="17243"/>
    <cellStyle name="¨i 4" xfId="17244"/>
    <cellStyle name="¨ïo" xfId="17245"/>
    <cellStyle name="¨ïo 2" xfId="17246"/>
    <cellStyle name="¨ïo 3" xfId="17247"/>
    <cellStyle name="¨ïo 4" xfId="17248"/>
    <cellStyle name="´þ" xfId="41038"/>
    <cellStyle name="´þ·?" xfId="1417"/>
    <cellStyle name="´Þ·? 10" xfId="41039"/>
    <cellStyle name="´Þ·? 11" xfId="41040"/>
    <cellStyle name="´Þ·? 12" xfId="41041"/>
    <cellStyle name="´Þ·? 13" xfId="41042"/>
    <cellStyle name="´Þ·? 14" xfId="41043"/>
    <cellStyle name="´Þ·? 2" xfId="41044"/>
    <cellStyle name="´Þ·? 3" xfId="41045"/>
    <cellStyle name="´Þ·? 4" xfId="41046"/>
    <cellStyle name="´Þ·? 5" xfId="41047"/>
    <cellStyle name="´Þ·? 6" xfId="41048"/>
    <cellStyle name="´Þ·? 7" xfId="41049"/>
    <cellStyle name="´Þ·? 8" xfId="41050"/>
    <cellStyle name="´Þ·? 9" xfId="41051"/>
    <cellStyle name="´Þ·¯" xfId="4770"/>
    <cellStyle name="´Þ·¯ 10" xfId="41052"/>
    <cellStyle name="´Þ·¯ 11" xfId="41053"/>
    <cellStyle name="´Þ·¯ 12" xfId="41054"/>
    <cellStyle name="´Þ·¯ 13" xfId="41055"/>
    <cellStyle name="´Þ·¯ 14" xfId="41056"/>
    <cellStyle name="´Þ·¯ 2" xfId="17249"/>
    <cellStyle name="´Þ·¯ 3" xfId="37120"/>
    <cellStyle name="´Þ·¯ 4" xfId="37121"/>
    <cellStyle name="´Þ·¯ 5" xfId="37122"/>
    <cellStyle name="´Þ·¯ 6" xfId="41057"/>
    <cellStyle name="´Þ·¯ 7" xfId="41058"/>
    <cellStyle name="´Þ·¯ 8" xfId="41059"/>
    <cellStyle name="´Þ·¯ 9" xfId="41060"/>
    <cellStyle name="¿ø" xfId="4771"/>
    <cellStyle name="’E‰Y [0.00]_laroux" xfId="1418"/>
    <cellStyle name="’E‰Y_laroux" xfId="1419"/>
    <cellStyle name="¢®¡" xfId="17250"/>
    <cellStyle name="¢®¡ 2" xfId="17251"/>
    <cellStyle name="¢®¡ 3" xfId="17252"/>
    <cellStyle name="¢®¡ 4" xfId="17253"/>
    <cellStyle name="¢®e" xfId="17254"/>
    <cellStyle name="¢®e 2" xfId="17255"/>
    <cellStyle name="¢®e 3" xfId="17256"/>
    <cellStyle name="¢®e 4" xfId="17257"/>
    <cellStyle name="¤@?e_TEST-1 " xfId="1420"/>
    <cellStyle name="\MNPREF32.DLL&amp;" xfId="41061"/>
    <cellStyle name="+,-,0" xfId="1421"/>
    <cellStyle name="+,-,0 2" xfId="35419"/>
    <cellStyle name="+,-,0 3" xfId="35420"/>
    <cellStyle name="△ []" xfId="1422"/>
    <cellStyle name="△ [] 2" xfId="35421"/>
    <cellStyle name="△ [] 3" xfId="35422"/>
    <cellStyle name="△ [0]" xfId="1423"/>
    <cellStyle name="△ [0] 2" xfId="35423"/>
    <cellStyle name="△ [0] 3" xfId="35424"/>
    <cellStyle name="△백분율" xfId="1424"/>
    <cellStyle name="△백분율 2" xfId="41062"/>
    <cellStyle name="△콤마" xfId="1425"/>
    <cellStyle name="△콤마 2" xfId="41063"/>
    <cellStyle name="©öe" xfId="17258"/>
    <cellStyle name="©öe 2" xfId="17259"/>
    <cellStyle name="©öe 3" xfId="17260"/>
    <cellStyle name="©öe 4" xfId="17261"/>
    <cellStyle name="°ia¤¼o " xfId="41064"/>
    <cellStyle name="°ia¤¼o¼ya¡" xfId="1426"/>
    <cellStyle name="°íÁ¤¼Ò¼ýÁ¡" xfId="4772"/>
    <cellStyle name="°iA¤¼O¼yA¡ 10" xfId="17262"/>
    <cellStyle name="°íÁ¤¼Ò¼ýÁ¡ 10" xfId="41065"/>
    <cellStyle name="°iA¤¼O¼yA¡ 10 2" xfId="17263"/>
    <cellStyle name="°iA¤¼O¼yA¡ 10 3" xfId="35425"/>
    <cellStyle name="°iA¤¼O¼yA¡ 11" xfId="17264"/>
    <cellStyle name="°íÁ¤¼Ò¼ýÁ¡ 11" xfId="41066"/>
    <cellStyle name="°iA¤¼O¼yA¡ 11 2" xfId="17265"/>
    <cellStyle name="°iA¤¼O¼yA¡ 11 3" xfId="35426"/>
    <cellStyle name="°iA¤¼O¼yA¡ 12" xfId="17266"/>
    <cellStyle name="°íÁ¤¼Ò¼ýÁ¡ 12" xfId="41067"/>
    <cellStyle name="°iA¤¼O¼yA¡ 12 2" xfId="17267"/>
    <cellStyle name="°iA¤¼O¼yA¡ 12 3" xfId="35427"/>
    <cellStyle name="°iA¤¼O¼yA¡ 13" xfId="17268"/>
    <cellStyle name="°íÁ¤¼Ò¼ýÁ¡ 13" xfId="41068"/>
    <cellStyle name="°iA¤¼O¼yA¡ 13 2" xfId="17269"/>
    <cellStyle name="°iA¤¼O¼yA¡ 13 3" xfId="35428"/>
    <cellStyle name="°iA¤¼O¼yA¡ 14" xfId="17270"/>
    <cellStyle name="°íÁ¤¼Ò¼ýÁ¡ 14" xfId="41069"/>
    <cellStyle name="°iA¤¼O¼yA¡ 14 2" xfId="17271"/>
    <cellStyle name="°iA¤¼O¼yA¡ 14 3" xfId="35429"/>
    <cellStyle name="°iA¤¼O¼yA¡ 15" xfId="17272"/>
    <cellStyle name="°íÁ¤¼Ò¼ýÁ¡ 15" xfId="41070"/>
    <cellStyle name="°iA¤¼O¼yA¡ 15 2" xfId="17273"/>
    <cellStyle name="°iA¤¼O¼yA¡ 16" xfId="17274"/>
    <cellStyle name="°íÁ¤¼Ò¼ýÁ¡ 16" xfId="41071"/>
    <cellStyle name="°iA¤¼O¼yA¡ 16 2" xfId="17275"/>
    <cellStyle name="°iA¤¼O¼yA¡ 17" xfId="17276"/>
    <cellStyle name="°íÁ¤¼Ò¼ýÁ¡ 17" xfId="41072"/>
    <cellStyle name="°iA¤¼O¼yA¡ 17 2" xfId="17277"/>
    <cellStyle name="°iA¤¼O¼yA¡ 18" xfId="17278"/>
    <cellStyle name="°íÁ¤¼Ò¼ýÁ¡ 18" xfId="41073"/>
    <cellStyle name="°iA¤¼O¼yA¡ 18 2" xfId="17279"/>
    <cellStyle name="°iA¤¼O¼yA¡ 19" xfId="17280"/>
    <cellStyle name="°íÁ¤¼Ò¼ýÁ¡ 19" xfId="41074"/>
    <cellStyle name="°iA¤¼O¼yA¡ 19 2" xfId="17281"/>
    <cellStyle name="°iA¤¼O¼yA¡ 2" xfId="17282"/>
    <cellStyle name="°íÁ¤¼Ò¼ýÁ¡ 2" xfId="41075"/>
    <cellStyle name="°iA¤¼O¼yA¡ 2 2" xfId="17283"/>
    <cellStyle name="°iA¤¼O¼yA¡ 2 2 2" xfId="35430"/>
    <cellStyle name="°iA¤¼O¼yA¡ 2 2 2 2" xfId="35431"/>
    <cellStyle name="°iA¤¼O¼yA¡ 2 2 2 3" xfId="35432"/>
    <cellStyle name="°iA¤¼O¼yA¡ 2 2 3" xfId="35433"/>
    <cellStyle name="°iA¤¼O¼yA¡ 2 2 3 2" xfId="35434"/>
    <cellStyle name="°iA¤¼O¼yA¡ 2 2 3 2 2" xfId="35435"/>
    <cellStyle name="°iA¤¼O¼yA¡ 2 2 3 3" xfId="35436"/>
    <cellStyle name="°iA¤¼O¼yA¡ 2 2 4" xfId="35437"/>
    <cellStyle name="°iA¤¼O¼yA¡ 2 2 4 2" xfId="35438"/>
    <cellStyle name="°iA¤¼O¼yA¡ 2 2 4 3" xfId="35439"/>
    <cellStyle name="°iA¤¼O¼yA¡ 2 2 5" xfId="35440"/>
    <cellStyle name="°iA¤¼O¼yA¡ 2 2 6" xfId="35441"/>
    <cellStyle name="°iA¤¼O¼yA¡ 2 3" xfId="35442"/>
    <cellStyle name="°iA¤¼O¼yA¡ 2 3 2" xfId="35443"/>
    <cellStyle name="°iA¤¼O¼yA¡ 2 3 2 2" xfId="35444"/>
    <cellStyle name="°iA¤¼O¼yA¡ 2 3 2 3" xfId="35445"/>
    <cellStyle name="°iA¤¼O¼yA¡ 2 3 3" xfId="35446"/>
    <cellStyle name="°iA¤¼O¼yA¡ 2 3 4" xfId="35447"/>
    <cellStyle name="°iA¤¼O¼yA¡ 2 4" xfId="35448"/>
    <cellStyle name="°iA¤¼O¼yA¡ 2 4 2" xfId="35449"/>
    <cellStyle name="°iA¤¼O¼yA¡ 2 4 2 2" xfId="35450"/>
    <cellStyle name="°iA¤¼O¼yA¡ 2 4 3" xfId="35451"/>
    <cellStyle name="°iA¤¼O¼yA¡ 2 5" xfId="35452"/>
    <cellStyle name="°iA¤¼O¼yA¡ 2 5 2" xfId="35453"/>
    <cellStyle name="°iA¤¼O¼yA¡ 2 5 3" xfId="35454"/>
    <cellStyle name="°iA¤¼O¼yA¡ 2 6" xfId="35455"/>
    <cellStyle name="°iA¤¼O¼yA¡ 2 6 2" xfId="35456"/>
    <cellStyle name="°iA¤¼O¼yA¡ 2 7" xfId="35457"/>
    <cellStyle name="°iA¤¼O¼yA¡ 20" xfId="17284"/>
    <cellStyle name="°íÁ¤¼Ò¼ýÁ¡ 20" xfId="41076"/>
    <cellStyle name="°iA¤¼O¼yA¡ 20 2" xfId="17285"/>
    <cellStyle name="°iA¤¼O¼yA¡ 21" xfId="17286"/>
    <cellStyle name="°íÁ¤¼Ò¼ýÁ¡ 21" xfId="41077"/>
    <cellStyle name="°iA¤¼O¼yA¡ 21 2" xfId="17287"/>
    <cellStyle name="°iA¤¼O¼yA¡ 22" xfId="17288"/>
    <cellStyle name="°íÁ¤¼Ò¼ýÁ¡ 22" xfId="41078"/>
    <cellStyle name="°iA¤¼O¼yA¡ 22 2" xfId="17289"/>
    <cellStyle name="°iA¤¼O¼yA¡ 23" xfId="17290"/>
    <cellStyle name="°íÁ¤¼Ò¼ýÁ¡ 23" xfId="41079"/>
    <cellStyle name="°iA¤¼O¼yA¡ 23 2" xfId="17291"/>
    <cellStyle name="°iA¤¼O¼yA¡ 24" xfId="17292"/>
    <cellStyle name="°íÁ¤¼Ò¼ýÁ¡ 24" xfId="41080"/>
    <cellStyle name="°iA¤¼O¼yA¡ 24 2" xfId="17293"/>
    <cellStyle name="°iA¤¼O¼yA¡ 25" xfId="17294"/>
    <cellStyle name="°íÁ¤¼Ò¼ýÁ¡ 25" xfId="41081"/>
    <cellStyle name="°iA¤¼O¼yA¡ 26" xfId="41082"/>
    <cellStyle name="°íÁ¤¼Ò¼ýÁ¡ 26" xfId="41083"/>
    <cellStyle name="°iA¤¼O¼yA¡ 27" xfId="41084"/>
    <cellStyle name="°íÁ¤¼Ò¼ýÁ¡ 27" xfId="41085"/>
    <cellStyle name="°iA¤¼O¼yA¡ 28" xfId="41086"/>
    <cellStyle name="°íÁ¤¼Ò¼ýÁ¡ 28" xfId="41087"/>
    <cellStyle name="°iA¤¼O¼yA¡ 29" xfId="41088"/>
    <cellStyle name="°íÁ¤¼Ò¼ýÁ¡ 29" xfId="41089"/>
    <cellStyle name="°iA¤¼O¼yA¡ 3" xfId="17295"/>
    <cellStyle name="°íÁ¤¼Ò¼ýÁ¡ 3" xfId="41090"/>
    <cellStyle name="°iA¤¼O¼yA¡ 3 2" xfId="17296"/>
    <cellStyle name="°iA¤¼O¼yA¡ 3 2 2" xfId="35458"/>
    <cellStyle name="°iA¤¼O¼yA¡ 3 2 3" xfId="35459"/>
    <cellStyle name="°iA¤¼O¼yA¡ 3 3" xfId="35460"/>
    <cellStyle name="°iA¤¼O¼yA¡ 3 3 2" xfId="35461"/>
    <cellStyle name="°iA¤¼O¼yA¡ 3 3 2 2" xfId="35462"/>
    <cellStyle name="°iA¤¼O¼yA¡ 3 3 3" xfId="35463"/>
    <cellStyle name="°iA¤¼O¼yA¡ 3 4" xfId="35464"/>
    <cellStyle name="°iA¤¼O¼yA¡ 3 4 2" xfId="35465"/>
    <cellStyle name="°iA¤¼O¼yA¡ 3 4 3" xfId="35466"/>
    <cellStyle name="°iA¤¼O¼yA¡ 3 5" xfId="35467"/>
    <cellStyle name="°iA¤¼O¼yA¡ 3 6" xfId="35468"/>
    <cellStyle name="°iA¤¼O¼yA¡ 30" xfId="41091"/>
    <cellStyle name="°íÁ¤¼Ò¼ýÁ¡ 30" xfId="41092"/>
    <cellStyle name="°iA¤¼O¼yA¡ 31" xfId="41093"/>
    <cellStyle name="°íÁ¤¼Ò¼ýÁ¡ 31" xfId="41094"/>
    <cellStyle name="°iA¤¼O¼yA¡ 32" xfId="41095"/>
    <cellStyle name="°íÁ¤¼Ò¼ýÁ¡ 32" xfId="41096"/>
    <cellStyle name="°iA¤¼O¼yA¡ 33" xfId="41097"/>
    <cellStyle name="°íÁ¤¼Ò¼ýÁ¡ 33" xfId="41098"/>
    <cellStyle name="°iA¤¼O¼yA¡ 34" xfId="41099"/>
    <cellStyle name="°íÁ¤¼Ò¼ýÁ¡ 34" xfId="41100"/>
    <cellStyle name="°iA¤¼O¼yA¡ 35" xfId="41101"/>
    <cellStyle name="°íÁ¤¼Ò¼ýÁ¡ 35" xfId="41102"/>
    <cellStyle name="°iA¤¼O¼yA¡ 36" xfId="41103"/>
    <cellStyle name="°íÁ¤¼Ò¼ýÁ¡ 36" xfId="41104"/>
    <cellStyle name="°iA¤¼O¼yA¡ 37" xfId="41105"/>
    <cellStyle name="°íÁ¤¼Ò¼ýÁ¡ 37" xfId="41106"/>
    <cellStyle name="°iA¤¼O¼yA¡ 38" xfId="41107"/>
    <cellStyle name="°íÁ¤¼Ò¼ýÁ¡ 38" xfId="41108"/>
    <cellStyle name="°iA¤¼O¼yA¡ 39" xfId="41109"/>
    <cellStyle name="°íÁ¤¼Ò¼ýÁ¡ 39" xfId="41110"/>
    <cellStyle name="°iA¤¼O¼yA¡ 4" xfId="17297"/>
    <cellStyle name="°íÁ¤¼Ò¼ýÁ¡ 4" xfId="41111"/>
    <cellStyle name="°iA¤¼O¼yA¡ 4 2" xfId="17298"/>
    <cellStyle name="°iA¤¼O¼yA¡ 4 2 2" xfId="35469"/>
    <cellStyle name="°iA¤¼O¼yA¡ 4 2 3" xfId="35470"/>
    <cellStyle name="°iA¤¼O¼yA¡ 4 3" xfId="35471"/>
    <cellStyle name="°iA¤¼O¼yA¡ 4 4" xfId="35472"/>
    <cellStyle name="°iA¤¼O¼yA¡ 40" xfId="41112"/>
    <cellStyle name="°íÁ¤¼Ò¼ýÁ¡ 40" xfId="41113"/>
    <cellStyle name="°iA¤¼O¼yA¡ 41" xfId="41114"/>
    <cellStyle name="°íÁ¤¼Ò¼ýÁ¡ 41" xfId="41115"/>
    <cellStyle name="°iA¤¼O¼yA¡ 42" xfId="41116"/>
    <cellStyle name="°íÁ¤¼Ò¼ýÁ¡ 42" xfId="41117"/>
    <cellStyle name="°iA¤¼O¼yA¡ 43" xfId="41118"/>
    <cellStyle name="°íÁ¤¼Ò¼ýÁ¡ 43" xfId="41119"/>
    <cellStyle name="°iA¤¼O¼yA¡ 44" xfId="41120"/>
    <cellStyle name="°íÁ¤¼Ò¼ýÁ¡ 44" xfId="41121"/>
    <cellStyle name="°iA¤¼O¼yA¡ 45" xfId="41122"/>
    <cellStyle name="°íÁ¤¼Ò¼ýÁ¡ 45" xfId="41123"/>
    <cellStyle name="°iA¤¼O¼yA¡ 46" xfId="41124"/>
    <cellStyle name="°íÁ¤¼Ò¼ýÁ¡ 46" xfId="41125"/>
    <cellStyle name="°iA¤¼O¼yA¡ 47" xfId="41126"/>
    <cellStyle name="°íÁ¤¼Ò¼ýÁ¡ 47" xfId="41127"/>
    <cellStyle name="°iA¤¼O¼yA¡ 48" xfId="41128"/>
    <cellStyle name="°íÁ¤¼Ò¼ýÁ¡ 48" xfId="41129"/>
    <cellStyle name="°iA¤¼O¼yA¡ 49" xfId="41130"/>
    <cellStyle name="°íÁ¤¼Ò¼ýÁ¡ 49" xfId="41131"/>
    <cellStyle name="°iA¤¼O¼yA¡ 5" xfId="17299"/>
    <cellStyle name="°íÁ¤¼Ò¼ýÁ¡ 5" xfId="41132"/>
    <cellStyle name="°iA¤¼O¼yA¡ 5 2" xfId="17300"/>
    <cellStyle name="°iA¤¼O¼yA¡ 5 2 2" xfId="35473"/>
    <cellStyle name="°iA¤¼O¼yA¡ 5 3" xfId="35474"/>
    <cellStyle name="°iA¤¼O¼yA¡ 50" xfId="41133"/>
    <cellStyle name="°íÁ¤¼Ò¼ýÁ¡ 50" xfId="41134"/>
    <cellStyle name="°iA¤¼O¼yA¡ 51" xfId="41135"/>
    <cellStyle name="°íÁ¤¼Ò¼ýÁ¡ 51" xfId="41136"/>
    <cellStyle name="°iA¤¼O¼yA¡ 52" xfId="41137"/>
    <cellStyle name="°íÁ¤¼Ò¼ýÁ¡ 52" xfId="41138"/>
    <cellStyle name="°iA¤¼O¼yA¡ 53" xfId="41139"/>
    <cellStyle name="°íÁ¤¼Ò¼ýÁ¡ 53" xfId="41140"/>
    <cellStyle name="°iA¤¼O¼yA¡ 54" xfId="41141"/>
    <cellStyle name="°íÁ¤¼Ò¼ýÁ¡ 54" xfId="41142"/>
    <cellStyle name="°iA¤¼O¼yA¡ 55" xfId="41143"/>
    <cellStyle name="°íÁ¤¼Ò¼ýÁ¡ 55" xfId="41144"/>
    <cellStyle name="°iA¤¼O¼yA¡ 56" xfId="41145"/>
    <cellStyle name="°íÁ¤¼Ò¼ýÁ¡ 56" xfId="41146"/>
    <cellStyle name="°iA¤¼O¼yA¡ 57" xfId="41147"/>
    <cellStyle name="°íÁ¤¼Ò¼ýÁ¡ 57" xfId="41148"/>
    <cellStyle name="°iA¤¼O¼yA¡ 58" xfId="41149"/>
    <cellStyle name="°íÁ¤¼Ò¼ýÁ¡ 58" xfId="41150"/>
    <cellStyle name="°iA¤¼O¼yA¡ 59" xfId="41151"/>
    <cellStyle name="°íÁ¤¼Ò¼ýÁ¡ 59" xfId="41152"/>
    <cellStyle name="°iA¤¼O¼yA¡ 6" xfId="17301"/>
    <cellStyle name="°íÁ¤¼Ò¼ýÁ¡ 6" xfId="41153"/>
    <cellStyle name="°iA¤¼O¼yA¡ 6 2" xfId="17302"/>
    <cellStyle name="°iA¤¼O¼yA¡ 6 3" xfId="35475"/>
    <cellStyle name="°iA¤¼O¼yA¡ 60" xfId="41154"/>
    <cellStyle name="°íÁ¤¼Ò¼ýÁ¡ 60" xfId="41155"/>
    <cellStyle name="°iA¤¼O¼yA¡ 61" xfId="41156"/>
    <cellStyle name="°íÁ¤¼Ò¼ýÁ¡ 61" xfId="41157"/>
    <cellStyle name="°iA¤¼O¼yA¡ 62" xfId="41158"/>
    <cellStyle name="°íÁ¤¼Ò¼ýÁ¡ 62" xfId="41159"/>
    <cellStyle name="°iA¤¼O¼yA¡ 63" xfId="41160"/>
    <cellStyle name="°íÁ¤¼Ò¼ýÁ¡ 63" xfId="41161"/>
    <cellStyle name="°iA¤¼O¼yA¡ 64" xfId="41162"/>
    <cellStyle name="°íÁ¤¼Ò¼ýÁ¡ 64" xfId="41163"/>
    <cellStyle name="°iA¤¼O¼yA¡ 65" xfId="41164"/>
    <cellStyle name="°íÁ¤¼Ò¼ýÁ¡ 65" xfId="41165"/>
    <cellStyle name="°iA¤¼O¼yA¡ 66" xfId="41166"/>
    <cellStyle name="°íÁ¤¼Ò¼ýÁ¡ 66" xfId="41167"/>
    <cellStyle name="°iA¤¼O¼yA¡ 7" xfId="17303"/>
    <cellStyle name="°íÁ¤¼Ò¼ýÁ¡ 7" xfId="41168"/>
    <cellStyle name="°iA¤¼O¼yA¡ 7 2" xfId="17304"/>
    <cellStyle name="°iA¤¼O¼yA¡ 7 3" xfId="35476"/>
    <cellStyle name="°iA¤¼O¼yA¡ 8" xfId="17305"/>
    <cellStyle name="°íÁ¤¼Ò¼ýÁ¡ 8" xfId="41169"/>
    <cellStyle name="°iA¤¼O¼yA¡ 8 2" xfId="17306"/>
    <cellStyle name="°iA¤¼O¼yA¡ 8 3" xfId="35477"/>
    <cellStyle name="°iA¤¼O¼yA¡ 9" xfId="17307"/>
    <cellStyle name="°íÁ¤¼Ò¼ýÁ¡ 9" xfId="41170"/>
    <cellStyle name="°iA¤¼O¼yA¡ 9 2" xfId="17308"/>
    <cellStyle name="°iA¤¼O¼yA¡ 9 3" xfId="35478"/>
    <cellStyle name="°iA¤¼O¼yA¡_경산_전기내역서" xfId="41171"/>
    <cellStyle name="°íÁ¤¼Ò¼ýÁ¡_소각-기계(5차)" xfId="41172"/>
    <cellStyle name="°iA¤¼O¼yA¡_조경내역" xfId="17309"/>
    <cellStyle name="°íÁ¤¼Ò¼ýÁ¡_파주기계,토목단가" xfId="41173"/>
    <cellStyle name="°ia¤aa " xfId="41174"/>
    <cellStyle name="°ia¤aa·a1" xfId="1427"/>
    <cellStyle name="°íÁ¤Ãâ·Â1" xfId="4773"/>
    <cellStyle name="°iA¤Aa·A1 10" xfId="41175"/>
    <cellStyle name="°íÁ¤Ãâ·Â1 10" xfId="41176"/>
    <cellStyle name="°iA¤Aa·A1 11" xfId="41177"/>
    <cellStyle name="°íÁ¤Ãâ·Â1 11" xfId="41178"/>
    <cellStyle name="°iA¤Aa·A1 12" xfId="41179"/>
    <cellStyle name="°íÁ¤Ãâ·Â1 12" xfId="41180"/>
    <cellStyle name="°iA¤Aa·A1 13" xfId="41181"/>
    <cellStyle name="°íÁ¤Ãâ·Â1 13" xfId="41182"/>
    <cellStyle name="°iA¤Aa·A1 14" xfId="41183"/>
    <cellStyle name="°íÁ¤Ãâ·Â1 14" xfId="41184"/>
    <cellStyle name="°iA¤Aa·A1 2" xfId="41185"/>
    <cellStyle name="°íÁ¤Ãâ·Â1 2" xfId="17310"/>
    <cellStyle name="°iA¤Aa·A1 3" xfId="41186"/>
    <cellStyle name="°íÁ¤Ãâ·Â1 3" xfId="37123"/>
    <cellStyle name="°iA¤Aa·A1 4" xfId="41187"/>
    <cellStyle name="°íÁ¤Ãâ·Â1 4" xfId="37124"/>
    <cellStyle name="°iA¤Aa·A1 5" xfId="41188"/>
    <cellStyle name="°íÁ¤Ãâ·Â1 5" xfId="37125"/>
    <cellStyle name="°iA¤Aa·A1 6" xfId="41189"/>
    <cellStyle name="°íÁ¤Ãâ·Â1 6" xfId="41190"/>
    <cellStyle name="°iA¤Aa·A1 7" xfId="41191"/>
    <cellStyle name="°íÁ¤Ãâ·Â1 7" xfId="41192"/>
    <cellStyle name="°iA¤Aa·A1 8" xfId="41193"/>
    <cellStyle name="°íÁ¤Ãâ·Â1 8" xfId="41194"/>
    <cellStyle name="°iA¤Aa·A1 9" xfId="41195"/>
    <cellStyle name="°íÁ¤Ãâ·Â1 9" xfId="41196"/>
    <cellStyle name="°ia¤aa·a2" xfId="1428"/>
    <cellStyle name="°íÁ¤Ãâ·Â2" xfId="4774"/>
    <cellStyle name="°iA¤Aa·A2 10" xfId="41197"/>
    <cellStyle name="°íÁ¤Ãâ·Â2 10" xfId="41198"/>
    <cellStyle name="°iA¤Aa·A2 11" xfId="41199"/>
    <cellStyle name="°íÁ¤Ãâ·Â2 11" xfId="41200"/>
    <cellStyle name="°iA¤Aa·A2 12" xfId="41201"/>
    <cellStyle name="°íÁ¤Ãâ·Â2 12" xfId="41202"/>
    <cellStyle name="°iA¤Aa·A2 13" xfId="41203"/>
    <cellStyle name="°íÁ¤Ãâ·Â2 13" xfId="41204"/>
    <cellStyle name="°iA¤Aa·A2 14" xfId="41205"/>
    <cellStyle name="°íÁ¤Ãâ·Â2 14" xfId="41206"/>
    <cellStyle name="°iA¤Aa·A2 2" xfId="41207"/>
    <cellStyle name="°íÁ¤Ãâ·Â2 2" xfId="17311"/>
    <cellStyle name="°iA¤Aa·A2 3" xfId="41208"/>
    <cellStyle name="°íÁ¤Ãâ·Â2 3" xfId="37126"/>
    <cellStyle name="°iA¤Aa·A2 4" xfId="41209"/>
    <cellStyle name="°íÁ¤Ãâ·Â2 4" xfId="37127"/>
    <cellStyle name="°iA¤Aa·A2 5" xfId="41210"/>
    <cellStyle name="°íÁ¤Ãâ·Â2 5" xfId="37128"/>
    <cellStyle name="°iA¤Aa·A2 6" xfId="41211"/>
    <cellStyle name="°íÁ¤Ãâ·Â2 6" xfId="41212"/>
    <cellStyle name="°iA¤Aa·A2 7" xfId="41213"/>
    <cellStyle name="°íÁ¤Ãâ·Â2 7" xfId="41214"/>
    <cellStyle name="°iA¤Aa·A2 8" xfId="41215"/>
    <cellStyle name="°íÁ¤Ãâ·Â2 8" xfId="41216"/>
    <cellStyle name="°iA¤Aa·A2 9" xfId="41217"/>
    <cellStyle name="°íÁ¤Ãâ·Â2 9" xfId="41218"/>
    <cellStyle name="؀ŀŀ䅀؀ŀŀ䅀؀ŀ฀䅀؀฀฀䅀؀฀฀䅀؀฀฀䅀؀฀฀䅀؀฀฀䅀؀฀฀䅀؀฀฀䅀؀฀฀䅀؀฀฀䅀؀฀฀䁀" xfId="4775"/>
    <cellStyle name="؀฀฀䅀؀฀฀䅀؀฀฀䅀؀฀฀䅀؀฀฀䅀؀฀฀䅀؀฀฀䅀؀฀฀䁀" xfId="4776"/>
    <cellStyle name="؀฀฀䅀؀฀฀䅀؀฀฀䅀؀฀฀䅀؀฀฀䅀؀฀฀䁀" xfId="4777"/>
    <cellStyle name="؀฀฀䅀؀฀฀䅀؀฀฀䅀؀฀฀䁀" xfId="4778"/>
    <cellStyle name="" xfId="1429"/>
    <cellStyle name="?" xfId="17312"/>
    <cellStyle name="? 2" xfId="17313"/>
    <cellStyle name="__070517_7)울산시립정보SW_전달" xfId="17314"/>
    <cellStyle name="__070517_울산_정보SW_Version 03_단가_배포_★" xfId="17315"/>
    <cellStyle name="__070517_울산_정보SW_Version 03_단가_배포_★ 2" xfId="17316"/>
    <cellStyle name="__070517_울산_정보SW_Version 03_단가_배포_★ 3" xfId="37129"/>
    <cellStyle name="__070517_울산_정보SW_Version 03_단가_배포_★ 4" xfId="37130"/>
    <cellStyle name="__070517_울산_정보SW_Version 03_단가_배포_★ 5" xfId="37131"/>
    <cellStyle name="_1. 경북염색조합" xfId="35479"/>
    <cellStyle name="_1. 경북염색조합123" xfId="35480"/>
    <cellStyle name="_1. 전시물" xfId="35481"/>
    <cellStyle name="_1. 전시시설물_지역홍보관" xfId="35482"/>
    <cellStyle name="_10-1. 의장(영상관)" xfId="35483"/>
    <cellStyle name="_1육군실-시설" xfId="35484"/>
    <cellStyle name="_2차 변경설계내역(최종)20091223" xfId="44043"/>
    <cellStyle name="_5. 전시용영상_지역홍보관" xfId="35485"/>
    <cellStyle name="_7)바이오정보SW-1" xfId="35486"/>
    <cellStyle name="_7. 전시용정보영상" xfId="35487"/>
    <cellStyle name="_sc전시문화 설계견적" xfId="41219"/>
    <cellStyle name="_sc전시문화 설계견적 10" xfId="41220"/>
    <cellStyle name="_sc전시문화 설계견적 11" xfId="41221"/>
    <cellStyle name="_sc전시문화 설계견적 12" xfId="41222"/>
    <cellStyle name="_sc전시문화 설계견적 13" xfId="41223"/>
    <cellStyle name="_sc전시문화 설계견적 2" xfId="41224"/>
    <cellStyle name="_sc전시문화 설계견적 3" xfId="41225"/>
    <cellStyle name="_sc전시문화 설계견적 4" xfId="41226"/>
    <cellStyle name="_sc전시문화 설계견적 5" xfId="41227"/>
    <cellStyle name="_sc전시문화 설계견적 6" xfId="41228"/>
    <cellStyle name="_sc전시문화 설계견적 7" xfId="41229"/>
    <cellStyle name="_sc전시문화 설계견적 8" xfId="41230"/>
    <cellStyle name="_sc전시문화 설계견적 9" xfId="41231"/>
    <cellStyle name="_sc전시문화 설계견적_링크 견적" xfId="41232"/>
    <cellStyle name="_Sheet2" xfId="41233"/>
    <cellStyle name="_Sheet2 10" xfId="41234"/>
    <cellStyle name="_Sheet2 11" xfId="41235"/>
    <cellStyle name="_Sheet2 12" xfId="41236"/>
    <cellStyle name="_Sheet2 13" xfId="41237"/>
    <cellStyle name="_Sheet2 2" xfId="41238"/>
    <cellStyle name="_Sheet2 3" xfId="41239"/>
    <cellStyle name="_Sheet2 4" xfId="41240"/>
    <cellStyle name="_Sheet2 5" xfId="41241"/>
    <cellStyle name="_Sheet2 6" xfId="41242"/>
    <cellStyle name="_Sheet2 7" xfId="41243"/>
    <cellStyle name="_Sheet2 8" xfId="41244"/>
    <cellStyle name="_Sheet2 9" xfId="41245"/>
    <cellStyle name="_TCS_축중기" xfId="1430"/>
    <cellStyle name="_TCS_축중기_단가" xfId="41246"/>
    <cellStyle name="_TCS_축중기_사인물07" xfId="17317"/>
    <cellStyle name="_TCS_축중기_사인물09" xfId="1431"/>
    <cellStyle name="_TCS_축중기_사인물09 2" xfId="1432"/>
    <cellStyle name="_TCS_축중기_성모병원사인물08-11" xfId="1433"/>
    <cellStyle name="_TCS_축중기_성모병원사인물08-11 2" xfId="1434"/>
    <cellStyle name="_TCS_축중기_수강용 책걸상 14종" xfId="41247"/>
    <cellStyle name="_TCS_축중기_시흥청소년수련관07-03" xfId="1435"/>
    <cellStyle name="_TCS_축중기_시흥청소년수련관07-03 2" xfId="1436"/>
    <cellStyle name="_TCS_축중기_시흥청소년수련관07-03_광주유아전시물09-12" xfId="1437"/>
    <cellStyle name="_TCS_축중기_시흥청소년수련관07-03_보령테마거리조형물 09-11" xfId="41248"/>
    <cellStyle name="_TCS_축중기_시흥청소년수련관07-03_보령테마거리조형물09-11" xfId="41249"/>
    <cellStyle name="_TCS_축중기_시흥청소년수련관07-03_사인물07" xfId="17318"/>
    <cellStyle name="_TCS_축중기_시흥청소년수련관07-03_사인물09" xfId="1438"/>
    <cellStyle name="_TCS_축중기_시흥청소년수련관07-03_성모병원사인물08-11" xfId="1439"/>
    <cellStyle name="_TCS_축중기_시흥청소년수련관07-03_영화산업 WPC문09-06" xfId="1440"/>
    <cellStyle name="_TCS_축중기_시흥청소년수련관07-03_의정부과학전시물07-06.11" xfId="1441"/>
    <cellStyle name="_TCS_축중기_시흥청소년수련관07-03_인천동구간판 09-02" xfId="1442"/>
    <cellStyle name="_TCS_축중기_시흥청소년수련관07-03_테마거리 조형물10-2-8(조경폼)" xfId="41250"/>
    <cellStyle name="_TCS_축중기_시흥청소년수련관07-03_풍차전시물 거제09-04" xfId="1443"/>
    <cellStyle name="_TCS_축중기_시흥청소년수련관07-03_화성시꽃전시장10-03" xfId="1444"/>
    <cellStyle name="_TCS_축중기_여수시범거리간판07-03" xfId="1445"/>
    <cellStyle name="_TCS_축중기_여수시범거리간판07-03 2" xfId="1446"/>
    <cellStyle name="_TCS_축중기_여수시범거리간판07-03_광주유아전시물09-12" xfId="1447"/>
    <cellStyle name="_TCS_축중기_여수시범거리간판07-03_보령테마거리조형물 09-11" xfId="41251"/>
    <cellStyle name="_TCS_축중기_여수시범거리간판07-03_보령테마거리조형물09-11" xfId="41252"/>
    <cellStyle name="_TCS_축중기_여수시범거리간판07-03_사인물07" xfId="17319"/>
    <cellStyle name="_TCS_축중기_여수시범거리간판07-03_사인물09" xfId="1448"/>
    <cellStyle name="_TCS_축중기_여수시범거리간판07-03_성모병원사인물08-11" xfId="1449"/>
    <cellStyle name="_TCS_축중기_여수시범거리간판07-03_시흥청소년수련관_오억오천(07(1).03.13)" xfId="1450"/>
    <cellStyle name="_TCS_축중기_여수시범거리간판07-03_시흥청소년수련관_오억오천(07(1).03.13) 2" xfId="1451"/>
    <cellStyle name="_TCS_축중기_여수시범거리간판07-03_시흥청소년수련관_오억오천(07(1).03.13)_광주유아전시물09-12" xfId="1452"/>
    <cellStyle name="_TCS_축중기_여수시범거리간판07-03_시흥청소년수련관_오억오천(07(1).03.13)_보령테마거리조형물 09-11" xfId="41253"/>
    <cellStyle name="_TCS_축중기_여수시범거리간판07-03_시흥청소년수련관_오억오천(07(1).03.13)_보령테마거리조형물09-11" xfId="41254"/>
    <cellStyle name="_TCS_축중기_여수시범거리간판07-03_시흥청소년수련관_오억오천(07(1).03.13)_사인물07" xfId="17320"/>
    <cellStyle name="_TCS_축중기_여수시범거리간판07-03_시흥청소년수련관_오억오천(07(1).03.13)_사인물09" xfId="1453"/>
    <cellStyle name="_TCS_축중기_여수시범거리간판07-03_시흥청소년수련관_오억오천(07(1).03.13)_성모병원사인물08-11" xfId="1454"/>
    <cellStyle name="_TCS_축중기_여수시범거리간판07-03_시흥청소년수련관_오억오천(07(1).03.13)_영화산업 WPC문09-06" xfId="1455"/>
    <cellStyle name="_TCS_축중기_여수시범거리간판07-03_시흥청소년수련관_오억오천(07(1).03.13)_의정부과학전시물07-06.11" xfId="1456"/>
    <cellStyle name="_TCS_축중기_여수시범거리간판07-03_시흥청소년수련관_오억오천(07(1).03.13)_인천동구간판 09-02" xfId="1457"/>
    <cellStyle name="_TCS_축중기_여수시범거리간판07-03_시흥청소년수련관_오억오천(07(1).03.13)_테마거리 조형물10-2-8(조경폼)" xfId="41255"/>
    <cellStyle name="_TCS_축중기_여수시범거리간판07-03_시흥청소년수련관_오억오천(07(1).03.13)_풍차전시물 거제09-04" xfId="1458"/>
    <cellStyle name="_TCS_축중기_여수시범거리간판07-03_시흥청소년수련관_오억오천(07(1).03.13)_화성시꽃전시장10-03" xfId="1459"/>
    <cellStyle name="_TCS_축중기_여수시범거리간판07-03_영화산업 WPC문09-06" xfId="1460"/>
    <cellStyle name="_TCS_축중기_여수시범거리간판07-03_의정부과학전시물07-06.11" xfId="1461"/>
    <cellStyle name="_TCS_축중기_여수시범거리간판07-03_인천동구간판 09-02" xfId="1462"/>
    <cellStyle name="_TCS_축중기_여수시범거리간판07-03_테마거리 조형물10-2-8(조경폼)" xfId="41256"/>
    <cellStyle name="_TCS_축중기_여수시범거리간판07-03_풍차전시물 거제09-04" xfId="1463"/>
    <cellStyle name="_TCS_축중기_여수시범거리간판07-03_화성시꽃전시장10-03" xfId="1464"/>
    <cellStyle name="_TCS_축중기_영화산업 WPC문09-06" xfId="1465"/>
    <cellStyle name="_TCS_축중기_영화산업 WPC문09-06 2" xfId="1466"/>
    <cellStyle name="_TCS_축중기_인천공항여객터미널사인물08-02-28" xfId="17321"/>
    <cellStyle name="_TTMS위탁수량(KHC)" xfId="4779"/>
    <cellStyle name="_TTMS위탁수량(KHC)_1. 기계환경분야(0709)" xfId="35488"/>
    <cellStyle name="_TTMS위탁수량(KHC)_1. 기계환경분야(0709)_1. 기계환경분야(0709)" xfId="35489"/>
    <cellStyle name="_TTMS위탁수량(KHC)_1. 기계환경분야(0709)_1. 기계환경분야(0709)_공사_응집용교반기_원일기계_조달청" xfId="35490"/>
    <cellStyle name="_TTMS위탁수량(KHC)_1. 기계환경분야(0709)_1. 기계환경분야(0709)_공사_응집용교반기_원일기계_조달청_설치원가" xfId="35491"/>
    <cellStyle name="_TTMS위탁수량(KHC)_1. 기계환경분야(0709)_1. 기계환경분야(0709)_공사_응집용교반기_원일기계_조달청_설치원가_우체국예금특별회계 회계제도 개선방안 연구용역" xfId="35492"/>
    <cellStyle name="_TTMS위탁수량(KHC)_1. 기계환경분야(0709)_1. 기계환경분야(0709)_공사_응집용교반기_원일기계_조달청_설치원가_해외농업개발 농산물 물류 조사_한국농어촌공사" xfId="35493"/>
    <cellStyle name="_TTMS위탁수량(KHC)_1. 기계환경분야(0709)_1. 기계환경분야(0709)_공사_응집용교반기_원일기계_조달청_우체국예금특별회계 회계제도 개선방안 연구용역" xfId="35494"/>
    <cellStyle name="_TTMS위탁수량(KHC)_1. 기계환경분야(0709)_1. 기계환경분야(0709)_공사_응집용교반기_원일기계_조달청_해외농업개발 농산물 물류 조사_한국농어촌공사" xfId="35495"/>
    <cellStyle name="_TTMS위탁수량(KHC)_1. 기계환경분야(0709)_1. 기계환경분야(0709)_우체국예금특별회계 회계제도 개선방안 연구용역" xfId="35496"/>
    <cellStyle name="_TTMS위탁수량(KHC)_1. 기계환경분야(0709)_1. 기계환경분야(0709)_해외농업개발 농산물 물류 조사_한국농어촌공사" xfId="35497"/>
    <cellStyle name="_TTMS위탁수량(KHC)_1. 기계환경분야(0709)_1. 기계환경분야(제조)" xfId="35498"/>
    <cellStyle name="_TTMS위탁수량(KHC)_1. 기계환경분야(0709)_1. 기계환경분야(제조)_공사_응집용교반기_원일기계_조달청" xfId="35499"/>
    <cellStyle name="_TTMS위탁수량(KHC)_1. 기계환경분야(0709)_1. 기계환경분야(제조)_공사_응집용교반기_원일기계_조달청_설치원가" xfId="35500"/>
    <cellStyle name="_TTMS위탁수량(KHC)_1. 기계환경분야(0709)_1. 기계환경분야(제조)_공사_응집용교반기_원일기계_조달청_설치원가_우체국예금특별회계 회계제도 개선방안 연구용역" xfId="35501"/>
    <cellStyle name="_TTMS위탁수량(KHC)_1. 기계환경분야(0709)_1. 기계환경분야(제조)_공사_응집용교반기_원일기계_조달청_설치원가_해외농업개발 농산물 물류 조사_한국농어촌공사" xfId="35502"/>
    <cellStyle name="_TTMS위탁수량(KHC)_1. 기계환경분야(0709)_1. 기계환경분야(제조)_공사_응집용교반기_원일기계_조달청_우체국예금특별회계 회계제도 개선방안 연구용역" xfId="35503"/>
    <cellStyle name="_TTMS위탁수량(KHC)_1. 기계환경분야(0709)_1. 기계환경분야(제조)_공사_응집용교반기_원일기계_조달청_해외농업개발 농산물 물류 조사_한국농어촌공사" xfId="35504"/>
    <cellStyle name="_TTMS위탁수량(KHC)_1. 기계환경분야(0709)_1. 기계환경분야(제조)_우체국예금특별회계 회계제도 개선방안 연구용역" xfId="35505"/>
    <cellStyle name="_TTMS위탁수량(KHC)_1. 기계환경분야(0709)_1. 기계환경분야(제조)_해외농업개발 농산물 물류 조사_한국농어촌공사" xfId="35506"/>
    <cellStyle name="_TTMS위탁수량(KHC)_1. 기계환경분야(0709)_공사_응집용교반기_원일기계_조달청" xfId="35507"/>
    <cellStyle name="_TTMS위탁수량(KHC)_1. 기계환경분야(0709)_공사_응집용교반기_원일기계_조달청_설치원가" xfId="35508"/>
    <cellStyle name="_TTMS위탁수량(KHC)_1. 기계환경분야(0709)_공사_응집용교반기_원일기계_조달청_설치원가_우체국예금특별회계 회계제도 개선방안 연구용역" xfId="35509"/>
    <cellStyle name="_TTMS위탁수량(KHC)_1. 기계환경분야(0709)_공사_응집용교반기_원일기계_조달청_설치원가_해외농업개발 농산물 물류 조사_한국농어촌공사" xfId="35510"/>
    <cellStyle name="_TTMS위탁수량(KHC)_1. 기계환경분야(0709)_공사_응집용교반기_원일기계_조달청_우체국예금특별회계 회계제도 개선방안 연구용역" xfId="35511"/>
    <cellStyle name="_TTMS위탁수량(KHC)_1. 기계환경분야(0709)_공사_응집용교반기_원일기계_조달청_해외농업개발 농산물 물류 조사_한국농어촌공사" xfId="35512"/>
    <cellStyle name="_TTMS위탁수량(KHC)_1. 기계환경분야(0709)_우체국예금특별회계 회계제도 개선방안 연구용역" xfId="35513"/>
    <cellStyle name="_TTMS위탁수량(KHC)_1. 기계환경분야(0709)_해외농업개발 농산물 물류 조사_한국농어촌공사" xfId="35514"/>
    <cellStyle name="_TTMS위탁수량(KHC)_공사_응집용교반기_원일기계_조달청" xfId="35515"/>
    <cellStyle name="_TTMS위탁수량(KHC)_공사_응집용교반기_원일기계_조달청_설치원가" xfId="35516"/>
    <cellStyle name="_TTMS위탁수량(KHC)_공사_응집용교반기_원일기계_조달청_설치원가_우체국예금특별회계 회계제도 개선방안 연구용역" xfId="35517"/>
    <cellStyle name="_TTMS위탁수량(KHC)_공사_응집용교반기_원일기계_조달청_설치원가_해외농업개발 농산물 물류 조사_한국농어촌공사" xfId="35518"/>
    <cellStyle name="_TTMS위탁수량(KHC)_공사_응집용교반기_원일기계_조달청_우체국예금특별회계 회계제도 개선방안 연구용역" xfId="35519"/>
    <cellStyle name="_TTMS위탁수량(KHC)_공사_응집용교반기_원일기계_조달청_해외농업개발 농산물 물류 조사_한국농어촌공사" xfId="35520"/>
    <cellStyle name="_TTMS위탁수량(KHC)_수강용 책걸상 14종" xfId="41257"/>
    <cellStyle name="_TTMS위탁수량(KHC)_스테인레스 128종" xfId="41258"/>
    <cellStyle name="_TTMS위탁수량(KHC)_스테인레스 128종_수강용 책걸상 14종" xfId="41259"/>
    <cellStyle name="_TTMS위탁수량(KHC)_스테인레스 128종_스테인레스 가로등 2종" xfId="41260"/>
    <cellStyle name="_TTMS위탁수량(KHC)_스테인레스 42종" xfId="41261"/>
    <cellStyle name="_TTMS위탁수량(KHC)_우체국예금특별회계 회계제도 개선방안 연구용역" xfId="35521"/>
    <cellStyle name="_TTMS위탁수량(KHC)_해외농업개발 농산물 물류 조사_한국농어촌공사" xfId="35522"/>
    <cellStyle name="_가로등주" xfId="4780"/>
    <cellStyle name="_가로등주_단가" xfId="41262"/>
    <cellStyle name="_강원지역본부" xfId="4781"/>
    <cellStyle name="_강원지역본부(2006년)" xfId="4782"/>
    <cellStyle name="_강원지역본부(2006년)_1. 기계환경분야(0709)" xfId="35523"/>
    <cellStyle name="_강원지역본부(2006년)_1. 기계환경분야(0709)_1. 기계환경분야(0709)" xfId="35524"/>
    <cellStyle name="_강원지역본부(2006년)_1. 기계환경분야(0709)_1. 기계환경분야(0709)_공사_응집용교반기_원일기계_조달청" xfId="35525"/>
    <cellStyle name="_강원지역본부(2006년)_1. 기계환경분야(0709)_1. 기계환경분야(0709)_공사_응집용교반기_원일기계_조달청_설치원가" xfId="35526"/>
    <cellStyle name="_강원지역본부(2006년)_1. 기계환경분야(0709)_1. 기계환경분야(0709)_공사_응집용교반기_원일기계_조달청_설치원가_우체국예금특별회계 회계제도 개선방안 연구용역" xfId="35527"/>
    <cellStyle name="_강원지역본부(2006년)_1. 기계환경분야(0709)_1. 기계환경분야(0709)_공사_응집용교반기_원일기계_조달청_설치원가_해외농업개발 농산물 물류 조사_한국농어촌공사" xfId="35528"/>
    <cellStyle name="_강원지역본부(2006년)_1. 기계환경분야(0709)_1. 기계환경분야(0709)_공사_응집용교반기_원일기계_조달청_우체국예금특별회계 회계제도 개선방안 연구용역" xfId="35529"/>
    <cellStyle name="_강원지역본부(2006년)_1. 기계환경분야(0709)_1. 기계환경분야(0709)_공사_응집용교반기_원일기계_조달청_해외농업개발 농산물 물류 조사_한국농어촌공사" xfId="35530"/>
    <cellStyle name="_강원지역본부(2006년)_1. 기계환경분야(0709)_1. 기계환경분야(0709)_우체국예금특별회계 회계제도 개선방안 연구용역" xfId="35531"/>
    <cellStyle name="_강원지역본부(2006년)_1. 기계환경분야(0709)_1. 기계환경분야(0709)_해외농업개발 농산물 물류 조사_한국농어촌공사" xfId="35532"/>
    <cellStyle name="_강원지역본부(2006년)_1. 기계환경분야(0709)_1. 기계환경분야(제조)" xfId="35533"/>
    <cellStyle name="_강원지역본부(2006년)_1. 기계환경분야(0709)_1. 기계환경분야(제조)_공사_응집용교반기_원일기계_조달청" xfId="35534"/>
    <cellStyle name="_강원지역본부(2006년)_1. 기계환경분야(0709)_1. 기계환경분야(제조)_공사_응집용교반기_원일기계_조달청_설치원가" xfId="35535"/>
    <cellStyle name="_강원지역본부(2006년)_1. 기계환경분야(0709)_1. 기계환경분야(제조)_공사_응집용교반기_원일기계_조달청_설치원가_우체국예금특별회계 회계제도 개선방안 연구용역" xfId="35536"/>
    <cellStyle name="_강원지역본부(2006년)_1. 기계환경분야(0709)_1. 기계환경분야(제조)_공사_응집용교반기_원일기계_조달청_설치원가_해외농업개발 농산물 물류 조사_한국농어촌공사" xfId="35537"/>
    <cellStyle name="_강원지역본부(2006년)_1. 기계환경분야(0709)_1. 기계환경분야(제조)_공사_응집용교반기_원일기계_조달청_우체국예금특별회계 회계제도 개선방안 연구용역" xfId="35538"/>
    <cellStyle name="_강원지역본부(2006년)_1. 기계환경분야(0709)_1. 기계환경분야(제조)_공사_응집용교반기_원일기계_조달청_해외농업개발 농산물 물류 조사_한국농어촌공사" xfId="35539"/>
    <cellStyle name="_강원지역본부(2006년)_1. 기계환경분야(0709)_1. 기계환경분야(제조)_우체국예금특별회계 회계제도 개선방안 연구용역" xfId="35540"/>
    <cellStyle name="_강원지역본부(2006년)_1. 기계환경분야(0709)_1. 기계환경분야(제조)_해외농업개발 농산물 물류 조사_한국농어촌공사" xfId="35541"/>
    <cellStyle name="_강원지역본부(2006년)_1. 기계환경분야(0709)_공사_응집용교반기_원일기계_조달청" xfId="35542"/>
    <cellStyle name="_강원지역본부(2006년)_1. 기계환경분야(0709)_공사_응집용교반기_원일기계_조달청_설치원가" xfId="35543"/>
    <cellStyle name="_강원지역본부(2006년)_1. 기계환경분야(0709)_공사_응집용교반기_원일기계_조달청_설치원가_우체국예금특별회계 회계제도 개선방안 연구용역" xfId="35544"/>
    <cellStyle name="_강원지역본부(2006년)_1. 기계환경분야(0709)_공사_응집용교반기_원일기계_조달청_설치원가_해외농업개발 농산물 물류 조사_한국농어촌공사" xfId="35545"/>
    <cellStyle name="_강원지역본부(2006년)_1. 기계환경분야(0709)_공사_응집용교반기_원일기계_조달청_우체국예금특별회계 회계제도 개선방안 연구용역" xfId="35546"/>
    <cellStyle name="_강원지역본부(2006년)_1. 기계환경분야(0709)_공사_응집용교반기_원일기계_조달청_해외농업개발 농산물 물류 조사_한국농어촌공사" xfId="35547"/>
    <cellStyle name="_강원지역본부(2006년)_1. 기계환경분야(0709)_우체국예금특별회계 회계제도 개선방안 연구용역" xfId="35548"/>
    <cellStyle name="_강원지역본부(2006년)_1. 기계환경분야(0709)_해외농업개발 농산물 물류 조사_한국농어촌공사" xfId="35549"/>
    <cellStyle name="_강원지역본부(2006년)_공사_응집용교반기_원일기계_조달청" xfId="35550"/>
    <cellStyle name="_강원지역본부(2006년)_공사_응집용교반기_원일기계_조달청_설치원가" xfId="35551"/>
    <cellStyle name="_강원지역본부(2006년)_공사_응집용교반기_원일기계_조달청_설치원가_우체국예금특별회계 회계제도 개선방안 연구용역" xfId="35552"/>
    <cellStyle name="_강원지역본부(2006년)_공사_응집용교반기_원일기계_조달청_설치원가_해외농업개발 농산물 물류 조사_한국농어촌공사" xfId="35553"/>
    <cellStyle name="_강원지역본부(2006년)_공사_응집용교반기_원일기계_조달청_우체국예금특별회계 회계제도 개선방안 연구용역" xfId="35554"/>
    <cellStyle name="_강원지역본부(2006년)_공사_응집용교반기_원일기계_조달청_해외농업개발 농산물 물류 조사_한국농어촌공사" xfId="35555"/>
    <cellStyle name="_강원지역본부(2006년)_수강용 책걸상 14종" xfId="41263"/>
    <cellStyle name="_강원지역본부(2006년)_스테인레스 128종" xfId="41264"/>
    <cellStyle name="_강원지역본부(2006년)_스테인레스 128종_수강용 책걸상 14종" xfId="41265"/>
    <cellStyle name="_강원지역본부(2006년)_스테인레스 128종_스테인레스 가로등 2종" xfId="41266"/>
    <cellStyle name="_강원지역본부(2006년)_스테인레스 42종" xfId="41267"/>
    <cellStyle name="_강원지역본부(2006년)_우체국예금특별회계 회계제도 개선방안 연구용역" xfId="35556"/>
    <cellStyle name="_강원지역본부(2006년)_해외농업개발 농산물 물류 조사_한국농어촌공사" xfId="35557"/>
    <cellStyle name="_강원지역본부(2006년_060109)" xfId="4783"/>
    <cellStyle name="_강원지역본부(2006년_060109)_수강용 책걸상 14종" xfId="41268"/>
    <cellStyle name="_강원지역본부(2006년_060109)_스테인레스 128종" xfId="41269"/>
    <cellStyle name="_강원지역본부(2006년_060109)_스테인레스 128종_수강용 책걸상 14종" xfId="41270"/>
    <cellStyle name="_강원지역본부(2006년_060109)_스테인레스 128종_스테인레스 가로등 2종" xfId="41271"/>
    <cellStyle name="_강원지역본부(2006년_060109)_스테인레스 42종" xfId="41272"/>
    <cellStyle name="_강원지역본부(2006년-051228)" xfId="4784"/>
    <cellStyle name="_강원지역본부(2006년-051228)_1. 기계환경분야(0709)" xfId="35558"/>
    <cellStyle name="_강원지역본부(2006년-051228)_1. 기계환경분야(0709)_1. 기계환경분야(0709)" xfId="35559"/>
    <cellStyle name="_강원지역본부(2006년-051228)_1. 기계환경분야(0709)_1. 기계환경분야(0709)_공사_응집용교반기_원일기계_조달청" xfId="35560"/>
    <cellStyle name="_강원지역본부(2006년-051228)_1. 기계환경분야(0709)_1. 기계환경분야(0709)_공사_응집용교반기_원일기계_조달청_설치원가" xfId="35561"/>
    <cellStyle name="_강원지역본부(2006년-051228)_1. 기계환경분야(0709)_1. 기계환경분야(0709)_공사_응집용교반기_원일기계_조달청_설치원가_우체국예금특별회계 회계제도 개선방안 연구용역" xfId="35562"/>
    <cellStyle name="_강원지역본부(2006년-051228)_1. 기계환경분야(0709)_1. 기계환경분야(0709)_공사_응집용교반기_원일기계_조달청_설치원가_해외농업개발 농산물 물류 조사_한국농어촌공사" xfId="35563"/>
    <cellStyle name="_강원지역본부(2006년-051228)_1. 기계환경분야(0709)_1. 기계환경분야(0709)_공사_응집용교반기_원일기계_조달청_우체국예금특별회계 회계제도 개선방안 연구용역" xfId="35564"/>
    <cellStyle name="_강원지역본부(2006년-051228)_1. 기계환경분야(0709)_1. 기계환경분야(0709)_공사_응집용교반기_원일기계_조달청_해외농업개발 농산물 물류 조사_한국농어촌공사" xfId="35565"/>
    <cellStyle name="_강원지역본부(2006년-051228)_1. 기계환경분야(0709)_1. 기계환경분야(0709)_우체국예금특별회계 회계제도 개선방안 연구용역" xfId="35566"/>
    <cellStyle name="_강원지역본부(2006년-051228)_1. 기계환경분야(0709)_1. 기계환경분야(0709)_해외농업개발 농산물 물류 조사_한국농어촌공사" xfId="35567"/>
    <cellStyle name="_강원지역본부(2006년-051228)_1. 기계환경분야(0709)_1. 기계환경분야(제조)" xfId="35568"/>
    <cellStyle name="_강원지역본부(2006년-051228)_1. 기계환경분야(0709)_1. 기계환경분야(제조)_공사_응집용교반기_원일기계_조달청" xfId="35569"/>
    <cellStyle name="_강원지역본부(2006년-051228)_1. 기계환경분야(0709)_1. 기계환경분야(제조)_공사_응집용교반기_원일기계_조달청_설치원가" xfId="35570"/>
    <cellStyle name="_강원지역본부(2006년-051228)_1. 기계환경분야(0709)_1. 기계환경분야(제조)_공사_응집용교반기_원일기계_조달청_설치원가_우체국예금특별회계 회계제도 개선방안 연구용역" xfId="35571"/>
    <cellStyle name="_강원지역본부(2006년-051228)_1. 기계환경분야(0709)_1. 기계환경분야(제조)_공사_응집용교반기_원일기계_조달청_설치원가_해외농업개발 농산물 물류 조사_한국농어촌공사" xfId="35572"/>
    <cellStyle name="_강원지역본부(2006년-051228)_1. 기계환경분야(0709)_1. 기계환경분야(제조)_공사_응집용교반기_원일기계_조달청_우체국예금특별회계 회계제도 개선방안 연구용역" xfId="35573"/>
    <cellStyle name="_강원지역본부(2006년-051228)_1. 기계환경분야(0709)_1. 기계환경분야(제조)_공사_응집용교반기_원일기계_조달청_해외농업개발 농산물 물류 조사_한국농어촌공사" xfId="35574"/>
    <cellStyle name="_강원지역본부(2006년-051228)_1. 기계환경분야(0709)_1. 기계환경분야(제조)_우체국예금특별회계 회계제도 개선방안 연구용역" xfId="35575"/>
    <cellStyle name="_강원지역본부(2006년-051228)_1. 기계환경분야(0709)_1. 기계환경분야(제조)_해외농업개발 농산물 물류 조사_한국농어촌공사" xfId="35576"/>
    <cellStyle name="_강원지역본부(2006년-051228)_1. 기계환경분야(0709)_공사_응집용교반기_원일기계_조달청" xfId="35577"/>
    <cellStyle name="_강원지역본부(2006년-051228)_1. 기계환경분야(0709)_공사_응집용교반기_원일기계_조달청_설치원가" xfId="35578"/>
    <cellStyle name="_강원지역본부(2006년-051228)_1. 기계환경분야(0709)_공사_응집용교반기_원일기계_조달청_설치원가_우체국예금특별회계 회계제도 개선방안 연구용역" xfId="35579"/>
    <cellStyle name="_강원지역본부(2006년-051228)_1. 기계환경분야(0709)_공사_응집용교반기_원일기계_조달청_설치원가_해외농업개발 농산물 물류 조사_한국농어촌공사" xfId="35580"/>
    <cellStyle name="_강원지역본부(2006년-051228)_1. 기계환경분야(0709)_공사_응집용교반기_원일기계_조달청_우체국예금특별회계 회계제도 개선방안 연구용역" xfId="35581"/>
    <cellStyle name="_강원지역본부(2006년-051228)_1. 기계환경분야(0709)_공사_응집용교반기_원일기계_조달청_해외농업개발 농산물 물류 조사_한국농어촌공사" xfId="35582"/>
    <cellStyle name="_강원지역본부(2006년-051228)_1. 기계환경분야(0709)_우체국예금특별회계 회계제도 개선방안 연구용역" xfId="35583"/>
    <cellStyle name="_강원지역본부(2006년-051228)_1. 기계환경분야(0709)_해외농업개발 농산물 물류 조사_한국농어촌공사" xfId="35584"/>
    <cellStyle name="_강원지역본부(2006년-051228)_공사_응집용교반기_원일기계_조달청" xfId="35585"/>
    <cellStyle name="_강원지역본부(2006년-051228)_공사_응집용교반기_원일기계_조달청_설치원가" xfId="35586"/>
    <cellStyle name="_강원지역본부(2006년-051228)_공사_응집용교반기_원일기계_조달청_설치원가_우체국예금특별회계 회계제도 개선방안 연구용역" xfId="35587"/>
    <cellStyle name="_강원지역본부(2006년-051228)_공사_응집용교반기_원일기계_조달청_설치원가_해외농업개발 농산물 물류 조사_한국농어촌공사" xfId="35588"/>
    <cellStyle name="_강원지역본부(2006년-051228)_공사_응집용교반기_원일기계_조달청_우체국예금특별회계 회계제도 개선방안 연구용역" xfId="35589"/>
    <cellStyle name="_강원지역본부(2006년-051228)_공사_응집용교반기_원일기계_조달청_해외농업개발 농산물 물류 조사_한국농어촌공사" xfId="35590"/>
    <cellStyle name="_강원지역본부(2006년-051228)_수강용 책걸상 14종" xfId="41273"/>
    <cellStyle name="_강원지역본부(2006년-051228)_스테인레스 128종" xfId="41274"/>
    <cellStyle name="_강원지역본부(2006년-051228)_스테인레스 128종_수강용 책걸상 14종" xfId="41275"/>
    <cellStyle name="_강원지역본부(2006년-051228)_스테인레스 128종_스테인레스 가로등 2종" xfId="41276"/>
    <cellStyle name="_강원지역본부(2006년-051228)_스테인레스 42종" xfId="41277"/>
    <cellStyle name="_강원지역본부(2006년-051228)_우체국예금특별회계 회계제도 개선방안 연구용역" xfId="35591"/>
    <cellStyle name="_강원지역본부(2006년-051228)_해외농업개발 농산물 물류 조사_한국농어촌공사" xfId="35592"/>
    <cellStyle name="_강원지역본부(2006년-060102)" xfId="4785"/>
    <cellStyle name="_강원지역본부(2006년-060102)_1. 기계환경분야(0709)" xfId="35593"/>
    <cellStyle name="_강원지역본부(2006년-060102)_1. 기계환경분야(0709)_1. 기계환경분야(0709)" xfId="35594"/>
    <cellStyle name="_강원지역본부(2006년-060102)_1. 기계환경분야(0709)_1. 기계환경분야(0709)_공사_응집용교반기_원일기계_조달청" xfId="35595"/>
    <cellStyle name="_강원지역본부(2006년-060102)_1. 기계환경분야(0709)_1. 기계환경분야(0709)_공사_응집용교반기_원일기계_조달청_설치원가" xfId="35596"/>
    <cellStyle name="_강원지역본부(2006년-060102)_1. 기계환경분야(0709)_1. 기계환경분야(0709)_공사_응집용교반기_원일기계_조달청_설치원가_우체국예금특별회계 회계제도 개선방안 연구용역" xfId="35597"/>
    <cellStyle name="_강원지역본부(2006년-060102)_1. 기계환경분야(0709)_1. 기계환경분야(0709)_공사_응집용교반기_원일기계_조달청_설치원가_해외농업개발 농산물 물류 조사_한국농어촌공사" xfId="35598"/>
    <cellStyle name="_강원지역본부(2006년-060102)_1. 기계환경분야(0709)_1. 기계환경분야(0709)_공사_응집용교반기_원일기계_조달청_우체국예금특별회계 회계제도 개선방안 연구용역" xfId="35599"/>
    <cellStyle name="_강원지역본부(2006년-060102)_1. 기계환경분야(0709)_1. 기계환경분야(0709)_공사_응집용교반기_원일기계_조달청_해외농업개발 농산물 물류 조사_한국농어촌공사" xfId="35600"/>
    <cellStyle name="_강원지역본부(2006년-060102)_1. 기계환경분야(0709)_1. 기계환경분야(0709)_우체국예금특별회계 회계제도 개선방안 연구용역" xfId="35601"/>
    <cellStyle name="_강원지역본부(2006년-060102)_1. 기계환경분야(0709)_1. 기계환경분야(0709)_해외농업개발 농산물 물류 조사_한국농어촌공사" xfId="35602"/>
    <cellStyle name="_강원지역본부(2006년-060102)_1. 기계환경분야(0709)_1. 기계환경분야(제조)" xfId="35603"/>
    <cellStyle name="_강원지역본부(2006년-060102)_1. 기계환경분야(0709)_1. 기계환경분야(제조)_공사_응집용교반기_원일기계_조달청" xfId="35604"/>
    <cellStyle name="_강원지역본부(2006년-060102)_1. 기계환경분야(0709)_1. 기계환경분야(제조)_공사_응집용교반기_원일기계_조달청_설치원가" xfId="35605"/>
    <cellStyle name="_강원지역본부(2006년-060102)_1. 기계환경분야(0709)_1. 기계환경분야(제조)_공사_응집용교반기_원일기계_조달청_설치원가_우체국예금특별회계 회계제도 개선방안 연구용역" xfId="35606"/>
    <cellStyle name="_강원지역본부(2006년-060102)_1. 기계환경분야(0709)_1. 기계환경분야(제조)_공사_응집용교반기_원일기계_조달청_설치원가_해외농업개발 농산물 물류 조사_한국농어촌공사" xfId="35607"/>
    <cellStyle name="_강원지역본부(2006년-060102)_1. 기계환경분야(0709)_1. 기계환경분야(제조)_공사_응집용교반기_원일기계_조달청_우체국예금특별회계 회계제도 개선방안 연구용역" xfId="35608"/>
    <cellStyle name="_강원지역본부(2006년-060102)_1. 기계환경분야(0709)_1. 기계환경분야(제조)_공사_응집용교반기_원일기계_조달청_해외농업개발 농산물 물류 조사_한국농어촌공사" xfId="35609"/>
    <cellStyle name="_강원지역본부(2006년-060102)_1. 기계환경분야(0709)_1. 기계환경분야(제조)_우체국예금특별회계 회계제도 개선방안 연구용역" xfId="35610"/>
    <cellStyle name="_강원지역본부(2006년-060102)_1. 기계환경분야(0709)_1. 기계환경분야(제조)_해외농업개발 농산물 물류 조사_한국농어촌공사" xfId="35611"/>
    <cellStyle name="_강원지역본부(2006년-060102)_1. 기계환경분야(0709)_공사_응집용교반기_원일기계_조달청" xfId="35612"/>
    <cellStyle name="_강원지역본부(2006년-060102)_1. 기계환경분야(0709)_공사_응집용교반기_원일기계_조달청_설치원가" xfId="35613"/>
    <cellStyle name="_강원지역본부(2006년-060102)_1. 기계환경분야(0709)_공사_응집용교반기_원일기계_조달청_설치원가_우체국예금특별회계 회계제도 개선방안 연구용역" xfId="35614"/>
    <cellStyle name="_강원지역본부(2006년-060102)_1. 기계환경분야(0709)_공사_응집용교반기_원일기계_조달청_설치원가_해외농업개발 농산물 물류 조사_한국농어촌공사" xfId="35615"/>
    <cellStyle name="_강원지역본부(2006년-060102)_1. 기계환경분야(0709)_공사_응집용교반기_원일기계_조달청_우체국예금특별회계 회계제도 개선방안 연구용역" xfId="35616"/>
    <cellStyle name="_강원지역본부(2006년-060102)_1. 기계환경분야(0709)_공사_응집용교반기_원일기계_조달청_해외농업개발 농산물 물류 조사_한국농어촌공사" xfId="35617"/>
    <cellStyle name="_강원지역본부(2006년-060102)_1. 기계환경분야(0709)_우체국예금특별회계 회계제도 개선방안 연구용역" xfId="35618"/>
    <cellStyle name="_강원지역본부(2006년-060102)_1. 기계환경분야(0709)_해외농업개발 농산물 물류 조사_한국농어촌공사" xfId="35619"/>
    <cellStyle name="_강원지역본부(2006년-060102)_공사_응집용교반기_원일기계_조달청" xfId="35620"/>
    <cellStyle name="_강원지역본부(2006년-060102)_공사_응집용교반기_원일기계_조달청_설치원가" xfId="35621"/>
    <cellStyle name="_강원지역본부(2006년-060102)_공사_응집용교반기_원일기계_조달청_설치원가_우체국예금특별회계 회계제도 개선방안 연구용역" xfId="35622"/>
    <cellStyle name="_강원지역본부(2006년-060102)_공사_응집용교반기_원일기계_조달청_설치원가_해외농업개발 농산물 물류 조사_한국농어촌공사" xfId="35623"/>
    <cellStyle name="_강원지역본부(2006년-060102)_공사_응집용교반기_원일기계_조달청_우체국예금특별회계 회계제도 개선방안 연구용역" xfId="35624"/>
    <cellStyle name="_강원지역본부(2006년-060102)_공사_응집용교반기_원일기계_조달청_해외농업개발 농산물 물류 조사_한국농어촌공사" xfId="35625"/>
    <cellStyle name="_강원지역본부(2006년-060102)_수강용 책걸상 14종" xfId="41278"/>
    <cellStyle name="_강원지역본부(2006년-060102)_스테인레스 128종" xfId="41279"/>
    <cellStyle name="_강원지역본부(2006년-060102)_스테인레스 128종_수강용 책걸상 14종" xfId="41280"/>
    <cellStyle name="_강원지역본부(2006년-060102)_스테인레스 128종_스테인레스 가로등 2종" xfId="41281"/>
    <cellStyle name="_강원지역본부(2006년-060102)_스테인레스 42종" xfId="41282"/>
    <cellStyle name="_강원지역본부(2006년-060102)_우체국예금특별회계 회계제도 개선방안 연구용역" xfId="35626"/>
    <cellStyle name="_강원지역본부(2006년-060102)_해외농업개발 농산물 물류 조사_한국농어촌공사" xfId="35627"/>
    <cellStyle name="_강원지역본부(2006년-0602011)" xfId="35628"/>
    <cellStyle name="_강원지역본부(2006년-0602011)_1. 기계환경분야(0709)" xfId="35629"/>
    <cellStyle name="_강원지역본부(2006년-0602011)_1. 기계환경분야(0709)_1. 기계환경분야(0709)" xfId="35630"/>
    <cellStyle name="_강원지역본부(2006년-0602011)_1. 기계환경분야(0709)_1. 기계환경분야(0709)_공사_응집용교반기_원일기계_조달청" xfId="35631"/>
    <cellStyle name="_강원지역본부(2006년-0602011)_1. 기계환경분야(0709)_1. 기계환경분야(0709)_공사_응집용교반기_원일기계_조달청_설치원가" xfId="35632"/>
    <cellStyle name="_강원지역본부(2006년-0602011)_1. 기계환경분야(0709)_1. 기계환경분야(0709)_공사_응집용교반기_원일기계_조달청_설치원가_우체국예금특별회계 회계제도 개선방안 연구용역" xfId="35633"/>
    <cellStyle name="_강원지역본부(2006년-0602011)_1. 기계환경분야(0709)_1. 기계환경분야(0709)_공사_응집용교반기_원일기계_조달청_설치원가_해외농업개발 농산물 물류 조사_한국농어촌공사" xfId="35634"/>
    <cellStyle name="_강원지역본부(2006년-0602011)_1. 기계환경분야(0709)_1. 기계환경분야(0709)_공사_응집용교반기_원일기계_조달청_우체국예금특별회계 회계제도 개선방안 연구용역" xfId="35635"/>
    <cellStyle name="_강원지역본부(2006년-0602011)_1. 기계환경분야(0709)_1. 기계환경분야(0709)_공사_응집용교반기_원일기계_조달청_해외농업개발 농산물 물류 조사_한국농어촌공사" xfId="35636"/>
    <cellStyle name="_강원지역본부(2006년-0602011)_1. 기계환경분야(0709)_1. 기계환경분야(0709)_우체국예금특별회계 회계제도 개선방안 연구용역" xfId="35637"/>
    <cellStyle name="_강원지역본부(2006년-0602011)_1. 기계환경분야(0709)_1. 기계환경분야(0709)_해외농업개발 농산물 물류 조사_한국농어촌공사" xfId="35638"/>
    <cellStyle name="_강원지역본부(2006년-0602011)_1. 기계환경분야(0709)_1. 기계환경분야(제조)" xfId="35639"/>
    <cellStyle name="_강원지역본부(2006년-0602011)_1. 기계환경분야(0709)_1. 기계환경분야(제조)_공사_응집용교반기_원일기계_조달청" xfId="35640"/>
    <cellStyle name="_강원지역본부(2006년-0602011)_1. 기계환경분야(0709)_1. 기계환경분야(제조)_공사_응집용교반기_원일기계_조달청_설치원가" xfId="35641"/>
    <cellStyle name="_강원지역본부(2006년-0602011)_1. 기계환경분야(0709)_1. 기계환경분야(제조)_공사_응집용교반기_원일기계_조달청_설치원가_우체국예금특별회계 회계제도 개선방안 연구용역" xfId="35642"/>
    <cellStyle name="_강원지역본부(2006년-0602011)_1. 기계환경분야(0709)_1. 기계환경분야(제조)_공사_응집용교반기_원일기계_조달청_설치원가_해외농업개발 농산물 물류 조사_한국농어촌공사" xfId="35643"/>
    <cellStyle name="_강원지역본부(2006년-0602011)_1. 기계환경분야(0709)_1. 기계환경분야(제조)_공사_응집용교반기_원일기계_조달청_우체국예금특별회계 회계제도 개선방안 연구용역" xfId="35644"/>
    <cellStyle name="_강원지역본부(2006년-0602011)_1. 기계환경분야(0709)_1. 기계환경분야(제조)_공사_응집용교반기_원일기계_조달청_해외농업개발 농산물 물류 조사_한국농어촌공사" xfId="35645"/>
    <cellStyle name="_강원지역본부(2006년-0602011)_1. 기계환경분야(0709)_1. 기계환경분야(제조)_우체국예금특별회계 회계제도 개선방안 연구용역" xfId="35646"/>
    <cellStyle name="_강원지역본부(2006년-0602011)_1. 기계환경분야(0709)_1. 기계환경분야(제조)_해외농업개발 농산물 물류 조사_한국농어촌공사" xfId="35647"/>
    <cellStyle name="_강원지역본부(2006년-0602011)_1. 기계환경분야(0709)_공사_응집용교반기_원일기계_조달청" xfId="35648"/>
    <cellStyle name="_강원지역본부(2006년-0602011)_1. 기계환경분야(0709)_공사_응집용교반기_원일기계_조달청_설치원가" xfId="35649"/>
    <cellStyle name="_강원지역본부(2006년-0602011)_1. 기계환경분야(0709)_공사_응집용교반기_원일기계_조달청_설치원가_우체국예금특별회계 회계제도 개선방안 연구용역" xfId="35650"/>
    <cellStyle name="_강원지역본부(2006년-0602011)_1. 기계환경분야(0709)_공사_응집용교반기_원일기계_조달청_설치원가_해외농업개발 농산물 물류 조사_한국농어촌공사" xfId="35651"/>
    <cellStyle name="_강원지역본부(2006년-0602011)_1. 기계환경분야(0709)_공사_응집용교반기_원일기계_조달청_우체국예금특별회계 회계제도 개선방안 연구용역" xfId="35652"/>
    <cellStyle name="_강원지역본부(2006년-0602011)_1. 기계환경분야(0709)_공사_응집용교반기_원일기계_조달청_해외농업개발 농산물 물류 조사_한국농어촌공사" xfId="35653"/>
    <cellStyle name="_강원지역본부(2006년-0602011)_1. 기계환경분야(0709)_우체국예금특별회계 회계제도 개선방안 연구용역" xfId="35654"/>
    <cellStyle name="_강원지역본부(2006년-0602011)_1. 기계환경분야(0709)_해외농업개발 농산물 물류 조사_한국농어촌공사" xfId="35655"/>
    <cellStyle name="_강원지역본부(2006년-0602011)_공사_응집용교반기_원일기계_조달청" xfId="35656"/>
    <cellStyle name="_강원지역본부(2006년-0602011)_공사_응집용교반기_원일기계_조달청_설치원가" xfId="35657"/>
    <cellStyle name="_강원지역본부(2006년-0602011)_공사_응집용교반기_원일기계_조달청_설치원가_우체국예금특별회계 회계제도 개선방안 연구용역" xfId="35658"/>
    <cellStyle name="_강원지역본부(2006년-0602011)_공사_응집용교반기_원일기계_조달청_설치원가_해외농업개발 농산물 물류 조사_한국농어촌공사" xfId="35659"/>
    <cellStyle name="_강원지역본부(2006년-0602011)_공사_응집용교반기_원일기계_조달청_우체국예금특별회계 회계제도 개선방안 연구용역" xfId="35660"/>
    <cellStyle name="_강원지역본부(2006년-0602011)_공사_응집용교반기_원일기계_조달청_해외농업개발 농산물 물류 조사_한국농어촌공사" xfId="35661"/>
    <cellStyle name="_강원지역본부(2006년-0602011)_우체국예금특별회계 회계제도 개선방안 연구용역" xfId="35662"/>
    <cellStyle name="_강원지역본부(2006년-0602011)_해외농업개발 농산물 물류 조사_한국농어촌공사" xfId="35663"/>
    <cellStyle name="_강원지역본부_단가" xfId="41283"/>
    <cellStyle name="_강원지역본부_수강용 책걸상 14종" xfId="41284"/>
    <cellStyle name="_개선형표지판(제조)-전송" xfId="41285"/>
    <cellStyle name="_개선형표지판(제조)-전송_단가" xfId="41286"/>
    <cellStyle name="_건조기최종" xfId="4786"/>
    <cellStyle name="_경남본부_2006년도_유지관리대상수량" xfId="4787"/>
    <cellStyle name="_경남본부_2006년도_유지관리대상수량_경남지역본부(2006년)" xfId="4788"/>
    <cellStyle name="_경남본부_2006년도_유지관리대상수량_경남지역본부(2006년)_수강용 책걸상 14종" xfId="41287"/>
    <cellStyle name="_경남본부_2006년도_유지관리대상수량_경남지역본부(2006년)_스테인레스 128종" xfId="41288"/>
    <cellStyle name="_경남본부_2006년도_유지관리대상수량_경남지역본부(2006년)_스테인레스 128종_수강용 책걸상 14종" xfId="41289"/>
    <cellStyle name="_경남본부_2006년도_유지관리대상수량_경남지역본부(2006년)_스테인레스 128종_스테인레스 가로등 2종" xfId="41290"/>
    <cellStyle name="_경남본부_2006년도_유지관리대상수량_경남지역본부(2006년)_스테인레스 42종" xfId="41291"/>
    <cellStyle name="_경남본부_2006년도_유지관리대상수량_경남지역본부(2006년도)" xfId="4789"/>
    <cellStyle name="_경남본부_2006년도_유지관리대상수량_경남지역본부(2006년도)_수강용 책걸상 14종" xfId="41292"/>
    <cellStyle name="_경남본부_2006년도_유지관리대상수량_경남지역본부(2006년도)_스테인레스 128종" xfId="41293"/>
    <cellStyle name="_경남본부_2006년도_유지관리대상수량_경남지역본부(2006년도)_스테인레스 128종_수강용 책걸상 14종" xfId="41294"/>
    <cellStyle name="_경남본부_2006년도_유지관리대상수량_경남지역본부(2006년도)_스테인레스 128종_스테인레스 가로등 2종" xfId="41295"/>
    <cellStyle name="_경남본부_2006년도_유지관리대상수량_경남지역본부(2006년도)_스테인레스 42종" xfId="41296"/>
    <cellStyle name="_경남본부_2006년도_유지관리대상수량_수강용 책걸상 14종" xfId="41297"/>
    <cellStyle name="_경남본부_2006년도_유지관리대상수량_스테인레스 128종" xfId="41298"/>
    <cellStyle name="_경남본부_2006년도_유지관리대상수량_스테인레스 128종_수강용 책걸상 14종" xfId="41299"/>
    <cellStyle name="_경남본부_2006년도_유지관리대상수량_스테인레스 128종_스테인레스 가로등 2종" xfId="41300"/>
    <cellStyle name="_경남본부_2006년도_유지관리대상수량_스테인레스 42종" xfId="41301"/>
    <cellStyle name="_경남지역본부-" xfId="4790"/>
    <cellStyle name="_경남지역본부_20041220_상반기" xfId="1467"/>
    <cellStyle name="_경남지역본부_20041220_상반기 2" xfId="17322"/>
    <cellStyle name="_경남지역본부_20041220_상반기 3" xfId="17323"/>
    <cellStyle name="_경남지역본부_20041220_상반기 4" xfId="17324"/>
    <cellStyle name="_경남지역본부_20041220_상반기_1. 기계환경분야(0709)" xfId="35664"/>
    <cellStyle name="_경남지역본부_20041220_상반기_1. 기계환경분야(0709)_1. 기계환경분야(0709)" xfId="35665"/>
    <cellStyle name="_경남지역본부_20041220_상반기_1. 기계환경분야(0709)_1. 기계환경분야(0709)_공사_응집용교반기_원일기계_조달청" xfId="35666"/>
    <cellStyle name="_경남지역본부_20041220_상반기_1. 기계환경분야(0709)_1. 기계환경분야(0709)_공사_응집용교반기_원일기계_조달청_설치원가" xfId="35667"/>
    <cellStyle name="_경남지역본부_20041220_상반기_1. 기계환경분야(0709)_1. 기계환경분야(0709)_공사_응집용교반기_원일기계_조달청_설치원가_우체국예금특별회계 회계제도 개선방안 연구용역" xfId="35668"/>
    <cellStyle name="_경남지역본부_20041220_상반기_1. 기계환경분야(0709)_1. 기계환경분야(0709)_공사_응집용교반기_원일기계_조달청_설치원가_해외농업개발 농산물 물류 조사_한국농어촌공사" xfId="35669"/>
    <cellStyle name="_경남지역본부_20041220_상반기_1. 기계환경분야(0709)_1. 기계환경분야(0709)_공사_응집용교반기_원일기계_조달청_우체국예금특별회계 회계제도 개선방안 연구용역" xfId="35670"/>
    <cellStyle name="_경남지역본부_20041220_상반기_1. 기계환경분야(0709)_1. 기계환경분야(0709)_공사_응집용교반기_원일기계_조달청_해외농업개발 농산물 물류 조사_한국농어촌공사" xfId="35671"/>
    <cellStyle name="_경남지역본부_20041220_상반기_1. 기계환경분야(0709)_1. 기계환경분야(0709)_우체국예금특별회계 회계제도 개선방안 연구용역" xfId="35672"/>
    <cellStyle name="_경남지역본부_20041220_상반기_1. 기계환경분야(0709)_1. 기계환경분야(0709)_해외농업개발 농산물 물류 조사_한국농어촌공사" xfId="35673"/>
    <cellStyle name="_경남지역본부_20041220_상반기_1. 기계환경분야(0709)_1. 기계환경분야(제조)" xfId="35674"/>
    <cellStyle name="_경남지역본부_20041220_상반기_1. 기계환경분야(0709)_1. 기계환경분야(제조)_공사_응집용교반기_원일기계_조달청" xfId="35675"/>
    <cellStyle name="_경남지역본부_20041220_상반기_1. 기계환경분야(0709)_1. 기계환경분야(제조)_공사_응집용교반기_원일기계_조달청_설치원가" xfId="35676"/>
    <cellStyle name="_경남지역본부_20041220_상반기_1. 기계환경분야(0709)_1. 기계환경분야(제조)_공사_응집용교반기_원일기계_조달청_설치원가_우체국예금특별회계 회계제도 개선방안 연구용역" xfId="35677"/>
    <cellStyle name="_경남지역본부_20041220_상반기_1. 기계환경분야(0709)_1. 기계환경분야(제조)_공사_응집용교반기_원일기계_조달청_설치원가_해외농업개발 농산물 물류 조사_한국농어촌공사" xfId="35678"/>
    <cellStyle name="_경남지역본부_20041220_상반기_1. 기계환경분야(0709)_1. 기계환경분야(제조)_공사_응집용교반기_원일기계_조달청_우체국예금특별회계 회계제도 개선방안 연구용역" xfId="35679"/>
    <cellStyle name="_경남지역본부_20041220_상반기_1. 기계환경분야(0709)_1. 기계환경분야(제조)_공사_응집용교반기_원일기계_조달청_해외농업개발 농산물 물류 조사_한국농어촌공사" xfId="35680"/>
    <cellStyle name="_경남지역본부_20041220_상반기_1. 기계환경분야(0709)_1. 기계환경분야(제조)_우체국예금특별회계 회계제도 개선방안 연구용역" xfId="35681"/>
    <cellStyle name="_경남지역본부_20041220_상반기_1. 기계환경분야(0709)_1. 기계환경분야(제조)_해외농업개발 농산물 물류 조사_한국농어촌공사" xfId="35682"/>
    <cellStyle name="_경남지역본부_20041220_상반기_1. 기계환경분야(0709)_공사_응집용교반기_원일기계_조달청" xfId="35683"/>
    <cellStyle name="_경남지역본부_20041220_상반기_1. 기계환경분야(0709)_공사_응집용교반기_원일기계_조달청_설치원가" xfId="35684"/>
    <cellStyle name="_경남지역본부_20041220_상반기_1. 기계환경분야(0709)_공사_응집용교반기_원일기계_조달청_설치원가_우체국예금특별회계 회계제도 개선방안 연구용역" xfId="35685"/>
    <cellStyle name="_경남지역본부_20041220_상반기_1. 기계환경분야(0709)_공사_응집용교반기_원일기계_조달청_설치원가_해외농업개발 농산물 물류 조사_한국농어촌공사" xfId="35686"/>
    <cellStyle name="_경남지역본부_20041220_상반기_1. 기계환경분야(0709)_공사_응집용교반기_원일기계_조달청_우체국예금특별회계 회계제도 개선방안 연구용역" xfId="35687"/>
    <cellStyle name="_경남지역본부_20041220_상반기_1. 기계환경분야(0709)_공사_응집용교반기_원일기계_조달청_해외농업개발 농산물 물류 조사_한국농어촌공사" xfId="35688"/>
    <cellStyle name="_경남지역본부_20041220_상반기_1. 기계환경분야(0709)_우체국예금특별회계 회계제도 개선방안 연구용역" xfId="35689"/>
    <cellStyle name="_경남지역본부_20041220_상반기_1. 기계환경분야(0709)_해외농업개발 농산물 물류 조사_한국농어촌공사" xfId="35690"/>
    <cellStyle name="_경남지역본부_20041220_상반기_2005년도급내역서" xfId="1468"/>
    <cellStyle name="_경남지역본부_20041220_상반기_2005년도급내역서 2" xfId="17325"/>
    <cellStyle name="_경남지역본부_20041220_상반기_2005년도급내역서 3" xfId="17326"/>
    <cellStyle name="_경남지역본부_20041220_상반기_2005년도급내역서 4" xfId="17327"/>
    <cellStyle name="_경남지역본부_20041220_상반기_2005년도급내역서_1. 기계환경분야(0709)" xfId="35691"/>
    <cellStyle name="_경남지역본부_20041220_상반기_2005년도급내역서_1. 기계환경분야(0709)_1. 기계환경분야(0709)" xfId="35692"/>
    <cellStyle name="_경남지역본부_20041220_상반기_2005년도급내역서_1. 기계환경분야(0709)_1. 기계환경분야(0709)_공사_응집용교반기_원일기계_조달청" xfId="35693"/>
    <cellStyle name="_경남지역본부_20041220_상반기_2005년도급내역서_1. 기계환경분야(0709)_1. 기계환경분야(0709)_공사_응집용교반기_원일기계_조달청_설치원가" xfId="35694"/>
    <cellStyle name="_경남지역본부_20041220_상반기_2005년도급내역서_1. 기계환경분야(0709)_1. 기계환경분야(0709)_공사_응집용교반기_원일기계_조달청_설치원가_우체국예금특별회계 회계제도 개선방안 연구용역" xfId="35695"/>
    <cellStyle name="_경남지역본부_20041220_상반기_2005년도급내역서_1. 기계환경분야(0709)_1. 기계환경분야(0709)_공사_응집용교반기_원일기계_조달청_설치원가_해외농업개발 농산물 물류 조사_한국농어촌공사" xfId="35696"/>
    <cellStyle name="_경남지역본부_20041220_상반기_2005년도급내역서_1. 기계환경분야(0709)_1. 기계환경분야(0709)_공사_응집용교반기_원일기계_조달청_우체국예금특별회계 회계제도 개선방안 연구용역" xfId="35697"/>
    <cellStyle name="_경남지역본부_20041220_상반기_2005년도급내역서_1. 기계환경분야(0709)_1. 기계환경분야(0709)_공사_응집용교반기_원일기계_조달청_해외농업개발 농산물 물류 조사_한국농어촌공사" xfId="35698"/>
    <cellStyle name="_경남지역본부_20041220_상반기_2005년도급내역서_1. 기계환경분야(0709)_1. 기계환경분야(0709)_우체국예금특별회계 회계제도 개선방안 연구용역" xfId="35699"/>
    <cellStyle name="_경남지역본부_20041220_상반기_2005년도급내역서_1. 기계환경분야(0709)_1. 기계환경분야(0709)_해외농업개발 농산물 물류 조사_한국농어촌공사" xfId="35700"/>
    <cellStyle name="_경남지역본부_20041220_상반기_2005년도급내역서_1. 기계환경분야(0709)_1. 기계환경분야(제조)" xfId="35701"/>
    <cellStyle name="_경남지역본부_20041220_상반기_2005년도급내역서_1. 기계환경분야(0709)_1. 기계환경분야(제조)_공사_응집용교반기_원일기계_조달청" xfId="35702"/>
    <cellStyle name="_경남지역본부_20041220_상반기_2005년도급내역서_1. 기계환경분야(0709)_1. 기계환경분야(제조)_공사_응집용교반기_원일기계_조달청_설치원가" xfId="35703"/>
    <cellStyle name="_경남지역본부_20041220_상반기_2005년도급내역서_1. 기계환경분야(0709)_1. 기계환경분야(제조)_공사_응집용교반기_원일기계_조달청_설치원가_우체국예금특별회계 회계제도 개선방안 연구용역" xfId="35704"/>
    <cellStyle name="_경남지역본부_20041220_상반기_2005년도급내역서_1. 기계환경분야(0709)_1. 기계환경분야(제조)_공사_응집용교반기_원일기계_조달청_설치원가_해외농업개발 농산물 물류 조사_한국농어촌공사" xfId="35705"/>
    <cellStyle name="_경남지역본부_20041220_상반기_2005년도급내역서_1. 기계환경분야(0709)_1. 기계환경분야(제조)_공사_응집용교반기_원일기계_조달청_우체국예금특별회계 회계제도 개선방안 연구용역" xfId="35706"/>
    <cellStyle name="_경남지역본부_20041220_상반기_2005년도급내역서_1. 기계환경분야(0709)_1. 기계환경분야(제조)_공사_응집용교반기_원일기계_조달청_해외농업개발 농산물 물류 조사_한국농어촌공사" xfId="35707"/>
    <cellStyle name="_경남지역본부_20041220_상반기_2005년도급내역서_1. 기계환경분야(0709)_1. 기계환경분야(제조)_우체국예금특별회계 회계제도 개선방안 연구용역" xfId="35708"/>
    <cellStyle name="_경남지역본부_20041220_상반기_2005년도급내역서_1. 기계환경분야(0709)_1. 기계환경분야(제조)_해외농업개발 농산물 물류 조사_한국농어촌공사" xfId="35709"/>
    <cellStyle name="_경남지역본부_20041220_상반기_2005년도급내역서_1. 기계환경분야(0709)_공사_응집용교반기_원일기계_조달청" xfId="35710"/>
    <cellStyle name="_경남지역본부_20041220_상반기_2005년도급내역서_1. 기계환경분야(0709)_공사_응집용교반기_원일기계_조달청_설치원가" xfId="35711"/>
    <cellStyle name="_경남지역본부_20041220_상반기_2005년도급내역서_1. 기계환경분야(0709)_공사_응집용교반기_원일기계_조달청_설치원가_우체국예금특별회계 회계제도 개선방안 연구용역" xfId="35712"/>
    <cellStyle name="_경남지역본부_20041220_상반기_2005년도급내역서_1. 기계환경분야(0709)_공사_응집용교반기_원일기계_조달청_설치원가_해외농업개발 농산물 물류 조사_한국농어촌공사" xfId="35713"/>
    <cellStyle name="_경남지역본부_20041220_상반기_2005년도급내역서_1. 기계환경분야(0709)_공사_응집용교반기_원일기계_조달청_우체국예금특별회계 회계제도 개선방안 연구용역" xfId="35714"/>
    <cellStyle name="_경남지역본부_20041220_상반기_2005년도급내역서_1. 기계환경분야(0709)_공사_응집용교반기_원일기계_조달청_해외농업개발 농산물 물류 조사_한국농어촌공사" xfId="35715"/>
    <cellStyle name="_경남지역본부_20041220_상반기_2005년도급내역서_1. 기계환경분야(0709)_우체국예금특별회계 회계제도 개선방안 연구용역" xfId="35716"/>
    <cellStyle name="_경남지역본부_20041220_상반기_2005년도급내역서_1. 기계환경분야(0709)_해외농업개발 농산물 물류 조사_한국농어촌공사" xfId="35717"/>
    <cellStyle name="_경남지역본부_20041220_상반기_2005년도급내역서_TTMS위탁수량(KHC)" xfId="4791"/>
    <cellStyle name="_경남지역본부_20041220_상반기_2005년도급내역서_TTMS위탁수량(KHC)_1. 기계환경분야(0709)" xfId="35718"/>
    <cellStyle name="_경남지역본부_20041220_상반기_2005년도급내역서_TTMS위탁수량(KHC)_1. 기계환경분야(0709)_1. 기계환경분야(0709)" xfId="35719"/>
    <cellStyle name="_경남지역본부_20041220_상반기_2005년도급내역서_TTMS위탁수량(KHC)_1. 기계환경분야(0709)_1. 기계환경분야(0709)_공사_응집용교반기_원일기계_조달청" xfId="35720"/>
    <cellStyle name="_경남지역본부_20041220_상반기_2005년도급내역서_TTMS위탁수량(KHC)_1. 기계환경분야(0709)_1. 기계환경분야(0709)_공사_응집용교반기_원일기계_조달청_설치원가" xfId="35721"/>
    <cellStyle name="_경남지역본부_20041220_상반기_2005년도급내역서_TTMS위탁수량(KHC)_1. 기계환경분야(0709)_1. 기계환경분야(0709)_공사_응집용교반기_원일기계_조달청_설치원가_우체국예금특별회계 회계제도 개선방안 연구용역" xfId="35722"/>
    <cellStyle name="_경남지역본부_20041220_상반기_2005년도급내역서_TTMS위탁수량(KHC)_1. 기계환경분야(0709)_1. 기계환경분야(0709)_공사_응집용교반기_원일기계_조달청_설치원가_해외농업개발 농산물 물류 조사_한국농어촌공사" xfId="35723"/>
    <cellStyle name="_경남지역본부_20041220_상반기_2005년도급내역서_TTMS위탁수량(KHC)_1. 기계환경분야(0709)_1. 기계환경분야(0709)_공사_응집용교반기_원일기계_조달청_우체국예금특별회계 회계제도 개선방안 연구용역" xfId="35724"/>
    <cellStyle name="_경남지역본부_20041220_상반기_2005년도급내역서_TTMS위탁수량(KHC)_1. 기계환경분야(0709)_1. 기계환경분야(0709)_공사_응집용교반기_원일기계_조달청_해외농업개발 농산물 물류 조사_한국농어촌공사" xfId="35725"/>
    <cellStyle name="_경남지역본부_20041220_상반기_2005년도급내역서_TTMS위탁수량(KHC)_1. 기계환경분야(0709)_1. 기계환경분야(0709)_우체국예금특별회계 회계제도 개선방안 연구용역" xfId="35726"/>
    <cellStyle name="_경남지역본부_20041220_상반기_2005년도급내역서_TTMS위탁수량(KHC)_1. 기계환경분야(0709)_1. 기계환경분야(0709)_해외농업개발 농산물 물류 조사_한국농어촌공사" xfId="35727"/>
    <cellStyle name="_경남지역본부_20041220_상반기_2005년도급내역서_TTMS위탁수량(KHC)_1. 기계환경분야(0709)_1. 기계환경분야(제조)" xfId="35728"/>
    <cellStyle name="_경남지역본부_20041220_상반기_2005년도급내역서_TTMS위탁수량(KHC)_1. 기계환경분야(0709)_1. 기계환경분야(제조)_공사_응집용교반기_원일기계_조달청" xfId="35729"/>
    <cellStyle name="_경남지역본부_20041220_상반기_2005년도급내역서_TTMS위탁수량(KHC)_1. 기계환경분야(0709)_1. 기계환경분야(제조)_공사_응집용교반기_원일기계_조달청_설치원가" xfId="35730"/>
    <cellStyle name="_경남지역본부_20041220_상반기_2005년도급내역서_TTMS위탁수량(KHC)_1. 기계환경분야(0709)_1. 기계환경분야(제조)_공사_응집용교반기_원일기계_조달청_설치원가_우체국예금특별회계 회계제도 개선방안 연구용역" xfId="35731"/>
    <cellStyle name="_경남지역본부_20041220_상반기_2005년도급내역서_TTMS위탁수량(KHC)_1. 기계환경분야(0709)_1. 기계환경분야(제조)_공사_응집용교반기_원일기계_조달청_설치원가_해외농업개발 농산물 물류 조사_한국농어촌공사" xfId="35732"/>
    <cellStyle name="_경남지역본부_20041220_상반기_2005년도급내역서_TTMS위탁수량(KHC)_1. 기계환경분야(0709)_1. 기계환경분야(제조)_공사_응집용교반기_원일기계_조달청_우체국예금특별회계 회계제도 개선방안 연구용역" xfId="35733"/>
    <cellStyle name="_경남지역본부_20041220_상반기_2005년도급내역서_TTMS위탁수량(KHC)_1. 기계환경분야(0709)_1. 기계환경분야(제조)_공사_응집용교반기_원일기계_조달청_해외농업개발 농산물 물류 조사_한국농어촌공사" xfId="35734"/>
    <cellStyle name="_경남지역본부_20041220_상반기_2005년도급내역서_TTMS위탁수량(KHC)_1. 기계환경분야(0709)_1. 기계환경분야(제조)_우체국예금특별회계 회계제도 개선방안 연구용역" xfId="35735"/>
    <cellStyle name="_경남지역본부_20041220_상반기_2005년도급내역서_TTMS위탁수량(KHC)_1. 기계환경분야(0709)_1. 기계환경분야(제조)_해외농업개발 농산물 물류 조사_한국농어촌공사" xfId="35736"/>
    <cellStyle name="_경남지역본부_20041220_상반기_2005년도급내역서_TTMS위탁수량(KHC)_1. 기계환경분야(0709)_공사_응집용교반기_원일기계_조달청" xfId="35737"/>
    <cellStyle name="_경남지역본부_20041220_상반기_2005년도급내역서_TTMS위탁수량(KHC)_1. 기계환경분야(0709)_공사_응집용교반기_원일기계_조달청_설치원가" xfId="35738"/>
    <cellStyle name="_경남지역본부_20041220_상반기_2005년도급내역서_TTMS위탁수량(KHC)_1. 기계환경분야(0709)_공사_응집용교반기_원일기계_조달청_설치원가_우체국예금특별회계 회계제도 개선방안 연구용역" xfId="35739"/>
    <cellStyle name="_경남지역본부_20041220_상반기_2005년도급내역서_TTMS위탁수량(KHC)_1. 기계환경분야(0709)_공사_응집용교반기_원일기계_조달청_설치원가_해외농업개발 농산물 물류 조사_한국농어촌공사" xfId="35740"/>
    <cellStyle name="_경남지역본부_20041220_상반기_2005년도급내역서_TTMS위탁수량(KHC)_1. 기계환경분야(0709)_공사_응집용교반기_원일기계_조달청_우체국예금특별회계 회계제도 개선방안 연구용역" xfId="35741"/>
    <cellStyle name="_경남지역본부_20041220_상반기_2005년도급내역서_TTMS위탁수량(KHC)_1. 기계환경분야(0709)_공사_응집용교반기_원일기계_조달청_해외농업개발 농산물 물류 조사_한국농어촌공사" xfId="35742"/>
    <cellStyle name="_경남지역본부_20041220_상반기_2005년도급내역서_TTMS위탁수량(KHC)_1. 기계환경분야(0709)_우체국예금특별회계 회계제도 개선방안 연구용역" xfId="35743"/>
    <cellStyle name="_경남지역본부_20041220_상반기_2005년도급내역서_TTMS위탁수량(KHC)_1. 기계환경분야(0709)_해외농업개발 농산물 물류 조사_한국농어촌공사" xfId="35744"/>
    <cellStyle name="_경남지역본부_20041220_상반기_2005년도급내역서_TTMS위탁수량(KHC)_공사_응집용교반기_원일기계_조달청" xfId="35745"/>
    <cellStyle name="_경남지역본부_20041220_상반기_2005년도급내역서_TTMS위탁수량(KHC)_공사_응집용교반기_원일기계_조달청_설치원가" xfId="35746"/>
    <cellStyle name="_경남지역본부_20041220_상반기_2005년도급내역서_TTMS위탁수량(KHC)_공사_응집용교반기_원일기계_조달청_설치원가_우체국예금특별회계 회계제도 개선방안 연구용역" xfId="35747"/>
    <cellStyle name="_경남지역본부_20041220_상반기_2005년도급내역서_TTMS위탁수량(KHC)_공사_응집용교반기_원일기계_조달청_설치원가_해외농업개발 농산물 물류 조사_한국농어촌공사" xfId="35748"/>
    <cellStyle name="_경남지역본부_20041220_상반기_2005년도급내역서_TTMS위탁수량(KHC)_공사_응집용교반기_원일기계_조달청_우체국예금특별회계 회계제도 개선방안 연구용역" xfId="35749"/>
    <cellStyle name="_경남지역본부_20041220_상반기_2005년도급내역서_TTMS위탁수량(KHC)_공사_응집용교반기_원일기계_조달청_해외농업개발 농산물 물류 조사_한국농어촌공사" xfId="35750"/>
    <cellStyle name="_경남지역본부_20041220_상반기_2005년도급내역서_TTMS위탁수량(KHC)_수강용 책걸상 14종" xfId="41302"/>
    <cellStyle name="_경남지역본부_20041220_상반기_2005년도급내역서_TTMS위탁수량(KHC)_스테인레스 128종" xfId="41303"/>
    <cellStyle name="_경남지역본부_20041220_상반기_2005년도급내역서_TTMS위탁수량(KHC)_스테인레스 128종_수강용 책걸상 14종" xfId="41304"/>
    <cellStyle name="_경남지역본부_20041220_상반기_2005년도급내역서_TTMS위탁수량(KHC)_스테인레스 128종_스테인레스 가로등 2종" xfId="41305"/>
    <cellStyle name="_경남지역본부_20041220_상반기_2005년도급내역서_TTMS위탁수량(KHC)_스테인레스 42종" xfId="41306"/>
    <cellStyle name="_경남지역본부_20041220_상반기_2005년도급내역서_TTMS위탁수량(KHC)_우체국예금특별회계 회계제도 개선방안 연구용역" xfId="35751"/>
    <cellStyle name="_경남지역본부_20041220_상반기_2005년도급내역서_TTMS위탁수량(KHC)_해외농업개발 농산물 물류 조사_한국농어촌공사" xfId="35752"/>
    <cellStyle name="_경남지역본부_20041220_상반기_2005년도급내역서_강원지역본부(2006년)" xfId="4792"/>
    <cellStyle name="_경남지역본부_20041220_상반기_2005년도급내역서_강원지역본부(2006년)_1. 기계환경분야(0709)" xfId="35753"/>
    <cellStyle name="_경남지역본부_20041220_상반기_2005년도급내역서_강원지역본부(2006년)_1. 기계환경분야(0709)_1. 기계환경분야(0709)" xfId="35754"/>
    <cellStyle name="_경남지역본부_20041220_상반기_2005년도급내역서_강원지역본부(2006년)_1. 기계환경분야(0709)_1. 기계환경분야(0709)_공사_응집용교반기_원일기계_조달청" xfId="35755"/>
    <cellStyle name="_경남지역본부_20041220_상반기_2005년도급내역서_강원지역본부(2006년)_1. 기계환경분야(0709)_1. 기계환경분야(0709)_공사_응집용교반기_원일기계_조달청_설치원가" xfId="35756"/>
    <cellStyle name="_경남지역본부_20041220_상반기_2005년도급내역서_강원지역본부(2006년)_1. 기계환경분야(0709)_1. 기계환경분야(0709)_공사_응집용교반기_원일기계_조달청_설치원가_우체국예금특별회계 회계제도 개선방안 연구용역" xfId="35757"/>
    <cellStyle name="_경남지역본부_20041220_상반기_2005년도급내역서_강원지역본부(2006년)_1. 기계환경분야(0709)_1. 기계환경분야(0709)_공사_응집용교반기_원일기계_조달청_설치원가_해외농업개발 농산물 물류 조사_한국농어촌공사" xfId="35758"/>
    <cellStyle name="_경남지역본부_20041220_상반기_2005년도급내역서_강원지역본부(2006년)_1. 기계환경분야(0709)_1. 기계환경분야(0709)_공사_응집용교반기_원일기계_조달청_우체국예금특별회계 회계제도 개선방안 연구용역" xfId="35759"/>
    <cellStyle name="_경남지역본부_20041220_상반기_2005년도급내역서_강원지역본부(2006년)_1. 기계환경분야(0709)_1. 기계환경분야(0709)_공사_응집용교반기_원일기계_조달청_해외농업개발 농산물 물류 조사_한국농어촌공사" xfId="35760"/>
    <cellStyle name="_경남지역본부_20041220_상반기_2005년도급내역서_강원지역본부(2006년)_1. 기계환경분야(0709)_1. 기계환경분야(0709)_우체국예금특별회계 회계제도 개선방안 연구용역" xfId="35761"/>
    <cellStyle name="_경남지역본부_20041220_상반기_2005년도급내역서_강원지역본부(2006년)_1. 기계환경분야(0709)_1. 기계환경분야(0709)_해외농업개발 농산물 물류 조사_한국농어촌공사" xfId="35762"/>
    <cellStyle name="_경남지역본부_20041220_상반기_2005년도급내역서_강원지역본부(2006년)_1. 기계환경분야(0709)_1. 기계환경분야(제조)" xfId="35763"/>
    <cellStyle name="_경남지역본부_20041220_상반기_2005년도급내역서_강원지역본부(2006년)_1. 기계환경분야(0709)_1. 기계환경분야(제조)_공사_응집용교반기_원일기계_조달청" xfId="35764"/>
    <cellStyle name="_경남지역본부_20041220_상반기_2005년도급내역서_강원지역본부(2006년)_1. 기계환경분야(0709)_1. 기계환경분야(제조)_공사_응집용교반기_원일기계_조달청_설치원가" xfId="35765"/>
    <cellStyle name="_경남지역본부_20041220_상반기_2005년도급내역서_강원지역본부(2006년)_1. 기계환경분야(0709)_1. 기계환경분야(제조)_공사_응집용교반기_원일기계_조달청_설치원가_우체국예금특별회계 회계제도 개선방안 연구용역" xfId="35766"/>
    <cellStyle name="_경남지역본부_20041220_상반기_2005년도급내역서_강원지역본부(2006년)_1. 기계환경분야(0709)_1. 기계환경분야(제조)_공사_응집용교반기_원일기계_조달청_설치원가_해외농업개발 농산물 물류 조사_한국농어촌공사" xfId="35767"/>
    <cellStyle name="_경남지역본부_20041220_상반기_2005년도급내역서_강원지역본부(2006년)_1. 기계환경분야(0709)_1. 기계환경분야(제조)_공사_응집용교반기_원일기계_조달청_우체국예금특별회계 회계제도 개선방안 연구용역" xfId="35768"/>
    <cellStyle name="_경남지역본부_20041220_상반기_2005년도급내역서_강원지역본부(2006년)_1. 기계환경분야(0709)_1. 기계환경분야(제조)_공사_응집용교반기_원일기계_조달청_해외농업개발 농산물 물류 조사_한국농어촌공사" xfId="35769"/>
    <cellStyle name="_경남지역본부_20041220_상반기_2005년도급내역서_강원지역본부(2006년)_1. 기계환경분야(0709)_1. 기계환경분야(제조)_우체국예금특별회계 회계제도 개선방안 연구용역" xfId="35770"/>
    <cellStyle name="_경남지역본부_20041220_상반기_2005년도급내역서_강원지역본부(2006년)_1. 기계환경분야(0709)_1. 기계환경분야(제조)_해외농업개발 농산물 물류 조사_한국농어촌공사" xfId="35771"/>
    <cellStyle name="_경남지역본부_20041220_상반기_2005년도급내역서_강원지역본부(2006년)_1. 기계환경분야(0709)_공사_응집용교반기_원일기계_조달청" xfId="35772"/>
    <cellStyle name="_경남지역본부_20041220_상반기_2005년도급내역서_강원지역본부(2006년)_1. 기계환경분야(0709)_공사_응집용교반기_원일기계_조달청_설치원가" xfId="35773"/>
    <cellStyle name="_경남지역본부_20041220_상반기_2005년도급내역서_강원지역본부(2006년)_1. 기계환경분야(0709)_공사_응집용교반기_원일기계_조달청_설치원가_우체국예금특별회계 회계제도 개선방안 연구용역" xfId="35774"/>
    <cellStyle name="_경남지역본부_20041220_상반기_2005년도급내역서_강원지역본부(2006년)_1. 기계환경분야(0709)_공사_응집용교반기_원일기계_조달청_설치원가_해외농업개발 농산물 물류 조사_한국농어촌공사" xfId="35775"/>
    <cellStyle name="_경남지역본부_20041220_상반기_2005년도급내역서_강원지역본부(2006년)_1. 기계환경분야(0709)_공사_응집용교반기_원일기계_조달청_우체국예금특별회계 회계제도 개선방안 연구용역" xfId="35776"/>
    <cellStyle name="_경남지역본부_20041220_상반기_2005년도급내역서_강원지역본부(2006년)_1. 기계환경분야(0709)_공사_응집용교반기_원일기계_조달청_해외농업개발 농산물 물류 조사_한국농어촌공사" xfId="35777"/>
    <cellStyle name="_경남지역본부_20041220_상반기_2005년도급내역서_강원지역본부(2006년)_1. 기계환경분야(0709)_우체국예금특별회계 회계제도 개선방안 연구용역" xfId="35778"/>
    <cellStyle name="_경남지역본부_20041220_상반기_2005년도급내역서_강원지역본부(2006년)_1. 기계환경분야(0709)_해외농업개발 농산물 물류 조사_한국농어촌공사" xfId="35779"/>
    <cellStyle name="_경남지역본부_20041220_상반기_2005년도급내역서_강원지역본부(2006년)_공사_응집용교반기_원일기계_조달청" xfId="35780"/>
    <cellStyle name="_경남지역본부_20041220_상반기_2005년도급내역서_강원지역본부(2006년)_공사_응집용교반기_원일기계_조달청_설치원가" xfId="35781"/>
    <cellStyle name="_경남지역본부_20041220_상반기_2005년도급내역서_강원지역본부(2006년)_공사_응집용교반기_원일기계_조달청_설치원가_우체국예금특별회계 회계제도 개선방안 연구용역" xfId="35782"/>
    <cellStyle name="_경남지역본부_20041220_상반기_2005년도급내역서_강원지역본부(2006년)_공사_응집용교반기_원일기계_조달청_설치원가_해외농업개발 농산물 물류 조사_한국농어촌공사" xfId="35783"/>
    <cellStyle name="_경남지역본부_20041220_상반기_2005년도급내역서_강원지역본부(2006년)_공사_응집용교반기_원일기계_조달청_우체국예금특별회계 회계제도 개선방안 연구용역" xfId="35784"/>
    <cellStyle name="_경남지역본부_20041220_상반기_2005년도급내역서_강원지역본부(2006년)_공사_응집용교반기_원일기계_조달청_해외농업개발 농산물 물류 조사_한국농어촌공사" xfId="35785"/>
    <cellStyle name="_경남지역본부_20041220_상반기_2005년도급내역서_강원지역본부(2006년)_수강용 책걸상 14종" xfId="41307"/>
    <cellStyle name="_경남지역본부_20041220_상반기_2005년도급내역서_강원지역본부(2006년)_스테인레스 128종" xfId="41308"/>
    <cellStyle name="_경남지역본부_20041220_상반기_2005년도급내역서_강원지역본부(2006년)_스테인레스 128종_수강용 책걸상 14종" xfId="41309"/>
    <cellStyle name="_경남지역본부_20041220_상반기_2005년도급내역서_강원지역본부(2006년)_스테인레스 128종_스테인레스 가로등 2종" xfId="41310"/>
    <cellStyle name="_경남지역본부_20041220_상반기_2005년도급내역서_강원지역본부(2006년)_스테인레스 42종" xfId="41311"/>
    <cellStyle name="_경남지역본부_20041220_상반기_2005년도급내역서_강원지역본부(2006년)_우체국예금특별회계 회계제도 개선방안 연구용역" xfId="35786"/>
    <cellStyle name="_경남지역본부_20041220_상반기_2005년도급내역서_강원지역본부(2006년)_해외농업개발 농산물 물류 조사_한국농어촌공사" xfId="35787"/>
    <cellStyle name="_경남지역본부_20041220_상반기_2005년도급내역서_강원지역본부(2006년-051228)" xfId="4793"/>
    <cellStyle name="_경남지역본부_20041220_상반기_2005년도급내역서_강원지역본부(2006년-051228)_1. 기계환경분야(0709)" xfId="35788"/>
    <cellStyle name="_경남지역본부_20041220_상반기_2005년도급내역서_강원지역본부(2006년-051228)_1. 기계환경분야(0709)_1. 기계환경분야(0709)" xfId="35789"/>
    <cellStyle name="_경남지역본부_20041220_상반기_2005년도급내역서_강원지역본부(2006년-051228)_1. 기계환경분야(0709)_1. 기계환경분야(0709)_공사_응집용교반기_원일기계_조달청" xfId="35790"/>
    <cellStyle name="_경남지역본부_20041220_상반기_2005년도급내역서_강원지역본부(2006년-051228)_1. 기계환경분야(0709)_1. 기계환경분야(0709)_공사_응집용교반기_원일기계_조달청_설치원가" xfId="35791"/>
    <cellStyle name="_경남지역본부_20041220_상반기_2005년도급내역서_강원지역본부(2006년-051228)_1. 기계환경분야(0709)_1. 기계환경분야(0709)_공사_응집용교반기_원일기계_조달청_설치원가_우체국예금특별회계 회계제도 개선방안 연구용역" xfId="35792"/>
    <cellStyle name="_경남지역본부_20041220_상반기_2005년도급내역서_강원지역본부(2006년-051228)_1. 기계환경분야(0709)_1. 기계환경분야(0709)_공사_응집용교반기_원일기계_조달청_설치원가_해외농업개발 농산물 물류 조사_한국농어촌공사" xfId="35793"/>
    <cellStyle name="_경남지역본부_20041220_상반기_2005년도급내역서_강원지역본부(2006년-051228)_1. 기계환경분야(0709)_1. 기계환경분야(0709)_공사_응집용교반기_원일기계_조달청_우체국예금특별회계 회계제도 개선방안 연구용역" xfId="35794"/>
    <cellStyle name="_경남지역본부_20041220_상반기_2005년도급내역서_강원지역본부(2006년-051228)_1. 기계환경분야(0709)_1. 기계환경분야(0709)_공사_응집용교반기_원일기계_조달청_해외농업개발 농산물 물류 조사_한국농어촌공사" xfId="35795"/>
    <cellStyle name="_경남지역본부_20041220_상반기_2005년도급내역서_강원지역본부(2006년-051228)_1. 기계환경분야(0709)_1. 기계환경분야(0709)_우체국예금특별회계 회계제도 개선방안 연구용역" xfId="35796"/>
    <cellStyle name="_경남지역본부_20041220_상반기_2005년도급내역서_강원지역본부(2006년-051228)_1. 기계환경분야(0709)_1. 기계환경분야(0709)_해외농업개발 농산물 물류 조사_한국농어촌공사" xfId="35797"/>
    <cellStyle name="_경남지역본부_20041220_상반기_2005년도급내역서_강원지역본부(2006년-051228)_1. 기계환경분야(0709)_1. 기계환경분야(제조)" xfId="35798"/>
    <cellStyle name="_경남지역본부_20041220_상반기_2005년도급내역서_강원지역본부(2006년-051228)_1. 기계환경분야(0709)_1. 기계환경분야(제조)_공사_응집용교반기_원일기계_조달청" xfId="35799"/>
    <cellStyle name="_경남지역본부_20041220_상반기_2005년도급내역서_강원지역본부(2006년-051228)_1. 기계환경분야(0709)_1. 기계환경분야(제조)_공사_응집용교반기_원일기계_조달청_설치원가" xfId="35800"/>
    <cellStyle name="_경남지역본부_20041220_상반기_2005년도급내역서_강원지역본부(2006년-051228)_1. 기계환경분야(0709)_1. 기계환경분야(제조)_공사_응집용교반기_원일기계_조달청_설치원가_우체국예금특별회계 회계제도 개선방안 연구용역" xfId="35801"/>
    <cellStyle name="_경남지역본부_20041220_상반기_2005년도급내역서_강원지역본부(2006년-051228)_1. 기계환경분야(0709)_1. 기계환경분야(제조)_공사_응집용교반기_원일기계_조달청_설치원가_해외농업개발 농산물 물류 조사_한국농어촌공사" xfId="35802"/>
    <cellStyle name="_경남지역본부_20041220_상반기_2005년도급내역서_강원지역본부(2006년-051228)_1. 기계환경분야(0709)_1. 기계환경분야(제조)_공사_응집용교반기_원일기계_조달청_우체국예금특별회계 회계제도 개선방안 연구용역" xfId="35803"/>
    <cellStyle name="_경남지역본부_20041220_상반기_2005년도급내역서_강원지역본부(2006년-051228)_1. 기계환경분야(0709)_1. 기계환경분야(제조)_공사_응집용교반기_원일기계_조달청_해외농업개발 농산물 물류 조사_한국농어촌공사" xfId="35804"/>
    <cellStyle name="_경남지역본부_20041220_상반기_2005년도급내역서_강원지역본부(2006년-051228)_1. 기계환경분야(0709)_1. 기계환경분야(제조)_우체국예금특별회계 회계제도 개선방안 연구용역" xfId="35805"/>
    <cellStyle name="_경남지역본부_20041220_상반기_2005년도급내역서_강원지역본부(2006년-051228)_1. 기계환경분야(0709)_1. 기계환경분야(제조)_해외농업개발 농산물 물류 조사_한국농어촌공사" xfId="35806"/>
    <cellStyle name="_경남지역본부_20041220_상반기_2005년도급내역서_강원지역본부(2006년-051228)_1. 기계환경분야(0709)_공사_응집용교반기_원일기계_조달청" xfId="35807"/>
    <cellStyle name="_경남지역본부_20041220_상반기_2005년도급내역서_강원지역본부(2006년-051228)_1. 기계환경분야(0709)_공사_응집용교반기_원일기계_조달청_설치원가" xfId="35808"/>
    <cellStyle name="_경남지역본부_20041220_상반기_2005년도급내역서_강원지역본부(2006년-051228)_1. 기계환경분야(0709)_공사_응집용교반기_원일기계_조달청_설치원가_우체국예금특별회계 회계제도 개선방안 연구용역" xfId="35809"/>
    <cellStyle name="_경남지역본부_20041220_상반기_2005년도급내역서_강원지역본부(2006년-051228)_1. 기계환경분야(0709)_공사_응집용교반기_원일기계_조달청_설치원가_해외농업개발 농산물 물류 조사_한국농어촌공사" xfId="35810"/>
    <cellStyle name="_경남지역본부_20041220_상반기_2005년도급내역서_강원지역본부(2006년-051228)_1. 기계환경분야(0709)_공사_응집용교반기_원일기계_조달청_우체국예금특별회계 회계제도 개선방안 연구용역" xfId="35811"/>
    <cellStyle name="_경남지역본부_20041220_상반기_2005년도급내역서_강원지역본부(2006년-051228)_1. 기계환경분야(0709)_공사_응집용교반기_원일기계_조달청_해외농업개발 농산물 물류 조사_한국농어촌공사" xfId="35812"/>
    <cellStyle name="_경남지역본부_20041220_상반기_2005년도급내역서_강원지역본부(2006년-051228)_1. 기계환경분야(0709)_우체국예금특별회계 회계제도 개선방안 연구용역" xfId="35813"/>
    <cellStyle name="_경남지역본부_20041220_상반기_2005년도급내역서_강원지역본부(2006년-051228)_1. 기계환경분야(0709)_해외농업개발 농산물 물류 조사_한국농어촌공사" xfId="35814"/>
    <cellStyle name="_경남지역본부_20041220_상반기_2005년도급내역서_강원지역본부(2006년-051228)_공사_응집용교반기_원일기계_조달청" xfId="35815"/>
    <cellStyle name="_경남지역본부_20041220_상반기_2005년도급내역서_강원지역본부(2006년-051228)_공사_응집용교반기_원일기계_조달청_설치원가" xfId="35816"/>
    <cellStyle name="_경남지역본부_20041220_상반기_2005년도급내역서_강원지역본부(2006년-051228)_공사_응집용교반기_원일기계_조달청_설치원가_우체국예금특별회계 회계제도 개선방안 연구용역" xfId="35817"/>
    <cellStyle name="_경남지역본부_20041220_상반기_2005년도급내역서_강원지역본부(2006년-051228)_공사_응집용교반기_원일기계_조달청_설치원가_해외농업개발 농산물 물류 조사_한국농어촌공사" xfId="35818"/>
    <cellStyle name="_경남지역본부_20041220_상반기_2005년도급내역서_강원지역본부(2006년-051228)_공사_응집용교반기_원일기계_조달청_우체국예금특별회계 회계제도 개선방안 연구용역" xfId="35819"/>
    <cellStyle name="_경남지역본부_20041220_상반기_2005년도급내역서_강원지역본부(2006년-051228)_공사_응집용교반기_원일기계_조달청_해외농업개발 농산물 물류 조사_한국농어촌공사" xfId="35820"/>
    <cellStyle name="_경남지역본부_20041220_상반기_2005년도급내역서_강원지역본부(2006년-051228)_수강용 책걸상 14종" xfId="41312"/>
    <cellStyle name="_경남지역본부_20041220_상반기_2005년도급내역서_강원지역본부(2006년-051228)_스테인레스 128종" xfId="41313"/>
    <cellStyle name="_경남지역본부_20041220_상반기_2005년도급내역서_강원지역본부(2006년-051228)_스테인레스 128종_수강용 책걸상 14종" xfId="41314"/>
    <cellStyle name="_경남지역본부_20041220_상반기_2005년도급내역서_강원지역본부(2006년-051228)_스테인레스 128종_스테인레스 가로등 2종" xfId="41315"/>
    <cellStyle name="_경남지역본부_20041220_상반기_2005년도급내역서_강원지역본부(2006년-051228)_스테인레스 42종" xfId="41316"/>
    <cellStyle name="_경남지역본부_20041220_상반기_2005년도급내역서_강원지역본부(2006년-051228)_우체국예금특별회계 회계제도 개선방안 연구용역" xfId="35821"/>
    <cellStyle name="_경남지역본부_20041220_상반기_2005년도급내역서_강원지역본부(2006년-051228)_해외농업개발 농산물 물류 조사_한국농어촌공사" xfId="35822"/>
    <cellStyle name="_경남지역본부_20041220_상반기_2005년도급내역서_강원지역본부(2006년-060102)" xfId="4794"/>
    <cellStyle name="_경남지역본부_20041220_상반기_2005년도급내역서_강원지역본부(2006년-060102)_1. 기계환경분야(0709)" xfId="35823"/>
    <cellStyle name="_경남지역본부_20041220_상반기_2005년도급내역서_강원지역본부(2006년-060102)_1. 기계환경분야(0709)_1. 기계환경분야(0709)" xfId="35824"/>
    <cellStyle name="_경남지역본부_20041220_상반기_2005년도급내역서_강원지역본부(2006년-060102)_1. 기계환경분야(0709)_1. 기계환경분야(0709)_공사_응집용교반기_원일기계_조달청" xfId="35825"/>
    <cellStyle name="_경남지역본부_20041220_상반기_2005년도급내역서_강원지역본부(2006년-060102)_1. 기계환경분야(0709)_1. 기계환경분야(0709)_공사_응집용교반기_원일기계_조달청_설치원가" xfId="35826"/>
    <cellStyle name="_경남지역본부_20041220_상반기_2005년도급내역서_강원지역본부(2006년-060102)_1. 기계환경분야(0709)_1. 기계환경분야(0709)_공사_응집용교반기_원일기계_조달청_설치원가_우체국예금특별회계 회계제도 개선방안 연구용역" xfId="35827"/>
    <cellStyle name="_경남지역본부_20041220_상반기_2005년도급내역서_강원지역본부(2006년-060102)_1. 기계환경분야(0709)_1. 기계환경분야(0709)_공사_응집용교반기_원일기계_조달청_설치원가_해외농업개발 농산물 물류 조사_한국농어촌공사" xfId="35828"/>
    <cellStyle name="_경남지역본부_20041220_상반기_2005년도급내역서_강원지역본부(2006년-060102)_1. 기계환경분야(0709)_1. 기계환경분야(0709)_공사_응집용교반기_원일기계_조달청_우체국예금특별회계 회계제도 개선방안 연구용역" xfId="35829"/>
    <cellStyle name="_경남지역본부_20041220_상반기_2005년도급내역서_강원지역본부(2006년-060102)_1. 기계환경분야(0709)_1. 기계환경분야(0709)_공사_응집용교반기_원일기계_조달청_해외농업개발 농산물 물류 조사_한국농어촌공사" xfId="35830"/>
    <cellStyle name="_경남지역본부_20041220_상반기_2005년도급내역서_강원지역본부(2006년-060102)_1. 기계환경분야(0709)_1. 기계환경분야(0709)_우체국예금특별회계 회계제도 개선방안 연구용역" xfId="35831"/>
    <cellStyle name="_경남지역본부_20041220_상반기_2005년도급내역서_강원지역본부(2006년-060102)_1. 기계환경분야(0709)_1. 기계환경분야(0709)_해외농업개발 농산물 물류 조사_한국농어촌공사" xfId="35832"/>
    <cellStyle name="_경남지역본부_20041220_상반기_2005년도급내역서_강원지역본부(2006년-060102)_1. 기계환경분야(0709)_1. 기계환경분야(제조)" xfId="35833"/>
    <cellStyle name="_경남지역본부_20041220_상반기_2005년도급내역서_강원지역본부(2006년-060102)_1. 기계환경분야(0709)_1. 기계환경분야(제조)_공사_응집용교반기_원일기계_조달청" xfId="35834"/>
    <cellStyle name="_경남지역본부_20041220_상반기_2005년도급내역서_강원지역본부(2006년-060102)_1. 기계환경분야(0709)_1. 기계환경분야(제조)_공사_응집용교반기_원일기계_조달청_설치원가" xfId="35835"/>
    <cellStyle name="_경남지역본부_20041220_상반기_2005년도급내역서_강원지역본부(2006년-060102)_1. 기계환경분야(0709)_1. 기계환경분야(제조)_공사_응집용교반기_원일기계_조달청_설치원가_우체국예금특별회계 회계제도 개선방안 연구용역" xfId="35836"/>
    <cellStyle name="_경남지역본부_20041220_상반기_2005년도급내역서_강원지역본부(2006년-060102)_1. 기계환경분야(0709)_1. 기계환경분야(제조)_공사_응집용교반기_원일기계_조달청_설치원가_해외농업개발 농산물 물류 조사_한국농어촌공사" xfId="35837"/>
    <cellStyle name="_경남지역본부_20041220_상반기_2005년도급내역서_강원지역본부(2006년-060102)_1. 기계환경분야(0709)_1. 기계환경분야(제조)_공사_응집용교반기_원일기계_조달청_우체국예금특별회계 회계제도 개선방안 연구용역" xfId="35838"/>
    <cellStyle name="_경남지역본부_20041220_상반기_2005년도급내역서_강원지역본부(2006년-060102)_1. 기계환경분야(0709)_1. 기계환경분야(제조)_공사_응집용교반기_원일기계_조달청_해외농업개발 농산물 물류 조사_한국농어촌공사" xfId="35839"/>
    <cellStyle name="_경남지역본부_20041220_상반기_2005년도급내역서_강원지역본부(2006년-060102)_1. 기계환경분야(0709)_1. 기계환경분야(제조)_우체국예금특별회계 회계제도 개선방안 연구용역" xfId="35840"/>
    <cellStyle name="_경남지역본부_20041220_상반기_2005년도급내역서_강원지역본부(2006년-060102)_1. 기계환경분야(0709)_1. 기계환경분야(제조)_해외농업개발 농산물 물류 조사_한국농어촌공사" xfId="35841"/>
    <cellStyle name="_경남지역본부_20041220_상반기_2005년도급내역서_강원지역본부(2006년-060102)_1. 기계환경분야(0709)_공사_응집용교반기_원일기계_조달청" xfId="35842"/>
    <cellStyle name="_경남지역본부_20041220_상반기_2005년도급내역서_강원지역본부(2006년-060102)_1. 기계환경분야(0709)_공사_응집용교반기_원일기계_조달청_설치원가" xfId="35843"/>
    <cellStyle name="_경남지역본부_20041220_상반기_2005년도급내역서_강원지역본부(2006년-060102)_1. 기계환경분야(0709)_공사_응집용교반기_원일기계_조달청_설치원가_우체국예금특별회계 회계제도 개선방안 연구용역" xfId="35844"/>
    <cellStyle name="_경남지역본부_20041220_상반기_2005년도급내역서_강원지역본부(2006년-060102)_1. 기계환경분야(0709)_공사_응집용교반기_원일기계_조달청_설치원가_해외농업개발 농산물 물류 조사_한국농어촌공사" xfId="35845"/>
    <cellStyle name="_경남지역본부_20041220_상반기_2005년도급내역서_강원지역본부(2006년-060102)_1. 기계환경분야(0709)_공사_응집용교반기_원일기계_조달청_우체국예금특별회계 회계제도 개선방안 연구용역" xfId="35846"/>
    <cellStyle name="_경남지역본부_20041220_상반기_2005년도급내역서_강원지역본부(2006년-060102)_1. 기계환경분야(0709)_공사_응집용교반기_원일기계_조달청_해외농업개발 농산물 물류 조사_한국농어촌공사" xfId="35847"/>
    <cellStyle name="_경남지역본부_20041220_상반기_2005년도급내역서_강원지역본부(2006년-060102)_1. 기계환경분야(0709)_우체국예금특별회계 회계제도 개선방안 연구용역" xfId="35848"/>
    <cellStyle name="_경남지역본부_20041220_상반기_2005년도급내역서_강원지역본부(2006년-060102)_1. 기계환경분야(0709)_해외농업개발 농산물 물류 조사_한국농어촌공사" xfId="35849"/>
    <cellStyle name="_경남지역본부_20041220_상반기_2005년도급내역서_강원지역본부(2006년-060102)_공사_응집용교반기_원일기계_조달청" xfId="35850"/>
    <cellStyle name="_경남지역본부_20041220_상반기_2005년도급내역서_강원지역본부(2006년-060102)_공사_응집용교반기_원일기계_조달청_설치원가" xfId="35851"/>
    <cellStyle name="_경남지역본부_20041220_상반기_2005년도급내역서_강원지역본부(2006년-060102)_공사_응집용교반기_원일기계_조달청_설치원가_우체국예금특별회계 회계제도 개선방안 연구용역" xfId="35852"/>
    <cellStyle name="_경남지역본부_20041220_상반기_2005년도급내역서_강원지역본부(2006년-060102)_공사_응집용교반기_원일기계_조달청_설치원가_해외농업개발 농산물 물류 조사_한국농어촌공사" xfId="35853"/>
    <cellStyle name="_경남지역본부_20041220_상반기_2005년도급내역서_강원지역본부(2006년-060102)_공사_응집용교반기_원일기계_조달청_우체국예금특별회계 회계제도 개선방안 연구용역" xfId="35854"/>
    <cellStyle name="_경남지역본부_20041220_상반기_2005년도급내역서_강원지역본부(2006년-060102)_공사_응집용교반기_원일기계_조달청_해외농업개발 농산물 물류 조사_한국농어촌공사" xfId="35855"/>
    <cellStyle name="_경남지역본부_20041220_상반기_2005년도급내역서_강원지역본부(2006년-060102)_수강용 책걸상 14종" xfId="41317"/>
    <cellStyle name="_경남지역본부_20041220_상반기_2005년도급내역서_강원지역본부(2006년-060102)_스테인레스 128종" xfId="41318"/>
    <cellStyle name="_경남지역본부_20041220_상반기_2005년도급내역서_강원지역본부(2006년-060102)_스테인레스 128종_수강용 책걸상 14종" xfId="41319"/>
    <cellStyle name="_경남지역본부_20041220_상반기_2005년도급내역서_강원지역본부(2006년-060102)_스테인레스 128종_스테인레스 가로등 2종" xfId="41320"/>
    <cellStyle name="_경남지역본부_20041220_상반기_2005년도급내역서_강원지역본부(2006년-060102)_스테인레스 42종" xfId="41321"/>
    <cellStyle name="_경남지역본부_20041220_상반기_2005년도급내역서_강원지역본부(2006년-060102)_우체국예금특별회계 회계제도 개선방안 연구용역" xfId="35856"/>
    <cellStyle name="_경남지역본부_20041220_상반기_2005년도급내역서_강원지역본부(2006년-060102)_해외농업개발 농산물 물류 조사_한국농어촌공사" xfId="35857"/>
    <cellStyle name="_경남지역본부_20041220_상반기_2005년도급내역서_경남본부_2006년도_유지관리대상수량" xfId="4795"/>
    <cellStyle name="_경남지역본부_20041220_상반기_2005년도급내역서_경남본부_2006년도_유지관리대상수량_경남지역본부(2006년)" xfId="4796"/>
    <cellStyle name="_경남지역본부_20041220_상반기_2005년도급내역서_경남본부_2006년도_유지관리대상수량_경남지역본부(2006년)_수강용 책걸상 14종" xfId="41322"/>
    <cellStyle name="_경남지역본부_20041220_상반기_2005년도급내역서_경남본부_2006년도_유지관리대상수량_경남지역본부(2006년)_스테인레스 128종" xfId="41323"/>
    <cellStyle name="_경남지역본부_20041220_상반기_2005년도급내역서_경남본부_2006년도_유지관리대상수량_경남지역본부(2006년)_스테인레스 128종_수강용 책걸상 14종" xfId="41324"/>
    <cellStyle name="_경남지역본부_20041220_상반기_2005년도급내역서_경남본부_2006년도_유지관리대상수량_경남지역본부(2006년)_스테인레스 128종_스테인레스 가로등 2종" xfId="41325"/>
    <cellStyle name="_경남지역본부_20041220_상반기_2005년도급내역서_경남본부_2006년도_유지관리대상수량_경남지역본부(2006년)_스테인레스 42종" xfId="41326"/>
    <cellStyle name="_경남지역본부_20041220_상반기_2005년도급내역서_경남본부_2006년도_유지관리대상수량_경남지역본부(2006년도)" xfId="4797"/>
    <cellStyle name="_경남지역본부_20041220_상반기_2005년도급내역서_경남본부_2006년도_유지관리대상수량_경남지역본부(2006년도)_수강용 책걸상 14종" xfId="41327"/>
    <cellStyle name="_경남지역본부_20041220_상반기_2005년도급내역서_경남본부_2006년도_유지관리대상수량_경남지역본부(2006년도)_스테인레스 128종" xfId="41328"/>
    <cellStyle name="_경남지역본부_20041220_상반기_2005년도급내역서_경남본부_2006년도_유지관리대상수량_경남지역본부(2006년도)_스테인레스 128종_수강용 책걸상 14종" xfId="41329"/>
    <cellStyle name="_경남지역본부_20041220_상반기_2005년도급내역서_경남본부_2006년도_유지관리대상수량_경남지역본부(2006년도)_스테인레스 128종_스테인레스 가로등 2종" xfId="41330"/>
    <cellStyle name="_경남지역본부_20041220_상반기_2005년도급내역서_경남본부_2006년도_유지관리대상수량_경남지역본부(2006년도)_스테인레스 42종" xfId="41331"/>
    <cellStyle name="_경남지역본부_20041220_상반기_2005년도급내역서_경남본부_2006년도_유지관리대상수량_수강용 책걸상 14종" xfId="41332"/>
    <cellStyle name="_경남지역본부_20041220_상반기_2005년도급내역서_경남본부_2006년도_유지관리대상수량_스테인레스 128종" xfId="41333"/>
    <cellStyle name="_경남지역본부_20041220_상반기_2005년도급내역서_경남본부_2006년도_유지관리대상수량_스테인레스 128종_수강용 책걸상 14종" xfId="41334"/>
    <cellStyle name="_경남지역본부_20041220_상반기_2005년도급내역서_경남본부_2006년도_유지관리대상수량_스테인레스 128종_스테인레스 가로등 2종" xfId="41335"/>
    <cellStyle name="_경남지역본부_20041220_상반기_2005년도급내역서_경남본부_2006년도_유지관리대상수량_스테인레스 42종" xfId="41336"/>
    <cellStyle name="_경남지역본부_20041220_상반기_2005년도급내역서_공사_응집용교반기_원일기계_조달청" xfId="35858"/>
    <cellStyle name="_경남지역본부_20041220_상반기_2005년도급내역서_공사_응집용교반기_원일기계_조달청_설치원가" xfId="35859"/>
    <cellStyle name="_경남지역본부_20041220_상반기_2005년도급내역서_공사_응집용교반기_원일기계_조달청_설치원가_우체국예금특별회계 회계제도 개선방안 연구용역" xfId="35860"/>
    <cellStyle name="_경남지역본부_20041220_상반기_2005년도급내역서_공사_응집용교반기_원일기계_조달청_설치원가_해외농업개발 농산물 물류 조사_한국농어촌공사" xfId="35861"/>
    <cellStyle name="_경남지역본부_20041220_상반기_2005년도급내역서_공사_응집용교반기_원일기계_조달청_우체국예금특별회계 회계제도 개선방안 연구용역" xfId="35862"/>
    <cellStyle name="_경남지역본부_20041220_상반기_2005년도급내역서_공사_응집용교반기_원일기계_조달청_해외농업개발 농산물 물류 조사_한국농어촌공사" xfId="35863"/>
    <cellStyle name="_경남지역본부_20041220_상반기_2005년도급내역서_사인물07" xfId="17328"/>
    <cellStyle name="_경남지역본부_20041220_상반기_2005년도급내역서_사인물07 2" xfId="17329"/>
    <cellStyle name="_경남지역본부_20041220_상반기_2005년도급내역서_사인물07 3" xfId="17330"/>
    <cellStyle name="_경남지역본부_20041220_상반기_2005년도급내역서_사인물07 4" xfId="17331"/>
    <cellStyle name="_경남지역본부_20041220_상반기_2005년도급내역서_사인물09" xfId="1469"/>
    <cellStyle name="_경남지역본부_20041220_상반기_2005년도급내역서_성모병원사인물08-11" xfId="1470"/>
    <cellStyle name="_경남지역본부_20041220_상반기_2005년도급내역서_수강용 책걸상 14종" xfId="41337"/>
    <cellStyle name="_경남지역본부_20041220_상반기_2005년도급내역서_스테인레스 128종" xfId="41338"/>
    <cellStyle name="_경남지역본부_20041220_상반기_2005년도급내역서_스테인레스 128종_수강용 책걸상 14종" xfId="41339"/>
    <cellStyle name="_경남지역본부_20041220_상반기_2005년도급내역서_스테인레스 128종_스테인레스 가로등 2종" xfId="41340"/>
    <cellStyle name="_경남지역본부_20041220_상반기_2005년도급내역서_스테인레스 42종" xfId="41341"/>
    <cellStyle name="_경남지역본부_20041220_상반기_2005년도급내역서_시흥청소년수련관07-03" xfId="1471"/>
    <cellStyle name="_경남지역본부_20041220_상반기_2005년도급내역서_시흥청소년수련관07-03 2" xfId="17332"/>
    <cellStyle name="_경남지역본부_20041220_상반기_2005년도급내역서_시흥청소년수련관07-03 3" xfId="17333"/>
    <cellStyle name="_경남지역본부_20041220_상반기_2005년도급내역서_시흥청소년수련관07-03 4" xfId="17334"/>
    <cellStyle name="_경남지역본부_20041220_상반기_2005년도급내역서_여수시범거리간판07-03" xfId="1472"/>
    <cellStyle name="_경남지역본부_20041220_상반기_2005년도급내역서_여수시범거리간판07-03 2" xfId="17335"/>
    <cellStyle name="_경남지역본부_20041220_상반기_2005년도급내역서_여수시범거리간판07-03 3" xfId="17336"/>
    <cellStyle name="_경남지역본부_20041220_상반기_2005년도급내역서_여수시범거리간판07-03 4" xfId="17337"/>
    <cellStyle name="_경남지역본부_20041220_상반기_2005년도급내역서_영화산업 WPC문09-06" xfId="1473"/>
    <cellStyle name="_경남지역본부_20041220_상반기_2005년도급내역서_우체국예금특별회계 회계제도 개선방안 연구용역" xfId="35864"/>
    <cellStyle name="_경남지역본부_20041220_상반기_2005년도급내역서_인천공항여객터미널사인물08-02-28" xfId="17338"/>
    <cellStyle name="_경남지역본부_20041220_상반기_2005년도급내역서_인천공항여객터미널사인물08-02-28 2" xfId="17339"/>
    <cellStyle name="_경남지역본부_20041220_상반기_2005년도급내역서_인천공항여객터미널사인물08-02-28 3" xfId="17340"/>
    <cellStyle name="_경남지역본부_20041220_상반기_2005년도급내역서_인천공항여객터미널사인물08-02-28 4" xfId="17341"/>
    <cellStyle name="_경남지역본부_20041220_상반기_2005년도급내역서_중부지역본부(2006년)_기준" xfId="4798"/>
    <cellStyle name="_경남지역본부_20041220_상반기_2005년도급내역서_중부지역본부(2006년)_기준_경남지역본부(2006년)" xfId="4799"/>
    <cellStyle name="_경남지역본부_20041220_상반기_2005년도급내역서_중부지역본부(2006년)_기준_경남지역본부(2006년)_수강용 책걸상 14종" xfId="41342"/>
    <cellStyle name="_경남지역본부_20041220_상반기_2005년도급내역서_중부지역본부(2006년)_기준_경남지역본부(2006년)_스테인레스 128종" xfId="41343"/>
    <cellStyle name="_경남지역본부_20041220_상반기_2005년도급내역서_중부지역본부(2006년)_기준_경남지역본부(2006년)_스테인레스 128종_수강용 책걸상 14종" xfId="41344"/>
    <cellStyle name="_경남지역본부_20041220_상반기_2005년도급내역서_중부지역본부(2006년)_기준_경남지역본부(2006년)_스테인레스 128종_스테인레스 가로등 2종" xfId="41345"/>
    <cellStyle name="_경남지역본부_20041220_상반기_2005년도급내역서_중부지역본부(2006년)_기준_경남지역본부(2006년)_스테인레스 42종" xfId="41346"/>
    <cellStyle name="_경남지역본부_20041220_상반기_2005년도급내역서_중부지역본부(2006년)_기준_경남지역본부(2006년도)" xfId="4800"/>
    <cellStyle name="_경남지역본부_20041220_상반기_2005년도급내역서_중부지역본부(2006년)_기준_경남지역본부(2006년도)_수강용 책걸상 14종" xfId="41347"/>
    <cellStyle name="_경남지역본부_20041220_상반기_2005년도급내역서_중부지역본부(2006년)_기준_경남지역본부(2006년도)_스테인레스 128종" xfId="41348"/>
    <cellStyle name="_경남지역본부_20041220_상반기_2005년도급내역서_중부지역본부(2006년)_기준_경남지역본부(2006년도)_스테인레스 128종_수강용 책걸상 14종" xfId="41349"/>
    <cellStyle name="_경남지역본부_20041220_상반기_2005년도급내역서_중부지역본부(2006년)_기준_경남지역본부(2006년도)_스테인레스 128종_스테인레스 가로등 2종" xfId="41350"/>
    <cellStyle name="_경남지역본부_20041220_상반기_2005년도급내역서_중부지역본부(2006년)_기준_경남지역본부(2006년도)_스테인레스 42종" xfId="41351"/>
    <cellStyle name="_경남지역본부_20041220_상반기_2005년도급내역서_중부지역본부(2006년)_기준_경북지역본부(2006년)" xfId="4801"/>
    <cellStyle name="_경남지역본부_20041220_상반기_2005년도급내역서_중부지역본부(2006년)_기준_경북지역본부(2006년)_수강용 책걸상 14종" xfId="41352"/>
    <cellStyle name="_경남지역본부_20041220_상반기_2005년도급내역서_중부지역본부(2006년)_기준_경북지역본부(2006년)_스테인레스 128종" xfId="41353"/>
    <cellStyle name="_경남지역본부_20041220_상반기_2005년도급내역서_중부지역본부(2006년)_기준_경북지역본부(2006년)_스테인레스 128종_수강용 책걸상 14종" xfId="41354"/>
    <cellStyle name="_경남지역본부_20041220_상반기_2005년도급내역서_중부지역본부(2006년)_기준_경북지역본부(2006년)_스테인레스 128종_스테인레스 가로등 2종" xfId="41355"/>
    <cellStyle name="_경남지역본부_20041220_상반기_2005년도급내역서_중부지역본부(2006년)_기준_경북지역본부(2006년)_스테인레스 42종" xfId="41356"/>
    <cellStyle name="_경남지역본부_20041220_상반기_2005년도급내역서_중부지역본부(2006년)_기준_경북지역본부(2006년도)" xfId="4802"/>
    <cellStyle name="_경남지역본부_20041220_상반기_2005년도급내역서_중부지역본부(2006년)_기준_경북지역본부(2006년도)_수강용 책걸상 14종" xfId="41357"/>
    <cellStyle name="_경남지역본부_20041220_상반기_2005년도급내역서_중부지역본부(2006년)_기준_경북지역본부(2006년도)_스테인레스 128종" xfId="41358"/>
    <cellStyle name="_경남지역본부_20041220_상반기_2005년도급내역서_중부지역본부(2006년)_기준_경북지역본부(2006년도)_스테인레스 128종_수강용 책걸상 14종" xfId="41359"/>
    <cellStyle name="_경남지역본부_20041220_상반기_2005년도급내역서_중부지역본부(2006년)_기준_경북지역본부(2006년도)_스테인레스 128종_스테인레스 가로등 2종" xfId="41360"/>
    <cellStyle name="_경남지역본부_20041220_상반기_2005년도급내역서_중부지역본부(2006년)_기준_경북지역본부(2006년도)_스테인레스 42종" xfId="41361"/>
    <cellStyle name="_경남지역본부_20041220_상반기_2005년도급내역서_중부지역본부(2006년)_기준_수강용 책걸상 14종" xfId="41362"/>
    <cellStyle name="_경남지역본부_20041220_상반기_2005년도급내역서_중부지역본부(2006년)_기준_스테인레스 128종" xfId="41363"/>
    <cellStyle name="_경남지역본부_20041220_상반기_2005년도급내역서_중부지역본부(2006년)_기준_스테인레스 128종_수강용 책걸상 14종" xfId="41364"/>
    <cellStyle name="_경남지역본부_20041220_상반기_2005년도급내역서_중부지역본부(2006년)_기준_스테인레스 128종_스테인레스 가로등 2종" xfId="41365"/>
    <cellStyle name="_경남지역본부_20041220_상반기_2005년도급내역서_중부지역본부(2006년)_기준_스테인레스 42종" xfId="41366"/>
    <cellStyle name="_경남지역본부_20041220_상반기_2005년도급내역서_중부지역본부(2006년-051220)" xfId="4803"/>
    <cellStyle name="_경남지역본부_20041220_상반기_2005년도급내역서_중부지역본부(2006년-051220)_1. 기계환경분야(0709)" xfId="35865"/>
    <cellStyle name="_경남지역본부_20041220_상반기_2005년도급내역서_중부지역본부(2006년-051220)_1. 기계환경분야(0709)_1. 기계환경분야(0709)" xfId="35866"/>
    <cellStyle name="_경남지역본부_20041220_상반기_2005년도급내역서_중부지역본부(2006년-051220)_1. 기계환경분야(0709)_1. 기계환경분야(0709)_공사_응집용교반기_원일기계_조달청" xfId="35867"/>
    <cellStyle name="_경남지역본부_20041220_상반기_2005년도급내역서_중부지역본부(2006년-051220)_1. 기계환경분야(0709)_1. 기계환경분야(0709)_공사_응집용교반기_원일기계_조달청_설치원가" xfId="35868"/>
    <cellStyle name="_경남지역본부_20041220_상반기_2005년도급내역서_중부지역본부(2006년-051220)_1. 기계환경분야(0709)_1. 기계환경분야(0709)_공사_응집용교반기_원일기계_조달청_설치원가_우체국예금특별회계 회계제도 개선방안 연구용역" xfId="35869"/>
    <cellStyle name="_경남지역본부_20041220_상반기_2005년도급내역서_중부지역본부(2006년-051220)_1. 기계환경분야(0709)_1. 기계환경분야(0709)_공사_응집용교반기_원일기계_조달청_설치원가_해외농업개발 농산물 물류 조사_한국농어촌공사" xfId="35870"/>
    <cellStyle name="_경남지역본부_20041220_상반기_2005년도급내역서_중부지역본부(2006년-051220)_1. 기계환경분야(0709)_1. 기계환경분야(0709)_공사_응집용교반기_원일기계_조달청_우체국예금특별회계 회계제도 개선방안 연구용역" xfId="35871"/>
    <cellStyle name="_경남지역본부_20041220_상반기_2005년도급내역서_중부지역본부(2006년-051220)_1. 기계환경분야(0709)_1. 기계환경분야(0709)_공사_응집용교반기_원일기계_조달청_해외농업개발 농산물 물류 조사_한국농어촌공사" xfId="35872"/>
    <cellStyle name="_경남지역본부_20041220_상반기_2005년도급내역서_중부지역본부(2006년-051220)_1. 기계환경분야(0709)_1. 기계환경분야(0709)_우체국예금특별회계 회계제도 개선방안 연구용역" xfId="35873"/>
    <cellStyle name="_경남지역본부_20041220_상반기_2005년도급내역서_중부지역본부(2006년-051220)_1. 기계환경분야(0709)_1. 기계환경분야(0709)_해외농업개발 농산물 물류 조사_한국농어촌공사" xfId="35874"/>
    <cellStyle name="_경남지역본부_20041220_상반기_2005년도급내역서_중부지역본부(2006년-051220)_1. 기계환경분야(0709)_1. 기계환경분야(제조)" xfId="35875"/>
    <cellStyle name="_경남지역본부_20041220_상반기_2005년도급내역서_중부지역본부(2006년-051220)_1. 기계환경분야(0709)_1. 기계환경분야(제조)_공사_응집용교반기_원일기계_조달청" xfId="35876"/>
    <cellStyle name="_경남지역본부_20041220_상반기_2005년도급내역서_중부지역본부(2006년-051220)_1. 기계환경분야(0709)_1. 기계환경분야(제조)_공사_응집용교반기_원일기계_조달청_설치원가" xfId="35877"/>
    <cellStyle name="_경남지역본부_20041220_상반기_2005년도급내역서_중부지역본부(2006년-051220)_1. 기계환경분야(0709)_1. 기계환경분야(제조)_공사_응집용교반기_원일기계_조달청_설치원가_우체국예금특별회계 회계제도 개선방안 연구용역" xfId="35878"/>
    <cellStyle name="_경남지역본부_20041220_상반기_2005년도급내역서_중부지역본부(2006년-051220)_1. 기계환경분야(0709)_1. 기계환경분야(제조)_공사_응집용교반기_원일기계_조달청_설치원가_해외농업개발 농산물 물류 조사_한국농어촌공사" xfId="35879"/>
    <cellStyle name="_경남지역본부_20041220_상반기_2005년도급내역서_중부지역본부(2006년-051220)_1. 기계환경분야(0709)_1. 기계환경분야(제조)_공사_응집용교반기_원일기계_조달청_우체국예금특별회계 회계제도 개선방안 연구용역" xfId="35880"/>
    <cellStyle name="_경남지역본부_20041220_상반기_2005년도급내역서_중부지역본부(2006년-051220)_1. 기계환경분야(0709)_1. 기계환경분야(제조)_공사_응집용교반기_원일기계_조달청_해외농업개발 농산물 물류 조사_한국농어촌공사" xfId="35881"/>
    <cellStyle name="_경남지역본부_20041220_상반기_2005년도급내역서_중부지역본부(2006년-051220)_1. 기계환경분야(0709)_1. 기계환경분야(제조)_우체국예금특별회계 회계제도 개선방안 연구용역" xfId="35882"/>
    <cellStyle name="_경남지역본부_20041220_상반기_2005년도급내역서_중부지역본부(2006년-051220)_1. 기계환경분야(0709)_1. 기계환경분야(제조)_해외농업개발 농산물 물류 조사_한국농어촌공사" xfId="35883"/>
    <cellStyle name="_경남지역본부_20041220_상반기_2005년도급내역서_중부지역본부(2006년-051220)_1. 기계환경분야(0709)_공사_응집용교반기_원일기계_조달청" xfId="35884"/>
    <cellStyle name="_경남지역본부_20041220_상반기_2005년도급내역서_중부지역본부(2006년-051220)_1. 기계환경분야(0709)_공사_응집용교반기_원일기계_조달청_설치원가" xfId="35885"/>
    <cellStyle name="_경남지역본부_20041220_상반기_2005년도급내역서_중부지역본부(2006년-051220)_1. 기계환경분야(0709)_공사_응집용교반기_원일기계_조달청_설치원가_우체국예금특별회계 회계제도 개선방안 연구용역" xfId="35886"/>
    <cellStyle name="_경남지역본부_20041220_상반기_2005년도급내역서_중부지역본부(2006년-051220)_1. 기계환경분야(0709)_공사_응집용교반기_원일기계_조달청_설치원가_해외농업개발 농산물 물류 조사_한국농어촌공사" xfId="35887"/>
    <cellStyle name="_경남지역본부_20041220_상반기_2005년도급내역서_중부지역본부(2006년-051220)_1. 기계환경분야(0709)_공사_응집용교반기_원일기계_조달청_우체국예금특별회계 회계제도 개선방안 연구용역" xfId="35888"/>
    <cellStyle name="_경남지역본부_20041220_상반기_2005년도급내역서_중부지역본부(2006년-051220)_1. 기계환경분야(0709)_공사_응집용교반기_원일기계_조달청_해외농업개발 농산물 물류 조사_한국농어촌공사" xfId="35889"/>
    <cellStyle name="_경남지역본부_20041220_상반기_2005년도급내역서_중부지역본부(2006년-051220)_1. 기계환경분야(0709)_우체국예금특별회계 회계제도 개선방안 연구용역" xfId="35890"/>
    <cellStyle name="_경남지역본부_20041220_상반기_2005년도급내역서_중부지역본부(2006년-051220)_1. 기계환경분야(0709)_해외농업개발 농산물 물류 조사_한국농어촌공사" xfId="35891"/>
    <cellStyle name="_경남지역본부_20041220_상반기_2005년도급내역서_중부지역본부(2006년-051220)_공사_응집용교반기_원일기계_조달청" xfId="35892"/>
    <cellStyle name="_경남지역본부_20041220_상반기_2005년도급내역서_중부지역본부(2006년-051220)_공사_응집용교반기_원일기계_조달청_설치원가" xfId="35893"/>
    <cellStyle name="_경남지역본부_20041220_상반기_2005년도급내역서_중부지역본부(2006년-051220)_공사_응집용교반기_원일기계_조달청_설치원가_우체국예금특별회계 회계제도 개선방안 연구용역" xfId="35894"/>
    <cellStyle name="_경남지역본부_20041220_상반기_2005년도급내역서_중부지역본부(2006년-051220)_공사_응집용교반기_원일기계_조달청_설치원가_해외농업개발 농산물 물류 조사_한국농어촌공사" xfId="35895"/>
    <cellStyle name="_경남지역본부_20041220_상반기_2005년도급내역서_중부지역본부(2006년-051220)_공사_응집용교반기_원일기계_조달청_우체국예금특별회계 회계제도 개선방안 연구용역" xfId="35896"/>
    <cellStyle name="_경남지역본부_20041220_상반기_2005년도급내역서_중부지역본부(2006년-051220)_공사_응집용교반기_원일기계_조달청_해외농업개발 농산물 물류 조사_한국농어촌공사" xfId="35897"/>
    <cellStyle name="_경남지역본부_20041220_상반기_2005년도급내역서_중부지역본부(2006년-051220)_수강용 책걸상 14종" xfId="41367"/>
    <cellStyle name="_경남지역본부_20041220_상반기_2005년도급내역서_중부지역본부(2006년-051220)_스테인레스 128종" xfId="41368"/>
    <cellStyle name="_경남지역본부_20041220_상반기_2005년도급내역서_중부지역본부(2006년-051220)_스테인레스 128종_수강용 책걸상 14종" xfId="41369"/>
    <cellStyle name="_경남지역본부_20041220_상반기_2005년도급내역서_중부지역본부(2006년-051220)_스테인레스 128종_스테인레스 가로등 2종" xfId="41370"/>
    <cellStyle name="_경남지역본부_20041220_상반기_2005년도급내역서_중부지역본부(2006년-051220)_스테인레스 42종" xfId="41371"/>
    <cellStyle name="_경남지역본부_20041220_상반기_2005년도급내역서_중부지역본부(2006년-051220)_우체국예금특별회계 회계제도 개선방안 연구용역" xfId="35898"/>
    <cellStyle name="_경남지역본부_20041220_상반기_2005년도급내역서_중부지역본부(2006년-051220)_해외농업개발 농산물 물류 조사_한국농어촌공사" xfId="35899"/>
    <cellStyle name="_경남지역본부_20041220_상반기_2005년도급내역서_중부지역본부(2006년-051228)" xfId="4804"/>
    <cellStyle name="_경남지역본부_20041220_상반기_2005년도급내역서_중부지역본부(2006년-051228)_1. 기계환경분야(0709)" xfId="35900"/>
    <cellStyle name="_경남지역본부_20041220_상반기_2005년도급내역서_중부지역본부(2006년-051228)_1. 기계환경분야(0709)_1. 기계환경분야(0709)" xfId="35901"/>
    <cellStyle name="_경남지역본부_20041220_상반기_2005년도급내역서_중부지역본부(2006년-051228)_1. 기계환경분야(0709)_1. 기계환경분야(0709)_공사_응집용교반기_원일기계_조달청" xfId="35902"/>
    <cellStyle name="_경남지역본부_20041220_상반기_2005년도급내역서_중부지역본부(2006년-051228)_1. 기계환경분야(0709)_1. 기계환경분야(0709)_공사_응집용교반기_원일기계_조달청_설치원가" xfId="35903"/>
    <cellStyle name="_경남지역본부_20041220_상반기_2005년도급내역서_중부지역본부(2006년-051228)_1. 기계환경분야(0709)_1. 기계환경분야(0709)_공사_응집용교반기_원일기계_조달청_설치원가_우체국예금특별회계 회계제도 개선방안 연구용역" xfId="35904"/>
    <cellStyle name="_경남지역본부_20041220_상반기_2005년도급내역서_중부지역본부(2006년-051228)_1. 기계환경분야(0709)_1. 기계환경분야(0709)_공사_응집용교반기_원일기계_조달청_설치원가_해외농업개발 농산물 물류 조사_한국농어촌공사" xfId="35905"/>
    <cellStyle name="_경남지역본부_20041220_상반기_2005년도급내역서_중부지역본부(2006년-051228)_1. 기계환경분야(0709)_1. 기계환경분야(0709)_공사_응집용교반기_원일기계_조달청_우체국예금특별회계 회계제도 개선방안 연구용역" xfId="35906"/>
    <cellStyle name="_경남지역본부_20041220_상반기_2005년도급내역서_중부지역본부(2006년-051228)_1. 기계환경분야(0709)_1. 기계환경분야(0709)_공사_응집용교반기_원일기계_조달청_해외농업개발 농산물 물류 조사_한국농어촌공사" xfId="35907"/>
    <cellStyle name="_경남지역본부_20041220_상반기_2005년도급내역서_중부지역본부(2006년-051228)_1. 기계환경분야(0709)_1. 기계환경분야(0709)_우체국예금특별회계 회계제도 개선방안 연구용역" xfId="35908"/>
    <cellStyle name="_경남지역본부_20041220_상반기_2005년도급내역서_중부지역본부(2006년-051228)_1. 기계환경분야(0709)_1. 기계환경분야(0709)_해외농업개발 농산물 물류 조사_한국농어촌공사" xfId="35909"/>
    <cellStyle name="_경남지역본부_20041220_상반기_2005년도급내역서_중부지역본부(2006년-051228)_1. 기계환경분야(0709)_1. 기계환경분야(제조)" xfId="35910"/>
    <cellStyle name="_경남지역본부_20041220_상반기_2005년도급내역서_중부지역본부(2006년-051228)_1. 기계환경분야(0709)_1. 기계환경분야(제조)_공사_응집용교반기_원일기계_조달청" xfId="35911"/>
    <cellStyle name="_경남지역본부_20041220_상반기_2005년도급내역서_중부지역본부(2006년-051228)_1. 기계환경분야(0709)_1. 기계환경분야(제조)_공사_응집용교반기_원일기계_조달청_설치원가" xfId="35912"/>
    <cellStyle name="_경남지역본부_20041220_상반기_2005년도급내역서_중부지역본부(2006년-051228)_1. 기계환경분야(0709)_1. 기계환경분야(제조)_공사_응집용교반기_원일기계_조달청_설치원가_우체국예금특별회계 회계제도 개선방안 연구용역" xfId="35913"/>
    <cellStyle name="_경남지역본부_20041220_상반기_2005년도급내역서_중부지역본부(2006년-051228)_1. 기계환경분야(0709)_1. 기계환경분야(제조)_공사_응집용교반기_원일기계_조달청_설치원가_해외농업개발 농산물 물류 조사_한국농어촌공사" xfId="35914"/>
    <cellStyle name="_경남지역본부_20041220_상반기_2005년도급내역서_중부지역본부(2006년-051228)_1. 기계환경분야(0709)_1. 기계환경분야(제조)_공사_응집용교반기_원일기계_조달청_우체국예금특별회계 회계제도 개선방안 연구용역" xfId="35915"/>
    <cellStyle name="_경남지역본부_20041220_상반기_2005년도급내역서_중부지역본부(2006년-051228)_1. 기계환경분야(0709)_1. 기계환경분야(제조)_공사_응집용교반기_원일기계_조달청_해외농업개발 농산물 물류 조사_한국농어촌공사" xfId="35916"/>
    <cellStyle name="_경남지역본부_20041220_상반기_2005년도급내역서_중부지역본부(2006년-051228)_1. 기계환경분야(0709)_1. 기계환경분야(제조)_우체국예금특별회계 회계제도 개선방안 연구용역" xfId="35917"/>
    <cellStyle name="_경남지역본부_20041220_상반기_2005년도급내역서_중부지역본부(2006년-051228)_1. 기계환경분야(0709)_1. 기계환경분야(제조)_해외농업개발 농산물 물류 조사_한국농어촌공사" xfId="35918"/>
    <cellStyle name="_경남지역본부_20041220_상반기_2005년도급내역서_중부지역본부(2006년-051228)_1. 기계환경분야(0709)_공사_응집용교반기_원일기계_조달청" xfId="35919"/>
    <cellStyle name="_경남지역본부_20041220_상반기_2005년도급내역서_중부지역본부(2006년-051228)_1. 기계환경분야(0709)_공사_응집용교반기_원일기계_조달청_설치원가" xfId="35920"/>
    <cellStyle name="_경남지역본부_20041220_상반기_2005년도급내역서_중부지역본부(2006년-051228)_1. 기계환경분야(0709)_공사_응집용교반기_원일기계_조달청_설치원가_우체국예금특별회계 회계제도 개선방안 연구용역" xfId="35921"/>
    <cellStyle name="_경남지역본부_20041220_상반기_2005년도급내역서_중부지역본부(2006년-051228)_1. 기계환경분야(0709)_공사_응집용교반기_원일기계_조달청_설치원가_해외농업개발 농산물 물류 조사_한국농어촌공사" xfId="35922"/>
    <cellStyle name="_경남지역본부_20041220_상반기_2005년도급내역서_중부지역본부(2006년-051228)_1. 기계환경분야(0709)_공사_응집용교반기_원일기계_조달청_우체국예금특별회계 회계제도 개선방안 연구용역" xfId="35923"/>
    <cellStyle name="_경남지역본부_20041220_상반기_2005년도급내역서_중부지역본부(2006년-051228)_1. 기계환경분야(0709)_공사_응집용교반기_원일기계_조달청_해외농업개발 농산물 물류 조사_한국농어촌공사" xfId="35924"/>
    <cellStyle name="_경남지역본부_20041220_상반기_2005년도급내역서_중부지역본부(2006년-051228)_1. 기계환경분야(0709)_우체국예금특별회계 회계제도 개선방안 연구용역" xfId="35925"/>
    <cellStyle name="_경남지역본부_20041220_상반기_2005년도급내역서_중부지역본부(2006년-051228)_1. 기계환경분야(0709)_해외농업개발 농산물 물류 조사_한국농어촌공사" xfId="35926"/>
    <cellStyle name="_경남지역본부_20041220_상반기_2005년도급내역서_중부지역본부(2006년-051228)_공사_응집용교반기_원일기계_조달청" xfId="35927"/>
    <cellStyle name="_경남지역본부_20041220_상반기_2005년도급내역서_중부지역본부(2006년-051228)_공사_응집용교반기_원일기계_조달청_설치원가" xfId="35928"/>
    <cellStyle name="_경남지역본부_20041220_상반기_2005년도급내역서_중부지역본부(2006년-051228)_공사_응집용교반기_원일기계_조달청_설치원가_우체국예금특별회계 회계제도 개선방안 연구용역" xfId="35929"/>
    <cellStyle name="_경남지역본부_20041220_상반기_2005년도급내역서_중부지역본부(2006년-051228)_공사_응집용교반기_원일기계_조달청_설치원가_해외농업개발 농산물 물류 조사_한국농어촌공사" xfId="35930"/>
    <cellStyle name="_경남지역본부_20041220_상반기_2005년도급내역서_중부지역본부(2006년-051228)_공사_응집용교반기_원일기계_조달청_우체국예금특별회계 회계제도 개선방안 연구용역" xfId="35931"/>
    <cellStyle name="_경남지역본부_20041220_상반기_2005년도급내역서_중부지역본부(2006년-051228)_공사_응집용교반기_원일기계_조달청_해외농업개발 농산물 물류 조사_한국농어촌공사" xfId="35932"/>
    <cellStyle name="_경남지역본부_20041220_상반기_2005년도급내역서_중부지역본부(2006년-051228)_수강용 책걸상 14종" xfId="41372"/>
    <cellStyle name="_경남지역본부_20041220_상반기_2005년도급내역서_중부지역본부(2006년-051228)_스테인레스 128종" xfId="41373"/>
    <cellStyle name="_경남지역본부_20041220_상반기_2005년도급내역서_중부지역본부(2006년-051228)_스테인레스 128종_수강용 책걸상 14종" xfId="41374"/>
    <cellStyle name="_경남지역본부_20041220_상반기_2005년도급내역서_중부지역본부(2006년-051228)_스테인레스 128종_스테인레스 가로등 2종" xfId="41375"/>
    <cellStyle name="_경남지역본부_20041220_상반기_2005년도급내역서_중부지역본부(2006년-051228)_스테인레스 42종" xfId="41376"/>
    <cellStyle name="_경남지역본부_20041220_상반기_2005년도급내역서_중부지역본부(2006년-051228)_우체국예금특별회계 회계제도 개선방안 연구용역" xfId="35933"/>
    <cellStyle name="_경남지역본부_20041220_상반기_2005년도급내역서_중부지역본부(2006년-051228)_해외농업개발 농산물 물류 조사_한국농어촌공사" xfId="35934"/>
    <cellStyle name="_경남지역본부_20041220_상반기_2005년도급내역서_중부지역본부(2006년-060102)" xfId="4805"/>
    <cellStyle name="_경남지역본부_20041220_상반기_2005년도급내역서_중부지역본부(2006년-060102)_1. 기계환경분야(0709)" xfId="35935"/>
    <cellStyle name="_경남지역본부_20041220_상반기_2005년도급내역서_중부지역본부(2006년-060102)_1. 기계환경분야(0709)_1. 기계환경분야(0709)" xfId="35936"/>
    <cellStyle name="_경남지역본부_20041220_상반기_2005년도급내역서_중부지역본부(2006년-060102)_1. 기계환경분야(0709)_1. 기계환경분야(0709)_공사_응집용교반기_원일기계_조달청" xfId="35937"/>
    <cellStyle name="_경남지역본부_20041220_상반기_2005년도급내역서_중부지역본부(2006년-060102)_1. 기계환경분야(0709)_1. 기계환경분야(0709)_공사_응집용교반기_원일기계_조달청_설치원가" xfId="35938"/>
    <cellStyle name="_경남지역본부_20041220_상반기_2005년도급내역서_중부지역본부(2006년-060102)_1. 기계환경분야(0709)_1. 기계환경분야(0709)_공사_응집용교반기_원일기계_조달청_설치원가_우체국예금특별회계 회계제도 개선방안 연구용역" xfId="35939"/>
    <cellStyle name="_경남지역본부_20041220_상반기_2005년도급내역서_중부지역본부(2006년-060102)_1. 기계환경분야(0709)_1. 기계환경분야(0709)_공사_응집용교반기_원일기계_조달청_설치원가_해외농업개발 농산물 물류 조사_한국농어촌공사" xfId="35940"/>
    <cellStyle name="_경남지역본부_20041220_상반기_2005년도급내역서_중부지역본부(2006년-060102)_1. 기계환경분야(0709)_1. 기계환경분야(0709)_공사_응집용교반기_원일기계_조달청_우체국예금특별회계 회계제도 개선방안 연구용역" xfId="35941"/>
    <cellStyle name="_경남지역본부_20041220_상반기_2005년도급내역서_중부지역본부(2006년-060102)_1. 기계환경분야(0709)_1. 기계환경분야(0709)_공사_응집용교반기_원일기계_조달청_해외농업개발 농산물 물류 조사_한국농어촌공사" xfId="35942"/>
    <cellStyle name="_경남지역본부_20041220_상반기_2005년도급내역서_중부지역본부(2006년-060102)_1. 기계환경분야(0709)_1. 기계환경분야(0709)_우체국예금특별회계 회계제도 개선방안 연구용역" xfId="35943"/>
    <cellStyle name="_경남지역본부_20041220_상반기_2005년도급내역서_중부지역본부(2006년-060102)_1. 기계환경분야(0709)_1. 기계환경분야(0709)_해외농업개발 농산물 물류 조사_한국농어촌공사" xfId="35944"/>
    <cellStyle name="_경남지역본부_20041220_상반기_2005년도급내역서_중부지역본부(2006년-060102)_1. 기계환경분야(0709)_1. 기계환경분야(제조)" xfId="35945"/>
    <cellStyle name="_경남지역본부_20041220_상반기_2005년도급내역서_중부지역본부(2006년-060102)_1. 기계환경분야(0709)_1. 기계환경분야(제조)_공사_응집용교반기_원일기계_조달청" xfId="35946"/>
    <cellStyle name="_경남지역본부_20041220_상반기_2005년도급내역서_중부지역본부(2006년-060102)_1. 기계환경분야(0709)_1. 기계환경분야(제조)_공사_응집용교반기_원일기계_조달청_설치원가" xfId="35947"/>
    <cellStyle name="_경남지역본부_20041220_상반기_2005년도급내역서_중부지역본부(2006년-060102)_1. 기계환경분야(0709)_1. 기계환경분야(제조)_공사_응집용교반기_원일기계_조달청_설치원가_우체국예금특별회계 회계제도 개선방안 연구용역" xfId="35948"/>
    <cellStyle name="_경남지역본부_20041220_상반기_2005년도급내역서_중부지역본부(2006년-060102)_1. 기계환경분야(0709)_1. 기계환경분야(제조)_공사_응집용교반기_원일기계_조달청_설치원가_해외농업개발 농산물 물류 조사_한국농어촌공사" xfId="35949"/>
    <cellStyle name="_경남지역본부_20041220_상반기_2005년도급내역서_중부지역본부(2006년-060102)_1. 기계환경분야(0709)_1. 기계환경분야(제조)_공사_응집용교반기_원일기계_조달청_우체국예금특별회계 회계제도 개선방안 연구용역" xfId="35950"/>
    <cellStyle name="_경남지역본부_20041220_상반기_2005년도급내역서_중부지역본부(2006년-060102)_1. 기계환경분야(0709)_1. 기계환경분야(제조)_공사_응집용교반기_원일기계_조달청_해외농업개발 농산물 물류 조사_한국농어촌공사" xfId="35951"/>
    <cellStyle name="_경남지역본부_20041220_상반기_2005년도급내역서_중부지역본부(2006년-060102)_1. 기계환경분야(0709)_1. 기계환경분야(제조)_우체국예금특별회계 회계제도 개선방안 연구용역" xfId="35952"/>
    <cellStyle name="_경남지역본부_20041220_상반기_2005년도급내역서_중부지역본부(2006년-060102)_1. 기계환경분야(0709)_1. 기계환경분야(제조)_해외농업개발 농산물 물류 조사_한국농어촌공사" xfId="35953"/>
    <cellStyle name="_경남지역본부_20041220_상반기_2005년도급내역서_중부지역본부(2006년-060102)_1. 기계환경분야(0709)_공사_응집용교반기_원일기계_조달청" xfId="35954"/>
    <cellStyle name="_경남지역본부_20041220_상반기_2005년도급내역서_중부지역본부(2006년-060102)_1. 기계환경분야(0709)_공사_응집용교반기_원일기계_조달청_설치원가" xfId="35955"/>
    <cellStyle name="_경남지역본부_20041220_상반기_2005년도급내역서_중부지역본부(2006년-060102)_1. 기계환경분야(0709)_공사_응집용교반기_원일기계_조달청_설치원가_우체국예금특별회계 회계제도 개선방안 연구용역" xfId="35956"/>
    <cellStyle name="_경남지역본부_20041220_상반기_2005년도급내역서_중부지역본부(2006년-060102)_1. 기계환경분야(0709)_공사_응집용교반기_원일기계_조달청_설치원가_해외농업개발 농산물 물류 조사_한국농어촌공사" xfId="35957"/>
    <cellStyle name="_경남지역본부_20041220_상반기_2005년도급내역서_중부지역본부(2006년-060102)_1. 기계환경분야(0709)_공사_응집용교반기_원일기계_조달청_우체국예금특별회계 회계제도 개선방안 연구용역" xfId="35958"/>
    <cellStyle name="_경남지역본부_20041220_상반기_2005년도급내역서_중부지역본부(2006년-060102)_1. 기계환경분야(0709)_공사_응집용교반기_원일기계_조달청_해외농업개발 농산물 물류 조사_한국농어촌공사" xfId="35959"/>
    <cellStyle name="_경남지역본부_20041220_상반기_2005년도급내역서_중부지역본부(2006년-060102)_1. 기계환경분야(0709)_우체국예금특별회계 회계제도 개선방안 연구용역" xfId="35960"/>
    <cellStyle name="_경남지역본부_20041220_상반기_2005년도급내역서_중부지역본부(2006년-060102)_1. 기계환경분야(0709)_해외농업개발 농산물 물류 조사_한국농어촌공사" xfId="35961"/>
    <cellStyle name="_경남지역본부_20041220_상반기_2005년도급내역서_중부지역본부(2006년-060102)_공사_응집용교반기_원일기계_조달청" xfId="35962"/>
    <cellStyle name="_경남지역본부_20041220_상반기_2005년도급내역서_중부지역본부(2006년-060102)_공사_응집용교반기_원일기계_조달청_설치원가" xfId="35963"/>
    <cellStyle name="_경남지역본부_20041220_상반기_2005년도급내역서_중부지역본부(2006년-060102)_공사_응집용교반기_원일기계_조달청_설치원가_우체국예금특별회계 회계제도 개선방안 연구용역" xfId="35964"/>
    <cellStyle name="_경남지역본부_20041220_상반기_2005년도급내역서_중부지역본부(2006년-060102)_공사_응집용교반기_원일기계_조달청_설치원가_해외농업개발 농산물 물류 조사_한국농어촌공사" xfId="35965"/>
    <cellStyle name="_경남지역본부_20041220_상반기_2005년도급내역서_중부지역본부(2006년-060102)_공사_응집용교반기_원일기계_조달청_우체국예금특별회계 회계제도 개선방안 연구용역" xfId="35966"/>
    <cellStyle name="_경남지역본부_20041220_상반기_2005년도급내역서_중부지역본부(2006년-060102)_공사_응집용교반기_원일기계_조달청_해외농업개발 농산물 물류 조사_한국농어촌공사" xfId="35967"/>
    <cellStyle name="_경남지역본부_20041220_상반기_2005년도급내역서_중부지역본부(2006년-060102)_수강용 책걸상 14종" xfId="41377"/>
    <cellStyle name="_경남지역본부_20041220_상반기_2005년도급내역서_중부지역본부(2006년-060102)_스테인레스 128종" xfId="41378"/>
    <cellStyle name="_경남지역본부_20041220_상반기_2005년도급내역서_중부지역본부(2006년-060102)_스테인레스 128종_수강용 책걸상 14종" xfId="41379"/>
    <cellStyle name="_경남지역본부_20041220_상반기_2005년도급내역서_중부지역본부(2006년-060102)_스테인레스 128종_스테인레스 가로등 2종" xfId="41380"/>
    <cellStyle name="_경남지역본부_20041220_상반기_2005년도급내역서_중부지역본부(2006년-060102)_스테인레스 42종" xfId="41381"/>
    <cellStyle name="_경남지역본부_20041220_상반기_2005년도급내역서_중부지역본부(2006년-060102)_우체국예금특별회계 회계제도 개선방안 연구용역" xfId="35968"/>
    <cellStyle name="_경남지역본부_20041220_상반기_2005년도급내역서_중부지역본부(2006년-060102)_해외농업개발 농산물 물류 조사_한국농어촌공사" xfId="35969"/>
    <cellStyle name="_경남지역본부_20041220_상반기_2005년도급내역서_해외농업개발 농산물 물류 조사_한국농어촌공사" xfId="35970"/>
    <cellStyle name="_경남지역본부_20041220_상반기_TTMS위탁수량(KHC)" xfId="4806"/>
    <cellStyle name="_경남지역본부_20041220_상반기_TTMS위탁수량(KHC)_1. 기계환경분야(0709)" xfId="35971"/>
    <cellStyle name="_경남지역본부_20041220_상반기_TTMS위탁수량(KHC)_1. 기계환경분야(0709)_1. 기계환경분야(0709)" xfId="35972"/>
    <cellStyle name="_경남지역본부_20041220_상반기_TTMS위탁수량(KHC)_1. 기계환경분야(0709)_1. 기계환경분야(0709)_공사_응집용교반기_원일기계_조달청" xfId="35973"/>
    <cellStyle name="_경남지역본부_20041220_상반기_TTMS위탁수량(KHC)_1. 기계환경분야(0709)_1. 기계환경분야(0709)_공사_응집용교반기_원일기계_조달청_설치원가" xfId="35974"/>
    <cellStyle name="_경남지역본부_20041220_상반기_TTMS위탁수량(KHC)_1. 기계환경분야(0709)_1. 기계환경분야(0709)_공사_응집용교반기_원일기계_조달청_설치원가_우체국예금특별회계 회계제도 개선방안 연구용역" xfId="35975"/>
    <cellStyle name="_경남지역본부_20041220_상반기_TTMS위탁수량(KHC)_1. 기계환경분야(0709)_1. 기계환경분야(0709)_공사_응집용교반기_원일기계_조달청_설치원가_해외농업개발 농산물 물류 조사_한국농어촌공사" xfId="35976"/>
    <cellStyle name="_경남지역본부_20041220_상반기_TTMS위탁수량(KHC)_1. 기계환경분야(0709)_1. 기계환경분야(0709)_공사_응집용교반기_원일기계_조달청_우체국예금특별회계 회계제도 개선방안 연구용역" xfId="35977"/>
    <cellStyle name="_경남지역본부_20041220_상반기_TTMS위탁수량(KHC)_1. 기계환경분야(0709)_1. 기계환경분야(0709)_공사_응집용교반기_원일기계_조달청_해외농업개발 농산물 물류 조사_한국농어촌공사" xfId="35978"/>
    <cellStyle name="_경남지역본부_20041220_상반기_TTMS위탁수량(KHC)_1. 기계환경분야(0709)_1. 기계환경분야(0709)_우체국예금특별회계 회계제도 개선방안 연구용역" xfId="35979"/>
    <cellStyle name="_경남지역본부_20041220_상반기_TTMS위탁수량(KHC)_1. 기계환경분야(0709)_1. 기계환경분야(0709)_해외농업개발 농산물 물류 조사_한국농어촌공사" xfId="35980"/>
    <cellStyle name="_경남지역본부_20041220_상반기_TTMS위탁수량(KHC)_1. 기계환경분야(0709)_1. 기계환경분야(제조)" xfId="35981"/>
    <cellStyle name="_경남지역본부_20041220_상반기_TTMS위탁수량(KHC)_1. 기계환경분야(0709)_1. 기계환경분야(제조)_공사_응집용교반기_원일기계_조달청" xfId="35982"/>
    <cellStyle name="_경남지역본부_20041220_상반기_TTMS위탁수량(KHC)_1. 기계환경분야(0709)_1. 기계환경분야(제조)_공사_응집용교반기_원일기계_조달청_설치원가" xfId="35983"/>
    <cellStyle name="_경남지역본부_20041220_상반기_TTMS위탁수량(KHC)_1. 기계환경분야(0709)_1. 기계환경분야(제조)_공사_응집용교반기_원일기계_조달청_설치원가_우체국예금특별회계 회계제도 개선방안 연구용역" xfId="35984"/>
    <cellStyle name="_경남지역본부_20041220_상반기_TTMS위탁수량(KHC)_1. 기계환경분야(0709)_1. 기계환경분야(제조)_공사_응집용교반기_원일기계_조달청_설치원가_해외농업개발 농산물 물류 조사_한국농어촌공사" xfId="35985"/>
    <cellStyle name="_경남지역본부_20041220_상반기_TTMS위탁수량(KHC)_1. 기계환경분야(0709)_1. 기계환경분야(제조)_공사_응집용교반기_원일기계_조달청_우체국예금특별회계 회계제도 개선방안 연구용역" xfId="35986"/>
    <cellStyle name="_경남지역본부_20041220_상반기_TTMS위탁수량(KHC)_1. 기계환경분야(0709)_1. 기계환경분야(제조)_공사_응집용교반기_원일기계_조달청_해외농업개발 농산물 물류 조사_한국농어촌공사" xfId="35987"/>
    <cellStyle name="_경남지역본부_20041220_상반기_TTMS위탁수량(KHC)_1. 기계환경분야(0709)_1. 기계환경분야(제조)_우체국예금특별회계 회계제도 개선방안 연구용역" xfId="35988"/>
    <cellStyle name="_경남지역본부_20041220_상반기_TTMS위탁수량(KHC)_1. 기계환경분야(0709)_1. 기계환경분야(제조)_해외농업개발 농산물 물류 조사_한국농어촌공사" xfId="35989"/>
    <cellStyle name="_경남지역본부_20041220_상반기_TTMS위탁수량(KHC)_1. 기계환경분야(0709)_공사_응집용교반기_원일기계_조달청" xfId="35990"/>
    <cellStyle name="_경남지역본부_20041220_상반기_TTMS위탁수량(KHC)_1. 기계환경분야(0709)_공사_응집용교반기_원일기계_조달청_설치원가" xfId="35991"/>
    <cellStyle name="_경남지역본부_20041220_상반기_TTMS위탁수량(KHC)_1. 기계환경분야(0709)_공사_응집용교반기_원일기계_조달청_설치원가_우체국예금특별회계 회계제도 개선방안 연구용역" xfId="35992"/>
    <cellStyle name="_경남지역본부_20041220_상반기_TTMS위탁수량(KHC)_1. 기계환경분야(0709)_공사_응집용교반기_원일기계_조달청_설치원가_해외농업개발 농산물 물류 조사_한국농어촌공사" xfId="35993"/>
    <cellStyle name="_경남지역본부_20041220_상반기_TTMS위탁수량(KHC)_1. 기계환경분야(0709)_공사_응집용교반기_원일기계_조달청_우체국예금특별회계 회계제도 개선방안 연구용역" xfId="35994"/>
    <cellStyle name="_경남지역본부_20041220_상반기_TTMS위탁수량(KHC)_1. 기계환경분야(0709)_공사_응집용교반기_원일기계_조달청_해외농업개발 농산물 물류 조사_한국농어촌공사" xfId="35995"/>
    <cellStyle name="_경남지역본부_20041220_상반기_TTMS위탁수량(KHC)_1. 기계환경분야(0709)_우체국예금특별회계 회계제도 개선방안 연구용역" xfId="35996"/>
    <cellStyle name="_경남지역본부_20041220_상반기_TTMS위탁수량(KHC)_1. 기계환경분야(0709)_해외농업개발 농산물 물류 조사_한국농어촌공사" xfId="35997"/>
    <cellStyle name="_경남지역본부_20041220_상반기_TTMS위탁수량(KHC)_공사_응집용교반기_원일기계_조달청" xfId="35998"/>
    <cellStyle name="_경남지역본부_20041220_상반기_TTMS위탁수량(KHC)_공사_응집용교반기_원일기계_조달청_설치원가" xfId="35999"/>
    <cellStyle name="_경남지역본부_20041220_상반기_TTMS위탁수량(KHC)_공사_응집용교반기_원일기계_조달청_설치원가_우체국예금특별회계 회계제도 개선방안 연구용역" xfId="36000"/>
    <cellStyle name="_경남지역본부_20041220_상반기_TTMS위탁수량(KHC)_공사_응집용교반기_원일기계_조달청_설치원가_해외농업개발 농산물 물류 조사_한국농어촌공사" xfId="36001"/>
    <cellStyle name="_경남지역본부_20041220_상반기_TTMS위탁수량(KHC)_공사_응집용교반기_원일기계_조달청_우체국예금특별회계 회계제도 개선방안 연구용역" xfId="36002"/>
    <cellStyle name="_경남지역본부_20041220_상반기_TTMS위탁수량(KHC)_공사_응집용교반기_원일기계_조달청_해외농업개발 농산물 물류 조사_한국농어촌공사" xfId="36003"/>
    <cellStyle name="_경남지역본부_20041220_상반기_TTMS위탁수량(KHC)_수강용 책걸상 14종" xfId="41382"/>
    <cellStyle name="_경남지역본부_20041220_상반기_TTMS위탁수량(KHC)_스테인레스 128종" xfId="41383"/>
    <cellStyle name="_경남지역본부_20041220_상반기_TTMS위탁수량(KHC)_스테인레스 128종_수강용 책걸상 14종" xfId="41384"/>
    <cellStyle name="_경남지역본부_20041220_상반기_TTMS위탁수량(KHC)_스테인레스 128종_스테인레스 가로등 2종" xfId="41385"/>
    <cellStyle name="_경남지역본부_20041220_상반기_TTMS위탁수량(KHC)_스테인레스 42종" xfId="41386"/>
    <cellStyle name="_경남지역본부_20041220_상반기_TTMS위탁수량(KHC)_우체국예금특별회계 회계제도 개선방안 연구용역" xfId="36004"/>
    <cellStyle name="_경남지역본부_20041220_상반기_TTMS위탁수량(KHC)_해외농업개발 농산물 물류 조사_한국농어촌공사" xfId="36005"/>
    <cellStyle name="_경남지역본부_20041220_상반기_강원지역본부(2006년)" xfId="4807"/>
    <cellStyle name="_경남지역본부_20041220_상반기_강원지역본부(2006년)_1. 기계환경분야(0709)" xfId="36006"/>
    <cellStyle name="_경남지역본부_20041220_상반기_강원지역본부(2006년)_1. 기계환경분야(0709)_1. 기계환경분야(0709)" xfId="36007"/>
    <cellStyle name="_경남지역본부_20041220_상반기_강원지역본부(2006년)_1. 기계환경분야(0709)_1. 기계환경분야(0709)_공사_응집용교반기_원일기계_조달청" xfId="36008"/>
    <cellStyle name="_경남지역본부_20041220_상반기_강원지역본부(2006년)_1. 기계환경분야(0709)_1. 기계환경분야(0709)_공사_응집용교반기_원일기계_조달청_설치원가" xfId="36009"/>
    <cellStyle name="_경남지역본부_20041220_상반기_강원지역본부(2006년)_1. 기계환경분야(0709)_1. 기계환경분야(0709)_공사_응집용교반기_원일기계_조달청_설치원가_우체국예금특별회계 회계제도 개선방안 연구용역" xfId="36010"/>
    <cellStyle name="_경남지역본부_20041220_상반기_강원지역본부(2006년)_1. 기계환경분야(0709)_1. 기계환경분야(0709)_공사_응집용교반기_원일기계_조달청_설치원가_해외농업개발 농산물 물류 조사_한국농어촌공사" xfId="36011"/>
    <cellStyle name="_경남지역본부_20041220_상반기_강원지역본부(2006년)_1. 기계환경분야(0709)_1. 기계환경분야(0709)_공사_응집용교반기_원일기계_조달청_우체국예금특별회계 회계제도 개선방안 연구용역" xfId="36012"/>
    <cellStyle name="_경남지역본부_20041220_상반기_강원지역본부(2006년)_1. 기계환경분야(0709)_1. 기계환경분야(0709)_공사_응집용교반기_원일기계_조달청_해외농업개발 농산물 물류 조사_한국농어촌공사" xfId="36013"/>
    <cellStyle name="_경남지역본부_20041220_상반기_강원지역본부(2006년)_1. 기계환경분야(0709)_1. 기계환경분야(0709)_우체국예금특별회계 회계제도 개선방안 연구용역" xfId="36014"/>
    <cellStyle name="_경남지역본부_20041220_상반기_강원지역본부(2006년)_1. 기계환경분야(0709)_1. 기계환경분야(0709)_해외농업개발 농산물 물류 조사_한국농어촌공사" xfId="36015"/>
    <cellStyle name="_경남지역본부_20041220_상반기_강원지역본부(2006년)_1. 기계환경분야(0709)_1. 기계환경분야(제조)" xfId="36016"/>
    <cellStyle name="_경남지역본부_20041220_상반기_강원지역본부(2006년)_1. 기계환경분야(0709)_1. 기계환경분야(제조)_공사_응집용교반기_원일기계_조달청" xfId="36017"/>
    <cellStyle name="_경남지역본부_20041220_상반기_강원지역본부(2006년)_1. 기계환경분야(0709)_1. 기계환경분야(제조)_공사_응집용교반기_원일기계_조달청_설치원가" xfId="36018"/>
    <cellStyle name="_경남지역본부_20041220_상반기_강원지역본부(2006년)_1. 기계환경분야(0709)_1. 기계환경분야(제조)_공사_응집용교반기_원일기계_조달청_설치원가_우체국예금특별회계 회계제도 개선방안 연구용역" xfId="36019"/>
    <cellStyle name="_경남지역본부_20041220_상반기_강원지역본부(2006년)_1. 기계환경분야(0709)_1. 기계환경분야(제조)_공사_응집용교반기_원일기계_조달청_설치원가_해외농업개발 농산물 물류 조사_한국농어촌공사" xfId="36020"/>
    <cellStyle name="_경남지역본부_20041220_상반기_강원지역본부(2006년)_1. 기계환경분야(0709)_1. 기계환경분야(제조)_공사_응집용교반기_원일기계_조달청_우체국예금특별회계 회계제도 개선방안 연구용역" xfId="36021"/>
    <cellStyle name="_경남지역본부_20041220_상반기_강원지역본부(2006년)_1. 기계환경분야(0709)_1. 기계환경분야(제조)_공사_응집용교반기_원일기계_조달청_해외농업개발 농산물 물류 조사_한국농어촌공사" xfId="36022"/>
    <cellStyle name="_경남지역본부_20041220_상반기_강원지역본부(2006년)_1. 기계환경분야(0709)_1. 기계환경분야(제조)_우체국예금특별회계 회계제도 개선방안 연구용역" xfId="36023"/>
    <cellStyle name="_경남지역본부_20041220_상반기_강원지역본부(2006년)_1. 기계환경분야(0709)_1. 기계환경분야(제조)_해외농업개발 농산물 물류 조사_한국농어촌공사" xfId="36024"/>
    <cellStyle name="_경남지역본부_20041220_상반기_강원지역본부(2006년)_1. 기계환경분야(0709)_공사_응집용교반기_원일기계_조달청" xfId="36025"/>
    <cellStyle name="_경남지역본부_20041220_상반기_강원지역본부(2006년)_1. 기계환경분야(0709)_공사_응집용교반기_원일기계_조달청_설치원가" xfId="36026"/>
    <cellStyle name="_경남지역본부_20041220_상반기_강원지역본부(2006년)_1. 기계환경분야(0709)_공사_응집용교반기_원일기계_조달청_설치원가_우체국예금특별회계 회계제도 개선방안 연구용역" xfId="36027"/>
    <cellStyle name="_경남지역본부_20041220_상반기_강원지역본부(2006년)_1. 기계환경분야(0709)_공사_응집용교반기_원일기계_조달청_설치원가_해외농업개발 농산물 물류 조사_한국농어촌공사" xfId="36028"/>
    <cellStyle name="_경남지역본부_20041220_상반기_강원지역본부(2006년)_1. 기계환경분야(0709)_공사_응집용교반기_원일기계_조달청_우체국예금특별회계 회계제도 개선방안 연구용역" xfId="36029"/>
    <cellStyle name="_경남지역본부_20041220_상반기_강원지역본부(2006년)_1. 기계환경분야(0709)_공사_응집용교반기_원일기계_조달청_해외농업개발 농산물 물류 조사_한국농어촌공사" xfId="36030"/>
    <cellStyle name="_경남지역본부_20041220_상반기_강원지역본부(2006년)_1. 기계환경분야(0709)_우체국예금특별회계 회계제도 개선방안 연구용역" xfId="36031"/>
    <cellStyle name="_경남지역본부_20041220_상반기_강원지역본부(2006년)_1. 기계환경분야(0709)_해외농업개발 농산물 물류 조사_한국농어촌공사" xfId="36032"/>
    <cellStyle name="_경남지역본부_20041220_상반기_강원지역본부(2006년)_공사_응집용교반기_원일기계_조달청" xfId="36033"/>
    <cellStyle name="_경남지역본부_20041220_상반기_강원지역본부(2006년)_공사_응집용교반기_원일기계_조달청_설치원가" xfId="36034"/>
    <cellStyle name="_경남지역본부_20041220_상반기_강원지역본부(2006년)_공사_응집용교반기_원일기계_조달청_설치원가_우체국예금특별회계 회계제도 개선방안 연구용역" xfId="36035"/>
    <cellStyle name="_경남지역본부_20041220_상반기_강원지역본부(2006년)_공사_응집용교반기_원일기계_조달청_설치원가_해외농업개발 농산물 물류 조사_한국농어촌공사" xfId="36036"/>
    <cellStyle name="_경남지역본부_20041220_상반기_강원지역본부(2006년)_공사_응집용교반기_원일기계_조달청_우체국예금특별회계 회계제도 개선방안 연구용역" xfId="36037"/>
    <cellStyle name="_경남지역본부_20041220_상반기_강원지역본부(2006년)_공사_응집용교반기_원일기계_조달청_해외농업개발 농산물 물류 조사_한국농어촌공사" xfId="36038"/>
    <cellStyle name="_경남지역본부_20041220_상반기_강원지역본부(2006년)_수강용 책걸상 14종" xfId="41387"/>
    <cellStyle name="_경남지역본부_20041220_상반기_강원지역본부(2006년)_스테인레스 128종" xfId="41388"/>
    <cellStyle name="_경남지역본부_20041220_상반기_강원지역본부(2006년)_스테인레스 128종_수강용 책걸상 14종" xfId="41389"/>
    <cellStyle name="_경남지역본부_20041220_상반기_강원지역본부(2006년)_스테인레스 128종_스테인레스 가로등 2종" xfId="41390"/>
    <cellStyle name="_경남지역본부_20041220_상반기_강원지역본부(2006년)_스테인레스 42종" xfId="41391"/>
    <cellStyle name="_경남지역본부_20041220_상반기_강원지역본부(2006년)_우체국예금특별회계 회계제도 개선방안 연구용역" xfId="36039"/>
    <cellStyle name="_경남지역본부_20041220_상반기_강원지역본부(2006년)_해외농업개발 농산물 물류 조사_한국농어촌공사" xfId="36040"/>
    <cellStyle name="_경남지역본부_20041220_상반기_강원지역본부(2006년-051228)" xfId="4808"/>
    <cellStyle name="_경남지역본부_20041220_상반기_강원지역본부(2006년-051228)_1. 기계환경분야(0709)" xfId="36041"/>
    <cellStyle name="_경남지역본부_20041220_상반기_강원지역본부(2006년-051228)_1. 기계환경분야(0709)_1. 기계환경분야(0709)" xfId="36042"/>
    <cellStyle name="_경남지역본부_20041220_상반기_강원지역본부(2006년-051228)_1. 기계환경분야(0709)_1. 기계환경분야(0709)_공사_응집용교반기_원일기계_조달청" xfId="36043"/>
    <cellStyle name="_경남지역본부_20041220_상반기_강원지역본부(2006년-051228)_1. 기계환경분야(0709)_1. 기계환경분야(0709)_공사_응집용교반기_원일기계_조달청_설치원가" xfId="36044"/>
    <cellStyle name="_경남지역본부_20041220_상반기_강원지역본부(2006년-051228)_1. 기계환경분야(0709)_1. 기계환경분야(0709)_공사_응집용교반기_원일기계_조달청_설치원가_우체국예금특별회계 회계제도 개선방안 연구용역" xfId="36045"/>
    <cellStyle name="_경남지역본부_20041220_상반기_강원지역본부(2006년-051228)_1. 기계환경분야(0709)_1. 기계환경분야(0709)_공사_응집용교반기_원일기계_조달청_설치원가_해외농업개발 농산물 물류 조사_한국농어촌공사" xfId="36046"/>
    <cellStyle name="_경남지역본부_20041220_상반기_강원지역본부(2006년-051228)_1. 기계환경분야(0709)_1. 기계환경분야(0709)_공사_응집용교반기_원일기계_조달청_우체국예금특별회계 회계제도 개선방안 연구용역" xfId="36047"/>
    <cellStyle name="_경남지역본부_20041220_상반기_강원지역본부(2006년-051228)_1. 기계환경분야(0709)_1. 기계환경분야(0709)_공사_응집용교반기_원일기계_조달청_해외농업개발 농산물 물류 조사_한국농어촌공사" xfId="36048"/>
    <cellStyle name="_경남지역본부_20041220_상반기_강원지역본부(2006년-051228)_1. 기계환경분야(0709)_1. 기계환경분야(0709)_우체국예금특별회계 회계제도 개선방안 연구용역" xfId="36049"/>
    <cellStyle name="_경남지역본부_20041220_상반기_강원지역본부(2006년-051228)_1. 기계환경분야(0709)_1. 기계환경분야(0709)_해외농업개발 농산물 물류 조사_한국농어촌공사" xfId="36050"/>
    <cellStyle name="_경남지역본부_20041220_상반기_강원지역본부(2006년-051228)_1. 기계환경분야(0709)_1. 기계환경분야(제조)" xfId="36051"/>
    <cellStyle name="_경남지역본부_20041220_상반기_강원지역본부(2006년-051228)_1. 기계환경분야(0709)_1. 기계환경분야(제조)_공사_응집용교반기_원일기계_조달청" xfId="36052"/>
    <cellStyle name="_경남지역본부_20041220_상반기_강원지역본부(2006년-051228)_1. 기계환경분야(0709)_1. 기계환경분야(제조)_공사_응집용교반기_원일기계_조달청_설치원가" xfId="36053"/>
    <cellStyle name="_경남지역본부_20041220_상반기_강원지역본부(2006년-051228)_1. 기계환경분야(0709)_1. 기계환경분야(제조)_공사_응집용교반기_원일기계_조달청_설치원가_우체국예금특별회계 회계제도 개선방안 연구용역" xfId="36054"/>
    <cellStyle name="_경남지역본부_20041220_상반기_강원지역본부(2006년-051228)_1. 기계환경분야(0709)_1. 기계환경분야(제조)_공사_응집용교반기_원일기계_조달청_설치원가_해외농업개발 농산물 물류 조사_한국농어촌공사" xfId="36055"/>
    <cellStyle name="_경남지역본부_20041220_상반기_강원지역본부(2006년-051228)_1. 기계환경분야(0709)_1. 기계환경분야(제조)_공사_응집용교반기_원일기계_조달청_우체국예금특별회계 회계제도 개선방안 연구용역" xfId="36056"/>
    <cellStyle name="_경남지역본부_20041220_상반기_강원지역본부(2006년-051228)_1. 기계환경분야(0709)_1. 기계환경분야(제조)_공사_응집용교반기_원일기계_조달청_해외농업개발 농산물 물류 조사_한국농어촌공사" xfId="36057"/>
    <cellStyle name="_경남지역본부_20041220_상반기_강원지역본부(2006년-051228)_1. 기계환경분야(0709)_1. 기계환경분야(제조)_우체국예금특별회계 회계제도 개선방안 연구용역" xfId="36058"/>
    <cellStyle name="_경남지역본부_20041220_상반기_강원지역본부(2006년-051228)_1. 기계환경분야(0709)_1. 기계환경분야(제조)_해외농업개발 농산물 물류 조사_한국농어촌공사" xfId="36059"/>
    <cellStyle name="_경남지역본부_20041220_상반기_강원지역본부(2006년-051228)_1. 기계환경분야(0709)_공사_응집용교반기_원일기계_조달청" xfId="36060"/>
    <cellStyle name="_경남지역본부_20041220_상반기_강원지역본부(2006년-051228)_1. 기계환경분야(0709)_공사_응집용교반기_원일기계_조달청_설치원가" xfId="36061"/>
    <cellStyle name="_경남지역본부_20041220_상반기_강원지역본부(2006년-051228)_1. 기계환경분야(0709)_공사_응집용교반기_원일기계_조달청_설치원가_우체국예금특별회계 회계제도 개선방안 연구용역" xfId="36062"/>
    <cellStyle name="_경남지역본부_20041220_상반기_강원지역본부(2006년-051228)_1. 기계환경분야(0709)_공사_응집용교반기_원일기계_조달청_설치원가_해외농업개발 농산물 물류 조사_한국농어촌공사" xfId="36063"/>
    <cellStyle name="_경남지역본부_20041220_상반기_강원지역본부(2006년-051228)_1. 기계환경분야(0709)_공사_응집용교반기_원일기계_조달청_우체국예금특별회계 회계제도 개선방안 연구용역" xfId="36064"/>
    <cellStyle name="_경남지역본부_20041220_상반기_강원지역본부(2006년-051228)_1. 기계환경분야(0709)_공사_응집용교반기_원일기계_조달청_해외농업개발 농산물 물류 조사_한국농어촌공사" xfId="36065"/>
    <cellStyle name="_경남지역본부_20041220_상반기_강원지역본부(2006년-051228)_1. 기계환경분야(0709)_우체국예금특별회계 회계제도 개선방안 연구용역" xfId="36066"/>
    <cellStyle name="_경남지역본부_20041220_상반기_강원지역본부(2006년-051228)_1. 기계환경분야(0709)_해외농업개발 농산물 물류 조사_한국농어촌공사" xfId="36067"/>
    <cellStyle name="_경남지역본부_20041220_상반기_강원지역본부(2006년-051228)_공사_응집용교반기_원일기계_조달청" xfId="36068"/>
    <cellStyle name="_경남지역본부_20041220_상반기_강원지역본부(2006년-051228)_공사_응집용교반기_원일기계_조달청_설치원가" xfId="36069"/>
    <cellStyle name="_경남지역본부_20041220_상반기_강원지역본부(2006년-051228)_공사_응집용교반기_원일기계_조달청_설치원가_우체국예금특별회계 회계제도 개선방안 연구용역" xfId="36070"/>
    <cellStyle name="_경남지역본부_20041220_상반기_강원지역본부(2006년-051228)_공사_응집용교반기_원일기계_조달청_설치원가_해외농업개발 농산물 물류 조사_한국농어촌공사" xfId="36071"/>
    <cellStyle name="_경남지역본부_20041220_상반기_강원지역본부(2006년-051228)_공사_응집용교반기_원일기계_조달청_우체국예금특별회계 회계제도 개선방안 연구용역" xfId="36072"/>
    <cellStyle name="_경남지역본부_20041220_상반기_강원지역본부(2006년-051228)_공사_응집용교반기_원일기계_조달청_해외농업개발 농산물 물류 조사_한국농어촌공사" xfId="36073"/>
    <cellStyle name="_경남지역본부_20041220_상반기_강원지역본부(2006년-051228)_수강용 책걸상 14종" xfId="41392"/>
    <cellStyle name="_경남지역본부_20041220_상반기_강원지역본부(2006년-051228)_스테인레스 128종" xfId="41393"/>
    <cellStyle name="_경남지역본부_20041220_상반기_강원지역본부(2006년-051228)_스테인레스 128종_수강용 책걸상 14종" xfId="41394"/>
    <cellStyle name="_경남지역본부_20041220_상반기_강원지역본부(2006년-051228)_스테인레스 128종_스테인레스 가로등 2종" xfId="41395"/>
    <cellStyle name="_경남지역본부_20041220_상반기_강원지역본부(2006년-051228)_스테인레스 42종" xfId="41396"/>
    <cellStyle name="_경남지역본부_20041220_상반기_강원지역본부(2006년-051228)_우체국예금특별회계 회계제도 개선방안 연구용역" xfId="36074"/>
    <cellStyle name="_경남지역본부_20041220_상반기_강원지역본부(2006년-051228)_해외농업개발 농산물 물류 조사_한국농어촌공사" xfId="36075"/>
    <cellStyle name="_경남지역본부_20041220_상반기_강원지역본부(2006년-060102)" xfId="4809"/>
    <cellStyle name="_경남지역본부_20041220_상반기_강원지역본부(2006년-060102)_1. 기계환경분야(0709)" xfId="36076"/>
    <cellStyle name="_경남지역본부_20041220_상반기_강원지역본부(2006년-060102)_1. 기계환경분야(0709)_1. 기계환경분야(0709)" xfId="36077"/>
    <cellStyle name="_경남지역본부_20041220_상반기_강원지역본부(2006년-060102)_1. 기계환경분야(0709)_1. 기계환경분야(0709)_공사_응집용교반기_원일기계_조달청" xfId="36078"/>
    <cellStyle name="_경남지역본부_20041220_상반기_강원지역본부(2006년-060102)_1. 기계환경분야(0709)_1. 기계환경분야(0709)_공사_응집용교반기_원일기계_조달청_설치원가" xfId="36079"/>
    <cellStyle name="_경남지역본부_20041220_상반기_강원지역본부(2006년-060102)_1. 기계환경분야(0709)_1. 기계환경분야(0709)_공사_응집용교반기_원일기계_조달청_설치원가_우체국예금특별회계 회계제도 개선방안 연구용역" xfId="36080"/>
    <cellStyle name="_경남지역본부_20041220_상반기_강원지역본부(2006년-060102)_1. 기계환경분야(0709)_1. 기계환경분야(0709)_공사_응집용교반기_원일기계_조달청_설치원가_해외농업개발 농산물 물류 조사_한국농어촌공사" xfId="36081"/>
    <cellStyle name="_경남지역본부_20041220_상반기_강원지역본부(2006년-060102)_1. 기계환경분야(0709)_1. 기계환경분야(0709)_공사_응집용교반기_원일기계_조달청_우체국예금특별회계 회계제도 개선방안 연구용역" xfId="36082"/>
    <cellStyle name="_경남지역본부_20041220_상반기_강원지역본부(2006년-060102)_1. 기계환경분야(0709)_1. 기계환경분야(0709)_공사_응집용교반기_원일기계_조달청_해외농업개발 농산물 물류 조사_한국농어촌공사" xfId="36083"/>
    <cellStyle name="_경남지역본부_20041220_상반기_강원지역본부(2006년-060102)_1. 기계환경분야(0709)_1. 기계환경분야(0709)_우체국예금특별회계 회계제도 개선방안 연구용역" xfId="36084"/>
    <cellStyle name="_경남지역본부_20041220_상반기_강원지역본부(2006년-060102)_1. 기계환경분야(0709)_1. 기계환경분야(0709)_해외농업개발 농산물 물류 조사_한국농어촌공사" xfId="36085"/>
    <cellStyle name="_경남지역본부_20041220_상반기_강원지역본부(2006년-060102)_1. 기계환경분야(0709)_1. 기계환경분야(제조)" xfId="36086"/>
    <cellStyle name="_경남지역본부_20041220_상반기_강원지역본부(2006년-060102)_1. 기계환경분야(0709)_1. 기계환경분야(제조)_공사_응집용교반기_원일기계_조달청" xfId="36087"/>
    <cellStyle name="_경남지역본부_20041220_상반기_강원지역본부(2006년-060102)_1. 기계환경분야(0709)_1. 기계환경분야(제조)_공사_응집용교반기_원일기계_조달청_설치원가" xfId="36088"/>
    <cellStyle name="_경남지역본부_20041220_상반기_강원지역본부(2006년-060102)_1. 기계환경분야(0709)_1. 기계환경분야(제조)_공사_응집용교반기_원일기계_조달청_설치원가_우체국예금특별회계 회계제도 개선방안 연구용역" xfId="36089"/>
    <cellStyle name="_경남지역본부_20041220_상반기_강원지역본부(2006년-060102)_1. 기계환경분야(0709)_1. 기계환경분야(제조)_공사_응집용교반기_원일기계_조달청_설치원가_해외농업개발 농산물 물류 조사_한국농어촌공사" xfId="36090"/>
    <cellStyle name="_경남지역본부_20041220_상반기_강원지역본부(2006년-060102)_1. 기계환경분야(0709)_1. 기계환경분야(제조)_공사_응집용교반기_원일기계_조달청_우체국예금특별회계 회계제도 개선방안 연구용역" xfId="36091"/>
    <cellStyle name="_경남지역본부_20041220_상반기_강원지역본부(2006년-060102)_1. 기계환경분야(0709)_1. 기계환경분야(제조)_공사_응집용교반기_원일기계_조달청_해외농업개발 농산물 물류 조사_한국농어촌공사" xfId="36092"/>
    <cellStyle name="_경남지역본부_20041220_상반기_강원지역본부(2006년-060102)_1. 기계환경분야(0709)_1. 기계환경분야(제조)_우체국예금특별회계 회계제도 개선방안 연구용역" xfId="36093"/>
    <cellStyle name="_경남지역본부_20041220_상반기_강원지역본부(2006년-060102)_1. 기계환경분야(0709)_1. 기계환경분야(제조)_해외농업개발 농산물 물류 조사_한국농어촌공사" xfId="36094"/>
    <cellStyle name="_경남지역본부_20041220_상반기_강원지역본부(2006년-060102)_1. 기계환경분야(0709)_공사_응집용교반기_원일기계_조달청" xfId="36095"/>
    <cellStyle name="_경남지역본부_20041220_상반기_강원지역본부(2006년-060102)_1. 기계환경분야(0709)_공사_응집용교반기_원일기계_조달청_설치원가" xfId="36096"/>
    <cellStyle name="_경남지역본부_20041220_상반기_강원지역본부(2006년-060102)_1. 기계환경분야(0709)_공사_응집용교반기_원일기계_조달청_설치원가_우체국예금특별회계 회계제도 개선방안 연구용역" xfId="36097"/>
    <cellStyle name="_경남지역본부_20041220_상반기_강원지역본부(2006년-060102)_1. 기계환경분야(0709)_공사_응집용교반기_원일기계_조달청_설치원가_해외농업개발 농산물 물류 조사_한국농어촌공사" xfId="36098"/>
    <cellStyle name="_경남지역본부_20041220_상반기_강원지역본부(2006년-060102)_1. 기계환경분야(0709)_공사_응집용교반기_원일기계_조달청_우체국예금특별회계 회계제도 개선방안 연구용역" xfId="36099"/>
    <cellStyle name="_경남지역본부_20041220_상반기_강원지역본부(2006년-060102)_1. 기계환경분야(0709)_공사_응집용교반기_원일기계_조달청_해외농업개발 농산물 물류 조사_한국농어촌공사" xfId="36100"/>
    <cellStyle name="_경남지역본부_20041220_상반기_강원지역본부(2006년-060102)_1. 기계환경분야(0709)_우체국예금특별회계 회계제도 개선방안 연구용역" xfId="36101"/>
    <cellStyle name="_경남지역본부_20041220_상반기_강원지역본부(2006년-060102)_1. 기계환경분야(0709)_해외농업개발 농산물 물류 조사_한국농어촌공사" xfId="36102"/>
    <cellStyle name="_경남지역본부_20041220_상반기_강원지역본부(2006년-060102)_공사_응집용교반기_원일기계_조달청" xfId="36103"/>
    <cellStyle name="_경남지역본부_20041220_상반기_강원지역본부(2006년-060102)_공사_응집용교반기_원일기계_조달청_설치원가" xfId="36104"/>
    <cellStyle name="_경남지역본부_20041220_상반기_강원지역본부(2006년-060102)_공사_응집용교반기_원일기계_조달청_설치원가_우체국예금특별회계 회계제도 개선방안 연구용역" xfId="36105"/>
    <cellStyle name="_경남지역본부_20041220_상반기_강원지역본부(2006년-060102)_공사_응집용교반기_원일기계_조달청_설치원가_해외농업개발 농산물 물류 조사_한국농어촌공사" xfId="36106"/>
    <cellStyle name="_경남지역본부_20041220_상반기_강원지역본부(2006년-060102)_공사_응집용교반기_원일기계_조달청_우체국예금특별회계 회계제도 개선방안 연구용역" xfId="36107"/>
    <cellStyle name="_경남지역본부_20041220_상반기_강원지역본부(2006년-060102)_공사_응집용교반기_원일기계_조달청_해외농업개발 농산물 물류 조사_한국농어촌공사" xfId="36108"/>
    <cellStyle name="_경남지역본부_20041220_상반기_강원지역본부(2006년-060102)_수강용 책걸상 14종" xfId="41397"/>
    <cellStyle name="_경남지역본부_20041220_상반기_강원지역본부(2006년-060102)_스테인레스 128종" xfId="41398"/>
    <cellStyle name="_경남지역본부_20041220_상반기_강원지역본부(2006년-060102)_스테인레스 128종_수강용 책걸상 14종" xfId="41399"/>
    <cellStyle name="_경남지역본부_20041220_상반기_강원지역본부(2006년-060102)_스테인레스 128종_스테인레스 가로등 2종" xfId="41400"/>
    <cellStyle name="_경남지역본부_20041220_상반기_강원지역본부(2006년-060102)_스테인레스 42종" xfId="41401"/>
    <cellStyle name="_경남지역본부_20041220_상반기_강원지역본부(2006년-060102)_우체국예금특별회계 회계제도 개선방안 연구용역" xfId="36109"/>
    <cellStyle name="_경남지역본부_20041220_상반기_강원지역본부(2006년-060102)_해외농업개발 농산물 물류 조사_한국농어촌공사" xfId="36110"/>
    <cellStyle name="_경남지역본부_20041220_상반기_경남본부_2006년도_유지관리대상수량" xfId="4810"/>
    <cellStyle name="_경남지역본부_20041220_상반기_경남본부_2006년도_유지관리대상수량_경남지역본부(2006년)" xfId="4811"/>
    <cellStyle name="_경남지역본부_20041220_상반기_경남본부_2006년도_유지관리대상수량_경남지역본부(2006년)_수강용 책걸상 14종" xfId="41402"/>
    <cellStyle name="_경남지역본부_20041220_상반기_경남본부_2006년도_유지관리대상수량_경남지역본부(2006년)_스테인레스 128종" xfId="41403"/>
    <cellStyle name="_경남지역본부_20041220_상반기_경남본부_2006년도_유지관리대상수량_경남지역본부(2006년)_스테인레스 128종_수강용 책걸상 14종" xfId="41404"/>
    <cellStyle name="_경남지역본부_20041220_상반기_경남본부_2006년도_유지관리대상수량_경남지역본부(2006년)_스테인레스 128종_스테인레스 가로등 2종" xfId="41405"/>
    <cellStyle name="_경남지역본부_20041220_상반기_경남본부_2006년도_유지관리대상수량_경남지역본부(2006년)_스테인레스 42종" xfId="41406"/>
    <cellStyle name="_경남지역본부_20041220_상반기_경남본부_2006년도_유지관리대상수량_경남지역본부(2006년도)" xfId="4812"/>
    <cellStyle name="_경남지역본부_20041220_상반기_경남본부_2006년도_유지관리대상수량_경남지역본부(2006년도)_수강용 책걸상 14종" xfId="41407"/>
    <cellStyle name="_경남지역본부_20041220_상반기_경남본부_2006년도_유지관리대상수량_경남지역본부(2006년도)_스테인레스 128종" xfId="41408"/>
    <cellStyle name="_경남지역본부_20041220_상반기_경남본부_2006년도_유지관리대상수량_경남지역본부(2006년도)_스테인레스 128종_수강용 책걸상 14종" xfId="41409"/>
    <cellStyle name="_경남지역본부_20041220_상반기_경남본부_2006년도_유지관리대상수량_경남지역본부(2006년도)_스테인레스 128종_스테인레스 가로등 2종" xfId="41410"/>
    <cellStyle name="_경남지역본부_20041220_상반기_경남본부_2006년도_유지관리대상수량_경남지역본부(2006년도)_스테인레스 42종" xfId="41411"/>
    <cellStyle name="_경남지역본부_20041220_상반기_경남본부_2006년도_유지관리대상수량_수강용 책걸상 14종" xfId="41412"/>
    <cellStyle name="_경남지역본부_20041220_상반기_경남본부_2006년도_유지관리대상수량_스테인레스 128종" xfId="41413"/>
    <cellStyle name="_경남지역본부_20041220_상반기_경남본부_2006년도_유지관리대상수량_스테인레스 128종_수강용 책걸상 14종" xfId="41414"/>
    <cellStyle name="_경남지역본부_20041220_상반기_경남본부_2006년도_유지관리대상수량_스테인레스 128종_스테인레스 가로등 2종" xfId="41415"/>
    <cellStyle name="_경남지역본부_20041220_상반기_경남본부_2006년도_유지관리대상수량_스테인레스 42종" xfId="41416"/>
    <cellStyle name="_경남지역본부_20041220_상반기_공사_응집용교반기_원일기계_조달청" xfId="36111"/>
    <cellStyle name="_경남지역본부_20041220_상반기_공사_응집용교반기_원일기계_조달청_설치원가" xfId="36112"/>
    <cellStyle name="_경남지역본부_20041220_상반기_공사_응집용교반기_원일기계_조달청_설치원가_우체국예금특별회계 회계제도 개선방안 연구용역" xfId="36113"/>
    <cellStyle name="_경남지역본부_20041220_상반기_공사_응집용교반기_원일기계_조달청_설치원가_해외농업개발 농산물 물류 조사_한국농어촌공사" xfId="36114"/>
    <cellStyle name="_경남지역본부_20041220_상반기_공사_응집용교반기_원일기계_조달청_우체국예금특별회계 회계제도 개선방안 연구용역" xfId="36115"/>
    <cellStyle name="_경남지역본부_20041220_상반기_공사_응집용교반기_원일기계_조달청_해외농업개발 농산물 물류 조사_한국농어촌공사" xfId="36116"/>
    <cellStyle name="_경남지역본부_20041220_상반기_사인물07" xfId="17342"/>
    <cellStyle name="_경남지역본부_20041220_상반기_사인물07 2" xfId="17343"/>
    <cellStyle name="_경남지역본부_20041220_상반기_사인물07 3" xfId="17344"/>
    <cellStyle name="_경남지역본부_20041220_상반기_사인물07 4" xfId="17345"/>
    <cellStyle name="_경남지역본부_20041220_상반기_사인물09" xfId="1474"/>
    <cellStyle name="_경남지역본부_20041220_상반기_성모병원사인물08-11" xfId="1475"/>
    <cellStyle name="_경남지역본부_20041220_상반기_수강용 책걸상 14종" xfId="41417"/>
    <cellStyle name="_경남지역본부_20041220_상반기_스테인레스 128종" xfId="41418"/>
    <cellStyle name="_경남지역본부_20041220_상반기_스테인레스 128종_수강용 책걸상 14종" xfId="41419"/>
    <cellStyle name="_경남지역본부_20041220_상반기_스테인레스 128종_스테인레스 가로등 2종" xfId="41420"/>
    <cellStyle name="_경남지역본부_20041220_상반기_스테인레스 42종" xfId="41421"/>
    <cellStyle name="_경남지역본부_20041220_상반기_시흥청소년수련관07-03" xfId="1476"/>
    <cellStyle name="_경남지역본부_20041220_상반기_시흥청소년수련관07-03 2" xfId="17346"/>
    <cellStyle name="_경남지역본부_20041220_상반기_시흥청소년수련관07-03 3" xfId="17347"/>
    <cellStyle name="_경남지역본부_20041220_상반기_시흥청소년수련관07-03 4" xfId="17348"/>
    <cellStyle name="_경남지역본부_20041220_상반기_여수시범거리간판07-03" xfId="1477"/>
    <cellStyle name="_경남지역본부_20041220_상반기_여수시범거리간판07-03 2" xfId="17349"/>
    <cellStyle name="_경남지역본부_20041220_상반기_여수시범거리간판07-03 3" xfId="17350"/>
    <cellStyle name="_경남지역본부_20041220_상반기_여수시범거리간판07-03 4" xfId="17351"/>
    <cellStyle name="_경남지역본부_20041220_상반기_영화산업 WPC문09-06" xfId="1478"/>
    <cellStyle name="_경남지역본부_20041220_상반기_우체국예금특별회계 회계제도 개선방안 연구용역" xfId="36117"/>
    <cellStyle name="_경남지역본부_20041220_상반기_인천공항여객터미널사인물08-02-28" xfId="17352"/>
    <cellStyle name="_경남지역본부_20041220_상반기_인천공항여객터미널사인물08-02-28 2" xfId="17353"/>
    <cellStyle name="_경남지역본부_20041220_상반기_인천공항여객터미널사인물08-02-28 3" xfId="17354"/>
    <cellStyle name="_경남지역본부_20041220_상반기_인천공항여객터미널사인물08-02-28 4" xfId="17355"/>
    <cellStyle name="_경남지역본부_20041220_상반기_중부지역본부(2006년)_기준" xfId="4813"/>
    <cellStyle name="_경남지역본부_20041220_상반기_중부지역본부(2006년)_기준_경남지역본부(2006년)" xfId="4814"/>
    <cellStyle name="_경남지역본부_20041220_상반기_중부지역본부(2006년)_기준_경남지역본부(2006년)_수강용 책걸상 14종" xfId="41422"/>
    <cellStyle name="_경남지역본부_20041220_상반기_중부지역본부(2006년)_기준_경남지역본부(2006년)_스테인레스 128종" xfId="41423"/>
    <cellStyle name="_경남지역본부_20041220_상반기_중부지역본부(2006년)_기준_경남지역본부(2006년)_스테인레스 128종_수강용 책걸상 14종" xfId="41424"/>
    <cellStyle name="_경남지역본부_20041220_상반기_중부지역본부(2006년)_기준_경남지역본부(2006년)_스테인레스 128종_스테인레스 가로등 2종" xfId="41425"/>
    <cellStyle name="_경남지역본부_20041220_상반기_중부지역본부(2006년)_기준_경남지역본부(2006년)_스테인레스 42종" xfId="41426"/>
    <cellStyle name="_경남지역본부_20041220_상반기_중부지역본부(2006년)_기준_경남지역본부(2006년도)" xfId="4815"/>
    <cellStyle name="_경남지역본부_20041220_상반기_중부지역본부(2006년)_기준_경남지역본부(2006년도)_수강용 책걸상 14종" xfId="41427"/>
    <cellStyle name="_경남지역본부_20041220_상반기_중부지역본부(2006년)_기준_경남지역본부(2006년도)_스테인레스 128종" xfId="41428"/>
    <cellStyle name="_경남지역본부_20041220_상반기_중부지역본부(2006년)_기준_경남지역본부(2006년도)_스테인레스 128종_수강용 책걸상 14종" xfId="41429"/>
    <cellStyle name="_경남지역본부_20041220_상반기_중부지역본부(2006년)_기준_경남지역본부(2006년도)_스테인레스 128종_스테인레스 가로등 2종" xfId="41430"/>
    <cellStyle name="_경남지역본부_20041220_상반기_중부지역본부(2006년)_기준_경남지역본부(2006년도)_스테인레스 42종" xfId="41431"/>
    <cellStyle name="_경남지역본부_20041220_상반기_중부지역본부(2006년)_기준_경북지역본부(2006년)" xfId="4816"/>
    <cellStyle name="_경남지역본부_20041220_상반기_중부지역본부(2006년)_기준_경북지역본부(2006년)_수강용 책걸상 14종" xfId="41432"/>
    <cellStyle name="_경남지역본부_20041220_상반기_중부지역본부(2006년)_기준_경북지역본부(2006년)_스테인레스 128종" xfId="41433"/>
    <cellStyle name="_경남지역본부_20041220_상반기_중부지역본부(2006년)_기준_경북지역본부(2006년)_스테인레스 128종_수강용 책걸상 14종" xfId="41434"/>
    <cellStyle name="_경남지역본부_20041220_상반기_중부지역본부(2006년)_기준_경북지역본부(2006년)_스테인레스 128종_스테인레스 가로등 2종" xfId="41435"/>
    <cellStyle name="_경남지역본부_20041220_상반기_중부지역본부(2006년)_기준_경북지역본부(2006년)_스테인레스 42종" xfId="41436"/>
    <cellStyle name="_경남지역본부_20041220_상반기_중부지역본부(2006년)_기준_경북지역본부(2006년도)" xfId="4817"/>
    <cellStyle name="_경남지역본부_20041220_상반기_중부지역본부(2006년)_기준_경북지역본부(2006년도)_수강용 책걸상 14종" xfId="41437"/>
    <cellStyle name="_경남지역본부_20041220_상반기_중부지역본부(2006년)_기준_경북지역본부(2006년도)_스테인레스 128종" xfId="41438"/>
    <cellStyle name="_경남지역본부_20041220_상반기_중부지역본부(2006년)_기준_경북지역본부(2006년도)_스테인레스 128종_수강용 책걸상 14종" xfId="41439"/>
    <cellStyle name="_경남지역본부_20041220_상반기_중부지역본부(2006년)_기준_경북지역본부(2006년도)_스테인레스 128종_스테인레스 가로등 2종" xfId="41440"/>
    <cellStyle name="_경남지역본부_20041220_상반기_중부지역본부(2006년)_기준_경북지역본부(2006년도)_스테인레스 42종" xfId="41441"/>
    <cellStyle name="_경남지역본부_20041220_상반기_중부지역본부(2006년)_기준_수강용 책걸상 14종" xfId="41442"/>
    <cellStyle name="_경남지역본부_20041220_상반기_중부지역본부(2006년)_기준_스테인레스 128종" xfId="41443"/>
    <cellStyle name="_경남지역본부_20041220_상반기_중부지역본부(2006년)_기준_스테인레스 128종_수강용 책걸상 14종" xfId="41444"/>
    <cellStyle name="_경남지역본부_20041220_상반기_중부지역본부(2006년)_기준_스테인레스 128종_스테인레스 가로등 2종" xfId="41445"/>
    <cellStyle name="_경남지역본부_20041220_상반기_중부지역본부(2006년)_기준_스테인레스 42종" xfId="41446"/>
    <cellStyle name="_경남지역본부_20041220_상반기_중부지역본부(2006년-051220)" xfId="4818"/>
    <cellStyle name="_경남지역본부_20041220_상반기_중부지역본부(2006년-051220)_1. 기계환경분야(0709)" xfId="36118"/>
    <cellStyle name="_경남지역본부_20041220_상반기_중부지역본부(2006년-051220)_1. 기계환경분야(0709)_1. 기계환경분야(0709)" xfId="36119"/>
    <cellStyle name="_경남지역본부_20041220_상반기_중부지역본부(2006년-051220)_1. 기계환경분야(0709)_1. 기계환경분야(0709)_공사_응집용교반기_원일기계_조달청" xfId="36120"/>
    <cellStyle name="_경남지역본부_20041220_상반기_중부지역본부(2006년-051220)_1. 기계환경분야(0709)_1. 기계환경분야(0709)_공사_응집용교반기_원일기계_조달청_설치원가" xfId="36121"/>
    <cellStyle name="_경남지역본부_20041220_상반기_중부지역본부(2006년-051220)_1. 기계환경분야(0709)_1. 기계환경분야(0709)_공사_응집용교반기_원일기계_조달청_설치원가_우체국예금특별회계 회계제도 개선방안 연구용역" xfId="36122"/>
    <cellStyle name="_경남지역본부_20041220_상반기_중부지역본부(2006년-051220)_1. 기계환경분야(0709)_1. 기계환경분야(0709)_공사_응집용교반기_원일기계_조달청_설치원가_해외농업개발 농산물 물류 조사_한국농어촌공사" xfId="36123"/>
    <cellStyle name="_경남지역본부_20041220_상반기_중부지역본부(2006년-051220)_1. 기계환경분야(0709)_1. 기계환경분야(0709)_공사_응집용교반기_원일기계_조달청_우체국예금특별회계 회계제도 개선방안 연구용역" xfId="36124"/>
    <cellStyle name="_경남지역본부_20041220_상반기_중부지역본부(2006년-051220)_1. 기계환경분야(0709)_1. 기계환경분야(0709)_공사_응집용교반기_원일기계_조달청_해외농업개발 농산물 물류 조사_한국농어촌공사" xfId="36125"/>
    <cellStyle name="_경남지역본부_20041220_상반기_중부지역본부(2006년-051220)_1. 기계환경분야(0709)_1. 기계환경분야(0709)_우체국예금특별회계 회계제도 개선방안 연구용역" xfId="36126"/>
    <cellStyle name="_경남지역본부_20041220_상반기_중부지역본부(2006년-051220)_1. 기계환경분야(0709)_1. 기계환경분야(0709)_해외농업개발 농산물 물류 조사_한국농어촌공사" xfId="36127"/>
    <cellStyle name="_경남지역본부_20041220_상반기_중부지역본부(2006년-051220)_1. 기계환경분야(0709)_1. 기계환경분야(제조)" xfId="36128"/>
    <cellStyle name="_경남지역본부_20041220_상반기_중부지역본부(2006년-051220)_1. 기계환경분야(0709)_1. 기계환경분야(제조)_공사_응집용교반기_원일기계_조달청" xfId="36129"/>
    <cellStyle name="_경남지역본부_20041220_상반기_중부지역본부(2006년-051220)_1. 기계환경분야(0709)_1. 기계환경분야(제조)_공사_응집용교반기_원일기계_조달청_설치원가" xfId="36130"/>
    <cellStyle name="_경남지역본부_20041220_상반기_중부지역본부(2006년-051220)_1. 기계환경분야(0709)_1. 기계환경분야(제조)_공사_응집용교반기_원일기계_조달청_설치원가_우체국예금특별회계 회계제도 개선방안 연구용역" xfId="36131"/>
    <cellStyle name="_경남지역본부_20041220_상반기_중부지역본부(2006년-051220)_1. 기계환경분야(0709)_1. 기계환경분야(제조)_공사_응집용교반기_원일기계_조달청_설치원가_해외농업개발 농산물 물류 조사_한국농어촌공사" xfId="36132"/>
    <cellStyle name="_경남지역본부_20041220_상반기_중부지역본부(2006년-051220)_1. 기계환경분야(0709)_1. 기계환경분야(제조)_공사_응집용교반기_원일기계_조달청_우체국예금특별회계 회계제도 개선방안 연구용역" xfId="36133"/>
    <cellStyle name="_경남지역본부_20041220_상반기_중부지역본부(2006년-051220)_1. 기계환경분야(0709)_1. 기계환경분야(제조)_공사_응집용교반기_원일기계_조달청_해외농업개발 농산물 물류 조사_한국농어촌공사" xfId="36134"/>
    <cellStyle name="_경남지역본부_20041220_상반기_중부지역본부(2006년-051220)_1. 기계환경분야(0709)_1. 기계환경분야(제조)_우체국예금특별회계 회계제도 개선방안 연구용역" xfId="36135"/>
    <cellStyle name="_경남지역본부_20041220_상반기_중부지역본부(2006년-051220)_1. 기계환경분야(0709)_1. 기계환경분야(제조)_해외농업개발 농산물 물류 조사_한국농어촌공사" xfId="36136"/>
    <cellStyle name="_경남지역본부_20041220_상반기_중부지역본부(2006년-051220)_1. 기계환경분야(0709)_공사_응집용교반기_원일기계_조달청" xfId="36137"/>
    <cellStyle name="_경남지역본부_20041220_상반기_중부지역본부(2006년-051220)_1. 기계환경분야(0709)_공사_응집용교반기_원일기계_조달청_설치원가" xfId="36138"/>
    <cellStyle name="_경남지역본부_20041220_상반기_중부지역본부(2006년-051220)_1. 기계환경분야(0709)_공사_응집용교반기_원일기계_조달청_설치원가_우체국예금특별회계 회계제도 개선방안 연구용역" xfId="36139"/>
    <cellStyle name="_경남지역본부_20041220_상반기_중부지역본부(2006년-051220)_1. 기계환경분야(0709)_공사_응집용교반기_원일기계_조달청_설치원가_해외농업개발 농산물 물류 조사_한국농어촌공사" xfId="36140"/>
    <cellStyle name="_경남지역본부_20041220_상반기_중부지역본부(2006년-051220)_1. 기계환경분야(0709)_공사_응집용교반기_원일기계_조달청_우체국예금특별회계 회계제도 개선방안 연구용역" xfId="36141"/>
    <cellStyle name="_경남지역본부_20041220_상반기_중부지역본부(2006년-051220)_1. 기계환경분야(0709)_공사_응집용교반기_원일기계_조달청_해외농업개발 농산물 물류 조사_한국농어촌공사" xfId="36142"/>
    <cellStyle name="_경남지역본부_20041220_상반기_중부지역본부(2006년-051220)_1. 기계환경분야(0709)_우체국예금특별회계 회계제도 개선방안 연구용역" xfId="36143"/>
    <cellStyle name="_경남지역본부_20041220_상반기_중부지역본부(2006년-051220)_1. 기계환경분야(0709)_해외농업개발 농산물 물류 조사_한국농어촌공사" xfId="36144"/>
    <cellStyle name="_경남지역본부_20041220_상반기_중부지역본부(2006년-051220)_공사_응집용교반기_원일기계_조달청" xfId="36145"/>
    <cellStyle name="_경남지역본부_20041220_상반기_중부지역본부(2006년-051220)_공사_응집용교반기_원일기계_조달청_설치원가" xfId="36146"/>
    <cellStyle name="_경남지역본부_20041220_상반기_중부지역본부(2006년-051220)_공사_응집용교반기_원일기계_조달청_설치원가_우체국예금특별회계 회계제도 개선방안 연구용역" xfId="36147"/>
    <cellStyle name="_경남지역본부_20041220_상반기_중부지역본부(2006년-051220)_공사_응집용교반기_원일기계_조달청_설치원가_해외농업개발 농산물 물류 조사_한국농어촌공사" xfId="36148"/>
    <cellStyle name="_경남지역본부_20041220_상반기_중부지역본부(2006년-051220)_공사_응집용교반기_원일기계_조달청_우체국예금특별회계 회계제도 개선방안 연구용역" xfId="36149"/>
    <cellStyle name="_경남지역본부_20041220_상반기_중부지역본부(2006년-051220)_공사_응집용교반기_원일기계_조달청_해외농업개발 농산물 물류 조사_한국농어촌공사" xfId="36150"/>
    <cellStyle name="_경남지역본부_20041220_상반기_중부지역본부(2006년-051220)_수강용 책걸상 14종" xfId="41447"/>
    <cellStyle name="_경남지역본부_20041220_상반기_중부지역본부(2006년-051220)_스테인레스 128종" xfId="41448"/>
    <cellStyle name="_경남지역본부_20041220_상반기_중부지역본부(2006년-051220)_스테인레스 128종_수강용 책걸상 14종" xfId="41449"/>
    <cellStyle name="_경남지역본부_20041220_상반기_중부지역본부(2006년-051220)_스테인레스 128종_스테인레스 가로등 2종" xfId="41450"/>
    <cellStyle name="_경남지역본부_20041220_상반기_중부지역본부(2006년-051220)_스테인레스 42종" xfId="41451"/>
    <cellStyle name="_경남지역본부_20041220_상반기_중부지역본부(2006년-051220)_우체국예금특별회계 회계제도 개선방안 연구용역" xfId="36151"/>
    <cellStyle name="_경남지역본부_20041220_상반기_중부지역본부(2006년-051220)_해외농업개발 농산물 물류 조사_한국농어촌공사" xfId="36152"/>
    <cellStyle name="_경남지역본부_20041220_상반기_중부지역본부(2006년-051228)" xfId="4819"/>
    <cellStyle name="_경남지역본부_20041220_상반기_중부지역본부(2006년-051228)_1. 기계환경분야(0709)" xfId="36153"/>
    <cellStyle name="_경남지역본부_20041220_상반기_중부지역본부(2006년-051228)_1. 기계환경분야(0709)_1. 기계환경분야(0709)" xfId="36154"/>
    <cellStyle name="_경남지역본부_20041220_상반기_중부지역본부(2006년-051228)_1. 기계환경분야(0709)_1. 기계환경분야(0709)_공사_응집용교반기_원일기계_조달청" xfId="36155"/>
    <cellStyle name="_경남지역본부_20041220_상반기_중부지역본부(2006년-051228)_1. 기계환경분야(0709)_1. 기계환경분야(0709)_공사_응집용교반기_원일기계_조달청_설치원가" xfId="36156"/>
    <cellStyle name="_경남지역본부_20041220_상반기_중부지역본부(2006년-051228)_1. 기계환경분야(0709)_1. 기계환경분야(0709)_공사_응집용교반기_원일기계_조달청_설치원가_우체국예금특별회계 회계제도 개선방안 연구용역" xfId="36157"/>
    <cellStyle name="_경남지역본부_20041220_상반기_중부지역본부(2006년-051228)_1. 기계환경분야(0709)_1. 기계환경분야(0709)_공사_응집용교반기_원일기계_조달청_설치원가_해외농업개발 농산물 물류 조사_한국농어촌공사" xfId="36158"/>
    <cellStyle name="_경남지역본부_20041220_상반기_중부지역본부(2006년-051228)_1. 기계환경분야(0709)_1. 기계환경분야(0709)_공사_응집용교반기_원일기계_조달청_우체국예금특별회계 회계제도 개선방안 연구용역" xfId="36159"/>
    <cellStyle name="_경남지역본부_20041220_상반기_중부지역본부(2006년-051228)_1. 기계환경분야(0709)_1. 기계환경분야(0709)_공사_응집용교반기_원일기계_조달청_해외농업개발 농산물 물류 조사_한국농어촌공사" xfId="36160"/>
    <cellStyle name="_경남지역본부_20041220_상반기_중부지역본부(2006년-051228)_1. 기계환경분야(0709)_1. 기계환경분야(0709)_우체국예금특별회계 회계제도 개선방안 연구용역" xfId="36161"/>
    <cellStyle name="_경남지역본부_20041220_상반기_중부지역본부(2006년-051228)_1. 기계환경분야(0709)_1. 기계환경분야(0709)_해외농업개발 농산물 물류 조사_한국농어촌공사" xfId="36162"/>
    <cellStyle name="_경남지역본부_20041220_상반기_중부지역본부(2006년-051228)_1. 기계환경분야(0709)_1. 기계환경분야(제조)" xfId="36163"/>
    <cellStyle name="_경남지역본부_20041220_상반기_중부지역본부(2006년-051228)_1. 기계환경분야(0709)_1. 기계환경분야(제조)_공사_응집용교반기_원일기계_조달청" xfId="36164"/>
    <cellStyle name="_경남지역본부_20041220_상반기_중부지역본부(2006년-051228)_1. 기계환경분야(0709)_1. 기계환경분야(제조)_공사_응집용교반기_원일기계_조달청_설치원가" xfId="36165"/>
    <cellStyle name="_경남지역본부_20041220_상반기_중부지역본부(2006년-051228)_1. 기계환경분야(0709)_1. 기계환경분야(제조)_공사_응집용교반기_원일기계_조달청_설치원가_우체국예금특별회계 회계제도 개선방안 연구용역" xfId="36166"/>
    <cellStyle name="_경남지역본부_20041220_상반기_중부지역본부(2006년-051228)_1. 기계환경분야(0709)_1. 기계환경분야(제조)_공사_응집용교반기_원일기계_조달청_설치원가_해외농업개발 농산물 물류 조사_한국농어촌공사" xfId="36167"/>
    <cellStyle name="_경남지역본부_20041220_상반기_중부지역본부(2006년-051228)_1. 기계환경분야(0709)_1. 기계환경분야(제조)_공사_응집용교반기_원일기계_조달청_우체국예금특별회계 회계제도 개선방안 연구용역" xfId="36168"/>
    <cellStyle name="_경남지역본부_20041220_상반기_중부지역본부(2006년-051228)_1. 기계환경분야(0709)_1. 기계환경분야(제조)_공사_응집용교반기_원일기계_조달청_해외농업개발 농산물 물류 조사_한국농어촌공사" xfId="36169"/>
    <cellStyle name="_경남지역본부_20041220_상반기_중부지역본부(2006년-051228)_1. 기계환경분야(0709)_1. 기계환경분야(제조)_우체국예금특별회계 회계제도 개선방안 연구용역" xfId="36170"/>
    <cellStyle name="_경남지역본부_20041220_상반기_중부지역본부(2006년-051228)_1. 기계환경분야(0709)_1. 기계환경분야(제조)_해외농업개발 농산물 물류 조사_한국농어촌공사" xfId="36171"/>
    <cellStyle name="_경남지역본부_20041220_상반기_중부지역본부(2006년-051228)_1. 기계환경분야(0709)_공사_응집용교반기_원일기계_조달청" xfId="36172"/>
    <cellStyle name="_경남지역본부_20041220_상반기_중부지역본부(2006년-051228)_1. 기계환경분야(0709)_공사_응집용교반기_원일기계_조달청_설치원가" xfId="36173"/>
    <cellStyle name="_경남지역본부_20041220_상반기_중부지역본부(2006년-051228)_1. 기계환경분야(0709)_공사_응집용교반기_원일기계_조달청_설치원가_우체국예금특별회계 회계제도 개선방안 연구용역" xfId="36174"/>
    <cellStyle name="_경남지역본부_20041220_상반기_중부지역본부(2006년-051228)_1. 기계환경분야(0709)_공사_응집용교반기_원일기계_조달청_설치원가_해외농업개발 농산물 물류 조사_한국농어촌공사" xfId="36175"/>
    <cellStyle name="_경남지역본부_20041220_상반기_중부지역본부(2006년-051228)_1. 기계환경분야(0709)_공사_응집용교반기_원일기계_조달청_우체국예금특별회계 회계제도 개선방안 연구용역" xfId="36176"/>
    <cellStyle name="_경남지역본부_20041220_상반기_중부지역본부(2006년-051228)_1. 기계환경분야(0709)_공사_응집용교반기_원일기계_조달청_해외농업개발 농산물 물류 조사_한국농어촌공사" xfId="36177"/>
    <cellStyle name="_경남지역본부_20041220_상반기_중부지역본부(2006년-051228)_1. 기계환경분야(0709)_우체국예금특별회계 회계제도 개선방안 연구용역" xfId="36178"/>
    <cellStyle name="_경남지역본부_20041220_상반기_중부지역본부(2006년-051228)_1. 기계환경분야(0709)_해외농업개발 농산물 물류 조사_한국농어촌공사" xfId="36179"/>
    <cellStyle name="_경남지역본부_20041220_상반기_중부지역본부(2006년-051228)_공사_응집용교반기_원일기계_조달청" xfId="36180"/>
    <cellStyle name="_경남지역본부_20041220_상반기_중부지역본부(2006년-051228)_공사_응집용교반기_원일기계_조달청_설치원가" xfId="36181"/>
    <cellStyle name="_경남지역본부_20041220_상반기_중부지역본부(2006년-051228)_공사_응집용교반기_원일기계_조달청_설치원가_우체국예금특별회계 회계제도 개선방안 연구용역" xfId="36182"/>
    <cellStyle name="_경남지역본부_20041220_상반기_중부지역본부(2006년-051228)_공사_응집용교반기_원일기계_조달청_설치원가_해외농업개발 농산물 물류 조사_한국농어촌공사" xfId="36183"/>
    <cellStyle name="_경남지역본부_20041220_상반기_중부지역본부(2006년-051228)_공사_응집용교반기_원일기계_조달청_우체국예금특별회계 회계제도 개선방안 연구용역" xfId="36184"/>
    <cellStyle name="_경남지역본부_20041220_상반기_중부지역본부(2006년-051228)_공사_응집용교반기_원일기계_조달청_해외농업개발 농산물 물류 조사_한국농어촌공사" xfId="36185"/>
    <cellStyle name="_경남지역본부_20041220_상반기_중부지역본부(2006년-051228)_수강용 책걸상 14종" xfId="41452"/>
    <cellStyle name="_경남지역본부_20041220_상반기_중부지역본부(2006년-051228)_스테인레스 128종" xfId="41453"/>
    <cellStyle name="_경남지역본부_20041220_상반기_중부지역본부(2006년-051228)_스테인레스 128종_수강용 책걸상 14종" xfId="41454"/>
    <cellStyle name="_경남지역본부_20041220_상반기_중부지역본부(2006년-051228)_스테인레스 128종_스테인레스 가로등 2종" xfId="41455"/>
    <cellStyle name="_경남지역본부_20041220_상반기_중부지역본부(2006년-051228)_스테인레스 42종" xfId="41456"/>
    <cellStyle name="_경남지역본부_20041220_상반기_중부지역본부(2006년-051228)_우체국예금특별회계 회계제도 개선방안 연구용역" xfId="36186"/>
    <cellStyle name="_경남지역본부_20041220_상반기_중부지역본부(2006년-051228)_해외농업개발 농산물 물류 조사_한국농어촌공사" xfId="36187"/>
    <cellStyle name="_경남지역본부_20041220_상반기_중부지역본부(2006년-060102)" xfId="4820"/>
    <cellStyle name="_경남지역본부_20041220_상반기_중부지역본부(2006년-060102)_1. 기계환경분야(0709)" xfId="36188"/>
    <cellStyle name="_경남지역본부_20041220_상반기_중부지역본부(2006년-060102)_1. 기계환경분야(0709)_1. 기계환경분야(0709)" xfId="36189"/>
    <cellStyle name="_경남지역본부_20041220_상반기_중부지역본부(2006년-060102)_1. 기계환경분야(0709)_1. 기계환경분야(0709)_공사_응집용교반기_원일기계_조달청" xfId="36190"/>
    <cellStyle name="_경남지역본부_20041220_상반기_중부지역본부(2006년-060102)_1. 기계환경분야(0709)_1. 기계환경분야(0709)_공사_응집용교반기_원일기계_조달청_설치원가" xfId="36191"/>
    <cellStyle name="_경남지역본부_20041220_상반기_중부지역본부(2006년-060102)_1. 기계환경분야(0709)_1. 기계환경분야(0709)_공사_응집용교반기_원일기계_조달청_설치원가_우체국예금특별회계 회계제도 개선방안 연구용역" xfId="36192"/>
    <cellStyle name="_경남지역본부_20041220_상반기_중부지역본부(2006년-060102)_1. 기계환경분야(0709)_1. 기계환경분야(0709)_공사_응집용교반기_원일기계_조달청_설치원가_해외농업개발 농산물 물류 조사_한국농어촌공사" xfId="36193"/>
    <cellStyle name="_경남지역본부_20041220_상반기_중부지역본부(2006년-060102)_1. 기계환경분야(0709)_1. 기계환경분야(0709)_공사_응집용교반기_원일기계_조달청_우체국예금특별회계 회계제도 개선방안 연구용역" xfId="36194"/>
    <cellStyle name="_경남지역본부_20041220_상반기_중부지역본부(2006년-060102)_1. 기계환경분야(0709)_1. 기계환경분야(0709)_공사_응집용교반기_원일기계_조달청_해외농업개발 농산물 물류 조사_한국농어촌공사" xfId="36195"/>
    <cellStyle name="_경남지역본부_20041220_상반기_중부지역본부(2006년-060102)_1. 기계환경분야(0709)_1. 기계환경분야(0709)_우체국예금특별회계 회계제도 개선방안 연구용역" xfId="36196"/>
    <cellStyle name="_경남지역본부_20041220_상반기_중부지역본부(2006년-060102)_1. 기계환경분야(0709)_1. 기계환경분야(0709)_해외농업개발 농산물 물류 조사_한국농어촌공사" xfId="36197"/>
    <cellStyle name="_경남지역본부_20041220_상반기_중부지역본부(2006년-060102)_1. 기계환경분야(0709)_1. 기계환경분야(제조)" xfId="36198"/>
    <cellStyle name="_경남지역본부_20041220_상반기_중부지역본부(2006년-060102)_1. 기계환경분야(0709)_1. 기계환경분야(제조)_공사_응집용교반기_원일기계_조달청" xfId="36199"/>
    <cellStyle name="_경남지역본부_20041220_상반기_중부지역본부(2006년-060102)_1. 기계환경분야(0709)_1. 기계환경분야(제조)_공사_응집용교반기_원일기계_조달청_설치원가" xfId="36200"/>
    <cellStyle name="_경남지역본부_20041220_상반기_중부지역본부(2006년-060102)_1. 기계환경분야(0709)_1. 기계환경분야(제조)_공사_응집용교반기_원일기계_조달청_설치원가_우체국예금특별회계 회계제도 개선방안 연구용역" xfId="36201"/>
    <cellStyle name="_경남지역본부_20041220_상반기_중부지역본부(2006년-060102)_1. 기계환경분야(0709)_1. 기계환경분야(제조)_공사_응집용교반기_원일기계_조달청_설치원가_해외농업개발 농산물 물류 조사_한국농어촌공사" xfId="36202"/>
    <cellStyle name="_경남지역본부_20041220_상반기_중부지역본부(2006년-060102)_1. 기계환경분야(0709)_1. 기계환경분야(제조)_공사_응집용교반기_원일기계_조달청_우체국예금특별회계 회계제도 개선방안 연구용역" xfId="36203"/>
    <cellStyle name="_경남지역본부_20041220_상반기_중부지역본부(2006년-060102)_1. 기계환경분야(0709)_1. 기계환경분야(제조)_공사_응집용교반기_원일기계_조달청_해외농업개발 농산물 물류 조사_한국농어촌공사" xfId="36204"/>
    <cellStyle name="_경남지역본부_20041220_상반기_중부지역본부(2006년-060102)_1. 기계환경분야(0709)_1. 기계환경분야(제조)_우체국예금특별회계 회계제도 개선방안 연구용역" xfId="36205"/>
    <cellStyle name="_경남지역본부_20041220_상반기_중부지역본부(2006년-060102)_1. 기계환경분야(0709)_1. 기계환경분야(제조)_해외농업개발 농산물 물류 조사_한국농어촌공사" xfId="36206"/>
    <cellStyle name="_경남지역본부_20041220_상반기_중부지역본부(2006년-060102)_1. 기계환경분야(0709)_공사_응집용교반기_원일기계_조달청" xfId="36207"/>
    <cellStyle name="_경남지역본부_20041220_상반기_중부지역본부(2006년-060102)_1. 기계환경분야(0709)_공사_응집용교반기_원일기계_조달청_설치원가" xfId="36208"/>
    <cellStyle name="_경남지역본부_20041220_상반기_중부지역본부(2006년-060102)_1. 기계환경분야(0709)_공사_응집용교반기_원일기계_조달청_설치원가_우체국예금특별회계 회계제도 개선방안 연구용역" xfId="36209"/>
    <cellStyle name="_경남지역본부_20041220_상반기_중부지역본부(2006년-060102)_1. 기계환경분야(0709)_공사_응집용교반기_원일기계_조달청_설치원가_해외농업개발 농산물 물류 조사_한국농어촌공사" xfId="36210"/>
    <cellStyle name="_경남지역본부_20041220_상반기_중부지역본부(2006년-060102)_1. 기계환경분야(0709)_공사_응집용교반기_원일기계_조달청_우체국예금특별회계 회계제도 개선방안 연구용역" xfId="36211"/>
    <cellStyle name="_경남지역본부_20041220_상반기_중부지역본부(2006년-060102)_1. 기계환경분야(0709)_공사_응집용교반기_원일기계_조달청_해외농업개발 농산물 물류 조사_한국농어촌공사" xfId="36212"/>
    <cellStyle name="_경남지역본부_20041220_상반기_중부지역본부(2006년-060102)_1. 기계환경분야(0709)_우체국예금특별회계 회계제도 개선방안 연구용역" xfId="36213"/>
    <cellStyle name="_경남지역본부_20041220_상반기_중부지역본부(2006년-060102)_1. 기계환경분야(0709)_해외농업개발 농산물 물류 조사_한국농어촌공사" xfId="36214"/>
    <cellStyle name="_경남지역본부_20041220_상반기_중부지역본부(2006년-060102)_공사_응집용교반기_원일기계_조달청" xfId="36215"/>
    <cellStyle name="_경남지역본부_20041220_상반기_중부지역본부(2006년-060102)_공사_응집용교반기_원일기계_조달청_설치원가" xfId="36216"/>
    <cellStyle name="_경남지역본부_20041220_상반기_중부지역본부(2006년-060102)_공사_응집용교반기_원일기계_조달청_설치원가_우체국예금특별회계 회계제도 개선방안 연구용역" xfId="36217"/>
    <cellStyle name="_경남지역본부_20041220_상반기_중부지역본부(2006년-060102)_공사_응집용교반기_원일기계_조달청_설치원가_해외농업개발 농산물 물류 조사_한국농어촌공사" xfId="36218"/>
    <cellStyle name="_경남지역본부_20041220_상반기_중부지역본부(2006년-060102)_공사_응집용교반기_원일기계_조달청_우체국예금특별회계 회계제도 개선방안 연구용역" xfId="36219"/>
    <cellStyle name="_경남지역본부_20041220_상반기_중부지역본부(2006년-060102)_공사_응집용교반기_원일기계_조달청_해외농업개발 농산물 물류 조사_한국농어촌공사" xfId="36220"/>
    <cellStyle name="_경남지역본부_20041220_상반기_중부지역본부(2006년-060102)_수강용 책걸상 14종" xfId="41457"/>
    <cellStyle name="_경남지역본부_20041220_상반기_중부지역본부(2006년-060102)_스테인레스 128종" xfId="41458"/>
    <cellStyle name="_경남지역본부_20041220_상반기_중부지역본부(2006년-060102)_스테인레스 128종_수강용 책걸상 14종" xfId="41459"/>
    <cellStyle name="_경남지역본부_20041220_상반기_중부지역본부(2006년-060102)_스테인레스 128종_스테인레스 가로등 2종" xfId="41460"/>
    <cellStyle name="_경남지역본부_20041220_상반기_중부지역본부(2006년-060102)_스테인레스 42종" xfId="41461"/>
    <cellStyle name="_경남지역본부_20041220_상반기_중부지역본부(2006년-060102)_우체국예금특별회계 회계제도 개선방안 연구용역" xfId="36221"/>
    <cellStyle name="_경남지역본부_20041220_상반기_중부지역본부(2006년-060102)_해외농업개발 농산물 물류 조사_한국농어촌공사" xfId="36222"/>
    <cellStyle name="_경남지역본부_20041220_상반기_해외농업개발 농산물 물류 조사_한국농어촌공사" xfId="36223"/>
    <cellStyle name="_경남지역본부-_수강용 책걸상 14종" xfId="41462"/>
    <cellStyle name="_경남지역본부-_스테인레스 128종" xfId="41463"/>
    <cellStyle name="_경남지역본부-_스테인레스 128종_수강용 책걸상 14종" xfId="41464"/>
    <cellStyle name="_경남지역본부-_스테인레스 128종_스테인레스 가로등 2종" xfId="41465"/>
    <cellStyle name="_경남지역본부-_스테인레스 42종" xfId="41466"/>
    <cellStyle name="_경북지역본부-" xfId="4821"/>
    <cellStyle name="_경북지역본부-_수강용 책걸상 14종" xfId="41467"/>
    <cellStyle name="_경북지역본부-_스테인레스 128종" xfId="41468"/>
    <cellStyle name="_경북지역본부-_스테인레스 128종_수강용 책걸상 14종" xfId="41469"/>
    <cellStyle name="_경북지역본부-_스테인레스 128종_스테인레스 가로등 2종" xfId="41470"/>
    <cellStyle name="_경북지역본부-_스테인레스 42종" xfId="41471"/>
    <cellStyle name="_계약내역서" xfId="41472"/>
    <cellStyle name="_계약내역서(실행작업)1-1최종" xfId="41473"/>
    <cellStyle name="_계약내역서(실행작업최종)1" xfId="41474"/>
    <cellStyle name="_계중기(최종)" xfId="36224"/>
    <cellStyle name="_계중기(최종)_1. 기계환경분야(0709)" xfId="36225"/>
    <cellStyle name="_계중기(최종)_1. 기계환경분야(0709)_1. 기계환경분야(0709)" xfId="36226"/>
    <cellStyle name="_계중기(최종)_1. 기계환경분야(0709)_1. 기계환경분야(0709)_공사_응집용교반기_원일기계_조달청" xfId="36227"/>
    <cellStyle name="_계중기(최종)_1. 기계환경분야(0709)_1. 기계환경분야(0709)_공사_응집용교반기_원일기계_조달청_설치원가" xfId="36228"/>
    <cellStyle name="_계중기(최종)_1. 기계환경분야(0709)_1. 기계환경분야(0709)_공사_응집용교반기_원일기계_조달청_설치원가_우체국예금특별회계 회계제도 개선방안 연구용역" xfId="36229"/>
    <cellStyle name="_계중기(최종)_1. 기계환경분야(0709)_1. 기계환경분야(0709)_공사_응집용교반기_원일기계_조달청_설치원가_해외농업개발 농산물 물류 조사_한국농어촌공사" xfId="36230"/>
    <cellStyle name="_계중기(최종)_1. 기계환경분야(0709)_1. 기계환경분야(0709)_공사_응집용교반기_원일기계_조달청_우체국예금특별회계 회계제도 개선방안 연구용역" xfId="36231"/>
    <cellStyle name="_계중기(최종)_1. 기계환경분야(0709)_1. 기계환경분야(0709)_공사_응집용교반기_원일기계_조달청_해외농업개발 농산물 물류 조사_한국농어촌공사" xfId="36232"/>
    <cellStyle name="_계중기(최종)_1. 기계환경분야(0709)_1. 기계환경분야(0709)_우체국예금특별회계 회계제도 개선방안 연구용역" xfId="36233"/>
    <cellStyle name="_계중기(최종)_1. 기계환경분야(0709)_1. 기계환경분야(0709)_해외농업개발 농산물 물류 조사_한국농어촌공사" xfId="36234"/>
    <cellStyle name="_계중기(최종)_1. 기계환경분야(0709)_1. 기계환경분야(제조)" xfId="36235"/>
    <cellStyle name="_계중기(최종)_1. 기계환경분야(0709)_1. 기계환경분야(제조)_공사_응집용교반기_원일기계_조달청" xfId="36236"/>
    <cellStyle name="_계중기(최종)_1. 기계환경분야(0709)_1. 기계환경분야(제조)_공사_응집용교반기_원일기계_조달청_설치원가" xfId="36237"/>
    <cellStyle name="_계중기(최종)_1. 기계환경분야(0709)_1. 기계환경분야(제조)_공사_응집용교반기_원일기계_조달청_설치원가_우체국예금특별회계 회계제도 개선방안 연구용역" xfId="36238"/>
    <cellStyle name="_계중기(최종)_1. 기계환경분야(0709)_1. 기계환경분야(제조)_공사_응집용교반기_원일기계_조달청_설치원가_해외농업개발 농산물 물류 조사_한국농어촌공사" xfId="36239"/>
    <cellStyle name="_계중기(최종)_1. 기계환경분야(0709)_1. 기계환경분야(제조)_공사_응집용교반기_원일기계_조달청_우체국예금특별회계 회계제도 개선방안 연구용역" xfId="36240"/>
    <cellStyle name="_계중기(최종)_1. 기계환경분야(0709)_1. 기계환경분야(제조)_공사_응집용교반기_원일기계_조달청_해외농업개발 농산물 물류 조사_한국농어촌공사" xfId="36241"/>
    <cellStyle name="_계중기(최종)_1. 기계환경분야(0709)_1. 기계환경분야(제조)_우체국예금특별회계 회계제도 개선방안 연구용역" xfId="36242"/>
    <cellStyle name="_계중기(최종)_1. 기계환경분야(0709)_1. 기계환경분야(제조)_해외농업개발 농산물 물류 조사_한국농어촌공사" xfId="36243"/>
    <cellStyle name="_계중기(최종)_1. 기계환경분야(0709)_공사_응집용교반기_원일기계_조달청" xfId="36244"/>
    <cellStyle name="_계중기(최종)_1. 기계환경분야(0709)_공사_응집용교반기_원일기계_조달청_설치원가" xfId="36245"/>
    <cellStyle name="_계중기(최종)_1. 기계환경분야(0709)_공사_응집용교반기_원일기계_조달청_설치원가_우체국예금특별회계 회계제도 개선방안 연구용역" xfId="36246"/>
    <cellStyle name="_계중기(최종)_1. 기계환경분야(0709)_공사_응집용교반기_원일기계_조달청_설치원가_해외농업개발 농산물 물류 조사_한국농어촌공사" xfId="36247"/>
    <cellStyle name="_계중기(최종)_1. 기계환경분야(0709)_공사_응집용교반기_원일기계_조달청_우체국예금특별회계 회계제도 개선방안 연구용역" xfId="36248"/>
    <cellStyle name="_계중기(최종)_1. 기계환경분야(0709)_공사_응집용교반기_원일기계_조달청_해외농업개발 농산물 물류 조사_한국농어촌공사" xfId="36249"/>
    <cellStyle name="_계중기(최종)_1. 기계환경분야(0709)_우체국예금특별회계 회계제도 개선방안 연구용역" xfId="36250"/>
    <cellStyle name="_계중기(최종)_1. 기계환경분야(0709)_해외농업개발 농산물 물류 조사_한국농어촌공사" xfId="36251"/>
    <cellStyle name="_계중기(최종)_공사_응집용교반기_원일기계_조달청" xfId="36252"/>
    <cellStyle name="_계중기(최종)_공사_응집용교반기_원일기계_조달청_설치원가" xfId="36253"/>
    <cellStyle name="_계중기(최종)_공사_응집용교반기_원일기계_조달청_설치원가_우체국예금특별회계 회계제도 개선방안 연구용역" xfId="36254"/>
    <cellStyle name="_계중기(최종)_공사_응집용교반기_원일기계_조달청_설치원가_해외농업개발 농산물 물류 조사_한국농어촌공사" xfId="36255"/>
    <cellStyle name="_계중기(최종)_공사_응집용교반기_원일기계_조달청_우체국예금특별회계 회계제도 개선방안 연구용역" xfId="36256"/>
    <cellStyle name="_계중기(최종)_공사_응집용교반기_원일기계_조달청_해외농업개발 농산물 물류 조사_한국농어촌공사" xfId="36257"/>
    <cellStyle name="_계중기(최종)_우체국예금특별회계 회계제도 개선방안 연구용역" xfId="36258"/>
    <cellStyle name="_계중기(최종)_해외농업개발 농산물 물류 조사_한국농어촌공사" xfId="36259"/>
    <cellStyle name="_교통안전체험영상HW(수정)" xfId="36260"/>
    <cellStyle name="_국립중앙박물관전시실보수공사" xfId="41475"/>
    <cellStyle name="_내역서" xfId="41476"/>
    <cellStyle name="_링크 견적" xfId="41477"/>
    <cellStyle name="_비교견적(스페이스)" xfId="4822"/>
    <cellStyle name="_사계전시관모형제작-모형내역서" xfId="17356"/>
    <cellStyle name="_사인물07" xfId="17357"/>
    <cellStyle name="_사인물09" xfId="1479"/>
    <cellStyle name="_사인물09 2" xfId="1480"/>
    <cellStyle name="_산업인력의정부외국인지원 07-12" xfId="1481"/>
    <cellStyle name="_산업인력의정부외국인지원 07-12 2" xfId="1482"/>
    <cellStyle name="_산업인력의정부외국인지원 07-12_인천동구간판 09-02" xfId="1483"/>
    <cellStyle name="_산업인력의정부외국인지원 07-12_풍차전시물 거제09-04" xfId="1484"/>
    <cellStyle name="_산출서" xfId="41478"/>
    <cellStyle name="_산출서 10" xfId="41479"/>
    <cellStyle name="_산출서 11" xfId="41480"/>
    <cellStyle name="_산출서 12" xfId="41481"/>
    <cellStyle name="_산출서 13" xfId="41482"/>
    <cellStyle name="_산출서 2" xfId="41483"/>
    <cellStyle name="_산출서 3" xfId="41484"/>
    <cellStyle name="_산출서 4" xfId="41485"/>
    <cellStyle name="_산출서 5" xfId="41486"/>
    <cellStyle name="_산출서 6" xfId="41487"/>
    <cellStyle name="_산출서 7" xfId="41488"/>
    <cellStyle name="_산출서 8" xfId="41489"/>
    <cellStyle name="_산출서 9" xfId="41490"/>
    <cellStyle name="_설계서(기흥1)" xfId="1485"/>
    <cellStyle name="_설치_동천배수펌프장" xfId="36261"/>
    <cellStyle name="_성모병원사인물08-11" xfId="1486"/>
    <cellStyle name="_성모병원사인물08-11 2" xfId="1487"/>
    <cellStyle name="_수강용 책걸상 14종" xfId="41491"/>
    <cellStyle name="_수량산출2" xfId="1488"/>
    <cellStyle name="_순천 남부시장" xfId="36262"/>
    <cellStyle name="_순천 남부시장_1. 기계환경분야(0709)" xfId="36263"/>
    <cellStyle name="_순천 남부시장_1. 기계환경분야(0709)_1. 기계환경분야(0709)" xfId="36264"/>
    <cellStyle name="_순천 남부시장_1. 기계환경분야(0709)_1. 기계환경분야(0709)_공사_응집용교반기_원일기계_조달청" xfId="36265"/>
    <cellStyle name="_순천 남부시장_1. 기계환경분야(0709)_1. 기계환경분야(0709)_공사_응집용교반기_원일기계_조달청_설치원가" xfId="36266"/>
    <cellStyle name="_순천 남부시장_1. 기계환경분야(0709)_1. 기계환경분야(0709)_공사_응집용교반기_원일기계_조달청_설치원가_우체국예금특별회계 회계제도 개선방안 연구용역" xfId="36267"/>
    <cellStyle name="_순천 남부시장_1. 기계환경분야(0709)_1. 기계환경분야(0709)_공사_응집용교반기_원일기계_조달청_설치원가_해외농업개발 농산물 물류 조사_한국농어촌공사" xfId="36268"/>
    <cellStyle name="_순천 남부시장_1. 기계환경분야(0709)_1. 기계환경분야(0709)_공사_응집용교반기_원일기계_조달청_우체국예금특별회계 회계제도 개선방안 연구용역" xfId="36269"/>
    <cellStyle name="_순천 남부시장_1. 기계환경분야(0709)_1. 기계환경분야(0709)_공사_응집용교반기_원일기계_조달청_해외농업개발 농산물 물류 조사_한국농어촌공사" xfId="36270"/>
    <cellStyle name="_순천 남부시장_1. 기계환경분야(0709)_1. 기계환경분야(0709)_우체국예금특별회계 회계제도 개선방안 연구용역" xfId="36271"/>
    <cellStyle name="_순천 남부시장_1. 기계환경분야(0709)_1. 기계환경분야(0709)_해외농업개발 농산물 물류 조사_한국농어촌공사" xfId="36272"/>
    <cellStyle name="_순천 남부시장_1. 기계환경분야(0709)_1. 기계환경분야(제조)" xfId="36273"/>
    <cellStyle name="_순천 남부시장_1. 기계환경분야(0709)_1. 기계환경분야(제조)_공사_응집용교반기_원일기계_조달청" xfId="36274"/>
    <cellStyle name="_순천 남부시장_1. 기계환경분야(0709)_1. 기계환경분야(제조)_공사_응집용교반기_원일기계_조달청_설치원가" xfId="36275"/>
    <cellStyle name="_순천 남부시장_1. 기계환경분야(0709)_1. 기계환경분야(제조)_공사_응집용교반기_원일기계_조달청_설치원가_우체국예금특별회계 회계제도 개선방안 연구용역" xfId="36276"/>
    <cellStyle name="_순천 남부시장_1. 기계환경분야(0709)_1. 기계환경분야(제조)_공사_응집용교반기_원일기계_조달청_설치원가_해외농업개발 농산물 물류 조사_한국농어촌공사" xfId="36277"/>
    <cellStyle name="_순천 남부시장_1. 기계환경분야(0709)_1. 기계환경분야(제조)_공사_응집용교반기_원일기계_조달청_우체국예금특별회계 회계제도 개선방안 연구용역" xfId="36278"/>
    <cellStyle name="_순천 남부시장_1. 기계환경분야(0709)_1. 기계환경분야(제조)_공사_응집용교반기_원일기계_조달청_해외농업개발 농산물 물류 조사_한국농어촌공사" xfId="36279"/>
    <cellStyle name="_순천 남부시장_1. 기계환경분야(0709)_1. 기계환경분야(제조)_우체국예금특별회계 회계제도 개선방안 연구용역" xfId="36280"/>
    <cellStyle name="_순천 남부시장_1. 기계환경분야(0709)_1. 기계환경분야(제조)_해외농업개발 농산물 물류 조사_한국농어촌공사" xfId="36281"/>
    <cellStyle name="_순천 남부시장_1. 기계환경분야(0709)_공사_응집용교반기_원일기계_조달청" xfId="36282"/>
    <cellStyle name="_순천 남부시장_1. 기계환경분야(0709)_공사_응집용교반기_원일기계_조달청_설치원가" xfId="36283"/>
    <cellStyle name="_순천 남부시장_1. 기계환경분야(0709)_공사_응집용교반기_원일기계_조달청_설치원가_우체국예금특별회계 회계제도 개선방안 연구용역" xfId="36284"/>
    <cellStyle name="_순천 남부시장_1. 기계환경분야(0709)_공사_응집용교반기_원일기계_조달청_설치원가_해외농업개발 농산물 물류 조사_한국농어촌공사" xfId="36285"/>
    <cellStyle name="_순천 남부시장_1. 기계환경분야(0709)_공사_응집용교반기_원일기계_조달청_우체국예금특별회계 회계제도 개선방안 연구용역" xfId="36286"/>
    <cellStyle name="_순천 남부시장_1. 기계환경분야(0709)_공사_응집용교반기_원일기계_조달청_해외농업개발 농산물 물류 조사_한국농어촌공사" xfId="36287"/>
    <cellStyle name="_순천 남부시장_1. 기계환경분야(0709)_우체국예금특별회계 회계제도 개선방안 연구용역" xfId="36288"/>
    <cellStyle name="_순천 남부시장_1. 기계환경분야(0709)_해외농업개발 농산물 물류 조사_한국농어촌공사" xfId="36289"/>
    <cellStyle name="_순천 남부시장_공사_응집용교반기_원일기계_조달청" xfId="36290"/>
    <cellStyle name="_순천 남부시장_공사_응집용교반기_원일기계_조달청_설치원가" xfId="36291"/>
    <cellStyle name="_순천 남부시장_공사_응집용교반기_원일기계_조달청_설치원가_우체국예금특별회계 회계제도 개선방안 연구용역" xfId="36292"/>
    <cellStyle name="_순천 남부시장_공사_응집용교반기_원일기계_조달청_설치원가_해외농업개발 농산물 물류 조사_한국농어촌공사" xfId="36293"/>
    <cellStyle name="_순천 남부시장_공사_응집용교반기_원일기계_조달청_우체국예금특별회계 회계제도 개선방안 연구용역" xfId="36294"/>
    <cellStyle name="_순천 남부시장_공사_응집용교반기_원일기계_조달청_해외농업개발 농산물 물류 조사_한국농어촌공사" xfId="36295"/>
    <cellStyle name="_순천 남부시장_우체국예금특별회계 회계제도 개선방안 연구용역" xfId="36296"/>
    <cellStyle name="_순천 남부시장_해외농업개발 농산물 물류 조사_한국농어촌공사" xfId="36297"/>
    <cellStyle name="_승강기 및 CRT 감시반(0416)" xfId="4823"/>
    <cellStyle name="_승강기 및 CRT 감시반(0416)_수강용 책걸상 14종" xfId="41492"/>
    <cellStyle name="_시흥청소년수련관07-03" xfId="1489"/>
    <cellStyle name="_시흥청소년수련관07-03 2" xfId="1490"/>
    <cellStyle name="_시흥청소년수련관07-03_광주유아전시물09-12" xfId="1491"/>
    <cellStyle name="_시흥청소년수련관07-03_보령테마거리조형물 09-11" xfId="41493"/>
    <cellStyle name="_시흥청소년수련관07-03_보령테마거리조형물09-11" xfId="41494"/>
    <cellStyle name="_시흥청소년수련관07-03_사인물07" xfId="17358"/>
    <cellStyle name="_시흥청소년수련관07-03_사인물09" xfId="1492"/>
    <cellStyle name="_시흥청소년수련관07-03_성모병원사인물08-11" xfId="1493"/>
    <cellStyle name="_시흥청소년수련관07-03_영화산업 WPC문09-06" xfId="1494"/>
    <cellStyle name="_시흥청소년수련관07-03_의정부과학전시물07-06.11" xfId="1495"/>
    <cellStyle name="_시흥청소년수련관07-03_인천동구간판 09-02" xfId="1496"/>
    <cellStyle name="_시흥청소년수련관07-03_테마거리 조형물10-2-8(조경폼)" xfId="41495"/>
    <cellStyle name="_시흥청소년수련관07-03_풍차전시물 거제09-04" xfId="1497"/>
    <cellStyle name="_시흥청소년수련관07-03_화성시꽃전시장10-03" xfId="1498"/>
    <cellStyle name="_신·재생에너지홍보관 전시물제작(전시조합)" xfId="36298"/>
    <cellStyle name="_신·재생에너지홍보관 전시물제작(전시조합)_1. 기계환경분야(0709)" xfId="36299"/>
    <cellStyle name="_신·재생에너지홍보관 전시물제작(전시조합)_1. 기계환경분야(0709)_1. 기계환경분야(0709)" xfId="36300"/>
    <cellStyle name="_신·재생에너지홍보관 전시물제작(전시조합)_1. 기계환경분야(0709)_1. 기계환경분야(0709)_공사_응집용교반기_원일기계_조달청" xfId="36301"/>
    <cellStyle name="_신·재생에너지홍보관 전시물제작(전시조합)_1. 기계환경분야(0709)_1. 기계환경분야(0709)_공사_응집용교반기_원일기계_조달청_설치원가" xfId="36302"/>
    <cellStyle name="_신·재생에너지홍보관 전시물제작(전시조합)_1. 기계환경분야(0709)_1. 기계환경분야(0709)_공사_응집용교반기_원일기계_조달청_설치원가_우체국예금특별회계 회계제도 개선방안 연구용역" xfId="36303"/>
    <cellStyle name="_신·재생에너지홍보관 전시물제작(전시조합)_1. 기계환경분야(0709)_1. 기계환경분야(0709)_공사_응집용교반기_원일기계_조달청_설치원가_해외농업개발 농산물 물류 조사_한국농어촌공사" xfId="36304"/>
    <cellStyle name="_신·재생에너지홍보관 전시물제작(전시조합)_1. 기계환경분야(0709)_1. 기계환경분야(0709)_공사_응집용교반기_원일기계_조달청_우체국예금특별회계 회계제도 개선방안 연구용역" xfId="36305"/>
    <cellStyle name="_신·재생에너지홍보관 전시물제작(전시조합)_1. 기계환경분야(0709)_1. 기계환경분야(0709)_공사_응집용교반기_원일기계_조달청_해외농업개발 농산물 물류 조사_한국농어촌공사" xfId="36306"/>
    <cellStyle name="_신·재생에너지홍보관 전시물제작(전시조합)_1. 기계환경분야(0709)_1. 기계환경분야(0709)_우체국예금특별회계 회계제도 개선방안 연구용역" xfId="36307"/>
    <cellStyle name="_신·재생에너지홍보관 전시물제작(전시조합)_1. 기계환경분야(0709)_1. 기계환경분야(0709)_해외농업개발 농산물 물류 조사_한국농어촌공사" xfId="36308"/>
    <cellStyle name="_신·재생에너지홍보관 전시물제작(전시조합)_1. 기계환경분야(0709)_1. 기계환경분야(제조)" xfId="36309"/>
    <cellStyle name="_신·재생에너지홍보관 전시물제작(전시조합)_1. 기계환경분야(0709)_1. 기계환경분야(제조)_공사_응집용교반기_원일기계_조달청" xfId="36310"/>
    <cellStyle name="_신·재생에너지홍보관 전시물제작(전시조합)_1. 기계환경분야(0709)_1. 기계환경분야(제조)_공사_응집용교반기_원일기계_조달청_설치원가" xfId="36311"/>
    <cellStyle name="_신·재생에너지홍보관 전시물제작(전시조합)_1. 기계환경분야(0709)_1. 기계환경분야(제조)_공사_응집용교반기_원일기계_조달청_설치원가_우체국예금특별회계 회계제도 개선방안 연구용역" xfId="36312"/>
    <cellStyle name="_신·재생에너지홍보관 전시물제작(전시조합)_1. 기계환경분야(0709)_1. 기계환경분야(제조)_공사_응집용교반기_원일기계_조달청_설치원가_해외농업개발 농산물 물류 조사_한국농어촌공사" xfId="36313"/>
    <cellStyle name="_신·재생에너지홍보관 전시물제작(전시조합)_1. 기계환경분야(0709)_1. 기계환경분야(제조)_공사_응집용교반기_원일기계_조달청_우체국예금특별회계 회계제도 개선방안 연구용역" xfId="36314"/>
    <cellStyle name="_신·재생에너지홍보관 전시물제작(전시조합)_1. 기계환경분야(0709)_1. 기계환경분야(제조)_공사_응집용교반기_원일기계_조달청_해외농업개발 농산물 물류 조사_한국농어촌공사" xfId="36315"/>
    <cellStyle name="_신·재생에너지홍보관 전시물제작(전시조합)_1. 기계환경분야(0709)_1. 기계환경분야(제조)_우체국예금특별회계 회계제도 개선방안 연구용역" xfId="36316"/>
    <cellStyle name="_신·재생에너지홍보관 전시물제작(전시조합)_1. 기계환경분야(0709)_1. 기계환경분야(제조)_해외농업개발 농산물 물류 조사_한국농어촌공사" xfId="36317"/>
    <cellStyle name="_신·재생에너지홍보관 전시물제작(전시조합)_1. 기계환경분야(0709)_공사_응집용교반기_원일기계_조달청" xfId="36318"/>
    <cellStyle name="_신·재생에너지홍보관 전시물제작(전시조합)_1. 기계환경분야(0709)_공사_응집용교반기_원일기계_조달청_설치원가" xfId="36319"/>
    <cellStyle name="_신·재생에너지홍보관 전시물제작(전시조합)_1. 기계환경분야(0709)_공사_응집용교반기_원일기계_조달청_설치원가_우체국예금특별회계 회계제도 개선방안 연구용역" xfId="36320"/>
    <cellStyle name="_신·재생에너지홍보관 전시물제작(전시조합)_1. 기계환경분야(0709)_공사_응집용교반기_원일기계_조달청_설치원가_해외농업개발 농산물 물류 조사_한국농어촌공사" xfId="36321"/>
    <cellStyle name="_신·재생에너지홍보관 전시물제작(전시조합)_1. 기계환경분야(0709)_공사_응집용교반기_원일기계_조달청_우체국예금특별회계 회계제도 개선방안 연구용역" xfId="36322"/>
    <cellStyle name="_신·재생에너지홍보관 전시물제작(전시조합)_1. 기계환경분야(0709)_공사_응집용교반기_원일기계_조달청_해외농업개발 농산물 물류 조사_한국농어촌공사" xfId="36323"/>
    <cellStyle name="_신·재생에너지홍보관 전시물제작(전시조합)_1. 기계환경분야(0709)_우체국예금특별회계 회계제도 개선방안 연구용역" xfId="36324"/>
    <cellStyle name="_신·재생에너지홍보관 전시물제작(전시조합)_1. 기계환경분야(0709)_해외농업개발 농산물 물류 조사_한국농어촌공사" xfId="36325"/>
    <cellStyle name="_신·재생에너지홍보관 전시물제작(전시조합)_공사_응집용교반기_원일기계_조달청" xfId="36326"/>
    <cellStyle name="_신·재생에너지홍보관 전시물제작(전시조합)_공사_응집용교반기_원일기계_조달청_설치원가" xfId="36327"/>
    <cellStyle name="_신·재생에너지홍보관 전시물제작(전시조합)_공사_응집용교반기_원일기계_조달청_설치원가_우체국예금특별회계 회계제도 개선방안 연구용역" xfId="36328"/>
    <cellStyle name="_신·재생에너지홍보관 전시물제작(전시조합)_공사_응집용교반기_원일기계_조달청_설치원가_해외농업개발 농산물 물류 조사_한국농어촌공사" xfId="36329"/>
    <cellStyle name="_신·재생에너지홍보관 전시물제작(전시조합)_공사_응집용교반기_원일기계_조달청_우체국예금특별회계 회계제도 개선방안 연구용역" xfId="36330"/>
    <cellStyle name="_신·재생에너지홍보관 전시물제작(전시조합)_공사_응집용교반기_원일기계_조달청_해외농업개발 농산물 물류 조사_한국농어촌공사" xfId="36331"/>
    <cellStyle name="_신·재생에너지홍보관 전시물제작(전시조합)_우체국예금특별회계 회계제도 개선방안 연구용역" xfId="36332"/>
    <cellStyle name="_신·재생에너지홍보관 전시물제작(전시조합)_해외농업개발 농산물 물류 조사_한국농어촌공사" xfId="36333"/>
    <cellStyle name="_신한은행" xfId="1499"/>
    <cellStyle name="_신한은행 2" xfId="17359"/>
    <cellStyle name="_신한은행 3" xfId="17360"/>
    <cellStyle name="_신한은행 4" xfId="17361"/>
    <cellStyle name="_신한은행_사인물07" xfId="17362"/>
    <cellStyle name="_신한은행_사인물07 2" xfId="17363"/>
    <cellStyle name="_신한은행_사인물07 3" xfId="17364"/>
    <cellStyle name="_신한은행_사인물07 4" xfId="17365"/>
    <cellStyle name="_신한은행_사인물09" xfId="1500"/>
    <cellStyle name="_신한은행_성모병원사인물08-11" xfId="1501"/>
    <cellStyle name="_신한은행_시흥청소년수련관07-03" xfId="1502"/>
    <cellStyle name="_신한은행_시흥청소년수련관07-03 2" xfId="17366"/>
    <cellStyle name="_신한은행_시흥청소년수련관07-03 3" xfId="17367"/>
    <cellStyle name="_신한은행_시흥청소년수련관07-03 4" xfId="17368"/>
    <cellStyle name="_신한은행_여수시범거리간판07-03" xfId="1503"/>
    <cellStyle name="_신한은행_여수시범거리간판07-03 2" xfId="17369"/>
    <cellStyle name="_신한은행_여수시범거리간판07-03 3" xfId="17370"/>
    <cellStyle name="_신한은행_여수시범거리간판07-03 4" xfId="17371"/>
    <cellStyle name="_신한은행_영화산업 WPC문09-06" xfId="1504"/>
    <cellStyle name="_신한은행_인천공항여객터미널사인물08-02-28" xfId="17372"/>
    <cellStyle name="_신한은행_인천공항여객터미널사인물08-02-28 2" xfId="17373"/>
    <cellStyle name="_신한은행_인천공항여객터미널사인물08-02-28 3" xfId="17374"/>
    <cellStyle name="_신한은행_인천공항여객터미널사인물08-02-28 4" xfId="17375"/>
    <cellStyle name="_실행(충남홍보관)" xfId="36334"/>
    <cellStyle name="_실행(충남홍보관)_실행" xfId="36335"/>
    <cellStyle name="_실행(충남홍보관)_실행(110801)" xfId="36336"/>
    <cellStyle name="_실행(충남홍보관)_실행(110922)" xfId="36337"/>
    <cellStyle name="_실행(충남홍보관)_충남홍보관 실행견적(071101)" xfId="36338"/>
    <cellStyle name="_실행(충남홍보관)_충남홍보관 실행견적(071105)" xfId="36339"/>
    <cellStyle name="_양양 링크 내역 _0422" xfId="4824"/>
    <cellStyle name="_양양 링크 내역 _0422 2" xfId="4825"/>
    <cellStyle name="_양양 링크 내역 _0422_101011_전동 3DOF_4인승_250set_제작내역서 (저가형_C)_수정" xfId="4826"/>
    <cellStyle name="_양양 링크 내역 _0422_고흥 발사전망대 공원 기본 및 실시설계 용역 예산서_090617(제출)" xfId="4827"/>
    <cellStyle name="_양양 링크 내역 _0422_서산 천수만 시뮬레이터 특수영상관 내역서" xfId="4828"/>
    <cellStyle name="_여수시범거리간판07-03" xfId="1505"/>
    <cellStyle name="_여수시범거리간판07-03 2" xfId="1506"/>
    <cellStyle name="_여수시범거리간판07-03_광주유아전시물09-12" xfId="1507"/>
    <cellStyle name="_여수시범거리간판07-03_보령테마거리조형물 09-11" xfId="41496"/>
    <cellStyle name="_여수시범거리간판07-03_보령테마거리조형물09-11" xfId="41497"/>
    <cellStyle name="_여수시범거리간판07-03_사인물07" xfId="17376"/>
    <cellStyle name="_여수시범거리간판07-03_사인물09" xfId="1508"/>
    <cellStyle name="_여수시범거리간판07-03_성모병원사인물08-11" xfId="1509"/>
    <cellStyle name="_여수시범거리간판07-03_시흥청소년수련관_오억오천(07(1).03.13)" xfId="1510"/>
    <cellStyle name="_여수시범거리간판07-03_시흥청소년수련관_오억오천(07(1).03.13) 2" xfId="1511"/>
    <cellStyle name="_여수시범거리간판07-03_시흥청소년수련관_오억오천(07(1).03.13)_광주유아전시물09-12" xfId="1512"/>
    <cellStyle name="_여수시범거리간판07-03_시흥청소년수련관_오억오천(07(1).03.13)_보령테마거리조형물 09-11" xfId="41498"/>
    <cellStyle name="_여수시범거리간판07-03_시흥청소년수련관_오억오천(07(1).03.13)_보령테마거리조형물09-11" xfId="41499"/>
    <cellStyle name="_여수시범거리간판07-03_시흥청소년수련관_오억오천(07(1).03.13)_사인물07" xfId="17377"/>
    <cellStyle name="_여수시범거리간판07-03_시흥청소년수련관_오억오천(07(1).03.13)_사인물09" xfId="1513"/>
    <cellStyle name="_여수시범거리간판07-03_시흥청소년수련관_오억오천(07(1).03.13)_성모병원사인물08-11" xfId="1514"/>
    <cellStyle name="_여수시범거리간판07-03_시흥청소년수련관_오억오천(07(1).03.13)_영화산업 WPC문09-06" xfId="1515"/>
    <cellStyle name="_여수시범거리간판07-03_시흥청소년수련관_오억오천(07(1).03.13)_의정부과학전시물07-06.11" xfId="1516"/>
    <cellStyle name="_여수시범거리간판07-03_시흥청소년수련관_오억오천(07(1).03.13)_인천동구간판 09-02" xfId="1517"/>
    <cellStyle name="_여수시범거리간판07-03_시흥청소년수련관_오억오천(07(1).03.13)_테마거리 조형물10-2-8(조경폼)" xfId="41500"/>
    <cellStyle name="_여수시범거리간판07-03_시흥청소년수련관_오억오천(07(1).03.13)_풍차전시물 거제09-04" xfId="1518"/>
    <cellStyle name="_여수시범거리간판07-03_시흥청소년수련관_오억오천(07(1).03.13)_화성시꽃전시장10-03" xfId="1519"/>
    <cellStyle name="_여수시범거리간판07-03_영화산업 WPC문09-06" xfId="1520"/>
    <cellStyle name="_여수시범거리간판07-03_의정부과학전시물07-06.11" xfId="1521"/>
    <cellStyle name="_여수시범거리간판07-03_인천동구간판 09-02" xfId="1522"/>
    <cellStyle name="_여수시범거리간판07-03_테마거리 조형물10-2-8(조경폼)" xfId="41501"/>
    <cellStyle name="_여수시범거리간판07-03_풍차전시물 거제09-04" xfId="1523"/>
    <cellStyle name="_여수시범거리간판07-03_화성시꽃전시장10-03" xfId="1524"/>
    <cellStyle name="_영화산업 WPC문09-06" xfId="1525"/>
    <cellStyle name="_영화산업 WPC문09-06 2" xfId="1526"/>
    <cellStyle name="_인천공항여객터미널사인물08-02-28" xfId="17378"/>
    <cellStyle name="_일위대가" xfId="41502"/>
    <cellStyle name="_일위대가 10" xfId="41503"/>
    <cellStyle name="_일위대가 11" xfId="41504"/>
    <cellStyle name="_일위대가 12" xfId="41505"/>
    <cellStyle name="_일위대가 13" xfId="41506"/>
    <cellStyle name="_일위대가 2" xfId="41507"/>
    <cellStyle name="_일위대가 3" xfId="41508"/>
    <cellStyle name="_일위대가 4" xfId="41509"/>
    <cellStyle name="_일위대가 5" xfId="41510"/>
    <cellStyle name="_일위대가 6" xfId="41511"/>
    <cellStyle name="_일위대가 7" xfId="41512"/>
    <cellStyle name="_일위대가 8" xfId="41513"/>
    <cellStyle name="_일위대가 9" xfId="41514"/>
    <cellStyle name="_일위목록" xfId="41515"/>
    <cellStyle name="_일위목록 10" xfId="41516"/>
    <cellStyle name="_일위목록 11" xfId="41517"/>
    <cellStyle name="_일위목록 12" xfId="41518"/>
    <cellStyle name="_일위목록 13" xfId="41519"/>
    <cellStyle name="_일위목록 2" xfId="41520"/>
    <cellStyle name="_일위목록 3" xfId="41521"/>
    <cellStyle name="_일위목록 4" xfId="41522"/>
    <cellStyle name="_일위목록 5" xfId="41523"/>
    <cellStyle name="_일위목록 6" xfId="41524"/>
    <cellStyle name="_일위목록 7" xfId="41525"/>
    <cellStyle name="_일위목록 8" xfId="41526"/>
    <cellStyle name="_일위목록 9" xfId="41527"/>
    <cellStyle name="_적정임대료_산정_20120215" xfId="44044"/>
    <cellStyle name="_전남남부권광역상수도 수처리모형(설치-최종)" xfId="36340"/>
    <cellStyle name="_전남남부권광역상수도 수처리모형(설치-최종)_1. 기계환경분야(0709)" xfId="36341"/>
    <cellStyle name="_전남남부권광역상수도 수처리모형(설치-최종)_1. 기계환경분야(0709)_1. 기계환경분야(0709)" xfId="36342"/>
    <cellStyle name="_전남남부권광역상수도 수처리모형(설치-최종)_1. 기계환경분야(0709)_1. 기계환경분야(0709)_공사_응집용교반기_원일기계_조달청" xfId="36343"/>
    <cellStyle name="_전남남부권광역상수도 수처리모형(설치-최종)_1. 기계환경분야(0709)_1. 기계환경분야(0709)_공사_응집용교반기_원일기계_조달청_설치원가" xfId="36344"/>
    <cellStyle name="_전남남부권광역상수도 수처리모형(설치-최종)_1. 기계환경분야(0709)_1. 기계환경분야(0709)_공사_응집용교반기_원일기계_조달청_설치원가_우체국예금특별회계 회계제도 개선방안 연구용역" xfId="36345"/>
    <cellStyle name="_전남남부권광역상수도 수처리모형(설치-최종)_1. 기계환경분야(0709)_1. 기계환경분야(0709)_공사_응집용교반기_원일기계_조달청_설치원가_해외농업개발 농산물 물류 조사_한국농어촌공사" xfId="36346"/>
    <cellStyle name="_전남남부권광역상수도 수처리모형(설치-최종)_1. 기계환경분야(0709)_1. 기계환경분야(0709)_공사_응집용교반기_원일기계_조달청_우체국예금특별회계 회계제도 개선방안 연구용역" xfId="36347"/>
    <cellStyle name="_전남남부권광역상수도 수처리모형(설치-최종)_1. 기계환경분야(0709)_1. 기계환경분야(0709)_공사_응집용교반기_원일기계_조달청_해외농업개발 농산물 물류 조사_한국농어촌공사" xfId="36348"/>
    <cellStyle name="_전남남부권광역상수도 수처리모형(설치-최종)_1. 기계환경분야(0709)_1. 기계환경분야(0709)_우체국예금특별회계 회계제도 개선방안 연구용역" xfId="36349"/>
    <cellStyle name="_전남남부권광역상수도 수처리모형(설치-최종)_1. 기계환경분야(0709)_1. 기계환경분야(0709)_해외농업개발 농산물 물류 조사_한국농어촌공사" xfId="36350"/>
    <cellStyle name="_전남남부권광역상수도 수처리모형(설치-최종)_1. 기계환경분야(0709)_1. 기계환경분야(제조)" xfId="36351"/>
    <cellStyle name="_전남남부권광역상수도 수처리모형(설치-최종)_1. 기계환경분야(0709)_1. 기계환경분야(제조)_공사_응집용교반기_원일기계_조달청" xfId="36352"/>
    <cellStyle name="_전남남부권광역상수도 수처리모형(설치-최종)_1. 기계환경분야(0709)_1. 기계환경분야(제조)_공사_응집용교반기_원일기계_조달청_설치원가" xfId="36353"/>
    <cellStyle name="_전남남부권광역상수도 수처리모형(설치-최종)_1. 기계환경분야(0709)_1. 기계환경분야(제조)_공사_응집용교반기_원일기계_조달청_설치원가_우체국예금특별회계 회계제도 개선방안 연구용역" xfId="36354"/>
    <cellStyle name="_전남남부권광역상수도 수처리모형(설치-최종)_1. 기계환경분야(0709)_1. 기계환경분야(제조)_공사_응집용교반기_원일기계_조달청_설치원가_해외농업개발 농산물 물류 조사_한국농어촌공사" xfId="36355"/>
    <cellStyle name="_전남남부권광역상수도 수처리모형(설치-최종)_1. 기계환경분야(0709)_1. 기계환경분야(제조)_공사_응집용교반기_원일기계_조달청_우체국예금특별회계 회계제도 개선방안 연구용역" xfId="36356"/>
    <cellStyle name="_전남남부권광역상수도 수처리모형(설치-최종)_1. 기계환경분야(0709)_1. 기계환경분야(제조)_공사_응집용교반기_원일기계_조달청_해외농업개발 농산물 물류 조사_한국농어촌공사" xfId="36357"/>
    <cellStyle name="_전남남부권광역상수도 수처리모형(설치-최종)_1. 기계환경분야(0709)_1. 기계환경분야(제조)_우체국예금특별회계 회계제도 개선방안 연구용역" xfId="36358"/>
    <cellStyle name="_전남남부권광역상수도 수처리모형(설치-최종)_1. 기계환경분야(0709)_1. 기계환경분야(제조)_해외농업개발 농산물 물류 조사_한국농어촌공사" xfId="36359"/>
    <cellStyle name="_전남남부권광역상수도 수처리모형(설치-최종)_1. 기계환경분야(0709)_공사_응집용교반기_원일기계_조달청" xfId="36360"/>
    <cellStyle name="_전남남부권광역상수도 수처리모형(설치-최종)_1. 기계환경분야(0709)_공사_응집용교반기_원일기계_조달청_설치원가" xfId="36361"/>
    <cellStyle name="_전남남부권광역상수도 수처리모형(설치-최종)_1. 기계환경분야(0709)_공사_응집용교반기_원일기계_조달청_설치원가_우체국예금특별회계 회계제도 개선방안 연구용역" xfId="36362"/>
    <cellStyle name="_전남남부권광역상수도 수처리모형(설치-최종)_1. 기계환경분야(0709)_공사_응집용교반기_원일기계_조달청_설치원가_해외농업개발 농산물 물류 조사_한국농어촌공사" xfId="36363"/>
    <cellStyle name="_전남남부권광역상수도 수처리모형(설치-최종)_1. 기계환경분야(0709)_공사_응집용교반기_원일기계_조달청_우체국예금특별회계 회계제도 개선방안 연구용역" xfId="36364"/>
    <cellStyle name="_전남남부권광역상수도 수처리모형(설치-최종)_1. 기계환경분야(0709)_공사_응집용교반기_원일기계_조달청_해외농업개발 농산물 물류 조사_한국농어촌공사" xfId="36365"/>
    <cellStyle name="_전남남부권광역상수도 수처리모형(설치-최종)_1. 기계환경분야(0709)_우체국예금특별회계 회계제도 개선방안 연구용역" xfId="36366"/>
    <cellStyle name="_전남남부권광역상수도 수처리모형(설치-최종)_1. 기계환경분야(0709)_해외농업개발 농산물 물류 조사_한국농어촌공사" xfId="36367"/>
    <cellStyle name="_전남남부권광역상수도 수처리모형(설치-최종)_공사_응집용교반기_원일기계_조달청" xfId="36368"/>
    <cellStyle name="_전남남부권광역상수도 수처리모형(설치-최종)_공사_응집용교반기_원일기계_조달청_설치원가" xfId="36369"/>
    <cellStyle name="_전남남부권광역상수도 수처리모형(설치-최종)_공사_응집용교반기_원일기계_조달청_설치원가_우체국예금특별회계 회계제도 개선방안 연구용역" xfId="36370"/>
    <cellStyle name="_전남남부권광역상수도 수처리모형(설치-최종)_공사_응집용교반기_원일기계_조달청_설치원가_해외농업개발 농산물 물류 조사_한국농어촌공사" xfId="36371"/>
    <cellStyle name="_전남남부권광역상수도 수처리모형(설치-최종)_공사_응집용교반기_원일기계_조달청_우체국예금특별회계 회계제도 개선방안 연구용역" xfId="36372"/>
    <cellStyle name="_전남남부권광역상수도 수처리모형(설치-최종)_공사_응집용교반기_원일기계_조달청_해외농업개발 농산물 물류 조사_한국농어촌공사" xfId="36373"/>
    <cellStyle name="_전남남부권광역상수도 수처리모형(설치-최종)_우체국예금특별회계 회계제도 개선방안 연구용역" xfId="36374"/>
    <cellStyle name="_전남남부권광역상수도 수처리모형(설치-최종)_해외농업개발 농산물 물류 조사_한국농어촌공사" xfId="36375"/>
    <cellStyle name="_전남남부권광역상수도 수처리모형(제조-최종)" xfId="36376"/>
    <cellStyle name="_전시물08" xfId="17379"/>
    <cellStyle name="_중부지역본부-" xfId="4829"/>
    <cellStyle name="_중부지역본부(2006년)_기준" xfId="4830"/>
    <cellStyle name="_중부지역본부(2006년)_기준_1. 기계환경분야(0709)" xfId="36377"/>
    <cellStyle name="_중부지역본부(2006년)_기준_1. 기계환경분야(0709)_1. 기계환경분야(0709)" xfId="36378"/>
    <cellStyle name="_중부지역본부(2006년)_기준_1. 기계환경분야(0709)_1. 기계환경분야(0709)_공사_응집용교반기_원일기계_조달청" xfId="36379"/>
    <cellStyle name="_중부지역본부(2006년)_기준_1. 기계환경분야(0709)_1. 기계환경분야(0709)_공사_응집용교반기_원일기계_조달청_설치원가" xfId="36380"/>
    <cellStyle name="_중부지역본부(2006년)_기준_1. 기계환경분야(0709)_1. 기계환경분야(0709)_공사_응집용교반기_원일기계_조달청_설치원가_우체국예금특별회계 회계제도 개선방안 연구용역" xfId="36381"/>
    <cellStyle name="_중부지역본부(2006년)_기준_1. 기계환경분야(0709)_1. 기계환경분야(0709)_공사_응집용교반기_원일기계_조달청_설치원가_해외농업개발 농산물 물류 조사_한국농어촌공사" xfId="36382"/>
    <cellStyle name="_중부지역본부(2006년)_기준_1. 기계환경분야(0709)_1. 기계환경분야(0709)_공사_응집용교반기_원일기계_조달청_우체국예금특별회계 회계제도 개선방안 연구용역" xfId="36383"/>
    <cellStyle name="_중부지역본부(2006년)_기준_1. 기계환경분야(0709)_1. 기계환경분야(0709)_공사_응집용교반기_원일기계_조달청_해외농업개발 농산물 물류 조사_한국농어촌공사" xfId="36384"/>
    <cellStyle name="_중부지역본부(2006년)_기준_1. 기계환경분야(0709)_1. 기계환경분야(0709)_우체국예금특별회계 회계제도 개선방안 연구용역" xfId="36385"/>
    <cellStyle name="_중부지역본부(2006년)_기준_1. 기계환경분야(0709)_1. 기계환경분야(0709)_해외농업개발 농산물 물류 조사_한국농어촌공사" xfId="36386"/>
    <cellStyle name="_중부지역본부(2006년)_기준_1. 기계환경분야(0709)_1. 기계환경분야(제조)" xfId="36387"/>
    <cellStyle name="_중부지역본부(2006년)_기준_1. 기계환경분야(0709)_1. 기계환경분야(제조)_공사_응집용교반기_원일기계_조달청" xfId="36388"/>
    <cellStyle name="_중부지역본부(2006년)_기준_1. 기계환경분야(0709)_1. 기계환경분야(제조)_공사_응집용교반기_원일기계_조달청_설치원가" xfId="36389"/>
    <cellStyle name="_중부지역본부(2006년)_기준_1. 기계환경분야(0709)_1. 기계환경분야(제조)_공사_응집용교반기_원일기계_조달청_설치원가_우체국예금특별회계 회계제도 개선방안 연구용역" xfId="36390"/>
    <cellStyle name="_중부지역본부(2006년)_기준_1. 기계환경분야(0709)_1. 기계환경분야(제조)_공사_응집용교반기_원일기계_조달청_설치원가_해외농업개발 농산물 물류 조사_한국농어촌공사" xfId="36391"/>
    <cellStyle name="_중부지역본부(2006년)_기준_1. 기계환경분야(0709)_1. 기계환경분야(제조)_공사_응집용교반기_원일기계_조달청_우체국예금특별회계 회계제도 개선방안 연구용역" xfId="36392"/>
    <cellStyle name="_중부지역본부(2006년)_기준_1. 기계환경분야(0709)_1. 기계환경분야(제조)_공사_응집용교반기_원일기계_조달청_해외농업개발 농산물 물류 조사_한국농어촌공사" xfId="36393"/>
    <cellStyle name="_중부지역본부(2006년)_기준_1. 기계환경분야(0709)_1. 기계환경분야(제조)_우체국예금특별회계 회계제도 개선방안 연구용역" xfId="36394"/>
    <cellStyle name="_중부지역본부(2006년)_기준_1. 기계환경분야(0709)_1. 기계환경분야(제조)_해외농업개발 농산물 물류 조사_한국농어촌공사" xfId="36395"/>
    <cellStyle name="_중부지역본부(2006년)_기준_1. 기계환경분야(0709)_공사_응집용교반기_원일기계_조달청" xfId="36396"/>
    <cellStyle name="_중부지역본부(2006년)_기준_1. 기계환경분야(0709)_공사_응집용교반기_원일기계_조달청_설치원가" xfId="36397"/>
    <cellStyle name="_중부지역본부(2006년)_기준_1. 기계환경분야(0709)_공사_응집용교반기_원일기계_조달청_설치원가_우체국예금특별회계 회계제도 개선방안 연구용역" xfId="36398"/>
    <cellStyle name="_중부지역본부(2006년)_기준_1. 기계환경분야(0709)_공사_응집용교반기_원일기계_조달청_설치원가_해외농업개발 농산물 물류 조사_한국농어촌공사" xfId="36399"/>
    <cellStyle name="_중부지역본부(2006년)_기준_1. 기계환경분야(0709)_공사_응집용교반기_원일기계_조달청_우체국예금특별회계 회계제도 개선방안 연구용역" xfId="36400"/>
    <cellStyle name="_중부지역본부(2006년)_기준_1. 기계환경분야(0709)_공사_응집용교반기_원일기계_조달청_해외농업개발 농산물 물류 조사_한국농어촌공사" xfId="36401"/>
    <cellStyle name="_중부지역본부(2006년)_기준_1. 기계환경분야(0709)_우체국예금특별회계 회계제도 개선방안 연구용역" xfId="36402"/>
    <cellStyle name="_중부지역본부(2006년)_기준_1. 기계환경분야(0709)_해외농업개발 농산물 물류 조사_한국농어촌공사" xfId="36403"/>
    <cellStyle name="_중부지역본부(2006년)_기준_경남지역본부(2006년)" xfId="4831"/>
    <cellStyle name="_중부지역본부(2006년)_기준_경남지역본부(2006년)_수강용 책걸상 14종" xfId="41528"/>
    <cellStyle name="_중부지역본부(2006년)_기준_경남지역본부(2006년)_스테인레스 128종" xfId="41529"/>
    <cellStyle name="_중부지역본부(2006년)_기준_경남지역본부(2006년)_스테인레스 128종_수강용 책걸상 14종" xfId="41530"/>
    <cellStyle name="_중부지역본부(2006년)_기준_경남지역본부(2006년)_스테인레스 128종_스테인레스 가로등 2종" xfId="41531"/>
    <cellStyle name="_중부지역본부(2006년)_기준_경남지역본부(2006년)_스테인레스 42종" xfId="41532"/>
    <cellStyle name="_중부지역본부(2006년)_기준_경남지역본부(2006년도)" xfId="4832"/>
    <cellStyle name="_중부지역본부(2006년)_기준_경남지역본부(2006년도)_수강용 책걸상 14종" xfId="41533"/>
    <cellStyle name="_중부지역본부(2006년)_기준_경남지역본부(2006년도)_스테인레스 128종" xfId="41534"/>
    <cellStyle name="_중부지역본부(2006년)_기준_경남지역본부(2006년도)_스테인레스 128종_수강용 책걸상 14종" xfId="41535"/>
    <cellStyle name="_중부지역본부(2006년)_기준_경남지역본부(2006년도)_스테인레스 128종_스테인레스 가로등 2종" xfId="41536"/>
    <cellStyle name="_중부지역본부(2006년)_기준_경남지역본부(2006년도)_스테인레스 42종" xfId="41537"/>
    <cellStyle name="_중부지역본부(2006년)_기준_경북지역본부(2006년)" xfId="4833"/>
    <cellStyle name="_중부지역본부(2006년)_기준_경북지역본부(2006년)_수강용 책걸상 14종" xfId="41538"/>
    <cellStyle name="_중부지역본부(2006년)_기준_경북지역본부(2006년)_스테인레스 128종" xfId="41539"/>
    <cellStyle name="_중부지역본부(2006년)_기준_경북지역본부(2006년)_스테인레스 128종_수강용 책걸상 14종" xfId="41540"/>
    <cellStyle name="_중부지역본부(2006년)_기준_경북지역본부(2006년)_스테인레스 128종_스테인레스 가로등 2종" xfId="41541"/>
    <cellStyle name="_중부지역본부(2006년)_기준_경북지역본부(2006년)_스테인레스 42종" xfId="41542"/>
    <cellStyle name="_중부지역본부(2006년)_기준_경북지역본부(2006년도)" xfId="4834"/>
    <cellStyle name="_중부지역본부(2006년)_기준_경북지역본부(2006년도)_수강용 책걸상 14종" xfId="41543"/>
    <cellStyle name="_중부지역본부(2006년)_기준_경북지역본부(2006년도)_스테인레스 128종" xfId="41544"/>
    <cellStyle name="_중부지역본부(2006년)_기준_경북지역본부(2006년도)_스테인레스 128종_수강용 책걸상 14종" xfId="41545"/>
    <cellStyle name="_중부지역본부(2006년)_기준_경북지역본부(2006년도)_스테인레스 128종_스테인레스 가로등 2종" xfId="41546"/>
    <cellStyle name="_중부지역본부(2006년)_기준_경북지역본부(2006년도)_스테인레스 42종" xfId="41547"/>
    <cellStyle name="_중부지역본부(2006년)_기준_공사_응집용교반기_원일기계_조달청" xfId="36404"/>
    <cellStyle name="_중부지역본부(2006년)_기준_공사_응집용교반기_원일기계_조달청_설치원가" xfId="36405"/>
    <cellStyle name="_중부지역본부(2006년)_기준_공사_응집용교반기_원일기계_조달청_설치원가_우체국예금특별회계 회계제도 개선방안 연구용역" xfId="36406"/>
    <cellStyle name="_중부지역본부(2006년)_기준_공사_응집용교반기_원일기계_조달청_설치원가_해외농업개발 농산물 물류 조사_한국농어촌공사" xfId="36407"/>
    <cellStyle name="_중부지역본부(2006년)_기준_공사_응집용교반기_원일기계_조달청_우체국예금특별회계 회계제도 개선방안 연구용역" xfId="36408"/>
    <cellStyle name="_중부지역본부(2006년)_기준_공사_응집용교반기_원일기계_조달청_해외농업개발 농산물 물류 조사_한국농어촌공사" xfId="36409"/>
    <cellStyle name="_중부지역본부(2006년)_기준_수강용 책걸상 14종" xfId="41548"/>
    <cellStyle name="_중부지역본부(2006년)_기준_스테인레스 128종" xfId="41549"/>
    <cellStyle name="_중부지역본부(2006년)_기준_스테인레스 128종_수강용 책걸상 14종" xfId="41550"/>
    <cellStyle name="_중부지역본부(2006년)_기준_스테인레스 128종_스테인레스 가로등 2종" xfId="41551"/>
    <cellStyle name="_중부지역본부(2006년)_기준_스테인레스 42종" xfId="41552"/>
    <cellStyle name="_중부지역본부(2006년)_기준_우체국예금특별회계 회계제도 개선방안 연구용역" xfId="36410"/>
    <cellStyle name="_중부지역본부(2006년)_기준_해외농업개발 농산물 물류 조사_한국농어촌공사" xfId="36411"/>
    <cellStyle name="_중부지역본부(2006년-051220)" xfId="4835"/>
    <cellStyle name="_중부지역본부(2006년-051220)_1. 기계환경분야(0709)" xfId="36412"/>
    <cellStyle name="_중부지역본부(2006년-051220)_1. 기계환경분야(0709)_1. 기계환경분야(0709)" xfId="36413"/>
    <cellStyle name="_중부지역본부(2006년-051220)_1. 기계환경분야(0709)_1. 기계환경분야(0709)_공사_응집용교반기_원일기계_조달청" xfId="36414"/>
    <cellStyle name="_중부지역본부(2006년-051220)_1. 기계환경분야(0709)_1. 기계환경분야(0709)_공사_응집용교반기_원일기계_조달청_설치원가" xfId="36415"/>
    <cellStyle name="_중부지역본부(2006년-051220)_1. 기계환경분야(0709)_1. 기계환경분야(0709)_공사_응집용교반기_원일기계_조달청_설치원가_우체국예금특별회계 회계제도 개선방안 연구용역" xfId="36416"/>
    <cellStyle name="_중부지역본부(2006년-051220)_1. 기계환경분야(0709)_1. 기계환경분야(0709)_공사_응집용교반기_원일기계_조달청_설치원가_해외농업개발 농산물 물류 조사_한국농어촌공사" xfId="36417"/>
    <cellStyle name="_중부지역본부(2006년-051220)_1. 기계환경분야(0709)_1. 기계환경분야(0709)_공사_응집용교반기_원일기계_조달청_우체국예금특별회계 회계제도 개선방안 연구용역" xfId="36418"/>
    <cellStyle name="_중부지역본부(2006년-051220)_1. 기계환경분야(0709)_1. 기계환경분야(0709)_공사_응집용교반기_원일기계_조달청_해외농업개발 농산물 물류 조사_한국농어촌공사" xfId="36419"/>
    <cellStyle name="_중부지역본부(2006년-051220)_1. 기계환경분야(0709)_1. 기계환경분야(0709)_우체국예금특별회계 회계제도 개선방안 연구용역" xfId="36420"/>
    <cellStyle name="_중부지역본부(2006년-051220)_1. 기계환경분야(0709)_1. 기계환경분야(0709)_해외농업개발 농산물 물류 조사_한국농어촌공사" xfId="36421"/>
    <cellStyle name="_중부지역본부(2006년-051220)_1. 기계환경분야(0709)_1. 기계환경분야(제조)" xfId="36422"/>
    <cellStyle name="_중부지역본부(2006년-051220)_1. 기계환경분야(0709)_1. 기계환경분야(제조)_공사_응집용교반기_원일기계_조달청" xfId="36423"/>
    <cellStyle name="_중부지역본부(2006년-051220)_1. 기계환경분야(0709)_1. 기계환경분야(제조)_공사_응집용교반기_원일기계_조달청_설치원가" xfId="36424"/>
    <cellStyle name="_중부지역본부(2006년-051220)_1. 기계환경분야(0709)_1. 기계환경분야(제조)_공사_응집용교반기_원일기계_조달청_설치원가_우체국예금특별회계 회계제도 개선방안 연구용역" xfId="36425"/>
    <cellStyle name="_중부지역본부(2006년-051220)_1. 기계환경분야(0709)_1. 기계환경분야(제조)_공사_응집용교반기_원일기계_조달청_설치원가_해외농업개발 농산물 물류 조사_한국농어촌공사" xfId="36426"/>
    <cellStyle name="_중부지역본부(2006년-051220)_1. 기계환경분야(0709)_1. 기계환경분야(제조)_공사_응집용교반기_원일기계_조달청_우체국예금특별회계 회계제도 개선방안 연구용역" xfId="36427"/>
    <cellStyle name="_중부지역본부(2006년-051220)_1. 기계환경분야(0709)_1. 기계환경분야(제조)_공사_응집용교반기_원일기계_조달청_해외농업개발 농산물 물류 조사_한국농어촌공사" xfId="36428"/>
    <cellStyle name="_중부지역본부(2006년-051220)_1. 기계환경분야(0709)_1. 기계환경분야(제조)_우체국예금특별회계 회계제도 개선방안 연구용역" xfId="36429"/>
    <cellStyle name="_중부지역본부(2006년-051220)_1. 기계환경분야(0709)_1. 기계환경분야(제조)_해외농업개발 농산물 물류 조사_한국농어촌공사" xfId="36430"/>
    <cellStyle name="_중부지역본부(2006년-051220)_1. 기계환경분야(0709)_공사_응집용교반기_원일기계_조달청" xfId="36431"/>
    <cellStyle name="_중부지역본부(2006년-051220)_1. 기계환경분야(0709)_공사_응집용교반기_원일기계_조달청_설치원가" xfId="36432"/>
    <cellStyle name="_중부지역본부(2006년-051220)_1. 기계환경분야(0709)_공사_응집용교반기_원일기계_조달청_설치원가_우체국예금특별회계 회계제도 개선방안 연구용역" xfId="36433"/>
    <cellStyle name="_중부지역본부(2006년-051220)_1. 기계환경분야(0709)_공사_응집용교반기_원일기계_조달청_설치원가_해외농업개발 농산물 물류 조사_한국농어촌공사" xfId="36434"/>
    <cellStyle name="_중부지역본부(2006년-051220)_1. 기계환경분야(0709)_공사_응집용교반기_원일기계_조달청_우체국예금특별회계 회계제도 개선방안 연구용역" xfId="36435"/>
    <cellStyle name="_중부지역본부(2006년-051220)_1. 기계환경분야(0709)_공사_응집용교반기_원일기계_조달청_해외농업개발 농산물 물류 조사_한국농어촌공사" xfId="36436"/>
    <cellStyle name="_중부지역본부(2006년-051220)_1. 기계환경분야(0709)_우체국예금특별회계 회계제도 개선방안 연구용역" xfId="36437"/>
    <cellStyle name="_중부지역본부(2006년-051220)_1. 기계환경분야(0709)_해외농업개발 농산물 물류 조사_한국농어촌공사" xfId="36438"/>
    <cellStyle name="_중부지역본부(2006년-051220)_공사_응집용교반기_원일기계_조달청" xfId="36439"/>
    <cellStyle name="_중부지역본부(2006년-051220)_공사_응집용교반기_원일기계_조달청_설치원가" xfId="36440"/>
    <cellStyle name="_중부지역본부(2006년-051220)_공사_응집용교반기_원일기계_조달청_설치원가_우체국예금특별회계 회계제도 개선방안 연구용역" xfId="36441"/>
    <cellStyle name="_중부지역본부(2006년-051220)_공사_응집용교반기_원일기계_조달청_설치원가_해외농업개발 농산물 물류 조사_한국농어촌공사" xfId="36442"/>
    <cellStyle name="_중부지역본부(2006년-051220)_공사_응집용교반기_원일기계_조달청_우체국예금특별회계 회계제도 개선방안 연구용역" xfId="36443"/>
    <cellStyle name="_중부지역본부(2006년-051220)_공사_응집용교반기_원일기계_조달청_해외농업개발 농산물 물류 조사_한국농어촌공사" xfId="36444"/>
    <cellStyle name="_중부지역본부(2006년-051220)_수강용 책걸상 14종" xfId="41553"/>
    <cellStyle name="_중부지역본부(2006년-051220)_스테인레스 128종" xfId="41554"/>
    <cellStyle name="_중부지역본부(2006년-051220)_스테인레스 128종_수강용 책걸상 14종" xfId="41555"/>
    <cellStyle name="_중부지역본부(2006년-051220)_스테인레스 128종_스테인레스 가로등 2종" xfId="41556"/>
    <cellStyle name="_중부지역본부(2006년-051220)_스테인레스 42종" xfId="41557"/>
    <cellStyle name="_중부지역본부(2006년-051220)_우체국예금특별회계 회계제도 개선방안 연구용역" xfId="36445"/>
    <cellStyle name="_중부지역본부(2006년-051220)_해외농업개발 농산물 물류 조사_한국농어촌공사" xfId="36446"/>
    <cellStyle name="_중부지역본부(2006년-051228)" xfId="4836"/>
    <cellStyle name="_중부지역본부(2006년-051228)_1. 기계환경분야(0709)" xfId="36447"/>
    <cellStyle name="_중부지역본부(2006년-051228)_1. 기계환경분야(0709)_1. 기계환경분야(0709)" xfId="36448"/>
    <cellStyle name="_중부지역본부(2006년-051228)_1. 기계환경분야(0709)_1. 기계환경분야(0709)_공사_응집용교반기_원일기계_조달청" xfId="36449"/>
    <cellStyle name="_중부지역본부(2006년-051228)_1. 기계환경분야(0709)_1. 기계환경분야(0709)_공사_응집용교반기_원일기계_조달청_설치원가" xfId="36450"/>
    <cellStyle name="_중부지역본부(2006년-051228)_1. 기계환경분야(0709)_1. 기계환경분야(0709)_공사_응집용교반기_원일기계_조달청_설치원가_우체국예금특별회계 회계제도 개선방안 연구용역" xfId="36451"/>
    <cellStyle name="_중부지역본부(2006년-051228)_1. 기계환경분야(0709)_1. 기계환경분야(0709)_공사_응집용교반기_원일기계_조달청_설치원가_해외농업개발 농산물 물류 조사_한국농어촌공사" xfId="36452"/>
    <cellStyle name="_중부지역본부(2006년-051228)_1. 기계환경분야(0709)_1. 기계환경분야(0709)_공사_응집용교반기_원일기계_조달청_우체국예금특별회계 회계제도 개선방안 연구용역" xfId="36453"/>
    <cellStyle name="_중부지역본부(2006년-051228)_1. 기계환경분야(0709)_1. 기계환경분야(0709)_공사_응집용교반기_원일기계_조달청_해외농업개발 농산물 물류 조사_한국농어촌공사" xfId="36454"/>
    <cellStyle name="_중부지역본부(2006년-051228)_1. 기계환경분야(0709)_1. 기계환경분야(0709)_우체국예금특별회계 회계제도 개선방안 연구용역" xfId="36455"/>
    <cellStyle name="_중부지역본부(2006년-051228)_1. 기계환경분야(0709)_1. 기계환경분야(0709)_해외농업개발 농산물 물류 조사_한국농어촌공사" xfId="36456"/>
    <cellStyle name="_중부지역본부(2006년-051228)_1. 기계환경분야(0709)_1. 기계환경분야(제조)" xfId="36457"/>
    <cellStyle name="_중부지역본부(2006년-051228)_1. 기계환경분야(0709)_1. 기계환경분야(제조)_공사_응집용교반기_원일기계_조달청" xfId="36458"/>
    <cellStyle name="_중부지역본부(2006년-051228)_1. 기계환경분야(0709)_1. 기계환경분야(제조)_공사_응집용교반기_원일기계_조달청_설치원가" xfId="36459"/>
    <cellStyle name="_중부지역본부(2006년-051228)_1. 기계환경분야(0709)_1. 기계환경분야(제조)_공사_응집용교반기_원일기계_조달청_설치원가_우체국예금특별회계 회계제도 개선방안 연구용역" xfId="36460"/>
    <cellStyle name="_중부지역본부(2006년-051228)_1. 기계환경분야(0709)_1. 기계환경분야(제조)_공사_응집용교반기_원일기계_조달청_설치원가_해외농업개발 농산물 물류 조사_한국농어촌공사" xfId="36461"/>
    <cellStyle name="_중부지역본부(2006년-051228)_1. 기계환경분야(0709)_1. 기계환경분야(제조)_공사_응집용교반기_원일기계_조달청_우체국예금특별회계 회계제도 개선방안 연구용역" xfId="36462"/>
    <cellStyle name="_중부지역본부(2006년-051228)_1. 기계환경분야(0709)_1. 기계환경분야(제조)_공사_응집용교반기_원일기계_조달청_해외농업개발 농산물 물류 조사_한국농어촌공사" xfId="36463"/>
    <cellStyle name="_중부지역본부(2006년-051228)_1. 기계환경분야(0709)_1. 기계환경분야(제조)_우체국예금특별회계 회계제도 개선방안 연구용역" xfId="36464"/>
    <cellStyle name="_중부지역본부(2006년-051228)_1. 기계환경분야(0709)_1. 기계환경분야(제조)_해외농업개발 농산물 물류 조사_한국농어촌공사" xfId="36465"/>
    <cellStyle name="_중부지역본부(2006년-051228)_1. 기계환경분야(0709)_공사_응집용교반기_원일기계_조달청" xfId="36466"/>
    <cellStyle name="_중부지역본부(2006년-051228)_1. 기계환경분야(0709)_공사_응집용교반기_원일기계_조달청_설치원가" xfId="36467"/>
    <cellStyle name="_중부지역본부(2006년-051228)_1. 기계환경분야(0709)_공사_응집용교반기_원일기계_조달청_설치원가_우체국예금특별회계 회계제도 개선방안 연구용역" xfId="36468"/>
    <cellStyle name="_중부지역본부(2006년-051228)_1. 기계환경분야(0709)_공사_응집용교반기_원일기계_조달청_설치원가_해외농업개발 농산물 물류 조사_한국농어촌공사" xfId="36469"/>
    <cellStyle name="_중부지역본부(2006년-051228)_1. 기계환경분야(0709)_공사_응집용교반기_원일기계_조달청_우체국예금특별회계 회계제도 개선방안 연구용역" xfId="36470"/>
    <cellStyle name="_중부지역본부(2006년-051228)_1. 기계환경분야(0709)_공사_응집용교반기_원일기계_조달청_해외농업개발 농산물 물류 조사_한국농어촌공사" xfId="36471"/>
    <cellStyle name="_중부지역본부(2006년-051228)_1. 기계환경분야(0709)_우체국예금특별회계 회계제도 개선방안 연구용역" xfId="36472"/>
    <cellStyle name="_중부지역본부(2006년-051228)_1. 기계환경분야(0709)_해외농업개발 농산물 물류 조사_한국농어촌공사" xfId="36473"/>
    <cellStyle name="_중부지역본부(2006년-051228)_공사_응집용교반기_원일기계_조달청" xfId="36474"/>
    <cellStyle name="_중부지역본부(2006년-051228)_공사_응집용교반기_원일기계_조달청_설치원가" xfId="36475"/>
    <cellStyle name="_중부지역본부(2006년-051228)_공사_응집용교반기_원일기계_조달청_설치원가_우체국예금특별회계 회계제도 개선방안 연구용역" xfId="36476"/>
    <cellStyle name="_중부지역본부(2006년-051228)_공사_응집용교반기_원일기계_조달청_설치원가_해외농업개발 농산물 물류 조사_한국농어촌공사" xfId="36477"/>
    <cellStyle name="_중부지역본부(2006년-051228)_공사_응집용교반기_원일기계_조달청_우체국예금특별회계 회계제도 개선방안 연구용역" xfId="36478"/>
    <cellStyle name="_중부지역본부(2006년-051228)_공사_응집용교반기_원일기계_조달청_해외농업개발 농산물 물류 조사_한국농어촌공사" xfId="36479"/>
    <cellStyle name="_중부지역본부(2006년-051228)_수강용 책걸상 14종" xfId="41558"/>
    <cellStyle name="_중부지역본부(2006년-051228)_스테인레스 128종" xfId="41559"/>
    <cellStyle name="_중부지역본부(2006년-051228)_스테인레스 128종_수강용 책걸상 14종" xfId="41560"/>
    <cellStyle name="_중부지역본부(2006년-051228)_스테인레스 128종_스테인레스 가로등 2종" xfId="41561"/>
    <cellStyle name="_중부지역본부(2006년-051228)_스테인레스 42종" xfId="41562"/>
    <cellStyle name="_중부지역본부(2006년-051228)_우체국예금특별회계 회계제도 개선방안 연구용역" xfId="36480"/>
    <cellStyle name="_중부지역본부(2006년-051228)_해외농업개발 농산물 물류 조사_한국농어촌공사" xfId="36481"/>
    <cellStyle name="_중부지역본부(2006년-060102)" xfId="4837"/>
    <cellStyle name="_중부지역본부(2006년-060102)_1. 기계환경분야(0709)" xfId="36482"/>
    <cellStyle name="_중부지역본부(2006년-060102)_1. 기계환경분야(0709)_1. 기계환경분야(0709)" xfId="36483"/>
    <cellStyle name="_중부지역본부(2006년-060102)_1. 기계환경분야(0709)_1. 기계환경분야(0709)_공사_응집용교반기_원일기계_조달청" xfId="36484"/>
    <cellStyle name="_중부지역본부(2006년-060102)_1. 기계환경분야(0709)_1. 기계환경분야(0709)_공사_응집용교반기_원일기계_조달청_설치원가" xfId="36485"/>
    <cellStyle name="_중부지역본부(2006년-060102)_1. 기계환경분야(0709)_1. 기계환경분야(0709)_공사_응집용교반기_원일기계_조달청_설치원가_우체국예금특별회계 회계제도 개선방안 연구용역" xfId="36486"/>
    <cellStyle name="_중부지역본부(2006년-060102)_1. 기계환경분야(0709)_1. 기계환경분야(0709)_공사_응집용교반기_원일기계_조달청_설치원가_해외농업개발 농산물 물류 조사_한국농어촌공사" xfId="36487"/>
    <cellStyle name="_중부지역본부(2006년-060102)_1. 기계환경분야(0709)_1. 기계환경분야(0709)_공사_응집용교반기_원일기계_조달청_우체국예금특별회계 회계제도 개선방안 연구용역" xfId="36488"/>
    <cellStyle name="_중부지역본부(2006년-060102)_1. 기계환경분야(0709)_1. 기계환경분야(0709)_공사_응집용교반기_원일기계_조달청_해외농업개발 농산물 물류 조사_한국농어촌공사" xfId="36489"/>
    <cellStyle name="_중부지역본부(2006년-060102)_1. 기계환경분야(0709)_1. 기계환경분야(0709)_우체국예금특별회계 회계제도 개선방안 연구용역" xfId="36490"/>
    <cellStyle name="_중부지역본부(2006년-060102)_1. 기계환경분야(0709)_1. 기계환경분야(0709)_해외농업개발 농산물 물류 조사_한국농어촌공사" xfId="36491"/>
    <cellStyle name="_중부지역본부(2006년-060102)_1. 기계환경분야(0709)_1. 기계환경분야(제조)" xfId="36492"/>
    <cellStyle name="_중부지역본부(2006년-060102)_1. 기계환경분야(0709)_1. 기계환경분야(제조)_공사_응집용교반기_원일기계_조달청" xfId="36493"/>
    <cellStyle name="_중부지역본부(2006년-060102)_1. 기계환경분야(0709)_1. 기계환경분야(제조)_공사_응집용교반기_원일기계_조달청_설치원가" xfId="36494"/>
    <cellStyle name="_중부지역본부(2006년-060102)_1. 기계환경분야(0709)_1. 기계환경분야(제조)_공사_응집용교반기_원일기계_조달청_설치원가_우체국예금특별회계 회계제도 개선방안 연구용역" xfId="36495"/>
    <cellStyle name="_중부지역본부(2006년-060102)_1. 기계환경분야(0709)_1. 기계환경분야(제조)_공사_응집용교반기_원일기계_조달청_설치원가_해외농업개발 농산물 물류 조사_한국농어촌공사" xfId="36496"/>
    <cellStyle name="_중부지역본부(2006년-060102)_1. 기계환경분야(0709)_1. 기계환경분야(제조)_공사_응집용교반기_원일기계_조달청_우체국예금특별회계 회계제도 개선방안 연구용역" xfId="36497"/>
    <cellStyle name="_중부지역본부(2006년-060102)_1. 기계환경분야(0709)_1. 기계환경분야(제조)_공사_응집용교반기_원일기계_조달청_해외농업개발 농산물 물류 조사_한국농어촌공사" xfId="36498"/>
    <cellStyle name="_중부지역본부(2006년-060102)_1. 기계환경분야(0709)_1. 기계환경분야(제조)_우체국예금특별회계 회계제도 개선방안 연구용역" xfId="36499"/>
    <cellStyle name="_중부지역본부(2006년-060102)_1. 기계환경분야(0709)_1. 기계환경분야(제조)_해외농업개발 농산물 물류 조사_한국농어촌공사" xfId="36500"/>
    <cellStyle name="_중부지역본부(2006년-060102)_1. 기계환경분야(0709)_공사_응집용교반기_원일기계_조달청" xfId="36501"/>
    <cellStyle name="_중부지역본부(2006년-060102)_1. 기계환경분야(0709)_공사_응집용교반기_원일기계_조달청_설치원가" xfId="36502"/>
    <cellStyle name="_중부지역본부(2006년-060102)_1. 기계환경분야(0709)_공사_응집용교반기_원일기계_조달청_설치원가_우체국예금특별회계 회계제도 개선방안 연구용역" xfId="36503"/>
    <cellStyle name="_중부지역본부(2006년-060102)_1. 기계환경분야(0709)_공사_응집용교반기_원일기계_조달청_설치원가_해외농업개발 농산물 물류 조사_한국농어촌공사" xfId="36504"/>
    <cellStyle name="_중부지역본부(2006년-060102)_1. 기계환경분야(0709)_공사_응집용교반기_원일기계_조달청_우체국예금특별회계 회계제도 개선방안 연구용역" xfId="36505"/>
    <cellStyle name="_중부지역본부(2006년-060102)_1. 기계환경분야(0709)_공사_응집용교반기_원일기계_조달청_해외농업개발 농산물 물류 조사_한국농어촌공사" xfId="36506"/>
    <cellStyle name="_중부지역본부(2006년-060102)_1. 기계환경분야(0709)_우체국예금특별회계 회계제도 개선방안 연구용역" xfId="36507"/>
    <cellStyle name="_중부지역본부(2006년-060102)_1. 기계환경분야(0709)_해외농업개발 농산물 물류 조사_한국농어촌공사" xfId="36508"/>
    <cellStyle name="_중부지역본부(2006년-060102)_공사_응집용교반기_원일기계_조달청" xfId="36509"/>
    <cellStyle name="_중부지역본부(2006년-060102)_공사_응집용교반기_원일기계_조달청_설치원가" xfId="36510"/>
    <cellStyle name="_중부지역본부(2006년-060102)_공사_응집용교반기_원일기계_조달청_설치원가_우체국예금특별회계 회계제도 개선방안 연구용역" xfId="36511"/>
    <cellStyle name="_중부지역본부(2006년-060102)_공사_응집용교반기_원일기계_조달청_설치원가_해외농업개발 농산물 물류 조사_한국농어촌공사" xfId="36512"/>
    <cellStyle name="_중부지역본부(2006년-060102)_공사_응집용교반기_원일기계_조달청_우체국예금특별회계 회계제도 개선방안 연구용역" xfId="36513"/>
    <cellStyle name="_중부지역본부(2006년-060102)_공사_응집용교반기_원일기계_조달청_해외농업개발 농산물 물류 조사_한국농어촌공사" xfId="36514"/>
    <cellStyle name="_중부지역본부(2006년-060102)_수강용 책걸상 14종" xfId="41563"/>
    <cellStyle name="_중부지역본부(2006년-060102)_스테인레스 128종" xfId="41564"/>
    <cellStyle name="_중부지역본부(2006년-060102)_스테인레스 128종_수강용 책걸상 14종" xfId="41565"/>
    <cellStyle name="_중부지역본부(2006년-060102)_스테인레스 128종_스테인레스 가로등 2종" xfId="41566"/>
    <cellStyle name="_중부지역본부(2006년-060102)_스테인레스 42종" xfId="41567"/>
    <cellStyle name="_중부지역본부(2006년-060102)_우체국예금특별회계 회계제도 개선방안 연구용역" xfId="36515"/>
    <cellStyle name="_중부지역본부(2006년-060102)_해외농업개발 농산물 물류 조사_한국농어촌공사" xfId="36516"/>
    <cellStyle name="_중부지역본부-_수강용 책걸상 14종" xfId="41568"/>
    <cellStyle name="_중부지역본부-_스테인레스 128종" xfId="41569"/>
    <cellStyle name="_중부지역본부-_스테인레스 128종_수강용 책걸상 14종" xfId="41570"/>
    <cellStyle name="_중부지역본부-_스테인레스 128종_스테인레스 가로등 2종" xfId="41571"/>
    <cellStyle name="_중부지역본부-_스테인레스 42종" xfId="41572"/>
    <cellStyle name="_컴퓨터시스템-최종(11.12)" xfId="4838"/>
    <cellStyle name="_통행료면탈방지시스템(최종)" xfId="4839"/>
    <cellStyle name="_통행료면탈방지시스템(최종)_수강용 책걸상 14종" xfId="41573"/>
    <cellStyle name="_통행료면탈방지시스템(최종)_스테인레스 128종" xfId="41574"/>
    <cellStyle name="_통행료면탈방지시스템(최종)_스테인레스 128종_수강용 책걸상 14종" xfId="41575"/>
    <cellStyle name="_통행료면탈방지시스템(최종)_스테인레스 128종_스테인레스 가로등 2종" xfId="41576"/>
    <cellStyle name="_통행료면탈방지시스템(최종)_스테인레스 42종" xfId="41577"/>
    <cellStyle name="_호남지역본부(2006년-051220)" xfId="36517"/>
    <cellStyle name="_x0007_ _x000d__x000d_­­_x0007_ ­" xfId="41578"/>
    <cellStyle name="æØè [0.00]_NT Server " xfId="17380"/>
    <cellStyle name="æØè_NT Server " xfId="17381"/>
    <cellStyle name="ÊÝ [0.00]_NT Server " xfId="17382"/>
    <cellStyle name="ÊÝ_NT Server " xfId="17383"/>
    <cellStyle name="W?_½RmF¼° " xfId="17384"/>
    <cellStyle name="W_Pacific Region P&amp;L" xfId="17385"/>
    <cellStyle name="0" xfId="1527"/>
    <cellStyle name="0 2" xfId="17386"/>
    <cellStyle name="0 2 10" xfId="41579"/>
    <cellStyle name="0 2 11" xfId="41580"/>
    <cellStyle name="0 2 2" xfId="41581"/>
    <cellStyle name="0 2 2 2" xfId="41582"/>
    <cellStyle name="0 2 2 3" xfId="41583"/>
    <cellStyle name="0 2 2 4" xfId="41584"/>
    <cellStyle name="0 2 2 5" xfId="41585"/>
    <cellStyle name="0 2 2 6" xfId="41586"/>
    <cellStyle name="0 2 3" xfId="41587"/>
    <cellStyle name="0 2 3 2" xfId="41588"/>
    <cellStyle name="0 2 3 3" xfId="41589"/>
    <cellStyle name="0 2 3 4" xfId="41590"/>
    <cellStyle name="0 2 3 5" xfId="41591"/>
    <cellStyle name="0 2 3 6" xfId="41592"/>
    <cellStyle name="0 2 4" xfId="41593"/>
    <cellStyle name="0 2 4 2" xfId="41594"/>
    <cellStyle name="0 2 4 3" xfId="41595"/>
    <cellStyle name="0 2 4 4" xfId="41596"/>
    <cellStyle name="0 2 4 5" xfId="41597"/>
    <cellStyle name="0 2 4 6" xfId="41598"/>
    <cellStyle name="0 2 5" xfId="41599"/>
    <cellStyle name="0 2 5 2" xfId="41600"/>
    <cellStyle name="0 2 5 3" xfId="41601"/>
    <cellStyle name="0 2 5 4" xfId="41602"/>
    <cellStyle name="0 2 5 5" xfId="41603"/>
    <cellStyle name="0 2 5 6" xfId="41604"/>
    <cellStyle name="0 2 6" xfId="41605"/>
    <cellStyle name="0 2 6 2" xfId="41606"/>
    <cellStyle name="0 2 6 3" xfId="41607"/>
    <cellStyle name="0 2 6 4" xfId="41608"/>
    <cellStyle name="0 2 6 5" xfId="41609"/>
    <cellStyle name="0 2 6 6" xfId="41610"/>
    <cellStyle name="0 2 7" xfId="41611"/>
    <cellStyle name="0 2 8" xfId="41612"/>
    <cellStyle name="0 2 9" xfId="41613"/>
    <cellStyle name="0 3" xfId="17387"/>
    <cellStyle name="0 3 10" xfId="41614"/>
    <cellStyle name="0 3 11" xfId="41615"/>
    <cellStyle name="0 3 2" xfId="41616"/>
    <cellStyle name="0 3 2 2" xfId="41617"/>
    <cellStyle name="0 3 2 3" xfId="41618"/>
    <cellStyle name="0 3 2 4" xfId="41619"/>
    <cellStyle name="0 3 2 5" xfId="41620"/>
    <cellStyle name="0 3 2 6" xfId="41621"/>
    <cellStyle name="0 3 3" xfId="41622"/>
    <cellStyle name="0 3 3 2" xfId="41623"/>
    <cellStyle name="0 3 3 3" xfId="41624"/>
    <cellStyle name="0 3 3 4" xfId="41625"/>
    <cellStyle name="0 3 3 5" xfId="41626"/>
    <cellStyle name="0 3 3 6" xfId="41627"/>
    <cellStyle name="0 3 4" xfId="41628"/>
    <cellStyle name="0 3 4 2" xfId="41629"/>
    <cellStyle name="0 3 4 3" xfId="41630"/>
    <cellStyle name="0 3 4 4" xfId="41631"/>
    <cellStyle name="0 3 4 5" xfId="41632"/>
    <cellStyle name="0 3 4 6" xfId="41633"/>
    <cellStyle name="0 3 5" xfId="41634"/>
    <cellStyle name="0 3 5 2" xfId="41635"/>
    <cellStyle name="0 3 5 3" xfId="41636"/>
    <cellStyle name="0 3 5 4" xfId="41637"/>
    <cellStyle name="0 3 5 5" xfId="41638"/>
    <cellStyle name="0 3 5 6" xfId="41639"/>
    <cellStyle name="0 3 6" xfId="41640"/>
    <cellStyle name="0 3 6 2" xfId="41641"/>
    <cellStyle name="0 3 6 3" xfId="41642"/>
    <cellStyle name="0 3 6 4" xfId="41643"/>
    <cellStyle name="0 3 6 5" xfId="41644"/>
    <cellStyle name="0 3 6 6" xfId="41645"/>
    <cellStyle name="0 3 7" xfId="41646"/>
    <cellStyle name="0 3 8" xfId="41647"/>
    <cellStyle name="0 3 9" xfId="41648"/>
    <cellStyle name="0 4" xfId="17388"/>
    <cellStyle name="0 4 10" xfId="41649"/>
    <cellStyle name="0 4 11" xfId="41650"/>
    <cellStyle name="0 4 2" xfId="41651"/>
    <cellStyle name="0 4 2 2" xfId="41652"/>
    <cellStyle name="0 4 2 3" xfId="41653"/>
    <cellStyle name="0 4 2 4" xfId="41654"/>
    <cellStyle name="0 4 2 5" xfId="41655"/>
    <cellStyle name="0 4 2 6" xfId="41656"/>
    <cellStyle name="0 4 3" xfId="41657"/>
    <cellStyle name="0 4 3 2" xfId="41658"/>
    <cellStyle name="0 4 3 3" xfId="41659"/>
    <cellStyle name="0 4 3 4" xfId="41660"/>
    <cellStyle name="0 4 3 5" xfId="41661"/>
    <cellStyle name="0 4 3 6" xfId="41662"/>
    <cellStyle name="0 4 4" xfId="41663"/>
    <cellStyle name="0 4 4 2" xfId="41664"/>
    <cellStyle name="0 4 4 3" xfId="41665"/>
    <cellStyle name="0 4 4 4" xfId="41666"/>
    <cellStyle name="0 4 4 5" xfId="41667"/>
    <cellStyle name="0 4 4 6" xfId="41668"/>
    <cellStyle name="0 4 5" xfId="41669"/>
    <cellStyle name="0 4 5 2" xfId="41670"/>
    <cellStyle name="0 4 5 3" xfId="41671"/>
    <cellStyle name="0 4 5 4" xfId="41672"/>
    <cellStyle name="0 4 5 5" xfId="41673"/>
    <cellStyle name="0 4 5 6" xfId="41674"/>
    <cellStyle name="0 4 6" xfId="41675"/>
    <cellStyle name="0 4 6 2" xfId="41676"/>
    <cellStyle name="0 4 6 3" xfId="41677"/>
    <cellStyle name="0 4 6 4" xfId="41678"/>
    <cellStyle name="0 4 6 5" xfId="41679"/>
    <cellStyle name="0 4 6 6" xfId="41680"/>
    <cellStyle name="0 4 7" xfId="41681"/>
    <cellStyle name="0 4 8" xfId="41682"/>
    <cellStyle name="0 4 9" xfId="41683"/>
    <cellStyle name="0 5" xfId="41684"/>
    <cellStyle name="0 5 2" xfId="41685"/>
    <cellStyle name="0 5 3" xfId="41686"/>
    <cellStyle name="0 5 4" xfId="41687"/>
    <cellStyle name="0 5 5" xfId="41688"/>
    <cellStyle name="0 5 6" xfId="41689"/>
    <cellStyle name="0 6" xfId="41690"/>
    <cellStyle name="0 6 2" xfId="41691"/>
    <cellStyle name="0 6 3" xfId="41692"/>
    <cellStyle name="0 6 4" xfId="41693"/>
    <cellStyle name="0 6 5" xfId="41694"/>
    <cellStyle name="0 6 6" xfId="41695"/>
    <cellStyle name="0%" xfId="1528"/>
    <cellStyle name="0,0_x000d__x000a_NA_x000d__x000a_" xfId="1529"/>
    <cellStyle name="0,0_x000d__x000a_NA_x000d__x000a_ 2" xfId="44045"/>
    <cellStyle name="0,0_x000d__x000a_NA_x000d__x000a_ 2 2" xfId="44046"/>
    <cellStyle name="0,0_x000d__x000a_NA_x000d__x000a_ 3" xfId="44047"/>
    <cellStyle name="0.0" xfId="1530"/>
    <cellStyle name="0.0 2" xfId="17389"/>
    <cellStyle name="0.0 3" xfId="17390"/>
    <cellStyle name="0.0 4" xfId="17391"/>
    <cellStyle name="0.0%" xfId="1531"/>
    <cellStyle name="0.0_1)농경문화관 전시" xfId="4840"/>
    <cellStyle name="0.00" xfId="1532"/>
    <cellStyle name="0.00 2" xfId="17392"/>
    <cellStyle name="0.00 3" xfId="17393"/>
    <cellStyle name="0.00 4" xfId="17394"/>
    <cellStyle name="0.00%" xfId="1533"/>
    <cellStyle name="0.00_1)농경문화관 전시" xfId="4841"/>
    <cellStyle name="0.000%" xfId="1534"/>
    <cellStyle name="0.0000%" xfId="1535"/>
    <cellStyle name="0.0000% 10" xfId="17395"/>
    <cellStyle name="0.0000% 11" xfId="17396"/>
    <cellStyle name="0.0000% 12" xfId="17397"/>
    <cellStyle name="0.0000% 13" xfId="17398"/>
    <cellStyle name="0.0000% 14" xfId="17399"/>
    <cellStyle name="0.0000% 15" xfId="17400"/>
    <cellStyle name="0.0000% 16" xfId="17401"/>
    <cellStyle name="0.0000% 17" xfId="17402"/>
    <cellStyle name="0.0000% 18" xfId="17403"/>
    <cellStyle name="0.0000% 19" xfId="17404"/>
    <cellStyle name="0.0000% 2" xfId="17405"/>
    <cellStyle name="0.0000% 20" xfId="17406"/>
    <cellStyle name="0.0000% 21" xfId="17407"/>
    <cellStyle name="0.0000% 22" xfId="17408"/>
    <cellStyle name="0.0000% 23" xfId="17409"/>
    <cellStyle name="0.0000% 24" xfId="17410"/>
    <cellStyle name="0.0000% 25" xfId="17411"/>
    <cellStyle name="0.0000% 26" xfId="17412"/>
    <cellStyle name="0.0000% 27" xfId="17413"/>
    <cellStyle name="0.0000% 28" xfId="17414"/>
    <cellStyle name="0.0000% 29" xfId="17415"/>
    <cellStyle name="0.0000% 3" xfId="17416"/>
    <cellStyle name="0.0000% 30" xfId="17417"/>
    <cellStyle name="0.0000% 4" xfId="17418"/>
    <cellStyle name="0.0000% 5" xfId="17419"/>
    <cellStyle name="0.0000% 6" xfId="17420"/>
    <cellStyle name="0.0000% 7" xfId="17421"/>
    <cellStyle name="0.0000% 8" xfId="17422"/>
    <cellStyle name="0.0000% 9" xfId="17423"/>
    <cellStyle name="0_뒷부분" xfId="1536"/>
    <cellStyle name="0_뒷부분 2" xfId="17424"/>
    <cellStyle name="0_뒷부분 3" xfId="17425"/>
    <cellStyle name="0_뒷부분 4" xfId="17426"/>
    <cellStyle name="0_보령_뒷부분1" xfId="1537"/>
    <cellStyle name="0_보령_뒷부분1 2" xfId="17427"/>
    <cellStyle name="0_보령_뒷부분1 3" xfId="17428"/>
    <cellStyle name="0_보령_뒷부분1 4" xfId="17429"/>
    <cellStyle name="0_보령처리구역 하수관거 공사원가검토_보령시수도사업소(2006.10)_1030" xfId="1538"/>
    <cellStyle name="0_보령처리구역 하수관거 공사원가검토_보령시수도사업소(2006.10)_1030 2" xfId="17430"/>
    <cellStyle name="0_보령처리구역 하수관거 공사원가검토_보령시수도사업소(2006.10)_1030 3" xfId="17431"/>
    <cellStyle name="0_보령처리구역 하수관거 공사원가검토_보령시수도사업소(2006.10)_1030 4" xfId="17432"/>
    <cellStyle name="00" xfId="1539"/>
    <cellStyle name="000" xfId="17433"/>
    <cellStyle name="¼yAU(R)" xfId="1540"/>
    <cellStyle name="¼yAU(R) 2" xfId="17434"/>
    <cellStyle name="¼yAU(R) 2 2" xfId="17435"/>
    <cellStyle name="¼yAU(R) 2 3" xfId="17436"/>
    <cellStyle name="¼yAU(R) 2 4" xfId="17437"/>
    <cellStyle name="¼yAU(R) 2 5" xfId="17438"/>
    <cellStyle name="¼yAU(R) 2 6" xfId="17439"/>
    <cellStyle name="¼yAU(R) 3" xfId="17440"/>
    <cellStyle name="¼yAU(R) 4" xfId="17441"/>
    <cellStyle name="¼yAU(R) 5" xfId="17442"/>
    <cellStyle name="¼yAU(R) 6" xfId="17443"/>
    <cellStyle name="¼yAU(R) 7" xfId="17444"/>
    <cellStyle name="¼yAU(R) 8" xfId="17445"/>
    <cellStyle name="¾E°CE¸°e¹yAI" xfId="17446"/>
    <cellStyle name="1" xfId="1541"/>
    <cellStyle name="1 000 Kč_RESULTS" xfId="1542"/>
    <cellStyle name="1 2" xfId="17447"/>
    <cellStyle name="1 2 2" xfId="17448"/>
    <cellStyle name="1 2 3" xfId="17449"/>
    <cellStyle name="1 3" xfId="17450"/>
    <cellStyle name="1 3 2" xfId="17451"/>
    <cellStyle name="1 3 3" xfId="17452"/>
    <cellStyle name="1 4" xfId="17453"/>
    <cellStyle name="1 5" xfId="17454"/>
    <cellStyle name="1_040426 거제 영빈관 신축공사" xfId="17455"/>
    <cellStyle name="1_2005년도 폐고무아스콘" xfId="17456"/>
    <cellStyle name="1_22bl3lot수량산출" xfId="4842"/>
    <cellStyle name="1_22수량산출서(총괄)" xfId="4843"/>
    <cellStyle name="1_ALD SYSTEM" xfId="4844"/>
    <cellStyle name="1_book1" xfId="4845"/>
    <cellStyle name="1_Book2" xfId="1543"/>
    <cellStyle name="1_CIP안내판(제작설치)최종" xfId="17457"/>
    <cellStyle name="1_H001 거제조선 종합사무동 신축공사" xfId="17458"/>
    <cellStyle name="1_H003 삼성생명 광주콜센타 신축공사1" xfId="17459"/>
    <cellStyle name="1_H005 거제 영빈관 신축공사" xfId="17460"/>
    <cellStyle name="1_laroux" xfId="4846"/>
    <cellStyle name="1_laroux_ATC-YOON1" xfId="4847"/>
    <cellStyle name="1_SOFT EXPO(항목집계)" xfId="17461"/>
    <cellStyle name="1_SW" xfId="17462"/>
    <cellStyle name="1_sw,hw" xfId="17463"/>
    <cellStyle name="1_total" xfId="1544"/>
    <cellStyle name="1_total 2" xfId="17464"/>
    <cellStyle name="1_total 3" xfId="17465"/>
    <cellStyle name="1_total 4" xfId="17466"/>
    <cellStyle name="1_total_10.24종합" xfId="17467"/>
    <cellStyle name="1_total_10.24종합_NEW단위수량-주산" xfId="17468"/>
    <cellStyle name="1_total_10.24종합_남대천단위수량" xfId="17469"/>
    <cellStyle name="1_total_10.24종합_단위수량" xfId="17470"/>
    <cellStyle name="1_total_10.24종합_단위수량1" xfId="17471"/>
    <cellStyle name="1_total_10.24종합_단위수량15" xfId="17472"/>
    <cellStyle name="1_total_10.24종합_도곡단위수량" xfId="17473"/>
    <cellStyle name="1_total_10.24종합_수량산출서-11.25" xfId="17474"/>
    <cellStyle name="1_total_10.24종합_수량산출서-11.25_NEW단위수량-주산" xfId="17475"/>
    <cellStyle name="1_total_10.24종합_수량산출서-11.25_남대천단위수량" xfId="17476"/>
    <cellStyle name="1_total_10.24종합_수량산출서-11.25_단위수량" xfId="17477"/>
    <cellStyle name="1_total_10.24종합_수량산출서-11.25_단위수량1" xfId="17478"/>
    <cellStyle name="1_total_10.24종합_수량산출서-11.25_단위수량15" xfId="17479"/>
    <cellStyle name="1_total_10.24종합_수량산출서-11.25_도곡단위수량" xfId="17480"/>
    <cellStyle name="1_total_10.24종합_수량산출서-11.25_철거단위수량" xfId="17481"/>
    <cellStyle name="1_total_10.24종합_수량산출서-11.25_철거수량" xfId="17482"/>
    <cellStyle name="1_total_10.24종합_수량산출서-11.25_한수단위수량" xfId="17483"/>
    <cellStyle name="1_total_10.24종합_수량산출서-1201" xfId="17484"/>
    <cellStyle name="1_total_10.24종합_수량산출서-1201_NEW단위수량-주산" xfId="17485"/>
    <cellStyle name="1_total_10.24종합_수량산출서-1201_남대천단위수량" xfId="17486"/>
    <cellStyle name="1_total_10.24종합_수량산출서-1201_단위수량" xfId="17487"/>
    <cellStyle name="1_total_10.24종합_수량산출서-1201_단위수량1" xfId="17488"/>
    <cellStyle name="1_total_10.24종합_수량산출서-1201_단위수량15" xfId="17489"/>
    <cellStyle name="1_total_10.24종합_수량산출서-1201_도곡단위수량" xfId="17490"/>
    <cellStyle name="1_total_10.24종합_수량산출서-1201_철거단위수량" xfId="17491"/>
    <cellStyle name="1_total_10.24종합_수량산출서-1201_철거수량" xfId="17492"/>
    <cellStyle name="1_total_10.24종합_수량산출서-1201_한수단위수량" xfId="17493"/>
    <cellStyle name="1_total_10.24종합_시설물단위수량" xfId="17494"/>
    <cellStyle name="1_total_10.24종합_시설물단위수량1" xfId="17495"/>
    <cellStyle name="1_total_10.24종합_시설물단위수량1_시설물단위수량" xfId="17496"/>
    <cellStyle name="1_total_10.24종합_오창수량산출서" xfId="17497"/>
    <cellStyle name="1_total_10.24종합_오창수량산출서_NEW단위수량-주산" xfId="17498"/>
    <cellStyle name="1_total_10.24종합_오창수량산출서_남대천단위수량" xfId="17499"/>
    <cellStyle name="1_total_10.24종합_오창수량산출서_단위수량" xfId="17500"/>
    <cellStyle name="1_total_10.24종합_오창수량산출서_단위수량1" xfId="17501"/>
    <cellStyle name="1_total_10.24종합_오창수량산출서_단위수량15" xfId="17502"/>
    <cellStyle name="1_total_10.24종합_오창수량산출서_도곡단위수량" xfId="17503"/>
    <cellStyle name="1_total_10.24종합_오창수량산출서_수량산출서-11.25" xfId="17504"/>
    <cellStyle name="1_total_10.24종합_오창수량산출서_수량산출서-11.25_NEW단위수량-주산" xfId="17505"/>
    <cellStyle name="1_total_10.24종합_오창수량산출서_수량산출서-11.25_남대천단위수량" xfId="17506"/>
    <cellStyle name="1_total_10.24종합_오창수량산출서_수량산출서-11.25_단위수량" xfId="17507"/>
    <cellStyle name="1_total_10.24종합_오창수량산출서_수량산출서-11.25_단위수량1" xfId="17508"/>
    <cellStyle name="1_total_10.24종합_오창수량산출서_수량산출서-11.25_단위수량15" xfId="17509"/>
    <cellStyle name="1_total_10.24종합_오창수량산출서_수량산출서-11.25_도곡단위수량" xfId="17510"/>
    <cellStyle name="1_total_10.24종합_오창수량산출서_수량산출서-11.25_철거단위수량" xfId="17511"/>
    <cellStyle name="1_total_10.24종합_오창수량산출서_수량산출서-11.25_철거수량" xfId="17512"/>
    <cellStyle name="1_total_10.24종합_오창수량산출서_수량산출서-11.25_한수단위수량" xfId="17513"/>
    <cellStyle name="1_total_10.24종합_오창수량산출서_수량산출서-1201" xfId="17514"/>
    <cellStyle name="1_total_10.24종합_오창수량산출서_수량산출서-1201_NEW단위수량-주산" xfId="17515"/>
    <cellStyle name="1_total_10.24종합_오창수량산출서_수량산출서-1201_남대천단위수량" xfId="17516"/>
    <cellStyle name="1_total_10.24종합_오창수량산출서_수량산출서-1201_단위수량" xfId="17517"/>
    <cellStyle name="1_total_10.24종합_오창수량산출서_수량산출서-1201_단위수량1" xfId="17518"/>
    <cellStyle name="1_total_10.24종합_오창수량산출서_수량산출서-1201_단위수량15" xfId="17519"/>
    <cellStyle name="1_total_10.24종합_오창수량산출서_수량산출서-1201_도곡단위수량" xfId="17520"/>
    <cellStyle name="1_total_10.24종합_오창수량산출서_수량산출서-1201_철거단위수량" xfId="17521"/>
    <cellStyle name="1_total_10.24종합_오창수량산출서_수량산출서-1201_철거수량" xfId="17522"/>
    <cellStyle name="1_total_10.24종합_오창수량산출서_수량산출서-1201_한수단위수량" xfId="17523"/>
    <cellStyle name="1_total_10.24종합_오창수량산출서_시설물단위수량" xfId="17524"/>
    <cellStyle name="1_total_10.24종합_오창수량산출서_시설물단위수량1" xfId="17525"/>
    <cellStyle name="1_total_10.24종합_오창수량산출서_시설물단위수량1_시설물단위수량" xfId="17526"/>
    <cellStyle name="1_total_10.24종합_오창수량산출서_철거단위수량" xfId="17527"/>
    <cellStyle name="1_total_10.24종합_오창수량산출서_철거수량" xfId="17528"/>
    <cellStyle name="1_total_10.24종합_오창수량산출서_한수단위수량" xfId="17529"/>
    <cellStyle name="1_total_10.24종합_철거단위수량" xfId="17530"/>
    <cellStyle name="1_total_10.24종합_철거수량" xfId="17531"/>
    <cellStyle name="1_total_10.24종합_한수단위수량" xfId="17532"/>
    <cellStyle name="1_total_2005년도 직포매트" xfId="17533"/>
    <cellStyle name="1_total_2005년도 직포매트_난지-BIO-CAT-060509" xfId="17534"/>
    <cellStyle name="1_total_2005년도 직포매트_학생용사물함등 37규격 (백마종합상사)" xfId="17535"/>
    <cellStyle name="1_total_IT1019" xfId="44048"/>
    <cellStyle name="1_total_IT1019_IT1019" xfId="44049"/>
    <cellStyle name="1_total_IT1019_IT1019_단독정하조 톤당 설치금액 산정 용역" xfId="44050"/>
    <cellStyle name="1_total_IT1019_IT1019_단독정하조 톤당 설치금액 산정 용역(수정)" xfId="44051"/>
    <cellStyle name="1_total_IT1019_IT1019_오수처리시설 톤당 설치금액 산정 용역" xfId="44052"/>
    <cellStyle name="1_total_IT1019_IT1019_오수처리시설 톤당 설치금액 산정 용역(수정)" xfId="44053"/>
    <cellStyle name="1_total_IT1019_강남콜센터" xfId="44054"/>
    <cellStyle name="1_total_IT1019_강남콜센터_단독정하조 톤당 설치금액 산정 용역" xfId="44055"/>
    <cellStyle name="1_total_IT1019_강남콜센터_단독정하조 톤당 설치금액 산정 용역(수정)" xfId="44056"/>
    <cellStyle name="1_total_IT1019_강남콜센터_오수처리시설 톤당 설치금액 산정 용역" xfId="44057"/>
    <cellStyle name="1_total_IT1019_강남콜센터_오수처리시설 톤당 설치금액 산정 용역(수정)" xfId="44058"/>
    <cellStyle name="1_total_IT1019_단독정하조 톤당 설치금액 산정 용역" xfId="44059"/>
    <cellStyle name="1_total_IT1019_단독정하조 톤당 설치금액 산정 용역(수정)" xfId="44060"/>
    <cellStyle name="1_total_IT1019_오수처리시설 톤당 설치금액 산정 용역" xfId="44061"/>
    <cellStyle name="1_total_IT1019_오수처리시설 톤당 설치금액 산정 용역(수정)" xfId="44062"/>
    <cellStyle name="1_total_NEW단위수량" xfId="17536"/>
    <cellStyle name="1_total_NEW단위수량-영동" xfId="17537"/>
    <cellStyle name="1_total_NEW단위수량-주산" xfId="17538"/>
    <cellStyle name="1_total_Sheet1" xfId="4848"/>
    <cellStyle name="1_total_Sheet1_00갑지" xfId="4849"/>
    <cellStyle name="1_total_Sheet1_00갑지_설계내역서" xfId="4850"/>
    <cellStyle name="1_total_Sheet1_00갑지_설계내역서_화명조경" xfId="4851"/>
    <cellStyle name="1_total_Sheet1_00갑지_설계내역서_화명조경_관저조경" xfId="4852"/>
    <cellStyle name="1_total_Sheet1_00갑지_설계내역서_화명조경_익산조경" xfId="4853"/>
    <cellStyle name="1_total_Sheet1_00갑지_설계내역서_화명조경_충주조경" xfId="4854"/>
    <cellStyle name="1_total_Sheet1_00갑지_설계내역서_화정조경" xfId="4855"/>
    <cellStyle name="1_total_Sheet1_00갑지_설계내역서_화정조경_관저조경" xfId="4856"/>
    <cellStyle name="1_total_Sheet1_00갑지_설계내역서_화정조경_익산조경" xfId="4857"/>
    <cellStyle name="1_total_Sheet1_00갑지_설계내역서_화정조경_충주조경" xfId="4858"/>
    <cellStyle name="1_total_Sheet1_00갑지_설계내역서1월7일" xfId="4859"/>
    <cellStyle name="1_total_Sheet1_00갑지_설계내역서1월7일_화명조경" xfId="4860"/>
    <cellStyle name="1_total_Sheet1_00갑지_설계내역서1월7일_화명조경_관저조경" xfId="4861"/>
    <cellStyle name="1_total_Sheet1_00갑지_설계내역서1월7일_화명조경_익산조경" xfId="4862"/>
    <cellStyle name="1_total_Sheet1_00갑지_설계내역서1월7일_화명조경_충주조경" xfId="4863"/>
    <cellStyle name="1_total_Sheet1_00갑지_설계내역서1월7일_화정조경" xfId="4864"/>
    <cellStyle name="1_total_Sheet1_00갑지_설계내역서1월7일_화정조경_관저조경" xfId="4865"/>
    <cellStyle name="1_total_Sheet1_00갑지_설계내역서1월7일_화정조경_익산조경" xfId="4866"/>
    <cellStyle name="1_total_Sheet1_00갑지_설계내역서1월7일_화정조경_충주조경" xfId="4867"/>
    <cellStyle name="1_total_Sheet1_00갑지_화명조경" xfId="4868"/>
    <cellStyle name="1_total_Sheet1_00갑지_화명조경_관저조경" xfId="4869"/>
    <cellStyle name="1_total_Sheet1_00갑지_화명조경_익산조경" xfId="4870"/>
    <cellStyle name="1_total_Sheet1_00갑지_화명조경_충주조경" xfId="4871"/>
    <cellStyle name="1_total_Sheet1_00갑지_화정조경" xfId="4872"/>
    <cellStyle name="1_total_Sheet1_00갑지_화정조경_관저조경" xfId="4873"/>
    <cellStyle name="1_total_Sheet1_00갑지_화정조경_익산조경" xfId="4874"/>
    <cellStyle name="1_total_Sheet1_00갑지_화정조경_충주조경" xfId="4875"/>
    <cellStyle name="1_total_Sheet1_과천놀이터설계서" xfId="4876"/>
    <cellStyle name="1_total_Sheet1_과천놀이터설계서_설계내역서" xfId="4877"/>
    <cellStyle name="1_total_Sheet1_과천놀이터설계서_설계내역서_화명조경" xfId="4878"/>
    <cellStyle name="1_total_Sheet1_과천놀이터설계서_설계내역서_화명조경_관저조경" xfId="4879"/>
    <cellStyle name="1_total_Sheet1_과천놀이터설계서_설계내역서_화명조경_익산조경" xfId="4880"/>
    <cellStyle name="1_total_Sheet1_과천놀이터설계서_설계내역서_화명조경_충주조경" xfId="4881"/>
    <cellStyle name="1_total_Sheet1_과천놀이터설계서_설계내역서_화정조경" xfId="4882"/>
    <cellStyle name="1_total_Sheet1_과천놀이터설계서_설계내역서_화정조경_관저조경" xfId="4883"/>
    <cellStyle name="1_total_Sheet1_과천놀이터설계서_설계내역서_화정조경_익산조경" xfId="4884"/>
    <cellStyle name="1_total_Sheet1_과천놀이터설계서_설계내역서_화정조경_충주조경" xfId="4885"/>
    <cellStyle name="1_total_Sheet1_과천놀이터설계서_설계내역서1월7일" xfId="4886"/>
    <cellStyle name="1_total_Sheet1_과천놀이터설계서_설계내역서1월7일_화명조경" xfId="4887"/>
    <cellStyle name="1_total_Sheet1_과천놀이터설계서_설계내역서1월7일_화명조경_관저조경" xfId="4888"/>
    <cellStyle name="1_total_Sheet1_과천놀이터설계서_설계내역서1월7일_화명조경_익산조경" xfId="4889"/>
    <cellStyle name="1_total_Sheet1_과천놀이터설계서_설계내역서1월7일_화명조경_충주조경" xfId="4890"/>
    <cellStyle name="1_total_Sheet1_과천놀이터설계서_설계내역서1월7일_화정조경" xfId="4891"/>
    <cellStyle name="1_total_Sheet1_과천놀이터설계서_설계내역서1월7일_화정조경_관저조경" xfId="4892"/>
    <cellStyle name="1_total_Sheet1_과천놀이터설계서_설계내역서1월7일_화정조경_익산조경" xfId="4893"/>
    <cellStyle name="1_total_Sheet1_과천놀이터설계서_설계내역서1월7일_화정조경_충주조경" xfId="4894"/>
    <cellStyle name="1_total_Sheet1_과천놀이터설계서_화명조경" xfId="4895"/>
    <cellStyle name="1_total_Sheet1_과천놀이터설계서_화명조경_관저조경" xfId="4896"/>
    <cellStyle name="1_total_Sheet1_과천놀이터설계서_화명조경_익산조경" xfId="4897"/>
    <cellStyle name="1_total_Sheet1_과천놀이터설계서_화명조경_충주조경" xfId="4898"/>
    <cellStyle name="1_total_Sheet1_과천놀이터설계서_화정조경" xfId="4899"/>
    <cellStyle name="1_total_Sheet1_과천놀이터설계서_화정조경_관저조경" xfId="4900"/>
    <cellStyle name="1_total_Sheet1_과천놀이터설계서_화정조경_익산조경" xfId="4901"/>
    <cellStyle name="1_total_Sheet1_과천놀이터설계서_화정조경_충주조경" xfId="4902"/>
    <cellStyle name="1_total_Sheet1_총괄갑지" xfId="4903"/>
    <cellStyle name="1_total_Sheet1_총괄갑지_설계내역서" xfId="4904"/>
    <cellStyle name="1_total_Sheet1_총괄갑지_설계내역서_화명조경" xfId="4905"/>
    <cellStyle name="1_total_Sheet1_총괄갑지_설계내역서_화명조경_관저조경" xfId="4906"/>
    <cellStyle name="1_total_Sheet1_총괄갑지_설계내역서_화명조경_익산조경" xfId="4907"/>
    <cellStyle name="1_total_Sheet1_총괄갑지_설계내역서_화명조경_충주조경" xfId="4908"/>
    <cellStyle name="1_total_Sheet1_총괄갑지_설계내역서_화정조경" xfId="4909"/>
    <cellStyle name="1_total_Sheet1_총괄갑지_설계내역서_화정조경_관저조경" xfId="4910"/>
    <cellStyle name="1_total_Sheet1_총괄갑지_설계내역서_화정조경_익산조경" xfId="4911"/>
    <cellStyle name="1_total_Sheet1_총괄갑지_설계내역서_화정조경_충주조경" xfId="4912"/>
    <cellStyle name="1_total_Sheet1_총괄갑지_설계내역서1월7일" xfId="4913"/>
    <cellStyle name="1_total_Sheet1_총괄갑지_설계내역서1월7일_화명조경" xfId="4914"/>
    <cellStyle name="1_total_Sheet1_총괄갑지_설계내역서1월7일_화명조경_관저조경" xfId="4915"/>
    <cellStyle name="1_total_Sheet1_총괄갑지_설계내역서1월7일_화명조경_익산조경" xfId="4916"/>
    <cellStyle name="1_total_Sheet1_총괄갑지_설계내역서1월7일_화명조경_충주조경" xfId="4917"/>
    <cellStyle name="1_total_Sheet1_총괄갑지_설계내역서1월7일_화정조경" xfId="4918"/>
    <cellStyle name="1_total_Sheet1_총괄갑지_설계내역서1월7일_화정조경_관저조경" xfId="4919"/>
    <cellStyle name="1_total_Sheet1_총괄갑지_설계내역서1월7일_화정조경_익산조경" xfId="4920"/>
    <cellStyle name="1_total_Sheet1_총괄갑지_설계내역서1월7일_화정조경_충주조경" xfId="4921"/>
    <cellStyle name="1_total_Sheet1_총괄갑지_화명조경" xfId="4922"/>
    <cellStyle name="1_total_Sheet1_총괄갑지_화명조경_관저조경" xfId="4923"/>
    <cellStyle name="1_total_Sheet1_총괄갑지_화명조경_익산조경" xfId="4924"/>
    <cellStyle name="1_total_Sheet1_총괄갑지_화명조경_충주조경" xfId="4925"/>
    <cellStyle name="1_total_Sheet1_총괄갑지_화정조경" xfId="4926"/>
    <cellStyle name="1_total_Sheet1_총괄갑지_화정조경_관저조경" xfId="4927"/>
    <cellStyle name="1_total_Sheet1_총괄갑지_화정조경_익산조경" xfId="4928"/>
    <cellStyle name="1_total_Sheet1_총괄갑지_화정조경_충주조경" xfId="4929"/>
    <cellStyle name="1_total_Sheet1_총괄내역서" xfId="4930"/>
    <cellStyle name="1_total_Sheet1_총괄내역서_설계내역서" xfId="4931"/>
    <cellStyle name="1_total_Sheet1_총괄내역서_설계내역서_화명조경" xfId="4932"/>
    <cellStyle name="1_total_Sheet1_총괄내역서_설계내역서_화명조경_관저조경" xfId="4933"/>
    <cellStyle name="1_total_Sheet1_총괄내역서_설계내역서_화명조경_익산조경" xfId="4934"/>
    <cellStyle name="1_total_Sheet1_총괄내역서_설계내역서_화명조경_충주조경" xfId="4935"/>
    <cellStyle name="1_total_Sheet1_총괄내역서_설계내역서_화정조경" xfId="4936"/>
    <cellStyle name="1_total_Sheet1_총괄내역서_설계내역서_화정조경_관저조경" xfId="4937"/>
    <cellStyle name="1_total_Sheet1_총괄내역서_설계내역서_화정조경_익산조경" xfId="4938"/>
    <cellStyle name="1_total_Sheet1_총괄내역서_설계내역서_화정조경_충주조경" xfId="4939"/>
    <cellStyle name="1_total_Sheet1_총괄내역서_설계내역서1월7일" xfId="4940"/>
    <cellStyle name="1_total_Sheet1_총괄내역서_설계내역서1월7일_화명조경" xfId="4941"/>
    <cellStyle name="1_total_Sheet1_총괄내역서_설계내역서1월7일_화명조경_관저조경" xfId="4942"/>
    <cellStyle name="1_total_Sheet1_총괄내역서_설계내역서1월7일_화명조경_익산조경" xfId="4943"/>
    <cellStyle name="1_total_Sheet1_총괄내역서_설계내역서1월7일_화명조경_충주조경" xfId="4944"/>
    <cellStyle name="1_total_Sheet1_총괄내역서_설계내역서1월7일_화정조경" xfId="4945"/>
    <cellStyle name="1_total_Sheet1_총괄내역서_설계내역서1월7일_화정조경_관저조경" xfId="4946"/>
    <cellStyle name="1_total_Sheet1_총괄내역서_설계내역서1월7일_화정조경_익산조경" xfId="4947"/>
    <cellStyle name="1_total_Sheet1_총괄내역서_설계내역서1월7일_화정조경_충주조경" xfId="4948"/>
    <cellStyle name="1_total_Sheet1_총괄내역서_화명조경" xfId="4949"/>
    <cellStyle name="1_total_Sheet1_총괄내역서_화명조경_관저조경" xfId="4950"/>
    <cellStyle name="1_total_Sheet1_총괄내역서_화명조경_익산조경" xfId="4951"/>
    <cellStyle name="1_total_Sheet1_총괄내역서_화명조경_충주조경" xfId="4952"/>
    <cellStyle name="1_total_Sheet1_총괄내역서_화정조경" xfId="4953"/>
    <cellStyle name="1_total_Sheet1_총괄내역서_화정조경_관저조경" xfId="4954"/>
    <cellStyle name="1_total_Sheet1_총괄내역서_화정조경_익산조경" xfId="4955"/>
    <cellStyle name="1_total_Sheet1_총괄내역서_화정조경_충주조경" xfId="4956"/>
    <cellStyle name="1_total_Sheet1_화명조경" xfId="4957"/>
    <cellStyle name="1_total_Sheet1_화명조경_관저조경" xfId="4958"/>
    <cellStyle name="1_total_Sheet1_화명조경_익산조경" xfId="4959"/>
    <cellStyle name="1_total_Sheet1_화명조경_충주조경" xfId="4960"/>
    <cellStyle name="1_total_Sheet1_화정조경" xfId="4961"/>
    <cellStyle name="1_total_Sheet1_화정조경_관저조경" xfId="4962"/>
    <cellStyle name="1_total_Sheet1_화정조경_익산조경" xfId="4963"/>
    <cellStyle name="1_total_Sheet1_화정조경_충주조경" xfId="4964"/>
    <cellStyle name="1_total_갑지0601" xfId="4965"/>
    <cellStyle name="1_total_갑지0601_00갑지" xfId="4966"/>
    <cellStyle name="1_total_갑지0601_00갑지_설계내역서" xfId="4967"/>
    <cellStyle name="1_total_갑지0601_00갑지_설계내역서_화명조경" xfId="4968"/>
    <cellStyle name="1_total_갑지0601_00갑지_설계내역서_화명조경_관저조경" xfId="4969"/>
    <cellStyle name="1_total_갑지0601_00갑지_설계내역서_화명조경_익산조경" xfId="4970"/>
    <cellStyle name="1_total_갑지0601_00갑지_설계내역서_화명조경_충주조경" xfId="4971"/>
    <cellStyle name="1_total_갑지0601_00갑지_설계내역서_화정조경" xfId="4972"/>
    <cellStyle name="1_total_갑지0601_00갑지_설계내역서_화정조경_관저조경" xfId="4973"/>
    <cellStyle name="1_total_갑지0601_00갑지_설계내역서_화정조경_익산조경" xfId="4974"/>
    <cellStyle name="1_total_갑지0601_00갑지_설계내역서_화정조경_충주조경" xfId="4975"/>
    <cellStyle name="1_total_갑지0601_00갑지_설계내역서1월7일" xfId="4976"/>
    <cellStyle name="1_total_갑지0601_00갑지_설계내역서1월7일_화명조경" xfId="4977"/>
    <cellStyle name="1_total_갑지0601_00갑지_설계내역서1월7일_화명조경_관저조경" xfId="4978"/>
    <cellStyle name="1_total_갑지0601_00갑지_설계내역서1월7일_화명조경_익산조경" xfId="4979"/>
    <cellStyle name="1_total_갑지0601_00갑지_설계내역서1월7일_화명조경_충주조경" xfId="4980"/>
    <cellStyle name="1_total_갑지0601_00갑지_설계내역서1월7일_화정조경" xfId="4981"/>
    <cellStyle name="1_total_갑지0601_00갑지_설계내역서1월7일_화정조경_관저조경" xfId="4982"/>
    <cellStyle name="1_total_갑지0601_00갑지_설계내역서1월7일_화정조경_익산조경" xfId="4983"/>
    <cellStyle name="1_total_갑지0601_00갑지_설계내역서1월7일_화정조경_충주조경" xfId="4984"/>
    <cellStyle name="1_total_갑지0601_00갑지_화명조경" xfId="4985"/>
    <cellStyle name="1_total_갑지0601_00갑지_화명조경_관저조경" xfId="4986"/>
    <cellStyle name="1_total_갑지0601_00갑지_화명조경_익산조경" xfId="4987"/>
    <cellStyle name="1_total_갑지0601_00갑지_화명조경_충주조경" xfId="4988"/>
    <cellStyle name="1_total_갑지0601_00갑지_화정조경" xfId="4989"/>
    <cellStyle name="1_total_갑지0601_00갑지_화정조경_관저조경" xfId="4990"/>
    <cellStyle name="1_total_갑지0601_00갑지_화정조경_익산조경" xfId="4991"/>
    <cellStyle name="1_total_갑지0601_00갑지_화정조경_충주조경" xfId="4992"/>
    <cellStyle name="1_total_갑지0601_과천놀이터설계서" xfId="4993"/>
    <cellStyle name="1_total_갑지0601_과천놀이터설계서_설계내역서" xfId="4994"/>
    <cellStyle name="1_total_갑지0601_과천놀이터설계서_설계내역서_화명조경" xfId="4995"/>
    <cellStyle name="1_total_갑지0601_과천놀이터설계서_설계내역서_화명조경_관저조경" xfId="4996"/>
    <cellStyle name="1_total_갑지0601_과천놀이터설계서_설계내역서_화명조경_익산조경" xfId="4997"/>
    <cellStyle name="1_total_갑지0601_과천놀이터설계서_설계내역서_화명조경_충주조경" xfId="4998"/>
    <cellStyle name="1_total_갑지0601_과천놀이터설계서_설계내역서_화정조경" xfId="4999"/>
    <cellStyle name="1_total_갑지0601_과천놀이터설계서_설계내역서_화정조경_관저조경" xfId="5000"/>
    <cellStyle name="1_total_갑지0601_과천놀이터설계서_설계내역서_화정조경_익산조경" xfId="5001"/>
    <cellStyle name="1_total_갑지0601_과천놀이터설계서_설계내역서_화정조경_충주조경" xfId="5002"/>
    <cellStyle name="1_total_갑지0601_과천놀이터설계서_설계내역서1월7일" xfId="5003"/>
    <cellStyle name="1_total_갑지0601_과천놀이터설계서_설계내역서1월7일_화명조경" xfId="5004"/>
    <cellStyle name="1_total_갑지0601_과천놀이터설계서_설계내역서1월7일_화명조경_관저조경" xfId="5005"/>
    <cellStyle name="1_total_갑지0601_과천놀이터설계서_설계내역서1월7일_화명조경_익산조경" xfId="5006"/>
    <cellStyle name="1_total_갑지0601_과천놀이터설계서_설계내역서1월7일_화명조경_충주조경" xfId="5007"/>
    <cellStyle name="1_total_갑지0601_과천놀이터설계서_설계내역서1월7일_화정조경" xfId="5008"/>
    <cellStyle name="1_total_갑지0601_과천놀이터설계서_설계내역서1월7일_화정조경_관저조경" xfId="5009"/>
    <cellStyle name="1_total_갑지0601_과천놀이터설계서_설계내역서1월7일_화정조경_익산조경" xfId="5010"/>
    <cellStyle name="1_total_갑지0601_과천놀이터설계서_설계내역서1월7일_화정조경_충주조경" xfId="5011"/>
    <cellStyle name="1_total_갑지0601_과천놀이터설계서_화명조경" xfId="5012"/>
    <cellStyle name="1_total_갑지0601_과천놀이터설계서_화명조경_관저조경" xfId="5013"/>
    <cellStyle name="1_total_갑지0601_과천놀이터설계서_화명조경_익산조경" xfId="5014"/>
    <cellStyle name="1_total_갑지0601_과천놀이터설계서_화명조경_충주조경" xfId="5015"/>
    <cellStyle name="1_total_갑지0601_과천놀이터설계서_화정조경" xfId="5016"/>
    <cellStyle name="1_total_갑지0601_과천놀이터설계서_화정조경_관저조경" xfId="5017"/>
    <cellStyle name="1_total_갑지0601_과천놀이터설계서_화정조경_익산조경" xfId="5018"/>
    <cellStyle name="1_total_갑지0601_과천놀이터설계서_화정조경_충주조경" xfId="5019"/>
    <cellStyle name="1_total_갑지0601_총괄갑지" xfId="5020"/>
    <cellStyle name="1_total_갑지0601_총괄갑지_설계내역서" xfId="5021"/>
    <cellStyle name="1_total_갑지0601_총괄갑지_설계내역서_화명조경" xfId="5022"/>
    <cellStyle name="1_total_갑지0601_총괄갑지_설계내역서_화명조경_관저조경" xfId="5023"/>
    <cellStyle name="1_total_갑지0601_총괄갑지_설계내역서_화명조경_익산조경" xfId="5024"/>
    <cellStyle name="1_total_갑지0601_총괄갑지_설계내역서_화명조경_충주조경" xfId="5025"/>
    <cellStyle name="1_total_갑지0601_총괄갑지_설계내역서_화정조경" xfId="5026"/>
    <cellStyle name="1_total_갑지0601_총괄갑지_설계내역서_화정조경_관저조경" xfId="5027"/>
    <cellStyle name="1_total_갑지0601_총괄갑지_설계내역서_화정조경_익산조경" xfId="5028"/>
    <cellStyle name="1_total_갑지0601_총괄갑지_설계내역서_화정조경_충주조경" xfId="5029"/>
    <cellStyle name="1_total_갑지0601_총괄갑지_설계내역서1월7일" xfId="5030"/>
    <cellStyle name="1_total_갑지0601_총괄갑지_설계내역서1월7일_화명조경" xfId="5031"/>
    <cellStyle name="1_total_갑지0601_총괄갑지_설계내역서1월7일_화명조경_관저조경" xfId="5032"/>
    <cellStyle name="1_total_갑지0601_총괄갑지_설계내역서1월7일_화명조경_익산조경" xfId="5033"/>
    <cellStyle name="1_total_갑지0601_총괄갑지_설계내역서1월7일_화명조경_충주조경" xfId="5034"/>
    <cellStyle name="1_total_갑지0601_총괄갑지_설계내역서1월7일_화정조경" xfId="5035"/>
    <cellStyle name="1_total_갑지0601_총괄갑지_설계내역서1월7일_화정조경_관저조경" xfId="5036"/>
    <cellStyle name="1_total_갑지0601_총괄갑지_설계내역서1월7일_화정조경_익산조경" xfId="5037"/>
    <cellStyle name="1_total_갑지0601_총괄갑지_설계내역서1월7일_화정조경_충주조경" xfId="5038"/>
    <cellStyle name="1_total_갑지0601_총괄갑지_화명조경" xfId="5039"/>
    <cellStyle name="1_total_갑지0601_총괄갑지_화명조경_관저조경" xfId="5040"/>
    <cellStyle name="1_total_갑지0601_총괄갑지_화명조경_익산조경" xfId="5041"/>
    <cellStyle name="1_total_갑지0601_총괄갑지_화명조경_충주조경" xfId="5042"/>
    <cellStyle name="1_total_갑지0601_총괄갑지_화정조경" xfId="5043"/>
    <cellStyle name="1_total_갑지0601_총괄갑지_화정조경_관저조경" xfId="5044"/>
    <cellStyle name="1_total_갑지0601_총괄갑지_화정조경_익산조경" xfId="5045"/>
    <cellStyle name="1_total_갑지0601_총괄갑지_화정조경_충주조경" xfId="5046"/>
    <cellStyle name="1_total_갑지0601_총괄내역서" xfId="5047"/>
    <cellStyle name="1_total_갑지0601_총괄내역서_설계내역서" xfId="5048"/>
    <cellStyle name="1_total_갑지0601_총괄내역서_설계내역서_화명조경" xfId="5049"/>
    <cellStyle name="1_total_갑지0601_총괄내역서_설계내역서_화명조경_관저조경" xfId="5050"/>
    <cellStyle name="1_total_갑지0601_총괄내역서_설계내역서_화명조경_익산조경" xfId="5051"/>
    <cellStyle name="1_total_갑지0601_총괄내역서_설계내역서_화명조경_충주조경" xfId="5052"/>
    <cellStyle name="1_total_갑지0601_총괄내역서_설계내역서_화정조경" xfId="5053"/>
    <cellStyle name="1_total_갑지0601_총괄내역서_설계내역서_화정조경_관저조경" xfId="5054"/>
    <cellStyle name="1_total_갑지0601_총괄내역서_설계내역서_화정조경_익산조경" xfId="5055"/>
    <cellStyle name="1_total_갑지0601_총괄내역서_설계내역서_화정조경_충주조경" xfId="5056"/>
    <cellStyle name="1_total_갑지0601_총괄내역서_설계내역서1월7일" xfId="5057"/>
    <cellStyle name="1_total_갑지0601_총괄내역서_설계내역서1월7일_화명조경" xfId="5058"/>
    <cellStyle name="1_total_갑지0601_총괄내역서_설계내역서1월7일_화명조경_관저조경" xfId="5059"/>
    <cellStyle name="1_total_갑지0601_총괄내역서_설계내역서1월7일_화명조경_익산조경" xfId="5060"/>
    <cellStyle name="1_total_갑지0601_총괄내역서_설계내역서1월7일_화명조경_충주조경" xfId="5061"/>
    <cellStyle name="1_total_갑지0601_총괄내역서_설계내역서1월7일_화정조경" xfId="5062"/>
    <cellStyle name="1_total_갑지0601_총괄내역서_설계내역서1월7일_화정조경_관저조경" xfId="5063"/>
    <cellStyle name="1_total_갑지0601_총괄내역서_설계내역서1월7일_화정조경_익산조경" xfId="5064"/>
    <cellStyle name="1_total_갑지0601_총괄내역서_설계내역서1월7일_화정조경_충주조경" xfId="5065"/>
    <cellStyle name="1_total_갑지0601_총괄내역서_화명조경" xfId="5066"/>
    <cellStyle name="1_total_갑지0601_총괄내역서_화명조경_관저조경" xfId="5067"/>
    <cellStyle name="1_total_갑지0601_총괄내역서_화명조경_익산조경" xfId="5068"/>
    <cellStyle name="1_total_갑지0601_총괄내역서_화명조경_충주조경" xfId="5069"/>
    <cellStyle name="1_total_갑지0601_총괄내역서_화정조경" xfId="5070"/>
    <cellStyle name="1_total_갑지0601_총괄내역서_화정조경_관저조경" xfId="5071"/>
    <cellStyle name="1_total_갑지0601_총괄내역서_화정조경_익산조경" xfId="5072"/>
    <cellStyle name="1_total_갑지0601_총괄내역서_화정조경_충주조경" xfId="5073"/>
    <cellStyle name="1_total_갑지0601_화명조경" xfId="5074"/>
    <cellStyle name="1_total_갑지0601_화명조경_관저조경" xfId="5075"/>
    <cellStyle name="1_total_갑지0601_화명조경_익산조경" xfId="5076"/>
    <cellStyle name="1_total_갑지0601_화명조경_충주조경" xfId="5077"/>
    <cellStyle name="1_total_갑지0601_화정조경" xfId="5078"/>
    <cellStyle name="1_total_갑지0601_화정조경_관저조경" xfId="5079"/>
    <cellStyle name="1_total_갑지0601_화정조경_익산조경" xfId="5080"/>
    <cellStyle name="1_total_갑지0601_화정조경_충주조경" xfId="5081"/>
    <cellStyle name="1_total_공사양식(050308)" xfId="1545"/>
    <cellStyle name="1_total_공사양식(050308) 2" xfId="17539"/>
    <cellStyle name="1_total_공사양식(050308) 3" xfId="17540"/>
    <cellStyle name="1_total_공사양식(050308) 4" xfId="17541"/>
    <cellStyle name="1_total_관로시설물" xfId="17542"/>
    <cellStyle name="1_total_관로시설물_NEW단위수량-주산" xfId="17543"/>
    <cellStyle name="1_total_관로시설물_남대천단위수량" xfId="17544"/>
    <cellStyle name="1_total_관로시설물_단위수량" xfId="17545"/>
    <cellStyle name="1_total_관로시설물_단위수량1" xfId="17546"/>
    <cellStyle name="1_total_관로시설물_단위수량15" xfId="17547"/>
    <cellStyle name="1_total_관로시설물_도곡단위수량" xfId="17548"/>
    <cellStyle name="1_total_관로시설물_수량산출서-11.25" xfId="17549"/>
    <cellStyle name="1_total_관로시설물_수량산출서-11.25_NEW단위수량-주산" xfId="17550"/>
    <cellStyle name="1_total_관로시설물_수량산출서-11.25_남대천단위수량" xfId="17551"/>
    <cellStyle name="1_total_관로시설물_수량산출서-11.25_단위수량" xfId="17552"/>
    <cellStyle name="1_total_관로시설물_수량산출서-11.25_단위수량1" xfId="17553"/>
    <cellStyle name="1_total_관로시설물_수량산출서-11.25_단위수량15" xfId="17554"/>
    <cellStyle name="1_total_관로시설물_수량산출서-11.25_도곡단위수량" xfId="17555"/>
    <cellStyle name="1_total_관로시설물_수량산출서-11.25_철거단위수량" xfId="17556"/>
    <cellStyle name="1_total_관로시설물_수량산출서-11.25_철거수량" xfId="17557"/>
    <cellStyle name="1_total_관로시설물_수량산출서-11.25_한수단위수량" xfId="17558"/>
    <cellStyle name="1_total_관로시설물_수량산출서-1201" xfId="17559"/>
    <cellStyle name="1_total_관로시설물_수량산출서-1201_NEW단위수량-주산" xfId="17560"/>
    <cellStyle name="1_total_관로시설물_수량산출서-1201_남대천단위수량" xfId="17561"/>
    <cellStyle name="1_total_관로시설물_수량산출서-1201_단위수량" xfId="17562"/>
    <cellStyle name="1_total_관로시설물_수량산출서-1201_단위수량1" xfId="17563"/>
    <cellStyle name="1_total_관로시설물_수량산출서-1201_단위수량15" xfId="17564"/>
    <cellStyle name="1_total_관로시설물_수량산출서-1201_도곡단위수량" xfId="17565"/>
    <cellStyle name="1_total_관로시설물_수량산출서-1201_철거단위수량" xfId="17566"/>
    <cellStyle name="1_total_관로시설물_수량산출서-1201_철거수량" xfId="17567"/>
    <cellStyle name="1_total_관로시설물_수량산출서-1201_한수단위수량" xfId="17568"/>
    <cellStyle name="1_total_관로시설물_시설물단위수량" xfId="17569"/>
    <cellStyle name="1_total_관로시설물_시설물단위수량1" xfId="17570"/>
    <cellStyle name="1_total_관로시설물_시설물단위수량1_시설물단위수량" xfId="17571"/>
    <cellStyle name="1_total_관로시설물_오창수량산출서" xfId="17572"/>
    <cellStyle name="1_total_관로시설물_오창수량산출서_NEW단위수량-주산" xfId="17573"/>
    <cellStyle name="1_total_관로시설물_오창수량산출서_남대천단위수량" xfId="17574"/>
    <cellStyle name="1_total_관로시설물_오창수량산출서_단위수량" xfId="17575"/>
    <cellStyle name="1_total_관로시설물_오창수량산출서_단위수량1" xfId="17576"/>
    <cellStyle name="1_total_관로시설물_오창수량산출서_단위수량15" xfId="17577"/>
    <cellStyle name="1_total_관로시설물_오창수량산출서_도곡단위수량" xfId="17578"/>
    <cellStyle name="1_total_관로시설물_오창수량산출서_수량산출서-11.25" xfId="17579"/>
    <cellStyle name="1_total_관로시설물_오창수량산출서_수량산출서-11.25_NEW단위수량-주산" xfId="17580"/>
    <cellStyle name="1_total_관로시설물_오창수량산출서_수량산출서-11.25_남대천단위수량" xfId="17581"/>
    <cellStyle name="1_total_관로시설물_오창수량산출서_수량산출서-11.25_단위수량" xfId="17582"/>
    <cellStyle name="1_total_관로시설물_오창수량산출서_수량산출서-11.25_단위수량1" xfId="17583"/>
    <cellStyle name="1_total_관로시설물_오창수량산출서_수량산출서-11.25_단위수량15" xfId="17584"/>
    <cellStyle name="1_total_관로시설물_오창수량산출서_수량산출서-11.25_도곡단위수량" xfId="17585"/>
    <cellStyle name="1_total_관로시설물_오창수량산출서_수량산출서-11.25_철거단위수량" xfId="17586"/>
    <cellStyle name="1_total_관로시설물_오창수량산출서_수량산출서-11.25_철거수량" xfId="17587"/>
    <cellStyle name="1_total_관로시설물_오창수량산출서_수량산출서-11.25_한수단위수량" xfId="17588"/>
    <cellStyle name="1_total_관로시설물_오창수량산출서_수량산출서-1201" xfId="17589"/>
    <cellStyle name="1_total_관로시설물_오창수량산출서_수량산출서-1201_NEW단위수량-주산" xfId="17590"/>
    <cellStyle name="1_total_관로시설물_오창수량산출서_수량산출서-1201_남대천단위수량" xfId="17591"/>
    <cellStyle name="1_total_관로시설물_오창수량산출서_수량산출서-1201_단위수량" xfId="17592"/>
    <cellStyle name="1_total_관로시설물_오창수량산출서_수량산출서-1201_단위수량1" xfId="17593"/>
    <cellStyle name="1_total_관로시설물_오창수량산출서_수량산출서-1201_단위수량15" xfId="17594"/>
    <cellStyle name="1_total_관로시설물_오창수량산출서_수량산출서-1201_도곡단위수량" xfId="17595"/>
    <cellStyle name="1_total_관로시설물_오창수량산출서_수량산출서-1201_철거단위수량" xfId="17596"/>
    <cellStyle name="1_total_관로시설물_오창수량산출서_수량산출서-1201_철거수량" xfId="17597"/>
    <cellStyle name="1_total_관로시설물_오창수량산출서_수량산출서-1201_한수단위수량" xfId="17598"/>
    <cellStyle name="1_total_관로시설물_오창수량산출서_시설물단위수량" xfId="17599"/>
    <cellStyle name="1_total_관로시설물_오창수량산출서_시설물단위수량1" xfId="17600"/>
    <cellStyle name="1_total_관로시설물_오창수량산출서_시설물단위수량1_시설물단위수량" xfId="17601"/>
    <cellStyle name="1_total_관로시설물_오창수량산출서_철거단위수량" xfId="17602"/>
    <cellStyle name="1_total_관로시설물_오창수량산출서_철거수량" xfId="17603"/>
    <cellStyle name="1_total_관로시설물_오창수량산출서_한수단위수량" xfId="17604"/>
    <cellStyle name="1_total_관로시설물_철거단위수량" xfId="17605"/>
    <cellStyle name="1_total_관로시설물_철거수량" xfId="17606"/>
    <cellStyle name="1_total_관로시설물_한수단위수량" xfId="17607"/>
    <cellStyle name="1_total_구로리총괄내역" xfId="1546"/>
    <cellStyle name="1_total_구로리총괄내역 2" xfId="17608"/>
    <cellStyle name="1_total_구로리총괄내역 3" xfId="17609"/>
    <cellStyle name="1_total_구로리총괄내역 4" xfId="17610"/>
    <cellStyle name="1_total_구로리총괄내역_공사양식(050308)" xfId="1547"/>
    <cellStyle name="1_total_구로리총괄내역_공사양식(050308) 2" xfId="17611"/>
    <cellStyle name="1_total_구로리총괄내역_공사양식(050308) 3" xfId="17612"/>
    <cellStyle name="1_total_구로리총괄내역_공사양식(050308) 4" xfId="17613"/>
    <cellStyle name="1_total_구로리총괄내역_구로리설계예산서1029" xfId="5082"/>
    <cellStyle name="1_total_구로리총괄내역_구로리설계예산서1029_철거 및 이설수량산출-학교숲" xfId="5083"/>
    <cellStyle name="1_total_구로리총괄내역_구로리설계예산서1118준공" xfId="5084"/>
    <cellStyle name="1_total_구로리총괄내역_구로리설계예산서1118준공_철거 및 이설수량산출-학교숲" xfId="5085"/>
    <cellStyle name="1_total_구로리총괄내역_구로리설계예산서조경" xfId="5086"/>
    <cellStyle name="1_total_구로리총괄내역_구로리설계예산서조경_철거 및 이설수량산출-학교숲" xfId="5087"/>
    <cellStyle name="1_total_구로리총괄내역_구로리어린이공원예산서(조경)1125" xfId="5088"/>
    <cellStyle name="1_total_구로리총괄내역_구로리어린이공원예산서(조경)1125_철거 및 이설수량산출-학교숲" xfId="5089"/>
    <cellStyle name="1_total_구로리총괄내역_내역서" xfId="5090"/>
    <cellStyle name="1_total_구로리총괄내역_내역서_철거 및 이설수량산출-학교숲" xfId="5091"/>
    <cellStyle name="1_total_구로리총괄내역_노임단가표" xfId="5092"/>
    <cellStyle name="1_total_구로리총괄내역_노임단가표_철거 및 이설수량산출-학교숲" xfId="5093"/>
    <cellStyle name="1_total_구로리총괄내역_설계서(수서)" xfId="1548"/>
    <cellStyle name="1_total_구로리총괄내역_설계서(수서) 2" xfId="17614"/>
    <cellStyle name="1_total_구로리총괄내역_설계서(수서) 3" xfId="17615"/>
    <cellStyle name="1_total_구로리총괄내역_설계서(수서) 4" xfId="17616"/>
    <cellStyle name="1_total_구로리총괄내역_수도권매립지" xfId="1549"/>
    <cellStyle name="1_total_구로리총괄내역_수도권매립지 2" xfId="17617"/>
    <cellStyle name="1_total_구로리총괄내역_수도권매립지 3" xfId="17618"/>
    <cellStyle name="1_total_구로리총괄내역_수도권매립지 4" xfId="17619"/>
    <cellStyle name="1_total_구로리총괄내역_수도권매립지_공사양식(050308)" xfId="1550"/>
    <cellStyle name="1_total_구로리총괄내역_수도권매립지_공사양식(050308) 2" xfId="17620"/>
    <cellStyle name="1_total_구로리총괄내역_수도권매립지_공사양식(050308) 3" xfId="17621"/>
    <cellStyle name="1_total_구로리총괄내역_수도권매립지_공사양식(050308) 4" xfId="17622"/>
    <cellStyle name="1_total_구로리총괄내역_수도권매립지_설계서(수서)" xfId="1551"/>
    <cellStyle name="1_total_구로리총괄내역_수도권매립지_설계서(수서) 2" xfId="17623"/>
    <cellStyle name="1_total_구로리총괄내역_수도권매립지_설계서(수서) 3" xfId="17624"/>
    <cellStyle name="1_total_구로리총괄내역_수도권매립지_설계서(수서) 4" xfId="17625"/>
    <cellStyle name="1_total_구로리총괄내역_수도권매립지_철거 및 이설수량산출-학교숲" xfId="5094"/>
    <cellStyle name="1_total_구로리총괄내역_수도권매립지1004(발주용)" xfId="5095"/>
    <cellStyle name="1_total_구로리총괄내역_수도권매립지1004(발주용)_철거 및 이설수량산출-학교숲" xfId="5096"/>
    <cellStyle name="1_total_구로리총괄내역_일신건영설계예산서(0211)" xfId="5097"/>
    <cellStyle name="1_total_구로리총괄내역_일신건영설계예산서(0211)_철거 및 이설수량산출-학교숲" xfId="5098"/>
    <cellStyle name="1_total_구로리총괄내역_일위대가" xfId="1552"/>
    <cellStyle name="1_total_구로리총괄내역_일위대가 2" xfId="17626"/>
    <cellStyle name="1_total_구로리총괄내역_일위대가 3" xfId="17627"/>
    <cellStyle name="1_total_구로리총괄내역_일위대가 4" xfId="17628"/>
    <cellStyle name="1_total_구로리총괄내역_일위대가_공사양식(050308)" xfId="1553"/>
    <cellStyle name="1_total_구로리총괄내역_일위대가_공사양식(050308) 2" xfId="17629"/>
    <cellStyle name="1_total_구로리총괄내역_일위대가_공사양식(050308) 3" xfId="17630"/>
    <cellStyle name="1_total_구로리총괄내역_일위대가_공사양식(050308) 4" xfId="17631"/>
    <cellStyle name="1_total_구로리총괄내역_일위대가_설계서(수서)" xfId="1554"/>
    <cellStyle name="1_total_구로리총괄내역_일위대가_설계서(수서) 2" xfId="17632"/>
    <cellStyle name="1_total_구로리총괄내역_일위대가_설계서(수서) 3" xfId="17633"/>
    <cellStyle name="1_total_구로리총괄내역_일위대가_설계서(수서) 4" xfId="17634"/>
    <cellStyle name="1_total_구로리총괄내역_일위대가_철거 및 이설수량산출-학교숲" xfId="5099"/>
    <cellStyle name="1_total_구로리총괄내역_자재단가표" xfId="1555"/>
    <cellStyle name="1_total_구로리총괄내역_자재단가표 2" xfId="17635"/>
    <cellStyle name="1_total_구로리총괄내역_자재단가표 3" xfId="17636"/>
    <cellStyle name="1_total_구로리총괄내역_자재단가표 4" xfId="17637"/>
    <cellStyle name="1_total_구로리총괄내역_자재단가표_공사양식(050308)" xfId="1556"/>
    <cellStyle name="1_total_구로리총괄내역_자재단가표_공사양식(050308) 2" xfId="17638"/>
    <cellStyle name="1_total_구로리총괄내역_자재단가표_공사양식(050308) 3" xfId="17639"/>
    <cellStyle name="1_total_구로리총괄내역_자재단가표_공사양식(050308) 4" xfId="17640"/>
    <cellStyle name="1_total_구로리총괄내역_자재단가표_설계서(수서)" xfId="1557"/>
    <cellStyle name="1_total_구로리총괄내역_자재단가표_설계서(수서) 2" xfId="17641"/>
    <cellStyle name="1_total_구로리총괄내역_자재단가표_설계서(수서) 3" xfId="17642"/>
    <cellStyle name="1_total_구로리총괄내역_자재단가표_설계서(수서) 4" xfId="17643"/>
    <cellStyle name="1_total_구로리총괄내역_자재단가표_철거 및 이설수량산출-학교숲" xfId="5100"/>
    <cellStyle name="1_total_구로리총괄내역_장안초등학교내역0814" xfId="1558"/>
    <cellStyle name="1_total_구로리총괄내역_장안초등학교내역0814 2" xfId="17644"/>
    <cellStyle name="1_total_구로리총괄내역_장안초등학교내역0814 3" xfId="17645"/>
    <cellStyle name="1_total_구로리총괄내역_장안초등학교내역0814 4" xfId="17646"/>
    <cellStyle name="1_total_구로리총괄내역_장안초등학교내역0814_공사양식(050308)" xfId="1559"/>
    <cellStyle name="1_total_구로리총괄내역_장안초등학교내역0814_공사양식(050308) 2" xfId="17647"/>
    <cellStyle name="1_total_구로리총괄내역_장안초등학교내역0814_공사양식(050308) 3" xfId="17648"/>
    <cellStyle name="1_total_구로리총괄내역_장안초등학교내역0814_공사양식(050308) 4" xfId="17649"/>
    <cellStyle name="1_total_구로리총괄내역_장안초등학교내역0814_설계서(수서)" xfId="1560"/>
    <cellStyle name="1_total_구로리총괄내역_장안초등학교내역0814_설계서(수서) 2" xfId="17650"/>
    <cellStyle name="1_total_구로리총괄내역_장안초등학교내역0814_설계서(수서) 3" xfId="17651"/>
    <cellStyle name="1_total_구로리총괄내역_장안초등학교내역0814_설계서(수서) 4" xfId="17652"/>
    <cellStyle name="1_total_구로리총괄내역_장안초등학교내역0814_철거 및 이설수량산출-학교숲" xfId="5101"/>
    <cellStyle name="1_total_구로리총괄내역_철거 및 이설수량산출-학교숲" xfId="5102"/>
    <cellStyle name="1_total_구조물,조형물,수목보호" xfId="17653"/>
    <cellStyle name="1_total_구조물,조형물,수목보호_NEW단위수량-주산" xfId="17654"/>
    <cellStyle name="1_total_구조물,조형물,수목보호_남대천단위수량" xfId="17655"/>
    <cellStyle name="1_total_구조물,조형물,수목보호_단위수량" xfId="17656"/>
    <cellStyle name="1_total_구조물,조형물,수목보호_단위수량1" xfId="17657"/>
    <cellStyle name="1_total_구조물,조형물,수목보호_단위수량15" xfId="17658"/>
    <cellStyle name="1_total_구조물,조형물,수목보호_도곡단위수량" xfId="17659"/>
    <cellStyle name="1_total_구조물,조형물,수목보호_수량산출서-11.25" xfId="17660"/>
    <cellStyle name="1_total_구조물,조형물,수목보호_수량산출서-11.25_NEW단위수량-주산" xfId="17661"/>
    <cellStyle name="1_total_구조물,조형물,수목보호_수량산출서-11.25_남대천단위수량" xfId="17662"/>
    <cellStyle name="1_total_구조물,조형물,수목보호_수량산출서-11.25_단위수량" xfId="17663"/>
    <cellStyle name="1_total_구조물,조형물,수목보호_수량산출서-11.25_단위수량1" xfId="17664"/>
    <cellStyle name="1_total_구조물,조형물,수목보호_수량산출서-11.25_단위수량15" xfId="17665"/>
    <cellStyle name="1_total_구조물,조형물,수목보호_수량산출서-11.25_도곡단위수량" xfId="17666"/>
    <cellStyle name="1_total_구조물,조형물,수목보호_수량산출서-11.25_철거단위수량" xfId="17667"/>
    <cellStyle name="1_total_구조물,조형물,수목보호_수량산출서-11.25_철거수량" xfId="17668"/>
    <cellStyle name="1_total_구조물,조형물,수목보호_수량산출서-11.25_한수단위수량" xfId="17669"/>
    <cellStyle name="1_total_구조물,조형물,수목보호_수량산출서-1201" xfId="17670"/>
    <cellStyle name="1_total_구조물,조형물,수목보호_수량산출서-1201_NEW단위수량-주산" xfId="17671"/>
    <cellStyle name="1_total_구조물,조형물,수목보호_수량산출서-1201_남대천단위수량" xfId="17672"/>
    <cellStyle name="1_total_구조물,조형물,수목보호_수량산출서-1201_단위수량" xfId="17673"/>
    <cellStyle name="1_total_구조물,조형물,수목보호_수량산출서-1201_단위수량1" xfId="17674"/>
    <cellStyle name="1_total_구조물,조형물,수목보호_수량산출서-1201_단위수량15" xfId="17675"/>
    <cellStyle name="1_total_구조물,조형물,수목보호_수량산출서-1201_도곡단위수량" xfId="17676"/>
    <cellStyle name="1_total_구조물,조형물,수목보호_수량산출서-1201_철거단위수량" xfId="17677"/>
    <cellStyle name="1_total_구조물,조형물,수목보호_수량산출서-1201_철거수량" xfId="17678"/>
    <cellStyle name="1_total_구조물,조형물,수목보호_수량산출서-1201_한수단위수량" xfId="17679"/>
    <cellStyle name="1_total_구조물,조형물,수목보호_시설물단위수량" xfId="17680"/>
    <cellStyle name="1_total_구조물,조형물,수목보호_시설물단위수량1" xfId="17681"/>
    <cellStyle name="1_total_구조물,조형물,수목보호_시설물단위수량1_시설물단위수량" xfId="17682"/>
    <cellStyle name="1_total_구조물,조형물,수목보호_오창수량산출서" xfId="17683"/>
    <cellStyle name="1_total_구조물,조형물,수목보호_오창수량산출서_NEW단위수량-주산" xfId="17684"/>
    <cellStyle name="1_total_구조물,조형물,수목보호_오창수량산출서_남대천단위수량" xfId="17685"/>
    <cellStyle name="1_total_구조물,조형물,수목보호_오창수량산출서_단위수량" xfId="17686"/>
    <cellStyle name="1_total_구조물,조형물,수목보호_오창수량산출서_단위수량1" xfId="17687"/>
    <cellStyle name="1_total_구조물,조형물,수목보호_오창수량산출서_단위수량15" xfId="17688"/>
    <cellStyle name="1_total_구조물,조형물,수목보호_오창수량산출서_도곡단위수량" xfId="17689"/>
    <cellStyle name="1_total_구조물,조형물,수목보호_오창수량산출서_수량산출서-11.25" xfId="17690"/>
    <cellStyle name="1_total_구조물,조형물,수목보호_오창수량산출서_수량산출서-11.25_NEW단위수량-주산" xfId="17691"/>
    <cellStyle name="1_total_구조물,조형물,수목보호_오창수량산출서_수량산출서-11.25_남대천단위수량" xfId="17692"/>
    <cellStyle name="1_total_구조물,조형물,수목보호_오창수량산출서_수량산출서-11.25_단위수량" xfId="17693"/>
    <cellStyle name="1_total_구조물,조형물,수목보호_오창수량산출서_수량산출서-11.25_단위수량1" xfId="17694"/>
    <cellStyle name="1_total_구조물,조형물,수목보호_오창수량산출서_수량산출서-11.25_단위수량15" xfId="17695"/>
    <cellStyle name="1_total_구조물,조형물,수목보호_오창수량산출서_수량산출서-11.25_도곡단위수량" xfId="17696"/>
    <cellStyle name="1_total_구조물,조형물,수목보호_오창수량산출서_수량산출서-11.25_철거단위수량" xfId="17697"/>
    <cellStyle name="1_total_구조물,조형물,수목보호_오창수량산출서_수량산출서-11.25_철거수량" xfId="17698"/>
    <cellStyle name="1_total_구조물,조형물,수목보호_오창수량산출서_수량산출서-11.25_한수단위수량" xfId="17699"/>
    <cellStyle name="1_total_구조물,조형물,수목보호_오창수량산출서_수량산출서-1201" xfId="17700"/>
    <cellStyle name="1_total_구조물,조형물,수목보호_오창수량산출서_수량산출서-1201_NEW단위수량-주산" xfId="17701"/>
    <cellStyle name="1_total_구조물,조형물,수목보호_오창수량산출서_수량산출서-1201_남대천단위수량" xfId="17702"/>
    <cellStyle name="1_total_구조물,조형물,수목보호_오창수량산출서_수량산출서-1201_단위수량" xfId="17703"/>
    <cellStyle name="1_total_구조물,조형물,수목보호_오창수량산출서_수량산출서-1201_단위수량1" xfId="17704"/>
    <cellStyle name="1_total_구조물,조형물,수목보호_오창수량산출서_수량산출서-1201_단위수량15" xfId="17705"/>
    <cellStyle name="1_total_구조물,조형물,수목보호_오창수량산출서_수량산출서-1201_도곡단위수량" xfId="17706"/>
    <cellStyle name="1_total_구조물,조형물,수목보호_오창수량산출서_수량산출서-1201_철거단위수량" xfId="17707"/>
    <cellStyle name="1_total_구조물,조형물,수목보호_오창수량산출서_수량산출서-1201_철거수량" xfId="17708"/>
    <cellStyle name="1_total_구조물,조형물,수목보호_오창수량산출서_수량산출서-1201_한수단위수량" xfId="17709"/>
    <cellStyle name="1_total_구조물,조형물,수목보호_오창수량산출서_시설물단위수량" xfId="17710"/>
    <cellStyle name="1_total_구조물,조형물,수목보호_오창수량산출서_시설물단위수량1" xfId="17711"/>
    <cellStyle name="1_total_구조물,조형물,수목보호_오창수량산출서_시설물단위수량1_시설물단위수량" xfId="17712"/>
    <cellStyle name="1_total_구조물,조형물,수목보호_오창수량산출서_철거단위수량" xfId="17713"/>
    <cellStyle name="1_total_구조물,조형물,수목보호_오창수량산출서_철거수량" xfId="17714"/>
    <cellStyle name="1_total_구조물,조형물,수목보호_오창수량산출서_한수단위수량" xfId="17715"/>
    <cellStyle name="1_total_구조물,조형물,수목보호_철거단위수량" xfId="17716"/>
    <cellStyle name="1_total_구조물,조형물,수목보호_철거수량" xfId="17717"/>
    <cellStyle name="1_total_구조물,조형물,수목보호_한수단위수량" xfId="17718"/>
    <cellStyle name="1_total_난지-BIO-CAT-060509" xfId="17719"/>
    <cellStyle name="1_total_남대천단위수량" xfId="17720"/>
    <cellStyle name="1_total_단독정하조 톤당 설치금액 산정 용역" xfId="44063"/>
    <cellStyle name="1_total_단독정하조 톤당 설치금액 산정 용역(수정)" xfId="44064"/>
    <cellStyle name="1_total_단위1" xfId="17721"/>
    <cellStyle name="1_total_단위수량" xfId="17722"/>
    <cellStyle name="1_total_단위수량1" xfId="17723"/>
    <cellStyle name="1_total_단위수량15" xfId="17724"/>
    <cellStyle name="1_total_단위수량산출" xfId="17725"/>
    <cellStyle name="1_total_단위수량산출_NEW단위수량-주산" xfId="17726"/>
    <cellStyle name="1_total_단위수량산출_남대천단위수량" xfId="17727"/>
    <cellStyle name="1_total_단위수량산출_단위수량" xfId="17728"/>
    <cellStyle name="1_total_단위수량산출_단위수량1" xfId="17729"/>
    <cellStyle name="1_total_단위수량산출_단위수량15" xfId="17730"/>
    <cellStyle name="1_total_단위수량산출_도곡단위수량" xfId="17731"/>
    <cellStyle name="1_total_단위수량산출_수량산출서-11.25" xfId="17732"/>
    <cellStyle name="1_total_단위수량산출_수량산출서-11.25_NEW단위수량-주산" xfId="17733"/>
    <cellStyle name="1_total_단위수량산출_수량산출서-11.25_남대천단위수량" xfId="17734"/>
    <cellStyle name="1_total_단위수량산출_수량산출서-11.25_단위수량" xfId="17735"/>
    <cellStyle name="1_total_단위수량산출_수량산출서-11.25_단위수량1" xfId="17736"/>
    <cellStyle name="1_total_단위수량산출_수량산출서-11.25_단위수량15" xfId="17737"/>
    <cellStyle name="1_total_단위수량산출_수량산출서-11.25_도곡단위수량" xfId="17738"/>
    <cellStyle name="1_total_단위수량산출_수량산출서-11.25_철거단위수량" xfId="17739"/>
    <cellStyle name="1_total_단위수량산출_수량산출서-11.25_철거수량" xfId="17740"/>
    <cellStyle name="1_total_단위수량산출_수량산출서-11.25_한수단위수량" xfId="17741"/>
    <cellStyle name="1_total_단위수량산출_수량산출서-1201" xfId="17742"/>
    <cellStyle name="1_total_단위수량산출_수량산출서-1201_NEW단위수량-주산" xfId="17743"/>
    <cellStyle name="1_total_단위수량산출_수량산출서-1201_남대천단위수량" xfId="17744"/>
    <cellStyle name="1_total_단위수량산출_수량산출서-1201_단위수량" xfId="17745"/>
    <cellStyle name="1_total_단위수량산출_수량산출서-1201_단위수량1" xfId="17746"/>
    <cellStyle name="1_total_단위수량산출_수량산출서-1201_단위수량15" xfId="17747"/>
    <cellStyle name="1_total_단위수량산출_수량산출서-1201_도곡단위수량" xfId="17748"/>
    <cellStyle name="1_total_단위수량산출_수량산출서-1201_철거단위수량" xfId="17749"/>
    <cellStyle name="1_total_단위수량산출_수량산출서-1201_철거수량" xfId="17750"/>
    <cellStyle name="1_total_단위수량산출_수량산출서-1201_한수단위수량" xfId="17751"/>
    <cellStyle name="1_total_단위수량산출_시설물단위수량" xfId="17752"/>
    <cellStyle name="1_total_단위수량산출_시설물단위수량1" xfId="17753"/>
    <cellStyle name="1_total_단위수량산출_시설물단위수량1_시설물단위수량" xfId="17754"/>
    <cellStyle name="1_total_단위수량산출_오창수량산출서" xfId="17755"/>
    <cellStyle name="1_total_단위수량산출_오창수량산출서_NEW단위수량-주산" xfId="17756"/>
    <cellStyle name="1_total_단위수량산출_오창수량산출서_남대천단위수량" xfId="17757"/>
    <cellStyle name="1_total_단위수량산출_오창수량산출서_단위수량" xfId="17758"/>
    <cellStyle name="1_total_단위수량산출_오창수량산출서_단위수량1" xfId="17759"/>
    <cellStyle name="1_total_단위수량산출_오창수량산출서_단위수량15" xfId="17760"/>
    <cellStyle name="1_total_단위수량산출_오창수량산출서_도곡단위수량" xfId="17761"/>
    <cellStyle name="1_total_단위수량산출_오창수량산출서_수량산출서-11.25" xfId="17762"/>
    <cellStyle name="1_total_단위수량산출_오창수량산출서_수량산출서-11.25_NEW단위수량-주산" xfId="17763"/>
    <cellStyle name="1_total_단위수량산출_오창수량산출서_수량산출서-11.25_남대천단위수량" xfId="17764"/>
    <cellStyle name="1_total_단위수량산출_오창수량산출서_수량산출서-11.25_단위수량" xfId="17765"/>
    <cellStyle name="1_total_단위수량산출_오창수량산출서_수량산출서-11.25_단위수량1" xfId="17766"/>
    <cellStyle name="1_total_단위수량산출_오창수량산출서_수량산출서-11.25_단위수량15" xfId="17767"/>
    <cellStyle name="1_total_단위수량산출_오창수량산출서_수량산출서-11.25_도곡단위수량" xfId="17768"/>
    <cellStyle name="1_total_단위수량산출_오창수량산출서_수량산출서-11.25_철거단위수량" xfId="17769"/>
    <cellStyle name="1_total_단위수량산출_오창수량산출서_수량산출서-11.25_철거수량" xfId="17770"/>
    <cellStyle name="1_total_단위수량산출_오창수량산출서_수량산출서-11.25_한수단위수량" xfId="17771"/>
    <cellStyle name="1_total_단위수량산출_오창수량산출서_수량산출서-1201" xfId="17772"/>
    <cellStyle name="1_total_단위수량산출_오창수량산출서_수량산출서-1201_NEW단위수량-주산" xfId="17773"/>
    <cellStyle name="1_total_단위수량산출_오창수량산출서_수량산출서-1201_남대천단위수량" xfId="17774"/>
    <cellStyle name="1_total_단위수량산출_오창수량산출서_수량산출서-1201_단위수량" xfId="17775"/>
    <cellStyle name="1_total_단위수량산출_오창수량산출서_수량산출서-1201_단위수량1" xfId="17776"/>
    <cellStyle name="1_total_단위수량산출_오창수량산출서_수량산출서-1201_단위수량15" xfId="17777"/>
    <cellStyle name="1_total_단위수량산출_오창수량산출서_수량산출서-1201_도곡단위수량" xfId="17778"/>
    <cellStyle name="1_total_단위수량산출_오창수량산출서_수량산출서-1201_철거단위수량" xfId="17779"/>
    <cellStyle name="1_total_단위수량산출_오창수량산출서_수량산출서-1201_철거수량" xfId="17780"/>
    <cellStyle name="1_total_단위수량산출_오창수량산출서_수량산출서-1201_한수단위수량" xfId="17781"/>
    <cellStyle name="1_total_단위수량산출_오창수량산출서_시설물단위수량" xfId="17782"/>
    <cellStyle name="1_total_단위수량산출_오창수량산출서_시설물단위수량1" xfId="17783"/>
    <cellStyle name="1_total_단위수량산출_오창수량산출서_시설물단위수량1_시설물단위수량" xfId="17784"/>
    <cellStyle name="1_total_단위수량산출_오창수량산출서_철거단위수량" xfId="17785"/>
    <cellStyle name="1_total_단위수량산출_오창수량산출서_철거수량" xfId="17786"/>
    <cellStyle name="1_total_단위수량산출_오창수량산출서_한수단위수량" xfId="17787"/>
    <cellStyle name="1_total_단위수량산출_용평단위수량" xfId="17788"/>
    <cellStyle name="1_total_단위수량산출_철거단위수량" xfId="17789"/>
    <cellStyle name="1_total_단위수량산출_철거수량" xfId="17790"/>
    <cellStyle name="1_total_단위수량산출_한수단위수량" xfId="17791"/>
    <cellStyle name="1_total_단위수량산출1" xfId="17792"/>
    <cellStyle name="1_total_단위수량산출-1" xfId="17793"/>
    <cellStyle name="1_total_단위수량산출1_1" xfId="17794"/>
    <cellStyle name="1_total_단위수량산출1_NEW단위수량-주산" xfId="17795"/>
    <cellStyle name="1_total_단위수량산출-1_NEW단위수량-주산" xfId="17796"/>
    <cellStyle name="1_total_단위수량산출1_남대천단위수량" xfId="17797"/>
    <cellStyle name="1_total_단위수량산출-1_남대천단위수량" xfId="17798"/>
    <cellStyle name="1_total_단위수량산출1_단위수량" xfId="17799"/>
    <cellStyle name="1_total_단위수량산출-1_단위수량" xfId="17800"/>
    <cellStyle name="1_total_단위수량산출1_단위수량1" xfId="17801"/>
    <cellStyle name="1_total_단위수량산출-1_단위수량1" xfId="17802"/>
    <cellStyle name="1_total_단위수량산출1_단위수량15" xfId="17803"/>
    <cellStyle name="1_total_단위수량산출-1_단위수량15" xfId="17804"/>
    <cellStyle name="1_total_단위수량산출1_도곡단위수량" xfId="17805"/>
    <cellStyle name="1_total_단위수량산출-1_도곡단위수량" xfId="17806"/>
    <cellStyle name="1_total_단위수량산출1_수량산출서-11.25" xfId="17807"/>
    <cellStyle name="1_total_단위수량산출-1_수량산출서-11.25" xfId="17808"/>
    <cellStyle name="1_total_단위수량산출1_수량산출서-11.25_NEW단위수량-주산" xfId="17809"/>
    <cellStyle name="1_total_단위수량산출-1_수량산출서-11.25_NEW단위수량-주산" xfId="17810"/>
    <cellStyle name="1_total_단위수량산출1_수량산출서-11.25_남대천단위수량" xfId="17811"/>
    <cellStyle name="1_total_단위수량산출-1_수량산출서-11.25_남대천단위수량" xfId="17812"/>
    <cellStyle name="1_total_단위수량산출1_수량산출서-11.25_단위수량" xfId="17813"/>
    <cellStyle name="1_total_단위수량산출-1_수량산출서-11.25_단위수량" xfId="17814"/>
    <cellStyle name="1_total_단위수량산출1_수량산출서-11.25_단위수량1" xfId="17815"/>
    <cellStyle name="1_total_단위수량산출-1_수량산출서-11.25_단위수량1" xfId="17816"/>
    <cellStyle name="1_total_단위수량산출1_수량산출서-11.25_단위수량15" xfId="17817"/>
    <cellStyle name="1_total_단위수량산출-1_수량산출서-11.25_단위수량15" xfId="17818"/>
    <cellStyle name="1_total_단위수량산출1_수량산출서-11.25_도곡단위수량" xfId="17819"/>
    <cellStyle name="1_total_단위수량산출-1_수량산출서-11.25_도곡단위수량" xfId="17820"/>
    <cellStyle name="1_total_단위수량산출1_수량산출서-11.25_철거단위수량" xfId="17821"/>
    <cellStyle name="1_total_단위수량산출-1_수량산출서-11.25_철거단위수량" xfId="17822"/>
    <cellStyle name="1_total_단위수량산출1_수량산출서-11.25_철거수량" xfId="17823"/>
    <cellStyle name="1_total_단위수량산출-1_수량산출서-11.25_철거수량" xfId="17824"/>
    <cellStyle name="1_total_단위수량산출1_수량산출서-11.25_한수단위수량" xfId="17825"/>
    <cellStyle name="1_total_단위수량산출-1_수량산출서-11.25_한수단위수량" xfId="17826"/>
    <cellStyle name="1_total_단위수량산출1_수량산출서-1201" xfId="17827"/>
    <cellStyle name="1_total_단위수량산출-1_수량산출서-1201" xfId="17828"/>
    <cellStyle name="1_total_단위수량산출1_수량산출서-1201_NEW단위수량-주산" xfId="17829"/>
    <cellStyle name="1_total_단위수량산출-1_수량산출서-1201_NEW단위수량-주산" xfId="17830"/>
    <cellStyle name="1_total_단위수량산출1_수량산출서-1201_남대천단위수량" xfId="17831"/>
    <cellStyle name="1_total_단위수량산출-1_수량산출서-1201_남대천단위수량" xfId="17832"/>
    <cellStyle name="1_total_단위수량산출1_수량산출서-1201_단위수량" xfId="17833"/>
    <cellStyle name="1_total_단위수량산출-1_수량산출서-1201_단위수량" xfId="17834"/>
    <cellStyle name="1_total_단위수량산출1_수량산출서-1201_단위수량1" xfId="17835"/>
    <cellStyle name="1_total_단위수량산출-1_수량산출서-1201_단위수량1" xfId="17836"/>
    <cellStyle name="1_total_단위수량산출1_수량산출서-1201_단위수량15" xfId="17837"/>
    <cellStyle name="1_total_단위수량산출-1_수량산출서-1201_단위수량15" xfId="17838"/>
    <cellStyle name="1_total_단위수량산출1_수량산출서-1201_도곡단위수량" xfId="17839"/>
    <cellStyle name="1_total_단위수량산출-1_수량산출서-1201_도곡단위수량" xfId="17840"/>
    <cellStyle name="1_total_단위수량산출1_수량산출서-1201_철거단위수량" xfId="17841"/>
    <cellStyle name="1_total_단위수량산출-1_수량산출서-1201_철거단위수량" xfId="17842"/>
    <cellStyle name="1_total_단위수량산출1_수량산출서-1201_철거수량" xfId="17843"/>
    <cellStyle name="1_total_단위수량산출-1_수량산출서-1201_철거수량" xfId="17844"/>
    <cellStyle name="1_total_단위수량산출1_수량산출서-1201_한수단위수량" xfId="17845"/>
    <cellStyle name="1_total_단위수량산출-1_수량산출서-1201_한수단위수량" xfId="17846"/>
    <cellStyle name="1_total_단위수량산출1_시설물단위수량" xfId="17847"/>
    <cellStyle name="1_total_단위수량산출-1_시설물단위수량" xfId="17848"/>
    <cellStyle name="1_total_단위수량산출1_시설물단위수량1" xfId="17849"/>
    <cellStyle name="1_total_단위수량산출-1_시설물단위수량1" xfId="17850"/>
    <cellStyle name="1_total_단위수량산출1_시설물단위수량1_시설물단위수량" xfId="17851"/>
    <cellStyle name="1_total_단위수량산출-1_시설물단위수량1_시설물단위수량" xfId="17852"/>
    <cellStyle name="1_total_단위수량산출1_오창수량산출서" xfId="17853"/>
    <cellStyle name="1_total_단위수량산출-1_오창수량산출서" xfId="17854"/>
    <cellStyle name="1_total_단위수량산출1_오창수량산출서_NEW단위수량-주산" xfId="17855"/>
    <cellStyle name="1_total_단위수량산출-1_오창수량산출서_NEW단위수량-주산" xfId="17856"/>
    <cellStyle name="1_total_단위수량산출1_오창수량산출서_남대천단위수량" xfId="17857"/>
    <cellStyle name="1_total_단위수량산출-1_오창수량산출서_남대천단위수량" xfId="17858"/>
    <cellStyle name="1_total_단위수량산출1_오창수량산출서_단위수량" xfId="17859"/>
    <cellStyle name="1_total_단위수량산출-1_오창수량산출서_단위수량" xfId="17860"/>
    <cellStyle name="1_total_단위수량산출1_오창수량산출서_단위수량1" xfId="17861"/>
    <cellStyle name="1_total_단위수량산출-1_오창수량산출서_단위수량1" xfId="17862"/>
    <cellStyle name="1_total_단위수량산출1_오창수량산출서_단위수량15" xfId="17863"/>
    <cellStyle name="1_total_단위수량산출-1_오창수량산출서_단위수량15" xfId="17864"/>
    <cellStyle name="1_total_단위수량산출1_오창수량산출서_도곡단위수량" xfId="17865"/>
    <cellStyle name="1_total_단위수량산출-1_오창수량산출서_도곡단위수량" xfId="17866"/>
    <cellStyle name="1_total_단위수량산출1_오창수량산출서_수량산출서-11.25" xfId="17867"/>
    <cellStyle name="1_total_단위수량산출-1_오창수량산출서_수량산출서-11.25" xfId="17868"/>
    <cellStyle name="1_total_단위수량산출1_오창수량산출서_수량산출서-11.25_NEW단위수량-주산" xfId="17869"/>
    <cellStyle name="1_total_단위수량산출-1_오창수량산출서_수량산출서-11.25_NEW단위수량-주산" xfId="17870"/>
    <cellStyle name="1_total_단위수량산출1_오창수량산출서_수량산출서-11.25_남대천단위수량" xfId="17871"/>
    <cellStyle name="1_total_단위수량산출-1_오창수량산출서_수량산출서-11.25_남대천단위수량" xfId="17872"/>
    <cellStyle name="1_total_단위수량산출1_오창수량산출서_수량산출서-11.25_단위수량" xfId="17873"/>
    <cellStyle name="1_total_단위수량산출-1_오창수량산출서_수량산출서-11.25_단위수량" xfId="17874"/>
    <cellStyle name="1_total_단위수량산출1_오창수량산출서_수량산출서-11.25_단위수량1" xfId="17875"/>
    <cellStyle name="1_total_단위수량산출-1_오창수량산출서_수량산출서-11.25_단위수량1" xfId="17876"/>
    <cellStyle name="1_total_단위수량산출1_오창수량산출서_수량산출서-11.25_단위수량15" xfId="17877"/>
    <cellStyle name="1_total_단위수량산출-1_오창수량산출서_수량산출서-11.25_단위수량15" xfId="17878"/>
    <cellStyle name="1_total_단위수량산출1_오창수량산출서_수량산출서-11.25_도곡단위수량" xfId="17879"/>
    <cellStyle name="1_total_단위수량산출-1_오창수량산출서_수량산출서-11.25_도곡단위수량" xfId="17880"/>
    <cellStyle name="1_total_단위수량산출1_오창수량산출서_수량산출서-11.25_철거단위수량" xfId="17881"/>
    <cellStyle name="1_total_단위수량산출-1_오창수량산출서_수량산출서-11.25_철거단위수량" xfId="17882"/>
    <cellStyle name="1_total_단위수량산출1_오창수량산출서_수량산출서-11.25_철거수량" xfId="17883"/>
    <cellStyle name="1_total_단위수량산출-1_오창수량산출서_수량산출서-11.25_철거수량" xfId="17884"/>
    <cellStyle name="1_total_단위수량산출1_오창수량산출서_수량산출서-11.25_한수단위수량" xfId="17885"/>
    <cellStyle name="1_total_단위수량산출-1_오창수량산출서_수량산출서-11.25_한수단위수량" xfId="17886"/>
    <cellStyle name="1_total_단위수량산출1_오창수량산출서_수량산출서-1201" xfId="17887"/>
    <cellStyle name="1_total_단위수량산출-1_오창수량산출서_수량산출서-1201" xfId="17888"/>
    <cellStyle name="1_total_단위수량산출1_오창수량산출서_수량산출서-1201_NEW단위수량-주산" xfId="17889"/>
    <cellStyle name="1_total_단위수량산출-1_오창수량산출서_수량산출서-1201_NEW단위수량-주산" xfId="17890"/>
    <cellStyle name="1_total_단위수량산출1_오창수량산출서_수량산출서-1201_남대천단위수량" xfId="17891"/>
    <cellStyle name="1_total_단위수량산출-1_오창수량산출서_수량산출서-1201_남대천단위수량" xfId="17892"/>
    <cellStyle name="1_total_단위수량산출1_오창수량산출서_수량산출서-1201_단위수량" xfId="17893"/>
    <cellStyle name="1_total_단위수량산출-1_오창수량산출서_수량산출서-1201_단위수량" xfId="17894"/>
    <cellStyle name="1_total_단위수량산출1_오창수량산출서_수량산출서-1201_단위수량1" xfId="17895"/>
    <cellStyle name="1_total_단위수량산출-1_오창수량산출서_수량산출서-1201_단위수량1" xfId="17896"/>
    <cellStyle name="1_total_단위수량산출1_오창수량산출서_수량산출서-1201_단위수량15" xfId="17897"/>
    <cellStyle name="1_total_단위수량산출-1_오창수량산출서_수량산출서-1201_단위수량15" xfId="17898"/>
    <cellStyle name="1_total_단위수량산출1_오창수량산출서_수량산출서-1201_도곡단위수량" xfId="17899"/>
    <cellStyle name="1_total_단위수량산출-1_오창수량산출서_수량산출서-1201_도곡단위수량" xfId="17900"/>
    <cellStyle name="1_total_단위수량산출1_오창수량산출서_수량산출서-1201_철거단위수량" xfId="17901"/>
    <cellStyle name="1_total_단위수량산출-1_오창수량산출서_수량산출서-1201_철거단위수량" xfId="17902"/>
    <cellStyle name="1_total_단위수량산출1_오창수량산출서_수량산출서-1201_철거수량" xfId="17903"/>
    <cellStyle name="1_total_단위수량산출-1_오창수량산출서_수량산출서-1201_철거수량" xfId="17904"/>
    <cellStyle name="1_total_단위수량산출1_오창수량산출서_수량산출서-1201_한수단위수량" xfId="17905"/>
    <cellStyle name="1_total_단위수량산출-1_오창수량산출서_수량산출서-1201_한수단위수량" xfId="17906"/>
    <cellStyle name="1_total_단위수량산출1_오창수량산출서_시설물단위수량" xfId="17907"/>
    <cellStyle name="1_total_단위수량산출-1_오창수량산출서_시설물단위수량" xfId="17908"/>
    <cellStyle name="1_total_단위수량산출1_오창수량산출서_시설물단위수량1" xfId="17909"/>
    <cellStyle name="1_total_단위수량산출-1_오창수량산출서_시설물단위수량1" xfId="17910"/>
    <cellStyle name="1_total_단위수량산출1_오창수량산출서_시설물단위수량1_시설물단위수량" xfId="17911"/>
    <cellStyle name="1_total_단위수량산출-1_오창수량산출서_시설물단위수량1_시설물단위수량" xfId="17912"/>
    <cellStyle name="1_total_단위수량산출1_오창수량산출서_철거단위수량" xfId="17913"/>
    <cellStyle name="1_total_단위수량산출-1_오창수량산출서_철거단위수량" xfId="17914"/>
    <cellStyle name="1_total_단위수량산출1_오창수량산출서_철거수량" xfId="17915"/>
    <cellStyle name="1_total_단위수량산출-1_오창수량산출서_철거수량" xfId="17916"/>
    <cellStyle name="1_total_단위수량산출1_오창수량산출서_한수단위수량" xfId="17917"/>
    <cellStyle name="1_total_단위수량산출-1_오창수량산출서_한수단위수량" xfId="17918"/>
    <cellStyle name="1_total_단위수량산출1_용평단위수량" xfId="17919"/>
    <cellStyle name="1_total_단위수량산출-1_용평단위수량" xfId="17920"/>
    <cellStyle name="1_total_단위수량산출1_철거단위수량" xfId="17921"/>
    <cellStyle name="1_total_단위수량산출-1_철거단위수량" xfId="17922"/>
    <cellStyle name="1_total_단위수량산출1_철거수량" xfId="17923"/>
    <cellStyle name="1_total_단위수량산출-1_철거수량" xfId="17924"/>
    <cellStyle name="1_total_단위수량산출1_한수단위수량" xfId="17925"/>
    <cellStyle name="1_total_단위수량산출-1_한수단위수량" xfId="17926"/>
    <cellStyle name="1_total_단위수량산출2" xfId="17927"/>
    <cellStyle name="1_total_단위수량산출2_NEW단위수량-주산" xfId="17928"/>
    <cellStyle name="1_total_단위수량산출2_남대천단위수량" xfId="17929"/>
    <cellStyle name="1_total_단위수량산출2_단위수량" xfId="17930"/>
    <cellStyle name="1_total_단위수량산출2_단위수량1" xfId="17931"/>
    <cellStyle name="1_total_단위수량산출2_단위수량15" xfId="17932"/>
    <cellStyle name="1_total_단위수량산출2_도곡단위수량" xfId="17933"/>
    <cellStyle name="1_total_단위수량산출2_수량산출서-11.25" xfId="17934"/>
    <cellStyle name="1_total_단위수량산출2_수량산출서-11.25_NEW단위수량-주산" xfId="17935"/>
    <cellStyle name="1_total_단위수량산출2_수량산출서-11.25_남대천단위수량" xfId="17936"/>
    <cellStyle name="1_total_단위수량산출2_수량산출서-11.25_단위수량" xfId="17937"/>
    <cellStyle name="1_total_단위수량산출2_수량산출서-11.25_단위수량1" xfId="17938"/>
    <cellStyle name="1_total_단위수량산출2_수량산출서-11.25_단위수량15" xfId="17939"/>
    <cellStyle name="1_total_단위수량산출2_수량산출서-11.25_도곡단위수량" xfId="17940"/>
    <cellStyle name="1_total_단위수량산출2_수량산출서-11.25_철거단위수량" xfId="17941"/>
    <cellStyle name="1_total_단위수량산출2_수량산출서-11.25_철거수량" xfId="17942"/>
    <cellStyle name="1_total_단위수량산출2_수량산출서-11.25_한수단위수량" xfId="17943"/>
    <cellStyle name="1_total_단위수량산출2_수량산출서-1201" xfId="17944"/>
    <cellStyle name="1_total_단위수량산출2_수량산출서-1201_NEW단위수량-주산" xfId="17945"/>
    <cellStyle name="1_total_단위수량산출2_수량산출서-1201_남대천단위수량" xfId="17946"/>
    <cellStyle name="1_total_단위수량산출2_수량산출서-1201_단위수량" xfId="17947"/>
    <cellStyle name="1_total_단위수량산출2_수량산출서-1201_단위수량1" xfId="17948"/>
    <cellStyle name="1_total_단위수량산출2_수량산출서-1201_단위수량15" xfId="17949"/>
    <cellStyle name="1_total_단위수량산출2_수량산출서-1201_도곡단위수량" xfId="17950"/>
    <cellStyle name="1_total_단위수량산출2_수량산출서-1201_철거단위수량" xfId="17951"/>
    <cellStyle name="1_total_단위수량산출2_수량산출서-1201_철거수량" xfId="17952"/>
    <cellStyle name="1_total_단위수량산출2_수량산출서-1201_한수단위수량" xfId="17953"/>
    <cellStyle name="1_total_단위수량산출2_시설물단위수량" xfId="17954"/>
    <cellStyle name="1_total_단위수량산출2_시설물단위수량1" xfId="17955"/>
    <cellStyle name="1_total_단위수량산출2_시설물단위수량1_시설물단위수량" xfId="17956"/>
    <cellStyle name="1_total_단위수량산출2_오창수량산출서" xfId="17957"/>
    <cellStyle name="1_total_단위수량산출2_오창수량산출서_NEW단위수량-주산" xfId="17958"/>
    <cellStyle name="1_total_단위수량산출2_오창수량산출서_남대천단위수량" xfId="17959"/>
    <cellStyle name="1_total_단위수량산출2_오창수량산출서_단위수량" xfId="17960"/>
    <cellStyle name="1_total_단위수량산출2_오창수량산출서_단위수량1" xfId="17961"/>
    <cellStyle name="1_total_단위수량산출2_오창수량산출서_단위수량15" xfId="17962"/>
    <cellStyle name="1_total_단위수량산출2_오창수량산출서_도곡단위수량" xfId="17963"/>
    <cellStyle name="1_total_단위수량산출2_오창수량산출서_수량산출서-11.25" xfId="17964"/>
    <cellStyle name="1_total_단위수량산출2_오창수량산출서_수량산출서-11.25_NEW단위수량-주산" xfId="17965"/>
    <cellStyle name="1_total_단위수량산출2_오창수량산출서_수량산출서-11.25_남대천단위수량" xfId="17966"/>
    <cellStyle name="1_total_단위수량산출2_오창수량산출서_수량산출서-11.25_단위수량" xfId="17967"/>
    <cellStyle name="1_total_단위수량산출2_오창수량산출서_수량산출서-11.25_단위수량1" xfId="17968"/>
    <cellStyle name="1_total_단위수량산출2_오창수량산출서_수량산출서-11.25_단위수량15" xfId="17969"/>
    <cellStyle name="1_total_단위수량산출2_오창수량산출서_수량산출서-11.25_도곡단위수량" xfId="17970"/>
    <cellStyle name="1_total_단위수량산출2_오창수량산출서_수량산출서-11.25_철거단위수량" xfId="17971"/>
    <cellStyle name="1_total_단위수량산출2_오창수량산출서_수량산출서-11.25_철거수량" xfId="17972"/>
    <cellStyle name="1_total_단위수량산출2_오창수량산출서_수량산출서-11.25_한수단위수량" xfId="17973"/>
    <cellStyle name="1_total_단위수량산출2_오창수량산출서_수량산출서-1201" xfId="17974"/>
    <cellStyle name="1_total_단위수량산출2_오창수량산출서_수량산출서-1201_NEW단위수량-주산" xfId="17975"/>
    <cellStyle name="1_total_단위수량산출2_오창수량산출서_수량산출서-1201_남대천단위수량" xfId="17976"/>
    <cellStyle name="1_total_단위수량산출2_오창수량산출서_수량산출서-1201_단위수량" xfId="17977"/>
    <cellStyle name="1_total_단위수량산출2_오창수량산출서_수량산출서-1201_단위수량1" xfId="17978"/>
    <cellStyle name="1_total_단위수량산출2_오창수량산출서_수량산출서-1201_단위수량15" xfId="17979"/>
    <cellStyle name="1_total_단위수량산출2_오창수량산출서_수량산출서-1201_도곡단위수량" xfId="17980"/>
    <cellStyle name="1_total_단위수량산출2_오창수량산출서_수량산출서-1201_철거단위수량" xfId="17981"/>
    <cellStyle name="1_total_단위수량산출2_오창수량산출서_수량산출서-1201_철거수량" xfId="17982"/>
    <cellStyle name="1_total_단위수량산출2_오창수량산출서_수량산출서-1201_한수단위수량" xfId="17983"/>
    <cellStyle name="1_total_단위수량산출2_오창수량산출서_시설물단위수량" xfId="17984"/>
    <cellStyle name="1_total_단위수량산출2_오창수량산출서_시설물단위수량1" xfId="17985"/>
    <cellStyle name="1_total_단위수량산출2_오창수량산출서_시설물단위수량1_시설물단위수량" xfId="17986"/>
    <cellStyle name="1_total_단위수량산출2_오창수량산출서_철거단위수량" xfId="17987"/>
    <cellStyle name="1_total_단위수량산출2_오창수량산출서_철거수량" xfId="17988"/>
    <cellStyle name="1_total_단위수량산출2_오창수량산출서_한수단위수량" xfId="17989"/>
    <cellStyle name="1_total_단위수량산출2_철거단위수량" xfId="17990"/>
    <cellStyle name="1_total_단위수량산출2_철거수량" xfId="17991"/>
    <cellStyle name="1_total_단위수량산출2_한수단위수량" xfId="17992"/>
    <cellStyle name="1_total_단위수량산출-개군" xfId="17993"/>
    <cellStyle name="1_total_도곡단위수량" xfId="17994"/>
    <cellStyle name="1_total_설계내역서" xfId="5103"/>
    <cellStyle name="1_total_설계내역서_화명조경" xfId="5104"/>
    <cellStyle name="1_total_설계내역서_화명조경_관저조경" xfId="5105"/>
    <cellStyle name="1_total_설계내역서_화명조경_익산조경" xfId="5106"/>
    <cellStyle name="1_total_설계내역서_화명조경_충주조경" xfId="5107"/>
    <cellStyle name="1_total_설계내역서_화정조경" xfId="5108"/>
    <cellStyle name="1_total_설계내역서_화정조경_관저조경" xfId="5109"/>
    <cellStyle name="1_total_설계내역서_화정조경_익산조경" xfId="5110"/>
    <cellStyle name="1_total_설계내역서_화정조경_충주조경" xfId="5111"/>
    <cellStyle name="1_total_설계내역서1월7일" xfId="5112"/>
    <cellStyle name="1_total_설계내역서1월7일_화명조경" xfId="5113"/>
    <cellStyle name="1_total_설계내역서1월7일_화명조경_관저조경" xfId="5114"/>
    <cellStyle name="1_total_설계내역서1월7일_화명조경_익산조경" xfId="5115"/>
    <cellStyle name="1_total_설계내역서1월7일_화명조경_충주조경" xfId="5116"/>
    <cellStyle name="1_total_설계내역서1월7일_화정조경" xfId="5117"/>
    <cellStyle name="1_total_설계내역서1월7일_화정조경_관저조경" xfId="5118"/>
    <cellStyle name="1_total_설계내역서1월7일_화정조경_익산조경" xfId="5119"/>
    <cellStyle name="1_total_설계내역서1월7일_화정조경_충주조경" xfId="5120"/>
    <cellStyle name="1_total_설계서(수서)" xfId="1561"/>
    <cellStyle name="1_total_설계서(수서) 2" xfId="17995"/>
    <cellStyle name="1_total_설계서(수서) 3" xfId="17996"/>
    <cellStyle name="1_total_설계서(수서) 4" xfId="17997"/>
    <cellStyle name="1_total_수량산출서-11.25" xfId="17998"/>
    <cellStyle name="1_total_수량산출서-11.25_NEW단위수량-주산" xfId="17999"/>
    <cellStyle name="1_total_수량산출서-11.25_남대천단위수량" xfId="18000"/>
    <cellStyle name="1_total_수량산출서-11.25_단위수량" xfId="18001"/>
    <cellStyle name="1_total_수량산출서-11.25_단위수량1" xfId="18002"/>
    <cellStyle name="1_total_수량산출서-11.25_단위수량15" xfId="18003"/>
    <cellStyle name="1_total_수량산출서-11.25_도곡단위수량" xfId="18004"/>
    <cellStyle name="1_total_수량산출서-11.25_철거단위수량" xfId="18005"/>
    <cellStyle name="1_total_수량산출서-11.25_철거수량" xfId="18006"/>
    <cellStyle name="1_total_수량산출서-11.25_한수단위수량" xfId="18007"/>
    <cellStyle name="1_total_수량산출서-1201" xfId="18008"/>
    <cellStyle name="1_total_수량산출서-1201_NEW단위수량-주산" xfId="18009"/>
    <cellStyle name="1_total_수량산출서-1201_남대천단위수량" xfId="18010"/>
    <cellStyle name="1_total_수량산출서-1201_단위수량" xfId="18011"/>
    <cellStyle name="1_total_수량산출서-1201_단위수량1" xfId="18012"/>
    <cellStyle name="1_total_수량산출서-1201_단위수량15" xfId="18013"/>
    <cellStyle name="1_total_수량산출서-1201_도곡단위수량" xfId="18014"/>
    <cellStyle name="1_total_수량산출서-1201_철거단위수량" xfId="18015"/>
    <cellStyle name="1_total_수량산출서-1201_철거수량" xfId="18016"/>
    <cellStyle name="1_total_수량산출서-1201_한수단위수량" xfId="18017"/>
    <cellStyle name="1_total_수량산출서-최종" xfId="18018"/>
    <cellStyle name="1_total_수원변경수량산출" xfId="5121"/>
    <cellStyle name="1_total_수원변경수량산출_설계내역서" xfId="5122"/>
    <cellStyle name="1_total_수원변경수량산출_설계내역서_화명조경" xfId="5123"/>
    <cellStyle name="1_total_수원변경수량산출_설계내역서_화명조경_관저조경" xfId="5124"/>
    <cellStyle name="1_total_수원변경수량산출_설계내역서_화명조경_익산조경" xfId="5125"/>
    <cellStyle name="1_total_수원변경수량산출_설계내역서_화명조경_충주조경" xfId="5126"/>
    <cellStyle name="1_total_수원변경수량산출_설계내역서_화정조경" xfId="5127"/>
    <cellStyle name="1_total_수원변경수량산출_설계내역서_화정조경_관저조경" xfId="5128"/>
    <cellStyle name="1_total_수원변경수량산출_설계내역서_화정조경_익산조경" xfId="5129"/>
    <cellStyle name="1_total_수원변경수량산출_설계내역서_화정조경_충주조경" xfId="5130"/>
    <cellStyle name="1_total_수원변경수량산출_설계내역서1월7일" xfId="5131"/>
    <cellStyle name="1_total_수원변경수량산출_설계내역서1월7일_화명조경" xfId="5132"/>
    <cellStyle name="1_total_수원변경수량산출_설계내역서1월7일_화명조경_관저조경" xfId="5133"/>
    <cellStyle name="1_total_수원변경수량산출_설계내역서1월7일_화명조경_익산조경" xfId="5134"/>
    <cellStyle name="1_total_수원변경수량산출_설계내역서1월7일_화명조경_충주조경" xfId="5135"/>
    <cellStyle name="1_total_수원변경수량산출_설계내역서1월7일_화정조경" xfId="5136"/>
    <cellStyle name="1_total_수원변경수량산출_설계내역서1월7일_화정조경_관저조경" xfId="5137"/>
    <cellStyle name="1_total_수원변경수량산출_설계내역서1월7일_화정조경_익산조경" xfId="5138"/>
    <cellStyle name="1_total_수원변경수량산출_설계내역서1월7일_화정조경_충주조경" xfId="5139"/>
    <cellStyle name="1_total_수원변경수량산출_화명조경" xfId="5140"/>
    <cellStyle name="1_total_수원변경수량산출_화명조경_관저조경" xfId="5141"/>
    <cellStyle name="1_total_수원변경수량산출_화명조경_익산조경" xfId="5142"/>
    <cellStyle name="1_total_수원변경수량산출_화명조경_충주조경" xfId="5143"/>
    <cellStyle name="1_total_수원변경수량산출_화정조경" xfId="5144"/>
    <cellStyle name="1_total_수원변경수량산출_화정조경_관저조경" xfId="5145"/>
    <cellStyle name="1_total_수원변경수량산출_화정조경_익산조경" xfId="5146"/>
    <cellStyle name="1_total_수원변경수량산출_화정조경_충주조경" xfId="5147"/>
    <cellStyle name="1_total_시설물단위수량" xfId="18019"/>
    <cellStyle name="1_total_시설물단위수량1" xfId="18020"/>
    <cellStyle name="1_total_시설물단위수량1_시설물단위수량" xfId="18021"/>
    <cellStyle name="1_total_쌍용" xfId="18022"/>
    <cellStyle name="1_total_쌍용_NEW단위수량-주산" xfId="18023"/>
    <cellStyle name="1_total_쌍용_남대천단위수량" xfId="18024"/>
    <cellStyle name="1_total_쌍용_단위수량" xfId="18025"/>
    <cellStyle name="1_total_쌍용_단위수량1" xfId="18026"/>
    <cellStyle name="1_total_쌍용_단위수량15" xfId="18027"/>
    <cellStyle name="1_total_쌍용_도곡단위수량" xfId="18028"/>
    <cellStyle name="1_total_쌍용_수량산출서-11.25" xfId="18029"/>
    <cellStyle name="1_total_쌍용_수량산출서-11.25_NEW단위수량-주산" xfId="18030"/>
    <cellStyle name="1_total_쌍용_수량산출서-11.25_남대천단위수량" xfId="18031"/>
    <cellStyle name="1_total_쌍용_수량산출서-11.25_단위수량" xfId="18032"/>
    <cellStyle name="1_total_쌍용_수량산출서-11.25_단위수량1" xfId="18033"/>
    <cellStyle name="1_total_쌍용_수량산출서-11.25_단위수량15" xfId="18034"/>
    <cellStyle name="1_total_쌍용_수량산출서-11.25_도곡단위수량" xfId="18035"/>
    <cellStyle name="1_total_쌍용_수량산출서-11.25_철거단위수량" xfId="18036"/>
    <cellStyle name="1_total_쌍용_수량산출서-11.25_철거수량" xfId="18037"/>
    <cellStyle name="1_total_쌍용_수량산출서-11.25_한수단위수량" xfId="18038"/>
    <cellStyle name="1_total_쌍용_수량산출서-1201" xfId="18039"/>
    <cellStyle name="1_total_쌍용_수량산출서-1201_NEW단위수량-주산" xfId="18040"/>
    <cellStyle name="1_total_쌍용_수량산출서-1201_남대천단위수량" xfId="18041"/>
    <cellStyle name="1_total_쌍용_수량산출서-1201_단위수량" xfId="18042"/>
    <cellStyle name="1_total_쌍용_수량산출서-1201_단위수량1" xfId="18043"/>
    <cellStyle name="1_total_쌍용_수량산출서-1201_단위수량15" xfId="18044"/>
    <cellStyle name="1_total_쌍용_수량산출서-1201_도곡단위수량" xfId="18045"/>
    <cellStyle name="1_total_쌍용_수량산출서-1201_철거단위수량" xfId="18046"/>
    <cellStyle name="1_total_쌍용_수량산출서-1201_철거수량" xfId="18047"/>
    <cellStyle name="1_total_쌍용_수량산출서-1201_한수단위수량" xfId="18048"/>
    <cellStyle name="1_total_쌍용_시설물단위수량" xfId="18049"/>
    <cellStyle name="1_total_쌍용_시설물단위수량1" xfId="18050"/>
    <cellStyle name="1_total_쌍용_시설물단위수량1_시설물단위수량" xfId="18051"/>
    <cellStyle name="1_total_쌍용_오창수량산출서" xfId="18052"/>
    <cellStyle name="1_total_쌍용_오창수량산출서_NEW단위수량-주산" xfId="18053"/>
    <cellStyle name="1_total_쌍용_오창수량산출서_남대천단위수량" xfId="18054"/>
    <cellStyle name="1_total_쌍용_오창수량산출서_단위수량" xfId="18055"/>
    <cellStyle name="1_total_쌍용_오창수량산출서_단위수량1" xfId="18056"/>
    <cellStyle name="1_total_쌍용_오창수량산출서_단위수량15" xfId="18057"/>
    <cellStyle name="1_total_쌍용_오창수량산출서_도곡단위수량" xfId="18058"/>
    <cellStyle name="1_total_쌍용_오창수량산출서_수량산출서-11.25" xfId="18059"/>
    <cellStyle name="1_total_쌍용_오창수량산출서_수량산출서-11.25_NEW단위수량-주산" xfId="18060"/>
    <cellStyle name="1_total_쌍용_오창수량산출서_수량산출서-11.25_남대천단위수량" xfId="18061"/>
    <cellStyle name="1_total_쌍용_오창수량산출서_수량산출서-11.25_단위수량" xfId="18062"/>
    <cellStyle name="1_total_쌍용_오창수량산출서_수량산출서-11.25_단위수량1" xfId="18063"/>
    <cellStyle name="1_total_쌍용_오창수량산출서_수량산출서-11.25_단위수량15" xfId="18064"/>
    <cellStyle name="1_total_쌍용_오창수량산출서_수량산출서-11.25_도곡단위수량" xfId="18065"/>
    <cellStyle name="1_total_쌍용_오창수량산출서_수량산출서-11.25_철거단위수량" xfId="18066"/>
    <cellStyle name="1_total_쌍용_오창수량산출서_수량산출서-11.25_철거수량" xfId="18067"/>
    <cellStyle name="1_total_쌍용_오창수량산출서_수량산출서-11.25_한수단위수량" xfId="18068"/>
    <cellStyle name="1_total_쌍용_오창수량산출서_수량산출서-1201" xfId="18069"/>
    <cellStyle name="1_total_쌍용_오창수량산출서_수량산출서-1201_NEW단위수량-주산" xfId="18070"/>
    <cellStyle name="1_total_쌍용_오창수량산출서_수량산출서-1201_남대천단위수량" xfId="18071"/>
    <cellStyle name="1_total_쌍용_오창수량산출서_수량산출서-1201_단위수량" xfId="18072"/>
    <cellStyle name="1_total_쌍용_오창수량산출서_수량산출서-1201_단위수량1" xfId="18073"/>
    <cellStyle name="1_total_쌍용_오창수량산출서_수량산출서-1201_단위수량15" xfId="18074"/>
    <cellStyle name="1_total_쌍용_오창수량산출서_수량산출서-1201_도곡단위수량" xfId="18075"/>
    <cellStyle name="1_total_쌍용_오창수량산출서_수량산출서-1201_철거단위수량" xfId="18076"/>
    <cellStyle name="1_total_쌍용_오창수량산출서_수량산출서-1201_철거수량" xfId="18077"/>
    <cellStyle name="1_total_쌍용_오창수량산출서_수량산출서-1201_한수단위수량" xfId="18078"/>
    <cellStyle name="1_total_쌍용_오창수량산출서_시설물단위수량" xfId="18079"/>
    <cellStyle name="1_total_쌍용_오창수량산출서_시설물단위수량1" xfId="18080"/>
    <cellStyle name="1_total_쌍용_오창수량산출서_시설물단위수량1_시설물단위수량" xfId="18081"/>
    <cellStyle name="1_total_쌍용_오창수량산출서_철거단위수량" xfId="18082"/>
    <cellStyle name="1_total_쌍용_오창수량산출서_철거수량" xfId="18083"/>
    <cellStyle name="1_total_쌍용_오창수량산출서_한수단위수량" xfId="18084"/>
    <cellStyle name="1_total_쌍용_철거단위수량" xfId="18085"/>
    <cellStyle name="1_total_쌍용_철거수량" xfId="18086"/>
    <cellStyle name="1_total_쌍용_한수단위수량" xfId="18087"/>
    <cellStyle name="1_total_쌍용수량0905" xfId="5148"/>
    <cellStyle name="1_total_쌍용수량0905_설계내역서" xfId="5149"/>
    <cellStyle name="1_total_쌍용수량0905_설계내역서_화명조경" xfId="5150"/>
    <cellStyle name="1_total_쌍용수량0905_설계내역서_화명조경_관저조경" xfId="5151"/>
    <cellStyle name="1_total_쌍용수량0905_설계내역서_화명조경_익산조경" xfId="5152"/>
    <cellStyle name="1_total_쌍용수량0905_설계내역서_화명조경_충주조경" xfId="5153"/>
    <cellStyle name="1_total_쌍용수량0905_설계내역서_화정조경" xfId="5154"/>
    <cellStyle name="1_total_쌍용수량0905_설계내역서_화정조경_관저조경" xfId="5155"/>
    <cellStyle name="1_total_쌍용수량0905_설계내역서_화정조경_익산조경" xfId="5156"/>
    <cellStyle name="1_total_쌍용수량0905_설계내역서_화정조경_충주조경" xfId="5157"/>
    <cellStyle name="1_total_쌍용수량0905_설계내역서1월7일" xfId="5158"/>
    <cellStyle name="1_total_쌍용수량0905_설계내역서1월7일_화명조경" xfId="5159"/>
    <cellStyle name="1_total_쌍용수량0905_설계내역서1월7일_화명조경_관저조경" xfId="5160"/>
    <cellStyle name="1_total_쌍용수량0905_설계내역서1월7일_화명조경_익산조경" xfId="5161"/>
    <cellStyle name="1_total_쌍용수량0905_설계내역서1월7일_화명조경_충주조경" xfId="5162"/>
    <cellStyle name="1_total_쌍용수량0905_설계내역서1월7일_화정조경" xfId="5163"/>
    <cellStyle name="1_total_쌍용수량0905_설계내역서1월7일_화정조경_관저조경" xfId="5164"/>
    <cellStyle name="1_total_쌍용수량0905_설계내역서1월7일_화정조경_익산조경" xfId="5165"/>
    <cellStyle name="1_total_쌍용수량0905_설계내역서1월7일_화정조경_충주조경" xfId="5166"/>
    <cellStyle name="1_total_쌍용수량0905_화명조경" xfId="5167"/>
    <cellStyle name="1_total_쌍용수량0905_화명조경_관저조경" xfId="5168"/>
    <cellStyle name="1_total_쌍용수량0905_화명조경_익산조경" xfId="5169"/>
    <cellStyle name="1_total_쌍용수량0905_화명조경_충주조경" xfId="5170"/>
    <cellStyle name="1_total_쌍용수량0905_화정조경" xfId="5171"/>
    <cellStyle name="1_total_쌍용수량0905_화정조경_관저조경" xfId="5172"/>
    <cellStyle name="1_total_쌍용수량0905_화정조경_익산조경" xfId="5173"/>
    <cellStyle name="1_total_쌍용수량0905_화정조경_충주조경" xfId="5174"/>
    <cellStyle name="1_total_안동수량산출" xfId="18088"/>
    <cellStyle name="1_total_안동수량산출최종" xfId="18089"/>
    <cellStyle name="1_total_오수처리시설 톤당 설치금액 산정 용역" xfId="44065"/>
    <cellStyle name="1_total_오수처리시설 톤당 설치금액 산정 용역(수정)" xfId="44066"/>
    <cellStyle name="1_total_오창수량산출서" xfId="18090"/>
    <cellStyle name="1_total_오창수량산출서_NEW단위수량-주산" xfId="18091"/>
    <cellStyle name="1_total_오창수량산출서_남대천단위수량" xfId="18092"/>
    <cellStyle name="1_total_오창수량산출서_단위수량" xfId="18093"/>
    <cellStyle name="1_total_오창수량산출서_단위수량1" xfId="18094"/>
    <cellStyle name="1_total_오창수량산출서_단위수량15" xfId="18095"/>
    <cellStyle name="1_total_오창수량산출서_도곡단위수량" xfId="18096"/>
    <cellStyle name="1_total_오창수량산출서_수량산출서-11.25" xfId="18097"/>
    <cellStyle name="1_total_오창수량산출서_수량산출서-11.25_NEW단위수량-주산" xfId="18098"/>
    <cellStyle name="1_total_오창수량산출서_수량산출서-11.25_남대천단위수량" xfId="18099"/>
    <cellStyle name="1_total_오창수량산출서_수량산출서-11.25_단위수량" xfId="18100"/>
    <cellStyle name="1_total_오창수량산출서_수량산출서-11.25_단위수량1" xfId="18101"/>
    <cellStyle name="1_total_오창수량산출서_수량산출서-11.25_단위수량15" xfId="18102"/>
    <cellStyle name="1_total_오창수량산출서_수량산출서-11.25_도곡단위수량" xfId="18103"/>
    <cellStyle name="1_total_오창수량산출서_수량산출서-11.25_철거단위수량" xfId="18104"/>
    <cellStyle name="1_total_오창수량산출서_수량산출서-11.25_철거수량" xfId="18105"/>
    <cellStyle name="1_total_오창수량산출서_수량산출서-11.25_한수단위수량" xfId="18106"/>
    <cellStyle name="1_total_오창수량산출서_수량산출서-1201" xfId="18107"/>
    <cellStyle name="1_total_오창수량산출서_수량산출서-1201_NEW단위수량-주산" xfId="18108"/>
    <cellStyle name="1_total_오창수량산출서_수량산출서-1201_남대천단위수량" xfId="18109"/>
    <cellStyle name="1_total_오창수량산출서_수량산출서-1201_단위수량" xfId="18110"/>
    <cellStyle name="1_total_오창수량산출서_수량산출서-1201_단위수량1" xfId="18111"/>
    <cellStyle name="1_total_오창수량산출서_수량산출서-1201_단위수량15" xfId="18112"/>
    <cellStyle name="1_total_오창수량산출서_수량산출서-1201_도곡단위수량" xfId="18113"/>
    <cellStyle name="1_total_오창수량산출서_수량산출서-1201_철거단위수량" xfId="18114"/>
    <cellStyle name="1_total_오창수량산출서_수량산출서-1201_철거수량" xfId="18115"/>
    <cellStyle name="1_total_오창수량산출서_수량산출서-1201_한수단위수량" xfId="18116"/>
    <cellStyle name="1_total_오창수량산출서_시설물단위수량" xfId="18117"/>
    <cellStyle name="1_total_오창수량산출서_시설물단위수량1" xfId="18118"/>
    <cellStyle name="1_total_오창수량산출서_시설물단위수량1_시설물단위수량" xfId="18119"/>
    <cellStyle name="1_total_오창수량산출서_철거단위수량" xfId="18120"/>
    <cellStyle name="1_total_오창수량산출서_철거수량" xfId="18121"/>
    <cellStyle name="1_total_오창수량산출서_한수단위수량" xfId="18122"/>
    <cellStyle name="1_total_용평단위수량" xfId="18123"/>
    <cellStyle name="1_total_운동장단위수량" xfId="18124"/>
    <cellStyle name="1_total_은파단위수량" xfId="18125"/>
    <cellStyle name="1_total_은파단위수량_NEW단위수량-주산" xfId="18126"/>
    <cellStyle name="1_total_은파단위수량_남대천단위수량" xfId="18127"/>
    <cellStyle name="1_total_은파단위수량_단위수량" xfId="18128"/>
    <cellStyle name="1_total_은파단위수량_단위수량1" xfId="18129"/>
    <cellStyle name="1_total_은파단위수량_단위수량15" xfId="18130"/>
    <cellStyle name="1_total_은파단위수량_도곡단위수량" xfId="18131"/>
    <cellStyle name="1_total_은파단위수량_수량산출서-11.25" xfId="18132"/>
    <cellStyle name="1_total_은파단위수량_수량산출서-11.25_NEW단위수량-주산" xfId="18133"/>
    <cellStyle name="1_total_은파단위수량_수량산출서-11.25_남대천단위수량" xfId="18134"/>
    <cellStyle name="1_total_은파단위수량_수량산출서-11.25_단위수량" xfId="18135"/>
    <cellStyle name="1_total_은파단위수량_수량산출서-11.25_단위수량1" xfId="18136"/>
    <cellStyle name="1_total_은파단위수량_수량산출서-11.25_단위수량15" xfId="18137"/>
    <cellStyle name="1_total_은파단위수량_수량산출서-11.25_도곡단위수량" xfId="18138"/>
    <cellStyle name="1_total_은파단위수량_수량산출서-11.25_철거단위수량" xfId="18139"/>
    <cellStyle name="1_total_은파단위수량_수량산출서-11.25_철거수량" xfId="18140"/>
    <cellStyle name="1_total_은파단위수량_수량산출서-11.25_한수단위수량" xfId="18141"/>
    <cellStyle name="1_total_은파단위수량_수량산출서-1201" xfId="18142"/>
    <cellStyle name="1_total_은파단위수량_수량산출서-1201_NEW단위수량-주산" xfId="18143"/>
    <cellStyle name="1_total_은파단위수량_수량산출서-1201_남대천단위수량" xfId="18144"/>
    <cellStyle name="1_total_은파단위수량_수량산출서-1201_단위수량" xfId="18145"/>
    <cellStyle name="1_total_은파단위수량_수량산출서-1201_단위수량1" xfId="18146"/>
    <cellStyle name="1_total_은파단위수량_수량산출서-1201_단위수량15" xfId="18147"/>
    <cellStyle name="1_total_은파단위수량_수량산출서-1201_도곡단위수량" xfId="18148"/>
    <cellStyle name="1_total_은파단위수량_수량산출서-1201_철거단위수량" xfId="18149"/>
    <cellStyle name="1_total_은파단위수량_수량산출서-1201_철거수량" xfId="18150"/>
    <cellStyle name="1_total_은파단위수량_수량산출서-1201_한수단위수량" xfId="18151"/>
    <cellStyle name="1_total_은파단위수량_시설물단위수량" xfId="18152"/>
    <cellStyle name="1_total_은파단위수량_시설물단위수량1" xfId="18153"/>
    <cellStyle name="1_total_은파단위수량_시설물단위수량1_시설물단위수량" xfId="18154"/>
    <cellStyle name="1_total_은파단위수량_오창수량산출서" xfId="18155"/>
    <cellStyle name="1_total_은파단위수량_오창수량산출서_NEW단위수량-주산" xfId="18156"/>
    <cellStyle name="1_total_은파단위수량_오창수량산출서_남대천단위수량" xfId="18157"/>
    <cellStyle name="1_total_은파단위수량_오창수량산출서_단위수량" xfId="18158"/>
    <cellStyle name="1_total_은파단위수량_오창수량산출서_단위수량1" xfId="18159"/>
    <cellStyle name="1_total_은파단위수량_오창수량산출서_단위수량15" xfId="18160"/>
    <cellStyle name="1_total_은파단위수량_오창수량산출서_도곡단위수량" xfId="18161"/>
    <cellStyle name="1_total_은파단위수량_오창수량산출서_수량산출서-11.25" xfId="18162"/>
    <cellStyle name="1_total_은파단위수량_오창수량산출서_수량산출서-11.25_NEW단위수량-주산" xfId="18163"/>
    <cellStyle name="1_total_은파단위수량_오창수량산출서_수량산출서-11.25_남대천단위수량" xfId="18164"/>
    <cellStyle name="1_total_은파단위수량_오창수량산출서_수량산출서-11.25_단위수량" xfId="18165"/>
    <cellStyle name="1_total_은파단위수량_오창수량산출서_수량산출서-11.25_단위수량1" xfId="18166"/>
    <cellStyle name="1_total_은파단위수량_오창수량산출서_수량산출서-11.25_단위수량15" xfId="18167"/>
    <cellStyle name="1_total_은파단위수량_오창수량산출서_수량산출서-11.25_도곡단위수량" xfId="18168"/>
    <cellStyle name="1_total_은파단위수량_오창수량산출서_수량산출서-11.25_철거단위수량" xfId="18169"/>
    <cellStyle name="1_total_은파단위수량_오창수량산출서_수량산출서-11.25_철거수량" xfId="18170"/>
    <cellStyle name="1_total_은파단위수량_오창수량산출서_수량산출서-11.25_한수단위수량" xfId="18171"/>
    <cellStyle name="1_total_은파단위수량_오창수량산출서_수량산출서-1201" xfId="18172"/>
    <cellStyle name="1_total_은파단위수량_오창수량산출서_수량산출서-1201_NEW단위수량-주산" xfId="18173"/>
    <cellStyle name="1_total_은파단위수량_오창수량산출서_수량산출서-1201_남대천단위수량" xfId="18174"/>
    <cellStyle name="1_total_은파단위수량_오창수량산출서_수량산출서-1201_단위수량" xfId="18175"/>
    <cellStyle name="1_total_은파단위수량_오창수량산출서_수량산출서-1201_단위수량1" xfId="18176"/>
    <cellStyle name="1_total_은파단위수량_오창수량산출서_수량산출서-1201_단위수량15" xfId="18177"/>
    <cellStyle name="1_total_은파단위수량_오창수량산출서_수량산출서-1201_도곡단위수량" xfId="18178"/>
    <cellStyle name="1_total_은파단위수량_오창수량산출서_수량산출서-1201_철거단위수량" xfId="18179"/>
    <cellStyle name="1_total_은파단위수량_오창수량산출서_수량산출서-1201_철거수량" xfId="18180"/>
    <cellStyle name="1_total_은파단위수량_오창수량산출서_수량산출서-1201_한수단위수량" xfId="18181"/>
    <cellStyle name="1_total_은파단위수량_오창수량산출서_시설물단위수량" xfId="18182"/>
    <cellStyle name="1_total_은파단위수량_오창수량산출서_시설물단위수량1" xfId="18183"/>
    <cellStyle name="1_total_은파단위수량_오창수량산출서_시설물단위수량1_시설물단위수량" xfId="18184"/>
    <cellStyle name="1_total_은파단위수량_오창수량산출서_철거단위수량" xfId="18185"/>
    <cellStyle name="1_total_은파단위수량_오창수량산출서_철거수량" xfId="18186"/>
    <cellStyle name="1_total_은파단위수량_오창수량산출서_한수단위수량" xfId="18187"/>
    <cellStyle name="1_total_은파단위수량_용평단위수량" xfId="18188"/>
    <cellStyle name="1_total_은파단위수량_철거단위수량" xfId="18189"/>
    <cellStyle name="1_total_은파단위수량_철거수량" xfId="18190"/>
    <cellStyle name="1_total_은파단위수량_한수단위수량" xfId="18191"/>
    <cellStyle name="1_total_은파수량집계" xfId="5175"/>
    <cellStyle name="1_total_은파수량집계_설계내역서" xfId="5176"/>
    <cellStyle name="1_total_은파수량집계_설계내역서_화명조경" xfId="5177"/>
    <cellStyle name="1_total_은파수량집계_설계내역서_화명조경_관저조경" xfId="5178"/>
    <cellStyle name="1_total_은파수량집계_설계내역서_화명조경_익산조경" xfId="5179"/>
    <cellStyle name="1_total_은파수량집계_설계내역서_화명조경_충주조경" xfId="5180"/>
    <cellStyle name="1_total_은파수량집계_설계내역서_화정조경" xfId="5181"/>
    <cellStyle name="1_total_은파수량집계_설계내역서_화정조경_관저조경" xfId="5182"/>
    <cellStyle name="1_total_은파수량집계_설계내역서_화정조경_익산조경" xfId="5183"/>
    <cellStyle name="1_total_은파수량집계_설계내역서_화정조경_충주조경" xfId="5184"/>
    <cellStyle name="1_total_은파수량집계_설계내역서1월7일" xfId="5185"/>
    <cellStyle name="1_total_은파수량집계_설계내역서1월7일_화명조경" xfId="5186"/>
    <cellStyle name="1_total_은파수량집계_설계내역서1월7일_화명조경_관저조경" xfId="5187"/>
    <cellStyle name="1_total_은파수량집계_설계내역서1월7일_화명조경_익산조경" xfId="5188"/>
    <cellStyle name="1_total_은파수량집계_설계내역서1월7일_화명조경_충주조경" xfId="5189"/>
    <cellStyle name="1_total_은파수량집계_설계내역서1월7일_화정조경" xfId="5190"/>
    <cellStyle name="1_total_은파수량집계_설계내역서1월7일_화정조경_관저조경" xfId="5191"/>
    <cellStyle name="1_total_은파수량집계_설계내역서1월7일_화정조경_익산조경" xfId="5192"/>
    <cellStyle name="1_total_은파수량집계_설계내역서1월7일_화정조경_충주조경" xfId="5193"/>
    <cellStyle name="1_total_은파수량집계_화명조경" xfId="5194"/>
    <cellStyle name="1_total_은파수량집계_화명조경_관저조경" xfId="5195"/>
    <cellStyle name="1_total_은파수량집계_화명조경_익산조경" xfId="5196"/>
    <cellStyle name="1_total_은파수량집계_화명조경_충주조경" xfId="5197"/>
    <cellStyle name="1_total_은파수량집계_화정조경" xfId="5198"/>
    <cellStyle name="1_total_은파수량집계_화정조경_관저조경" xfId="5199"/>
    <cellStyle name="1_total_은파수량집계_화정조경_익산조경" xfId="5200"/>
    <cellStyle name="1_total_은파수량집계_화정조경_충주조경" xfId="5201"/>
    <cellStyle name="1_total_조경포장,관로시설" xfId="18192"/>
    <cellStyle name="1_total_조경포장,관로시설_NEW단위수량-주산" xfId="18193"/>
    <cellStyle name="1_total_조경포장,관로시설_남대천단위수량" xfId="18194"/>
    <cellStyle name="1_total_조경포장,관로시설_단위수량" xfId="18195"/>
    <cellStyle name="1_total_조경포장,관로시설_단위수량1" xfId="18196"/>
    <cellStyle name="1_total_조경포장,관로시설_단위수량15" xfId="18197"/>
    <cellStyle name="1_total_조경포장,관로시설_도곡단위수량" xfId="18198"/>
    <cellStyle name="1_total_조경포장,관로시설_수량산출서-11.25" xfId="18199"/>
    <cellStyle name="1_total_조경포장,관로시설_수량산출서-11.25_NEW단위수량-주산" xfId="18200"/>
    <cellStyle name="1_total_조경포장,관로시설_수량산출서-11.25_남대천단위수량" xfId="18201"/>
    <cellStyle name="1_total_조경포장,관로시설_수량산출서-11.25_단위수량" xfId="18202"/>
    <cellStyle name="1_total_조경포장,관로시설_수량산출서-11.25_단위수량1" xfId="18203"/>
    <cellStyle name="1_total_조경포장,관로시설_수량산출서-11.25_단위수량15" xfId="18204"/>
    <cellStyle name="1_total_조경포장,관로시설_수량산출서-11.25_도곡단위수량" xfId="18205"/>
    <cellStyle name="1_total_조경포장,관로시설_수량산출서-11.25_철거단위수량" xfId="18206"/>
    <cellStyle name="1_total_조경포장,관로시설_수량산출서-11.25_철거수량" xfId="18207"/>
    <cellStyle name="1_total_조경포장,관로시설_수량산출서-11.25_한수단위수량" xfId="18208"/>
    <cellStyle name="1_total_조경포장,관로시설_수량산출서-1201" xfId="18209"/>
    <cellStyle name="1_total_조경포장,관로시설_수량산출서-1201_NEW단위수량-주산" xfId="18210"/>
    <cellStyle name="1_total_조경포장,관로시설_수량산출서-1201_남대천단위수량" xfId="18211"/>
    <cellStyle name="1_total_조경포장,관로시설_수량산출서-1201_단위수량" xfId="18212"/>
    <cellStyle name="1_total_조경포장,관로시설_수량산출서-1201_단위수량1" xfId="18213"/>
    <cellStyle name="1_total_조경포장,관로시설_수량산출서-1201_단위수량15" xfId="18214"/>
    <cellStyle name="1_total_조경포장,관로시설_수량산출서-1201_도곡단위수량" xfId="18215"/>
    <cellStyle name="1_total_조경포장,관로시설_수량산출서-1201_철거단위수량" xfId="18216"/>
    <cellStyle name="1_total_조경포장,관로시설_수량산출서-1201_철거수량" xfId="18217"/>
    <cellStyle name="1_total_조경포장,관로시설_수량산출서-1201_한수단위수량" xfId="18218"/>
    <cellStyle name="1_total_조경포장,관로시설_시설물단위수량" xfId="18219"/>
    <cellStyle name="1_total_조경포장,관로시설_시설물단위수량1" xfId="18220"/>
    <cellStyle name="1_total_조경포장,관로시설_시설물단위수량1_시설물단위수량" xfId="18221"/>
    <cellStyle name="1_total_조경포장,관로시설_오창수량산출서" xfId="18222"/>
    <cellStyle name="1_total_조경포장,관로시설_오창수량산출서_NEW단위수량-주산" xfId="18223"/>
    <cellStyle name="1_total_조경포장,관로시설_오창수량산출서_남대천단위수량" xfId="18224"/>
    <cellStyle name="1_total_조경포장,관로시설_오창수량산출서_단위수량" xfId="18225"/>
    <cellStyle name="1_total_조경포장,관로시설_오창수량산출서_단위수량1" xfId="18226"/>
    <cellStyle name="1_total_조경포장,관로시설_오창수량산출서_단위수량15" xfId="18227"/>
    <cellStyle name="1_total_조경포장,관로시설_오창수량산출서_도곡단위수량" xfId="18228"/>
    <cellStyle name="1_total_조경포장,관로시설_오창수량산출서_수량산출서-11.25" xfId="18229"/>
    <cellStyle name="1_total_조경포장,관로시설_오창수량산출서_수량산출서-11.25_NEW단위수량-주산" xfId="18230"/>
    <cellStyle name="1_total_조경포장,관로시설_오창수량산출서_수량산출서-11.25_남대천단위수량" xfId="18231"/>
    <cellStyle name="1_total_조경포장,관로시설_오창수량산출서_수량산출서-11.25_단위수량" xfId="18232"/>
    <cellStyle name="1_total_조경포장,관로시설_오창수량산출서_수량산출서-11.25_단위수량1" xfId="18233"/>
    <cellStyle name="1_total_조경포장,관로시설_오창수량산출서_수량산출서-11.25_단위수량15" xfId="18234"/>
    <cellStyle name="1_total_조경포장,관로시설_오창수량산출서_수량산출서-11.25_도곡단위수량" xfId="18235"/>
    <cellStyle name="1_total_조경포장,관로시설_오창수량산출서_수량산출서-11.25_철거단위수량" xfId="18236"/>
    <cellStyle name="1_total_조경포장,관로시설_오창수량산출서_수량산출서-11.25_철거수량" xfId="18237"/>
    <cellStyle name="1_total_조경포장,관로시설_오창수량산출서_수량산출서-11.25_한수단위수량" xfId="18238"/>
    <cellStyle name="1_total_조경포장,관로시설_오창수량산출서_수량산출서-1201" xfId="18239"/>
    <cellStyle name="1_total_조경포장,관로시설_오창수량산출서_수량산출서-1201_NEW단위수량-주산" xfId="18240"/>
    <cellStyle name="1_total_조경포장,관로시설_오창수량산출서_수량산출서-1201_남대천단위수량" xfId="18241"/>
    <cellStyle name="1_total_조경포장,관로시설_오창수량산출서_수량산출서-1201_단위수량" xfId="18242"/>
    <cellStyle name="1_total_조경포장,관로시설_오창수량산출서_수량산출서-1201_단위수량1" xfId="18243"/>
    <cellStyle name="1_total_조경포장,관로시설_오창수량산출서_수량산출서-1201_단위수량15" xfId="18244"/>
    <cellStyle name="1_total_조경포장,관로시설_오창수량산출서_수량산출서-1201_도곡단위수량" xfId="18245"/>
    <cellStyle name="1_total_조경포장,관로시설_오창수량산출서_수량산출서-1201_철거단위수량" xfId="18246"/>
    <cellStyle name="1_total_조경포장,관로시설_오창수량산출서_수량산출서-1201_철거수량" xfId="18247"/>
    <cellStyle name="1_total_조경포장,관로시설_오창수량산출서_수량산출서-1201_한수단위수량" xfId="18248"/>
    <cellStyle name="1_total_조경포장,관로시설_오창수량산출서_시설물단위수량" xfId="18249"/>
    <cellStyle name="1_total_조경포장,관로시설_오창수량산출서_시설물단위수량1" xfId="18250"/>
    <cellStyle name="1_total_조경포장,관로시설_오창수량산출서_시설물단위수량1_시설물단위수량" xfId="18251"/>
    <cellStyle name="1_total_조경포장,관로시설_오창수량산출서_철거단위수량" xfId="18252"/>
    <cellStyle name="1_total_조경포장,관로시설_오창수량산출서_철거수량" xfId="18253"/>
    <cellStyle name="1_total_조경포장,관로시설_오창수량산출서_한수단위수량" xfId="18254"/>
    <cellStyle name="1_total_조경포장,관로시설_철거단위수량" xfId="18255"/>
    <cellStyle name="1_total_조경포장,관로시설_철거수량" xfId="18256"/>
    <cellStyle name="1_total_조경포장,관로시설_한수단위수량" xfId="18257"/>
    <cellStyle name="1_total_철거 및 이설수량산출-학교숲" xfId="5202"/>
    <cellStyle name="1_total_철거단위수량" xfId="18258"/>
    <cellStyle name="1_total_철거수량" xfId="18259"/>
    <cellStyle name="1_total_총괄내역0518" xfId="1562"/>
    <cellStyle name="1_total_총괄내역0518 2" xfId="18260"/>
    <cellStyle name="1_total_총괄내역0518 3" xfId="18261"/>
    <cellStyle name="1_total_총괄내역0518 4" xfId="18262"/>
    <cellStyle name="1_total_총괄내역0518_공사양식(050308)" xfId="1563"/>
    <cellStyle name="1_total_총괄내역0518_공사양식(050308) 2" xfId="18263"/>
    <cellStyle name="1_total_총괄내역0518_공사양식(050308) 3" xfId="18264"/>
    <cellStyle name="1_total_총괄내역0518_공사양식(050308) 4" xfId="18265"/>
    <cellStyle name="1_total_총괄내역0518_구로리설계예산서1029" xfId="5203"/>
    <cellStyle name="1_total_총괄내역0518_구로리설계예산서1029_철거 및 이설수량산출-학교숲" xfId="5204"/>
    <cellStyle name="1_total_총괄내역0518_구로리설계예산서1118준공" xfId="5205"/>
    <cellStyle name="1_total_총괄내역0518_구로리설계예산서1118준공_철거 및 이설수량산출-학교숲" xfId="5206"/>
    <cellStyle name="1_total_총괄내역0518_구로리설계예산서조경" xfId="5207"/>
    <cellStyle name="1_total_총괄내역0518_구로리설계예산서조경_철거 및 이설수량산출-학교숲" xfId="5208"/>
    <cellStyle name="1_total_총괄내역0518_구로리어린이공원예산서(조경)1125" xfId="5209"/>
    <cellStyle name="1_total_총괄내역0518_구로리어린이공원예산서(조경)1125_철거 및 이설수량산출-학교숲" xfId="5210"/>
    <cellStyle name="1_total_총괄내역0518_내역서" xfId="5211"/>
    <cellStyle name="1_total_총괄내역0518_내역서_철거 및 이설수량산출-학교숲" xfId="5212"/>
    <cellStyle name="1_total_총괄내역0518_노임단가표" xfId="5213"/>
    <cellStyle name="1_total_총괄내역0518_노임단가표_철거 및 이설수량산출-학교숲" xfId="5214"/>
    <cellStyle name="1_total_총괄내역0518_설계서(수서)" xfId="1564"/>
    <cellStyle name="1_total_총괄내역0518_설계서(수서) 2" xfId="18266"/>
    <cellStyle name="1_total_총괄내역0518_설계서(수서) 3" xfId="18267"/>
    <cellStyle name="1_total_총괄내역0518_설계서(수서) 4" xfId="18268"/>
    <cellStyle name="1_total_총괄내역0518_수도권매립지" xfId="1565"/>
    <cellStyle name="1_total_총괄내역0518_수도권매립지 2" xfId="18269"/>
    <cellStyle name="1_total_총괄내역0518_수도권매립지 3" xfId="18270"/>
    <cellStyle name="1_total_총괄내역0518_수도권매립지 4" xfId="18271"/>
    <cellStyle name="1_total_총괄내역0518_수도권매립지_공사양식(050308)" xfId="1566"/>
    <cellStyle name="1_total_총괄내역0518_수도권매립지_공사양식(050308) 2" xfId="18272"/>
    <cellStyle name="1_total_총괄내역0518_수도권매립지_공사양식(050308) 3" xfId="18273"/>
    <cellStyle name="1_total_총괄내역0518_수도권매립지_공사양식(050308) 4" xfId="18274"/>
    <cellStyle name="1_total_총괄내역0518_수도권매립지_설계서(수서)" xfId="1567"/>
    <cellStyle name="1_total_총괄내역0518_수도권매립지_설계서(수서) 2" xfId="18275"/>
    <cellStyle name="1_total_총괄내역0518_수도권매립지_설계서(수서) 3" xfId="18276"/>
    <cellStyle name="1_total_총괄내역0518_수도권매립지_설계서(수서) 4" xfId="18277"/>
    <cellStyle name="1_total_총괄내역0518_수도권매립지_철거 및 이설수량산출-학교숲" xfId="5215"/>
    <cellStyle name="1_total_총괄내역0518_수도권매립지1004(발주용)" xfId="5216"/>
    <cellStyle name="1_total_총괄내역0518_수도권매립지1004(발주용)_철거 및 이설수량산출-학교숲" xfId="5217"/>
    <cellStyle name="1_total_총괄내역0518_일신건영설계예산서(0211)" xfId="5218"/>
    <cellStyle name="1_total_총괄내역0518_일신건영설계예산서(0211)_철거 및 이설수량산출-학교숲" xfId="5219"/>
    <cellStyle name="1_total_총괄내역0518_일위대가" xfId="1568"/>
    <cellStyle name="1_total_총괄내역0518_일위대가 2" xfId="18278"/>
    <cellStyle name="1_total_총괄내역0518_일위대가 3" xfId="18279"/>
    <cellStyle name="1_total_총괄내역0518_일위대가 4" xfId="18280"/>
    <cellStyle name="1_total_총괄내역0518_일위대가_공사양식(050308)" xfId="1569"/>
    <cellStyle name="1_total_총괄내역0518_일위대가_공사양식(050308) 2" xfId="18281"/>
    <cellStyle name="1_total_총괄내역0518_일위대가_공사양식(050308) 3" xfId="18282"/>
    <cellStyle name="1_total_총괄내역0518_일위대가_공사양식(050308) 4" xfId="18283"/>
    <cellStyle name="1_total_총괄내역0518_일위대가_설계서(수서)" xfId="1570"/>
    <cellStyle name="1_total_총괄내역0518_일위대가_설계서(수서) 2" xfId="18284"/>
    <cellStyle name="1_total_총괄내역0518_일위대가_설계서(수서) 3" xfId="18285"/>
    <cellStyle name="1_total_총괄내역0518_일위대가_설계서(수서) 4" xfId="18286"/>
    <cellStyle name="1_total_총괄내역0518_일위대가_철거 및 이설수량산출-학교숲" xfId="5220"/>
    <cellStyle name="1_total_총괄내역0518_자재단가표" xfId="1571"/>
    <cellStyle name="1_total_총괄내역0518_자재단가표 2" xfId="18287"/>
    <cellStyle name="1_total_총괄내역0518_자재단가표 3" xfId="18288"/>
    <cellStyle name="1_total_총괄내역0518_자재단가표 4" xfId="18289"/>
    <cellStyle name="1_total_총괄내역0518_자재단가표_공사양식(050308)" xfId="1572"/>
    <cellStyle name="1_total_총괄내역0518_자재단가표_공사양식(050308) 2" xfId="18290"/>
    <cellStyle name="1_total_총괄내역0518_자재단가표_공사양식(050308) 3" xfId="18291"/>
    <cellStyle name="1_total_총괄내역0518_자재단가표_공사양식(050308) 4" xfId="18292"/>
    <cellStyle name="1_total_총괄내역0518_자재단가표_동의변경" xfId="44067"/>
    <cellStyle name="1_total_총괄내역0518_자재단가표_설계서(수서)" xfId="1573"/>
    <cellStyle name="1_total_총괄내역0518_자재단가표_설계서(수서) 2" xfId="18293"/>
    <cellStyle name="1_total_총괄내역0518_자재단가표_설계서(수서) 3" xfId="18294"/>
    <cellStyle name="1_total_총괄내역0518_자재단가표_설계서(수서) 4" xfId="18295"/>
    <cellStyle name="1_total_총괄내역0518_자재단가표_용마도시자연공원 총괄내역서0618" xfId="44068"/>
    <cellStyle name="1_total_총괄내역0518_자재단가표_용마도시자연공원 총괄내역서0618_동의변경" xfId="44069"/>
    <cellStyle name="1_total_총괄내역0518_자재단가표_철거 및 이설수량산출-학교숲" xfId="5221"/>
    <cellStyle name="1_total_총괄내역0518_장안초등학교내역0814" xfId="1574"/>
    <cellStyle name="1_total_총괄내역0518_장안초등학교내역0814 2" xfId="18296"/>
    <cellStyle name="1_total_총괄내역0518_장안초등학교내역0814 3" xfId="18297"/>
    <cellStyle name="1_total_총괄내역0518_장안초등학교내역0814 4" xfId="18298"/>
    <cellStyle name="1_total_총괄내역0518_장안초등학교내역0814_공사양식(050308)" xfId="1575"/>
    <cellStyle name="1_total_총괄내역0518_장안초등학교내역0814_공사양식(050308) 2" xfId="18299"/>
    <cellStyle name="1_total_총괄내역0518_장안초등학교내역0814_공사양식(050308) 3" xfId="18300"/>
    <cellStyle name="1_total_총괄내역0518_장안초등학교내역0814_공사양식(050308) 4" xfId="18301"/>
    <cellStyle name="1_total_총괄내역0518_장안초등학교내역0814_동의변경" xfId="44070"/>
    <cellStyle name="1_total_총괄내역0518_장안초등학교내역0814_설계서(수서)" xfId="1576"/>
    <cellStyle name="1_total_총괄내역0518_장안초등학교내역0814_설계서(수서) 2" xfId="18302"/>
    <cellStyle name="1_total_총괄내역0518_장안초등학교내역0814_설계서(수서) 3" xfId="18303"/>
    <cellStyle name="1_total_총괄내역0518_장안초등학교내역0814_설계서(수서) 4" xfId="18304"/>
    <cellStyle name="1_total_총괄내역0518_장안초등학교내역0814_용마도시자연공원 총괄내역서0618" xfId="44071"/>
    <cellStyle name="1_total_총괄내역0518_장안초등학교내역0814_용마도시자연공원 총괄내역서0618_동의변경" xfId="44072"/>
    <cellStyle name="1_total_총괄내역0518_장안초등학교내역0814_철거 및 이설수량산출-학교숲" xfId="5222"/>
    <cellStyle name="1_total_총괄내역0518_철거 및 이설수량산출-학교숲" xfId="5223"/>
    <cellStyle name="1_total_충남대단위수량" xfId="18305"/>
    <cellStyle name="1_total_터미널1" xfId="18306"/>
    <cellStyle name="1_total_터미널1-0" xfId="5224"/>
    <cellStyle name="1_total_터미널1-0_화명조경" xfId="5225"/>
    <cellStyle name="1_total_터미널1-0_화명조경_관저조경" xfId="5226"/>
    <cellStyle name="1_total_터미널1-0_화명조경_익산조경" xfId="5227"/>
    <cellStyle name="1_total_터미널1-0_화명조경_충주조경" xfId="5228"/>
    <cellStyle name="1_total_터미널1-0_화정조경" xfId="5229"/>
    <cellStyle name="1_total_터미널1-0_화정조경_관저조경" xfId="5230"/>
    <cellStyle name="1_total_터미널1-0_화정조경_익산조경" xfId="5231"/>
    <cellStyle name="1_total_터미널1-0_화정조경_충주조경" xfId="5232"/>
    <cellStyle name="1_total_학생용사물함등 37규격 (백마종합상사)" xfId="18307"/>
    <cellStyle name="1_total_한수단위수량" xfId="18308"/>
    <cellStyle name="1_total_한의학연구원 총괄" xfId="44073"/>
    <cellStyle name="1_total_한의학연구원 총괄_IT1019" xfId="44074"/>
    <cellStyle name="1_total_한의학연구원 총괄_IT1019_단독정하조 톤당 설치금액 산정 용역" xfId="44075"/>
    <cellStyle name="1_total_한의학연구원 총괄_IT1019_단독정하조 톤당 설치금액 산정 용역(수정)" xfId="44076"/>
    <cellStyle name="1_total_한의학연구원 총괄_IT1019_오수처리시설 톤당 설치금액 산정 용역" xfId="44077"/>
    <cellStyle name="1_total_한의학연구원 총괄_IT1019_오수처리시설 톤당 설치금액 산정 용역(수정)" xfId="44078"/>
    <cellStyle name="1_total_한의학연구원 총괄_강남콜센터" xfId="44079"/>
    <cellStyle name="1_total_한의학연구원 총괄_강남콜센터_단독정하조 톤당 설치금액 산정 용역" xfId="44080"/>
    <cellStyle name="1_total_한의학연구원 총괄_강남콜센터_단독정하조 톤당 설치금액 산정 용역(수정)" xfId="44081"/>
    <cellStyle name="1_total_한의학연구원 총괄_강남콜센터_오수처리시설 톤당 설치금액 산정 용역" xfId="44082"/>
    <cellStyle name="1_total_한의학연구원 총괄_강남콜센터_오수처리시설 톤당 설치금액 산정 용역(수정)" xfId="44083"/>
    <cellStyle name="1_total_한의학연구원 총괄_단독정하조 톤당 설치금액 산정 용역" xfId="44084"/>
    <cellStyle name="1_total_한의학연구원 총괄_단독정하조 톤당 설치금액 산정 용역(수정)" xfId="44085"/>
    <cellStyle name="1_total_한의학연구원 총괄_오수처리시설 톤당 설치금액 산정 용역" xfId="44086"/>
    <cellStyle name="1_total_한의학연구원 총괄_오수처리시설 톤당 설치금액 산정 용역(수정)" xfId="44087"/>
    <cellStyle name="1_total_화명조경" xfId="5233"/>
    <cellStyle name="1_total_화명조경_관저조경" xfId="5234"/>
    <cellStyle name="1_total_화명조경_익산조경" xfId="5235"/>
    <cellStyle name="1_total_화명조경_충주조경" xfId="5236"/>
    <cellStyle name="1_total_화정조경" xfId="5237"/>
    <cellStyle name="1_total_화정조경_관저조경" xfId="5238"/>
    <cellStyle name="1_total_화정조경_익산조경" xfId="5239"/>
    <cellStyle name="1_total_화정조경_충주조경" xfId="5240"/>
    <cellStyle name="1_total_휴게시설" xfId="18309"/>
    <cellStyle name="1_total_휴게시설_NEW단위수량-주산" xfId="18310"/>
    <cellStyle name="1_total_휴게시설_남대천단위수량" xfId="18311"/>
    <cellStyle name="1_total_휴게시설_단위수량" xfId="18312"/>
    <cellStyle name="1_total_휴게시설_단위수량1" xfId="18313"/>
    <cellStyle name="1_total_휴게시설_단위수량15" xfId="18314"/>
    <cellStyle name="1_total_휴게시설_도곡단위수량" xfId="18315"/>
    <cellStyle name="1_total_휴게시설_수량산출서-11.25" xfId="18316"/>
    <cellStyle name="1_total_휴게시설_수량산출서-11.25_NEW단위수량-주산" xfId="18317"/>
    <cellStyle name="1_total_휴게시설_수량산출서-11.25_남대천단위수량" xfId="18318"/>
    <cellStyle name="1_total_휴게시설_수량산출서-11.25_단위수량" xfId="18319"/>
    <cellStyle name="1_total_휴게시설_수량산출서-11.25_단위수량1" xfId="18320"/>
    <cellStyle name="1_total_휴게시설_수량산출서-11.25_단위수량15" xfId="18321"/>
    <cellStyle name="1_total_휴게시설_수량산출서-11.25_도곡단위수량" xfId="18322"/>
    <cellStyle name="1_total_휴게시설_수량산출서-11.25_철거단위수량" xfId="18323"/>
    <cellStyle name="1_total_휴게시설_수량산출서-11.25_철거수량" xfId="18324"/>
    <cellStyle name="1_total_휴게시설_수량산출서-11.25_한수단위수량" xfId="18325"/>
    <cellStyle name="1_total_휴게시설_수량산출서-1201" xfId="18326"/>
    <cellStyle name="1_total_휴게시설_수량산출서-1201_NEW단위수량-주산" xfId="18327"/>
    <cellStyle name="1_total_휴게시설_수량산출서-1201_남대천단위수량" xfId="18328"/>
    <cellStyle name="1_total_휴게시설_수량산출서-1201_단위수량" xfId="18329"/>
    <cellStyle name="1_total_휴게시설_수량산출서-1201_단위수량1" xfId="18330"/>
    <cellStyle name="1_total_휴게시설_수량산출서-1201_단위수량15" xfId="18331"/>
    <cellStyle name="1_total_휴게시설_수량산출서-1201_도곡단위수량" xfId="18332"/>
    <cellStyle name="1_total_휴게시설_수량산출서-1201_철거단위수량" xfId="18333"/>
    <cellStyle name="1_total_휴게시설_수량산출서-1201_철거수량" xfId="18334"/>
    <cellStyle name="1_total_휴게시설_수량산출서-1201_한수단위수량" xfId="18335"/>
    <cellStyle name="1_total_휴게시설_시설물단위수량" xfId="18336"/>
    <cellStyle name="1_total_휴게시설_시설물단위수량1" xfId="18337"/>
    <cellStyle name="1_total_휴게시설_시설물단위수량1_시설물단위수량" xfId="18338"/>
    <cellStyle name="1_total_휴게시설_오창수량산출서" xfId="18339"/>
    <cellStyle name="1_total_휴게시설_오창수량산출서_NEW단위수량-주산" xfId="18340"/>
    <cellStyle name="1_total_휴게시설_오창수량산출서_남대천단위수량" xfId="18341"/>
    <cellStyle name="1_total_휴게시설_오창수량산출서_단위수량" xfId="18342"/>
    <cellStyle name="1_total_휴게시설_오창수량산출서_단위수량1" xfId="18343"/>
    <cellStyle name="1_total_휴게시설_오창수량산출서_단위수량15" xfId="18344"/>
    <cellStyle name="1_total_휴게시설_오창수량산출서_도곡단위수량" xfId="18345"/>
    <cellStyle name="1_total_휴게시설_오창수량산출서_수량산출서-11.25" xfId="18346"/>
    <cellStyle name="1_total_휴게시설_오창수량산출서_수량산출서-11.25_NEW단위수량-주산" xfId="18347"/>
    <cellStyle name="1_total_휴게시설_오창수량산출서_수량산출서-11.25_남대천단위수량" xfId="18348"/>
    <cellStyle name="1_total_휴게시설_오창수량산출서_수량산출서-11.25_단위수량" xfId="18349"/>
    <cellStyle name="1_total_휴게시설_오창수량산출서_수량산출서-11.25_단위수량1" xfId="18350"/>
    <cellStyle name="1_total_휴게시설_오창수량산출서_수량산출서-11.25_단위수량15" xfId="18351"/>
    <cellStyle name="1_total_휴게시설_오창수량산출서_수량산출서-11.25_도곡단위수량" xfId="18352"/>
    <cellStyle name="1_total_휴게시설_오창수량산출서_수량산출서-11.25_철거단위수량" xfId="18353"/>
    <cellStyle name="1_total_휴게시설_오창수량산출서_수량산출서-11.25_철거수량" xfId="18354"/>
    <cellStyle name="1_total_휴게시설_오창수량산출서_수량산출서-11.25_한수단위수량" xfId="18355"/>
    <cellStyle name="1_total_휴게시설_오창수량산출서_수량산출서-1201" xfId="18356"/>
    <cellStyle name="1_total_휴게시설_오창수량산출서_수량산출서-1201_NEW단위수량-주산" xfId="18357"/>
    <cellStyle name="1_total_휴게시설_오창수량산출서_수량산출서-1201_남대천단위수량" xfId="18358"/>
    <cellStyle name="1_total_휴게시설_오창수량산출서_수량산출서-1201_단위수량" xfId="18359"/>
    <cellStyle name="1_total_휴게시설_오창수량산출서_수량산출서-1201_단위수량1" xfId="18360"/>
    <cellStyle name="1_total_휴게시설_오창수량산출서_수량산출서-1201_단위수량15" xfId="18361"/>
    <cellStyle name="1_total_휴게시설_오창수량산출서_수량산출서-1201_도곡단위수량" xfId="18362"/>
    <cellStyle name="1_total_휴게시설_오창수량산출서_수량산출서-1201_철거단위수량" xfId="18363"/>
    <cellStyle name="1_total_휴게시설_오창수량산출서_수량산출서-1201_철거수량" xfId="18364"/>
    <cellStyle name="1_total_휴게시설_오창수량산출서_수량산출서-1201_한수단위수량" xfId="18365"/>
    <cellStyle name="1_total_휴게시설_오창수량산출서_시설물단위수량" xfId="18366"/>
    <cellStyle name="1_total_휴게시설_오창수량산출서_시설물단위수량1" xfId="18367"/>
    <cellStyle name="1_total_휴게시설_오창수량산출서_시설물단위수량1_시설물단위수량" xfId="18368"/>
    <cellStyle name="1_total_휴게시설_오창수량산출서_철거단위수량" xfId="18369"/>
    <cellStyle name="1_total_휴게시설_오창수량산출서_철거수량" xfId="18370"/>
    <cellStyle name="1_total_휴게시설_오창수량산출서_한수단위수량" xfId="18371"/>
    <cellStyle name="1_total_휴게시설_철거단위수량" xfId="18372"/>
    <cellStyle name="1_total_휴게시설_철거수량" xfId="18373"/>
    <cellStyle name="1_total_휴게시설_한수단위수량" xfId="18374"/>
    <cellStyle name="1_tree" xfId="1577"/>
    <cellStyle name="1_tree 2" xfId="18375"/>
    <cellStyle name="1_tree 3" xfId="18376"/>
    <cellStyle name="1_tree 4" xfId="18377"/>
    <cellStyle name="1_tree_10.24종합" xfId="18378"/>
    <cellStyle name="1_tree_10.24종합_NEW단위수량-주산" xfId="18379"/>
    <cellStyle name="1_tree_10.24종합_남대천단위수량" xfId="18380"/>
    <cellStyle name="1_tree_10.24종합_단위수량" xfId="18381"/>
    <cellStyle name="1_tree_10.24종합_단위수량1" xfId="18382"/>
    <cellStyle name="1_tree_10.24종합_단위수량15" xfId="18383"/>
    <cellStyle name="1_tree_10.24종합_도곡단위수량" xfId="18384"/>
    <cellStyle name="1_tree_10.24종합_수량산출서-11.25" xfId="18385"/>
    <cellStyle name="1_tree_10.24종합_수량산출서-11.25_NEW단위수량-주산" xfId="18386"/>
    <cellStyle name="1_tree_10.24종합_수량산출서-11.25_남대천단위수량" xfId="18387"/>
    <cellStyle name="1_tree_10.24종합_수량산출서-11.25_단위수량" xfId="18388"/>
    <cellStyle name="1_tree_10.24종합_수량산출서-11.25_단위수량1" xfId="18389"/>
    <cellStyle name="1_tree_10.24종합_수량산출서-11.25_단위수량15" xfId="18390"/>
    <cellStyle name="1_tree_10.24종합_수량산출서-11.25_도곡단위수량" xfId="18391"/>
    <cellStyle name="1_tree_10.24종합_수량산출서-11.25_철거단위수량" xfId="18392"/>
    <cellStyle name="1_tree_10.24종합_수량산출서-11.25_철거수량" xfId="18393"/>
    <cellStyle name="1_tree_10.24종합_수량산출서-11.25_한수단위수량" xfId="18394"/>
    <cellStyle name="1_tree_10.24종합_수량산출서-1201" xfId="18395"/>
    <cellStyle name="1_tree_10.24종합_수량산출서-1201_NEW단위수량-주산" xfId="18396"/>
    <cellStyle name="1_tree_10.24종합_수량산출서-1201_남대천단위수량" xfId="18397"/>
    <cellStyle name="1_tree_10.24종합_수량산출서-1201_단위수량" xfId="18398"/>
    <cellStyle name="1_tree_10.24종합_수량산출서-1201_단위수량1" xfId="18399"/>
    <cellStyle name="1_tree_10.24종합_수량산출서-1201_단위수량15" xfId="18400"/>
    <cellStyle name="1_tree_10.24종합_수량산출서-1201_도곡단위수량" xfId="18401"/>
    <cellStyle name="1_tree_10.24종합_수량산출서-1201_철거단위수량" xfId="18402"/>
    <cellStyle name="1_tree_10.24종합_수량산출서-1201_철거수량" xfId="18403"/>
    <cellStyle name="1_tree_10.24종합_수량산출서-1201_한수단위수량" xfId="18404"/>
    <cellStyle name="1_tree_10.24종합_시설물단위수량" xfId="18405"/>
    <cellStyle name="1_tree_10.24종합_시설물단위수량1" xfId="18406"/>
    <cellStyle name="1_tree_10.24종합_시설물단위수량1_시설물단위수량" xfId="18407"/>
    <cellStyle name="1_tree_10.24종합_오창수량산출서" xfId="18408"/>
    <cellStyle name="1_tree_10.24종합_오창수량산출서_NEW단위수량-주산" xfId="18409"/>
    <cellStyle name="1_tree_10.24종합_오창수량산출서_남대천단위수량" xfId="18410"/>
    <cellStyle name="1_tree_10.24종합_오창수량산출서_단위수량" xfId="18411"/>
    <cellStyle name="1_tree_10.24종합_오창수량산출서_단위수량1" xfId="18412"/>
    <cellStyle name="1_tree_10.24종합_오창수량산출서_단위수량15" xfId="18413"/>
    <cellStyle name="1_tree_10.24종합_오창수량산출서_도곡단위수량" xfId="18414"/>
    <cellStyle name="1_tree_10.24종합_오창수량산출서_수량산출서-11.25" xfId="18415"/>
    <cellStyle name="1_tree_10.24종합_오창수량산출서_수량산출서-11.25_NEW단위수량-주산" xfId="18416"/>
    <cellStyle name="1_tree_10.24종합_오창수량산출서_수량산출서-11.25_남대천단위수량" xfId="18417"/>
    <cellStyle name="1_tree_10.24종합_오창수량산출서_수량산출서-11.25_단위수량" xfId="18418"/>
    <cellStyle name="1_tree_10.24종합_오창수량산출서_수량산출서-11.25_단위수량1" xfId="18419"/>
    <cellStyle name="1_tree_10.24종합_오창수량산출서_수량산출서-11.25_단위수량15" xfId="18420"/>
    <cellStyle name="1_tree_10.24종합_오창수량산출서_수량산출서-11.25_도곡단위수량" xfId="18421"/>
    <cellStyle name="1_tree_10.24종합_오창수량산출서_수량산출서-11.25_철거단위수량" xfId="18422"/>
    <cellStyle name="1_tree_10.24종합_오창수량산출서_수량산출서-11.25_철거수량" xfId="18423"/>
    <cellStyle name="1_tree_10.24종합_오창수량산출서_수량산출서-11.25_한수단위수량" xfId="18424"/>
    <cellStyle name="1_tree_10.24종합_오창수량산출서_수량산출서-1201" xfId="18425"/>
    <cellStyle name="1_tree_10.24종합_오창수량산출서_수량산출서-1201_NEW단위수량-주산" xfId="18426"/>
    <cellStyle name="1_tree_10.24종합_오창수량산출서_수량산출서-1201_남대천단위수량" xfId="18427"/>
    <cellStyle name="1_tree_10.24종합_오창수량산출서_수량산출서-1201_단위수량" xfId="18428"/>
    <cellStyle name="1_tree_10.24종합_오창수량산출서_수량산출서-1201_단위수량1" xfId="18429"/>
    <cellStyle name="1_tree_10.24종합_오창수량산출서_수량산출서-1201_단위수량15" xfId="18430"/>
    <cellStyle name="1_tree_10.24종합_오창수량산출서_수량산출서-1201_도곡단위수량" xfId="18431"/>
    <cellStyle name="1_tree_10.24종합_오창수량산출서_수량산출서-1201_철거단위수량" xfId="18432"/>
    <cellStyle name="1_tree_10.24종합_오창수량산출서_수량산출서-1201_철거수량" xfId="18433"/>
    <cellStyle name="1_tree_10.24종합_오창수량산출서_수량산출서-1201_한수단위수량" xfId="18434"/>
    <cellStyle name="1_tree_10.24종합_오창수량산출서_시설물단위수량" xfId="18435"/>
    <cellStyle name="1_tree_10.24종합_오창수량산출서_시설물단위수량1" xfId="18436"/>
    <cellStyle name="1_tree_10.24종합_오창수량산출서_시설물단위수량1_시설물단위수량" xfId="18437"/>
    <cellStyle name="1_tree_10.24종합_오창수량산출서_철거단위수량" xfId="18438"/>
    <cellStyle name="1_tree_10.24종합_오창수량산출서_철거수량" xfId="18439"/>
    <cellStyle name="1_tree_10.24종합_오창수량산출서_한수단위수량" xfId="18440"/>
    <cellStyle name="1_tree_10.24종합_철거단위수량" xfId="18441"/>
    <cellStyle name="1_tree_10.24종합_철거수량" xfId="18442"/>
    <cellStyle name="1_tree_10.24종합_한수단위수량" xfId="18443"/>
    <cellStyle name="1_tree_2005년도 직포매트" xfId="18444"/>
    <cellStyle name="1_tree_2005년도 직포매트_관악로1-설치" xfId="44088"/>
    <cellStyle name="1_tree_2005년도 직포매트_난지-BIO-CAT-060509" xfId="18445"/>
    <cellStyle name="1_tree_2005년도 직포매트_난지-BIO-CAT-060509_관악로1-설치" xfId="44089"/>
    <cellStyle name="1_tree_2005년도 직포매트_학생용사물함등 37규격 (백마종합상사)" xfId="18446"/>
    <cellStyle name="1_tree_2005년도 직포매트_학생용사물함등 37규격 (백마종합상사) 2" xfId="44090"/>
    <cellStyle name="1_tree_2005년도 직포매트_학생용사물함등 37규격 (백마종합상사) 2 2" xfId="44091"/>
    <cellStyle name="1_tree_2005년도 직포매트_학생용사물함등 37규격 (백마종합상사) 3" xfId="44092"/>
    <cellStyle name="1_tree_2005년도 직포매트_학생용사물함등 37규격 (백마종합상사)_관악로1-설치" xfId="44093"/>
    <cellStyle name="1_tree_2차 변경설계내역(최종)20091223" xfId="44094"/>
    <cellStyle name="1_tree_IT1019" xfId="44095"/>
    <cellStyle name="1_tree_IT1019_IT1019" xfId="44096"/>
    <cellStyle name="1_tree_IT1019_IT1019_단독정하조 톤당 설치금액 산정 용역" xfId="44097"/>
    <cellStyle name="1_tree_IT1019_IT1019_단독정하조 톤당 설치금액 산정 용역(수정)" xfId="44098"/>
    <cellStyle name="1_tree_IT1019_IT1019_오수처리시설 톤당 설치금액 산정 용역" xfId="44099"/>
    <cellStyle name="1_tree_IT1019_IT1019_오수처리시설 톤당 설치금액 산정 용역(수정)" xfId="44100"/>
    <cellStyle name="1_tree_IT1019_강남콜센터" xfId="44101"/>
    <cellStyle name="1_tree_IT1019_강남콜센터_단독정하조 톤당 설치금액 산정 용역" xfId="44102"/>
    <cellStyle name="1_tree_IT1019_강남콜센터_단독정하조 톤당 설치금액 산정 용역(수정)" xfId="44103"/>
    <cellStyle name="1_tree_IT1019_강남콜센터_오수처리시설 톤당 설치금액 산정 용역" xfId="44104"/>
    <cellStyle name="1_tree_IT1019_강남콜센터_오수처리시설 톤당 설치금액 산정 용역(수정)" xfId="44105"/>
    <cellStyle name="1_tree_IT1019_단독정하조 톤당 설치금액 산정 용역" xfId="44106"/>
    <cellStyle name="1_tree_IT1019_단독정하조 톤당 설치금액 산정 용역(수정)" xfId="44107"/>
    <cellStyle name="1_tree_IT1019_오수처리시설 톤당 설치금액 산정 용역" xfId="44108"/>
    <cellStyle name="1_tree_IT1019_오수처리시설 톤당 설치금액 산정 용역(수정)" xfId="44109"/>
    <cellStyle name="1_tree_NEW단위수량" xfId="18447"/>
    <cellStyle name="1_tree_NEW단위수량-영동" xfId="18448"/>
    <cellStyle name="1_tree_NEW단위수량-주산" xfId="18449"/>
    <cellStyle name="1_tree_Sheet1" xfId="5241"/>
    <cellStyle name="1_tree_Sheet1_00갑지" xfId="5242"/>
    <cellStyle name="1_tree_Sheet1_00갑지_설계내역서" xfId="5243"/>
    <cellStyle name="1_tree_Sheet1_00갑지_설계내역서_화명조경" xfId="5244"/>
    <cellStyle name="1_tree_Sheet1_00갑지_설계내역서_화명조경_관저조경" xfId="5245"/>
    <cellStyle name="1_tree_Sheet1_00갑지_설계내역서_화명조경_익산조경" xfId="5246"/>
    <cellStyle name="1_tree_Sheet1_00갑지_설계내역서_화명조경_충주조경" xfId="5247"/>
    <cellStyle name="1_tree_Sheet1_00갑지_설계내역서_화정조경" xfId="5248"/>
    <cellStyle name="1_tree_Sheet1_00갑지_설계내역서_화정조경_관저조경" xfId="5249"/>
    <cellStyle name="1_tree_Sheet1_00갑지_설계내역서_화정조경_익산조경" xfId="5250"/>
    <cellStyle name="1_tree_Sheet1_00갑지_설계내역서_화정조경_충주조경" xfId="5251"/>
    <cellStyle name="1_tree_Sheet1_00갑지_설계내역서1월7일" xfId="5252"/>
    <cellStyle name="1_tree_Sheet1_00갑지_설계내역서1월7일_화명조경" xfId="5253"/>
    <cellStyle name="1_tree_Sheet1_00갑지_설계내역서1월7일_화명조경_관저조경" xfId="5254"/>
    <cellStyle name="1_tree_Sheet1_00갑지_설계내역서1월7일_화명조경_익산조경" xfId="5255"/>
    <cellStyle name="1_tree_Sheet1_00갑지_설계내역서1월7일_화명조경_충주조경" xfId="5256"/>
    <cellStyle name="1_tree_Sheet1_00갑지_설계내역서1월7일_화정조경" xfId="5257"/>
    <cellStyle name="1_tree_Sheet1_00갑지_설계내역서1월7일_화정조경_관저조경" xfId="5258"/>
    <cellStyle name="1_tree_Sheet1_00갑지_설계내역서1월7일_화정조경_익산조경" xfId="5259"/>
    <cellStyle name="1_tree_Sheet1_00갑지_설계내역서1월7일_화정조경_충주조경" xfId="5260"/>
    <cellStyle name="1_tree_Sheet1_00갑지_화명조경" xfId="5261"/>
    <cellStyle name="1_tree_Sheet1_00갑지_화명조경_관저조경" xfId="5262"/>
    <cellStyle name="1_tree_Sheet1_00갑지_화명조경_익산조경" xfId="5263"/>
    <cellStyle name="1_tree_Sheet1_00갑지_화명조경_충주조경" xfId="5264"/>
    <cellStyle name="1_tree_Sheet1_00갑지_화정조경" xfId="5265"/>
    <cellStyle name="1_tree_Sheet1_00갑지_화정조경_관저조경" xfId="5266"/>
    <cellStyle name="1_tree_Sheet1_00갑지_화정조경_익산조경" xfId="5267"/>
    <cellStyle name="1_tree_Sheet1_00갑지_화정조경_충주조경" xfId="5268"/>
    <cellStyle name="1_tree_Sheet1_과천놀이터설계서" xfId="5269"/>
    <cellStyle name="1_tree_Sheet1_과천놀이터설계서_설계내역서" xfId="5270"/>
    <cellStyle name="1_tree_Sheet1_과천놀이터설계서_설계내역서_화명조경" xfId="5271"/>
    <cellStyle name="1_tree_Sheet1_과천놀이터설계서_설계내역서_화명조경_관저조경" xfId="5272"/>
    <cellStyle name="1_tree_Sheet1_과천놀이터설계서_설계내역서_화명조경_익산조경" xfId="5273"/>
    <cellStyle name="1_tree_Sheet1_과천놀이터설계서_설계내역서_화명조경_충주조경" xfId="5274"/>
    <cellStyle name="1_tree_Sheet1_과천놀이터설계서_설계내역서_화정조경" xfId="5275"/>
    <cellStyle name="1_tree_Sheet1_과천놀이터설계서_설계내역서_화정조경_관저조경" xfId="5276"/>
    <cellStyle name="1_tree_Sheet1_과천놀이터설계서_설계내역서_화정조경_익산조경" xfId="5277"/>
    <cellStyle name="1_tree_Sheet1_과천놀이터설계서_설계내역서_화정조경_충주조경" xfId="5278"/>
    <cellStyle name="1_tree_Sheet1_과천놀이터설계서_설계내역서1월7일" xfId="5279"/>
    <cellStyle name="1_tree_Sheet1_과천놀이터설계서_설계내역서1월7일_화명조경" xfId="5280"/>
    <cellStyle name="1_tree_Sheet1_과천놀이터설계서_설계내역서1월7일_화명조경_관저조경" xfId="5281"/>
    <cellStyle name="1_tree_Sheet1_과천놀이터설계서_설계내역서1월7일_화명조경_익산조경" xfId="5282"/>
    <cellStyle name="1_tree_Sheet1_과천놀이터설계서_설계내역서1월7일_화명조경_충주조경" xfId="5283"/>
    <cellStyle name="1_tree_Sheet1_과천놀이터설계서_설계내역서1월7일_화정조경" xfId="5284"/>
    <cellStyle name="1_tree_Sheet1_과천놀이터설계서_설계내역서1월7일_화정조경_관저조경" xfId="5285"/>
    <cellStyle name="1_tree_Sheet1_과천놀이터설계서_설계내역서1월7일_화정조경_익산조경" xfId="5286"/>
    <cellStyle name="1_tree_Sheet1_과천놀이터설계서_설계내역서1월7일_화정조경_충주조경" xfId="5287"/>
    <cellStyle name="1_tree_Sheet1_과천놀이터설계서_화명조경" xfId="5288"/>
    <cellStyle name="1_tree_Sheet1_과천놀이터설계서_화명조경_관저조경" xfId="5289"/>
    <cellStyle name="1_tree_Sheet1_과천놀이터설계서_화명조경_익산조경" xfId="5290"/>
    <cellStyle name="1_tree_Sheet1_과천놀이터설계서_화명조경_충주조경" xfId="5291"/>
    <cellStyle name="1_tree_Sheet1_과천놀이터설계서_화정조경" xfId="5292"/>
    <cellStyle name="1_tree_Sheet1_과천놀이터설계서_화정조경_관저조경" xfId="5293"/>
    <cellStyle name="1_tree_Sheet1_과천놀이터설계서_화정조경_익산조경" xfId="5294"/>
    <cellStyle name="1_tree_Sheet1_과천놀이터설계서_화정조경_충주조경" xfId="5295"/>
    <cellStyle name="1_tree_Sheet1_총괄갑지" xfId="5296"/>
    <cellStyle name="1_tree_Sheet1_총괄갑지_설계내역서" xfId="5297"/>
    <cellStyle name="1_tree_Sheet1_총괄갑지_설계내역서_화명조경" xfId="5298"/>
    <cellStyle name="1_tree_Sheet1_총괄갑지_설계내역서_화명조경_관저조경" xfId="5299"/>
    <cellStyle name="1_tree_Sheet1_총괄갑지_설계내역서_화명조경_익산조경" xfId="5300"/>
    <cellStyle name="1_tree_Sheet1_총괄갑지_설계내역서_화명조경_충주조경" xfId="5301"/>
    <cellStyle name="1_tree_Sheet1_총괄갑지_설계내역서_화정조경" xfId="5302"/>
    <cellStyle name="1_tree_Sheet1_총괄갑지_설계내역서_화정조경_관저조경" xfId="5303"/>
    <cellStyle name="1_tree_Sheet1_총괄갑지_설계내역서_화정조경_익산조경" xfId="5304"/>
    <cellStyle name="1_tree_Sheet1_총괄갑지_설계내역서_화정조경_충주조경" xfId="5305"/>
    <cellStyle name="1_tree_Sheet1_총괄갑지_설계내역서1월7일" xfId="5306"/>
    <cellStyle name="1_tree_Sheet1_총괄갑지_설계내역서1월7일_화명조경" xfId="5307"/>
    <cellStyle name="1_tree_Sheet1_총괄갑지_설계내역서1월7일_화명조경_관저조경" xfId="5308"/>
    <cellStyle name="1_tree_Sheet1_총괄갑지_설계내역서1월7일_화명조경_익산조경" xfId="5309"/>
    <cellStyle name="1_tree_Sheet1_총괄갑지_설계내역서1월7일_화명조경_충주조경" xfId="5310"/>
    <cellStyle name="1_tree_Sheet1_총괄갑지_설계내역서1월7일_화정조경" xfId="5311"/>
    <cellStyle name="1_tree_Sheet1_총괄갑지_설계내역서1월7일_화정조경_관저조경" xfId="5312"/>
    <cellStyle name="1_tree_Sheet1_총괄갑지_설계내역서1월7일_화정조경_익산조경" xfId="5313"/>
    <cellStyle name="1_tree_Sheet1_총괄갑지_설계내역서1월7일_화정조경_충주조경" xfId="5314"/>
    <cellStyle name="1_tree_Sheet1_총괄갑지_화명조경" xfId="5315"/>
    <cellStyle name="1_tree_Sheet1_총괄갑지_화명조경_관저조경" xfId="5316"/>
    <cellStyle name="1_tree_Sheet1_총괄갑지_화명조경_익산조경" xfId="5317"/>
    <cellStyle name="1_tree_Sheet1_총괄갑지_화명조경_충주조경" xfId="5318"/>
    <cellStyle name="1_tree_Sheet1_총괄갑지_화정조경" xfId="5319"/>
    <cellStyle name="1_tree_Sheet1_총괄갑지_화정조경_관저조경" xfId="5320"/>
    <cellStyle name="1_tree_Sheet1_총괄갑지_화정조경_익산조경" xfId="5321"/>
    <cellStyle name="1_tree_Sheet1_총괄갑지_화정조경_충주조경" xfId="5322"/>
    <cellStyle name="1_tree_Sheet1_총괄내역서" xfId="5323"/>
    <cellStyle name="1_tree_Sheet1_총괄내역서_설계내역서" xfId="5324"/>
    <cellStyle name="1_tree_Sheet1_총괄내역서_설계내역서_화명조경" xfId="5325"/>
    <cellStyle name="1_tree_Sheet1_총괄내역서_설계내역서_화명조경_관저조경" xfId="5326"/>
    <cellStyle name="1_tree_Sheet1_총괄내역서_설계내역서_화명조경_익산조경" xfId="5327"/>
    <cellStyle name="1_tree_Sheet1_총괄내역서_설계내역서_화명조경_충주조경" xfId="5328"/>
    <cellStyle name="1_tree_Sheet1_총괄내역서_설계내역서_화정조경" xfId="5329"/>
    <cellStyle name="1_tree_Sheet1_총괄내역서_설계내역서_화정조경_관저조경" xfId="5330"/>
    <cellStyle name="1_tree_Sheet1_총괄내역서_설계내역서_화정조경_익산조경" xfId="5331"/>
    <cellStyle name="1_tree_Sheet1_총괄내역서_설계내역서_화정조경_충주조경" xfId="5332"/>
    <cellStyle name="1_tree_Sheet1_총괄내역서_설계내역서1월7일" xfId="5333"/>
    <cellStyle name="1_tree_Sheet1_총괄내역서_설계내역서1월7일_화명조경" xfId="5334"/>
    <cellStyle name="1_tree_Sheet1_총괄내역서_설계내역서1월7일_화명조경_관저조경" xfId="5335"/>
    <cellStyle name="1_tree_Sheet1_총괄내역서_설계내역서1월7일_화명조경_익산조경" xfId="5336"/>
    <cellStyle name="1_tree_Sheet1_총괄내역서_설계내역서1월7일_화명조경_충주조경" xfId="5337"/>
    <cellStyle name="1_tree_Sheet1_총괄내역서_설계내역서1월7일_화정조경" xfId="5338"/>
    <cellStyle name="1_tree_Sheet1_총괄내역서_설계내역서1월7일_화정조경_관저조경" xfId="5339"/>
    <cellStyle name="1_tree_Sheet1_총괄내역서_설계내역서1월7일_화정조경_익산조경" xfId="5340"/>
    <cellStyle name="1_tree_Sheet1_총괄내역서_설계내역서1월7일_화정조경_충주조경" xfId="5341"/>
    <cellStyle name="1_tree_Sheet1_총괄내역서_화명조경" xfId="5342"/>
    <cellStyle name="1_tree_Sheet1_총괄내역서_화명조경_관저조경" xfId="5343"/>
    <cellStyle name="1_tree_Sheet1_총괄내역서_화명조경_익산조경" xfId="5344"/>
    <cellStyle name="1_tree_Sheet1_총괄내역서_화명조경_충주조경" xfId="5345"/>
    <cellStyle name="1_tree_Sheet1_총괄내역서_화정조경" xfId="5346"/>
    <cellStyle name="1_tree_Sheet1_총괄내역서_화정조경_관저조경" xfId="5347"/>
    <cellStyle name="1_tree_Sheet1_총괄내역서_화정조경_익산조경" xfId="5348"/>
    <cellStyle name="1_tree_Sheet1_총괄내역서_화정조경_충주조경" xfId="5349"/>
    <cellStyle name="1_tree_Sheet1_화명조경" xfId="5350"/>
    <cellStyle name="1_tree_Sheet1_화명조경_관저조경" xfId="5351"/>
    <cellStyle name="1_tree_Sheet1_화명조경_익산조경" xfId="5352"/>
    <cellStyle name="1_tree_Sheet1_화명조경_충주조경" xfId="5353"/>
    <cellStyle name="1_tree_Sheet1_화정조경" xfId="5354"/>
    <cellStyle name="1_tree_Sheet1_화정조경_관저조경" xfId="5355"/>
    <cellStyle name="1_tree_Sheet1_화정조경_익산조경" xfId="5356"/>
    <cellStyle name="1_tree_Sheet1_화정조경_충주조경" xfId="5357"/>
    <cellStyle name="1_tree_갑지0601" xfId="5358"/>
    <cellStyle name="1_tree_갑지0601_00갑지" xfId="5359"/>
    <cellStyle name="1_tree_갑지0601_00갑지_설계내역서" xfId="5360"/>
    <cellStyle name="1_tree_갑지0601_00갑지_설계내역서_화명조경" xfId="5361"/>
    <cellStyle name="1_tree_갑지0601_00갑지_설계내역서_화명조경_관저조경" xfId="5362"/>
    <cellStyle name="1_tree_갑지0601_00갑지_설계내역서_화명조경_익산조경" xfId="5363"/>
    <cellStyle name="1_tree_갑지0601_00갑지_설계내역서_화명조경_충주조경" xfId="5364"/>
    <cellStyle name="1_tree_갑지0601_00갑지_설계내역서_화정조경" xfId="5365"/>
    <cellStyle name="1_tree_갑지0601_00갑지_설계내역서_화정조경_관저조경" xfId="5366"/>
    <cellStyle name="1_tree_갑지0601_00갑지_설계내역서_화정조경_익산조경" xfId="5367"/>
    <cellStyle name="1_tree_갑지0601_00갑지_설계내역서_화정조경_충주조경" xfId="5368"/>
    <cellStyle name="1_tree_갑지0601_00갑지_설계내역서1월7일" xfId="5369"/>
    <cellStyle name="1_tree_갑지0601_00갑지_설계내역서1월7일_화명조경" xfId="5370"/>
    <cellStyle name="1_tree_갑지0601_00갑지_설계내역서1월7일_화명조경_관저조경" xfId="5371"/>
    <cellStyle name="1_tree_갑지0601_00갑지_설계내역서1월7일_화명조경_익산조경" xfId="5372"/>
    <cellStyle name="1_tree_갑지0601_00갑지_설계내역서1월7일_화명조경_충주조경" xfId="5373"/>
    <cellStyle name="1_tree_갑지0601_00갑지_설계내역서1월7일_화정조경" xfId="5374"/>
    <cellStyle name="1_tree_갑지0601_00갑지_설계내역서1월7일_화정조경_관저조경" xfId="5375"/>
    <cellStyle name="1_tree_갑지0601_00갑지_설계내역서1월7일_화정조경_익산조경" xfId="5376"/>
    <cellStyle name="1_tree_갑지0601_00갑지_설계내역서1월7일_화정조경_충주조경" xfId="5377"/>
    <cellStyle name="1_tree_갑지0601_00갑지_화명조경" xfId="5378"/>
    <cellStyle name="1_tree_갑지0601_00갑지_화명조경_관저조경" xfId="5379"/>
    <cellStyle name="1_tree_갑지0601_00갑지_화명조경_익산조경" xfId="5380"/>
    <cellStyle name="1_tree_갑지0601_00갑지_화명조경_충주조경" xfId="5381"/>
    <cellStyle name="1_tree_갑지0601_00갑지_화정조경" xfId="5382"/>
    <cellStyle name="1_tree_갑지0601_00갑지_화정조경_관저조경" xfId="5383"/>
    <cellStyle name="1_tree_갑지0601_00갑지_화정조경_익산조경" xfId="5384"/>
    <cellStyle name="1_tree_갑지0601_00갑지_화정조경_충주조경" xfId="5385"/>
    <cellStyle name="1_tree_갑지0601_과천놀이터설계서" xfId="5386"/>
    <cellStyle name="1_tree_갑지0601_과천놀이터설계서_설계내역서" xfId="5387"/>
    <cellStyle name="1_tree_갑지0601_과천놀이터설계서_설계내역서_화명조경" xfId="5388"/>
    <cellStyle name="1_tree_갑지0601_과천놀이터설계서_설계내역서_화명조경_관저조경" xfId="5389"/>
    <cellStyle name="1_tree_갑지0601_과천놀이터설계서_설계내역서_화명조경_익산조경" xfId="5390"/>
    <cellStyle name="1_tree_갑지0601_과천놀이터설계서_설계내역서_화명조경_충주조경" xfId="5391"/>
    <cellStyle name="1_tree_갑지0601_과천놀이터설계서_설계내역서_화정조경" xfId="5392"/>
    <cellStyle name="1_tree_갑지0601_과천놀이터설계서_설계내역서_화정조경_관저조경" xfId="5393"/>
    <cellStyle name="1_tree_갑지0601_과천놀이터설계서_설계내역서_화정조경_익산조경" xfId="5394"/>
    <cellStyle name="1_tree_갑지0601_과천놀이터설계서_설계내역서_화정조경_충주조경" xfId="5395"/>
    <cellStyle name="1_tree_갑지0601_과천놀이터설계서_설계내역서1월7일" xfId="5396"/>
    <cellStyle name="1_tree_갑지0601_과천놀이터설계서_설계내역서1월7일_화명조경" xfId="5397"/>
    <cellStyle name="1_tree_갑지0601_과천놀이터설계서_설계내역서1월7일_화명조경_관저조경" xfId="5398"/>
    <cellStyle name="1_tree_갑지0601_과천놀이터설계서_설계내역서1월7일_화명조경_익산조경" xfId="5399"/>
    <cellStyle name="1_tree_갑지0601_과천놀이터설계서_설계내역서1월7일_화명조경_충주조경" xfId="5400"/>
    <cellStyle name="1_tree_갑지0601_과천놀이터설계서_설계내역서1월7일_화정조경" xfId="5401"/>
    <cellStyle name="1_tree_갑지0601_과천놀이터설계서_설계내역서1월7일_화정조경_관저조경" xfId="5402"/>
    <cellStyle name="1_tree_갑지0601_과천놀이터설계서_설계내역서1월7일_화정조경_익산조경" xfId="5403"/>
    <cellStyle name="1_tree_갑지0601_과천놀이터설계서_설계내역서1월7일_화정조경_충주조경" xfId="5404"/>
    <cellStyle name="1_tree_갑지0601_과천놀이터설계서_화명조경" xfId="5405"/>
    <cellStyle name="1_tree_갑지0601_과천놀이터설계서_화명조경_관저조경" xfId="5406"/>
    <cellStyle name="1_tree_갑지0601_과천놀이터설계서_화명조경_익산조경" xfId="5407"/>
    <cellStyle name="1_tree_갑지0601_과천놀이터설계서_화명조경_충주조경" xfId="5408"/>
    <cellStyle name="1_tree_갑지0601_과천놀이터설계서_화정조경" xfId="5409"/>
    <cellStyle name="1_tree_갑지0601_과천놀이터설계서_화정조경_관저조경" xfId="5410"/>
    <cellStyle name="1_tree_갑지0601_과천놀이터설계서_화정조경_익산조경" xfId="5411"/>
    <cellStyle name="1_tree_갑지0601_과천놀이터설계서_화정조경_충주조경" xfId="5412"/>
    <cellStyle name="1_tree_갑지0601_총괄갑지" xfId="5413"/>
    <cellStyle name="1_tree_갑지0601_총괄갑지_설계내역서" xfId="5414"/>
    <cellStyle name="1_tree_갑지0601_총괄갑지_설계내역서_화명조경" xfId="5415"/>
    <cellStyle name="1_tree_갑지0601_총괄갑지_설계내역서_화명조경_관저조경" xfId="5416"/>
    <cellStyle name="1_tree_갑지0601_총괄갑지_설계내역서_화명조경_익산조경" xfId="5417"/>
    <cellStyle name="1_tree_갑지0601_총괄갑지_설계내역서_화명조경_충주조경" xfId="5418"/>
    <cellStyle name="1_tree_갑지0601_총괄갑지_설계내역서_화정조경" xfId="5419"/>
    <cellStyle name="1_tree_갑지0601_총괄갑지_설계내역서_화정조경_관저조경" xfId="5420"/>
    <cellStyle name="1_tree_갑지0601_총괄갑지_설계내역서_화정조경_익산조경" xfId="5421"/>
    <cellStyle name="1_tree_갑지0601_총괄갑지_설계내역서_화정조경_충주조경" xfId="5422"/>
    <cellStyle name="1_tree_갑지0601_총괄갑지_설계내역서1월7일" xfId="5423"/>
    <cellStyle name="1_tree_갑지0601_총괄갑지_설계내역서1월7일_화명조경" xfId="5424"/>
    <cellStyle name="1_tree_갑지0601_총괄갑지_설계내역서1월7일_화명조경_관저조경" xfId="5425"/>
    <cellStyle name="1_tree_갑지0601_총괄갑지_설계내역서1월7일_화명조경_익산조경" xfId="5426"/>
    <cellStyle name="1_tree_갑지0601_총괄갑지_설계내역서1월7일_화명조경_충주조경" xfId="5427"/>
    <cellStyle name="1_tree_갑지0601_총괄갑지_설계내역서1월7일_화정조경" xfId="5428"/>
    <cellStyle name="1_tree_갑지0601_총괄갑지_설계내역서1월7일_화정조경_관저조경" xfId="5429"/>
    <cellStyle name="1_tree_갑지0601_총괄갑지_설계내역서1월7일_화정조경_익산조경" xfId="5430"/>
    <cellStyle name="1_tree_갑지0601_총괄갑지_설계내역서1월7일_화정조경_충주조경" xfId="5431"/>
    <cellStyle name="1_tree_갑지0601_총괄갑지_화명조경" xfId="5432"/>
    <cellStyle name="1_tree_갑지0601_총괄갑지_화명조경_관저조경" xfId="5433"/>
    <cellStyle name="1_tree_갑지0601_총괄갑지_화명조경_익산조경" xfId="5434"/>
    <cellStyle name="1_tree_갑지0601_총괄갑지_화명조경_충주조경" xfId="5435"/>
    <cellStyle name="1_tree_갑지0601_총괄갑지_화정조경" xfId="5436"/>
    <cellStyle name="1_tree_갑지0601_총괄갑지_화정조경_관저조경" xfId="5437"/>
    <cellStyle name="1_tree_갑지0601_총괄갑지_화정조경_익산조경" xfId="5438"/>
    <cellStyle name="1_tree_갑지0601_총괄갑지_화정조경_충주조경" xfId="5439"/>
    <cellStyle name="1_tree_갑지0601_총괄내역서" xfId="5440"/>
    <cellStyle name="1_tree_갑지0601_총괄내역서_설계내역서" xfId="5441"/>
    <cellStyle name="1_tree_갑지0601_총괄내역서_설계내역서_화명조경" xfId="5442"/>
    <cellStyle name="1_tree_갑지0601_총괄내역서_설계내역서_화명조경_관저조경" xfId="5443"/>
    <cellStyle name="1_tree_갑지0601_총괄내역서_설계내역서_화명조경_익산조경" xfId="5444"/>
    <cellStyle name="1_tree_갑지0601_총괄내역서_설계내역서_화명조경_충주조경" xfId="5445"/>
    <cellStyle name="1_tree_갑지0601_총괄내역서_설계내역서_화정조경" xfId="5446"/>
    <cellStyle name="1_tree_갑지0601_총괄내역서_설계내역서_화정조경_관저조경" xfId="5447"/>
    <cellStyle name="1_tree_갑지0601_총괄내역서_설계내역서_화정조경_익산조경" xfId="5448"/>
    <cellStyle name="1_tree_갑지0601_총괄내역서_설계내역서_화정조경_충주조경" xfId="5449"/>
    <cellStyle name="1_tree_갑지0601_총괄내역서_설계내역서1월7일" xfId="5450"/>
    <cellStyle name="1_tree_갑지0601_총괄내역서_설계내역서1월7일_화명조경" xfId="5451"/>
    <cellStyle name="1_tree_갑지0601_총괄내역서_설계내역서1월7일_화명조경_관저조경" xfId="5452"/>
    <cellStyle name="1_tree_갑지0601_총괄내역서_설계내역서1월7일_화명조경_익산조경" xfId="5453"/>
    <cellStyle name="1_tree_갑지0601_총괄내역서_설계내역서1월7일_화명조경_충주조경" xfId="5454"/>
    <cellStyle name="1_tree_갑지0601_총괄내역서_설계내역서1월7일_화정조경" xfId="5455"/>
    <cellStyle name="1_tree_갑지0601_총괄내역서_설계내역서1월7일_화정조경_관저조경" xfId="5456"/>
    <cellStyle name="1_tree_갑지0601_총괄내역서_설계내역서1월7일_화정조경_익산조경" xfId="5457"/>
    <cellStyle name="1_tree_갑지0601_총괄내역서_설계내역서1월7일_화정조경_충주조경" xfId="5458"/>
    <cellStyle name="1_tree_갑지0601_총괄내역서_화명조경" xfId="5459"/>
    <cellStyle name="1_tree_갑지0601_총괄내역서_화명조경_관저조경" xfId="5460"/>
    <cellStyle name="1_tree_갑지0601_총괄내역서_화명조경_익산조경" xfId="5461"/>
    <cellStyle name="1_tree_갑지0601_총괄내역서_화명조경_충주조경" xfId="5462"/>
    <cellStyle name="1_tree_갑지0601_총괄내역서_화정조경" xfId="5463"/>
    <cellStyle name="1_tree_갑지0601_총괄내역서_화정조경_관저조경" xfId="5464"/>
    <cellStyle name="1_tree_갑지0601_총괄내역서_화정조경_익산조경" xfId="5465"/>
    <cellStyle name="1_tree_갑지0601_총괄내역서_화정조경_충주조경" xfId="5466"/>
    <cellStyle name="1_tree_갑지0601_화명조경" xfId="5467"/>
    <cellStyle name="1_tree_갑지0601_화명조경_관저조경" xfId="5468"/>
    <cellStyle name="1_tree_갑지0601_화명조경_익산조경" xfId="5469"/>
    <cellStyle name="1_tree_갑지0601_화명조경_충주조경" xfId="5470"/>
    <cellStyle name="1_tree_갑지0601_화정조경" xfId="5471"/>
    <cellStyle name="1_tree_갑지0601_화정조경_관저조경" xfId="5472"/>
    <cellStyle name="1_tree_갑지0601_화정조경_익산조경" xfId="5473"/>
    <cellStyle name="1_tree_갑지0601_화정조경_충주조경" xfId="5474"/>
    <cellStyle name="1_tree_공사양식(050308)" xfId="1578"/>
    <cellStyle name="1_tree_공사양식(050308) 2" xfId="18450"/>
    <cellStyle name="1_tree_공사양식(050308) 3" xfId="18451"/>
    <cellStyle name="1_tree_공사양식(050308) 4" xfId="18452"/>
    <cellStyle name="1_tree_관로시설물" xfId="18453"/>
    <cellStyle name="1_tree_관로시설물_NEW단위수량-주산" xfId="18454"/>
    <cellStyle name="1_tree_관로시설물_남대천단위수량" xfId="18455"/>
    <cellStyle name="1_tree_관로시설물_단위수량" xfId="18456"/>
    <cellStyle name="1_tree_관로시설물_단위수량1" xfId="18457"/>
    <cellStyle name="1_tree_관로시설물_단위수량15" xfId="18458"/>
    <cellStyle name="1_tree_관로시설물_도곡단위수량" xfId="18459"/>
    <cellStyle name="1_tree_관로시설물_수량산출서-11.25" xfId="18460"/>
    <cellStyle name="1_tree_관로시설물_수량산출서-11.25_NEW단위수량-주산" xfId="18461"/>
    <cellStyle name="1_tree_관로시설물_수량산출서-11.25_남대천단위수량" xfId="18462"/>
    <cellStyle name="1_tree_관로시설물_수량산출서-11.25_단위수량" xfId="18463"/>
    <cellStyle name="1_tree_관로시설물_수량산출서-11.25_단위수량1" xfId="18464"/>
    <cellStyle name="1_tree_관로시설물_수량산출서-11.25_단위수량15" xfId="18465"/>
    <cellStyle name="1_tree_관로시설물_수량산출서-11.25_도곡단위수량" xfId="18466"/>
    <cellStyle name="1_tree_관로시설물_수량산출서-11.25_철거단위수량" xfId="18467"/>
    <cellStyle name="1_tree_관로시설물_수량산출서-11.25_철거수량" xfId="18468"/>
    <cellStyle name="1_tree_관로시설물_수량산출서-11.25_한수단위수량" xfId="18469"/>
    <cellStyle name="1_tree_관로시설물_수량산출서-1201" xfId="18470"/>
    <cellStyle name="1_tree_관로시설물_수량산출서-1201_NEW단위수량-주산" xfId="18471"/>
    <cellStyle name="1_tree_관로시설물_수량산출서-1201_남대천단위수량" xfId="18472"/>
    <cellStyle name="1_tree_관로시설물_수량산출서-1201_단위수량" xfId="18473"/>
    <cellStyle name="1_tree_관로시설물_수량산출서-1201_단위수량1" xfId="18474"/>
    <cellStyle name="1_tree_관로시설물_수량산출서-1201_단위수량15" xfId="18475"/>
    <cellStyle name="1_tree_관로시설물_수량산출서-1201_도곡단위수량" xfId="18476"/>
    <cellStyle name="1_tree_관로시설물_수량산출서-1201_철거단위수량" xfId="18477"/>
    <cellStyle name="1_tree_관로시설물_수량산출서-1201_철거수량" xfId="18478"/>
    <cellStyle name="1_tree_관로시설물_수량산출서-1201_한수단위수량" xfId="18479"/>
    <cellStyle name="1_tree_관로시설물_시설물단위수량" xfId="18480"/>
    <cellStyle name="1_tree_관로시설물_시설물단위수량1" xfId="18481"/>
    <cellStyle name="1_tree_관로시설물_시설물단위수량1_시설물단위수량" xfId="18482"/>
    <cellStyle name="1_tree_관로시설물_오창수량산출서" xfId="18483"/>
    <cellStyle name="1_tree_관로시설물_오창수량산출서_NEW단위수량-주산" xfId="18484"/>
    <cellStyle name="1_tree_관로시설물_오창수량산출서_남대천단위수량" xfId="18485"/>
    <cellStyle name="1_tree_관로시설물_오창수량산출서_단위수량" xfId="18486"/>
    <cellStyle name="1_tree_관로시설물_오창수량산출서_단위수량1" xfId="18487"/>
    <cellStyle name="1_tree_관로시설물_오창수량산출서_단위수량15" xfId="18488"/>
    <cellStyle name="1_tree_관로시설물_오창수량산출서_도곡단위수량" xfId="18489"/>
    <cellStyle name="1_tree_관로시설물_오창수량산출서_수량산출서-11.25" xfId="18490"/>
    <cellStyle name="1_tree_관로시설물_오창수량산출서_수량산출서-11.25_NEW단위수량-주산" xfId="18491"/>
    <cellStyle name="1_tree_관로시설물_오창수량산출서_수량산출서-11.25_남대천단위수량" xfId="18492"/>
    <cellStyle name="1_tree_관로시설물_오창수량산출서_수량산출서-11.25_단위수량" xfId="18493"/>
    <cellStyle name="1_tree_관로시설물_오창수량산출서_수량산출서-11.25_단위수량1" xfId="18494"/>
    <cellStyle name="1_tree_관로시설물_오창수량산출서_수량산출서-11.25_단위수량15" xfId="18495"/>
    <cellStyle name="1_tree_관로시설물_오창수량산출서_수량산출서-11.25_도곡단위수량" xfId="18496"/>
    <cellStyle name="1_tree_관로시설물_오창수량산출서_수량산출서-11.25_철거단위수량" xfId="18497"/>
    <cellStyle name="1_tree_관로시설물_오창수량산출서_수량산출서-11.25_철거수량" xfId="18498"/>
    <cellStyle name="1_tree_관로시설물_오창수량산출서_수량산출서-11.25_한수단위수량" xfId="18499"/>
    <cellStyle name="1_tree_관로시설물_오창수량산출서_수량산출서-1201" xfId="18500"/>
    <cellStyle name="1_tree_관로시설물_오창수량산출서_수량산출서-1201_NEW단위수량-주산" xfId="18501"/>
    <cellStyle name="1_tree_관로시설물_오창수량산출서_수량산출서-1201_남대천단위수량" xfId="18502"/>
    <cellStyle name="1_tree_관로시설물_오창수량산출서_수량산출서-1201_단위수량" xfId="18503"/>
    <cellStyle name="1_tree_관로시설물_오창수량산출서_수량산출서-1201_단위수량1" xfId="18504"/>
    <cellStyle name="1_tree_관로시설물_오창수량산출서_수량산출서-1201_단위수량15" xfId="18505"/>
    <cellStyle name="1_tree_관로시설물_오창수량산출서_수량산출서-1201_도곡단위수량" xfId="18506"/>
    <cellStyle name="1_tree_관로시설물_오창수량산출서_수량산출서-1201_철거단위수량" xfId="18507"/>
    <cellStyle name="1_tree_관로시설물_오창수량산출서_수량산출서-1201_철거수량" xfId="18508"/>
    <cellStyle name="1_tree_관로시설물_오창수량산출서_수량산출서-1201_한수단위수량" xfId="18509"/>
    <cellStyle name="1_tree_관로시설물_오창수량산출서_시설물단위수량" xfId="18510"/>
    <cellStyle name="1_tree_관로시설물_오창수량산출서_시설물단위수량1" xfId="18511"/>
    <cellStyle name="1_tree_관로시설물_오창수량산출서_시설물단위수량1_시설물단위수량" xfId="18512"/>
    <cellStyle name="1_tree_관로시설물_오창수량산출서_철거단위수량" xfId="18513"/>
    <cellStyle name="1_tree_관로시설물_오창수량산출서_철거수량" xfId="18514"/>
    <cellStyle name="1_tree_관로시설물_오창수량산출서_한수단위수량" xfId="18515"/>
    <cellStyle name="1_tree_관로시설물_철거단위수량" xfId="18516"/>
    <cellStyle name="1_tree_관로시설물_철거수량" xfId="18517"/>
    <cellStyle name="1_tree_관로시설물_한수단위수량" xfId="18518"/>
    <cellStyle name="1_tree_관악로1-설치" xfId="44110"/>
    <cellStyle name="1_tree_구로리총괄내역" xfId="1579"/>
    <cellStyle name="1_tree_구로리총괄내역 2" xfId="18519"/>
    <cellStyle name="1_tree_구로리총괄내역 3" xfId="18520"/>
    <cellStyle name="1_tree_구로리총괄내역 4" xfId="18521"/>
    <cellStyle name="1_tree_구로리총괄내역_공사양식(050308)" xfId="1580"/>
    <cellStyle name="1_tree_구로리총괄내역_공사양식(050308) 2" xfId="18522"/>
    <cellStyle name="1_tree_구로리총괄내역_공사양식(050308) 3" xfId="18523"/>
    <cellStyle name="1_tree_구로리총괄내역_공사양식(050308) 4" xfId="18524"/>
    <cellStyle name="1_tree_구로리총괄내역_구로리설계예산서1029" xfId="5475"/>
    <cellStyle name="1_tree_구로리총괄내역_구로리설계예산서1029_동의변경" xfId="44111"/>
    <cellStyle name="1_tree_구로리총괄내역_구로리설계예산서1029_용마도시자연공원 총괄내역서0618" xfId="44112"/>
    <cellStyle name="1_tree_구로리총괄내역_구로리설계예산서1029_용마도시자연공원 총괄내역서0618_동의변경" xfId="44113"/>
    <cellStyle name="1_tree_구로리총괄내역_구로리설계예산서1029_철거 및 이설수량산출-학교숲" xfId="5476"/>
    <cellStyle name="1_tree_구로리총괄내역_구로리설계예산서1118준공" xfId="5477"/>
    <cellStyle name="1_tree_구로리총괄내역_구로리설계예산서1118준공_동의변경" xfId="44114"/>
    <cellStyle name="1_tree_구로리총괄내역_구로리설계예산서1118준공_용마도시자연공원 총괄내역서0618_동의변경" xfId="44115"/>
    <cellStyle name="1_tree_구로리총괄내역_구로리설계예산서1118준공_철거 및 이설수량산출-학교숲" xfId="5478"/>
    <cellStyle name="1_tree_구로리총괄내역_구로리설계예산서조경" xfId="5479"/>
    <cellStyle name="1_tree_구로리총괄내역_구로리설계예산서조경_동의변경" xfId="44116"/>
    <cellStyle name="1_tree_구로리총괄내역_구로리설계예산서조경_용마도시자연공원 총괄내역서0618" xfId="44117"/>
    <cellStyle name="1_tree_구로리총괄내역_구로리설계예산서조경_용마도시자연공원 총괄내역서0618_동의변경" xfId="44118"/>
    <cellStyle name="1_tree_구로리총괄내역_구로리설계예산서조경_철거 및 이설수량산출-학교숲" xfId="5480"/>
    <cellStyle name="1_tree_구로리총괄내역_구로리어린이공원예산서(조경)1125" xfId="5481"/>
    <cellStyle name="1_tree_구로리총괄내역_구로리어린이공원예산서(조경)1125_동의변경" xfId="44119"/>
    <cellStyle name="1_tree_구로리총괄내역_구로리어린이공원예산서(조경)1125_용마도시자연공원 총괄내역서0618" xfId="44120"/>
    <cellStyle name="1_tree_구로리총괄내역_구로리어린이공원예산서(조경)1125_용마도시자연공원 총괄내역서0618_동의변경" xfId="44121"/>
    <cellStyle name="1_tree_구로리총괄내역_구로리어린이공원예산서(조경)1125_철거 및 이설수량산출-학교숲" xfId="5482"/>
    <cellStyle name="1_tree_구로리총괄내역_내역서" xfId="5483"/>
    <cellStyle name="1_tree_구로리총괄내역_내역서_동의변경" xfId="44122"/>
    <cellStyle name="1_tree_구로리총괄내역_내역서_용마도시자연공원 총괄내역서0618" xfId="44123"/>
    <cellStyle name="1_tree_구로리총괄내역_내역서_용마도시자연공원 총괄내역서0618_동의변경" xfId="44124"/>
    <cellStyle name="1_tree_구로리총괄내역_내역서_철거 및 이설수량산출-학교숲" xfId="5484"/>
    <cellStyle name="1_tree_구로리총괄내역_노임단가표" xfId="5485"/>
    <cellStyle name="1_tree_구로리총괄내역_노임단가표_동의변경" xfId="44125"/>
    <cellStyle name="1_tree_구로리총괄내역_노임단가표_용마도시자연공원 총괄내역서0618" xfId="44126"/>
    <cellStyle name="1_tree_구로리총괄내역_노임단가표_용마도시자연공원 총괄내역서0618_동의변경" xfId="44127"/>
    <cellStyle name="1_tree_구로리총괄내역_노임단가표_철거 및 이설수량산출-학교숲" xfId="5486"/>
    <cellStyle name="1_tree_구로리총괄내역_동의변경" xfId="44128"/>
    <cellStyle name="1_tree_구로리총괄내역_설계서(수서)" xfId="1581"/>
    <cellStyle name="1_tree_구로리총괄내역_설계서(수서) 2" xfId="18525"/>
    <cellStyle name="1_tree_구로리총괄내역_설계서(수서) 3" xfId="18526"/>
    <cellStyle name="1_tree_구로리총괄내역_설계서(수서) 4" xfId="18527"/>
    <cellStyle name="1_tree_구로리총괄내역_수도권매립지" xfId="1582"/>
    <cellStyle name="1_tree_구로리총괄내역_수도권매립지 2" xfId="18528"/>
    <cellStyle name="1_tree_구로리총괄내역_수도권매립지 3" xfId="18529"/>
    <cellStyle name="1_tree_구로리총괄내역_수도권매립지 4" xfId="18530"/>
    <cellStyle name="1_tree_구로리총괄내역_수도권매립지_공사양식(050308)" xfId="1583"/>
    <cellStyle name="1_tree_구로리총괄내역_수도권매립지_공사양식(050308) 2" xfId="18531"/>
    <cellStyle name="1_tree_구로리총괄내역_수도권매립지_공사양식(050308) 3" xfId="18532"/>
    <cellStyle name="1_tree_구로리총괄내역_수도권매립지_공사양식(050308) 4" xfId="18533"/>
    <cellStyle name="1_tree_구로리총괄내역_수도권매립지_동의변경" xfId="44129"/>
    <cellStyle name="1_tree_구로리총괄내역_수도권매립지_설계서(수서)" xfId="1584"/>
    <cellStyle name="1_tree_구로리총괄내역_수도권매립지_설계서(수서) 2" xfId="18534"/>
    <cellStyle name="1_tree_구로리총괄내역_수도권매립지_설계서(수서) 3" xfId="18535"/>
    <cellStyle name="1_tree_구로리총괄내역_수도권매립지_설계서(수서) 4" xfId="18536"/>
    <cellStyle name="1_tree_구로리총괄내역_수도권매립지_용마도시자연공원 총괄내역서0618" xfId="44130"/>
    <cellStyle name="1_tree_구로리총괄내역_수도권매립지_용마도시자연공원 총괄내역서0618_동의변경" xfId="44131"/>
    <cellStyle name="1_tree_구로리총괄내역_수도권매립지_철거 및 이설수량산출-학교숲" xfId="5487"/>
    <cellStyle name="1_tree_구로리총괄내역_수도권매립지1004(발주용)" xfId="5488"/>
    <cellStyle name="1_tree_구로리총괄내역_수도권매립지1004(발주용)_동의변경" xfId="44132"/>
    <cellStyle name="1_tree_구로리총괄내역_수도권매립지1004(발주용)_용마도시자연공원 총괄내역서0618" xfId="44133"/>
    <cellStyle name="1_tree_구로리총괄내역_수도권매립지1004(발주용)_용마도시자연공원 총괄내역서0618_동의변경" xfId="44134"/>
    <cellStyle name="1_tree_구로리총괄내역_수도권매립지1004(발주용)_철거 및 이설수량산출-학교숲" xfId="5489"/>
    <cellStyle name="1_tree_구로리총괄내역_용마도시자연공원 총괄내역서0618_동의변경" xfId="44135"/>
    <cellStyle name="1_tree_구로리총괄내역_일신건영설계예산서(0211)" xfId="5490"/>
    <cellStyle name="1_tree_구로리총괄내역_일신건영설계예산서(0211)_용마도시자연공원 총괄내역서0618" xfId="44136"/>
    <cellStyle name="1_tree_구로리총괄내역_일신건영설계예산서(0211)_용마도시자연공원 총괄내역서0618_동의변경" xfId="44137"/>
    <cellStyle name="1_tree_구로리총괄내역_일신건영설계예산서(0211)_철거 및 이설수량산출-학교숲" xfId="5491"/>
    <cellStyle name="1_tree_구로리총괄내역_일위대가" xfId="1585"/>
    <cellStyle name="1_tree_구로리총괄내역_일위대가 2" xfId="18537"/>
    <cellStyle name="1_tree_구로리총괄내역_일위대가 3" xfId="18538"/>
    <cellStyle name="1_tree_구로리총괄내역_일위대가 4" xfId="18539"/>
    <cellStyle name="1_tree_구로리총괄내역_일위대가_공사양식(050308)" xfId="1586"/>
    <cellStyle name="1_tree_구로리총괄내역_일위대가_공사양식(050308) 2" xfId="18540"/>
    <cellStyle name="1_tree_구로리총괄내역_일위대가_공사양식(050308) 3" xfId="18541"/>
    <cellStyle name="1_tree_구로리총괄내역_일위대가_공사양식(050308) 4" xfId="18542"/>
    <cellStyle name="1_tree_구로리총괄내역_일위대가_동의변경" xfId="44138"/>
    <cellStyle name="1_tree_구로리총괄내역_일위대가_설계서(수서)" xfId="1587"/>
    <cellStyle name="1_tree_구로리총괄내역_일위대가_설계서(수서) 2" xfId="18543"/>
    <cellStyle name="1_tree_구로리총괄내역_일위대가_설계서(수서) 3" xfId="18544"/>
    <cellStyle name="1_tree_구로리총괄내역_일위대가_설계서(수서) 4" xfId="18545"/>
    <cellStyle name="1_tree_구로리총괄내역_일위대가_용마도시자연공원 총괄내역서0618" xfId="44139"/>
    <cellStyle name="1_tree_구로리총괄내역_일위대가_용마도시자연공원 총괄내역서0618_동의변경" xfId="44140"/>
    <cellStyle name="1_tree_구로리총괄내역_일위대가_철거 및 이설수량산출-학교숲" xfId="5492"/>
    <cellStyle name="1_tree_구로리총괄내역_자재단가표" xfId="1588"/>
    <cellStyle name="1_tree_구로리총괄내역_자재단가표 2" xfId="18546"/>
    <cellStyle name="1_tree_구로리총괄내역_자재단가표 3" xfId="18547"/>
    <cellStyle name="1_tree_구로리총괄내역_자재단가표 4" xfId="18548"/>
    <cellStyle name="1_tree_구로리총괄내역_자재단가표_공사양식(050308)" xfId="1589"/>
    <cellStyle name="1_tree_구로리총괄내역_자재단가표_공사양식(050308) 2" xfId="18549"/>
    <cellStyle name="1_tree_구로리총괄내역_자재단가표_공사양식(050308) 3" xfId="18550"/>
    <cellStyle name="1_tree_구로리총괄내역_자재단가표_공사양식(050308) 4" xfId="18551"/>
    <cellStyle name="1_tree_구로리총괄내역_자재단가표_동의변경" xfId="44141"/>
    <cellStyle name="1_tree_구로리총괄내역_자재단가표_설계서(수서)" xfId="1590"/>
    <cellStyle name="1_tree_구로리총괄내역_자재단가표_설계서(수서) 2" xfId="18552"/>
    <cellStyle name="1_tree_구로리총괄내역_자재단가표_설계서(수서) 3" xfId="18553"/>
    <cellStyle name="1_tree_구로리총괄내역_자재단가표_설계서(수서) 4" xfId="18554"/>
    <cellStyle name="1_tree_구로리총괄내역_자재단가표_용마도시자연공원 총괄내역서0618" xfId="44142"/>
    <cellStyle name="1_tree_구로리총괄내역_자재단가표_용마도시자연공원 총괄내역서0618_동의변경" xfId="44143"/>
    <cellStyle name="1_tree_구로리총괄내역_자재단가표_철거 및 이설수량산출-학교숲" xfId="5493"/>
    <cellStyle name="1_tree_구로리총괄내역_장안초등학교내역0814" xfId="1591"/>
    <cellStyle name="1_tree_구로리총괄내역_장안초등학교내역0814 2" xfId="18555"/>
    <cellStyle name="1_tree_구로리총괄내역_장안초등학교내역0814 3" xfId="18556"/>
    <cellStyle name="1_tree_구로리총괄내역_장안초등학교내역0814 4" xfId="18557"/>
    <cellStyle name="1_tree_구로리총괄내역_장안초등학교내역0814_공사양식(050308)" xfId="1592"/>
    <cellStyle name="1_tree_구로리총괄내역_장안초등학교내역0814_공사양식(050308) 2" xfId="18558"/>
    <cellStyle name="1_tree_구로리총괄내역_장안초등학교내역0814_공사양식(050308) 3" xfId="18559"/>
    <cellStyle name="1_tree_구로리총괄내역_장안초등학교내역0814_공사양식(050308) 4" xfId="18560"/>
    <cellStyle name="1_tree_구로리총괄내역_장안초등학교내역0814_동의변경" xfId="44144"/>
    <cellStyle name="1_tree_구로리총괄내역_장안초등학교내역0814_설계서(수서)" xfId="1593"/>
    <cellStyle name="1_tree_구로리총괄내역_장안초등학교내역0814_설계서(수서) 2" xfId="18561"/>
    <cellStyle name="1_tree_구로리총괄내역_장안초등학교내역0814_설계서(수서) 3" xfId="18562"/>
    <cellStyle name="1_tree_구로리총괄내역_장안초등학교내역0814_설계서(수서) 4" xfId="18563"/>
    <cellStyle name="1_tree_구로리총괄내역_장안초등학교내역0814_용마도시자연공원 총괄내역서0618" xfId="44145"/>
    <cellStyle name="1_tree_구로리총괄내역_장안초등학교내역0814_철거 및 이설수량산출-학교숲" xfId="5494"/>
    <cellStyle name="1_tree_구로리총괄내역_철거 및 이설수량산출-학교숲" xfId="5495"/>
    <cellStyle name="1_tree_구조물,조형물,수목보호" xfId="18564"/>
    <cellStyle name="1_tree_구조물,조형물,수목보호_NEW단위수량-주산" xfId="18565"/>
    <cellStyle name="1_tree_구조물,조형물,수목보호_남대천단위수량" xfId="18566"/>
    <cellStyle name="1_tree_구조물,조형물,수목보호_단위수량" xfId="18567"/>
    <cellStyle name="1_tree_구조물,조형물,수목보호_단위수량1" xfId="18568"/>
    <cellStyle name="1_tree_구조물,조형물,수목보호_단위수량15" xfId="18569"/>
    <cellStyle name="1_tree_구조물,조형물,수목보호_도곡단위수량" xfId="18570"/>
    <cellStyle name="1_tree_구조물,조형물,수목보호_수량산출서-11.25" xfId="18571"/>
    <cellStyle name="1_tree_구조물,조형물,수목보호_수량산출서-11.25_NEW단위수량-주산" xfId="18572"/>
    <cellStyle name="1_tree_구조물,조형물,수목보호_수량산출서-11.25_남대천단위수량" xfId="18573"/>
    <cellStyle name="1_tree_구조물,조형물,수목보호_수량산출서-11.25_단위수량" xfId="18574"/>
    <cellStyle name="1_tree_구조물,조형물,수목보호_수량산출서-11.25_단위수량1" xfId="18575"/>
    <cellStyle name="1_tree_구조물,조형물,수목보호_수량산출서-11.25_단위수량15" xfId="18576"/>
    <cellStyle name="1_tree_구조물,조형물,수목보호_수량산출서-11.25_도곡단위수량" xfId="18577"/>
    <cellStyle name="1_tree_구조물,조형물,수목보호_수량산출서-11.25_철거단위수량" xfId="18578"/>
    <cellStyle name="1_tree_구조물,조형물,수목보호_수량산출서-11.25_철거수량" xfId="18579"/>
    <cellStyle name="1_tree_구조물,조형물,수목보호_수량산출서-11.25_한수단위수량" xfId="18580"/>
    <cellStyle name="1_tree_구조물,조형물,수목보호_수량산출서-1201" xfId="18581"/>
    <cellStyle name="1_tree_구조물,조형물,수목보호_수량산출서-1201_NEW단위수량-주산" xfId="18582"/>
    <cellStyle name="1_tree_구조물,조형물,수목보호_수량산출서-1201_남대천단위수량" xfId="18583"/>
    <cellStyle name="1_tree_구조물,조형물,수목보호_수량산출서-1201_단위수량" xfId="18584"/>
    <cellStyle name="1_tree_구조물,조형물,수목보호_수량산출서-1201_단위수량1" xfId="18585"/>
    <cellStyle name="1_tree_구조물,조형물,수목보호_수량산출서-1201_단위수량15" xfId="18586"/>
    <cellStyle name="1_tree_구조물,조형물,수목보호_수량산출서-1201_도곡단위수량" xfId="18587"/>
    <cellStyle name="1_tree_구조물,조형물,수목보호_수량산출서-1201_철거단위수량" xfId="18588"/>
    <cellStyle name="1_tree_구조물,조형물,수목보호_수량산출서-1201_철거수량" xfId="18589"/>
    <cellStyle name="1_tree_구조물,조형물,수목보호_수량산출서-1201_한수단위수량" xfId="18590"/>
    <cellStyle name="1_tree_구조물,조형물,수목보호_시설물단위수량" xfId="18591"/>
    <cellStyle name="1_tree_구조물,조형물,수목보호_시설물단위수량1" xfId="18592"/>
    <cellStyle name="1_tree_구조물,조형물,수목보호_시설물단위수량1_시설물단위수량" xfId="18593"/>
    <cellStyle name="1_tree_구조물,조형물,수목보호_오창수량산출서" xfId="18594"/>
    <cellStyle name="1_tree_구조물,조형물,수목보호_오창수량산출서_NEW단위수량-주산" xfId="18595"/>
    <cellStyle name="1_tree_구조물,조형물,수목보호_오창수량산출서_남대천단위수량" xfId="18596"/>
    <cellStyle name="1_tree_구조물,조형물,수목보호_오창수량산출서_단위수량" xfId="18597"/>
    <cellStyle name="1_tree_구조물,조형물,수목보호_오창수량산출서_단위수량1" xfId="18598"/>
    <cellStyle name="1_tree_구조물,조형물,수목보호_오창수량산출서_단위수량15" xfId="18599"/>
    <cellStyle name="1_tree_구조물,조형물,수목보호_오창수량산출서_도곡단위수량" xfId="18600"/>
    <cellStyle name="1_tree_구조물,조형물,수목보호_오창수량산출서_수량산출서-11.25" xfId="18601"/>
    <cellStyle name="1_tree_구조물,조형물,수목보호_오창수량산출서_수량산출서-11.25_NEW단위수량-주산" xfId="18602"/>
    <cellStyle name="1_tree_구조물,조형물,수목보호_오창수량산출서_수량산출서-11.25_남대천단위수량" xfId="18603"/>
    <cellStyle name="1_tree_구조물,조형물,수목보호_오창수량산출서_수량산출서-11.25_단위수량" xfId="18604"/>
    <cellStyle name="1_tree_구조물,조형물,수목보호_오창수량산출서_수량산출서-11.25_단위수량1" xfId="18605"/>
    <cellStyle name="1_tree_구조물,조형물,수목보호_오창수량산출서_수량산출서-11.25_단위수량15" xfId="18606"/>
    <cellStyle name="1_tree_구조물,조형물,수목보호_오창수량산출서_수량산출서-11.25_도곡단위수량" xfId="18607"/>
    <cellStyle name="1_tree_구조물,조형물,수목보호_오창수량산출서_수량산출서-11.25_철거단위수량" xfId="18608"/>
    <cellStyle name="1_tree_구조물,조형물,수목보호_오창수량산출서_수량산출서-11.25_철거수량" xfId="18609"/>
    <cellStyle name="1_tree_구조물,조형물,수목보호_오창수량산출서_수량산출서-11.25_한수단위수량" xfId="18610"/>
    <cellStyle name="1_tree_구조물,조형물,수목보호_오창수량산출서_수량산출서-1201" xfId="18611"/>
    <cellStyle name="1_tree_구조물,조형물,수목보호_오창수량산출서_수량산출서-1201_NEW단위수량-주산" xfId="18612"/>
    <cellStyle name="1_tree_구조물,조형물,수목보호_오창수량산출서_수량산출서-1201_남대천단위수량" xfId="18613"/>
    <cellStyle name="1_tree_구조물,조형물,수목보호_오창수량산출서_수량산출서-1201_단위수량" xfId="18614"/>
    <cellStyle name="1_tree_구조물,조형물,수목보호_오창수량산출서_수량산출서-1201_단위수량1" xfId="18615"/>
    <cellStyle name="1_tree_구조물,조형물,수목보호_오창수량산출서_수량산출서-1201_단위수량15" xfId="18616"/>
    <cellStyle name="1_tree_구조물,조형물,수목보호_오창수량산출서_수량산출서-1201_도곡단위수량" xfId="18617"/>
    <cellStyle name="1_tree_구조물,조형물,수목보호_오창수량산출서_수량산출서-1201_철거단위수량" xfId="18618"/>
    <cellStyle name="1_tree_구조물,조형물,수목보호_오창수량산출서_수량산출서-1201_철거수량" xfId="18619"/>
    <cellStyle name="1_tree_구조물,조형물,수목보호_오창수량산출서_수량산출서-1201_한수단위수량" xfId="18620"/>
    <cellStyle name="1_tree_구조물,조형물,수목보호_오창수량산출서_시설물단위수량" xfId="18621"/>
    <cellStyle name="1_tree_구조물,조형물,수목보호_오창수량산출서_시설물단위수량1" xfId="18622"/>
    <cellStyle name="1_tree_구조물,조형물,수목보호_오창수량산출서_시설물단위수량1_시설물단위수량" xfId="18623"/>
    <cellStyle name="1_tree_구조물,조형물,수목보호_오창수량산출서_철거단위수량" xfId="18624"/>
    <cellStyle name="1_tree_구조물,조형물,수목보호_오창수량산출서_철거수량" xfId="18625"/>
    <cellStyle name="1_tree_구조물,조형물,수목보호_오창수량산출서_한수단위수량" xfId="18626"/>
    <cellStyle name="1_tree_구조물,조형물,수목보호_철거단위수량" xfId="18627"/>
    <cellStyle name="1_tree_구조물,조형물,수목보호_철거수량" xfId="18628"/>
    <cellStyle name="1_tree_구조물,조형물,수목보호_한수단위수량" xfId="18629"/>
    <cellStyle name="1_tree_난지-BIO-CAT-060509" xfId="18630"/>
    <cellStyle name="1_tree_난지-BIO-CAT-060509_관악로1-설치" xfId="44146"/>
    <cellStyle name="1_tree_남대천단위수량" xfId="18631"/>
    <cellStyle name="1_tree_남해총괄표" xfId="5496"/>
    <cellStyle name="1_tree_남해총괄표_설계내역서" xfId="5497"/>
    <cellStyle name="1_tree_남해총괄표_설계내역서_화명조경" xfId="5498"/>
    <cellStyle name="1_tree_남해총괄표_설계내역서_화명조경_관저조경" xfId="5499"/>
    <cellStyle name="1_tree_남해총괄표_설계내역서_화명조경_익산조경" xfId="5500"/>
    <cellStyle name="1_tree_남해총괄표_설계내역서_화명조경_충주조경" xfId="5501"/>
    <cellStyle name="1_tree_남해총괄표_설계내역서_화정조경" xfId="5502"/>
    <cellStyle name="1_tree_남해총괄표_설계내역서_화정조경_관저조경" xfId="5503"/>
    <cellStyle name="1_tree_남해총괄표_설계내역서_화정조경_익산조경" xfId="5504"/>
    <cellStyle name="1_tree_남해총괄표_설계내역서_화정조경_충주조경" xfId="5505"/>
    <cellStyle name="1_tree_남해총괄표_설계내역서1월7일" xfId="5506"/>
    <cellStyle name="1_tree_남해총괄표_설계내역서1월7일_화명조경" xfId="5507"/>
    <cellStyle name="1_tree_남해총괄표_설계내역서1월7일_화명조경_관저조경" xfId="5508"/>
    <cellStyle name="1_tree_남해총괄표_설계내역서1월7일_화명조경_익산조경" xfId="5509"/>
    <cellStyle name="1_tree_남해총괄표_설계내역서1월7일_화명조경_충주조경" xfId="5510"/>
    <cellStyle name="1_tree_남해총괄표_설계내역서1월7일_화정조경" xfId="5511"/>
    <cellStyle name="1_tree_남해총괄표_설계내역서1월7일_화정조경_관저조경" xfId="5512"/>
    <cellStyle name="1_tree_남해총괄표_설계내역서1월7일_화정조경_익산조경" xfId="5513"/>
    <cellStyle name="1_tree_남해총괄표_설계내역서1월7일_화정조경_충주조경" xfId="5514"/>
    <cellStyle name="1_tree_남해총괄표_화명조경" xfId="5515"/>
    <cellStyle name="1_tree_남해총괄표_화명조경_관저조경" xfId="5516"/>
    <cellStyle name="1_tree_남해총괄표_화명조경_익산조경" xfId="5517"/>
    <cellStyle name="1_tree_남해총괄표_화명조경_충주조경" xfId="5518"/>
    <cellStyle name="1_tree_남해총괄표_화정조경" xfId="5519"/>
    <cellStyle name="1_tree_남해총괄표_화정조경_관저조경" xfId="5520"/>
    <cellStyle name="1_tree_남해총괄표_화정조경_익산조경" xfId="5521"/>
    <cellStyle name="1_tree_남해총괄표_화정조경_충주조경" xfId="5522"/>
    <cellStyle name="1_tree_단독정하조 톤당 설치금액 산정 용역" xfId="44147"/>
    <cellStyle name="1_tree_단독정하조 톤당 설치금액 산정 용역(수정)" xfId="44148"/>
    <cellStyle name="1_tree_단위1" xfId="18632"/>
    <cellStyle name="1_tree_단위수량" xfId="18633"/>
    <cellStyle name="1_tree_단위수량1" xfId="18634"/>
    <cellStyle name="1_tree_단위수량15" xfId="18635"/>
    <cellStyle name="1_tree_단위수량산출" xfId="18636"/>
    <cellStyle name="1_tree_단위수량산출_NEW단위수량-주산" xfId="18637"/>
    <cellStyle name="1_tree_단위수량산출_남대천단위수량" xfId="18638"/>
    <cellStyle name="1_tree_단위수량산출_단위수량" xfId="18639"/>
    <cellStyle name="1_tree_단위수량산출_단위수량1" xfId="18640"/>
    <cellStyle name="1_tree_단위수량산출_단위수량15" xfId="18641"/>
    <cellStyle name="1_tree_단위수량산출_도곡단위수량" xfId="18642"/>
    <cellStyle name="1_tree_단위수량산출_수량산출서-11.25" xfId="18643"/>
    <cellStyle name="1_tree_단위수량산출_수량산출서-11.25_NEW단위수량-주산" xfId="18644"/>
    <cellStyle name="1_tree_단위수량산출_수량산출서-11.25_남대천단위수량" xfId="18645"/>
    <cellStyle name="1_tree_단위수량산출_수량산출서-11.25_단위수량" xfId="18646"/>
    <cellStyle name="1_tree_단위수량산출_수량산출서-11.25_단위수량1" xfId="18647"/>
    <cellStyle name="1_tree_단위수량산출_수량산출서-11.25_단위수량15" xfId="18648"/>
    <cellStyle name="1_tree_단위수량산출_수량산출서-11.25_도곡단위수량" xfId="18649"/>
    <cellStyle name="1_tree_단위수량산출_수량산출서-11.25_철거단위수량" xfId="18650"/>
    <cellStyle name="1_tree_단위수량산출_수량산출서-11.25_철거수량" xfId="18651"/>
    <cellStyle name="1_tree_단위수량산출_수량산출서-11.25_한수단위수량" xfId="18652"/>
    <cellStyle name="1_tree_단위수량산출_수량산출서-1201" xfId="18653"/>
    <cellStyle name="1_tree_단위수량산출_수량산출서-1201_NEW단위수량-주산" xfId="18654"/>
    <cellStyle name="1_tree_단위수량산출_수량산출서-1201_남대천단위수량" xfId="18655"/>
    <cellStyle name="1_tree_단위수량산출_수량산출서-1201_단위수량" xfId="18656"/>
    <cellStyle name="1_tree_단위수량산출_수량산출서-1201_단위수량1" xfId="18657"/>
    <cellStyle name="1_tree_단위수량산출_수량산출서-1201_단위수량15" xfId="18658"/>
    <cellStyle name="1_tree_단위수량산출_수량산출서-1201_도곡단위수량" xfId="18659"/>
    <cellStyle name="1_tree_단위수량산출_수량산출서-1201_철거단위수량" xfId="18660"/>
    <cellStyle name="1_tree_단위수량산출_수량산출서-1201_철거수량" xfId="18661"/>
    <cellStyle name="1_tree_단위수량산출_수량산출서-1201_한수단위수량" xfId="18662"/>
    <cellStyle name="1_tree_단위수량산출_시설물단위수량" xfId="18663"/>
    <cellStyle name="1_tree_단위수량산출_시설물단위수량1" xfId="18664"/>
    <cellStyle name="1_tree_단위수량산출_시설물단위수량1_시설물단위수량" xfId="18665"/>
    <cellStyle name="1_tree_단위수량산출_오창수량산출서" xfId="18666"/>
    <cellStyle name="1_tree_단위수량산출_오창수량산출서_NEW단위수량-주산" xfId="18667"/>
    <cellStyle name="1_tree_단위수량산출_오창수량산출서_남대천단위수량" xfId="18668"/>
    <cellStyle name="1_tree_단위수량산출_오창수량산출서_단위수량" xfId="18669"/>
    <cellStyle name="1_tree_단위수량산출_오창수량산출서_단위수량1" xfId="18670"/>
    <cellStyle name="1_tree_단위수량산출_오창수량산출서_단위수량15" xfId="18671"/>
    <cellStyle name="1_tree_단위수량산출_오창수량산출서_도곡단위수량" xfId="18672"/>
    <cellStyle name="1_tree_단위수량산출_오창수량산출서_수량산출서-11.25" xfId="18673"/>
    <cellStyle name="1_tree_단위수량산출_오창수량산출서_수량산출서-11.25_NEW단위수량-주산" xfId="18674"/>
    <cellStyle name="1_tree_단위수량산출_오창수량산출서_수량산출서-11.25_남대천단위수량" xfId="18675"/>
    <cellStyle name="1_tree_단위수량산출_오창수량산출서_수량산출서-11.25_단위수량" xfId="18676"/>
    <cellStyle name="1_tree_단위수량산출_오창수량산출서_수량산출서-11.25_단위수량1" xfId="18677"/>
    <cellStyle name="1_tree_단위수량산출_오창수량산출서_수량산출서-11.25_단위수량15" xfId="18678"/>
    <cellStyle name="1_tree_단위수량산출_오창수량산출서_수량산출서-11.25_도곡단위수량" xfId="18679"/>
    <cellStyle name="1_tree_단위수량산출_오창수량산출서_수량산출서-11.25_철거단위수량" xfId="18680"/>
    <cellStyle name="1_tree_단위수량산출_오창수량산출서_수량산출서-11.25_철거수량" xfId="18681"/>
    <cellStyle name="1_tree_단위수량산출_오창수량산출서_수량산출서-11.25_한수단위수량" xfId="18682"/>
    <cellStyle name="1_tree_단위수량산출_오창수량산출서_수량산출서-1201" xfId="18683"/>
    <cellStyle name="1_tree_단위수량산출_오창수량산출서_수량산출서-1201_NEW단위수량-주산" xfId="18684"/>
    <cellStyle name="1_tree_단위수량산출_오창수량산출서_수량산출서-1201_남대천단위수량" xfId="18685"/>
    <cellStyle name="1_tree_단위수량산출_오창수량산출서_수량산출서-1201_단위수량" xfId="18686"/>
    <cellStyle name="1_tree_단위수량산출_오창수량산출서_수량산출서-1201_단위수량1" xfId="18687"/>
    <cellStyle name="1_tree_단위수량산출_오창수량산출서_수량산출서-1201_단위수량15" xfId="18688"/>
    <cellStyle name="1_tree_단위수량산출_오창수량산출서_수량산출서-1201_도곡단위수량" xfId="18689"/>
    <cellStyle name="1_tree_단위수량산출_오창수량산출서_수량산출서-1201_철거단위수량" xfId="18690"/>
    <cellStyle name="1_tree_단위수량산출_오창수량산출서_수량산출서-1201_철거수량" xfId="18691"/>
    <cellStyle name="1_tree_단위수량산출_오창수량산출서_수량산출서-1201_한수단위수량" xfId="18692"/>
    <cellStyle name="1_tree_단위수량산출_오창수량산출서_시설물단위수량" xfId="18693"/>
    <cellStyle name="1_tree_단위수량산출_오창수량산출서_시설물단위수량1" xfId="18694"/>
    <cellStyle name="1_tree_단위수량산출_오창수량산출서_시설물단위수량1_시설물단위수량" xfId="18695"/>
    <cellStyle name="1_tree_단위수량산출_오창수량산출서_철거단위수량" xfId="18696"/>
    <cellStyle name="1_tree_단위수량산출_오창수량산출서_철거수량" xfId="18697"/>
    <cellStyle name="1_tree_단위수량산출_오창수량산출서_한수단위수량" xfId="18698"/>
    <cellStyle name="1_tree_단위수량산출_용평단위수량" xfId="18699"/>
    <cellStyle name="1_tree_단위수량산출_철거단위수량" xfId="18700"/>
    <cellStyle name="1_tree_단위수량산출_철거수량" xfId="18701"/>
    <cellStyle name="1_tree_단위수량산출_한수단위수량" xfId="18702"/>
    <cellStyle name="1_tree_단위수량산출1" xfId="18703"/>
    <cellStyle name="1_tree_단위수량산출-1" xfId="18704"/>
    <cellStyle name="1_tree_단위수량산출1_1" xfId="18705"/>
    <cellStyle name="1_tree_단위수량산출1_NEW단위수량-주산" xfId="18706"/>
    <cellStyle name="1_tree_단위수량산출-1_NEW단위수량-주산" xfId="18707"/>
    <cellStyle name="1_tree_단위수량산출1_남대천단위수량" xfId="18708"/>
    <cellStyle name="1_tree_단위수량산출-1_남대천단위수량" xfId="18709"/>
    <cellStyle name="1_tree_단위수량산출1_단위수량" xfId="18710"/>
    <cellStyle name="1_tree_단위수량산출-1_단위수량" xfId="18711"/>
    <cellStyle name="1_tree_단위수량산출1_단위수량1" xfId="18712"/>
    <cellStyle name="1_tree_단위수량산출-1_단위수량1" xfId="18713"/>
    <cellStyle name="1_tree_단위수량산출1_단위수량15" xfId="18714"/>
    <cellStyle name="1_tree_단위수량산출-1_단위수량15" xfId="18715"/>
    <cellStyle name="1_tree_단위수량산출1_도곡단위수량" xfId="18716"/>
    <cellStyle name="1_tree_단위수량산출-1_도곡단위수량" xfId="18717"/>
    <cellStyle name="1_tree_단위수량산출1_수량산출서-11.25" xfId="18718"/>
    <cellStyle name="1_tree_단위수량산출-1_수량산출서-11.25" xfId="18719"/>
    <cellStyle name="1_tree_단위수량산출1_수량산출서-11.25_NEW단위수량-주산" xfId="18720"/>
    <cellStyle name="1_tree_단위수량산출-1_수량산출서-11.25_NEW단위수량-주산" xfId="18721"/>
    <cellStyle name="1_tree_단위수량산출1_수량산출서-11.25_남대천단위수량" xfId="18722"/>
    <cellStyle name="1_tree_단위수량산출-1_수량산출서-11.25_남대천단위수량" xfId="18723"/>
    <cellStyle name="1_tree_단위수량산출1_수량산출서-11.25_단위수량" xfId="18724"/>
    <cellStyle name="1_tree_단위수량산출-1_수량산출서-11.25_단위수량" xfId="18725"/>
    <cellStyle name="1_tree_단위수량산출1_수량산출서-11.25_단위수량1" xfId="18726"/>
    <cellStyle name="1_tree_단위수량산출-1_수량산출서-11.25_단위수량1" xfId="18727"/>
    <cellStyle name="1_tree_단위수량산출1_수량산출서-11.25_단위수량15" xfId="18728"/>
    <cellStyle name="1_tree_단위수량산출-1_수량산출서-11.25_단위수량15" xfId="18729"/>
    <cellStyle name="1_tree_단위수량산출1_수량산출서-11.25_도곡단위수량" xfId="18730"/>
    <cellStyle name="1_tree_단위수량산출-1_수량산출서-11.25_도곡단위수량" xfId="18731"/>
    <cellStyle name="1_tree_단위수량산출1_수량산출서-11.25_철거단위수량" xfId="18732"/>
    <cellStyle name="1_tree_단위수량산출-1_수량산출서-11.25_철거단위수량" xfId="18733"/>
    <cellStyle name="1_tree_단위수량산출1_수량산출서-11.25_철거수량" xfId="18734"/>
    <cellStyle name="1_tree_단위수량산출-1_수량산출서-11.25_철거수량" xfId="18735"/>
    <cellStyle name="1_tree_단위수량산출1_수량산출서-11.25_한수단위수량" xfId="18736"/>
    <cellStyle name="1_tree_단위수량산출-1_수량산출서-11.25_한수단위수량" xfId="18737"/>
    <cellStyle name="1_tree_단위수량산출1_수량산출서-1201" xfId="18738"/>
    <cellStyle name="1_tree_단위수량산출-1_수량산출서-1201" xfId="18739"/>
    <cellStyle name="1_tree_단위수량산출1_수량산출서-1201_NEW단위수량-주산" xfId="18740"/>
    <cellStyle name="1_tree_단위수량산출-1_수량산출서-1201_NEW단위수량-주산" xfId="18741"/>
    <cellStyle name="1_tree_단위수량산출1_수량산출서-1201_남대천단위수량" xfId="18742"/>
    <cellStyle name="1_tree_단위수량산출-1_수량산출서-1201_남대천단위수량" xfId="18743"/>
    <cellStyle name="1_tree_단위수량산출1_수량산출서-1201_단위수량" xfId="18744"/>
    <cellStyle name="1_tree_단위수량산출-1_수량산출서-1201_단위수량" xfId="18745"/>
    <cellStyle name="1_tree_단위수량산출1_수량산출서-1201_단위수량1" xfId="18746"/>
    <cellStyle name="1_tree_단위수량산출-1_수량산출서-1201_단위수량1" xfId="18747"/>
    <cellStyle name="1_tree_단위수량산출1_수량산출서-1201_단위수량15" xfId="18748"/>
    <cellStyle name="1_tree_단위수량산출-1_수량산출서-1201_단위수량15" xfId="18749"/>
    <cellStyle name="1_tree_단위수량산출1_수량산출서-1201_도곡단위수량" xfId="18750"/>
    <cellStyle name="1_tree_단위수량산출-1_수량산출서-1201_도곡단위수량" xfId="18751"/>
    <cellStyle name="1_tree_단위수량산출1_수량산출서-1201_철거단위수량" xfId="18752"/>
    <cellStyle name="1_tree_단위수량산출-1_수량산출서-1201_철거단위수량" xfId="18753"/>
    <cellStyle name="1_tree_단위수량산출1_수량산출서-1201_철거수량" xfId="18754"/>
    <cellStyle name="1_tree_단위수량산출-1_수량산출서-1201_철거수량" xfId="18755"/>
    <cellStyle name="1_tree_단위수량산출1_수량산출서-1201_한수단위수량" xfId="18756"/>
    <cellStyle name="1_tree_단위수량산출-1_수량산출서-1201_한수단위수량" xfId="18757"/>
    <cellStyle name="1_tree_단위수량산출1_시설물단위수량" xfId="18758"/>
    <cellStyle name="1_tree_단위수량산출-1_시설물단위수량" xfId="18759"/>
    <cellStyle name="1_tree_단위수량산출1_시설물단위수량1" xfId="18760"/>
    <cellStyle name="1_tree_단위수량산출-1_시설물단위수량1" xfId="18761"/>
    <cellStyle name="1_tree_단위수량산출1_시설물단위수량1_시설물단위수량" xfId="18762"/>
    <cellStyle name="1_tree_단위수량산출-1_시설물단위수량1_시설물단위수량" xfId="18763"/>
    <cellStyle name="1_tree_단위수량산출1_오창수량산출서" xfId="18764"/>
    <cellStyle name="1_tree_단위수량산출-1_오창수량산출서" xfId="18765"/>
    <cellStyle name="1_tree_단위수량산출1_오창수량산출서_NEW단위수량-주산" xfId="18766"/>
    <cellStyle name="1_tree_단위수량산출-1_오창수량산출서_NEW단위수량-주산" xfId="18767"/>
    <cellStyle name="1_tree_단위수량산출1_오창수량산출서_남대천단위수량" xfId="18768"/>
    <cellStyle name="1_tree_단위수량산출-1_오창수량산출서_남대천단위수량" xfId="18769"/>
    <cellStyle name="1_tree_단위수량산출1_오창수량산출서_단위수량" xfId="18770"/>
    <cellStyle name="1_tree_단위수량산출-1_오창수량산출서_단위수량" xfId="18771"/>
    <cellStyle name="1_tree_단위수량산출1_오창수량산출서_단위수량1" xfId="18772"/>
    <cellStyle name="1_tree_단위수량산출-1_오창수량산출서_단위수량1" xfId="18773"/>
    <cellStyle name="1_tree_단위수량산출1_오창수량산출서_단위수량15" xfId="18774"/>
    <cellStyle name="1_tree_단위수량산출-1_오창수량산출서_단위수량15" xfId="18775"/>
    <cellStyle name="1_tree_단위수량산출1_오창수량산출서_도곡단위수량" xfId="18776"/>
    <cellStyle name="1_tree_단위수량산출-1_오창수량산출서_도곡단위수량" xfId="18777"/>
    <cellStyle name="1_tree_단위수량산출1_오창수량산출서_수량산출서-11.25" xfId="18778"/>
    <cellStyle name="1_tree_단위수량산출-1_오창수량산출서_수량산출서-11.25" xfId="18779"/>
    <cellStyle name="1_tree_단위수량산출1_오창수량산출서_수량산출서-11.25_NEW단위수량-주산" xfId="18780"/>
    <cellStyle name="1_tree_단위수량산출-1_오창수량산출서_수량산출서-11.25_NEW단위수량-주산" xfId="18781"/>
    <cellStyle name="1_tree_단위수량산출1_오창수량산출서_수량산출서-11.25_남대천단위수량" xfId="18782"/>
    <cellStyle name="1_tree_단위수량산출-1_오창수량산출서_수량산출서-11.25_남대천단위수량" xfId="18783"/>
    <cellStyle name="1_tree_단위수량산출1_오창수량산출서_수량산출서-11.25_단위수량" xfId="18784"/>
    <cellStyle name="1_tree_단위수량산출-1_오창수량산출서_수량산출서-11.25_단위수량" xfId="18785"/>
    <cellStyle name="1_tree_단위수량산출1_오창수량산출서_수량산출서-11.25_단위수량1" xfId="18786"/>
    <cellStyle name="1_tree_단위수량산출-1_오창수량산출서_수량산출서-11.25_단위수량1" xfId="18787"/>
    <cellStyle name="1_tree_단위수량산출1_오창수량산출서_수량산출서-11.25_단위수량15" xfId="18788"/>
    <cellStyle name="1_tree_단위수량산출-1_오창수량산출서_수량산출서-11.25_단위수량15" xfId="18789"/>
    <cellStyle name="1_tree_단위수량산출1_오창수량산출서_수량산출서-11.25_도곡단위수량" xfId="18790"/>
    <cellStyle name="1_tree_단위수량산출-1_오창수량산출서_수량산출서-11.25_도곡단위수량" xfId="18791"/>
    <cellStyle name="1_tree_단위수량산출1_오창수량산출서_수량산출서-11.25_철거단위수량" xfId="18792"/>
    <cellStyle name="1_tree_단위수량산출-1_오창수량산출서_수량산출서-11.25_철거단위수량" xfId="18793"/>
    <cellStyle name="1_tree_단위수량산출1_오창수량산출서_수량산출서-11.25_철거수량" xfId="18794"/>
    <cellStyle name="1_tree_단위수량산출-1_오창수량산출서_수량산출서-11.25_철거수량" xfId="18795"/>
    <cellStyle name="1_tree_단위수량산출1_오창수량산출서_수량산출서-11.25_한수단위수량" xfId="18796"/>
    <cellStyle name="1_tree_단위수량산출-1_오창수량산출서_수량산출서-11.25_한수단위수량" xfId="18797"/>
    <cellStyle name="1_tree_단위수량산출1_오창수량산출서_수량산출서-1201" xfId="18798"/>
    <cellStyle name="1_tree_단위수량산출-1_오창수량산출서_수량산출서-1201" xfId="18799"/>
    <cellStyle name="1_tree_단위수량산출1_오창수량산출서_수량산출서-1201_NEW단위수량-주산" xfId="18800"/>
    <cellStyle name="1_tree_단위수량산출-1_오창수량산출서_수량산출서-1201_NEW단위수량-주산" xfId="18801"/>
    <cellStyle name="1_tree_단위수량산출1_오창수량산출서_수량산출서-1201_남대천단위수량" xfId="18802"/>
    <cellStyle name="1_tree_단위수량산출-1_오창수량산출서_수량산출서-1201_남대천단위수량" xfId="18803"/>
    <cellStyle name="1_tree_단위수량산출1_오창수량산출서_수량산출서-1201_단위수량" xfId="18804"/>
    <cellStyle name="1_tree_단위수량산출-1_오창수량산출서_수량산출서-1201_단위수량" xfId="18805"/>
    <cellStyle name="1_tree_단위수량산출1_오창수량산출서_수량산출서-1201_단위수량1" xfId="18806"/>
    <cellStyle name="1_tree_단위수량산출-1_오창수량산출서_수량산출서-1201_단위수량1" xfId="18807"/>
    <cellStyle name="1_tree_단위수량산출1_오창수량산출서_수량산출서-1201_단위수량15" xfId="18808"/>
    <cellStyle name="1_tree_단위수량산출-1_오창수량산출서_수량산출서-1201_단위수량15" xfId="18809"/>
    <cellStyle name="1_tree_단위수량산출1_오창수량산출서_수량산출서-1201_도곡단위수량" xfId="18810"/>
    <cellStyle name="1_tree_단위수량산출-1_오창수량산출서_수량산출서-1201_도곡단위수량" xfId="18811"/>
    <cellStyle name="1_tree_단위수량산출1_오창수량산출서_수량산출서-1201_철거단위수량" xfId="18812"/>
    <cellStyle name="1_tree_단위수량산출-1_오창수량산출서_수량산출서-1201_철거단위수량" xfId="18813"/>
    <cellStyle name="1_tree_단위수량산출1_오창수량산출서_수량산출서-1201_철거수량" xfId="18814"/>
    <cellStyle name="1_tree_단위수량산출-1_오창수량산출서_수량산출서-1201_철거수량" xfId="18815"/>
    <cellStyle name="1_tree_단위수량산출1_오창수량산출서_수량산출서-1201_한수단위수량" xfId="18816"/>
    <cellStyle name="1_tree_단위수량산출-1_오창수량산출서_수량산출서-1201_한수단위수량" xfId="18817"/>
    <cellStyle name="1_tree_단위수량산출1_오창수량산출서_시설물단위수량" xfId="18818"/>
    <cellStyle name="1_tree_단위수량산출-1_오창수량산출서_시설물단위수량" xfId="18819"/>
    <cellStyle name="1_tree_단위수량산출1_오창수량산출서_시설물단위수량1" xfId="18820"/>
    <cellStyle name="1_tree_단위수량산출-1_오창수량산출서_시설물단위수량1" xfId="18821"/>
    <cellStyle name="1_tree_단위수량산출1_오창수량산출서_시설물단위수량1_시설물단위수량" xfId="18822"/>
    <cellStyle name="1_tree_단위수량산출-1_오창수량산출서_시설물단위수량1_시설물단위수량" xfId="18823"/>
    <cellStyle name="1_tree_단위수량산출1_오창수량산출서_철거단위수량" xfId="18824"/>
    <cellStyle name="1_tree_단위수량산출-1_오창수량산출서_철거단위수량" xfId="18825"/>
    <cellStyle name="1_tree_단위수량산출1_오창수량산출서_철거수량" xfId="18826"/>
    <cellStyle name="1_tree_단위수량산출-1_오창수량산출서_철거수량" xfId="18827"/>
    <cellStyle name="1_tree_단위수량산출1_오창수량산출서_한수단위수량" xfId="18828"/>
    <cellStyle name="1_tree_단위수량산출-1_오창수량산출서_한수단위수량" xfId="18829"/>
    <cellStyle name="1_tree_단위수량산출1_용평단위수량" xfId="18830"/>
    <cellStyle name="1_tree_단위수량산출-1_용평단위수량" xfId="18831"/>
    <cellStyle name="1_tree_단위수량산출1_철거단위수량" xfId="18832"/>
    <cellStyle name="1_tree_단위수량산출-1_철거단위수량" xfId="18833"/>
    <cellStyle name="1_tree_단위수량산출1_철거수량" xfId="18834"/>
    <cellStyle name="1_tree_단위수량산출-1_철거수량" xfId="18835"/>
    <cellStyle name="1_tree_단위수량산출1_한수단위수량" xfId="18836"/>
    <cellStyle name="1_tree_단위수량산출-1_한수단위수량" xfId="18837"/>
    <cellStyle name="1_tree_단위수량산출2" xfId="18838"/>
    <cellStyle name="1_tree_단위수량산출2_NEW단위수량-주산" xfId="18839"/>
    <cellStyle name="1_tree_단위수량산출2_남대천단위수량" xfId="18840"/>
    <cellStyle name="1_tree_단위수량산출2_단위수량" xfId="18841"/>
    <cellStyle name="1_tree_단위수량산출2_단위수량1" xfId="18842"/>
    <cellStyle name="1_tree_단위수량산출2_단위수량15" xfId="18843"/>
    <cellStyle name="1_tree_단위수량산출2_도곡단위수량" xfId="18844"/>
    <cellStyle name="1_tree_단위수량산출2_수량산출서-11.25" xfId="18845"/>
    <cellStyle name="1_tree_단위수량산출2_수량산출서-11.25_NEW단위수량-주산" xfId="18846"/>
    <cellStyle name="1_tree_단위수량산출2_수량산출서-11.25_남대천단위수량" xfId="18847"/>
    <cellStyle name="1_tree_단위수량산출2_수량산출서-11.25_단위수량" xfId="18848"/>
    <cellStyle name="1_tree_단위수량산출2_수량산출서-11.25_단위수량1" xfId="18849"/>
    <cellStyle name="1_tree_단위수량산출2_수량산출서-11.25_단위수량15" xfId="18850"/>
    <cellStyle name="1_tree_단위수량산출2_수량산출서-11.25_도곡단위수량" xfId="18851"/>
    <cellStyle name="1_tree_단위수량산출2_수량산출서-11.25_철거단위수량" xfId="18852"/>
    <cellStyle name="1_tree_단위수량산출2_수량산출서-11.25_철거수량" xfId="18853"/>
    <cellStyle name="1_tree_단위수량산출2_수량산출서-11.25_한수단위수량" xfId="18854"/>
    <cellStyle name="1_tree_단위수량산출2_수량산출서-1201" xfId="18855"/>
    <cellStyle name="1_tree_단위수량산출2_수량산출서-1201_NEW단위수량-주산" xfId="18856"/>
    <cellStyle name="1_tree_단위수량산출2_수량산출서-1201_남대천단위수량" xfId="18857"/>
    <cellStyle name="1_tree_단위수량산출2_수량산출서-1201_단위수량" xfId="18858"/>
    <cellStyle name="1_tree_단위수량산출2_수량산출서-1201_단위수량1" xfId="18859"/>
    <cellStyle name="1_tree_단위수량산출2_수량산출서-1201_단위수량15" xfId="18860"/>
    <cellStyle name="1_tree_단위수량산출2_수량산출서-1201_도곡단위수량" xfId="18861"/>
    <cellStyle name="1_tree_단위수량산출2_수량산출서-1201_철거단위수량" xfId="18862"/>
    <cellStyle name="1_tree_단위수량산출2_수량산출서-1201_철거수량" xfId="18863"/>
    <cellStyle name="1_tree_단위수량산출2_수량산출서-1201_한수단위수량" xfId="18864"/>
    <cellStyle name="1_tree_단위수량산출2_시설물단위수량" xfId="18865"/>
    <cellStyle name="1_tree_단위수량산출2_시설물단위수량1" xfId="18866"/>
    <cellStyle name="1_tree_단위수량산출2_시설물단위수량1_시설물단위수량" xfId="18867"/>
    <cellStyle name="1_tree_단위수량산출2_오창수량산출서" xfId="18868"/>
    <cellStyle name="1_tree_단위수량산출2_오창수량산출서_NEW단위수량-주산" xfId="18869"/>
    <cellStyle name="1_tree_단위수량산출2_오창수량산출서_남대천단위수량" xfId="18870"/>
    <cellStyle name="1_tree_단위수량산출2_오창수량산출서_단위수량" xfId="18871"/>
    <cellStyle name="1_tree_단위수량산출2_오창수량산출서_단위수량1" xfId="18872"/>
    <cellStyle name="1_tree_단위수량산출2_오창수량산출서_단위수량15" xfId="18873"/>
    <cellStyle name="1_tree_단위수량산출2_오창수량산출서_도곡단위수량" xfId="18874"/>
    <cellStyle name="1_tree_단위수량산출2_오창수량산출서_수량산출서-11.25" xfId="18875"/>
    <cellStyle name="1_tree_단위수량산출2_오창수량산출서_수량산출서-11.25_NEW단위수량-주산" xfId="18876"/>
    <cellStyle name="1_tree_단위수량산출2_오창수량산출서_수량산출서-11.25_남대천단위수량" xfId="18877"/>
    <cellStyle name="1_tree_단위수량산출2_오창수량산출서_수량산출서-11.25_단위수량" xfId="18878"/>
    <cellStyle name="1_tree_단위수량산출2_오창수량산출서_수량산출서-11.25_단위수량1" xfId="18879"/>
    <cellStyle name="1_tree_단위수량산출2_오창수량산출서_수량산출서-11.25_단위수량15" xfId="18880"/>
    <cellStyle name="1_tree_단위수량산출2_오창수량산출서_수량산출서-11.25_도곡단위수량" xfId="18881"/>
    <cellStyle name="1_tree_단위수량산출2_오창수량산출서_수량산출서-11.25_철거단위수량" xfId="18882"/>
    <cellStyle name="1_tree_단위수량산출2_오창수량산출서_수량산출서-11.25_철거수량" xfId="18883"/>
    <cellStyle name="1_tree_단위수량산출2_오창수량산출서_수량산출서-11.25_한수단위수량" xfId="18884"/>
    <cellStyle name="1_tree_단위수량산출2_오창수량산출서_수량산출서-1201" xfId="18885"/>
    <cellStyle name="1_tree_단위수량산출2_오창수량산출서_수량산출서-1201_NEW단위수량-주산" xfId="18886"/>
    <cellStyle name="1_tree_단위수량산출2_오창수량산출서_수량산출서-1201_남대천단위수량" xfId="18887"/>
    <cellStyle name="1_tree_단위수량산출2_오창수량산출서_수량산출서-1201_단위수량" xfId="18888"/>
    <cellStyle name="1_tree_단위수량산출2_오창수량산출서_수량산출서-1201_단위수량1" xfId="18889"/>
    <cellStyle name="1_tree_단위수량산출2_오창수량산출서_수량산출서-1201_단위수량15" xfId="18890"/>
    <cellStyle name="1_tree_단위수량산출2_오창수량산출서_수량산출서-1201_도곡단위수량" xfId="18891"/>
    <cellStyle name="1_tree_단위수량산출2_오창수량산출서_수량산출서-1201_철거단위수량" xfId="18892"/>
    <cellStyle name="1_tree_단위수량산출2_오창수량산출서_수량산출서-1201_철거수량" xfId="18893"/>
    <cellStyle name="1_tree_단위수량산출2_오창수량산출서_수량산출서-1201_한수단위수량" xfId="18894"/>
    <cellStyle name="1_tree_단위수량산출2_오창수량산출서_시설물단위수량" xfId="18895"/>
    <cellStyle name="1_tree_단위수량산출2_오창수량산출서_시설물단위수량1" xfId="18896"/>
    <cellStyle name="1_tree_단위수량산출2_오창수량산출서_시설물단위수량1_시설물단위수량" xfId="18897"/>
    <cellStyle name="1_tree_단위수량산출2_오창수량산출서_철거단위수량" xfId="18898"/>
    <cellStyle name="1_tree_단위수량산출2_오창수량산출서_철거수량" xfId="18899"/>
    <cellStyle name="1_tree_단위수량산출2_오창수량산출서_한수단위수량" xfId="18900"/>
    <cellStyle name="1_tree_단위수량산출2_철거단위수량" xfId="18901"/>
    <cellStyle name="1_tree_단위수량산출2_철거수량" xfId="18902"/>
    <cellStyle name="1_tree_단위수량산출2_한수단위수량" xfId="18903"/>
    <cellStyle name="1_tree_단위수량산출-개군" xfId="18904"/>
    <cellStyle name="1_tree_도곡단위수량" xfId="18905"/>
    <cellStyle name="1_tree_동의변경" xfId="44149"/>
    <cellStyle name="1_tree_마운딩수량" xfId="5523"/>
    <cellStyle name="1_tree_마운딩수량_갑지0601" xfId="5524"/>
    <cellStyle name="1_tree_마운딩수량_갑지0601_00갑지" xfId="5525"/>
    <cellStyle name="1_tree_마운딩수량_갑지0601_00갑지_설계내역서" xfId="5526"/>
    <cellStyle name="1_tree_마운딩수량_갑지0601_00갑지_설계내역서_화명조경" xfId="5527"/>
    <cellStyle name="1_tree_마운딩수량_갑지0601_00갑지_설계내역서_화명조경_관저조경" xfId="5528"/>
    <cellStyle name="1_tree_마운딩수량_갑지0601_00갑지_설계내역서_화명조경_익산조경" xfId="5529"/>
    <cellStyle name="1_tree_마운딩수량_갑지0601_00갑지_설계내역서_화명조경_충주조경" xfId="5530"/>
    <cellStyle name="1_tree_마운딩수량_갑지0601_00갑지_설계내역서_화정조경" xfId="5531"/>
    <cellStyle name="1_tree_마운딩수량_갑지0601_00갑지_설계내역서_화정조경_관저조경" xfId="5532"/>
    <cellStyle name="1_tree_마운딩수량_갑지0601_00갑지_설계내역서_화정조경_익산조경" xfId="5533"/>
    <cellStyle name="1_tree_마운딩수량_갑지0601_00갑지_설계내역서_화정조경_충주조경" xfId="5534"/>
    <cellStyle name="1_tree_마운딩수량_갑지0601_00갑지_설계내역서1월7일" xfId="5535"/>
    <cellStyle name="1_tree_마운딩수량_갑지0601_00갑지_설계내역서1월7일_화명조경" xfId="5536"/>
    <cellStyle name="1_tree_마운딩수량_갑지0601_00갑지_설계내역서1월7일_화명조경_관저조경" xfId="5537"/>
    <cellStyle name="1_tree_마운딩수량_갑지0601_00갑지_설계내역서1월7일_화명조경_익산조경" xfId="5538"/>
    <cellStyle name="1_tree_마운딩수량_갑지0601_00갑지_설계내역서1월7일_화명조경_충주조경" xfId="5539"/>
    <cellStyle name="1_tree_마운딩수량_갑지0601_00갑지_설계내역서1월7일_화정조경" xfId="5540"/>
    <cellStyle name="1_tree_마운딩수량_갑지0601_00갑지_설계내역서1월7일_화정조경_관저조경" xfId="5541"/>
    <cellStyle name="1_tree_마운딩수량_갑지0601_00갑지_설계내역서1월7일_화정조경_익산조경" xfId="5542"/>
    <cellStyle name="1_tree_마운딩수량_갑지0601_00갑지_설계내역서1월7일_화정조경_충주조경" xfId="5543"/>
    <cellStyle name="1_tree_마운딩수량_갑지0601_00갑지_화명조경" xfId="5544"/>
    <cellStyle name="1_tree_마운딩수량_갑지0601_00갑지_화명조경_관저조경" xfId="5545"/>
    <cellStyle name="1_tree_마운딩수량_갑지0601_00갑지_화명조경_익산조경" xfId="5546"/>
    <cellStyle name="1_tree_마운딩수량_갑지0601_00갑지_화명조경_충주조경" xfId="5547"/>
    <cellStyle name="1_tree_마운딩수량_갑지0601_00갑지_화정조경" xfId="5548"/>
    <cellStyle name="1_tree_마운딩수량_갑지0601_00갑지_화정조경_관저조경" xfId="5549"/>
    <cellStyle name="1_tree_마운딩수량_갑지0601_00갑지_화정조경_익산조경" xfId="5550"/>
    <cellStyle name="1_tree_마운딩수량_갑지0601_00갑지_화정조경_충주조경" xfId="5551"/>
    <cellStyle name="1_tree_마운딩수량_갑지0601_과천놀이터설계서" xfId="5552"/>
    <cellStyle name="1_tree_마운딩수량_갑지0601_과천놀이터설계서_설계내역서" xfId="5553"/>
    <cellStyle name="1_tree_마운딩수량_갑지0601_과천놀이터설계서_설계내역서_화명조경" xfId="5554"/>
    <cellStyle name="1_tree_마운딩수량_갑지0601_과천놀이터설계서_설계내역서_화명조경_관저조경" xfId="5555"/>
    <cellStyle name="1_tree_마운딩수량_갑지0601_과천놀이터설계서_설계내역서_화명조경_익산조경" xfId="5556"/>
    <cellStyle name="1_tree_마운딩수량_갑지0601_과천놀이터설계서_설계내역서_화명조경_충주조경" xfId="5557"/>
    <cellStyle name="1_tree_마운딩수량_갑지0601_과천놀이터설계서_설계내역서_화정조경" xfId="5558"/>
    <cellStyle name="1_tree_마운딩수량_갑지0601_과천놀이터설계서_설계내역서_화정조경_관저조경" xfId="5559"/>
    <cellStyle name="1_tree_마운딩수량_갑지0601_과천놀이터설계서_설계내역서_화정조경_익산조경" xfId="5560"/>
    <cellStyle name="1_tree_마운딩수량_갑지0601_과천놀이터설계서_설계내역서_화정조경_충주조경" xfId="5561"/>
    <cellStyle name="1_tree_마운딩수량_갑지0601_과천놀이터설계서_설계내역서1월7일" xfId="5562"/>
    <cellStyle name="1_tree_마운딩수량_갑지0601_과천놀이터설계서_설계내역서1월7일_화명조경" xfId="5563"/>
    <cellStyle name="1_tree_마운딩수량_갑지0601_과천놀이터설계서_설계내역서1월7일_화명조경_관저조경" xfId="5564"/>
    <cellStyle name="1_tree_마운딩수량_갑지0601_과천놀이터설계서_설계내역서1월7일_화명조경_익산조경" xfId="5565"/>
    <cellStyle name="1_tree_마운딩수량_갑지0601_과천놀이터설계서_설계내역서1월7일_화명조경_충주조경" xfId="5566"/>
    <cellStyle name="1_tree_마운딩수량_갑지0601_과천놀이터설계서_설계내역서1월7일_화정조경" xfId="5567"/>
    <cellStyle name="1_tree_마운딩수량_갑지0601_과천놀이터설계서_설계내역서1월7일_화정조경_관저조경" xfId="5568"/>
    <cellStyle name="1_tree_마운딩수량_갑지0601_과천놀이터설계서_설계내역서1월7일_화정조경_익산조경" xfId="5569"/>
    <cellStyle name="1_tree_마운딩수량_갑지0601_과천놀이터설계서_설계내역서1월7일_화정조경_충주조경" xfId="5570"/>
    <cellStyle name="1_tree_마운딩수량_갑지0601_과천놀이터설계서_화명조경" xfId="5571"/>
    <cellStyle name="1_tree_마운딩수량_갑지0601_과천놀이터설계서_화명조경_관저조경" xfId="5572"/>
    <cellStyle name="1_tree_마운딩수량_갑지0601_과천놀이터설계서_화명조경_익산조경" xfId="5573"/>
    <cellStyle name="1_tree_마운딩수량_갑지0601_과천놀이터설계서_화명조경_충주조경" xfId="5574"/>
    <cellStyle name="1_tree_마운딩수량_갑지0601_과천놀이터설계서_화정조경" xfId="5575"/>
    <cellStyle name="1_tree_마운딩수량_갑지0601_과천놀이터설계서_화정조경_관저조경" xfId="5576"/>
    <cellStyle name="1_tree_마운딩수량_갑지0601_과천놀이터설계서_화정조경_익산조경" xfId="5577"/>
    <cellStyle name="1_tree_마운딩수량_갑지0601_과천놀이터설계서_화정조경_충주조경" xfId="5578"/>
    <cellStyle name="1_tree_마운딩수량_갑지0601_총괄갑지" xfId="5579"/>
    <cellStyle name="1_tree_마운딩수량_갑지0601_총괄갑지_설계내역서" xfId="5580"/>
    <cellStyle name="1_tree_마운딩수량_갑지0601_총괄갑지_설계내역서_화명조경" xfId="5581"/>
    <cellStyle name="1_tree_마운딩수량_갑지0601_총괄갑지_설계내역서_화명조경_관저조경" xfId="5582"/>
    <cellStyle name="1_tree_마운딩수량_갑지0601_총괄갑지_설계내역서_화명조경_익산조경" xfId="5583"/>
    <cellStyle name="1_tree_마운딩수량_갑지0601_총괄갑지_설계내역서_화명조경_충주조경" xfId="5584"/>
    <cellStyle name="1_tree_마운딩수량_갑지0601_총괄갑지_설계내역서_화정조경" xfId="5585"/>
    <cellStyle name="1_tree_마운딩수량_갑지0601_총괄갑지_설계내역서_화정조경_관저조경" xfId="5586"/>
    <cellStyle name="1_tree_마운딩수량_갑지0601_총괄갑지_설계내역서_화정조경_익산조경" xfId="5587"/>
    <cellStyle name="1_tree_마운딩수량_갑지0601_총괄갑지_설계내역서_화정조경_충주조경" xfId="5588"/>
    <cellStyle name="1_tree_마운딩수량_갑지0601_총괄갑지_설계내역서1월7일" xfId="5589"/>
    <cellStyle name="1_tree_마운딩수량_갑지0601_총괄갑지_설계내역서1월7일_화명조경" xfId="5590"/>
    <cellStyle name="1_tree_마운딩수량_갑지0601_총괄갑지_설계내역서1월7일_화명조경_관저조경" xfId="5591"/>
    <cellStyle name="1_tree_마운딩수량_갑지0601_총괄갑지_설계내역서1월7일_화명조경_익산조경" xfId="5592"/>
    <cellStyle name="1_tree_마운딩수량_갑지0601_총괄갑지_설계내역서1월7일_화명조경_충주조경" xfId="5593"/>
    <cellStyle name="1_tree_마운딩수량_갑지0601_총괄갑지_설계내역서1월7일_화정조경" xfId="5594"/>
    <cellStyle name="1_tree_마운딩수량_갑지0601_총괄갑지_설계내역서1월7일_화정조경_관저조경" xfId="5595"/>
    <cellStyle name="1_tree_마운딩수량_갑지0601_총괄갑지_설계내역서1월7일_화정조경_익산조경" xfId="5596"/>
    <cellStyle name="1_tree_마운딩수량_갑지0601_총괄갑지_설계내역서1월7일_화정조경_충주조경" xfId="5597"/>
    <cellStyle name="1_tree_마운딩수량_갑지0601_총괄갑지_화명조경" xfId="5598"/>
    <cellStyle name="1_tree_마운딩수량_갑지0601_총괄갑지_화명조경_관저조경" xfId="5599"/>
    <cellStyle name="1_tree_마운딩수량_갑지0601_총괄갑지_화명조경_익산조경" xfId="5600"/>
    <cellStyle name="1_tree_마운딩수량_갑지0601_총괄갑지_화명조경_충주조경" xfId="5601"/>
    <cellStyle name="1_tree_마운딩수량_갑지0601_총괄갑지_화정조경" xfId="5602"/>
    <cellStyle name="1_tree_마운딩수량_갑지0601_총괄갑지_화정조경_관저조경" xfId="5603"/>
    <cellStyle name="1_tree_마운딩수량_갑지0601_총괄갑지_화정조경_익산조경" xfId="5604"/>
    <cellStyle name="1_tree_마운딩수량_갑지0601_총괄갑지_화정조경_충주조경" xfId="5605"/>
    <cellStyle name="1_tree_마운딩수량_갑지0601_총괄내역서" xfId="5606"/>
    <cellStyle name="1_tree_마운딩수량_갑지0601_총괄내역서_설계내역서" xfId="5607"/>
    <cellStyle name="1_tree_마운딩수량_갑지0601_총괄내역서_설계내역서_화명조경" xfId="5608"/>
    <cellStyle name="1_tree_마운딩수량_갑지0601_총괄내역서_설계내역서_화명조경_관저조경" xfId="5609"/>
    <cellStyle name="1_tree_마운딩수량_갑지0601_총괄내역서_설계내역서_화명조경_익산조경" xfId="5610"/>
    <cellStyle name="1_tree_마운딩수량_갑지0601_총괄내역서_설계내역서_화명조경_충주조경" xfId="5611"/>
    <cellStyle name="1_tree_마운딩수량_갑지0601_총괄내역서_설계내역서_화정조경" xfId="5612"/>
    <cellStyle name="1_tree_마운딩수량_갑지0601_총괄내역서_설계내역서_화정조경_관저조경" xfId="5613"/>
    <cellStyle name="1_tree_마운딩수량_갑지0601_총괄내역서_설계내역서_화정조경_익산조경" xfId="5614"/>
    <cellStyle name="1_tree_마운딩수량_갑지0601_총괄내역서_설계내역서_화정조경_충주조경" xfId="5615"/>
    <cellStyle name="1_tree_마운딩수량_갑지0601_총괄내역서_설계내역서1월7일" xfId="5616"/>
    <cellStyle name="1_tree_마운딩수량_갑지0601_총괄내역서_설계내역서1월7일_화명조경" xfId="5617"/>
    <cellStyle name="1_tree_마운딩수량_갑지0601_총괄내역서_설계내역서1월7일_화명조경_관저조경" xfId="5618"/>
    <cellStyle name="1_tree_마운딩수량_갑지0601_총괄내역서_설계내역서1월7일_화명조경_익산조경" xfId="5619"/>
    <cellStyle name="1_tree_마운딩수량_갑지0601_총괄내역서_설계내역서1월7일_화명조경_충주조경" xfId="5620"/>
    <cellStyle name="1_tree_마운딩수량_갑지0601_총괄내역서_설계내역서1월7일_화정조경" xfId="5621"/>
    <cellStyle name="1_tree_마운딩수량_갑지0601_총괄내역서_설계내역서1월7일_화정조경_관저조경" xfId="5622"/>
    <cellStyle name="1_tree_마운딩수량_갑지0601_총괄내역서_설계내역서1월7일_화정조경_익산조경" xfId="5623"/>
    <cellStyle name="1_tree_마운딩수량_갑지0601_총괄내역서_설계내역서1월7일_화정조경_충주조경" xfId="5624"/>
    <cellStyle name="1_tree_마운딩수량_갑지0601_총괄내역서_화명조경" xfId="5625"/>
    <cellStyle name="1_tree_마운딩수량_갑지0601_총괄내역서_화명조경_관저조경" xfId="5626"/>
    <cellStyle name="1_tree_마운딩수량_갑지0601_총괄내역서_화명조경_익산조경" xfId="5627"/>
    <cellStyle name="1_tree_마운딩수량_갑지0601_총괄내역서_화명조경_충주조경" xfId="5628"/>
    <cellStyle name="1_tree_마운딩수량_갑지0601_총괄내역서_화정조경" xfId="5629"/>
    <cellStyle name="1_tree_마운딩수량_갑지0601_총괄내역서_화정조경_관저조경" xfId="5630"/>
    <cellStyle name="1_tree_마운딩수량_갑지0601_총괄내역서_화정조경_익산조경" xfId="5631"/>
    <cellStyle name="1_tree_마운딩수량_갑지0601_총괄내역서_화정조경_충주조경" xfId="5632"/>
    <cellStyle name="1_tree_마운딩수량_갑지0601_화명조경" xfId="5633"/>
    <cellStyle name="1_tree_마운딩수량_갑지0601_화명조경_관저조경" xfId="5634"/>
    <cellStyle name="1_tree_마운딩수량_갑지0601_화명조경_익산조경" xfId="5635"/>
    <cellStyle name="1_tree_마운딩수량_갑지0601_화명조경_충주조경" xfId="5636"/>
    <cellStyle name="1_tree_마운딩수량_갑지0601_화정조경" xfId="5637"/>
    <cellStyle name="1_tree_마운딩수량_갑지0601_화정조경_관저조경" xfId="5638"/>
    <cellStyle name="1_tree_마운딩수량_갑지0601_화정조경_익산조경" xfId="5639"/>
    <cellStyle name="1_tree_마운딩수량_갑지0601_화정조경_충주조경" xfId="5640"/>
    <cellStyle name="1_tree_마운딩수량_설계내역서" xfId="5641"/>
    <cellStyle name="1_tree_마운딩수량_설계내역서_화명조경" xfId="5642"/>
    <cellStyle name="1_tree_마운딩수량_설계내역서_화명조경_관저조경" xfId="5643"/>
    <cellStyle name="1_tree_마운딩수량_설계내역서_화명조경_익산조경" xfId="5644"/>
    <cellStyle name="1_tree_마운딩수량_설계내역서_화명조경_충주조경" xfId="5645"/>
    <cellStyle name="1_tree_마운딩수량_설계내역서_화정조경" xfId="5646"/>
    <cellStyle name="1_tree_마운딩수량_설계내역서_화정조경_관저조경" xfId="5647"/>
    <cellStyle name="1_tree_마운딩수량_설계내역서_화정조경_익산조경" xfId="5648"/>
    <cellStyle name="1_tree_마운딩수량_설계내역서_화정조경_충주조경" xfId="5649"/>
    <cellStyle name="1_tree_마운딩수량_설계내역서1월7일" xfId="5650"/>
    <cellStyle name="1_tree_마운딩수량_설계내역서1월7일_화명조경" xfId="5651"/>
    <cellStyle name="1_tree_마운딩수량_설계내역서1월7일_화명조경_관저조경" xfId="5652"/>
    <cellStyle name="1_tree_마운딩수량_설계내역서1월7일_화명조경_익산조경" xfId="5653"/>
    <cellStyle name="1_tree_마운딩수량_설계내역서1월7일_화명조경_충주조경" xfId="5654"/>
    <cellStyle name="1_tree_마운딩수량_설계내역서1월7일_화정조경" xfId="5655"/>
    <cellStyle name="1_tree_마운딩수량_설계내역서1월7일_화정조경_관저조경" xfId="5656"/>
    <cellStyle name="1_tree_마운딩수량_설계내역서1월7일_화정조경_익산조경" xfId="5657"/>
    <cellStyle name="1_tree_마운딩수량_설계내역서1월7일_화정조경_충주조경" xfId="5658"/>
    <cellStyle name="1_tree_마운딩수량_화명조경" xfId="5659"/>
    <cellStyle name="1_tree_마운딩수량_화명조경_관저조경" xfId="5660"/>
    <cellStyle name="1_tree_마운딩수량_화명조경_익산조경" xfId="5661"/>
    <cellStyle name="1_tree_마운딩수량_화명조경_충주조경" xfId="5662"/>
    <cellStyle name="1_tree_마운딩수량_화정조경" xfId="5663"/>
    <cellStyle name="1_tree_마운딩수량_화정조경_관저조경" xfId="5664"/>
    <cellStyle name="1_tree_마운딩수량_화정조경_익산조경" xfId="5665"/>
    <cellStyle name="1_tree_마운딩수량_화정조경_충주조경" xfId="5666"/>
    <cellStyle name="1_tree_설계내역서" xfId="5667"/>
    <cellStyle name="1_tree_설계내역서_화명조경" xfId="5668"/>
    <cellStyle name="1_tree_설계내역서_화명조경_관저조경" xfId="5669"/>
    <cellStyle name="1_tree_설계내역서_화명조경_익산조경" xfId="5670"/>
    <cellStyle name="1_tree_설계내역서_화명조경_충주조경" xfId="5671"/>
    <cellStyle name="1_tree_설계내역서_화정조경" xfId="5672"/>
    <cellStyle name="1_tree_설계내역서_화정조경_관저조경" xfId="5673"/>
    <cellStyle name="1_tree_설계내역서_화정조경_익산조경" xfId="5674"/>
    <cellStyle name="1_tree_설계내역서_화정조경_충주조경" xfId="5675"/>
    <cellStyle name="1_tree_설계내역서1월7일" xfId="5676"/>
    <cellStyle name="1_tree_설계내역서1월7일_화명조경" xfId="5677"/>
    <cellStyle name="1_tree_설계내역서1월7일_화명조경_관저조경" xfId="5678"/>
    <cellStyle name="1_tree_설계내역서1월7일_화명조경_익산조경" xfId="5679"/>
    <cellStyle name="1_tree_설계내역서1월7일_화명조경_충주조경" xfId="5680"/>
    <cellStyle name="1_tree_설계내역서1월7일_화정조경" xfId="5681"/>
    <cellStyle name="1_tree_설계내역서1월7일_화정조경_관저조경" xfId="5682"/>
    <cellStyle name="1_tree_설계내역서1월7일_화정조경_익산조경" xfId="5683"/>
    <cellStyle name="1_tree_설계내역서1월7일_화정조경_충주조경" xfId="5684"/>
    <cellStyle name="1_tree_설계서(수서)" xfId="1594"/>
    <cellStyle name="1_tree_설계서(수서) 2" xfId="18906"/>
    <cellStyle name="1_tree_설계서(수서) 3" xfId="18907"/>
    <cellStyle name="1_tree_설계서(수서) 4" xfId="18908"/>
    <cellStyle name="1_tree_수량산출" xfId="1595"/>
    <cellStyle name="1_tree_수량산출 2" xfId="18909"/>
    <cellStyle name="1_tree_수량산출 3" xfId="18910"/>
    <cellStyle name="1_tree_수량산출 4" xfId="18911"/>
    <cellStyle name="1_tree_수량산출_2005년도 직포매트" xfId="18912"/>
    <cellStyle name="1_tree_수량산출_2005년도 직포매트_관악로1-설치" xfId="44150"/>
    <cellStyle name="1_tree_수량산출_2005년도 직포매트_난지-BIO-CAT-060509" xfId="18913"/>
    <cellStyle name="1_tree_수량산출_2005년도 직포매트_난지-BIO-CAT-060509_관악로1-설치" xfId="44151"/>
    <cellStyle name="1_tree_수량산출_2005년도 직포매트_학생용사물함등 37규격 (백마종합상사)" xfId="18914"/>
    <cellStyle name="1_tree_수량산출_2005년도 직포매트_학생용사물함등 37규격 (백마종합상사)_관악로1-설치" xfId="44152"/>
    <cellStyle name="1_tree_수량산출_2차 변경설계내역(최종)20091223" xfId="44153"/>
    <cellStyle name="1_tree_수량산출_IT1019" xfId="44154"/>
    <cellStyle name="1_tree_수량산출_IT1019_IT1019" xfId="44155"/>
    <cellStyle name="1_tree_수량산출_IT1019_IT1019_단독정하조 톤당 설치금액 산정 용역" xfId="44156"/>
    <cellStyle name="1_tree_수량산출_IT1019_IT1019_단독정하조 톤당 설치금액 산정 용역(수정)" xfId="44157"/>
    <cellStyle name="1_tree_수량산출_IT1019_IT1019_오수처리시설 톤당 설치금액 산정 용역" xfId="44158"/>
    <cellStyle name="1_tree_수량산출_IT1019_IT1019_오수처리시설 톤당 설치금액 산정 용역(수정)" xfId="44159"/>
    <cellStyle name="1_tree_수량산출_IT1019_강남콜센터" xfId="44160"/>
    <cellStyle name="1_tree_수량산출_IT1019_강남콜센터_단독정하조 톤당 설치금액 산정 용역" xfId="44161"/>
    <cellStyle name="1_tree_수량산출_IT1019_강남콜센터_단독정하조 톤당 설치금액 산정 용역(수정)" xfId="44162"/>
    <cellStyle name="1_tree_수량산출_IT1019_강남콜센터_오수처리시설 톤당 설치금액 산정 용역" xfId="44163"/>
    <cellStyle name="1_tree_수량산출_IT1019_강남콜센터_오수처리시설 톤당 설치금액 산정 용역(수정)" xfId="44164"/>
    <cellStyle name="1_tree_수량산출_IT1019_단독정하조 톤당 설치금액 산정 용역" xfId="44165"/>
    <cellStyle name="1_tree_수량산출_IT1019_단독정하조 톤당 설치금액 산정 용역(수정)" xfId="44166"/>
    <cellStyle name="1_tree_수량산출_IT1019_오수처리시설 톤당 설치금액 산정 용역" xfId="44167"/>
    <cellStyle name="1_tree_수량산출_IT1019_오수처리시설 톤당 설치금액 산정 용역(수정)" xfId="44168"/>
    <cellStyle name="1_tree_수량산출_공사양식(050308)" xfId="1596"/>
    <cellStyle name="1_tree_수량산출_공사양식(050308) 2" xfId="18915"/>
    <cellStyle name="1_tree_수량산출_공사양식(050308) 3" xfId="18916"/>
    <cellStyle name="1_tree_수량산출_공사양식(050308) 4" xfId="18917"/>
    <cellStyle name="1_tree_수량산출_관악로1-설치" xfId="44169"/>
    <cellStyle name="1_tree_수량산출_구로리총괄내역" xfId="1597"/>
    <cellStyle name="1_tree_수량산출_구로리총괄내역 2" xfId="18918"/>
    <cellStyle name="1_tree_수량산출_구로리총괄내역 3" xfId="18919"/>
    <cellStyle name="1_tree_수량산출_구로리총괄내역 4" xfId="18920"/>
    <cellStyle name="1_tree_수량산출_구로리총괄내역_공사양식(050308)" xfId="1598"/>
    <cellStyle name="1_tree_수량산출_구로리총괄내역_공사양식(050308) 2" xfId="18921"/>
    <cellStyle name="1_tree_수량산출_구로리총괄내역_공사양식(050308) 3" xfId="18922"/>
    <cellStyle name="1_tree_수량산출_구로리총괄내역_공사양식(050308) 4" xfId="18923"/>
    <cellStyle name="1_tree_수량산출_구로리총괄내역_구로리설계예산서1029" xfId="5685"/>
    <cellStyle name="1_tree_수량산출_구로리총괄내역_구로리설계예산서1029_동의변경" xfId="44170"/>
    <cellStyle name="1_tree_수량산출_구로리총괄내역_구로리설계예산서1029_용마도시자연공원 총괄내역서0618" xfId="44171"/>
    <cellStyle name="1_tree_수량산출_구로리총괄내역_구로리설계예산서1029_철거 및 이설수량산출-학교숲" xfId="5686"/>
    <cellStyle name="1_tree_수량산출_구로리총괄내역_구로리설계예산서1118준공" xfId="5687"/>
    <cellStyle name="1_tree_수량산출_구로리총괄내역_구로리설계예산서1118준공_동의변경" xfId="44172"/>
    <cellStyle name="1_tree_수량산출_구로리총괄내역_구로리설계예산서1118준공_용마도시자연공원 총괄내역서0618" xfId="44173"/>
    <cellStyle name="1_tree_수량산출_구로리총괄내역_구로리설계예산서1118준공_용마도시자연공원 총괄내역서0618_동의변경" xfId="44174"/>
    <cellStyle name="1_tree_수량산출_구로리총괄내역_구로리설계예산서1118준공_철거 및 이설수량산출-학교숲" xfId="5688"/>
    <cellStyle name="1_tree_수량산출_구로리총괄내역_구로리설계예산서조경" xfId="5689"/>
    <cellStyle name="1_tree_수량산출_구로리총괄내역_구로리설계예산서조경_동의변경" xfId="44175"/>
    <cellStyle name="1_tree_수량산출_구로리총괄내역_구로리설계예산서조경_용마도시자연공원 총괄내역서0618" xfId="44176"/>
    <cellStyle name="1_tree_수량산출_구로리총괄내역_구로리설계예산서조경_용마도시자연공원 총괄내역서0618_동의변경" xfId="44177"/>
    <cellStyle name="1_tree_수량산출_구로리총괄내역_구로리설계예산서조경_철거 및 이설수량산출-학교숲" xfId="5690"/>
    <cellStyle name="1_tree_수량산출_구로리총괄내역_구로리어린이공원예산서(조경)1125" xfId="5691"/>
    <cellStyle name="1_tree_수량산출_구로리총괄내역_구로리어린이공원예산서(조경)1125_동의변경" xfId="44178"/>
    <cellStyle name="1_tree_수량산출_구로리총괄내역_구로리어린이공원예산서(조경)1125_용마도시자연공원 총괄내역서0618" xfId="44179"/>
    <cellStyle name="1_tree_수량산출_구로리총괄내역_구로리어린이공원예산서(조경)1125_용마도시자연공원 총괄내역서0618_동의변경" xfId="44180"/>
    <cellStyle name="1_tree_수량산출_구로리총괄내역_구로리어린이공원예산서(조경)1125_철거 및 이설수량산출-학교숲" xfId="5692"/>
    <cellStyle name="1_tree_수량산출_구로리총괄내역_내역서" xfId="5693"/>
    <cellStyle name="1_tree_수량산출_구로리총괄내역_내역서_용마도시자연공원 총괄내역서0618" xfId="44181"/>
    <cellStyle name="1_tree_수량산출_구로리총괄내역_내역서_용마도시자연공원 총괄내역서0618_동의변경" xfId="44182"/>
    <cellStyle name="1_tree_수량산출_구로리총괄내역_내역서_철거 및 이설수량산출-학교숲" xfId="5694"/>
    <cellStyle name="1_tree_수량산출_구로리총괄내역_노임단가표" xfId="5695"/>
    <cellStyle name="1_tree_수량산출_구로리총괄내역_노임단가표_동의변경" xfId="44183"/>
    <cellStyle name="1_tree_수량산출_구로리총괄내역_노임단가표_용마도시자연공원 총괄내역서0618" xfId="44184"/>
    <cellStyle name="1_tree_수량산출_구로리총괄내역_노임단가표_용마도시자연공원 총괄내역서0618_동의변경" xfId="44185"/>
    <cellStyle name="1_tree_수량산출_구로리총괄내역_노임단가표_철거 및 이설수량산출-학교숲" xfId="5696"/>
    <cellStyle name="1_tree_수량산출_구로리총괄내역_동의변경" xfId="44186"/>
    <cellStyle name="1_tree_수량산출_구로리총괄내역_설계서(수서)" xfId="1599"/>
    <cellStyle name="1_tree_수량산출_구로리총괄내역_설계서(수서) 2" xfId="18924"/>
    <cellStyle name="1_tree_수량산출_구로리총괄내역_설계서(수서) 3" xfId="18925"/>
    <cellStyle name="1_tree_수량산출_구로리총괄내역_설계서(수서) 4" xfId="18926"/>
    <cellStyle name="1_tree_수량산출_구로리총괄내역_수도권매립지" xfId="1600"/>
    <cellStyle name="1_tree_수량산출_구로리총괄내역_수도권매립지 2" xfId="18927"/>
    <cellStyle name="1_tree_수량산출_구로리총괄내역_수도권매립지 3" xfId="18928"/>
    <cellStyle name="1_tree_수량산출_구로리총괄내역_수도권매립지 4" xfId="18929"/>
    <cellStyle name="1_tree_수량산출_구로리총괄내역_수도권매립지_공사양식(050308)" xfId="1601"/>
    <cellStyle name="1_tree_수량산출_구로리총괄내역_수도권매립지_공사양식(050308) 2" xfId="18930"/>
    <cellStyle name="1_tree_수량산출_구로리총괄내역_수도권매립지_공사양식(050308) 3" xfId="18931"/>
    <cellStyle name="1_tree_수량산출_구로리총괄내역_수도권매립지_공사양식(050308) 4" xfId="18932"/>
    <cellStyle name="1_tree_수량산출_구로리총괄내역_수도권매립지_동의변경" xfId="44187"/>
    <cellStyle name="1_tree_수량산출_구로리총괄내역_수도권매립지_설계서(수서)" xfId="1602"/>
    <cellStyle name="1_tree_수량산출_구로리총괄내역_수도권매립지_설계서(수서) 2" xfId="18933"/>
    <cellStyle name="1_tree_수량산출_구로리총괄내역_수도권매립지_설계서(수서) 3" xfId="18934"/>
    <cellStyle name="1_tree_수량산출_구로리총괄내역_수도권매립지_설계서(수서) 4" xfId="18935"/>
    <cellStyle name="1_tree_수량산출_구로리총괄내역_수도권매립지_용마도시자연공원 총괄내역서0618" xfId="44188"/>
    <cellStyle name="1_tree_수량산출_구로리총괄내역_수도권매립지_용마도시자연공원 총괄내역서0618_동의변경" xfId="44189"/>
    <cellStyle name="1_tree_수량산출_구로리총괄내역_수도권매립지_철거 및 이설수량산출-학교숲" xfId="5697"/>
    <cellStyle name="1_tree_수량산출_구로리총괄내역_수도권매립지1004(발주용)" xfId="5698"/>
    <cellStyle name="1_tree_수량산출_구로리총괄내역_수도권매립지1004(발주용)_용마도시자연공원 총괄내역서0618" xfId="44190"/>
    <cellStyle name="1_tree_수량산출_구로리총괄내역_수도권매립지1004(발주용)_용마도시자연공원 총괄내역서0618_동의변경" xfId="44191"/>
    <cellStyle name="1_tree_수량산출_구로리총괄내역_수도권매립지1004(발주용)_철거 및 이설수량산출-학교숲" xfId="5699"/>
    <cellStyle name="1_tree_수량산출_구로리총괄내역_용마도시자연공원 총괄내역서0618_동의변경" xfId="44192"/>
    <cellStyle name="1_tree_수량산출_구로리총괄내역_일신건영설계예산서(0211)" xfId="5700"/>
    <cellStyle name="1_tree_수량산출_구로리총괄내역_일신건영설계예산서(0211)_동의변경" xfId="44193"/>
    <cellStyle name="1_tree_수량산출_구로리총괄내역_일신건영설계예산서(0211)_용마도시자연공원 총괄내역서0618" xfId="44194"/>
    <cellStyle name="1_tree_수량산출_구로리총괄내역_일신건영설계예산서(0211)_용마도시자연공원 총괄내역서0618_동의변경" xfId="44195"/>
    <cellStyle name="1_tree_수량산출_구로리총괄내역_일신건영설계예산서(0211)_철거 및 이설수량산출-학교숲" xfId="5701"/>
    <cellStyle name="1_tree_수량산출_구로리총괄내역_일위대가" xfId="1603"/>
    <cellStyle name="1_tree_수량산출_구로리총괄내역_일위대가 2" xfId="18936"/>
    <cellStyle name="1_tree_수량산출_구로리총괄내역_일위대가 3" xfId="18937"/>
    <cellStyle name="1_tree_수량산출_구로리총괄내역_일위대가 4" xfId="18938"/>
    <cellStyle name="1_tree_수량산출_구로리총괄내역_일위대가_공사양식(050308)" xfId="1604"/>
    <cellStyle name="1_tree_수량산출_구로리총괄내역_일위대가_공사양식(050308) 2" xfId="18939"/>
    <cellStyle name="1_tree_수량산출_구로리총괄내역_일위대가_공사양식(050308) 3" xfId="18940"/>
    <cellStyle name="1_tree_수량산출_구로리총괄내역_일위대가_공사양식(050308) 4" xfId="18941"/>
    <cellStyle name="1_tree_수량산출_구로리총괄내역_일위대가_동의변경" xfId="44196"/>
    <cellStyle name="1_tree_수량산출_구로리총괄내역_일위대가_설계서(수서)" xfId="1605"/>
    <cellStyle name="1_tree_수량산출_구로리총괄내역_일위대가_설계서(수서) 2" xfId="18942"/>
    <cellStyle name="1_tree_수량산출_구로리총괄내역_일위대가_설계서(수서) 3" xfId="18943"/>
    <cellStyle name="1_tree_수량산출_구로리총괄내역_일위대가_설계서(수서) 4" xfId="18944"/>
    <cellStyle name="1_tree_수량산출_구로리총괄내역_일위대가_용마도시자연공원 총괄내역서0618" xfId="44197"/>
    <cellStyle name="1_tree_수량산출_구로리총괄내역_일위대가_용마도시자연공원 총괄내역서0618_동의변경" xfId="44198"/>
    <cellStyle name="1_tree_수량산출_구로리총괄내역_일위대가_철거 및 이설수량산출-학교숲" xfId="5702"/>
    <cellStyle name="1_tree_수량산출_구로리총괄내역_자재단가표" xfId="1606"/>
    <cellStyle name="1_tree_수량산출_구로리총괄내역_자재단가표 2" xfId="18945"/>
    <cellStyle name="1_tree_수량산출_구로리총괄내역_자재단가표 3" xfId="18946"/>
    <cellStyle name="1_tree_수량산출_구로리총괄내역_자재단가표 4" xfId="18947"/>
    <cellStyle name="1_tree_수량산출_구로리총괄내역_자재단가표_공사양식(050308)" xfId="1607"/>
    <cellStyle name="1_tree_수량산출_구로리총괄내역_자재단가표_공사양식(050308) 2" xfId="18948"/>
    <cellStyle name="1_tree_수량산출_구로리총괄내역_자재단가표_공사양식(050308) 3" xfId="18949"/>
    <cellStyle name="1_tree_수량산출_구로리총괄내역_자재단가표_공사양식(050308) 4" xfId="18950"/>
    <cellStyle name="1_tree_수량산출_구로리총괄내역_자재단가표_동의변경" xfId="44199"/>
    <cellStyle name="1_tree_수량산출_구로리총괄내역_자재단가표_설계서(수서)" xfId="1608"/>
    <cellStyle name="1_tree_수량산출_구로리총괄내역_자재단가표_설계서(수서) 2" xfId="18951"/>
    <cellStyle name="1_tree_수량산출_구로리총괄내역_자재단가표_설계서(수서) 3" xfId="18952"/>
    <cellStyle name="1_tree_수량산출_구로리총괄내역_자재단가표_설계서(수서) 4" xfId="18953"/>
    <cellStyle name="1_tree_수량산출_구로리총괄내역_자재단가표_용마도시자연공원 총괄내역서0618" xfId="44200"/>
    <cellStyle name="1_tree_수량산출_구로리총괄내역_자재단가표_용마도시자연공원 총괄내역서0618_동의변경" xfId="44201"/>
    <cellStyle name="1_tree_수량산출_구로리총괄내역_자재단가표_철거 및 이설수량산출-학교숲" xfId="5703"/>
    <cellStyle name="1_tree_수량산출_구로리총괄내역_장안초등학교내역0814" xfId="1609"/>
    <cellStyle name="1_tree_수량산출_구로리총괄내역_장안초등학교내역0814 2" xfId="18954"/>
    <cellStyle name="1_tree_수량산출_구로리총괄내역_장안초등학교내역0814 3" xfId="18955"/>
    <cellStyle name="1_tree_수량산출_구로리총괄내역_장안초등학교내역0814 4" xfId="18956"/>
    <cellStyle name="1_tree_수량산출_구로리총괄내역_장안초등학교내역0814_공사양식(050308)" xfId="1610"/>
    <cellStyle name="1_tree_수량산출_구로리총괄내역_장안초등학교내역0814_공사양식(050308) 2" xfId="18957"/>
    <cellStyle name="1_tree_수량산출_구로리총괄내역_장안초등학교내역0814_공사양식(050308) 3" xfId="18958"/>
    <cellStyle name="1_tree_수량산출_구로리총괄내역_장안초등학교내역0814_공사양식(050308) 4" xfId="18959"/>
    <cellStyle name="1_tree_수량산출_구로리총괄내역_장안초등학교내역0814_동의변경" xfId="44202"/>
    <cellStyle name="1_tree_수량산출_구로리총괄내역_장안초등학교내역0814_설계서(수서)" xfId="1611"/>
    <cellStyle name="1_tree_수량산출_구로리총괄내역_장안초등학교내역0814_설계서(수서) 2" xfId="18960"/>
    <cellStyle name="1_tree_수량산출_구로리총괄내역_장안초등학교내역0814_설계서(수서) 3" xfId="18961"/>
    <cellStyle name="1_tree_수량산출_구로리총괄내역_장안초등학교내역0814_설계서(수서) 4" xfId="18962"/>
    <cellStyle name="1_tree_수량산출_구로리총괄내역_장안초등학교내역0814_용마도시자연공원 총괄내역서0618" xfId="44203"/>
    <cellStyle name="1_tree_수량산출_구로리총괄내역_장안초등학교내역0814_용마도시자연공원 총괄내역서0618_동의변경" xfId="44204"/>
    <cellStyle name="1_tree_수량산출_구로리총괄내역_장안초등학교내역0814_철거 및 이설수량산출-학교숲" xfId="5704"/>
    <cellStyle name="1_tree_수량산출_구로리총괄내역_철거 및 이설수량산출-학교숲" xfId="5705"/>
    <cellStyle name="1_tree_수량산출_난지-BIO-CAT-060509" xfId="18963"/>
    <cellStyle name="1_tree_수량산출_난지-BIO-CAT-060509_관악로1-설치" xfId="44205"/>
    <cellStyle name="1_tree_수량산출_단독정하조 톤당 설치금액 산정 용역" xfId="44206"/>
    <cellStyle name="1_tree_수량산출_단독정하조 톤당 설치금액 산정 용역(수정)" xfId="44207"/>
    <cellStyle name="1_tree_수량산출_동의변경" xfId="44208"/>
    <cellStyle name="1_tree_수량산출_설계서(수서)" xfId="1612"/>
    <cellStyle name="1_tree_수량산출_설계서(수서) 2" xfId="18964"/>
    <cellStyle name="1_tree_수량산출_설계서(수서) 3" xfId="18965"/>
    <cellStyle name="1_tree_수량산출_설계서(수서) 4" xfId="18966"/>
    <cellStyle name="1_tree_수량산출_오수처리시설 톤당 설치금액 산정 용역" xfId="44209"/>
    <cellStyle name="1_tree_수량산출_오수처리시설 톤당 설치금액 산정 용역(수정)" xfId="44210"/>
    <cellStyle name="1_tree_수량산출_용마도시자연공원 총괄내역서0618" xfId="44211"/>
    <cellStyle name="1_tree_수량산출_용마도시자연공원 총괄내역서0618_동의변경" xfId="44212"/>
    <cellStyle name="1_tree_수량산출_철거 및 이설수량산출-학교숲" xfId="5706"/>
    <cellStyle name="1_tree_수량산출_총괄내역0518" xfId="1613"/>
    <cellStyle name="1_tree_수량산출_총괄내역0518 2" xfId="18967"/>
    <cellStyle name="1_tree_수량산출_총괄내역0518 3" xfId="18968"/>
    <cellStyle name="1_tree_수량산출_총괄내역0518 4" xfId="18969"/>
    <cellStyle name="1_tree_수량산출_총괄내역0518_공사양식(050308)" xfId="1614"/>
    <cellStyle name="1_tree_수량산출_총괄내역0518_공사양식(050308) 2" xfId="18970"/>
    <cellStyle name="1_tree_수량산출_총괄내역0518_공사양식(050308) 3" xfId="18971"/>
    <cellStyle name="1_tree_수량산출_총괄내역0518_공사양식(050308) 4" xfId="18972"/>
    <cellStyle name="1_tree_수량산출_총괄내역0518_구로리설계예산서1029" xfId="5707"/>
    <cellStyle name="1_tree_수량산출_총괄내역0518_구로리설계예산서1029_동의변경" xfId="44213"/>
    <cellStyle name="1_tree_수량산출_총괄내역0518_구로리설계예산서1029_용마도시자연공원 총괄내역서0618" xfId="44214"/>
    <cellStyle name="1_tree_수량산출_총괄내역0518_구로리설계예산서1029_용마도시자연공원 총괄내역서0618_동의변경" xfId="44215"/>
    <cellStyle name="1_tree_수량산출_총괄내역0518_구로리설계예산서1029_철거 및 이설수량산출-학교숲" xfId="5708"/>
    <cellStyle name="1_tree_수량산출_총괄내역0518_구로리설계예산서1118준공" xfId="5709"/>
    <cellStyle name="1_tree_수량산출_총괄내역0518_구로리설계예산서1118준공_동의변경" xfId="44216"/>
    <cellStyle name="1_tree_수량산출_총괄내역0518_구로리설계예산서1118준공_용마도시자연공원 총괄내역서0618" xfId="44217"/>
    <cellStyle name="1_tree_수량산출_총괄내역0518_구로리설계예산서1118준공_용마도시자연공원 총괄내역서0618_동의변경" xfId="44218"/>
    <cellStyle name="1_tree_수량산출_총괄내역0518_구로리설계예산서1118준공_철거 및 이설수량산출-학교숲" xfId="5710"/>
    <cellStyle name="1_tree_수량산출_총괄내역0518_구로리설계예산서조경" xfId="5711"/>
    <cellStyle name="1_tree_수량산출_총괄내역0518_구로리설계예산서조경_동의변경" xfId="44219"/>
    <cellStyle name="1_tree_수량산출_총괄내역0518_구로리설계예산서조경_용마도시자연공원 총괄내역서0618" xfId="44220"/>
    <cellStyle name="1_tree_수량산출_총괄내역0518_구로리설계예산서조경_용마도시자연공원 총괄내역서0618_동의변경" xfId="44221"/>
    <cellStyle name="1_tree_수량산출_총괄내역0518_구로리설계예산서조경_철거 및 이설수량산출-학교숲" xfId="5712"/>
    <cellStyle name="1_tree_수량산출_총괄내역0518_구로리어린이공원예산서(조경)1125" xfId="5713"/>
    <cellStyle name="1_tree_수량산출_총괄내역0518_구로리어린이공원예산서(조경)1125_동의변경" xfId="44222"/>
    <cellStyle name="1_tree_수량산출_총괄내역0518_구로리어린이공원예산서(조경)1125_용마도시자연공원 총괄내역서0618" xfId="44223"/>
    <cellStyle name="1_tree_수량산출_총괄내역0518_구로리어린이공원예산서(조경)1125_용마도시자연공원 총괄내역서0618_동의변경" xfId="44224"/>
    <cellStyle name="1_tree_수량산출_총괄내역0518_구로리어린이공원예산서(조경)1125_철거 및 이설수량산출-학교숲" xfId="5714"/>
    <cellStyle name="1_tree_수량산출_총괄내역0518_내역서" xfId="5715"/>
    <cellStyle name="1_tree_수량산출_총괄내역0518_내역서_동의변경" xfId="44225"/>
    <cellStyle name="1_tree_수량산출_총괄내역0518_내역서_용마도시자연공원 총괄내역서0618" xfId="44226"/>
    <cellStyle name="1_tree_수량산출_총괄내역0518_내역서_용마도시자연공원 총괄내역서0618_동의변경" xfId="44227"/>
    <cellStyle name="1_tree_수량산출_총괄내역0518_내역서_철거 및 이설수량산출-학교숲" xfId="5716"/>
    <cellStyle name="1_tree_수량산출_총괄내역0518_노임단가표" xfId="5717"/>
    <cellStyle name="1_tree_수량산출_총괄내역0518_노임단가표_동의변경" xfId="44228"/>
    <cellStyle name="1_tree_수량산출_총괄내역0518_노임단가표_용마도시자연공원 총괄내역서0618_동의변경" xfId="44229"/>
    <cellStyle name="1_tree_수량산출_총괄내역0518_노임단가표_철거 및 이설수량산출-학교숲" xfId="5718"/>
    <cellStyle name="1_tree_수량산출_총괄내역0518_동의변경" xfId="44230"/>
    <cellStyle name="1_tree_수량산출_총괄내역0518_설계서(수서)" xfId="1615"/>
    <cellStyle name="1_tree_수량산출_총괄내역0518_설계서(수서) 2" xfId="18973"/>
    <cellStyle name="1_tree_수량산출_총괄내역0518_설계서(수서) 3" xfId="18974"/>
    <cellStyle name="1_tree_수량산출_총괄내역0518_설계서(수서) 4" xfId="18975"/>
    <cellStyle name="1_tree_수량산출_총괄내역0518_수도권매립지" xfId="1616"/>
    <cellStyle name="1_tree_수량산출_총괄내역0518_수도권매립지 2" xfId="18976"/>
    <cellStyle name="1_tree_수량산출_총괄내역0518_수도권매립지 3" xfId="18977"/>
    <cellStyle name="1_tree_수량산출_총괄내역0518_수도권매립지 4" xfId="18978"/>
    <cellStyle name="1_tree_수량산출_총괄내역0518_수도권매립지_공사양식(050308)" xfId="1617"/>
    <cellStyle name="1_tree_수량산출_총괄내역0518_수도권매립지_공사양식(050308) 2" xfId="18979"/>
    <cellStyle name="1_tree_수량산출_총괄내역0518_수도권매립지_공사양식(050308) 3" xfId="18980"/>
    <cellStyle name="1_tree_수량산출_총괄내역0518_수도권매립지_공사양식(050308) 4" xfId="18981"/>
    <cellStyle name="1_tree_수량산출_총괄내역0518_수도권매립지_동의변경" xfId="44231"/>
    <cellStyle name="1_tree_수량산출_총괄내역0518_수도권매립지_설계서(수서)" xfId="1618"/>
    <cellStyle name="1_tree_수량산출_총괄내역0518_수도권매립지_설계서(수서) 2" xfId="18982"/>
    <cellStyle name="1_tree_수량산출_총괄내역0518_수도권매립지_설계서(수서) 3" xfId="18983"/>
    <cellStyle name="1_tree_수량산출_총괄내역0518_수도권매립지_설계서(수서) 4" xfId="18984"/>
    <cellStyle name="1_tree_수량산출_총괄내역0518_수도권매립지_용마도시자연공원 총괄내역서0618" xfId="44232"/>
    <cellStyle name="1_tree_수량산출_총괄내역0518_수도권매립지_용마도시자연공원 총괄내역서0618_동의변경" xfId="44233"/>
    <cellStyle name="1_tree_수량산출_총괄내역0518_수도권매립지_철거 및 이설수량산출-학교숲" xfId="5719"/>
    <cellStyle name="1_tree_수량산출_총괄내역0518_수도권매립지1004(발주용)" xfId="5720"/>
    <cellStyle name="1_tree_수량산출_총괄내역0518_수도권매립지1004(발주용)_동의변경" xfId="44234"/>
    <cellStyle name="1_tree_수량산출_총괄내역0518_수도권매립지1004(발주용)_용마도시자연공원 총괄내역서0618" xfId="44235"/>
    <cellStyle name="1_tree_수량산출_총괄내역0518_수도권매립지1004(발주용)_용마도시자연공원 총괄내역서0618_동의변경" xfId="44236"/>
    <cellStyle name="1_tree_수량산출_총괄내역0518_수도권매립지1004(발주용)_철거 및 이설수량산출-학교숲" xfId="5721"/>
    <cellStyle name="1_tree_수량산출_총괄내역0518_용마도시자연공원 총괄내역서0618_동의변경" xfId="44237"/>
    <cellStyle name="1_tree_수량산출_총괄내역0518_일신건영설계예산서(0211)" xfId="5722"/>
    <cellStyle name="1_tree_수량산출_총괄내역0518_일신건영설계예산서(0211)_용마도시자연공원 총괄내역서0618" xfId="44238"/>
    <cellStyle name="1_tree_수량산출_총괄내역0518_일신건영설계예산서(0211)_용마도시자연공원 총괄내역서0618_동의변경" xfId="44239"/>
    <cellStyle name="1_tree_수량산출_총괄내역0518_일신건영설계예산서(0211)_철거 및 이설수량산출-학교숲" xfId="5723"/>
    <cellStyle name="1_tree_수량산출_총괄내역0518_일위대가" xfId="1619"/>
    <cellStyle name="1_tree_수량산출_총괄내역0518_일위대가 2" xfId="18985"/>
    <cellStyle name="1_tree_수량산출_총괄내역0518_일위대가 3" xfId="18986"/>
    <cellStyle name="1_tree_수량산출_총괄내역0518_일위대가 4" xfId="18987"/>
    <cellStyle name="1_tree_수량산출_총괄내역0518_일위대가_공사양식(050308)" xfId="1620"/>
    <cellStyle name="1_tree_수량산출_총괄내역0518_일위대가_공사양식(050308) 2" xfId="18988"/>
    <cellStyle name="1_tree_수량산출_총괄내역0518_일위대가_공사양식(050308) 3" xfId="18989"/>
    <cellStyle name="1_tree_수량산출_총괄내역0518_일위대가_공사양식(050308) 4" xfId="18990"/>
    <cellStyle name="1_tree_수량산출_총괄내역0518_일위대가_동의변경" xfId="44240"/>
    <cellStyle name="1_tree_수량산출_총괄내역0518_일위대가_설계서(수서)" xfId="1621"/>
    <cellStyle name="1_tree_수량산출_총괄내역0518_일위대가_설계서(수서) 2" xfId="18991"/>
    <cellStyle name="1_tree_수량산출_총괄내역0518_일위대가_설계서(수서) 3" xfId="18992"/>
    <cellStyle name="1_tree_수량산출_총괄내역0518_일위대가_설계서(수서) 4" xfId="18993"/>
    <cellStyle name="1_tree_수량산출_총괄내역0518_일위대가_용마도시자연공원 총괄내역서0618" xfId="44241"/>
    <cellStyle name="1_tree_수량산출_총괄내역0518_일위대가_용마도시자연공원 총괄내역서0618_동의변경" xfId="44242"/>
    <cellStyle name="1_tree_수량산출_총괄내역0518_일위대가_철거 및 이설수량산출-학교숲" xfId="5724"/>
    <cellStyle name="1_tree_수량산출_총괄내역0518_자재단가표" xfId="1622"/>
    <cellStyle name="1_tree_수량산출_총괄내역0518_자재단가표 2" xfId="18994"/>
    <cellStyle name="1_tree_수량산출_총괄내역0518_자재단가표 3" xfId="18995"/>
    <cellStyle name="1_tree_수량산출_총괄내역0518_자재단가표 4" xfId="18996"/>
    <cellStyle name="1_tree_수량산출_총괄내역0518_자재단가표_공사양식(050308)" xfId="1623"/>
    <cellStyle name="1_tree_수량산출_총괄내역0518_자재단가표_공사양식(050308) 2" xfId="18997"/>
    <cellStyle name="1_tree_수량산출_총괄내역0518_자재단가표_공사양식(050308) 3" xfId="18998"/>
    <cellStyle name="1_tree_수량산출_총괄내역0518_자재단가표_공사양식(050308) 4" xfId="18999"/>
    <cellStyle name="1_tree_수량산출_총괄내역0518_자재단가표_설계서(수서)" xfId="1624"/>
    <cellStyle name="1_tree_수량산출_총괄내역0518_자재단가표_설계서(수서) 2" xfId="19000"/>
    <cellStyle name="1_tree_수량산출_총괄내역0518_자재단가표_설계서(수서) 3" xfId="19001"/>
    <cellStyle name="1_tree_수량산출_총괄내역0518_자재단가표_설계서(수서) 4" xfId="19002"/>
    <cellStyle name="1_tree_수량산출_총괄내역0518_자재단가표_용마도시자연공원 총괄내역서0618" xfId="44243"/>
    <cellStyle name="1_tree_수량산출_총괄내역0518_자재단가표_용마도시자연공원 총괄내역서0618_동의변경" xfId="44244"/>
    <cellStyle name="1_tree_수량산출_총괄내역0518_자재단가표_철거 및 이설수량산출-학교숲" xfId="5725"/>
    <cellStyle name="1_tree_수량산출_총괄내역0518_장안초등학교내역0814" xfId="1625"/>
    <cellStyle name="1_tree_수량산출_총괄내역0518_장안초등학교내역0814 2" xfId="19003"/>
    <cellStyle name="1_tree_수량산출_총괄내역0518_장안초등학교내역0814 3" xfId="19004"/>
    <cellStyle name="1_tree_수량산출_총괄내역0518_장안초등학교내역0814 4" xfId="19005"/>
    <cellStyle name="1_tree_수량산출_총괄내역0518_장안초등학교내역0814_공사양식(050308)" xfId="1626"/>
    <cellStyle name="1_tree_수량산출_총괄내역0518_장안초등학교내역0814_공사양식(050308) 2" xfId="19006"/>
    <cellStyle name="1_tree_수량산출_총괄내역0518_장안초등학교내역0814_공사양식(050308) 3" xfId="19007"/>
    <cellStyle name="1_tree_수량산출_총괄내역0518_장안초등학교내역0814_공사양식(050308) 4" xfId="19008"/>
    <cellStyle name="1_tree_수량산출_총괄내역0518_장안초등학교내역0814_설계서(수서)" xfId="1627"/>
    <cellStyle name="1_tree_수량산출_총괄내역0518_장안초등학교내역0814_설계서(수서) 2" xfId="19009"/>
    <cellStyle name="1_tree_수량산출_총괄내역0518_장안초등학교내역0814_설계서(수서) 3" xfId="19010"/>
    <cellStyle name="1_tree_수량산출_총괄내역0518_장안초등학교내역0814_설계서(수서) 4" xfId="19011"/>
    <cellStyle name="1_tree_수량산출_총괄내역0518_장안초등학교내역0814_용마도시자연공원 총괄내역서0618" xfId="44245"/>
    <cellStyle name="1_tree_수량산출_총괄내역0518_장안초등학교내역0814_용마도시자연공원 총괄내역서0618_동의변경" xfId="44246"/>
    <cellStyle name="1_tree_수량산출_총괄내역0518_장안초등학교내역0814_철거 및 이설수량산출-학교숲" xfId="5726"/>
    <cellStyle name="1_tree_수량산출_총괄내역0518_철거 및 이설수량산출-학교숲" xfId="5727"/>
    <cellStyle name="1_tree_수량산출_학생용사물함등 37규격 (백마종합상사)" xfId="19012"/>
    <cellStyle name="1_tree_수량산출_학생용사물함등 37규격 (백마종합상사)_관악로1-설치" xfId="44247"/>
    <cellStyle name="1_tree_수량산출_한의학연구원 총괄" xfId="44248"/>
    <cellStyle name="1_tree_수량산출_한의학연구원 총괄_IT1019" xfId="44249"/>
    <cellStyle name="1_tree_수량산출_한의학연구원 총괄_IT1019_단독정하조 톤당 설치금액 산정 용역" xfId="44250"/>
    <cellStyle name="1_tree_수량산출_한의학연구원 총괄_IT1019_단독정하조 톤당 설치금액 산정 용역(수정)" xfId="44251"/>
    <cellStyle name="1_tree_수량산출_한의학연구원 총괄_IT1019_오수처리시설 톤당 설치금액 산정 용역" xfId="44252"/>
    <cellStyle name="1_tree_수량산출_한의학연구원 총괄_IT1019_오수처리시설 톤당 설치금액 산정 용역(수정)" xfId="44253"/>
    <cellStyle name="1_tree_수량산출_한의학연구원 총괄_강남콜센터" xfId="44254"/>
    <cellStyle name="1_tree_수량산출_한의학연구원 총괄_강남콜센터_단독정하조 톤당 설치금액 산정 용역" xfId="44255"/>
    <cellStyle name="1_tree_수량산출_한의학연구원 총괄_강남콜센터_단독정하조 톤당 설치금액 산정 용역(수정)" xfId="44256"/>
    <cellStyle name="1_tree_수량산출_한의학연구원 총괄_강남콜센터_오수처리시설 톤당 설치금액 산정 용역" xfId="44257"/>
    <cellStyle name="1_tree_수량산출_한의학연구원 총괄_강남콜센터_오수처리시설 톤당 설치금액 산정 용역(수정)" xfId="44258"/>
    <cellStyle name="1_tree_수량산출_한의학연구원 총괄_단독정하조 톤당 설치금액 산정 용역" xfId="44259"/>
    <cellStyle name="1_tree_수량산출_한의학연구원 총괄_단독정하조 톤당 설치금액 산정 용역(수정)" xfId="44260"/>
    <cellStyle name="1_tree_수량산출_한의학연구원 총괄_오수처리시설 톤당 설치금액 산정 용역" xfId="44261"/>
    <cellStyle name="1_tree_수량산출_한의학연구원 총괄_오수처리시설 톤당 설치금액 산정 용역(수정)" xfId="44262"/>
    <cellStyle name="1_tree_수량산출서-11.25" xfId="19013"/>
    <cellStyle name="1_tree_수량산출서-11.25_NEW단위수량-주산" xfId="19014"/>
    <cellStyle name="1_tree_수량산출서-11.25_남대천단위수량" xfId="19015"/>
    <cellStyle name="1_tree_수량산출서-11.25_단위수량" xfId="19016"/>
    <cellStyle name="1_tree_수량산출서-11.25_단위수량1" xfId="19017"/>
    <cellStyle name="1_tree_수량산출서-11.25_단위수량15" xfId="19018"/>
    <cellStyle name="1_tree_수량산출서-11.25_도곡단위수량" xfId="19019"/>
    <cellStyle name="1_tree_수량산출서-11.25_철거단위수량" xfId="19020"/>
    <cellStyle name="1_tree_수량산출서-11.25_철거수량" xfId="19021"/>
    <cellStyle name="1_tree_수량산출서-11.25_한수단위수량" xfId="19022"/>
    <cellStyle name="1_tree_수량산출서-1201" xfId="19023"/>
    <cellStyle name="1_tree_수량산출서-1201_NEW단위수량-주산" xfId="19024"/>
    <cellStyle name="1_tree_수량산출서-1201_남대천단위수량" xfId="19025"/>
    <cellStyle name="1_tree_수량산출서-1201_단위수량" xfId="19026"/>
    <cellStyle name="1_tree_수량산출서-1201_단위수량1" xfId="19027"/>
    <cellStyle name="1_tree_수량산출서-1201_단위수량15" xfId="19028"/>
    <cellStyle name="1_tree_수량산출서-1201_도곡단위수량" xfId="19029"/>
    <cellStyle name="1_tree_수량산출서-1201_철거단위수량" xfId="19030"/>
    <cellStyle name="1_tree_수량산출서-1201_철거수량" xfId="19031"/>
    <cellStyle name="1_tree_수량산출서-1201_한수단위수량" xfId="19032"/>
    <cellStyle name="1_tree_수량산출서-최종" xfId="19033"/>
    <cellStyle name="1_tree_수원변경수량산출" xfId="5728"/>
    <cellStyle name="1_tree_수원변경수량산출_설계내역서" xfId="5729"/>
    <cellStyle name="1_tree_수원변경수량산출_설계내역서_화명조경" xfId="5730"/>
    <cellStyle name="1_tree_수원변경수량산출_설계내역서_화명조경_관저조경" xfId="5731"/>
    <cellStyle name="1_tree_수원변경수량산출_설계내역서_화명조경_익산조경" xfId="5732"/>
    <cellStyle name="1_tree_수원변경수량산출_설계내역서_화명조경_충주조경" xfId="5733"/>
    <cellStyle name="1_tree_수원변경수량산출_설계내역서_화정조경" xfId="5734"/>
    <cellStyle name="1_tree_수원변경수량산출_설계내역서_화정조경_관저조경" xfId="5735"/>
    <cellStyle name="1_tree_수원변경수량산출_설계내역서_화정조경_익산조경" xfId="5736"/>
    <cellStyle name="1_tree_수원변경수량산출_설계내역서_화정조경_충주조경" xfId="5737"/>
    <cellStyle name="1_tree_수원변경수량산출_설계내역서1월7일" xfId="5738"/>
    <cellStyle name="1_tree_수원변경수량산출_설계내역서1월7일_화명조경" xfId="5739"/>
    <cellStyle name="1_tree_수원변경수량산출_설계내역서1월7일_화명조경_관저조경" xfId="5740"/>
    <cellStyle name="1_tree_수원변경수량산출_설계내역서1월7일_화명조경_익산조경" xfId="5741"/>
    <cellStyle name="1_tree_수원변경수량산출_설계내역서1월7일_화명조경_충주조경" xfId="5742"/>
    <cellStyle name="1_tree_수원변경수량산출_설계내역서1월7일_화정조경" xfId="5743"/>
    <cellStyle name="1_tree_수원변경수량산출_설계내역서1월7일_화정조경_관저조경" xfId="5744"/>
    <cellStyle name="1_tree_수원변경수량산출_설계내역서1월7일_화정조경_익산조경" xfId="5745"/>
    <cellStyle name="1_tree_수원변경수량산출_설계내역서1월7일_화정조경_충주조경" xfId="5746"/>
    <cellStyle name="1_tree_수원변경수량산출_화명조경" xfId="5747"/>
    <cellStyle name="1_tree_수원변경수량산출_화명조경_관저조경" xfId="5748"/>
    <cellStyle name="1_tree_수원변경수량산출_화명조경_익산조경" xfId="5749"/>
    <cellStyle name="1_tree_수원변경수량산출_화명조경_충주조경" xfId="5750"/>
    <cellStyle name="1_tree_수원변경수량산출_화정조경" xfId="5751"/>
    <cellStyle name="1_tree_수원변경수량산출_화정조경_관저조경" xfId="5752"/>
    <cellStyle name="1_tree_수원변경수량산출_화정조경_익산조경" xfId="5753"/>
    <cellStyle name="1_tree_수원변경수량산출_화정조경_충주조경" xfId="5754"/>
    <cellStyle name="1_tree_시설물단위수량" xfId="19034"/>
    <cellStyle name="1_tree_시설물단위수량1" xfId="19035"/>
    <cellStyle name="1_tree_시설물단위수량1_시설물단위수량" xfId="19036"/>
    <cellStyle name="1_tree_쌍용" xfId="19037"/>
    <cellStyle name="1_tree_쌍용_NEW단위수량-주산" xfId="19038"/>
    <cellStyle name="1_tree_쌍용_남대천단위수량" xfId="19039"/>
    <cellStyle name="1_tree_쌍용_단위수량" xfId="19040"/>
    <cellStyle name="1_tree_쌍용_단위수량1" xfId="19041"/>
    <cellStyle name="1_tree_쌍용_단위수량15" xfId="19042"/>
    <cellStyle name="1_tree_쌍용_도곡단위수량" xfId="19043"/>
    <cellStyle name="1_tree_쌍용_수량산출서-11.25" xfId="19044"/>
    <cellStyle name="1_tree_쌍용_수량산출서-11.25_NEW단위수량-주산" xfId="19045"/>
    <cellStyle name="1_tree_쌍용_수량산출서-11.25_남대천단위수량" xfId="19046"/>
    <cellStyle name="1_tree_쌍용_수량산출서-11.25_단위수량" xfId="19047"/>
    <cellStyle name="1_tree_쌍용_수량산출서-11.25_단위수량1" xfId="19048"/>
    <cellStyle name="1_tree_쌍용_수량산출서-11.25_단위수량15" xfId="19049"/>
    <cellStyle name="1_tree_쌍용_수량산출서-11.25_도곡단위수량" xfId="19050"/>
    <cellStyle name="1_tree_쌍용_수량산출서-11.25_철거단위수량" xfId="19051"/>
    <cellStyle name="1_tree_쌍용_수량산출서-11.25_철거수량" xfId="19052"/>
    <cellStyle name="1_tree_쌍용_수량산출서-11.25_한수단위수량" xfId="19053"/>
    <cellStyle name="1_tree_쌍용_수량산출서-1201" xfId="19054"/>
    <cellStyle name="1_tree_쌍용_수량산출서-1201_NEW단위수량-주산" xfId="19055"/>
    <cellStyle name="1_tree_쌍용_수량산출서-1201_남대천단위수량" xfId="19056"/>
    <cellStyle name="1_tree_쌍용_수량산출서-1201_단위수량" xfId="19057"/>
    <cellStyle name="1_tree_쌍용_수량산출서-1201_단위수량1" xfId="19058"/>
    <cellStyle name="1_tree_쌍용_수량산출서-1201_단위수량15" xfId="19059"/>
    <cellStyle name="1_tree_쌍용_수량산출서-1201_도곡단위수량" xfId="19060"/>
    <cellStyle name="1_tree_쌍용_수량산출서-1201_철거단위수량" xfId="19061"/>
    <cellStyle name="1_tree_쌍용_수량산출서-1201_철거수량" xfId="19062"/>
    <cellStyle name="1_tree_쌍용_수량산출서-1201_한수단위수량" xfId="19063"/>
    <cellStyle name="1_tree_쌍용_시설물단위수량" xfId="19064"/>
    <cellStyle name="1_tree_쌍용_시설물단위수량1" xfId="19065"/>
    <cellStyle name="1_tree_쌍용_시설물단위수량1_시설물단위수량" xfId="19066"/>
    <cellStyle name="1_tree_쌍용_오창수량산출서" xfId="19067"/>
    <cellStyle name="1_tree_쌍용_오창수량산출서_NEW단위수량-주산" xfId="19068"/>
    <cellStyle name="1_tree_쌍용_오창수량산출서_남대천단위수량" xfId="19069"/>
    <cellStyle name="1_tree_쌍용_오창수량산출서_단위수량" xfId="19070"/>
    <cellStyle name="1_tree_쌍용_오창수량산출서_단위수량1" xfId="19071"/>
    <cellStyle name="1_tree_쌍용_오창수량산출서_단위수량15" xfId="19072"/>
    <cellStyle name="1_tree_쌍용_오창수량산출서_도곡단위수량" xfId="19073"/>
    <cellStyle name="1_tree_쌍용_오창수량산출서_수량산출서-11.25" xfId="19074"/>
    <cellStyle name="1_tree_쌍용_오창수량산출서_수량산출서-11.25_NEW단위수량-주산" xfId="19075"/>
    <cellStyle name="1_tree_쌍용_오창수량산출서_수량산출서-11.25_남대천단위수량" xfId="19076"/>
    <cellStyle name="1_tree_쌍용_오창수량산출서_수량산출서-11.25_단위수량" xfId="19077"/>
    <cellStyle name="1_tree_쌍용_오창수량산출서_수량산출서-11.25_단위수량1" xfId="19078"/>
    <cellStyle name="1_tree_쌍용_오창수량산출서_수량산출서-11.25_단위수량15" xfId="19079"/>
    <cellStyle name="1_tree_쌍용_오창수량산출서_수량산출서-11.25_도곡단위수량" xfId="19080"/>
    <cellStyle name="1_tree_쌍용_오창수량산출서_수량산출서-11.25_철거단위수량" xfId="19081"/>
    <cellStyle name="1_tree_쌍용_오창수량산출서_수량산출서-11.25_철거수량" xfId="19082"/>
    <cellStyle name="1_tree_쌍용_오창수량산출서_수량산출서-11.25_한수단위수량" xfId="19083"/>
    <cellStyle name="1_tree_쌍용_오창수량산출서_수량산출서-1201" xfId="19084"/>
    <cellStyle name="1_tree_쌍용_오창수량산출서_수량산출서-1201_NEW단위수량-주산" xfId="19085"/>
    <cellStyle name="1_tree_쌍용_오창수량산출서_수량산출서-1201_남대천단위수량" xfId="19086"/>
    <cellStyle name="1_tree_쌍용_오창수량산출서_수량산출서-1201_단위수량" xfId="19087"/>
    <cellStyle name="1_tree_쌍용_오창수량산출서_수량산출서-1201_단위수량1" xfId="19088"/>
    <cellStyle name="1_tree_쌍용_오창수량산출서_수량산출서-1201_단위수량15" xfId="19089"/>
    <cellStyle name="1_tree_쌍용_오창수량산출서_수량산출서-1201_도곡단위수량" xfId="19090"/>
    <cellStyle name="1_tree_쌍용_오창수량산출서_수량산출서-1201_철거단위수량" xfId="19091"/>
    <cellStyle name="1_tree_쌍용_오창수량산출서_수량산출서-1201_철거수량" xfId="19092"/>
    <cellStyle name="1_tree_쌍용_오창수량산출서_수량산출서-1201_한수단위수량" xfId="19093"/>
    <cellStyle name="1_tree_쌍용_오창수량산출서_시설물단위수량" xfId="19094"/>
    <cellStyle name="1_tree_쌍용_오창수량산출서_시설물단위수량1" xfId="19095"/>
    <cellStyle name="1_tree_쌍용_오창수량산출서_시설물단위수량1_시설물단위수량" xfId="19096"/>
    <cellStyle name="1_tree_쌍용_오창수량산출서_철거단위수량" xfId="19097"/>
    <cellStyle name="1_tree_쌍용_오창수량산출서_철거수량" xfId="19098"/>
    <cellStyle name="1_tree_쌍용_오창수량산출서_한수단위수량" xfId="19099"/>
    <cellStyle name="1_tree_쌍용_철거단위수량" xfId="19100"/>
    <cellStyle name="1_tree_쌍용_철거수량" xfId="19101"/>
    <cellStyle name="1_tree_쌍용_한수단위수량" xfId="19102"/>
    <cellStyle name="1_tree_쌍용수량0905" xfId="5755"/>
    <cellStyle name="1_tree_쌍용수량0905_설계내역서" xfId="5756"/>
    <cellStyle name="1_tree_쌍용수량0905_설계내역서_화명조경" xfId="5757"/>
    <cellStyle name="1_tree_쌍용수량0905_설계내역서_화명조경_관저조경" xfId="5758"/>
    <cellStyle name="1_tree_쌍용수량0905_설계내역서_화명조경_익산조경" xfId="5759"/>
    <cellStyle name="1_tree_쌍용수량0905_설계내역서_화명조경_충주조경" xfId="5760"/>
    <cellStyle name="1_tree_쌍용수량0905_설계내역서_화정조경" xfId="5761"/>
    <cellStyle name="1_tree_쌍용수량0905_설계내역서_화정조경_관저조경" xfId="5762"/>
    <cellStyle name="1_tree_쌍용수량0905_설계내역서_화정조경_익산조경" xfId="5763"/>
    <cellStyle name="1_tree_쌍용수량0905_설계내역서_화정조경_충주조경" xfId="5764"/>
    <cellStyle name="1_tree_쌍용수량0905_설계내역서1월7일" xfId="5765"/>
    <cellStyle name="1_tree_쌍용수량0905_설계내역서1월7일_화명조경" xfId="5766"/>
    <cellStyle name="1_tree_쌍용수량0905_설계내역서1월7일_화명조경_관저조경" xfId="5767"/>
    <cellStyle name="1_tree_쌍용수량0905_설계내역서1월7일_화명조경_익산조경" xfId="5768"/>
    <cellStyle name="1_tree_쌍용수량0905_설계내역서1월7일_화명조경_충주조경" xfId="5769"/>
    <cellStyle name="1_tree_쌍용수량0905_설계내역서1월7일_화정조경" xfId="5770"/>
    <cellStyle name="1_tree_쌍용수량0905_설계내역서1월7일_화정조경_관저조경" xfId="5771"/>
    <cellStyle name="1_tree_쌍용수량0905_설계내역서1월7일_화정조경_익산조경" xfId="5772"/>
    <cellStyle name="1_tree_쌍용수량0905_설계내역서1월7일_화정조경_충주조경" xfId="5773"/>
    <cellStyle name="1_tree_쌍용수량0905_화명조경" xfId="5774"/>
    <cellStyle name="1_tree_쌍용수량0905_화명조경_관저조경" xfId="5775"/>
    <cellStyle name="1_tree_쌍용수량0905_화명조경_익산조경" xfId="5776"/>
    <cellStyle name="1_tree_쌍용수량0905_화명조경_충주조경" xfId="5777"/>
    <cellStyle name="1_tree_쌍용수량0905_화정조경" xfId="5778"/>
    <cellStyle name="1_tree_쌍용수량0905_화정조경_관저조경" xfId="5779"/>
    <cellStyle name="1_tree_쌍용수량0905_화정조경_익산조경" xfId="5780"/>
    <cellStyle name="1_tree_쌍용수량0905_화정조경_충주조경" xfId="5781"/>
    <cellStyle name="1_tree_안동수량산출" xfId="19103"/>
    <cellStyle name="1_tree_안동수량산출최종" xfId="19104"/>
    <cellStyle name="1_tree_오수처리시설 톤당 설치금액 산정 용역" xfId="44263"/>
    <cellStyle name="1_tree_오수처리시설 톤당 설치금액 산정 용역(수정)" xfId="44264"/>
    <cellStyle name="1_tree_오창수량산출서" xfId="19105"/>
    <cellStyle name="1_tree_오창수량산출서_NEW단위수량-주산" xfId="19106"/>
    <cellStyle name="1_tree_오창수량산출서_남대천단위수량" xfId="19107"/>
    <cellStyle name="1_tree_오창수량산출서_단위수량" xfId="19108"/>
    <cellStyle name="1_tree_오창수량산출서_단위수량1" xfId="19109"/>
    <cellStyle name="1_tree_오창수량산출서_단위수량15" xfId="19110"/>
    <cellStyle name="1_tree_오창수량산출서_도곡단위수량" xfId="19111"/>
    <cellStyle name="1_tree_오창수량산출서_수량산출서-11.25" xfId="19112"/>
    <cellStyle name="1_tree_오창수량산출서_수량산출서-11.25_NEW단위수량-주산" xfId="19113"/>
    <cellStyle name="1_tree_오창수량산출서_수량산출서-11.25_남대천단위수량" xfId="19114"/>
    <cellStyle name="1_tree_오창수량산출서_수량산출서-11.25_단위수량" xfId="19115"/>
    <cellStyle name="1_tree_오창수량산출서_수량산출서-11.25_단위수량1" xfId="19116"/>
    <cellStyle name="1_tree_오창수량산출서_수량산출서-11.25_단위수량15" xfId="19117"/>
    <cellStyle name="1_tree_오창수량산출서_수량산출서-11.25_도곡단위수량" xfId="19118"/>
    <cellStyle name="1_tree_오창수량산출서_수량산출서-11.25_철거단위수량" xfId="19119"/>
    <cellStyle name="1_tree_오창수량산출서_수량산출서-11.25_철거수량" xfId="19120"/>
    <cellStyle name="1_tree_오창수량산출서_수량산출서-11.25_한수단위수량" xfId="19121"/>
    <cellStyle name="1_tree_오창수량산출서_수량산출서-1201" xfId="19122"/>
    <cellStyle name="1_tree_오창수량산출서_수량산출서-1201_NEW단위수량-주산" xfId="19123"/>
    <cellStyle name="1_tree_오창수량산출서_수량산출서-1201_남대천단위수량" xfId="19124"/>
    <cellStyle name="1_tree_오창수량산출서_수량산출서-1201_단위수량" xfId="19125"/>
    <cellStyle name="1_tree_오창수량산출서_수량산출서-1201_단위수량1" xfId="19126"/>
    <cellStyle name="1_tree_오창수량산출서_수량산출서-1201_단위수량15" xfId="19127"/>
    <cellStyle name="1_tree_오창수량산출서_수량산출서-1201_도곡단위수량" xfId="19128"/>
    <cellStyle name="1_tree_오창수량산출서_수량산출서-1201_철거단위수량" xfId="19129"/>
    <cellStyle name="1_tree_오창수량산출서_수량산출서-1201_철거수량" xfId="19130"/>
    <cellStyle name="1_tree_오창수량산출서_수량산출서-1201_한수단위수량" xfId="19131"/>
    <cellStyle name="1_tree_오창수량산출서_시설물단위수량" xfId="19132"/>
    <cellStyle name="1_tree_오창수량산출서_시설물단위수량1" xfId="19133"/>
    <cellStyle name="1_tree_오창수량산출서_시설물단위수량1_시설물단위수량" xfId="19134"/>
    <cellStyle name="1_tree_오창수량산출서_철거단위수량" xfId="19135"/>
    <cellStyle name="1_tree_오창수량산출서_철거수량" xfId="19136"/>
    <cellStyle name="1_tree_오창수량산출서_한수단위수량" xfId="19137"/>
    <cellStyle name="1_tree_용마도시자연공원 총괄내역서0618" xfId="44265"/>
    <cellStyle name="1_tree_용마도시자연공원 총괄내역서0618_동의변경" xfId="44266"/>
    <cellStyle name="1_tree_용평단위수량" xfId="19138"/>
    <cellStyle name="1_tree_운동장단위수량" xfId="19139"/>
    <cellStyle name="1_tree_원가계산서" xfId="5782"/>
    <cellStyle name="1_tree_원가계산서_00갑지" xfId="5783"/>
    <cellStyle name="1_tree_원가계산서_00갑지_설계내역서" xfId="5784"/>
    <cellStyle name="1_tree_원가계산서_00갑지_설계내역서_화명조경" xfId="5785"/>
    <cellStyle name="1_tree_원가계산서_00갑지_설계내역서_화명조경_관저조경" xfId="5786"/>
    <cellStyle name="1_tree_원가계산서_00갑지_설계내역서_화명조경_익산조경" xfId="5787"/>
    <cellStyle name="1_tree_원가계산서_00갑지_설계내역서_화명조경_충주조경" xfId="5788"/>
    <cellStyle name="1_tree_원가계산서_00갑지_설계내역서_화정조경" xfId="5789"/>
    <cellStyle name="1_tree_원가계산서_00갑지_설계내역서_화정조경_관저조경" xfId="5790"/>
    <cellStyle name="1_tree_원가계산서_00갑지_설계내역서_화정조경_익산조경" xfId="5791"/>
    <cellStyle name="1_tree_원가계산서_00갑지_설계내역서_화정조경_충주조경" xfId="5792"/>
    <cellStyle name="1_tree_원가계산서_00갑지_설계내역서1월7일" xfId="5793"/>
    <cellStyle name="1_tree_원가계산서_00갑지_설계내역서1월7일_화명조경" xfId="5794"/>
    <cellStyle name="1_tree_원가계산서_00갑지_설계내역서1월7일_화명조경_관저조경" xfId="5795"/>
    <cellStyle name="1_tree_원가계산서_00갑지_설계내역서1월7일_화명조경_익산조경" xfId="5796"/>
    <cellStyle name="1_tree_원가계산서_00갑지_설계내역서1월7일_화명조경_충주조경" xfId="5797"/>
    <cellStyle name="1_tree_원가계산서_00갑지_설계내역서1월7일_화정조경" xfId="5798"/>
    <cellStyle name="1_tree_원가계산서_00갑지_설계내역서1월7일_화정조경_관저조경" xfId="5799"/>
    <cellStyle name="1_tree_원가계산서_00갑지_설계내역서1월7일_화정조경_익산조경" xfId="5800"/>
    <cellStyle name="1_tree_원가계산서_00갑지_설계내역서1월7일_화정조경_충주조경" xfId="5801"/>
    <cellStyle name="1_tree_원가계산서_00갑지_화명조경" xfId="5802"/>
    <cellStyle name="1_tree_원가계산서_00갑지_화명조경_관저조경" xfId="5803"/>
    <cellStyle name="1_tree_원가계산서_00갑지_화명조경_익산조경" xfId="5804"/>
    <cellStyle name="1_tree_원가계산서_00갑지_화명조경_충주조경" xfId="5805"/>
    <cellStyle name="1_tree_원가계산서_00갑지_화정조경" xfId="5806"/>
    <cellStyle name="1_tree_원가계산서_00갑지_화정조경_관저조경" xfId="5807"/>
    <cellStyle name="1_tree_원가계산서_00갑지_화정조경_익산조경" xfId="5808"/>
    <cellStyle name="1_tree_원가계산서_00갑지_화정조경_충주조경" xfId="5809"/>
    <cellStyle name="1_tree_원가계산서_과천놀이터설계서" xfId="5810"/>
    <cellStyle name="1_tree_원가계산서_과천놀이터설계서_설계내역서" xfId="5811"/>
    <cellStyle name="1_tree_원가계산서_과천놀이터설계서_설계내역서_화명조경" xfId="5812"/>
    <cellStyle name="1_tree_원가계산서_과천놀이터설계서_설계내역서_화명조경_관저조경" xfId="5813"/>
    <cellStyle name="1_tree_원가계산서_과천놀이터설계서_설계내역서_화명조경_익산조경" xfId="5814"/>
    <cellStyle name="1_tree_원가계산서_과천놀이터설계서_설계내역서_화명조경_충주조경" xfId="5815"/>
    <cellStyle name="1_tree_원가계산서_과천놀이터설계서_설계내역서_화정조경" xfId="5816"/>
    <cellStyle name="1_tree_원가계산서_과천놀이터설계서_설계내역서_화정조경_관저조경" xfId="5817"/>
    <cellStyle name="1_tree_원가계산서_과천놀이터설계서_설계내역서_화정조경_익산조경" xfId="5818"/>
    <cellStyle name="1_tree_원가계산서_과천놀이터설계서_설계내역서_화정조경_충주조경" xfId="5819"/>
    <cellStyle name="1_tree_원가계산서_과천놀이터설계서_설계내역서1월7일" xfId="5820"/>
    <cellStyle name="1_tree_원가계산서_과천놀이터설계서_설계내역서1월7일_화명조경" xfId="5821"/>
    <cellStyle name="1_tree_원가계산서_과천놀이터설계서_설계내역서1월7일_화명조경_관저조경" xfId="5822"/>
    <cellStyle name="1_tree_원가계산서_과천놀이터설계서_설계내역서1월7일_화명조경_익산조경" xfId="5823"/>
    <cellStyle name="1_tree_원가계산서_과천놀이터설계서_설계내역서1월7일_화명조경_충주조경" xfId="5824"/>
    <cellStyle name="1_tree_원가계산서_과천놀이터설계서_설계내역서1월7일_화정조경" xfId="5825"/>
    <cellStyle name="1_tree_원가계산서_과천놀이터설계서_설계내역서1월7일_화정조경_관저조경" xfId="5826"/>
    <cellStyle name="1_tree_원가계산서_과천놀이터설계서_설계내역서1월7일_화정조경_익산조경" xfId="5827"/>
    <cellStyle name="1_tree_원가계산서_과천놀이터설계서_설계내역서1월7일_화정조경_충주조경" xfId="5828"/>
    <cellStyle name="1_tree_원가계산서_과천놀이터설계서_화명조경" xfId="5829"/>
    <cellStyle name="1_tree_원가계산서_과천놀이터설계서_화명조경_관저조경" xfId="5830"/>
    <cellStyle name="1_tree_원가계산서_과천놀이터설계서_화명조경_익산조경" xfId="5831"/>
    <cellStyle name="1_tree_원가계산서_과천놀이터설계서_화명조경_충주조경" xfId="5832"/>
    <cellStyle name="1_tree_원가계산서_과천놀이터설계서_화정조경" xfId="5833"/>
    <cellStyle name="1_tree_원가계산서_과천놀이터설계서_화정조경_관저조경" xfId="5834"/>
    <cellStyle name="1_tree_원가계산서_과천놀이터설계서_화정조경_익산조경" xfId="5835"/>
    <cellStyle name="1_tree_원가계산서_과천놀이터설계서_화정조경_충주조경" xfId="5836"/>
    <cellStyle name="1_tree_원가계산서_총괄갑지" xfId="5837"/>
    <cellStyle name="1_tree_원가계산서_총괄갑지_설계내역서" xfId="5838"/>
    <cellStyle name="1_tree_원가계산서_총괄갑지_설계내역서_화명조경" xfId="5839"/>
    <cellStyle name="1_tree_원가계산서_총괄갑지_설계내역서_화명조경_관저조경" xfId="5840"/>
    <cellStyle name="1_tree_원가계산서_총괄갑지_설계내역서_화명조경_익산조경" xfId="5841"/>
    <cellStyle name="1_tree_원가계산서_총괄갑지_설계내역서_화명조경_충주조경" xfId="5842"/>
    <cellStyle name="1_tree_원가계산서_총괄갑지_설계내역서_화정조경" xfId="5843"/>
    <cellStyle name="1_tree_원가계산서_총괄갑지_설계내역서_화정조경_관저조경" xfId="5844"/>
    <cellStyle name="1_tree_원가계산서_총괄갑지_설계내역서_화정조경_익산조경" xfId="5845"/>
    <cellStyle name="1_tree_원가계산서_총괄갑지_설계내역서_화정조경_충주조경" xfId="5846"/>
    <cellStyle name="1_tree_원가계산서_총괄갑지_설계내역서1월7일" xfId="5847"/>
    <cellStyle name="1_tree_원가계산서_총괄갑지_설계내역서1월7일_화명조경" xfId="5848"/>
    <cellStyle name="1_tree_원가계산서_총괄갑지_설계내역서1월7일_화명조경_관저조경" xfId="5849"/>
    <cellStyle name="1_tree_원가계산서_총괄갑지_설계내역서1월7일_화명조경_익산조경" xfId="5850"/>
    <cellStyle name="1_tree_원가계산서_총괄갑지_설계내역서1월7일_화명조경_충주조경" xfId="5851"/>
    <cellStyle name="1_tree_원가계산서_총괄갑지_설계내역서1월7일_화정조경" xfId="5852"/>
    <cellStyle name="1_tree_원가계산서_총괄갑지_설계내역서1월7일_화정조경_관저조경" xfId="5853"/>
    <cellStyle name="1_tree_원가계산서_총괄갑지_설계내역서1월7일_화정조경_익산조경" xfId="5854"/>
    <cellStyle name="1_tree_원가계산서_총괄갑지_설계내역서1월7일_화정조경_충주조경" xfId="5855"/>
    <cellStyle name="1_tree_원가계산서_총괄갑지_화명조경" xfId="5856"/>
    <cellStyle name="1_tree_원가계산서_총괄갑지_화명조경_관저조경" xfId="5857"/>
    <cellStyle name="1_tree_원가계산서_총괄갑지_화명조경_익산조경" xfId="5858"/>
    <cellStyle name="1_tree_원가계산서_총괄갑지_화명조경_충주조경" xfId="5859"/>
    <cellStyle name="1_tree_원가계산서_총괄갑지_화정조경" xfId="5860"/>
    <cellStyle name="1_tree_원가계산서_총괄갑지_화정조경_관저조경" xfId="5861"/>
    <cellStyle name="1_tree_원가계산서_총괄갑지_화정조경_익산조경" xfId="5862"/>
    <cellStyle name="1_tree_원가계산서_총괄갑지_화정조경_충주조경" xfId="5863"/>
    <cellStyle name="1_tree_원가계산서_총괄내역서" xfId="5864"/>
    <cellStyle name="1_tree_원가계산서_총괄내역서_설계내역서" xfId="5865"/>
    <cellStyle name="1_tree_원가계산서_총괄내역서_설계내역서_화명조경" xfId="5866"/>
    <cellStyle name="1_tree_원가계산서_총괄내역서_설계내역서_화명조경_관저조경" xfId="5867"/>
    <cellStyle name="1_tree_원가계산서_총괄내역서_설계내역서_화명조경_익산조경" xfId="5868"/>
    <cellStyle name="1_tree_원가계산서_총괄내역서_설계내역서_화명조경_충주조경" xfId="5869"/>
    <cellStyle name="1_tree_원가계산서_총괄내역서_설계내역서_화정조경" xfId="5870"/>
    <cellStyle name="1_tree_원가계산서_총괄내역서_설계내역서_화정조경_관저조경" xfId="5871"/>
    <cellStyle name="1_tree_원가계산서_총괄내역서_설계내역서_화정조경_익산조경" xfId="5872"/>
    <cellStyle name="1_tree_원가계산서_총괄내역서_설계내역서_화정조경_충주조경" xfId="5873"/>
    <cellStyle name="1_tree_원가계산서_총괄내역서_설계내역서1월7일" xfId="5874"/>
    <cellStyle name="1_tree_원가계산서_총괄내역서_설계내역서1월7일_화명조경" xfId="5875"/>
    <cellStyle name="1_tree_원가계산서_총괄내역서_설계내역서1월7일_화명조경_관저조경" xfId="5876"/>
    <cellStyle name="1_tree_원가계산서_총괄내역서_설계내역서1월7일_화명조경_익산조경" xfId="5877"/>
    <cellStyle name="1_tree_원가계산서_총괄내역서_설계내역서1월7일_화명조경_충주조경" xfId="5878"/>
    <cellStyle name="1_tree_원가계산서_총괄내역서_설계내역서1월7일_화정조경" xfId="5879"/>
    <cellStyle name="1_tree_원가계산서_총괄내역서_설계내역서1월7일_화정조경_관저조경" xfId="5880"/>
    <cellStyle name="1_tree_원가계산서_총괄내역서_설계내역서1월7일_화정조경_익산조경" xfId="5881"/>
    <cellStyle name="1_tree_원가계산서_총괄내역서_설계내역서1월7일_화정조경_충주조경" xfId="5882"/>
    <cellStyle name="1_tree_원가계산서_총괄내역서_화명조경" xfId="5883"/>
    <cellStyle name="1_tree_원가계산서_총괄내역서_화명조경_관저조경" xfId="5884"/>
    <cellStyle name="1_tree_원가계산서_총괄내역서_화명조경_익산조경" xfId="5885"/>
    <cellStyle name="1_tree_원가계산서_총괄내역서_화명조경_충주조경" xfId="5886"/>
    <cellStyle name="1_tree_원가계산서_총괄내역서_화정조경" xfId="5887"/>
    <cellStyle name="1_tree_원가계산서_총괄내역서_화정조경_관저조경" xfId="5888"/>
    <cellStyle name="1_tree_원가계산서_총괄내역서_화정조경_익산조경" xfId="5889"/>
    <cellStyle name="1_tree_원가계산서_총괄내역서_화정조경_충주조경" xfId="5890"/>
    <cellStyle name="1_tree_원가계산서_화명조경" xfId="5891"/>
    <cellStyle name="1_tree_원가계산서_화명조경_관저조경" xfId="5892"/>
    <cellStyle name="1_tree_원가계산서_화명조경_익산조경" xfId="5893"/>
    <cellStyle name="1_tree_원가계산서_화명조경_충주조경" xfId="5894"/>
    <cellStyle name="1_tree_원가계산서_화정조경" xfId="5895"/>
    <cellStyle name="1_tree_원가계산서_화정조경_관저조경" xfId="5896"/>
    <cellStyle name="1_tree_원가계산서_화정조경_익산조경" xfId="5897"/>
    <cellStyle name="1_tree_원가계산서_화정조경_충주조경" xfId="5898"/>
    <cellStyle name="1_tree_은파단위수량" xfId="19140"/>
    <cellStyle name="1_tree_은파단위수량_NEW단위수량-주산" xfId="19141"/>
    <cellStyle name="1_tree_은파단위수량_남대천단위수량" xfId="19142"/>
    <cellStyle name="1_tree_은파단위수량_단위수량" xfId="19143"/>
    <cellStyle name="1_tree_은파단위수량_단위수량1" xfId="19144"/>
    <cellStyle name="1_tree_은파단위수량_단위수량15" xfId="19145"/>
    <cellStyle name="1_tree_은파단위수량_도곡단위수량" xfId="19146"/>
    <cellStyle name="1_tree_은파단위수량_수량산출서-11.25" xfId="19147"/>
    <cellStyle name="1_tree_은파단위수량_수량산출서-11.25_NEW단위수량-주산" xfId="19148"/>
    <cellStyle name="1_tree_은파단위수량_수량산출서-11.25_남대천단위수량" xfId="19149"/>
    <cellStyle name="1_tree_은파단위수량_수량산출서-11.25_단위수량" xfId="19150"/>
    <cellStyle name="1_tree_은파단위수량_수량산출서-11.25_단위수량1" xfId="19151"/>
    <cellStyle name="1_tree_은파단위수량_수량산출서-11.25_단위수량15" xfId="19152"/>
    <cellStyle name="1_tree_은파단위수량_수량산출서-11.25_도곡단위수량" xfId="19153"/>
    <cellStyle name="1_tree_은파단위수량_수량산출서-11.25_철거단위수량" xfId="19154"/>
    <cellStyle name="1_tree_은파단위수량_수량산출서-11.25_철거수량" xfId="19155"/>
    <cellStyle name="1_tree_은파단위수량_수량산출서-11.25_한수단위수량" xfId="19156"/>
    <cellStyle name="1_tree_은파단위수량_수량산출서-1201" xfId="19157"/>
    <cellStyle name="1_tree_은파단위수량_수량산출서-1201_NEW단위수량-주산" xfId="19158"/>
    <cellStyle name="1_tree_은파단위수량_수량산출서-1201_남대천단위수량" xfId="19159"/>
    <cellStyle name="1_tree_은파단위수량_수량산출서-1201_단위수량" xfId="19160"/>
    <cellStyle name="1_tree_은파단위수량_수량산출서-1201_단위수량1" xfId="19161"/>
    <cellStyle name="1_tree_은파단위수량_수량산출서-1201_단위수량15" xfId="19162"/>
    <cellStyle name="1_tree_은파단위수량_수량산출서-1201_도곡단위수량" xfId="19163"/>
    <cellStyle name="1_tree_은파단위수량_수량산출서-1201_철거단위수량" xfId="19164"/>
    <cellStyle name="1_tree_은파단위수량_수량산출서-1201_철거수량" xfId="19165"/>
    <cellStyle name="1_tree_은파단위수량_수량산출서-1201_한수단위수량" xfId="19166"/>
    <cellStyle name="1_tree_은파단위수량_시설물단위수량" xfId="19167"/>
    <cellStyle name="1_tree_은파단위수량_시설물단위수량1" xfId="19168"/>
    <cellStyle name="1_tree_은파단위수량_시설물단위수량1_시설물단위수량" xfId="19169"/>
    <cellStyle name="1_tree_은파단위수량_오창수량산출서" xfId="19170"/>
    <cellStyle name="1_tree_은파단위수량_오창수량산출서_NEW단위수량-주산" xfId="19171"/>
    <cellStyle name="1_tree_은파단위수량_오창수량산출서_남대천단위수량" xfId="19172"/>
    <cellStyle name="1_tree_은파단위수량_오창수량산출서_단위수량" xfId="19173"/>
    <cellStyle name="1_tree_은파단위수량_오창수량산출서_단위수량1" xfId="19174"/>
    <cellStyle name="1_tree_은파단위수량_오창수량산출서_단위수량15" xfId="19175"/>
    <cellStyle name="1_tree_은파단위수량_오창수량산출서_도곡단위수량" xfId="19176"/>
    <cellStyle name="1_tree_은파단위수량_오창수량산출서_수량산출서-11.25" xfId="19177"/>
    <cellStyle name="1_tree_은파단위수량_오창수량산출서_수량산출서-11.25_NEW단위수량-주산" xfId="19178"/>
    <cellStyle name="1_tree_은파단위수량_오창수량산출서_수량산출서-11.25_남대천단위수량" xfId="19179"/>
    <cellStyle name="1_tree_은파단위수량_오창수량산출서_수량산출서-11.25_단위수량" xfId="19180"/>
    <cellStyle name="1_tree_은파단위수량_오창수량산출서_수량산출서-11.25_단위수량1" xfId="19181"/>
    <cellStyle name="1_tree_은파단위수량_오창수량산출서_수량산출서-11.25_단위수량15" xfId="19182"/>
    <cellStyle name="1_tree_은파단위수량_오창수량산출서_수량산출서-11.25_도곡단위수량" xfId="19183"/>
    <cellStyle name="1_tree_은파단위수량_오창수량산출서_수량산출서-11.25_철거단위수량" xfId="19184"/>
    <cellStyle name="1_tree_은파단위수량_오창수량산출서_수량산출서-11.25_철거수량" xfId="19185"/>
    <cellStyle name="1_tree_은파단위수량_오창수량산출서_수량산출서-11.25_한수단위수량" xfId="19186"/>
    <cellStyle name="1_tree_은파단위수량_오창수량산출서_수량산출서-1201" xfId="19187"/>
    <cellStyle name="1_tree_은파단위수량_오창수량산출서_수량산출서-1201_NEW단위수량-주산" xfId="19188"/>
    <cellStyle name="1_tree_은파단위수량_오창수량산출서_수량산출서-1201_남대천단위수량" xfId="19189"/>
    <cellStyle name="1_tree_은파단위수량_오창수량산출서_수량산출서-1201_단위수량" xfId="19190"/>
    <cellStyle name="1_tree_은파단위수량_오창수량산출서_수량산출서-1201_단위수량1" xfId="19191"/>
    <cellStyle name="1_tree_은파단위수량_오창수량산출서_수량산출서-1201_단위수량15" xfId="19192"/>
    <cellStyle name="1_tree_은파단위수량_오창수량산출서_수량산출서-1201_도곡단위수량" xfId="19193"/>
    <cellStyle name="1_tree_은파단위수량_오창수량산출서_수량산출서-1201_철거단위수량" xfId="19194"/>
    <cellStyle name="1_tree_은파단위수량_오창수량산출서_수량산출서-1201_철거수량" xfId="19195"/>
    <cellStyle name="1_tree_은파단위수량_오창수량산출서_수량산출서-1201_한수단위수량" xfId="19196"/>
    <cellStyle name="1_tree_은파단위수량_오창수량산출서_시설물단위수량" xfId="19197"/>
    <cellStyle name="1_tree_은파단위수량_오창수량산출서_시설물단위수량1" xfId="19198"/>
    <cellStyle name="1_tree_은파단위수량_오창수량산출서_시설물단위수량1_시설물단위수량" xfId="19199"/>
    <cellStyle name="1_tree_은파단위수량_오창수량산출서_철거단위수량" xfId="19200"/>
    <cellStyle name="1_tree_은파단위수량_오창수량산출서_철거수량" xfId="19201"/>
    <cellStyle name="1_tree_은파단위수량_오창수량산출서_한수단위수량" xfId="19202"/>
    <cellStyle name="1_tree_은파단위수량_용평단위수량" xfId="19203"/>
    <cellStyle name="1_tree_은파단위수량_철거단위수량" xfId="19204"/>
    <cellStyle name="1_tree_은파단위수량_철거수량" xfId="19205"/>
    <cellStyle name="1_tree_은파단위수량_한수단위수량" xfId="19206"/>
    <cellStyle name="1_tree_은파수량집계" xfId="5899"/>
    <cellStyle name="1_tree_은파수량집계_설계내역서" xfId="5900"/>
    <cellStyle name="1_tree_은파수량집계_설계내역서_화명조경" xfId="5901"/>
    <cellStyle name="1_tree_은파수량집계_설계내역서_화명조경_관저조경" xfId="5902"/>
    <cellStyle name="1_tree_은파수량집계_설계내역서_화명조경_익산조경" xfId="5903"/>
    <cellStyle name="1_tree_은파수량집계_설계내역서_화명조경_충주조경" xfId="5904"/>
    <cellStyle name="1_tree_은파수량집계_설계내역서_화정조경" xfId="5905"/>
    <cellStyle name="1_tree_은파수량집계_설계내역서_화정조경_관저조경" xfId="5906"/>
    <cellStyle name="1_tree_은파수량집계_설계내역서_화정조경_익산조경" xfId="5907"/>
    <cellStyle name="1_tree_은파수량집계_설계내역서_화정조경_충주조경" xfId="5908"/>
    <cellStyle name="1_tree_은파수량집계_설계내역서1월7일" xfId="5909"/>
    <cellStyle name="1_tree_은파수량집계_설계내역서1월7일_화명조경" xfId="5910"/>
    <cellStyle name="1_tree_은파수량집계_설계내역서1월7일_화명조경_관저조경" xfId="5911"/>
    <cellStyle name="1_tree_은파수량집계_설계내역서1월7일_화명조경_익산조경" xfId="5912"/>
    <cellStyle name="1_tree_은파수량집계_설계내역서1월7일_화명조경_충주조경" xfId="5913"/>
    <cellStyle name="1_tree_은파수량집계_설계내역서1월7일_화정조경" xfId="5914"/>
    <cellStyle name="1_tree_은파수량집계_설계내역서1월7일_화정조경_관저조경" xfId="5915"/>
    <cellStyle name="1_tree_은파수량집계_설계내역서1월7일_화정조경_익산조경" xfId="5916"/>
    <cellStyle name="1_tree_은파수량집계_설계내역서1월7일_화정조경_충주조경" xfId="5917"/>
    <cellStyle name="1_tree_은파수량집계_화명조경" xfId="5918"/>
    <cellStyle name="1_tree_은파수량집계_화명조경_관저조경" xfId="5919"/>
    <cellStyle name="1_tree_은파수량집계_화명조경_익산조경" xfId="5920"/>
    <cellStyle name="1_tree_은파수량집계_화명조경_충주조경" xfId="5921"/>
    <cellStyle name="1_tree_은파수량집계_화정조경" xfId="5922"/>
    <cellStyle name="1_tree_은파수량집계_화정조경_관저조경" xfId="5923"/>
    <cellStyle name="1_tree_은파수량집계_화정조경_익산조경" xfId="5924"/>
    <cellStyle name="1_tree_은파수량집계_화정조경_충주조경" xfId="5925"/>
    <cellStyle name="1_tree_조경포장,관로시설" xfId="19207"/>
    <cellStyle name="1_tree_조경포장,관로시설_NEW단위수량-주산" xfId="19208"/>
    <cellStyle name="1_tree_조경포장,관로시설_남대천단위수량" xfId="19209"/>
    <cellStyle name="1_tree_조경포장,관로시설_단위수량" xfId="19210"/>
    <cellStyle name="1_tree_조경포장,관로시설_단위수량1" xfId="19211"/>
    <cellStyle name="1_tree_조경포장,관로시설_단위수량15" xfId="19212"/>
    <cellStyle name="1_tree_조경포장,관로시설_도곡단위수량" xfId="19213"/>
    <cellStyle name="1_tree_조경포장,관로시설_수량산출서-11.25" xfId="19214"/>
    <cellStyle name="1_tree_조경포장,관로시설_수량산출서-11.25_NEW단위수량-주산" xfId="19215"/>
    <cellStyle name="1_tree_조경포장,관로시설_수량산출서-11.25_남대천단위수량" xfId="19216"/>
    <cellStyle name="1_tree_조경포장,관로시설_수량산출서-11.25_단위수량" xfId="19217"/>
    <cellStyle name="1_tree_조경포장,관로시설_수량산출서-11.25_단위수량1" xfId="19218"/>
    <cellStyle name="1_tree_조경포장,관로시설_수량산출서-11.25_단위수량15" xfId="19219"/>
    <cellStyle name="1_tree_조경포장,관로시설_수량산출서-11.25_도곡단위수량" xfId="19220"/>
    <cellStyle name="1_tree_조경포장,관로시설_수량산출서-11.25_철거단위수량" xfId="19221"/>
    <cellStyle name="1_tree_조경포장,관로시설_수량산출서-11.25_철거수량" xfId="19222"/>
    <cellStyle name="1_tree_조경포장,관로시설_수량산출서-11.25_한수단위수량" xfId="19223"/>
    <cellStyle name="1_tree_조경포장,관로시설_수량산출서-1201" xfId="19224"/>
    <cellStyle name="1_tree_조경포장,관로시설_수량산출서-1201_NEW단위수량-주산" xfId="19225"/>
    <cellStyle name="1_tree_조경포장,관로시설_수량산출서-1201_남대천단위수량" xfId="19226"/>
    <cellStyle name="1_tree_조경포장,관로시설_수량산출서-1201_단위수량" xfId="19227"/>
    <cellStyle name="1_tree_조경포장,관로시설_수량산출서-1201_단위수량1" xfId="19228"/>
    <cellStyle name="1_tree_조경포장,관로시설_수량산출서-1201_단위수량15" xfId="19229"/>
    <cellStyle name="1_tree_조경포장,관로시설_수량산출서-1201_도곡단위수량" xfId="19230"/>
    <cellStyle name="1_tree_조경포장,관로시설_수량산출서-1201_철거단위수량" xfId="19231"/>
    <cellStyle name="1_tree_조경포장,관로시설_수량산출서-1201_철거수량" xfId="19232"/>
    <cellStyle name="1_tree_조경포장,관로시설_수량산출서-1201_한수단위수량" xfId="19233"/>
    <cellStyle name="1_tree_조경포장,관로시설_시설물단위수량" xfId="19234"/>
    <cellStyle name="1_tree_조경포장,관로시설_시설물단위수량1" xfId="19235"/>
    <cellStyle name="1_tree_조경포장,관로시설_시설물단위수량1_시설물단위수량" xfId="19236"/>
    <cellStyle name="1_tree_조경포장,관로시설_오창수량산출서" xfId="19237"/>
    <cellStyle name="1_tree_조경포장,관로시설_오창수량산출서_NEW단위수량-주산" xfId="19238"/>
    <cellStyle name="1_tree_조경포장,관로시설_오창수량산출서_남대천단위수량" xfId="19239"/>
    <cellStyle name="1_tree_조경포장,관로시설_오창수량산출서_단위수량" xfId="19240"/>
    <cellStyle name="1_tree_조경포장,관로시설_오창수량산출서_단위수량1" xfId="19241"/>
    <cellStyle name="1_tree_조경포장,관로시설_오창수량산출서_단위수량15" xfId="19242"/>
    <cellStyle name="1_tree_조경포장,관로시설_오창수량산출서_도곡단위수량" xfId="19243"/>
    <cellStyle name="1_tree_조경포장,관로시설_오창수량산출서_수량산출서-11.25" xfId="19244"/>
    <cellStyle name="1_tree_조경포장,관로시설_오창수량산출서_수량산출서-11.25_NEW단위수량-주산" xfId="19245"/>
    <cellStyle name="1_tree_조경포장,관로시설_오창수량산출서_수량산출서-11.25_남대천단위수량" xfId="19246"/>
    <cellStyle name="1_tree_조경포장,관로시설_오창수량산출서_수량산출서-11.25_단위수량" xfId="19247"/>
    <cellStyle name="1_tree_조경포장,관로시설_오창수량산출서_수량산출서-11.25_단위수량1" xfId="19248"/>
    <cellStyle name="1_tree_조경포장,관로시설_오창수량산출서_수량산출서-11.25_단위수량15" xfId="19249"/>
    <cellStyle name="1_tree_조경포장,관로시설_오창수량산출서_수량산출서-11.25_도곡단위수량" xfId="19250"/>
    <cellStyle name="1_tree_조경포장,관로시설_오창수량산출서_수량산출서-11.25_철거단위수량" xfId="19251"/>
    <cellStyle name="1_tree_조경포장,관로시설_오창수량산출서_수량산출서-11.25_철거수량" xfId="19252"/>
    <cellStyle name="1_tree_조경포장,관로시설_오창수량산출서_수량산출서-11.25_한수단위수량" xfId="19253"/>
    <cellStyle name="1_tree_조경포장,관로시설_오창수량산출서_수량산출서-1201" xfId="19254"/>
    <cellStyle name="1_tree_조경포장,관로시설_오창수량산출서_수량산출서-1201_NEW단위수량-주산" xfId="19255"/>
    <cellStyle name="1_tree_조경포장,관로시설_오창수량산출서_수량산출서-1201_남대천단위수량" xfId="19256"/>
    <cellStyle name="1_tree_조경포장,관로시설_오창수량산출서_수량산출서-1201_단위수량" xfId="19257"/>
    <cellStyle name="1_tree_조경포장,관로시설_오창수량산출서_수량산출서-1201_단위수량1" xfId="19258"/>
    <cellStyle name="1_tree_조경포장,관로시설_오창수량산출서_수량산출서-1201_단위수량15" xfId="19259"/>
    <cellStyle name="1_tree_조경포장,관로시설_오창수량산출서_수량산출서-1201_도곡단위수량" xfId="19260"/>
    <cellStyle name="1_tree_조경포장,관로시설_오창수량산출서_수량산출서-1201_철거단위수량" xfId="19261"/>
    <cellStyle name="1_tree_조경포장,관로시설_오창수량산출서_수량산출서-1201_철거수량" xfId="19262"/>
    <cellStyle name="1_tree_조경포장,관로시설_오창수량산출서_수량산출서-1201_한수단위수량" xfId="19263"/>
    <cellStyle name="1_tree_조경포장,관로시설_오창수량산출서_시설물단위수량" xfId="19264"/>
    <cellStyle name="1_tree_조경포장,관로시설_오창수량산출서_시설물단위수량1" xfId="19265"/>
    <cellStyle name="1_tree_조경포장,관로시설_오창수량산출서_시설물단위수량1_시설물단위수량" xfId="19266"/>
    <cellStyle name="1_tree_조경포장,관로시설_오창수량산출서_철거단위수량" xfId="19267"/>
    <cellStyle name="1_tree_조경포장,관로시설_오창수량산출서_철거수량" xfId="19268"/>
    <cellStyle name="1_tree_조경포장,관로시설_오창수량산출서_한수단위수량" xfId="19269"/>
    <cellStyle name="1_tree_조경포장,관로시설_철거단위수량" xfId="19270"/>
    <cellStyle name="1_tree_조경포장,관로시설_철거수량" xfId="19271"/>
    <cellStyle name="1_tree_조경포장,관로시설_한수단위수량" xfId="19272"/>
    <cellStyle name="1_tree_철거 및 이설수량산출-학교숲" xfId="5926"/>
    <cellStyle name="1_tree_철거단위수량" xfId="19273"/>
    <cellStyle name="1_tree_철거수량" xfId="19274"/>
    <cellStyle name="1_tree_총괄" xfId="19275"/>
    <cellStyle name="1_tree_총괄내역0518" xfId="1628"/>
    <cellStyle name="1_tree_총괄내역0518 2" xfId="19276"/>
    <cellStyle name="1_tree_총괄내역0518 3" xfId="19277"/>
    <cellStyle name="1_tree_총괄내역0518 4" xfId="19278"/>
    <cellStyle name="1_tree_총괄내역0518_공사양식(050308)" xfId="1629"/>
    <cellStyle name="1_tree_총괄내역0518_공사양식(050308) 2" xfId="19279"/>
    <cellStyle name="1_tree_총괄내역0518_공사양식(050308) 3" xfId="19280"/>
    <cellStyle name="1_tree_총괄내역0518_공사양식(050308) 4" xfId="19281"/>
    <cellStyle name="1_tree_총괄내역0518_구로리설계예산서1029" xfId="5927"/>
    <cellStyle name="1_tree_총괄내역0518_구로리설계예산서1029_동의변경" xfId="44267"/>
    <cellStyle name="1_tree_총괄내역0518_구로리설계예산서1029_용마도시자연공원 총괄내역서0618" xfId="44268"/>
    <cellStyle name="1_tree_총괄내역0518_구로리설계예산서1029_용마도시자연공원 총괄내역서0618_동의변경" xfId="44269"/>
    <cellStyle name="1_tree_총괄내역0518_구로리설계예산서1029_철거 및 이설수량산출-학교숲" xfId="5928"/>
    <cellStyle name="1_tree_총괄내역0518_구로리설계예산서1118준공" xfId="5929"/>
    <cellStyle name="1_tree_총괄내역0518_구로리설계예산서1118준공_동의변경" xfId="44270"/>
    <cellStyle name="1_tree_총괄내역0518_구로리설계예산서1118준공_용마도시자연공원 총괄내역서0618" xfId="44271"/>
    <cellStyle name="1_tree_총괄내역0518_구로리설계예산서1118준공_용마도시자연공원 총괄내역서0618_동의변경" xfId="44272"/>
    <cellStyle name="1_tree_총괄내역0518_구로리설계예산서1118준공_철거 및 이설수량산출-학교숲" xfId="5930"/>
    <cellStyle name="1_tree_총괄내역0518_구로리설계예산서조경" xfId="5931"/>
    <cellStyle name="1_tree_총괄내역0518_구로리설계예산서조경_동의변경" xfId="44273"/>
    <cellStyle name="1_tree_총괄내역0518_구로리설계예산서조경_용마도시자연공원 총괄내역서0618" xfId="44274"/>
    <cellStyle name="1_tree_총괄내역0518_구로리설계예산서조경_용마도시자연공원 총괄내역서0618_동의변경" xfId="44275"/>
    <cellStyle name="1_tree_총괄내역0518_구로리설계예산서조경_철거 및 이설수량산출-학교숲" xfId="5932"/>
    <cellStyle name="1_tree_총괄내역0518_구로리어린이공원예산서(조경)1125" xfId="5933"/>
    <cellStyle name="1_tree_총괄내역0518_구로리어린이공원예산서(조경)1125_동의변경" xfId="44276"/>
    <cellStyle name="1_tree_총괄내역0518_구로리어린이공원예산서(조경)1125_용마도시자연공원 총괄내역서0618" xfId="44277"/>
    <cellStyle name="1_tree_총괄내역0518_구로리어린이공원예산서(조경)1125_용마도시자연공원 총괄내역서0618_동의변경" xfId="44278"/>
    <cellStyle name="1_tree_총괄내역0518_구로리어린이공원예산서(조경)1125_철거 및 이설수량산출-학교숲" xfId="5934"/>
    <cellStyle name="1_tree_총괄내역0518_내역서" xfId="5935"/>
    <cellStyle name="1_tree_총괄내역0518_내역서_동의변경" xfId="44279"/>
    <cellStyle name="1_tree_총괄내역0518_내역서_용마도시자연공원 총괄내역서0618" xfId="44280"/>
    <cellStyle name="1_tree_총괄내역0518_내역서_용마도시자연공원 총괄내역서0618_동의변경" xfId="44281"/>
    <cellStyle name="1_tree_총괄내역0518_내역서_철거 및 이설수량산출-학교숲" xfId="5936"/>
    <cellStyle name="1_tree_총괄내역0518_노임단가표" xfId="5937"/>
    <cellStyle name="1_tree_총괄내역0518_노임단가표_동의변경" xfId="44282"/>
    <cellStyle name="1_tree_총괄내역0518_노임단가표_용마도시자연공원 총괄내역서0618" xfId="44283"/>
    <cellStyle name="1_tree_총괄내역0518_노임단가표_용마도시자연공원 총괄내역서0618_동의변경" xfId="44284"/>
    <cellStyle name="1_tree_총괄내역0518_노임단가표_철거 및 이설수량산출-학교숲" xfId="5938"/>
    <cellStyle name="1_tree_총괄내역0518_설계서(수서)" xfId="1630"/>
    <cellStyle name="1_tree_총괄내역0518_설계서(수서) 2" xfId="19282"/>
    <cellStyle name="1_tree_총괄내역0518_설계서(수서) 3" xfId="19283"/>
    <cellStyle name="1_tree_총괄내역0518_설계서(수서) 4" xfId="19284"/>
    <cellStyle name="1_tree_총괄내역0518_수도권매립지" xfId="1631"/>
    <cellStyle name="1_tree_총괄내역0518_수도권매립지 2" xfId="19285"/>
    <cellStyle name="1_tree_총괄내역0518_수도권매립지 3" xfId="19286"/>
    <cellStyle name="1_tree_총괄내역0518_수도권매립지 4" xfId="19287"/>
    <cellStyle name="1_tree_총괄내역0518_수도권매립지_공사양식(050308)" xfId="1632"/>
    <cellStyle name="1_tree_총괄내역0518_수도권매립지_공사양식(050308) 2" xfId="19288"/>
    <cellStyle name="1_tree_총괄내역0518_수도권매립지_공사양식(050308) 3" xfId="19289"/>
    <cellStyle name="1_tree_총괄내역0518_수도권매립지_공사양식(050308) 4" xfId="19290"/>
    <cellStyle name="1_tree_총괄내역0518_수도권매립지_동의변경" xfId="44285"/>
    <cellStyle name="1_tree_총괄내역0518_수도권매립지_설계서(수서)" xfId="1633"/>
    <cellStyle name="1_tree_총괄내역0518_수도권매립지_설계서(수서) 2" xfId="19291"/>
    <cellStyle name="1_tree_총괄내역0518_수도권매립지_설계서(수서) 3" xfId="19292"/>
    <cellStyle name="1_tree_총괄내역0518_수도권매립지_설계서(수서) 4" xfId="19293"/>
    <cellStyle name="1_tree_총괄내역0518_수도권매립지_용마도시자연공원 총괄내역서0618" xfId="44286"/>
    <cellStyle name="1_tree_총괄내역0518_수도권매립지_용마도시자연공원 총괄내역서0618_동의변경" xfId="44287"/>
    <cellStyle name="1_tree_총괄내역0518_수도권매립지_철거 및 이설수량산출-학교숲" xfId="5939"/>
    <cellStyle name="1_tree_총괄내역0518_수도권매립지1004(발주용)" xfId="5940"/>
    <cellStyle name="1_tree_총괄내역0518_수도권매립지1004(발주용)_동의변경" xfId="44288"/>
    <cellStyle name="1_tree_총괄내역0518_수도권매립지1004(발주용)_용마도시자연공원 총괄내역서0618" xfId="44289"/>
    <cellStyle name="1_tree_총괄내역0518_수도권매립지1004(발주용)_용마도시자연공원 총괄내역서0618_동의변경" xfId="44290"/>
    <cellStyle name="1_tree_총괄내역0518_수도권매립지1004(발주용)_철거 및 이설수량산출-학교숲" xfId="5941"/>
    <cellStyle name="1_tree_총괄내역0518_용마도시자연공원 총괄내역서0618" xfId="44291"/>
    <cellStyle name="1_tree_총괄내역0518_용마도시자연공원 총괄내역서0618_동의변경" xfId="44292"/>
    <cellStyle name="1_tree_총괄내역0518_일신건영설계예산서(0211)" xfId="5942"/>
    <cellStyle name="1_tree_총괄내역0518_일신건영설계예산서(0211)_동의변경" xfId="44293"/>
    <cellStyle name="1_tree_총괄내역0518_일신건영설계예산서(0211)_용마도시자연공원 총괄내역서0618_동의변경" xfId="44294"/>
    <cellStyle name="1_tree_총괄내역0518_일신건영설계예산서(0211)_철거 및 이설수량산출-학교숲" xfId="5943"/>
    <cellStyle name="1_tree_총괄내역0518_일위대가" xfId="1634"/>
    <cellStyle name="1_tree_총괄내역0518_일위대가 2" xfId="19294"/>
    <cellStyle name="1_tree_총괄내역0518_일위대가 3" xfId="19295"/>
    <cellStyle name="1_tree_총괄내역0518_일위대가 4" xfId="19296"/>
    <cellStyle name="1_tree_총괄내역0518_일위대가_공사양식(050308)" xfId="1635"/>
    <cellStyle name="1_tree_총괄내역0518_일위대가_공사양식(050308) 2" xfId="19297"/>
    <cellStyle name="1_tree_총괄내역0518_일위대가_공사양식(050308) 3" xfId="19298"/>
    <cellStyle name="1_tree_총괄내역0518_일위대가_공사양식(050308) 4" xfId="19299"/>
    <cellStyle name="1_tree_총괄내역0518_일위대가_설계서(수서)" xfId="1636"/>
    <cellStyle name="1_tree_총괄내역0518_일위대가_설계서(수서) 2" xfId="19300"/>
    <cellStyle name="1_tree_총괄내역0518_일위대가_설계서(수서) 3" xfId="19301"/>
    <cellStyle name="1_tree_총괄내역0518_일위대가_설계서(수서) 4" xfId="19302"/>
    <cellStyle name="1_tree_총괄내역0518_일위대가_용마도시자연공원 총괄내역서0618" xfId="44295"/>
    <cellStyle name="1_tree_총괄내역0518_일위대가_용마도시자연공원 총괄내역서0618_동의변경" xfId="44296"/>
    <cellStyle name="1_tree_총괄내역0518_일위대가_철거 및 이설수량산출-학교숲" xfId="5944"/>
    <cellStyle name="1_tree_총괄내역0518_자재단가표" xfId="1637"/>
    <cellStyle name="1_tree_총괄내역0518_자재단가표 2" xfId="19303"/>
    <cellStyle name="1_tree_총괄내역0518_자재단가표 3" xfId="19304"/>
    <cellStyle name="1_tree_총괄내역0518_자재단가표 4" xfId="19305"/>
    <cellStyle name="1_tree_총괄내역0518_자재단가표_공사양식(050308)" xfId="1638"/>
    <cellStyle name="1_tree_총괄내역0518_자재단가표_공사양식(050308) 2" xfId="19306"/>
    <cellStyle name="1_tree_총괄내역0518_자재단가표_공사양식(050308) 3" xfId="19307"/>
    <cellStyle name="1_tree_총괄내역0518_자재단가표_공사양식(050308) 4" xfId="19308"/>
    <cellStyle name="1_tree_총괄내역0518_자재단가표_동의변경" xfId="44297"/>
    <cellStyle name="1_tree_총괄내역0518_자재단가표_설계서(수서)" xfId="1639"/>
    <cellStyle name="1_tree_총괄내역0518_자재단가표_설계서(수서) 2" xfId="19309"/>
    <cellStyle name="1_tree_총괄내역0518_자재단가표_설계서(수서) 3" xfId="19310"/>
    <cellStyle name="1_tree_총괄내역0518_자재단가표_설계서(수서) 4" xfId="19311"/>
    <cellStyle name="1_tree_총괄내역0518_자재단가표_용마도시자연공원 총괄내역서0618" xfId="44298"/>
    <cellStyle name="1_tree_총괄내역0518_자재단가표_용마도시자연공원 총괄내역서0618_동의변경" xfId="44299"/>
    <cellStyle name="1_tree_총괄내역0518_자재단가표_철거 및 이설수량산출-학교숲" xfId="5945"/>
    <cellStyle name="1_tree_총괄내역0518_장안초등학교내역0814" xfId="1640"/>
    <cellStyle name="1_tree_총괄내역0518_장안초등학교내역0814 2" xfId="19312"/>
    <cellStyle name="1_tree_총괄내역0518_장안초등학교내역0814 3" xfId="19313"/>
    <cellStyle name="1_tree_총괄내역0518_장안초등학교내역0814 4" xfId="19314"/>
    <cellStyle name="1_tree_총괄내역0518_장안초등학교내역0814_공사양식(050308)" xfId="1641"/>
    <cellStyle name="1_tree_총괄내역0518_장안초등학교내역0814_공사양식(050308) 2" xfId="19315"/>
    <cellStyle name="1_tree_총괄내역0518_장안초등학교내역0814_공사양식(050308) 3" xfId="19316"/>
    <cellStyle name="1_tree_총괄내역0518_장안초등학교내역0814_공사양식(050308) 4" xfId="19317"/>
    <cellStyle name="1_tree_총괄내역0518_장안초등학교내역0814_동의변경" xfId="44300"/>
    <cellStyle name="1_tree_총괄내역0518_장안초등학교내역0814_설계서(수서)" xfId="1642"/>
    <cellStyle name="1_tree_총괄내역0518_장안초등학교내역0814_설계서(수서) 2" xfId="19318"/>
    <cellStyle name="1_tree_총괄내역0518_장안초등학교내역0814_설계서(수서) 3" xfId="19319"/>
    <cellStyle name="1_tree_총괄내역0518_장안초등학교내역0814_설계서(수서) 4" xfId="19320"/>
    <cellStyle name="1_tree_총괄내역0518_장안초등학교내역0814_용마도시자연공원 총괄내역서0618" xfId="44301"/>
    <cellStyle name="1_tree_총괄내역0518_장안초등학교내역0814_용마도시자연공원 총괄내역서0618_동의변경" xfId="44302"/>
    <cellStyle name="1_tree_총괄내역0518_장안초등학교내역0814_철거 및 이설수량산출-학교숲" xfId="5946"/>
    <cellStyle name="1_tree_총괄내역0518_철거 및 이설수량산출-학교숲" xfId="5947"/>
    <cellStyle name="1_tree_충남대단위수량" xfId="19321"/>
    <cellStyle name="1_tree_터미널1" xfId="19322"/>
    <cellStyle name="1_tree_터미널1_1" xfId="19323"/>
    <cellStyle name="1_tree_터미널1-0" xfId="5948"/>
    <cellStyle name="1_tree_터미널1-0_1" xfId="5949"/>
    <cellStyle name="1_tree_터미널1-0_1_화명조경" xfId="5950"/>
    <cellStyle name="1_tree_터미널1-0_1_화명조경_관저조경" xfId="5951"/>
    <cellStyle name="1_tree_터미널1-0_1_화명조경_익산조경" xfId="5952"/>
    <cellStyle name="1_tree_터미널1-0_1_화명조경_충주조경" xfId="5953"/>
    <cellStyle name="1_tree_터미널1-0_1_화정조경" xfId="5954"/>
    <cellStyle name="1_tree_터미널1-0_1_화정조경_관저조경" xfId="5955"/>
    <cellStyle name="1_tree_터미널1-0_1_화정조경_익산조경" xfId="5956"/>
    <cellStyle name="1_tree_터미널1-0_1_화정조경_충주조경" xfId="5957"/>
    <cellStyle name="1_tree_터미널1-0_설계내역서" xfId="5958"/>
    <cellStyle name="1_tree_터미널1-0_설계내역서_화명조경" xfId="5959"/>
    <cellStyle name="1_tree_터미널1-0_설계내역서_화명조경_관저조경" xfId="5960"/>
    <cellStyle name="1_tree_터미널1-0_설계내역서_화명조경_익산조경" xfId="5961"/>
    <cellStyle name="1_tree_터미널1-0_설계내역서_화명조경_충주조경" xfId="5962"/>
    <cellStyle name="1_tree_터미널1-0_설계내역서_화정조경" xfId="5963"/>
    <cellStyle name="1_tree_터미널1-0_설계내역서_화정조경_관저조경" xfId="5964"/>
    <cellStyle name="1_tree_터미널1-0_설계내역서_화정조경_익산조경" xfId="5965"/>
    <cellStyle name="1_tree_터미널1-0_설계내역서_화정조경_충주조경" xfId="5966"/>
    <cellStyle name="1_tree_터미널1-0_설계내역서1월7일" xfId="5967"/>
    <cellStyle name="1_tree_터미널1-0_설계내역서1월7일_화명조경" xfId="5968"/>
    <cellStyle name="1_tree_터미널1-0_설계내역서1월7일_화명조경_관저조경" xfId="5969"/>
    <cellStyle name="1_tree_터미널1-0_설계내역서1월7일_화명조경_익산조경" xfId="5970"/>
    <cellStyle name="1_tree_터미널1-0_설계내역서1월7일_화명조경_충주조경" xfId="5971"/>
    <cellStyle name="1_tree_터미널1-0_설계내역서1월7일_화정조경" xfId="5972"/>
    <cellStyle name="1_tree_터미널1-0_설계내역서1월7일_화정조경_관저조경" xfId="5973"/>
    <cellStyle name="1_tree_터미널1-0_설계내역서1월7일_화정조경_익산조경" xfId="5974"/>
    <cellStyle name="1_tree_터미널1-0_설계내역서1월7일_화정조경_충주조경" xfId="5975"/>
    <cellStyle name="1_tree_터미널1-0_쌍용수량0905" xfId="5976"/>
    <cellStyle name="1_tree_터미널1-0_쌍용수량0905_설계내역서" xfId="5977"/>
    <cellStyle name="1_tree_터미널1-0_쌍용수량0905_설계내역서_화명조경" xfId="5978"/>
    <cellStyle name="1_tree_터미널1-0_쌍용수량0905_설계내역서_화명조경_관저조경" xfId="5979"/>
    <cellStyle name="1_tree_터미널1-0_쌍용수량0905_설계내역서_화명조경_익산조경" xfId="5980"/>
    <cellStyle name="1_tree_터미널1-0_쌍용수량0905_설계내역서_화명조경_충주조경" xfId="5981"/>
    <cellStyle name="1_tree_터미널1-0_쌍용수량0905_설계내역서_화정조경" xfId="5982"/>
    <cellStyle name="1_tree_터미널1-0_쌍용수량0905_설계내역서_화정조경_관저조경" xfId="5983"/>
    <cellStyle name="1_tree_터미널1-0_쌍용수량0905_설계내역서_화정조경_익산조경" xfId="5984"/>
    <cellStyle name="1_tree_터미널1-0_쌍용수량0905_설계내역서_화정조경_충주조경" xfId="5985"/>
    <cellStyle name="1_tree_터미널1-0_쌍용수량0905_설계내역서1월7일" xfId="5986"/>
    <cellStyle name="1_tree_터미널1-0_쌍용수량0905_설계내역서1월7일_화명조경" xfId="5987"/>
    <cellStyle name="1_tree_터미널1-0_쌍용수량0905_설계내역서1월7일_화명조경_관저조경" xfId="5988"/>
    <cellStyle name="1_tree_터미널1-0_쌍용수량0905_설계내역서1월7일_화명조경_익산조경" xfId="5989"/>
    <cellStyle name="1_tree_터미널1-0_쌍용수량0905_설계내역서1월7일_화명조경_충주조경" xfId="5990"/>
    <cellStyle name="1_tree_터미널1-0_쌍용수량0905_설계내역서1월7일_화정조경" xfId="5991"/>
    <cellStyle name="1_tree_터미널1-0_쌍용수량0905_설계내역서1월7일_화정조경_관저조경" xfId="5992"/>
    <cellStyle name="1_tree_터미널1-0_쌍용수량0905_설계내역서1월7일_화정조경_익산조경" xfId="5993"/>
    <cellStyle name="1_tree_터미널1-0_쌍용수량0905_설계내역서1월7일_화정조경_충주조경" xfId="5994"/>
    <cellStyle name="1_tree_터미널1-0_쌍용수량0905_화명조경" xfId="5995"/>
    <cellStyle name="1_tree_터미널1-0_쌍용수량0905_화명조경_관저조경" xfId="5996"/>
    <cellStyle name="1_tree_터미널1-0_쌍용수량0905_화명조경_익산조경" xfId="5997"/>
    <cellStyle name="1_tree_터미널1-0_쌍용수량0905_화명조경_충주조경" xfId="5998"/>
    <cellStyle name="1_tree_터미널1-0_쌍용수량0905_화정조경" xfId="5999"/>
    <cellStyle name="1_tree_터미널1-0_쌍용수량0905_화정조경_관저조경" xfId="6000"/>
    <cellStyle name="1_tree_터미널1-0_쌍용수량0905_화정조경_익산조경" xfId="6001"/>
    <cellStyle name="1_tree_터미널1-0_쌍용수량0905_화정조경_충주조경" xfId="6002"/>
    <cellStyle name="1_tree_터미널1-0_화명조경" xfId="6003"/>
    <cellStyle name="1_tree_터미널1-0_화명조경_관저조경" xfId="6004"/>
    <cellStyle name="1_tree_터미널1-0_화명조경_익산조경" xfId="6005"/>
    <cellStyle name="1_tree_터미널1-0_화명조경_충주조경" xfId="6006"/>
    <cellStyle name="1_tree_터미널1-0_화정조경" xfId="6007"/>
    <cellStyle name="1_tree_터미널1-0_화정조경_관저조경" xfId="6008"/>
    <cellStyle name="1_tree_터미널1-0_화정조경_익산조경" xfId="6009"/>
    <cellStyle name="1_tree_터미널1-0_화정조경_충주조경" xfId="6010"/>
    <cellStyle name="1_tree_학생용사물함등 37규격 (백마종합상사)" xfId="19324"/>
    <cellStyle name="1_tree_학생용사물함등 37규격 (백마종합상사)_관악로1-설치" xfId="44303"/>
    <cellStyle name="1_tree_한수단위수량" xfId="19325"/>
    <cellStyle name="1_tree_한의학연구원 총괄" xfId="44304"/>
    <cellStyle name="1_tree_한의학연구원 총괄_IT1019" xfId="44305"/>
    <cellStyle name="1_tree_한의학연구원 총괄_IT1019_단독정하조 톤당 설치금액 산정 용역" xfId="44306"/>
    <cellStyle name="1_tree_한의학연구원 총괄_IT1019_단독정하조 톤당 설치금액 산정 용역(수정)" xfId="44307"/>
    <cellStyle name="1_tree_한의학연구원 총괄_IT1019_오수처리시설 톤당 설치금액 산정 용역" xfId="44308"/>
    <cellStyle name="1_tree_한의학연구원 총괄_IT1019_오수처리시설 톤당 설치금액 산정 용역(수정)" xfId="44309"/>
    <cellStyle name="1_tree_한의학연구원 총괄_강남콜센터" xfId="44310"/>
    <cellStyle name="1_tree_한의학연구원 총괄_강남콜센터_단독정하조 톤당 설치금액 산정 용역" xfId="44311"/>
    <cellStyle name="1_tree_한의학연구원 총괄_강남콜센터_단독정하조 톤당 설치금액 산정 용역(수정)" xfId="44312"/>
    <cellStyle name="1_tree_한의학연구원 총괄_강남콜센터_오수처리시설 톤당 설치금액 산정 용역" xfId="44313"/>
    <cellStyle name="1_tree_한의학연구원 총괄_강남콜센터_오수처리시설 톤당 설치금액 산정 용역(수정)" xfId="44314"/>
    <cellStyle name="1_tree_한의학연구원 총괄_단독정하조 톤당 설치금액 산정 용역" xfId="44315"/>
    <cellStyle name="1_tree_한의학연구원 총괄_단독정하조 톤당 설치금액 산정 용역(수정)" xfId="44316"/>
    <cellStyle name="1_tree_한의학연구원 총괄_오수처리시설 톤당 설치금액 산정 용역" xfId="44317"/>
    <cellStyle name="1_tree_한의학연구원 총괄_오수처리시설 톤당 설치금액 산정 용역(수정)" xfId="44318"/>
    <cellStyle name="1_tree_한풍집계" xfId="6011"/>
    <cellStyle name="1_tree_한풍집계_Sheet1" xfId="6012"/>
    <cellStyle name="1_tree_한풍집계_Sheet1_00갑지" xfId="6013"/>
    <cellStyle name="1_tree_한풍집계_Sheet1_00갑지_설계내역서" xfId="6014"/>
    <cellStyle name="1_tree_한풍집계_Sheet1_00갑지_설계내역서_화명조경" xfId="6015"/>
    <cellStyle name="1_tree_한풍집계_Sheet1_00갑지_설계내역서_화명조경_관저조경" xfId="6016"/>
    <cellStyle name="1_tree_한풍집계_Sheet1_00갑지_설계내역서_화명조경_익산조경" xfId="6017"/>
    <cellStyle name="1_tree_한풍집계_Sheet1_00갑지_설계내역서_화명조경_충주조경" xfId="6018"/>
    <cellStyle name="1_tree_한풍집계_Sheet1_00갑지_설계내역서_화정조경" xfId="6019"/>
    <cellStyle name="1_tree_한풍집계_Sheet1_00갑지_설계내역서_화정조경_관저조경" xfId="6020"/>
    <cellStyle name="1_tree_한풍집계_Sheet1_00갑지_설계내역서_화정조경_익산조경" xfId="6021"/>
    <cellStyle name="1_tree_한풍집계_Sheet1_00갑지_설계내역서_화정조경_충주조경" xfId="6022"/>
    <cellStyle name="1_tree_한풍집계_Sheet1_00갑지_설계내역서1월7일" xfId="6023"/>
    <cellStyle name="1_tree_한풍집계_Sheet1_00갑지_설계내역서1월7일_화명조경" xfId="6024"/>
    <cellStyle name="1_tree_한풍집계_Sheet1_00갑지_설계내역서1월7일_화명조경_관저조경" xfId="6025"/>
    <cellStyle name="1_tree_한풍집계_Sheet1_00갑지_설계내역서1월7일_화명조경_익산조경" xfId="6026"/>
    <cellStyle name="1_tree_한풍집계_Sheet1_00갑지_설계내역서1월7일_화명조경_충주조경" xfId="6027"/>
    <cellStyle name="1_tree_한풍집계_Sheet1_00갑지_설계내역서1월7일_화정조경" xfId="6028"/>
    <cellStyle name="1_tree_한풍집계_Sheet1_00갑지_설계내역서1월7일_화정조경_관저조경" xfId="6029"/>
    <cellStyle name="1_tree_한풍집계_Sheet1_00갑지_설계내역서1월7일_화정조경_익산조경" xfId="6030"/>
    <cellStyle name="1_tree_한풍집계_Sheet1_00갑지_설계내역서1월7일_화정조경_충주조경" xfId="6031"/>
    <cellStyle name="1_tree_한풍집계_Sheet1_00갑지_화명조경" xfId="6032"/>
    <cellStyle name="1_tree_한풍집계_Sheet1_00갑지_화명조경_관저조경" xfId="6033"/>
    <cellStyle name="1_tree_한풍집계_Sheet1_00갑지_화명조경_익산조경" xfId="6034"/>
    <cellStyle name="1_tree_한풍집계_Sheet1_00갑지_화명조경_충주조경" xfId="6035"/>
    <cellStyle name="1_tree_한풍집계_Sheet1_00갑지_화정조경" xfId="6036"/>
    <cellStyle name="1_tree_한풍집계_Sheet1_00갑지_화정조경_관저조경" xfId="6037"/>
    <cellStyle name="1_tree_한풍집계_Sheet1_00갑지_화정조경_익산조경" xfId="6038"/>
    <cellStyle name="1_tree_한풍집계_Sheet1_00갑지_화정조경_충주조경" xfId="6039"/>
    <cellStyle name="1_tree_한풍집계_Sheet1_과천놀이터설계서" xfId="6040"/>
    <cellStyle name="1_tree_한풍집계_Sheet1_과천놀이터설계서_설계내역서" xfId="6041"/>
    <cellStyle name="1_tree_한풍집계_Sheet1_과천놀이터설계서_설계내역서_화명조경" xfId="6042"/>
    <cellStyle name="1_tree_한풍집계_Sheet1_과천놀이터설계서_설계내역서_화명조경_관저조경" xfId="6043"/>
    <cellStyle name="1_tree_한풍집계_Sheet1_과천놀이터설계서_설계내역서_화명조경_익산조경" xfId="6044"/>
    <cellStyle name="1_tree_한풍집계_Sheet1_과천놀이터설계서_설계내역서_화명조경_충주조경" xfId="6045"/>
    <cellStyle name="1_tree_한풍집계_Sheet1_과천놀이터설계서_설계내역서_화정조경" xfId="6046"/>
    <cellStyle name="1_tree_한풍집계_Sheet1_과천놀이터설계서_설계내역서_화정조경_관저조경" xfId="6047"/>
    <cellStyle name="1_tree_한풍집계_Sheet1_과천놀이터설계서_설계내역서_화정조경_익산조경" xfId="6048"/>
    <cellStyle name="1_tree_한풍집계_Sheet1_과천놀이터설계서_설계내역서_화정조경_충주조경" xfId="6049"/>
    <cellStyle name="1_tree_한풍집계_Sheet1_과천놀이터설계서_설계내역서1월7일" xfId="6050"/>
    <cellStyle name="1_tree_한풍집계_Sheet1_과천놀이터설계서_설계내역서1월7일_화명조경" xfId="6051"/>
    <cellStyle name="1_tree_한풍집계_Sheet1_과천놀이터설계서_설계내역서1월7일_화명조경_관저조경" xfId="6052"/>
    <cellStyle name="1_tree_한풍집계_Sheet1_과천놀이터설계서_설계내역서1월7일_화명조경_익산조경" xfId="6053"/>
    <cellStyle name="1_tree_한풍집계_Sheet1_과천놀이터설계서_설계내역서1월7일_화명조경_충주조경" xfId="6054"/>
    <cellStyle name="1_tree_한풍집계_Sheet1_과천놀이터설계서_설계내역서1월7일_화정조경" xfId="6055"/>
    <cellStyle name="1_tree_한풍집계_Sheet1_과천놀이터설계서_설계내역서1월7일_화정조경_관저조경" xfId="6056"/>
    <cellStyle name="1_tree_한풍집계_Sheet1_과천놀이터설계서_설계내역서1월7일_화정조경_익산조경" xfId="6057"/>
    <cellStyle name="1_tree_한풍집계_Sheet1_과천놀이터설계서_설계내역서1월7일_화정조경_충주조경" xfId="6058"/>
    <cellStyle name="1_tree_한풍집계_Sheet1_과천놀이터설계서_화명조경" xfId="6059"/>
    <cellStyle name="1_tree_한풍집계_Sheet1_과천놀이터설계서_화명조경_관저조경" xfId="6060"/>
    <cellStyle name="1_tree_한풍집계_Sheet1_과천놀이터설계서_화명조경_익산조경" xfId="6061"/>
    <cellStyle name="1_tree_한풍집계_Sheet1_과천놀이터설계서_화명조경_충주조경" xfId="6062"/>
    <cellStyle name="1_tree_한풍집계_Sheet1_과천놀이터설계서_화정조경" xfId="6063"/>
    <cellStyle name="1_tree_한풍집계_Sheet1_과천놀이터설계서_화정조경_관저조경" xfId="6064"/>
    <cellStyle name="1_tree_한풍집계_Sheet1_과천놀이터설계서_화정조경_익산조경" xfId="6065"/>
    <cellStyle name="1_tree_한풍집계_Sheet1_과천놀이터설계서_화정조경_충주조경" xfId="6066"/>
    <cellStyle name="1_tree_한풍집계_Sheet1_총괄갑지" xfId="6067"/>
    <cellStyle name="1_tree_한풍집계_Sheet1_총괄갑지_설계내역서" xfId="6068"/>
    <cellStyle name="1_tree_한풍집계_Sheet1_총괄갑지_설계내역서_화명조경" xfId="6069"/>
    <cellStyle name="1_tree_한풍집계_Sheet1_총괄갑지_설계내역서_화명조경_관저조경" xfId="6070"/>
    <cellStyle name="1_tree_한풍집계_Sheet1_총괄갑지_설계내역서_화명조경_익산조경" xfId="6071"/>
    <cellStyle name="1_tree_한풍집계_Sheet1_총괄갑지_설계내역서_화명조경_충주조경" xfId="6072"/>
    <cellStyle name="1_tree_한풍집계_Sheet1_총괄갑지_설계내역서_화정조경" xfId="6073"/>
    <cellStyle name="1_tree_한풍집계_Sheet1_총괄갑지_설계내역서_화정조경_관저조경" xfId="6074"/>
    <cellStyle name="1_tree_한풍집계_Sheet1_총괄갑지_설계내역서_화정조경_익산조경" xfId="6075"/>
    <cellStyle name="1_tree_한풍집계_Sheet1_총괄갑지_설계내역서_화정조경_충주조경" xfId="6076"/>
    <cellStyle name="1_tree_한풍집계_Sheet1_총괄갑지_설계내역서1월7일" xfId="6077"/>
    <cellStyle name="1_tree_한풍집계_Sheet1_총괄갑지_설계내역서1월7일_화명조경" xfId="6078"/>
    <cellStyle name="1_tree_한풍집계_Sheet1_총괄갑지_설계내역서1월7일_화명조경_관저조경" xfId="6079"/>
    <cellStyle name="1_tree_한풍집계_Sheet1_총괄갑지_설계내역서1월7일_화명조경_익산조경" xfId="6080"/>
    <cellStyle name="1_tree_한풍집계_Sheet1_총괄갑지_설계내역서1월7일_화명조경_충주조경" xfId="6081"/>
    <cellStyle name="1_tree_한풍집계_Sheet1_총괄갑지_설계내역서1월7일_화정조경" xfId="6082"/>
    <cellStyle name="1_tree_한풍집계_Sheet1_총괄갑지_설계내역서1월7일_화정조경_관저조경" xfId="6083"/>
    <cellStyle name="1_tree_한풍집계_Sheet1_총괄갑지_설계내역서1월7일_화정조경_익산조경" xfId="6084"/>
    <cellStyle name="1_tree_한풍집계_Sheet1_총괄갑지_설계내역서1월7일_화정조경_충주조경" xfId="6085"/>
    <cellStyle name="1_tree_한풍집계_Sheet1_총괄갑지_화명조경" xfId="6086"/>
    <cellStyle name="1_tree_한풍집계_Sheet1_총괄갑지_화명조경_관저조경" xfId="6087"/>
    <cellStyle name="1_tree_한풍집계_Sheet1_총괄갑지_화명조경_익산조경" xfId="6088"/>
    <cellStyle name="1_tree_한풍집계_Sheet1_총괄갑지_화명조경_충주조경" xfId="6089"/>
    <cellStyle name="1_tree_한풍집계_Sheet1_총괄갑지_화정조경" xfId="6090"/>
    <cellStyle name="1_tree_한풍집계_Sheet1_총괄갑지_화정조경_관저조경" xfId="6091"/>
    <cellStyle name="1_tree_한풍집계_Sheet1_총괄갑지_화정조경_익산조경" xfId="6092"/>
    <cellStyle name="1_tree_한풍집계_Sheet1_총괄갑지_화정조경_충주조경" xfId="6093"/>
    <cellStyle name="1_tree_한풍집계_Sheet1_총괄내역서" xfId="6094"/>
    <cellStyle name="1_tree_한풍집계_Sheet1_총괄내역서_설계내역서" xfId="6095"/>
    <cellStyle name="1_tree_한풍집계_Sheet1_총괄내역서_설계내역서_화명조경" xfId="6096"/>
    <cellStyle name="1_tree_한풍집계_Sheet1_총괄내역서_설계내역서_화명조경_관저조경" xfId="6097"/>
    <cellStyle name="1_tree_한풍집계_Sheet1_총괄내역서_설계내역서_화명조경_익산조경" xfId="6098"/>
    <cellStyle name="1_tree_한풍집계_Sheet1_총괄내역서_설계내역서_화명조경_충주조경" xfId="6099"/>
    <cellStyle name="1_tree_한풍집계_Sheet1_총괄내역서_설계내역서_화정조경" xfId="6100"/>
    <cellStyle name="1_tree_한풍집계_Sheet1_총괄내역서_설계내역서_화정조경_관저조경" xfId="6101"/>
    <cellStyle name="1_tree_한풍집계_Sheet1_총괄내역서_설계내역서_화정조경_익산조경" xfId="6102"/>
    <cellStyle name="1_tree_한풍집계_Sheet1_총괄내역서_설계내역서_화정조경_충주조경" xfId="6103"/>
    <cellStyle name="1_tree_한풍집계_Sheet1_총괄내역서_설계내역서1월7일" xfId="6104"/>
    <cellStyle name="1_tree_한풍집계_Sheet1_총괄내역서_설계내역서1월7일_화명조경" xfId="6105"/>
    <cellStyle name="1_tree_한풍집계_Sheet1_총괄내역서_설계내역서1월7일_화명조경_관저조경" xfId="6106"/>
    <cellStyle name="1_tree_한풍집계_Sheet1_총괄내역서_설계내역서1월7일_화명조경_익산조경" xfId="6107"/>
    <cellStyle name="1_tree_한풍집계_Sheet1_총괄내역서_설계내역서1월7일_화명조경_충주조경" xfId="6108"/>
    <cellStyle name="1_tree_한풍집계_Sheet1_총괄내역서_설계내역서1월7일_화정조경" xfId="6109"/>
    <cellStyle name="1_tree_한풍집계_Sheet1_총괄내역서_설계내역서1월7일_화정조경_관저조경" xfId="6110"/>
    <cellStyle name="1_tree_한풍집계_Sheet1_총괄내역서_설계내역서1월7일_화정조경_익산조경" xfId="6111"/>
    <cellStyle name="1_tree_한풍집계_Sheet1_총괄내역서_설계내역서1월7일_화정조경_충주조경" xfId="6112"/>
    <cellStyle name="1_tree_한풍집계_Sheet1_총괄내역서_화명조경" xfId="6113"/>
    <cellStyle name="1_tree_한풍집계_Sheet1_총괄내역서_화명조경_관저조경" xfId="6114"/>
    <cellStyle name="1_tree_한풍집계_Sheet1_총괄내역서_화명조경_익산조경" xfId="6115"/>
    <cellStyle name="1_tree_한풍집계_Sheet1_총괄내역서_화명조경_충주조경" xfId="6116"/>
    <cellStyle name="1_tree_한풍집계_Sheet1_총괄내역서_화정조경" xfId="6117"/>
    <cellStyle name="1_tree_한풍집계_Sheet1_총괄내역서_화정조경_관저조경" xfId="6118"/>
    <cellStyle name="1_tree_한풍집계_Sheet1_총괄내역서_화정조경_익산조경" xfId="6119"/>
    <cellStyle name="1_tree_한풍집계_Sheet1_총괄내역서_화정조경_충주조경" xfId="6120"/>
    <cellStyle name="1_tree_한풍집계_Sheet1_화명조경" xfId="6121"/>
    <cellStyle name="1_tree_한풍집계_Sheet1_화명조경_관저조경" xfId="6122"/>
    <cellStyle name="1_tree_한풍집계_Sheet1_화명조경_익산조경" xfId="6123"/>
    <cellStyle name="1_tree_한풍집계_Sheet1_화명조경_충주조경" xfId="6124"/>
    <cellStyle name="1_tree_한풍집계_Sheet1_화정조경" xfId="6125"/>
    <cellStyle name="1_tree_한풍집계_Sheet1_화정조경_관저조경" xfId="6126"/>
    <cellStyle name="1_tree_한풍집계_Sheet1_화정조경_익산조경" xfId="6127"/>
    <cellStyle name="1_tree_한풍집계_Sheet1_화정조경_충주조경" xfId="6128"/>
    <cellStyle name="1_tree_한풍집계_갑지0601" xfId="6129"/>
    <cellStyle name="1_tree_한풍집계_갑지0601_00갑지" xfId="6130"/>
    <cellStyle name="1_tree_한풍집계_갑지0601_00갑지_설계내역서" xfId="6131"/>
    <cellStyle name="1_tree_한풍집계_갑지0601_00갑지_설계내역서_화명조경" xfId="6132"/>
    <cellStyle name="1_tree_한풍집계_갑지0601_00갑지_설계내역서_화명조경_관저조경" xfId="6133"/>
    <cellStyle name="1_tree_한풍집계_갑지0601_00갑지_설계내역서_화명조경_익산조경" xfId="6134"/>
    <cellStyle name="1_tree_한풍집계_갑지0601_00갑지_설계내역서_화명조경_충주조경" xfId="6135"/>
    <cellStyle name="1_tree_한풍집계_갑지0601_00갑지_설계내역서_화정조경" xfId="6136"/>
    <cellStyle name="1_tree_한풍집계_갑지0601_00갑지_설계내역서_화정조경_관저조경" xfId="6137"/>
    <cellStyle name="1_tree_한풍집계_갑지0601_00갑지_설계내역서_화정조경_익산조경" xfId="6138"/>
    <cellStyle name="1_tree_한풍집계_갑지0601_00갑지_설계내역서_화정조경_충주조경" xfId="6139"/>
    <cellStyle name="1_tree_한풍집계_갑지0601_00갑지_설계내역서1월7일" xfId="6140"/>
    <cellStyle name="1_tree_한풍집계_갑지0601_00갑지_설계내역서1월7일_화명조경" xfId="6141"/>
    <cellStyle name="1_tree_한풍집계_갑지0601_00갑지_설계내역서1월7일_화명조경_관저조경" xfId="6142"/>
    <cellStyle name="1_tree_한풍집계_갑지0601_00갑지_설계내역서1월7일_화명조경_익산조경" xfId="6143"/>
    <cellStyle name="1_tree_한풍집계_갑지0601_00갑지_설계내역서1월7일_화명조경_충주조경" xfId="6144"/>
    <cellStyle name="1_tree_한풍집계_갑지0601_00갑지_설계내역서1월7일_화정조경" xfId="6145"/>
    <cellStyle name="1_tree_한풍집계_갑지0601_00갑지_설계내역서1월7일_화정조경_관저조경" xfId="6146"/>
    <cellStyle name="1_tree_한풍집계_갑지0601_00갑지_설계내역서1월7일_화정조경_익산조경" xfId="6147"/>
    <cellStyle name="1_tree_한풍집계_갑지0601_00갑지_설계내역서1월7일_화정조경_충주조경" xfId="6148"/>
    <cellStyle name="1_tree_한풍집계_갑지0601_00갑지_화명조경" xfId="6149"/>
    <cellStyle name="1_tree_한풍집계_갑지0601_00갑지_화명조경_관저조경" xfId="6150"/>
    <cellStyle name="1_tree_한풍집계_갑지0601_00갑지_화명조경_익산조경" xfId="6151"/>
    <cellStyle name="1_tree_한풍집계_갑지0601_00갑지_화명조경_충주조경" xfId="6152"/>
    <cellStyle name="1_tree_한풍집계_갑지0601_00갑지_화정조경" xfId="6153"/>
    <cellStyle name="1_tree_한풍집계_갑지0601_00갑지_화정조경_관저조경" xfId="6154"/>
    <cellStyle name="1_tree_한풍집계_갑지0601_00갑지_화정조경_익산조경" xfId="6155"/>
    <cellStyle name="1_tree_한풍집계_갑지0601_00갑지_화정조경_충주조경" xfId="6156"/>
    <cellStyle name="1_tree_한풍집계_갑지0601_과천놀이터설계서" xfId="6157"/>
    <cellStyle name="1_tree_한풍집계_갑지0601_과천놀이터설계서_설계내역서" xfId="6158"/>
    <cellStyle name="1_tree_한풍집계_갑지0601_과천놀이터설계서_설계내역서_화명조경" xfId="6159"/>
    <cellStyle name="1_tree_한풍집계_갑지0601_과천놀이터설계서_설계내역서_화명조경_관저조경" xfId="6160"/>
    <cellStyle name="1_tree_한풍집계_갑지0601_과천놀이터설계서_설계내역서_화명조경_익산조경" xfId="6161"/>
    <cellStyle name="1_tree_한풍집계_갑지0601_과천놀이터설계서_설계내역서_화명조경_충주조경" xfId="6162"/>
    <cellStyle name="1_tree_한풍집계_갑지0601_과천놀이터설계서_설계내역서_화정조경" xfId="6163"/>
    <cellStyle name="1_tree_한풍집계_갑지0601_과천놀이터설계서_설계내역서_화정조경_관저조경" xfId="6164"/>
    <cellStyle name="1_tree_한풍집계_갑지0601_과천놀이터설계서_설계내역서_화정조경_익산조경" xfId="6165"/>
    <cellStyle name="1_tree_한풍집계_갑지0601_과천놀이터설계서_설계내역서_화정조경_충주조경" xfId="6166"/>
    <cellStyle name="1_tree_한풍집계_갑지0601_과천놀이터설계서_설계내역서1월7일" xfId="6167"/>
    <cellStyle name="1_tree_한풍집계_갑지0601_과천놀이터설계서_설계내역서1월7일_화명조경" xfId="6168"/>
    <cellStyle name="1_tree_한풍집계_갑지0601_과천놀이터설계서_설계내역서1월7일_화명조경_관저조경" xfId="6169"/>
    <cellStyle name="1_tree_한풍집계_갑지0601_과천놀이터설계서_설계내역서1월7일_화명조경_익산조경" xfId="6170"/>
    <cellStyle name="1_tree_한풍집계_갑지0601_과천놀이터설계서_설계내역서1월7일_화명조경_충주조경" xfId="6171"/>
    <cellStyle name="1_tree_한풍집계_갑지0601_과천놀이터설계서_설계내역서1월7일_화정조경" xfId="6172"/>
    <cellStyle name="1_tree_한풍집계_갑지0601_과천놀이터설계서_설계내역서1월7일_화정조경_관저조경" xfId="6173"/>
    <cellStyle name="1_tree_한풍집계_갑지0601_과천놀이터설계서_설계내역서1월7일_화정조경_익산조경" xfId="6174"/>
    <cellStyle name="1_tree_한풍집계_갑지0601_과천놀이터설계서_설계내역서1월7일_화정조경_충주조경" xfId="6175"/>
    <cellStyle name="1_tree_한풍집계_갑지0601_과천놀이터설계서_화명조경" xfId="6176"/>
    <cellStyle name="1_tree_한풍집계_갑지0601_과천놀이터설계서_화명조경_관저조경" xfId="6177"/>
    <cellStyle name="1_tree_한풍집계_갑지0601_과천놀이터설계서_화명조경_익산조경" xfId="6178"/>
    <cellStyle name="1_tree_한풍집계_갑지0601_과천놀이터설계서_화명조경_충주조경" xfId="6179"/>
    <cellStyle name="1_tree_한풍집계_갑지0601_과천놀이터설계서_화정조경" xfId="6180"/>
    <cellStyle name="1_tree_한풍집계_갑지0601_과천놀이터설계서_화정조경_관저조경" xfId="6181"/>
    <cellStyle name="1_tree_한풍집계_갑지0601_과천놀이터설계서_화정조경_익산조경" xfId="6182"/>
    <cellStyle name="1_tree_한풍집계_갑지0601_과천놀이터설계서_화정조경_충주조경" xfId="6183"/>
    <cellStyle name="1_tree_한풍집계_갑지0601_총괄갑지" xfId="6184"/>
    <cellStyle name="1_tree_한풍집계_갑지0601_총괄갑지_설계내역서" xfId="6185"/>
    <cellStyle name="1_tree_한풍집계_갑지0601_총괄갑지_설계내역서_화명조경" xfId="6186"/>
    <cellStyle name="1_tree_한풍집계_갑지0601_총괄갑지_설계내역서_화명조경_관저조경" xfId="6187"/>
    <cellStyle name="1_tree_한풍집계_갑지0601_총괄갑지_설계내역서_화명조경_익산조경" xfId="6188"/>
    <cellStyle name="1_tree_한풍집계_갑지0601_총괄갑지_설계내역서_화명조경_충주조경" xfId="6189"/>
    <cellStyle name="1_tree_한풍집계_갑지0601_총괄갑지_설계내역서_화정조경" xfId="6190"/>
    <cellStyle name="1_tree_한풍집계_갑지0601_총괄갑지_설계내역서_화정조경_관저조경" xfId="6191"/>
    <cellStyle name="1_tree_한풍집계_갑지0601_총괄갑지_설계내역서_화정조경_익산조경" xfId="6192"/>
    <cellStyle name="1_tree_한풍집계_갑지0601_총괄갑지_설계내역서_화정조경_충주조경" xfId="6193"/>
    <cellStyle name="1_tree_한풍집계_갑지0601_총괄갑지_설계내역서1월7일" xfId="6194"/>
    <cellStyle name="1_tree_한풍집계_갑지0601_총괄갑지_설계내역서1월7일_화명조경" xfId="6195"/>
    <cellStyle name="1_tree_한풍집계_갑지0601_총괄갑지_설계내역서1월7일_화명조경_관저조경" xfId="6196"/>
    <cellStyle name="1_tree_한풍집계_갑지0601_총괄갑지_설계내역서1월7일_화명조경_익산조경" xfId="6197"/>
    <cellStyle name="1_tree_한풍집계_갑지0601_총괄갑지_설계내역서1월7일_화명조경_충주조경" xfId="6198"/>
    <cellStyle name="1_tree_한풍집계_갑지0601_총괄갑지_설계내역서1월7일_화정조경" xfId="6199"/>
    <cellStyle name="1_tree_한풍집계_갑지0601_총괄갑지_설계내역서1월7일_화정조경_관저조경" xfId="6200"/>
    <cellStyle name="1_tree_한풍집계_갑지0601_총괄갑지_설계내역서1월7일_화정조경_익산조경" xfId="6201"/>
    <cellStyle name="1_tree_한풍집계_갑지0601_총괄갑지_설계내역서1월7일_화정조경_충주조경" xfId="6202"/>
    <cellStyle name="1_tree_한풍집계_갑지0601_총괄갑지_화명조경" xfId="6203"/>
    <cellStyle name="1_tree_한풍집계_갑지0601_총괄갑지_화명조경_관저조경" xfId="6204"/>
    <cellStyle name="1_tree_한풍집계_갑지0601_총괄갑지_화명조경_익산조경" xfId="6205"/>
    <cellStyle name="1_tree_한풍집계_갑지0601_총괄갑지_화명조경_충주조경" xfId="6206"/>
    <cellStyle name="1_tree_한풍집계_갑지0601_총괄갑지_화정조경" xfId="6207"/>
    <cellStyle name="1_tree_한풍집계_갑지0601_총괄갑지_화정조경_관저조경" xfId="6208"/>
    <cellStyle name="1_tree_한풍집계_갑지0601_총괄갑지_화정조경_익산조경" xfId="6209"/>
    <cellStyle name="1_tree_한풍집계_갑지0601_총괄갑지_화정조경_충주조경" xfId="6210"/>
    <cellStyle name="1_tree_한풍집계_갑지0601_총괄내역서" xfId="6211"/>
    <cellStyle name="1_tree_한풍집계_갑지0601_총괄내역서_설계내역서" xfId="6212"/>
    <cellStyle name="1_tree_한풍집계_갑지0601_총괄내역서_설계내역서_화명조경" xfId="6213"/>
    <cellStyle name="1_tree_한풍집계_갑지0601_총괄내역서_설계내역서_화명조경_관저조경" xfId="6214"/>
    <cellStyle name="1_tree_한풍집계_갑지0601_총괄내역서_설계내역서_화명조경_익산조경" xfId="6215"/>
    <cellStyle name="1_tree_한풍집계_갑지0601_총괄내역서_설계내역서_화명조경_충주조경" xfId="6216"/>
    <cellStyle name="1_tree_한풍집계_갑지0601_총괄내역서_설계내역서_화정조경" xfId="6217"/>
    <cellStyle name="1_tree_한풍집계_갑지0601_총괄내역서_설계내역서_화정조경_관저조경" xfId="6218"/>
    <cellStyle name="1_tree_한풍집계_갑지0601_총괄내역서_설계내역서_화정조경_익산조경" xfId="6219"/>
    <cellStyle name="1_tree_한풍집계_갑지0601_총괄내역서_설계내역서_화정조경_충주조경" xfId="6220"/>
    <cellStyle name="1_tree_한풍집계_갑지0601_총괄내역서_설계내역서1월7일" xfId="6221"/>
    <cellStyle name="1_tree_한풍집계_갑지0601_총괄내역서_설계내역서1월7일_화명조경" xfId="6222"/>
    <cellStyle name="1_tree_한풍집계_갑지0601_총괄내역서_설계내역서1월7일_화명조경_관저조경" xfId="6223"/>
    <cellStyle name="1_tree_한풍집계_갑지0601_총괄내역서_설계내역서1월7일_화명조경_익산조경" xfId="6224"/>
    <cellStyle name="1_tree_한풍집계_갑지0601_총괄내역서_설계내역서1월7일_화명조경_충주조경" xfId="6225"/>
    <cellStyle name="1_tree_한풍집계_갑지0601_총괄내역서_설계내역서1월7일_화정조경" xfId="6226"/>
    <cellStyle name="1_tree_한풍집계_갑지0601_총괄내역서_설계내역서1월7일_화정조경_관저조경" xfId="6227"/>
    <cellStyle name="1_tree_한풍집계_갑지0601_총괄내역서_설계내역서1월7일_화정조경_익산조경" xfId="6228"/>
    <cellStyle name="1_tree_한풍집계_갑지0601_총괄내역서_설계내역서1월7일_화정조경_충주조경" xfId="6229"/>
    <cellStyle name="1_tree_한풍집계_갑지0601_총괄내역서_화명조경" xfId="6230"/>
    <cellStyle name="1_tree_한풍집계_갑지0601_총괄내역서_화명조경_관저조경" xfId="6231"/>
    <cellStyle name="1_tree_한풍집계_갑지0601_총괄내역서_화명조경_익산조경" xfId="6232"/>
    <cellStyle name="1_tree_한풍집계_갑지0601_총괄내역서_화명조경_충주조경" xfId="6233"/>
    <cellStyle name="1_tree_한풍집계_갑지0601_총괄내역서_화정조경" xfId="6234"/>
    <cellStyle name="1_tree_한풍집계_갑지0601_총괄내역서_화정조경_관저조경" xfId="6235"/>
    <cellStyle name="1_tree_한풍집계_갑지0601_총괄내역서_화정조경_익산조경" xfId="6236"/>
    <cellStyle name="1_tree_한풍집계_갑지0601_총괄내역서_화정조경_충주조경" xfId="6237"/>
    <cellStyle name="1_tree_한풍집계_갑지0601_화명조경" xfId="6238"/>
    <cellStyle name="1_tree_한풍집계_갑지0601_화명조경_관저조경" xfId="6239"/>
    <cellStyle name="1_tree_한풍집계_갑지0601_화명조경_익산조경" xfId="6240"/>
    <cellStyle name="1_tree_한풍집계_갑지0601_화명조경_충주조경" xfId="6241"/>
    <cellStyle name="1_tree_한풍집계_갑지0601_화정조경" xfId="6242"/>
    <cellStyle name="1_tree_한풍집계_갑지0601_화정조경_관저조경" xfId="6243"/>
    <cellStyle name="1_tree_한풍집계_갑지0601_화정조경_익산조경" xfId="6244"/>
    <cellStyle name="1_tree_한풍집계_갑지0601_화정조경_충주조경" xfId="6245"/>
    <cellStyle name="1_tree_한풍집계_설계내역서" xfId="6246"/>
    <cellStyle name="1_tree_한풍집계_설계내역서_화명조경" xfId="6247"/>
    <cellStyle name="1_tree_한풍집계_설계내역서_화명조경_관저조경" xfId="6248"/>
    <cellStyle name="1_tree_한풍집계_설계내역서_화명조경_익산조경" xfId="6249"/>
    <cellStyle name="1_tree_한풍집계_설계내역서_화명조경_충주조경" xfId="6250"/>
    <cellStyle name="1_tree_한풍집계_설계내역서_화정조경" xfId="6251"/>
    <cellStyle name="1_tree_한풍집계_설계내역서_화정조경_관저조경" xfId="6252"/>
    <cellStyle name="1_tree_한풍집계_설계내역서_화정조경_익산조경" xfId="6253"/>
    <cellStyle name="1_tree_한풍집계_설계내역서_화정조경_충주조경" xfId="6254"/>
    <cellStyle name="1_tree_한풍집계_설계내역서1월7일" xfId="6255"/>
    <cellStyle name="1_tree_한풍집계_설계내역서1월7일_화명조경" xfId="6256"/>
    <cellStyle name="1_tree_한풍집계_설계내역서1월7일_화명조경_관저조경" xfId="6257"/>
    <cellStyle name="1_tree_한풍집계_설계내역서1월7일_화명조경_익산조경" xfId="6258"/>
    <cellStyle name="1_tree_한풍집계_설계내역서1월7일_화명조경_충주조경" xfId="6259"/>
    <cellStyle name="1_tree_한풍집계_설계내역서1월7일_화정조경" xfId="6260"/>
    <cellStyle name="1_tree_한풍집계_설계내역서1월7일_화정조경_관저조경" xfId="6261"/>
    <cellStyle name="1_tree_한풍집계_설계내역서1월7일_화정조경_익산조경" xfId="6262"/>
    <cellStyle name="1_tree_한풍집계_설계내역서1월7일_화정조경_충주조경" xfId="6263"/>
    <cellStyle name="1_tree_한풍집계_쌍용수량0905" xfId="6264"/>
    <cellStyle name="1_tree_한풍집계_쌍용수량0905_설계내역서" xfId="6265"/>
    <cellStyle name="1_tree_한풍집계_쌍용수량0905_설계내역서_화명조경" xfId="6266"/>
    <cellStyle name="1_tree_한풍집계_쌍용수량0905_설계내역서_화명조경_관저조경" xfId="6267"/>
    <cellStyle name="1_tree_한풍집계_쌍용수량0905_설계내역서_화명조경_익산조경" xfId="6268"/>
    <cellStyle name="1_tree_한풍집계_쌍용수량0905_설계내역서_화명조경_충주조경" xfId="6269"/>
    <cellStyle name="1_tree_한풍집계_쌍용수량0905_설계내역서_화정조경" xfId="6270"/>
    <cellStyle name="1_tree_한풍집계_쌍용수량0905_설계내역서_화정조경_관저조경" xfId="6271"/>
    <cellStyle name="1_tree_한풍집계_쌍용수량0905_설계내역서_화정조경_익산조경" xfId="6272"/>
    <cellStyle name="1_tree_한풍집계_쌍용수량0905_설계내역서_화정조경_충주조경" xfId="6273"/>
    <cellStyle name="1_tree_한풍집계_쌍용수량0905_설계내역서1월7일" xfId="6274"/>
    <cellStyle name="1_tree_한풍집계_쌍용수량0905_설계내역서1월7일_화명조경" xfId="6275"/>
    <cellStyle name="1_tree_한풍집계_쌍용수량0905_설계내역서1월7일_화명조경_관저조경" xfId="6276"/>
    <cellStyle name="1_tree_한풍집계_쌍용수량0905_설계내역서1월7일_화명조경_익산조경" xfId="6277"/>
    <cellStyle name="1_tree_한풍집계_쌍용수량0905_설계내역서1월7일_화명조경_충주조경" xfId="6278"/>
    <cellStyle name="1_tree_한풍집계_쌍용수량0905_설계내역서1월7일_화정조경" xfId="6279"/>
    <cellStyle name="1_tree_한풍집계_쌍용수량0905_설계내역서1월7일_화정조경_관저조경" xfId="6280"/>
    <cellStyle name="1_tree_한풍집계_쌍용수량0905_설계내역서1월7일_화정조경_익산조경" xfId="6281"/>
    <cellStyle name="1_tree_한풍집계_쌍용수량0905_설계내역서1월7일_화정조경_충주조경" xfId="6282"/>
    <cellStyle name="1_tree_한풍집계_쌍용수량0905_화명조경" xfId="6283"/>
    <cellStyle name="1_tree_한풍집계_쌍용수량0905_화명조경_관저조경" xfId="6284"/>
    <cellStyle name="1_tree_한풍집계_쌍용수량0905_화명조경_익산조경" xfId="6285"/>
    <cellStyle name="1_tree_한풍집계_쌍용수량0905_화명조경_충주조경" xfId="6286"/>
    <cellStyle name="1_tree_한풍집계_쌍용수량0905_화정조경" xfId="6287"/>
    <cellStyle name="1_tree_한풍집계_쌍용수량0905_화정조경_관저조경" xfId="6288"/>
    <cellStyle name="1_tree_한풍집계_쌍용수량0905_화정조경_익산조경" xfId="6289"/>
    <cellStyle name="1_tree_한풍집계_쌍용수량0905_화정조경_충주조경" xfId="6290"/>
    <cellStyle name="1_tree_한풍집계_터미널1" xfId="19326"/>
    <cellStyle name="1_tree_한풍집계_터미널1_1" xfId="19327"/>
    <cellStyle name="1_tree_한풍집계_터미널1-0" xfId="6291"/>
    <cellStyle name="1_tree_한풍집계_터미널1-0_화명조경" xfId="6292"/>
    <cellStyle name="1_tree_한풍집계_터미널1-0_화명조경_관저조경" xfId="6293"/>
    <cellStyle name="1_tree_한풍집계_터미널1-0_화명조경_익산조경" xfId="6294"/>
    <cellStyle name="1_tree_한풍집계_터미널1-0_화명조경_충주조경" xfId="6295"/>
    <cellStyle name="1_tree_한풍집계_터미널1-0_화정조경" xfId="6296"/>
    <cellStyle name="1_tree_한풍집계_터미널1-0_화정조경_관저조경" xfId="6297"/>
    <cellStyle name="1_tree_한풍집계_터미널1-0_화정조경_익산조경" xfId="6298"/>
    <cellStyle name="1_tree_한풍집계_터미널1-0_화정조경_충주조경" xfId="6299"/>
    <cellStyle name="1_tree_한풍집계_화명조경" xfId="6300"/>
    <cellStyle name="1_tree_한풍집계_화명조경_관저조경" xfId="6301"/>
    <cellStyle name="1_tree_한풍집계_화명조경_익산조경" xfId="6302"/>
    <cellStyle name="1_tree_한풍집계_화명조경_충주조경" xfId="6303"/>
    <cellStyle name="1_tree_한풍집계_화정조경" xfId="6304"/>
    <cellStyle name="1_tree_한풍집계_화정조경_관저조경" xfId="6305"/>
    <cellStyle name="1_tree_한풍집계_화정조경_익산조경" xfId="6306"/>
    <cellStyle name="1_tree_한풍집계_화정조경_충주조경" xfId="6307"/>
    <cellStyle name="1_tree_화명조경" xfId="6308"/>
    <cellStyle name="1_tree_화명조경_관저조경" xfId="6309"/>
    <cellStyle name="1_tree_화명조경_익산조경" xfId="6310"/>
    <cellStyle name="1_tree_화명조경_충주조경" xfId="6311"/>
    <cellStyle name="1_tree_화정조경" xfId="6312"/>
    <cellStyle name="1_tree_화정조경_관저조경" xfId="6313"/>
    <cellStyle name="1_tree_화정조경_익산조경" xfId="6314"/>
    <cellStyle name="1_tree_화정조경_충주조경" xfId="6315"/>
    <cellStyle name="1_tree_휴게시설" xfId="19328"/>
    <cellStyle name="1_tree_휴게시설_NEW단위수량-주산" xfId="19329"/>
    <cellStyle name="1_tree_휴게시설_남대천단위수량" xfId="19330"/>
    <cellStyle name="1_tree_휴게시설_단위수량" xfId="19331"/>
    <cellStyle name="1_tree_휴게시설_단위수량1" xfId="19332"/>
    <cellStyle name="1_tree_휴게시설_단위수량15" xfId="19333"/>
    <cellStyle name="1_tree_휴게시설_도곡단위수량" xfId="19334"/>
    <cellStyle name="1_tree_휴게시설_수량산출서-11.25" xfId="19335"/>
    <cellStyle name="1_tree_휴게시설_수량산출서-11.25_NEW단위수량-주산" xfId="19336"/>
    <cellStyle name="1_tree_휴게시설_수량산출서-11.25_남대천단위수량" xfId="19337"/>
    <cellStyle name="1_tree_휴게시설_수량산출서-11.25_단위수량" xfId="19338"/>
    <cellStyle name="1_tree_휴게시설_수량산출서-11.25_단위수량1" xfId="19339"/>
    <cellStyle name="1_tree_휴게시설_수량산출서-11.25_단위수량15" xfId="19340"/>
    <cellStyle name="1_tree_휴게시설_수량산출서-11.25_도곡단위수량" xfId="19341"/>
    <cellStyle name="1_tree_휴게시설_수량산출서-11.25_철거단위수량" xfId="19342"/>
    <cellStyle name="1_tree_휴게시설_수량산출서-11.25_철거수량" xfId="19343"/>
    <cellStyle name="1_tree_휴게시설_수량산출서-11.25_한수단위수량" xfId="19344"/>
    <cellStyle name="1_tree_휴게시설_수량산출서-1201" xfId="19345"/>
    <cellStyle name="1_tree_휴게시설_수량산출서-1201_NEW단위수량-주산" xfId="19346"/>
    <cellStyle name="1_tree_휴게시설_수량산출서-1201_남대천단위수량" xfId="19347"/>
    <cellStyle name="1_tree_휴게시설_수량산출서-1201_단위수량" xfId="19348"/>
    <cellStyle name="1_tree_휴게시설_수량산출서-1201_단위수량1" xfId="19349"/>
    <cellStyle name="1_tree_휴게시설_수량산출서-1201_단위수량15" xfId="19350"/>
    <cellStyle name="1_tree_휴게시설_수량산출서-1201_도곡단위수량" xfId="19351"/>
    <cellStyle name="1_tree_휴게시설_수량산출서-1201_철거단위수량" xfId="19352"/>
    <cellStyle name="1_tree_휴게시설_수량산출서-1201_철거수량" xfId="19353"/>
    <cellStyle name="1_tree_휴게시설_수량산출서-1201_한수단위수량" xfId="19354"/>
    <cellStyle name="1_tree_휴게시설_시설물단위수량" xfId="19355"/>
    <cellStyle name="1_tree_휴게시설_시설물단위수량1" xfId="19356"/>
    <cellStyle name="1_tree_휴게시설_시설물단위수량1_시설물단위수량" xfId="19357"/>
    <cellStyle name="1_tree_휴게시설_오창수량산출서" xfId="19358"/>
    <cellStyle name="1_tree_휴게시설_오창수량산출서_NEW단위수량-주산" xfId="19359"/>
    <cellStyle name="1_tree_휴게시설_오창수량산출서_남대천단위수량" xfId="19360"/>
    <cellStyle name="1_tree_휴게시설_오창수량산출서_단위수량" xfId="19361"/>
    <cellStyle name="1_tree_휴게시설_오창수량산출서_단위수량1" xfId="19362"/>
    <cellStyle name="1_tree_휴게시설_오창수량산출서_단위수량15" xfId="19363"/>
    <cellStyle name="1_tree_휴게시설_오창수량산출서_도곡단위수량" xfId="19364"/>
    <cellStyle name="1_tree_휴게시설_오창수량산출서_수량산출서-11.25" xfId="19365"/>
    <cellStyle name="1_tree_휴게시설_오창수량산출서_수량산출서-11.25_NEW단위수량-주산" xfId="19366"/>
    <cellStyle name="1_tree_휴게시설_오창수량산출서_수량산출서-11.25_남대천단위수량" xfId="19367"/>
    <cellStyle name="1_tree_휴게시설_오창수량산출서_수량산출서-11.25_단위수량" xfId="19368"/>
    <cellStyle name="1_tree_휴게시설_오창수량산출서_수량산출서-11.25_단위수량1" xfId="19369"/>
    <cellStyle name="1_tree_휴게시설_오창수량산출서_수량산출서-11.25_단위수량15" xfId="19370"/>
    <cellStyle name="1_tree_휴게시설_오창수량산출서_수량산출서-11.25_도곡단위수량" xfId="19371"/>
    <cellStyle name="1_tree_휴게시설_오창수량산출서_수량산출서-11.25_철거단위수량" xfId="19372"/>
    <cellStyle name="1_tree_휴게시설_오창수량산출서_수량산출서-11.25_철거수량" xfId="19373"/>
    <cellStyle name="1_tree_휴게시설_오창수량산출서_수량산출서-11.25_한수단위수량" xfId="19374"/>
    <cellStyle name="1_tree_휴게시설_오창수량산출서_수량산출서-1201" xfId="19375"/>
    <cellStyle name="1_tree_휴게시설_오창수량산출서_수량산출서-1201_NEW단위수량-주산" xfId="19376"/>
    <cellStyle name="1_tree_휴게시설_오창수량산출서_수량산출서-1201_남대천단위수량" xfId="19377"/>
    <cellStyle name="1_tree_휴게시설_오창수량산출서_수량산출서-1201_단위수량" xfId="19378"/>
    <cellStyle name="1_tree_휴게시설_오창수량산출서_수량산출서-1201_단위수량1" xfId="19379"/>
    <cellStyle name="1_tree_휴게시설_오창수량산출서_수량산출서-1201_단위수량15" xfId="19380"/>
    <cellStyle name="1_tree_휴게시설_오창수량산출서_수량산출서-1201_도곡단위수량" xfId="19381"/>
    <cellStyle name="1_tree_휴게시설_오창수량산출서_수량산출서-1201_철거단위수량" xfId="19382"/>
    <cellStyle name="1_tree_휴게시설_오창수량산출서_수량산출서-1201_철거수량" xfId="19383"/>
    <cellStyle name="1_tree_휴게시설_오창수량산출서_수량산출서-1201_한수단위수량" xfId="19384"/>
    <cellStyle name="1_tree_휴게시설_오창수량산출서_시설물단위수량" xfId="19385"/>
    <cellStyle name="1_tree_휴게시설_오창수량산출서_시설물단위수량1" xfId="19386"/>
    <cellStyle name="1_tree_휴게시설_오창수량산출서_시설물단위수량1_시설물단위수량" xfId="19387"/>
    <cellStyle name="1_tree_휴게시설_오창수량산출서_철거단위수량" xfId="19388"/>
    <cellStyle name="1_tree_휴게시설_오창수량산출서_철거수량" xfId="19389"/>
    <cellStyle name="1_tree_휴게시설_오창수량산출서_한수단위수량" xfId="19390"/>
    <cellStyle name="1_tree_휴게시설_철거단위수량" xfId="19391"/>
    <cellStyle name="1_tree_휴게시설_철거수량" xfId="19392"/>
    <cellStyle name="1_tree_휴게시설_한수단위수량" xfId="19393"/>
    <cellStyle name="1_가로등주" xfId="6316"/>
    <cellStyle name="1_강원영어체험실(전시과학)" xfId="19394"/>
    <cellStyle name="1_경기도박물관_민속생활실전시물(제출최종)" xfId="19395"/>
    <cellStyle name="1_계수대로" xfId="6317"/>
    <cellStyle name="1_괴산종합운동장(조경)" xfId="19396"/>
    <cellStyle name="1_국립박물관 수목목재사인07-07" xfId="1643"/>
    <cellStyle name="1_국립서울과학관 상설전시관-퍼펙트-디스켓" xfId="19397"/>
    <cellStyle name="1_국악의거리(환경조형물)제작설치(최종)" xfId="19398"/>
    <cellStyle name="1_남산공원 사인06-12" xfId="1644"/>
    <cellStyle name="1_남해총괄표" xfId="6318"/>
    <cellStyle name="1_남해총괄표_설계내역서" xfId="6319"/>
    <cellStyle name="1_남해총괄표_설계내역서_화명조경" xfId="6320"/>
    <cellStyle name="1_남해총괄표_설계내역서_화명조경_관저조경" xfId="6321"/>
    <cellStyle name="1_남해총괄표_설계내역서_화명조경_익산조경" xfId="6322"/>
    <cellStyle name="1_남해총괄표_설계내역서_화명조경_충주조경" xfId="6323"/>
    <cellStyle name="1_남해총괄표_설계내역서_화정조경" xfId="6324"/>
    <cellStyle name="1_남해총괄표_설계내역서_화정조경_관저조경" xfId="6325"/>
    <cellStyle name="1_남해총괄표_설계내역서_화정조경_익산조경" xfId="6326"/>
    <cellStyle name="1_남해총괄표_설계내역서_화정조경_충주조경" xfId="6327"/>
    <cellStyle name="1_남해총괄표_설계내역서1월7일" xfId="6328"/>
    <cellStyle name="1_남해총괄표_설계내역서1월7일_화명조경" xfId="6329"/>
    <cellStyle name="1_남해총괄표_설계내역서1월7일_화명조경_관저조경" xfId="6330"/>
    <cellStyle name="1_남해총괄표_설계내역서1월7일_화명조경_익산조경" xfId="6331"/>
    <cellStyle name="1_남해총괄표_설계내역서1월7일_화명조경_충주조경" xfId="6332"/>
    <cellStyle name="1_남해총괄표_설계내역서1월7일_화정조경" xfId="6333"/>
    <cellStyle name="1_남해총괄표_설계내역서1월7일_화정조경_관저조경" xfId="6334"/>
    <cellStyle name="1_남해총괄표_설계내역서1월7일_화정조경_익산조경" xfId="6335"/>
    <cellStyle name="1_남해총괄표_설계내역서1월7일_화정조경_충주조경" xfId="6336"/>
    <cellStyle name="1_남해총괄표_화명조경" xfId="6337"/>
    <cellStyle name="1_남해총괄표_화명조경_관저조경" xfId="6338"/>
    <cellStyle name="1_남해총괄표_화명조경_익산조경" xfId="6339"/>
    <cellStyle name="1_남해총괄표_화명조경_충주조경" xfId="6340"/>
    <cellStyle name="1_남해총괄표_화정조경" xfId="6341"/>
    <cellStyle name="1_남해총괄표_화정조경_관저조경" xfId="6342"/>
    <cellStyle name="1_남해총괄표_화정조경_익산조경" xfId="6343"/>
    <cellStyle name="1_남해총괄표_화정조경_충주조경" xfId="6344"/>
    <cellStyle name="1_단가조사표" xfId="6345"/>
    <cellStyle name="1_단가조사표_1011소각" xfId="6346"/>
    <cellStyle name="1_단가조사표_1113교~1" xfId="6347"/>
    <cellStyle name="1_단가조사표_121내역" xfId="6348"/>
    <cellStyle name="1_단가조사표_객토량" xfId="6349"/>
    <cellStyle name="1_단가조사표_교통센~1" xfId="6350"/>
    <cellStyle name="1_단가조사표_교통센터412" xfId="6351"/>
    <cellStyle name="1_단가조사표_교통수" xfId="6352"/>
    <cellStyle name="1_단가조사표_교통수량산출서" xfId="6353"/>
    <cellStyle name="1_단가조사표_구조물대가 (2)" xfId="6354"/>
    <cellStyle name="1_단가조사표_내역서 (2)" xfId="6355"/>
    <cellStyle name="1_단가조사표_대전관저지구" xfId="6356"/>
    <cellStyle name="1_단가조사표_동측지~1" xfId="6357"/>
    <cellStyle name="1_단가조사표_동측지원422" xfId="6358"/>
    <cellStyle name="1_단가조사표_동측지원512" xfId="6359"/>
    <cellStyle name="1_단가조사표_동측지원524" xfId="6360"/>
    <cellStyle name="1_단가조사표_부대422" xfId="6361"/>
    <cellStyle name="1_단가조사표_부대시설" xfId="6362"/>
    <cellStyle name="1_단가조사표_소각수~1" xfId="6363"/>
    <cellStyle name="1_단가조사표_소각수내역서" xfId="6364"/>
    <cellStyle name="1_단가조사표_소각수목2" xfId="6365"/>
    <cellStyle name="1_단가조사표_수량산출서 (2)" xfId="6366"/>
    <cellStyle name="1_단가조사표_엑스포~1" xfId="6367"/>
    <cellStyle name="1_단가조사표_엑스포한빛1" xfId="6368"/>
    <cellStyle name="1_단가조사표_여객터미널331" xfId="6369"/>
    <cellStyle name="1_단가조사표_여객터미널513" xfId="6370"/>
    <cellStyle name="1_단가조사표_여객터미널629" xfId="6371"/>
    <cellStyle name="1_단가조사표_외곽도로616" xfId="6372"/>
    <cellStyle name="1_단가조사표_용인죽전수량" xfId="19399"/>
    <cellStyle name="1_단가조사표_원가계~1" xfId="6373"/>
    <cellStyle name="1_단가조사표_유기질" xfId="6374"/>
    <cellStyle name="1_단가조사표_자재조서 (2)" xfId="6375"/>
    <cellStyle name="1_단가조사표_총괄내역" xfId="6376"/>
    <cellStyle name="1_단가조사표_총괄내역 (2)" xfId="6377"/>
    <cellStyle name="1_단가조사표_터미널도로403" xfId="6378"/>
    <cellStyle name="1_단가조사표_터미널도로429" xfId="6379"/>
    <cellStyle name="1_단가조사표_포장일위" xfId="6380"/>
    <cellStyle name="1_대구지검 안동지청 신축공사(제출)" xfId="1645"/>
    <cellStyle name="1_대전사이버 가정학습(051127)(추부장님으로)" xfId="19400"/>
    <cellStyle name="1_도암강진(흥산건설)" xfId="6381"/>
    <cellStyle name="1_동양서울대병원사인07-05" xfId="1646"/>
    <cellStyle name="1_동양서울대병원사인07-05 2" xfId="19401"/>
    <cellStyle name="1_동양서울대병원사인07-05 2 2" xfId="19402"/>
    <cellStyle name="1_동양서울대병원사인07-05 2 3" xfId="19403"/>
    <cellStyle name="1_동양서울대병원사인07-05 3" xfId="19404"/>
    <cellStyle name="1_동양서울대병원사인07-05 3 2" xfId="19405"/>
    <cellStyle name="1_동양서울대병원사인07-05 3 3" xfId="19406"/>
    <cellStyle name="1_동양서울대병원사인07-05 4" xfId="19407"/>
    <cellStyle name="1_동양서울대병원사인07-05 5" xfId="19408"/>
    <cellStyle name="1_두암관전시조명및전시장개선공사(051103)" xfId="19409"/>
    <cellStyle name="1_미장교" xfId="19410"/>
    <cellStyle name="1_바이오클로드" xfId="19411"/>
    <cellStyle name="1_백제큰길내역서" xfId="6382"/>
    <cellStyle name="1_부안-태인1산출" xfId="6383"/>
    <cellStyle name="1_분말활성탄투입기원가(2006.5)" xfId="1647"/>
    <cellStyle name="1_분말활성탄투입기원가(영신)" xfId="1648"/>
    <cellStyle name="1_사인물 작업" xfId="19412"/>
    <cellStyle name="1_사인물07" xfId="19413"/>
    <cellStyle name="1_산청군한약박물관_작업" xfId="19414"/>
    <cellStyle name="1_산청군한약박물관_작업-CD" xfId="19415"/>
    <cellStyle name="1_삼융건설(백제큰길)" xfId="6384"/>
    <cellStyle name="1_설계내역(10종-전시과학)-작업" xfId="19416"/>
    <cellStyle name="1_소프트엑스포(안내데스크)" xfId="19417"/>
    <cellStyle name="1_속초실향민원가-수정-메일" xfId="19418"/>
    <cellStyle name="1_송정리역사(토목완료林)" xfId="6385"/>
    <cellStyle name="1_수원변경수량산출" xfId="6386"/>
    <cellStyle name="1_슬기샘도서관(장안) 탐구과학 전시실" xfId="19419"/>
    <cellStyle name="1_슬기샘도서관(장안) 탐구과학 전시실-충무용사촌00" xfId="19420"/>
    <cellStyle name="1_시민계략공사" xfId="1649"/>
    <cellStyle name="1_시민계략공사_도암강진(흥산건설)" xfId="6387"/>
    <cellStyle name="1_시민계략공사_도암강진(흥산건설)_해남내역서" xfId="6388"/>
    <cellStyle name="1_시민계략공사_부안-태인1산출" xfId="6389"/>
    <cellStyle name="1_시민계략공사_전기-한남" xfId="1650"/>
    <cellStyle name="1_시민계략공사_주문진신리교(동일건설)" xfId="6390"/>
    <cellStyle name="1_시민계략공사_흥한건설(이양능주2공구)" xfId="6391"/>
    <cellStyle name="1_시흥청소년수련관07-02" xfId="1651"/>
    <cellStyle name="1_시흥청소년수련관07-02 2" xfId="19421"/>
    <cellStyle name="1_시흥청소년수련관07-02 2 2" xfId="19422"/>
    <cellStyle name="1_시흥청소년수련관07-02 2 3" xfId="19423"/>
    <cellStyle name="1_시흥청소년수련관07-02 3" xfId="19424"/>
    <cellStyle name="1_시흥청소년수련관07-02 3 2" xfId="19425"/>
    <cellStyle name="1_시흥청소년수련관07-02 3 3" xfId="19426"/>
    <cellStyle name="1_시흥청소년수련관07-02 4" xfId="19427"/>
    <cellStyle name="1_시흥청소년수련관07-02 5" xfId="19428"/>
    <cellStyle name="1_신기술제품_내식성실험대" xfId="6392"/>
    <cellStyle name="1_신라인의 숨결전시관 실시설계" xfId="19429"/>
    <cellStyle name="1_신진상가 현대화사업" xfId="19430"/>
    <cellStyle name="1_쌍용수량0905" xfId="6393"/>
    <cellStyle name="1_쌍용수량0905_설계내역서" xfId="6394"/>
    <cellStyle name="1_쌍용수량0905_설계내역서_화명조경" xfId="6395"/>
    <cellStyle name="1_쌍용수량0905_설계내역서_화명조경_관저조경" xfId="6396"/>
    <cellStyle name="1_쌍용수량0905_설계내역서_화명조경_익산조경" xfId="6397"/>
    <cellStyle name="1_쌍용수량0905_설계내역서_화명조경_충주조경" xfId="6398"/>
    <cellStyle name="1_쌍용수량0905_설계내역서_화정조경" xfId="6399"/>
    <cellStyle name="1_쌍용수량0905_설계내역서_화정조경_관저조경" xfId="6400"/>
    <cellStyle name="1_쌍용수량0905_설계내역서_화정조경_익산조경" xfId="6401"/>
    <cellStyle name="1_쌍용수량0905_설계내역서_화정조경_충주조경" xfId="6402"/>
    <cellStyle name="1_쌍용수량0905_설계내역서1월7일" xfId="6403"/>
    <cellStyle name="1_쌍용수량0905_설계내역서1월7일_화명조경" xfId="6404"/>
    <cellStyle name="1_쌍용수량0905_설계내역서1월7일_화명조경_관저조경" xfId="6405"/>
    <cellStyle name="1_쌍용수량0905_설계내역서1월7일_화명조경_익산조경" xfId="6406"/>
    <cellStyle name="1_쌍용수량0905_설계내역서1월7일_화명조경_충주조경" xfId="6407"/>
    <cellStyle name="1_쌍용수량0905_설계내역서1월7일_화정조경" xfId="6408"/>
    <cellStyle name="1_쌍용수량0905_설계내역서1월7일_화정조경_관저조경" xfId="6409"/>
    <cellStyle name="1_쌍용수량0905_설계내역서1월7일_화정조경_익산조경" xfId="6410"/>
    <cellStyle name="1_쌍용수량0905_설계내역서1월7일_화정조경_충주조경" xfId="6411"/>
    <cellStyle name="1_쌍용수량0905_화명조경" xfId="6412"/>
    <cellStyle name="1_쌍용수량0905_화명조경_관저조경" xfId="6413"/>
    <cellStyle name="1_쌍용수량0905_화명조경_익산조경" xfId="6414"/>
    <cellStyle name="1_쌍용수량0905_화명조경_충주조경" xfId="6415"/>
    <cellStyle name="1_쌍용수량0905_화정조경" xfId="6416"/>
    <cellStyle name="1_쌍용수량0905_화정조경_관저조경" xfId="6417"/>
    <cellStyle name="1_쌍용수량0905_화정조경_익산조경" xfId="6418"/>
    <cellStyle name="1_쌍용수량0905_화정조경_충주조경" xfId="6419"/>
    <cellStyle name="1_아미컴 옥외안내사인07-03" xfId="1652"/>
    <cellStyle name="1_여수시범거리간판07-03" xfId="1653"/>
    <cellStyle name="1_역사박물관출토복식제작설치(최종)" xfId="19431"/>
    <cellStyle name="1_영등포정수장야립광고탑06-12" xfId="19432"/>
    <cellStyle name="1_영양민물생태관-수정" xfId="19433"/>
    <cellStyle name="1_영양민물생태관-수정디스켓" xfId="19434"/>
    <cellStyle name="1_오린건설합숙훈련소구조물 07-02" xfId="1654"/>
    <cellStyle name="1_오린건설합숙훈련소구조물 07-02 2" xfId="19435"/>
    <cellStyle name="1_오린건설합숙훈련소구조물 07-02 2 2" xfId="19436"/>
    <cellStyle name="1_오린건설합숙훈련소구조물 07-02 2 3" xfId="19437"/>
    <cellStyle name="1_오린건설합숙훈련소구조물 07-02 3" xfId="19438"/>
    <cellStyle name="1_오린건설합숙훈련소구조물 07-02 3 2" xfId="19439"/>
    <cellStyle name="1_오린건설합숙훈련소구조물 07-02 3 3" xfId="19440"/>
    <cellStyle name="1_오린건설합숙훈련소구조물 07-02 4" xfId="19441"/>
    <cellStyle name="1_오린건설합숙훈련소구조물 07-02 5" xfId="19442"/>
    <cellStyle name="1_원가계산서" xfId="6420"/>
    <cellStyle name="1_원가계산서_00갑지" xfId="6421"/>
    <cellStyle name="1_원가계산서_00갑지_설계내역서" xfId="6422"/>
    <cellStyle name="1_원가계산서_00갑지_설계내역서_화명조경" xfId="6423"/>
    <cellStyle name="1_원가계산서_00갑지_설계내역서_화명조경_관저조경" xfId="6424"/>
    <cellStyle name="1_원가계산서_00갑지_설계내역서_화명조경_익산조경" xfId="6425"/>
    <cellStyle name="1_원가계산서_00갑지_설계내역서_화명조경_충주조경" xfId="6426"/>
    <cellStyle name="1_원가계산서_00갑지_설계내역서_화정조경" xfId="6427"/>
    <cellStyle name="1_원가계산서_00갑지_설계내역서_화정조경_관저조경" xfId="6428"/>
    <cellStyle name="1_원가계산서_00갑지_설계내역서_화정조경_익산조경" xfId="6429"/>
    <cellStyle name="1_원가계산서_00갑지_설계내역서_화정조경_충주조경" xfId="6430"/>
    <cellStyle name="1_원가계산서_00갑지_설계내역서1월7일" xfId="6431"/>
    <cellStyle name="1_원가계산서_00갑지_설계내역서1월7일_화명조경" xfId="6432"/>
    <cellStyle name="1_원가계산서_00갑지_설계내역서1월7일_화명조경_관저조경" xfId="6433"/>
    <cellStyle name="1_원가계산서_00갑지_설계내역서1월7일_화명조경_익산조경" xfId="6434"/>
    <cellStyle name="1_원가계산서_00갑지_설계내역서1월7일_화명조경_충주조경" xfId="6435"/>
    <cellStyle name="1_원가계산서_00갑지_설계내역서1월7일_화정조경" xfId="6436"/>
    <cellStyle name="1_원가계산서_00갑지_설계내역서1월7일_화정조경_관저조경" xfId="6437"/>
    <cellStyle name="1_원가계산서_00갑지_설계내역서1월7일_화정조경_익산조경" xfId="6438"/>
    <cellStyle name="1_원가계산서_00갑지_설계내역서1월7일_화정조경_충주조경" xfId="6439"/>
    <cellStyle name="1_원가계산서_00갑지_화명조경" xfId="6440"/>
    <cellStyle name="1_원가계산서_00갑지_화명조경_관저조경" xfId="6441"/>
    <cellStyle name="1_원가계산서_00갑지_화명조경_익산조경" xfId="6442"/>
    <cellStyle name="1_원가계산서_00갑지_화명조경_충주조경" xfId="6443"/>
    <cellStyle name="1_원가계산서_00갑지_화정조경" xfId="6444"/>
    <cellStyle name="1_원가계산서_00갑지_화정조경_관저조경" xfId="6445"/>
    <cellStyle name="1_원가계산서_00갑지_화정조경_익산조경" xfId="6446"/>
    <cellStyle name="1_원가계산서_00갑지_화정조경_충주조경" xfId="6447"/>
    <cellStyle name="1_원가계산서_과천놀이터설계서" xfId="6448"/>
    <cellStyle name="1_원가계산서_과천놀이터설계서_설계내역서" xfId="6449"/>
    <cellStyle name="1_원가계산서_과천놀이터설계서_설계내역서_화명조경" xfId="6450"/>
    <cellStyle name="1_원가계산서_과천놀이터설계서_설계내역서_화명조경_관저조경" xfId="6451"/>
    <cellStyle name="1_원가계산서_과천놀이터설계서_설계내역서_화명조경_익산조경" xfId="6452"/>
    <cellStyle name="1_원가계산서_과천놀이터설계서_설계내역서_화명조경_충주조경" xfId="6453"/>
    <cellStyle name="1_원가계산서_과천놀이터설계서_설계내역서_화정조경" xfId="6454"/>
    <cellStyle name="1_원가계산서_과천놀이터설계서_설계내역서_화정조경_관저조경" xfId="6455"/>
    <cellStyle name="1_원가계산서_과천놀이터설계서_설계내역서_화정조경_익산조경" xfId="6456"/>
    <cellStyle name="1_원가계산서_과천놀이터설계서_설계내역서_화정조경_충주조경" xfId="6457"/>
    <cellStyle name="1_원가계산서_과천놀이터설계서_설계내역서1월7일" xfId="6458"/>
    <cellStyle name="1_원가계산서_과천놀이터설계서_설계내역서1월7일_화명조경" xfId="6459"/>
    <cellStyle name="1_원가계산서_과천놀이터설계서_설계내역서1월7일_화명조경_관저조경" xfId="6460"/>
    <cellStyle name="1_원가계산서_과천놀이터설계서_설계내역서1월7일_화명조경_익산조경" xfId="6461"/>
    <cellStyle name="1_원가계산서_과천놀이터설계서_설계내역서1월7일_화명조경_충주조경" xfId="6462"/>
    <cellStyle name="1_원가계산서_과천놀이터설계서_설계내역서1월7일_화정조경" xfId="6463"/>
    <cellStyle name="1_원가계산서_과천놀이터설계서_설계내역서1월7일_화정조경_관저조경" xfId="6464"/>
    <cellStyle name="1_원가계산서_과천놀이터설계서_설계내역서1월7일_화정조경_익산조경" xfId="6465"/>
    <cellStyle name="1_원가계산서_과천놀이터설계서_설계내역서1월7일_화정조경_충주조경" xfId="6466"/>
    <cellStyle name="1_원가계산서_과천놀이터설계서_화명조경" xfId="6467"/>
    <cellStyle name="1_원가계산서_과천놀이터설계서_화명조경_관저조경" xfId="6468"/>
    <cellStyle name="1_원가계산서_과천놀이터설계서_화명조경_익산조경" xfId="6469"/>
    <cellStyle name="1_원가계산서_과천놀이터설계서_화명조경_충주조경" xfId="6470"/>
    <cellStyle name="1_원가계산서_과천놀이터설계서_화정조경" xfId="6471"/>
    <cellStyle name="1_원가계산서_과천놀이터설계서_화정조경_관저조경" xfId="6472"/>
    <cellStyle name="1_원가계산서_과천놀이터설계서_화정조경_익산조경" xfId="6473"/>
    <cellStyle name="1_원가계산서_과천놀이터설계서_화정조경_충주조경" xfId="6474"/>
    <cellStyle name="1_원가계산서_총괄갑지" xfId="6475"/>
    <cellStyle name="1_원가계산서_총괄갑지_설계내역서" xfId="6476"/>
    <cellStyle name="1_원가계산서_총괄갑지_설계내역서_화명조경" xfId="6477"/>
    <cellStyle name="1_원가계산서_총괄갑지_설계내역서_화명조경_관저조경" xfId="6478"/>
    <cellStyle name="1_원가계산서_총괄갑지_설계내역서_화명조경_익산조경" xfId="6479"/>
    <cellStyle name="1_원가계산서_총괄갑지_설계내역서_화명조경_충주조경" xfId="6480"/>
    <cellStyle name="1_원가계산서_총괄갑지_설계내역서_화정조경" xfId="6481"/>
    <cellStyle name="1_원가계산서_총괄갑지_설계내역서_화정조경_관저조경" xfId="6482"/>
    <cellStyle name="1_원가계산서_총괄갑지_설계내역서_화정조경_익산조경" xfId="6483"/>
    <cellStyle name="1_원가계산서_총괄갑지_설계내역서_화정조경_충주조경" xfId="6484"/>
    <cellStyle name="1_원가계산서_총괄갑지_설계내역서1월7일" xfId="6485"/>
    <cellStyle name="1_원가계산서_총괄갑지_설계내역서1월7일_화명조경" xfId="6486"/>
    <cellStyle name="1_원가계산서_총괄갑지_설계내역서1월7일_화명조경_관저조경" xfId="6487"/>
    <cellStyle name="1_원가계산서_총괄갑지_설계내역서1월7일_화명조경_익산조경" xfId="6488"/>
    <cellStyle name="1_원가계산서_총괄갑지_설계내역서1월7일_화명조경_충주조경" xfId="6489"/>
    <cellStyle name="1_원가계산서_총괄갑지_설계내역서1월7일_화정조경" xfId="6490"/>
    <cellStyle name="1_원가계산서_총괄갑지_설계내역서1월7일_화정조경_관저조경" xfId="6491"/>
    <cellStyle name="1_원가계산서_총괄갑지_설계내역서1월7일_화정조경_익산조경" xfId="6492"/>
    <cellStyle name="1_원가계산서_총괄갑지_설계내역서1월7일_화정조경_충주조경" xfId="6493"/>
    <cellStyle name="1_원가계산서_총괄갑지_화명조경" xfId="6494"/>
    <cellStyle name="1_원가계산서_총괄갑지_화명조경_관저조경" xfId="6495"/>
    <cellStyle name="1_원가계산서_총괄갑지_화명조경_익산조경" xfId="6496"/>
    <cellStyle name="1_원가계산서_총괄갑지_화명조경_충주조경" xfId="6497"/>
    <cellStyle name="1_원가계산서_총괄갑지_화정조경" xfId="6498"/>
    <cellStyle name="1_원가계산서_총괄갑지_화정조경_관저조경" xfId="6499"/>
    <cellStyle name="1_원가계산서_총괄갑지_화정조경_익산조경" xfId="6500"/>
    <cellStyle name="1_원가계산서_총괄갑지_화정조경_충주조경" xfId="6501"/>
    <cellStyle name="1_원가계산서_총괄내역서" xfId="6502"/>
    <cellStyle name="1_원가계산서_총괄내역서_설계내역서" xfId="6503"/>
    <cellStyle name="1_원가계산서_총괄내역서_설계내역서_화명조경" xfId="6504"/>
    <cellStyle name="1_원가계산서_총괄내역서_설계내역서_화명조경_관저조경" xfId="6505"/>
    <cellStyle name="1_원가계산서_총괄내역서_설계내역서_화명조경_익산조경" xfId="6506"/>
    <cellStyle name="1_원가계산서_총괄내역서_설계내역서_화명조경_충주조경" xfId="6507"/>
    <cellStyle name="1_원가계산서_총괄내역서_설계내역서_화정조경" xfId="6508"/>
    <cellStyle name="1_원가계산서_총괄내역서_설계내역서_화정조경_관저조경" xfId="6509"/>
    <cellStyle name="1_원가계산서_총괄내역서_설계내역서_화정조경_익산조경" xfId="6510"/>
    <cellStyle name="1_원가계산서_총괄내역서_설계내역서_화정조경_충주조경" xfId="6511"/>
    <cellStyle name="1_원가계산서_총괄내역서_설계내역서1월7일" xfId="6512"/>
    <cellStyle name="1_원가계산서_총괄내역서_설계내역서1월7일_화명조경" xfId="6513"/>
    <cellStyle name="1_원가계산서_총괄내역서_설계내역서1월7일_화명조경_관저조경" xfId="6514"/>
    <cellStyle name="1_원가계산서_총괄내역서_설계내역서1월7일_화명조경_익산조경" xfId="6515"/>
    <cellStyle name="1_원가계산서_총괄내역서_설계내역서1월7일_화명조경_충주조경" xfId="6516"/>
    <cellStyle name="1_원가계산서_총괄내역서_설계내역서1월7일_화정조경" xfId="6517"/>
    <cellStyle name="1_원가계산서_총괄내역서_설계내역서1월7일_화정조경_관저조경" xfId="6518"/>
    <cellStyle name="1_원가계산서_총괄내역서_설계내역서1월7일_화정조경_익산조경" xfId="6519"/>
    <cellStyle name="1_원가계산서_총괄내역서_설계내역서1월7일_화정조경_충주조경" xfId="6520"/>
    <cellStyle name="1_원가계산서_총괄내역서_화명조경" xfId="6521"/>
    <cellStyle name="1_원가계산서_총괄내역서_화명조경_관저조경" xfId="6522"/>
    <cellStyle name="1_원가계산서_총괄내역서_화명조경_익산조경" xfId="6523"/>
    <cellStyle name="1_원가계산서_총괄내역서_화명조경_충주조경" xfId="6524"/>
    <cellStyle name="1_원가계산서_총괄내역서_화정조경" xfId="6525"/>
    <cellStyle name="1_원가계산서_총괄내역서_화정조경_관저조경" xfId="6526"/>
    <cellStyle name="1_원가계산서_총괄내역서_화정조경_익산조경" xfId="6527"/>
    <cellStyle name="1_원가계산서_총괄내역서_화정조경_충주조경" xfId="6528"/>
    <cellStyle name="1_원가계산서_화명조경" xfId="6529"/>
    <cellStyle name="1_원가계산서_화명조경_관저조경" xfId="6530"/>
    <cellStyle name="1_원가계산서_화명조경_익산조경" xfId="6531"/>
    <cellStyle name="1_원가계산서_화명조경_충주조경" xfId="6532"/>
    <cellStyle name="1_원가계산서_화정조경" xfId="6533"/>
    <cellStyle name="1_원가계산서_화정조경_관저조경" xfId="6534"/>
    <cellStyle name="1_원가계산서_화정조경_익산조경" xfId="6535"/>
    <cellStyle name="1_원가계산서_화정조경_충주조경" xfId="6536"/>
    <cellStyle name="1_은파수량집계" xfId="6537"/>
    <cellStyle name="1_익산마한관(조합)제출(단가-분류)" xfId="19443"/>
    <cellStyle name="1_일위진행중" xfId="19444"/>
    <cellStyle name="1_자동차 시뮬레이션-최종" xfId="19445"/>
    <cellStyle name="1_자양동취수장 옥탑광고탑06-12" xfId="1655"/>
    <cellStyle name="1_전송_물량공수" xfId="6538"/>
    <cellStyle name="1_전시내역서(최종0408)-작업" xfId="19446"/>
    <cellStyle name="1_전시물(051125)" xfId="19447"/>
    <cellStyle name="1_전시물07" xfId="1656"/>
    <cellStyle name="1_전시물07 2" xfId="19448"/>
    <cellStyle name="1_전시물07 2 2" xfId="19449"/>
    <cellStyle name="1_전시물07 2 3" xfId="19450"/>
    <cellStyle name="1_전시물07 3" xfId="19451"/>
    <cellStyle name="1_전시물07 3 2" xfId="19452"/>
    <cellStyle name="1_전시물07 3 3" xfId="19453"/>
    <cellStyle name="1_전시물07 4" xfId="19454"/>
    <cellStyle name="1_전시물07 5" xfId="19455"/>
    <cellStyle name="1_전시품050205" xfId="19456"/>
    <cellStyle name="1_전자입찰원가양식" xfId="6539"/>
    <cellStyle name="1_전주 덕진구 생물벤저단지 ES" xfId="1657"/>
    <cellStyle name="1_전주 덕진구 생물벤저단지 ES_철원공사비사본" xfId="1658"/>
    <cellStyle name="1_제2세월교" xfId="19457"/>
    <cellStyle name="1_제일평화시장환경개선사업(최종)" xfId="19458"/>
    <cellStyle name="1_제일평화시장환경개선사업-disket" xfId="19459"/>
    <cellStyle name="1_주문진신리교(동일건설)" xfId="6540"/>
    <cellStyle name="1_진입로 정비" xfId="19460"/>
    <cellStyle name="1_진행" xfId="19461"/>
    <cellStyle name="1_철원공사비사본" xfId="1659"/>
    <cellStyle name="1_철원공사비사본_철원공사비사본" xfId="1660"/>
    <cellStyle name="1_초촌면 송국리 선사주거지(최종)" xfId="19462"/>
    <cellStyle name="1_칼라아스콘-최종" xfId="19463"/>
    <cellStyle name="1_컴퓨터시스템-최종(11.12)" xfId="6541"/>
    <cellStyle name="1_탈취최종(050401)-RE" xfId="19464"/>
    <cellStyle name="1_터미널1-0" xfId="6542"/>
    <cellStyle name="1_터미널1-0_설계내역서" xfId="6543"/>
    <cellStyle name="1_터미널1-0_설계내역서_화명조경" xfId="6544"/>
    <cellStyle name="1_터미널1-0_설계내역서_화명조경_관저조경" xfId="6545"/>
    <cellStyle name="1_터미널1-0_설계내역서_화명조경_익산조경" xfId="6546"/>
    <cellStyle name="1_터미널1-0_설계내역서_화명조경_충주조경" xfId="6547"/>
    <cellStyle name="1_터미널1-0_설계내역서_화정조경" xfId="6548"/>
    <cellStyle name="1_터미널1-0_설계내역서_화정조경_관저조경" xfId="6549"/>
    <cellStyle name="1_터미널1-0_설계내역서_화정조경_익산조경" xfId="6550"/>
    <cellStyle name="1_터미널1-0_설계내역서_화정조경_충주조경" xfId="6551"/>
    <cellStyle name="1_터미널1-0_설계내역서1월7일" xfId="6552"/>
    <cellStyle name="1_터미널1-0_설계내역서1월7일_화명조경" xfId="6553"/>
    <cellStyle name="1_터미널1-0_설계내역서1월7일_화명조경_관저조경" xfId="6554"/>
    <cellStyle name="1_터미널1-0_설계내역서1월7일_화명조경_익산조경" xfId="6555"/>
    <cellStyle name="1_터미널1-0_설계내역서1월7일_화명조경_충주조경" xfId="6556"/>
    <cellStyle name="1_터미널1-0_설계내역서1월7일_화정조경" xfId="6557"/>
    <cellStyle name="1_터미널1-0_설계내역서1월7일_화정조경_관저조경" xfId="6558"/>
    <cellStyle name="1_터미널1-0_설계내역서1월7일_화정조경_익산조경" xfId="6559"/>
    <cellStyle name="1_터미널1-0_설계내역서1월7일_화정조경_충주조경" xfId="6560"/>
    <cellStyle name="1_터미널1-0_쌍용수량0905" xfId="6561"/>
    <cellStyle name="1_터미널1-0_쌍용수량0905_설계내역서" xfId="6562"/>
    <cellStyle name="1_터미널1-0_쌍용수량0905_설계내역서_화명조경" xfId="6563"/>
    <cellStyle name="1_터미널1-0_쌍용수량0905_설계내역서_화명조경_관저조경" xfId="6564"/>
    <cellStyle name="1_터미널1-0_쌍용수량0905_설계내역서_화명조경_익산조경" xfId="6565"/>
    <cellStyle name="1_터미널1-0_쌍용수량0905_설계내역서_화명조경_충주조경" xfId="6566"/>
    <cellStyle name="1_터미널1-0_쌍용수량0905_설계내역서_화정조경" xfId="6567"/>
    <cellStyle name="1_터미널1-0_쌍용수량0905_설계내역서_화정조경_관저조경" xfId="6568"/>
    <cellStyle name="1_터미널1-0_쌍용수량0905_설계내역서_화정조경_익산조경" xfId="6569"/>
    <cellStyle name="1_터미널1-0_쌍용수량0905_설계내역서_화정조경_충주조경" xfId="6570"/>
    <cellStyle name="1_터미널1-0_쌍용수량0905_설계내역서1월7일" xfId="6571"/>
    <cellStyle name="1_터미널1-0_쌍용수량0905_설계내역서1월7일_화명조경" xfId="6572"/>
    <cellStyle name="1_터미널1-0_쌍용수량0905_설계내역서1월7일_화명조경_관저조경" xfId="6573"/>
    <cellStyle name="1_터미널1-0_쌍용수량0905_설계내역서1월7일_화명조경_익산조경" xfId="6574"/>
    <cellStyle name="1_터미널1-0_쌍용수량0905_설계내역서1월7일_화명조경_충주조경" xfId="6575"/>
    <cellStyle name="1_터미널1-0_쌍용수량0905_설계내역서1월7일_화정조경" xfId="6576"/>
    <cellStyle name="1_터미널1-0_쌍용수량0905_설계내역서1월7일_화정조경_관저조경" xfId="6577"/>
    <cellStyle name="1_터미널1-0_쌍용수량0905_설계내역서1월7일_화정조경_익산조경" xfId="6578"/>
    <cellStyle name="1_터미널1-0_쌍용수량0905_설계내역서1월7일_화정조경_충주조경" xfId="6579"/>
    <cellStyle name="1_터미널1-0_쌍용수량0905_화명조경" xfId="6580"/>
    <cellStyle name="1_터미널1-0_쌍용수량0905_화명조경_관저조경" xfId="6581"/>
    <cellStyle name="1_터미널1-0_쌍용수량0905_화명조경_익산조경" xfId="6582"/>
    <cellStyle name="1_터미널1-0_쌍용수량0905_화명조경_충주조경" xfId="6583"/>
    <cellStyle name="1_터미널1-0_쌍용수량0905_화정조경" xfId="6584"/>
    <cellStyle name="1_터미널1-0_쌍용수량0905_화정조경_관저조경" xfId="6585"/>
    <cellStyle name="1_터미널1-0_쌍용수량0905_화정조경_익산조경" xfId="6586"/>
    <cellStyle name="1_터미널1-0_쌍용수량0905_화정조경_충주조경" xfId="6587"/>
    <cellStyle name="1_터미널1-0_화명조경" xfId="6588"/>
    <cellStyle name="1_터미널1-0_화명조경_관저조경" xfId="6589"/>
    <cellStyle name="1_터미널1-0_화명조경_익산조경" xfId="6590"/>
    <cellStyle name="1_터미널1-0_화명조경_충주조경" xfId="6591"/>
    <cellStyle name="1_터미널1-0_화정조경" xfId="6592"/>
    <cellStyle name="1_터미널1-0_화정조경_관저조경" xfId="6593"/>
    <cellStyle name="1_터미널1-0_화정조경_익산조경" xfId="6594"/>
    <cellStyle name="1_터미널1-0_화정조경_충주조경" xfId="6595"/>
    <cellStyle name="1_폐기물처리-학교숲" xfId="6596"/>
    <cellStyle name="1_학생용사물함등 37규격 (백마종합상사)-cd" xfId="19465"/>
    <cellStyle name="1_한국고용정보원  리모델링 06-9" xfId="1661"/>
    <cellStyle name="1_현수막거치대(최종아님)" xfId="19466"/>
    <cellStyle name="1_협조전" xfId="19467"/>
    <cellStyle name="1_화암관광지-(전시)설계예산서041125" xfId="19468"/>
    <cellStyle name="10" xfId="1662"/>
    <cellStyle name="100" xfId="19469"/>
    <cellStyle name="10공/㎥" xfId="6597"/>
    <cellStyle name="10공/㎥ 2" xfId="6598"/>
    <cellStyle name="10공/㎥ 2 2" xfId="19470"/>
    <cellStyle name="10공/㎥ 2 3" xfId="19471"/>
    <cellStyle name="10공/㎥ 2 4" xfId="19472"/>
    <cellStyle name="10공/㎥ 3" xfId="19473"/>
    <cellStyle name="10공/㎥ 4" xfId="19474"/>
    <cellStyle name="10공/㎥ 5" xfId="19475"/>
    <cellStyle name="11" xfId="1663"/>
    <cellStyle name="111" xfId="1664"/>
    <cellStyle name="111 2" xfId="19476"/>
    <cellStyle name="111 3" xfId="19477"/>
    <cellStyle name="111 4" xfId="19478"/>
    <cellStyle name="120" xfId="1665"/>
    <cellStyle name="19990216" xfId="1666"/>
    <cellStyle name="¹e" xfId="6599"/>
    <cellStyle name="¹e 2" xfId="19479"/>
    <cellStyle name="¹e 3" xfId="19480"/>
    <cellStyle name="¹e 4" xfId="19481"/>
    <cellStyle name="¹eº" xfId="19482"/>
    <cellStyle name="¹éº" xfId="1667"/>
    <cellStyle name="¹éº 2" xfId="19483"/>
    <cellStyle name="¹éº 3" xfId="19484"/>
    <cellStyle name="¹éº 4" xfId="19485"/>
    <cellStyle name="¹eº_2008수문(5x5이하) 일위_상반기" xfId="19486"/>
    <cellStyle name="¹éº_2008수문(5x5이하) 일위_상반기" xfId="19487"/>
    <cellStyle name="¹eº_2008수문(5x5초과) 일위_상반기" xfId="19488"/>
    <cellStyle name="¹éº_2008수문(5x5초과) 일위_상반기" xfId="19489"/>
    <cellStyle name="¹eº_5.'09년 수문(5x5초과) 일위_상반기" xfId="19490"/>
    <cellStyle name="¹éº_5.'09년 수문(5x5초과) 일위_상반기" xfId="19491"/>
    <cellStyle name="¹eº_갑문배수장보완(03.6월)" xfId="19492"/>
    <cellStyle name="¹éº_공음배수장-2002년단가보완(기계)" xfId="19493"/>
    <cellStyle name="¹eº_마곡보완" xfId="19494"/>
    <cellStyle name="¹éº_마곡보완" xfId="19495"/>
    <cellStyle name="¹eº_서부취수기계" xfId="19496"/>
    <cellStyle name="¹éº_서부취수기계" xfId="19497"/>
    <cellStyle name="¹eº_수문(5x5이하) 일위-곽노임2개수정" xfId="19498"/>
    <cellStyle name="¹éº_수문(5x5이하) 일위-곽노임2개수정" xfId="19499"/>
    <cellStyle name="¹eº_수문(5x5초과)하반기일위" xfId="19500"/>
    <cellStyle name="¹éº_수문(5x5초과)하반기일위" xfId="19501"/>
    <cellStyle name="¹eº_수문_5m이하(2006년_2월)1" xfId="19502"/>
    <cellStyle name="¹éº_수문_5m이하(2006년_2월)1" xfId="19503"/>
    <cellStyle name="¹eº_수문_5m이하(2006년_3월)" xfId="19504"/>
    <cellStyle name="¹éº_수문_5m이하(2006년_3월)" xfId="19505"/>
    <cellStyle name="¹eº_신태인배수장제진기" xfId="19506"/>
    <cellStyle name="¹éº_연동양수장" xfId="19507"/>
    <cellStyle name="¹eº_옥포배수갑문설계11.26" xfId="19508"/>
    <cellStyle name="¹éº_율북보완" xfId="19509"/>
    <cellStyle name="¹eº_전체분" xfId="19510"/>
    <cellStyle name="¹éº_접지양수장내역서" xfId="19511"/>
    <cellStyle name="¹éºðà²" xfId="1668"/>
    <cellStyle name="¹eºÐA²_±aA¸" xfId="19512"/>
    <cellStyle name="1월" xfId="1669"/>
    <cellStyle name="1월 2" xfId="19513"/>
    <cellStyle name="1월 3" xfId="19514"/>
    <cellStyle name="2" xfId="1670"/>
    <cellStyle name="²" xfId="1671"/>
    <cellStyle name="2)" xfId="1672"/>
    <cellStyle name="2_laroux" xfId="6600"/>
    <cellStyle name="2_laroux_ATC-YOON1" xfId="6601"/>
    <cellStyle name="2_단가조사표" xfId="6602"/>
    <cellStyle name="2_단가조사표_1011소각" xfId="6603"/>
    <cellStyle name="2_단가조사표_1113교~1" xfId="6604"/>
    <cellStyle name="2_단가조사표_121내역" xfId="6605"/>
    <cellStyle name="2_단가조사표_객토량" xfId="6606"/>
    <cellStyle name="2_단가조사표_교통센~1" xfId="6607"/>
    <cellStyle name="2_단가조사표_교통센터412" xfId="6608"/>
    <cellStyle name="2_단가조사표_교통수" xfId="6609"/>
    <cellStyle name="2_단가조사표_교통수량산출서" xfId="6610"/>
    <cellStyle name="2_단가조사표_구조물대가 (2)" xfId="6611"/>
    <cellStyle name="2_단가조사표_내역서 (2)" xfId="6612"/>
    <cellStyle name="2_단가조사표_대전관저지구" xfId="6613"/>
    <cellStyle name="2_단가조사표_동측지~1" xfId="6614"/>
    <cellStyle name="2_단가조사표_동측지원422" xfId="6615"/>
    <cellStyle name="2_단가조사표_동측지원512" xfId="6616"/>
    <cellStyle name="2_단가조사표_동측지원524" xfId="6617"/>
    <cellStyle name="2_단가조사표_부대422" xfId="6618"/>
    <cellStyle name="2_단가조사표_부대시설" xfId="6619"/>
    <cellStyle name="2_단가조사표_소각수~1" xfId="6620"/>
    <cellStyle name="2_단가조사표_소각수내역서" xfId="6621"/>
    <cellStyle name="2_단가조사표_소각수목2" xfId="6622"/>
    <cellStyle name="2_단가조사표_수량산출서 (2)" xfId="6623"/>
    <cellStyle name="2_단가조사표_엑스포~1" xfId="6624"/>
    <cellStyle name="2_단가조사표_엑스포한빛1" xfId="6625"/>
    <cellStyle name="2_단가조사표_여객터미널331" xfId="6626"/>
    <cellStyle name="2_단가조사표_여객터미널513" xfId="6627"/>
    <cellStyle name="2_단가조사표_여객터미널629" xfId="6628"/>
    <cellStyle name="2_단가조사표_외곽도로616" xfId="6629"/>
    <cellStyle name="2_단가조사표_용인죽전수량" xfId="19515"/>
    <cellStyle name="2_단가조사표_원가계~1" xfId="6630"/>
    <cellStyle name="2_단가조사표_유기질" xfId="6631"/>
    <cellStyle name="2_단가조사표_자재조서 (2)" xfId="6632"/>
    <cellStyle name="2_단가조사표_총괄내역" xfId="6633"/>
    <cellStyle name="2_단가조사표_총괄내역 (2)" xfId="6634"/>
    <cellStyle name="2_단가조사표_터미널도로403" xfId="6635"/>
    <cellStyle name="2_단가조사표_터미널도로429" xfId="6636"/>
    <cellStyle name="2_단가조사표_포장일위" xfId="6637"/>
    <cellStyle name="20% - Accent1" xfId="6638"/>
    <cellStyle name="20% - Accent2" xfId="6639"/>
    <cellStyle name="20% - Accent3" xfId="6640"/>
    <cellStyle name="20% - Accent4" xfId="6641"/>
    <cellStyle name="20% - Accent5" xfId="6642"/>
    <cellStyle name="20% - Accent6" xfId="6643"/>
    <cellStyle name="20% - 강조색1" xfId="1673" builtinId="30" customBuiltin="1"/>
    <cellStyle name="20% - 강조색1 10" xfId="19516"/>
    <cellStyle name="20% - 강조색1 11" xfId="19517"/>
    <cellStyle name="20% - 강조색1 12" xfId="19518"/>
    <cellStyle name="20% - 강조색1 13" xfId="19519"/>
    <cellStyle name="20% - 강조색1 14" xfId="19520"/>
    <cellStyle name="20% - 강조색1 15" xfId="19521"/>
    <cellStyle name="20% - 강조색1 2" xfId="19522"/>
    <cellStyle name="20% - 강조색1 3" xfId="19523"/>
    <cellStyle name="20% - 강조색1 4" xfId="19524"/>
    <cellStyle name="20% - 강조색1 5" xfId="19525"/>
    <cellStyle name="20% - 강조색1 6" xfId="19526"/>
    <cellStyle name="20% - 강조색1 7" xfId="19527"/>
    <cellStyle name="20% - 강조색1 8" xfId="19528"/>
    <cellStyle name="20% - 강조색1 9" xfId="19529"/>
    <cellStyle name="20% - 강조색2" xfId="1674" builtinId="34" customBuiltin="1"/>
    <cellStyle name="20% - 강조색2 10" xfId="19530"/>
    <cellStyle name="20% - 강조색2 11" xfId="19531"/>
    <cellStyle name="20% - 강조색2 12" xfId="19532"/>
    <cellStyle name="20% - 강조색2 13" xfId="19533"/>
    <cellStyle name="20% - 강조색2 14" xfId="19534"/>
    <cellStyle name="20% - 강조색2 15" xfId="19535"/>
    <cellStyle name="20% - 강조색2 2" xfId="19536"/>
    <cellStyle name="20% - 강조색2 3" xfId="19537"/>
    <cellStyle name="20% - 강조색2 4" xfId="19538"/>
    <cellStyle name="20% - 강조색2 5" xfId="19539"/>
    <cellStyle name="20% - 강조색2 6" xfId="19540"/>
    <cellStyle name="20% - 강조색2 7" xfId="19541"/>
    <cellStyle name="20% - 강조색2 8" xfId="19542"/>
    <cellStyle name="20% - 강조색2 9" xfId="19543"/>
    <cellStyle name="20% - 강조색3" xfId="1675" builtinId="38" customBuiltin="1"/>
    <cellStyle name="20% - 강조색3 10" xfId="19544"/>
    <cellStyle name="20% - 강조색3 11" xfId="19545"/>
    <cellStyle name="20% - 강조색3 12" xfId="19546"/>
    <cellStyle name="20% - 강조색3 13" xfId="19547"/>
    <cellStyle name="20% - 강조색3 14" xfId="19548"/>
    <cellStyle name="20% - 강조색3 15" xfId="19549"/>
    <cellStyle name="20% - 강조색3 2" xfId="19550"/>
    <cellStyle name="20% - 강조색3 3" xfId="19551"/>
    <cellStyle name="20% - 강조색3 4" xfId="19552"/>
    <cellStyle name="20% - 강조색3 5" xfId="19553"/>
    <cellStyle name="20% - 강조색3 6" xfId="19554"/>
    <cellStyle name="20% - 강조색3 7" xfId="19555"/>
    <cellStyle name="20% - 강조색3 8" xfId="19556"/>
    <cellStyle name="20% - 강조색3 9" xfId="19557"/>
    <cellStyle name="20% - 강조색4" xfId="1676" builtinId="42" customBuiltin="1"/>
    <cellStyle name="20% - 강조색4 10" xfId="19558"/>
    <cellStyle name="20% - 강조색4 11" xfId="19559"/>
    <cellStyle name="20% - 강조색4 12" xfId="19560"/>
    <cellStyle name="20% - 강조색4 13" xfId="19561"/>
    <cellStyle name="20% - 강조색4 14" xfId="19562"/>
    <cellStyle name="20% - 강조색4 15" xfId="19563"/>
    <cellStyle name="20% - 강조색4 2" xfId="19564"/>
    <cellStyle name="20% - 강조색4 3" xfId="19565"/>
    <cellStyle name="20% - 강조색4 4" xfId="19566"/>
    <cellStyle name="20% - 강조색4 5" xfId="19567"/>
    <cellStyle name="20% - 강조색4 6" xfId="19568"/>
    <cellStyle name="20% - 강조색4 7" xfId="19569"/>
    <cellStyle name="20% - 강조색4 8" xfId="19570"/>
    <cellStyle name="20% - 강조색4 9" xfId="19571"/>
    <cellStyle name="20% - 강조색5" xfId="1677" builtinId="46" customBuiltin="1"/>
    <cellStyle name="20% - 강조색5 10" xfId="19572"/>
    <cellStyle name="20% - 강조색5 11" xfId="19573"/>
    <cellStyle name="20% - 강조색5 12" xfId="19574"/>
    <cellStyle name="20% - 강조색5 13" xfId="19575"/>
    <cellStyle name="20% - 강조색5 14" xfId="19576"/>
    <cellStyle name="20% - 강조색5 15" xfId="19577"/>
    <cellStyle name="20% - 강조색5 2" xfId="19578"/>
    <cellStyle name="20% - 강조색5 3" xfId="19579"/>
    <cellStyle name="20% - 강조색5 4" xfId="19580"/>
    <cellStyle name="20% - 강조색5 5" xfId="19581"/>
    <cellStyle name="20% - 강조색5 6" xfId="19582"/>
    <cellStyle name="20% - 강조색5 7" xfId="19583"/>
    <cellStyle name="20% - 강조색5 8" xfId="19584"/>
    <cellStyle name="20% - 강조색5 9" xfId="19585"/>
    <cellStyle name="20% - 강조색6" xfId="1678" builtinId="50" customBuiltin="1"/>
    <cellStyle name="20% - 강조색6 10" xfId="19586"/>
    <cellStyle name="20% - 강조색6 11" xfId="19587"/>
    <cellStyle name="20% - 강조색6 12" xfId="19588"/>
    <cellStyle name="20% - 강조색6 13" xfId="19589"/>
    <cellStyle name="20% - 강조색6 14" xfId="19590"/>
    <cellStyle name="20% - 강조색6 15" xfId="19591"/>
    <cellStyle name="20% - 강조색6 2" xfId="19592"/>
    <cellStyle name="20% - 강조색6 3" xfId="19593"/>
    <cellStyle name="20% - 강조색6 4" xfId="19594"/>
    <cellStyle name="20% - 강조색6 5" xfId="19595"/>
    <cellStyle name="20% - 강조색6 6" xfId="19596"/>
    <cellStyle name="20% - 강조색6 7" xfId="19597"/>
    <cellStyle name="20% - 강조색6 8" xfId="19598"/>
    <cellStyle name="20% - 강조색6 9" xfId="19599"/>
    <cellStyle name="2자리" xfId="1679"/>
    <cellStyle name="2자리선" xfId="19600"/>
    <cellStyle name="3" xfId="1680"/>
    <cellStyle name="³?a￥" xfId="1681"/>
    <cellStyle name="³¯Â¥" xfId="6644"/>
    <cellStyle name="³¯Â¥ 2" xfId="19601"/>
    <cellStyle name="³¯Â¥ 3" xfId="44319"/>
    <cellStyle name="³¯Â¥ 4" xfId="44320"/>
    <cellStyle name="³¯Â¥ 5" xfId="44321"/>
    <cellStyle name="40% - Accent1" xfId="6645"/>
    <cellStyle name="40% - Accent2" xfId="6646"/>
    <cellStyle name="40% - Accent3" xfId="6647"/>
    <cellStyle name="40% - Accent4" xfId="6648"/>
    <cellStyle name="40% - Accent5" xfId="6649"/>
    <cellStyle name="40% - Accent6" xfId="6650"/>
    <cellStyle name="40% - 강조색1" xfId="1682" builtinId="31" customBuiltin="1"/>
    <cellStyle name="40% - 강조색1 10" xfId="19602"/>
    <cellStyle name="40% - 강조색1 11" xfId="19603"/>
    <cellStyle name="40% - 강조색1 12" xfId="19604"/>
    <cellStyle name="40% - 강조색1 13" xfId="19605"/>
    <cellStyle name="40% - 강조색1 14" xfId="19606"/>
    <cellStyle name="40% - 강조색1 15" xfId="19607"/>
    <cellStyle name="40% - 강조색1 2" xfId="19608"/>
    <cellStyle name="40% - 강조색1 3" xfId="19609"/>
    <cellStyle name="40% - 강조색1 4" xfId="19610"/>
    <cellStyle name="40% - 강조색1 5" xfId="19611"/>
    <cellStyle name="40% - 강조색1 6" xfId="19612"/>
    <cellStyle name="40% - 강조색1 7" xfId="19613"/>
    <cellStyle name="40% - 강조색1 8" xfId="19614"/>
    <cellStyle name="40% - 강조색1 9" xfId="19615"/>
    <cellStyle name="40% - 강조색2" xfId="1683" builtinId="35" customBuiltin="1"/>
    <cellStyle name="40% - 강조색2 10" xfId="19616"/>
    <cellStyle name="40% - 강조색2 11" xfId="19617"/>
    <cellStyle name="40% - 강조색2 12" xfId="19618"/>
    <cellStyle name="40% - 강조색2 13" xfId="19619"/>
    <cellStyle name="40% - 강조색2 14" xfId="19620"/>
    <cellStyle name="40% - 강조색2 15" xfId="19621"/>
    <cellStyle name="40% - 강조색2 2" xfId="19622"/>
    <cellStyle name="40% - 강조색2 3" xfId="19623"/>
    <cellStyle name="40% - 강조색2 4" xfId="19624"/>
    <cellStyle name="40% - 강조색2 5" xfId="19625"/>
    <cellStyle name="40% - 강조색2 6" xfId="19626"/>
    <cellStyle name="40% - 강조색2 7" xfId="19627"/>
    <cellStyle name="40% - 강조색2 8" xfId="19628"/>
    <cellStyle name="40% - 강조색2 9" xfId="19629"/>
    <cellStyle name="40% - 강조색3" xfId="1684" builtinId="39" customBuiltin="1"/>
    <cellStyle name="40% - 강조색3 10" xfId="19630"/>
    <cellStyle name="40% - 강조색3 11" xfId="19631"/>
    <cellStyle name="40% - 강조색3 12" xfId="19632"/>
    <cellStyle name="40% - 강조색3 13" xfId="19633"/>
    <cellStyle name="40% - 강조색3 14" xfId="19634"/>
    <cellStyle name="40% - 강조색3 15" xfId="19635"/>
    <cellStyle name="40% - 강조색3 2" xfId="19636"/>
    <cellStyle name="40% - 강조색3 3" xfId="19637"/>
    <cellStyle name="40% - 강조색3 4" xfId="19638"/>
    <cellStyle name="40% - 강조색3 5" xfId="19639"/>
    <cellStyle name="40% - 강조색3 6" xfId="19640"/>
    <cellStyle name="40% - 강조색3 7" xfId="19641"/>
    <cellStyle name="40% - 강조색3 8" xfId="19642"/>
    <cellStyle name="40% - 강조색3 9" xfId="19643"/>
    <cellStyle name="40% - 강조색4" xfId="1685" builtinId="43" customBuiltin="1"/>
    <cellStyle name="40% - 강조색4 10" xfId="19644"/>
    <cellStyle name="40% - 강조색4 11" xfId="19645"/>
    <cellStyle name="40% - 강조색4 12" xfId="19646"/>
    <cellStyle name="40% - 강조색4 13" xfId="19647"/>
    <cellStyle name="40% - 강조색4 14" xfId="19648"/>
    <cellStyle name="40% - 강조색4 15" xfId="19649"/>
    <cellStyle name="40% - 강조색4 2" xfId="19650"/>
    <cellStyle name="40% - 강조색4 3" xfId="19651"/>
    <cellStyle name="40% - 강조색4 4" xfId="19652"/>
    <cellStyle name="40% - 강조색4 5" xfId="19653"/>
    <cellStyle name="40% - 강조색4 6" xfId="19654"/>
    <cellStyle name="40% - 강조색4 7" xfId="19655"/>
    <cellStyle name="40% - 강조색4 8" xfId="19656"/>
    <cellStyle name="40% - 강조색4 9" xfId="19657"/>
    <cellStyle name="40% - 강조색5" xfId="1686" builtinId="47" customBuiltin="1"/>
    <cellStyle name="40% - 강조색5 10" xfId="19658"/>
    <cellStyle name="40% - 강조색5 11" xfId="19659"/>
    <cellStyle name="40% - 강조색5 12" xfId="19660"/>
    <cellStyle name="40% - 강조색5 13" xfId="19661"/>
    <cellStyle name="40% - 강조색5 14" xfId="19662"/>
    <cellStyle name="40% - 강조색5 15" xfId="19663"/>
    <cellStyle name="40% - 강조색5 2" xfId="19664"/>
    <cellStyle name="40% - 강조색5 3" xfId="19665"/>
    <cellStyle name="40% - 강조색5 4" xfId="19666"/>
    <cellStyle name="40% - 강조색5 5" xfId="19667"/>
    <cellStyle name="40% - 강조색5 6" xfId="19668"/>
    <cellStyle name="40% - 강조색5 7" xfId="19669"/>
    <cellStyle name="40% - 강조색5 8" xfId="19670"/>
    <cellStyle name="40% - 강조색5 9" xfId="19671"/>
    <cellStyle name="40% - 강조색6" xfId="1687" builtinId="51" customBuiltin="1"/>
    <cellStyle name="40% - 강조색6 10" xfId="19672"/>
    <cellStyle name="40% - 강조색6 11" xfId="19673"/>
    <cellStyle name="40% - 강조색6 12" xfId="19674"/>
    <cellStyle name="40% - 강조색6 13" xfId="19675"/>
    <cellStyle name="40% - 강조색6 14" xfId="19676"/>
    <cellStyle name="40% - 강조색6 15" xfId="19677"/>
    <cellStyle name="40% - 강조색6 2" xfId="19678"/>
    <cellStyle name="40% - 강조색6 3" xfId="19679"/>
    <cellStyle name="40% - 강조색6 4" xfId="19680"/>
    <cellStyle name="40% - 강조색6 5" xfId="19681"/>
    <cellStyle name="40% - 강조색6 6" xfId="19682"/>
    <cellStyle name="40% - 강조색6 7" xfId="19683"/>
    <cellStyle name="40% - 강조색6 8" xfId="19684"/>
    <cellStyle name="40% - 강조색6 9" xfId="19685"/>
    <cellStyle name="6" xfId="1688"/>
    <cellStyle name="60" xfId="1689"/>
    <cellStyle name="60% - Accent1" xfId="6651"/>
    <cellStyle name="60% - Accent2" xfId="6652"/>
    <cellStyle name="60% - Accent3" xfId="6653"/>
    <cellStyle name="60% - Accent4" xfId="6654"/>
    <cellStyle name="60% - Accent5" xfId="6655"/>
    <cellStyle name="60% - Accent6" xfId="6656"/>
    <cellStyle name="60% - 강조색1" xfId="1690" builtinId="32" customBuiltin="1"/>
    <cellStyle name="60% - 강조색1 10" xfId="19686"/>
    <cellStyle name="60% - 강조색1 11" xfId="19687"/>
    <cellStyle name="60% - 강조색1 12" xfId="19688"/>
    <cellStyle name="60% - 강조색1 13" xfId="19689"/>
    <cellStyle name="60% - 강조색1 14" xfId="19690"/>
    <cellStyle name="60% - 강조색1 15" xfId="19691"/>
    <cellStyle name="60% - 강조색1 2" xfId="19692"/>
    <cellStyle name="60% - 강조색1 3" xfId="19693"/>
    <cellStyle name="60% - 강조색1 4" xfId="19694"/>
    <cellStyle name="60% - 강조색1 5" xfId="19695"/>
    <cellStyle name="60% - 강조색1 6" xfId="19696"/>
    <cellStyle name="60% - 강조색1 7" xfId="19697"/>
    <cellStyle name="60% - 강조색1 8" xfId="19698"/>
    <cellStyle name="60% - 강조색1 9" xfId="19699"/>
    <cellStyle name="60% - 강조색2" xfId="1691" builtinId="36" customBuiltin="1"/>
    <cellStyle name="60% - 강조색2 10" xfId="19700"/>
    <cellStyle name="60% - 강조색2 11" xfId="19701"/>
    <cellStyle name="60% - 강조색2 12" xfId="19702"/>
    <cellStyle name="60% - 강조색2 13" xfId="19703"/>
    <cellStyle name="60% - 강조색2 14" xfId="19704"/>
    <cellStyle name="60% - 강조색2 15" xfId="19705"/>
    <cellStyle name="60% - 강조색2 2" xfId="19706"/>
    <cellStyle name="60% - 강조색2 3" xfId="19707"/>
    <cellStyle name="60% - 강조색2 4" xfId="19708"/>
    <cellStyle name="60% - 강조색2 5" xfId="19709"/>
    <cellStyle name="60% - 강조색2 6" xfId="19710"/>
    <cellStyle name="60% - 강조색2 7" xfId="19711"/>
    <cellStyle name="60% - 강조색2 8" xfId="19712"/>
    <cellStyle name="60% - 강조색2 9" xfId="19713"/>
    <cellStyle name="60% - 강조색3" xfId="1692" builtinId="40" customBuiltin="1"/>
    <cellStyle name="60% - 강조색3 10" xfId="19714"/>
    <cellStyle name="60% - 강조색3 11" xfId="19715"/>
    <cellStyle name="60% - 강조색3 12" xfId="19716"/>
    <cellStyle name="60% - 강조색3 13" xfId="19717"/>
    <cellStyle name="60% - 강조색3 14" xfId="19718"/>
    <cellStyle name="60% - 강조색3 15" xfId="19719"/>
    <cellStyle name="60% - 강조색3 2" xfId="19720"/>
    <cellStyle name="60% - 강조색3 3" xfId="19721"/>
    <cellStyle name="60% - 강조색3 4" xfId="19722"/>
    <cellStyle name="60% - 강조색3 5" xfId="19723"/>
    <cellStyle name="60% - 강조색3 6" xfId="19724"/>
    <cellStyle name="60% - 강조색3 7" xfId="19725"/>
    <cellStyle name="60% - 강조색3 8" xfId="19726"/>
    <cellStyle name="60% - 강조색3 9" xfId="19727"/>
    <cellStyle name="60% - 강조색4" xfId="1693" builtinId="44" customBuiltin="1"/>
    <cellStyle name="60% - 강조색4 10" xfId="19728"/>
    <cellStyle name="60% - 강조색4 11" xfId="19729"/>
    <cellStyle name="60% - 강조색4 12" xfId="19730"/>
    <cellStyle name="60% - 강조색4 13" xfId="19731"/>
    <cellStyle name="60% - 강조색4 14" xfId="19732"/>
    <cellStyle name="60% - 강조색4 15" xfId="19733"/>
    <cellStyle name="60% - 강조색4 2" xfId="19734"/>
    <cellStyle name="60% - 강조색4 3" xfId="19735"/>
    <cellStyle name="60% - 강조색4 4" xfId="19736"/>
    <cellStyle name="60% - 강조색4 5" xfId="19737"/>
    <cellStyle name="60% - 강조색4 6" xfId="19738"/>
    <cellStyle name="60% - 강조색4 7" xfId="19739"/>
    <cellStyle name="60% - 강조색4 8" xfId="19740"/>
    <cellStyle name="60% - 강조색4 9" xfId="19741"/>
    <cellStyle name="60% - 강조색5" xfId="1694" builtinId="48" customBuiltin="1"/>
    <cellStyle name="60% - 강조색5 10" xfId="19742"/>
    <cellStyle name="60% - 강조색5 11" xfId="19743"/>
    <cellStyle name="60% - 강조색5 12" xfId="19744"/>
    <cellStyle name="60% - 강조색5 13" xfId="19745"/>
    <cellStyle name="60% - 강조색5 14" xfId="19746"/>
    <cellStyle name="60% - 강조색5 15" xfId="19747"/>
    <cellStyle name="60% - 강조색5 2" xfId="19748"/>
    <cellStyle name="60% - 강조색5 3" xfId="19749"/>
    <cellStyle name="60% - 강조색5 4" xfId="19750"/>
    <cellStyle name="60% - 강조색5 5" xfId="19751"/>
    <cellStyle name="60% - 강조색5 6" xfId="19752"/>
    <cellStyle name="60% - 강조색5 7" xfId="19753"/>
    <cellStyle name="60% - 강조색5 8" xfId="19754"/>
    <cellStyle name="60% - 강조색5 9" xfId="19755"/>
    <cellStyle name="60% - 강조색6" xfId="1695" builtinId="52" customBuiltin="1"/>
    <cellStyle name="60% - 강조색6 10" xfId="19756"/>
    <cellStyle name="60% - 강조색6 11" xfId="19757"/>
    <cellStyle name="60% - 강조색6 12" xfId="19758"/>
    <cellStyle name="60% - 강조색6 13" xfId="19759"/>
    <cellStyle name="60% - 강조색6 14" xfId="19760"/>
    <cellStyle name="60% - 강조색6 15" xfId="19761"/>
    <cellStyle name="60% - 강조색6 2" xfId="19762"/>
    <cellStyle name="60% - 강조색6 3" xfId="19763"/>
    <cellStyle name="60% - 강조색6 4" xfId="19764"/>
    <cellStyle name="60% - 강조색6 5" xfId="19765"/>
    <cellStyle name="60% - 강조색6 6" xfId="19766"/>
    <cellStyle name="60% - 강조색6 7" xfId="19767"/>
    <cellStyle name="60% - 강조색6 8" xfId="19768"/>
    <cellStyle name="60% - 강조색6 9" xfId="19769"/>
    <cellStyle name="_x0014_7." xfId="1696"/>
    <cellStyle name="82" xfId="1697"/>
    <cellStyle name="9" xfId="19770"/>
    <cellStyle name="90" xfId="1698"/>
    <cellStyle name="96" xfId="1699"/>
    <cellStyle name="9포인트" xfId="19771"/>
    <cellStyle name="A" xfId="6657"/>
    <cellStyle name="a [0]_mud plant bolted" xfId="6658"/>
    <cellStyle name="a 10" xfId="6659"/>
    <cellStyle name="a 10 2" xfId="19772"/>
    <cellStyle name="a 10 3" xfId="19773"/>
    <cellStyle name="a 10 4" xfId="19774"/>
    <cellStyle name="a 11" xfId="6660"/>
    <cellStyle name="a 11 2" xfId="19775"/>
    <cellStyle name="a 11 3" xfId="19776"/>
    <cellStyle name="a 11 4" xfId="19777"/>
    <cellStyle name="a 12" xfId="6661"/>
    <cellStyle name="a 12 2" xfId="19778"/>
    <cellStyle name="a 12 3" xfId="19779"/>
    <cellStyle name="a 12 4" xfId="19780"/>
    <cellStyle name="a 2" xfId="6662"/>
    <cellStyle name="a 2 2" xfId="19781"/>
    <cellStyle name="a 2 3" xfId="19782"/>
    <cellStyle name="a 2 4" xfId="19783"/>
    <cellStyle name="a 3" xfId="6663"/>
    <cellStyle name="a 3 2" xfId="19784"/>
    <cellStyle name="a 3 3" xfId="19785"/>
    <cellStyle name="a 3 4" xfId="19786"/>
    <cellStyle name="a 4" xfId="6664"/>
    <cellStyle name="a 4 2" xfId="19787"/>
    <cellStyle name="a 4 3" xfId="19788"/>
    <cellStyle name="a 4 4" xfId="19789"/>
    <cellStyle name="a 5" xfId="6665"/>
    <cellStyle name="a 5 2" xfId="19790"/>
    <cellStyle name="a 5 3" xfId="19791"/>
    <cellStyle name="a 5 4" xfId="19792"/>
    <cellStyle name="a 6" xfId="6666"/>
    <cellStyle name="a 6 2" xfId="19793"/>
    <cellStyle name="a 6 3" xfId="19794"/>
    <cellStyle name="a 6 4" xfId="19795"/>
    <cellStyle name="a 7" xfId="6667"/>
    <cellStyle name="a 7 2" xfId="19796"/>
    <cellStyle name="a 7 3" xfId="19797"/>
    <cellStyle name="a 7 4" xfId="19798"/>
    <cellStyle name="a 8" xfId="6668"/>
    <cellStyle name="a 8 2" xfId="19799"/>
    <cellStyle name="a 8 3" xfId="19800"/>
    <cellStyle name="a 8 4" xfId="19801"/>
    <cellStyle name="a 9" xfId="6669"/>
    <cellStyle name="a 9 2" xfId="19802"/>
    <cellStyle name="a 9 3" xfId="19803"/>
    <cellStyle name="a 9 4" xfId="19804"/>
    <cellStyle name="Ā _x0010_က랐_xdc01_땯_x0001_" xfId="6670"/>
    <cellStyle name="a)" xfId="1700"/>
    <cellStyle name="A???A???A???A???A???A???A???A???A???A???A???A???A???A???A???A???A???A???A?_x0007_?A???A_x000f_??A???A???A???A???A???A?_x0007_?A???A???A???A???A???A???A???A???A???A???A???A???A???A???A???A???A???A???A???A?_x0007_?A???A_x000f_??A???A???A???A???A???A?_x0007_?A???A???A???A???A???A???A???A???A??" xfId="19805"/>
    <cellStyle name="A???A???A???A???A???A???A???A???A???A???A???A???A???A?_x0007_?A???A_x000f_??A???A???A???A???A???A?_x0007_?A???A???A???A???A???A???A???A???A???A???A???A???A???A???A???A???A???A???A???A?_x0007_?A???A_x000f_??A???A???A???A???A???A?_x0007_?A???A???A???A???A???A???A???A???A???A???A???A???A???A??" xfId="19806"/>
    <cellStyle name="A???A???A???A???A???A???A???A???A?_x0007_?A???A_x000f_??A???A???A???A???A???A?_x0007_?A???A???A???A???A???A???A???A???A???A???A???A???A???A???A???A???A???A???A???A?_x0007_?A???A_x000f_??A???A???A???A???A???A?_x0007_?A???A???A???A???A???A???A???A???A???A???A???A???A???A???A???A???A???A???A??" xfId="19807"/>
    <cellStyle name="A???A???A???A???A???A?_x0007_?A???A???A???A???A???A???A???A???A???A???A???A???A???A???A???A???A???A???A???A?_x0007_?A???A_x000f_??A???A???A???A???A???A?_x0007_?A???A???A???A???A???A???A???A???A???A???A???A???A???A???A???A???A???A???A???A?_x0007_?A???A_x000f_??A???A???A???A???A???A?_x0007_?A???A??" xfId="19808"/>
    <cellStyle name="A???A???A???A?_x0007_?A???A_x000f_??A???A???A???A???A???A?_x0007_?A???A???A???A???A???A???A???A???A???A???A???A???A???A???A???A???A???A???A???A?_x0007_?A???A_x000f_??A???A???A???A???A???A?_x0007_?A???A???A???A???A???A???A???A???A???A???A???A???A???A???A???A???A???A???A???A?_x0007_?A???A_x000f_??A???A??" xfId="19809"/>
    <cellStyle name="A_x000f_??A???A???A???A???A???A?_x0007_?A???A???A???A???A???A???A???A???A???A???A???A???A???A???A???A???A???A???A???A?_x0007_?A???A_x000f_??A???A???A???A???A???A?_x0007_?A???A???A???A???A???A???A???A???A???A???A???A???A???A???A???A???A???A???A???A?_x0007_?A???A_x000f_??A???A???A???A???A???A?_x0007_?A??" xfId="19810"/>
    <cellStyle name="A_x000f_??A_x000f_??A_x001f_" xfId="19811"/>
    <cellStyle name="A_x000f_??A_x000f_??A_x001f_ 2" xfId="19812"/>
    <cellStyle name="A_20030218144011020-E1C865BF" xfId="19813"/>
    <cellStyle name="A_20030218144011020-E1C865BF 2" xfId="19814"/>
    <cellStyle name="A_20030218144011020-E1C865BF 3" xfId="19815"/>
    <cellStyle name="A_20030218144011020-E1C865BF 4" xfId="19816"/>
    <cellStyle name="A_20030218144011020-E1C865BF_CC-02 본관기초굴착 예상" xfId="19817"/>
    <cellStyle name="A_20030218144011020-E1C865BF_CC-02 본관기초굴착 예상 2" xfId="19818"/>
    <cellStyle name="A_20030218144011020-E1C865BF_CC-02 본관기초굴착 예상 3" xfId="19819"/>
    <cellStyle name="A_20030218144011020-E1C865BF_CC-02 본관기초굴착 예상 4" xfId="19820"/>
    <cellStyle name="A_20030218144011020-E1C865BF_CC-02 본관기초굴착 예상_당진78-연돌-개략공사비" xfId="19821"/>
    <cellStyle name="A_20030218144011020-E1C865BF_CC-02 본관기초굴착 예상_당진78-연돌-개략공사비 2" xfId="19822"/>
    <cellStyle name="A_20030218144011020-E1C865BF_CC-02 본관기초굴착 예상_당진78-연돌-개략공사비 3" xfId="19823"/>
    <cellStyle name="A_20030218144011020-E1C865BF_CC-02 본관기초굴착 예상_당진78-연돌-개략공사비 4" xfId="19824"/>
    <cellStyle name="A_20030218144011020-E1C865BF_당진78-연돌-개략공사비" xfId="19825"/>
    <cellStyle name="A_20030218144011020-E1C865BF_당진78-연돌-개략공사비 2" xfId="19826"/>
    <cellStyle name="A_20030218144011020-E1C865BF_당진78-연돌-개략공사비 3" xfId="19827"/>
    <cellStyle name="A_20030218144011020-E1C865BF_당진78-연돌-개략공사비 4" xfId="19828"/>
    <cellStyle name="A_20030218144011020-E1C865BF_본관기초굴착 예상도급" xfId="19829"/>
    <cellStyle name="A_20030218144011020-E1C865BF_본관기초굴착 예상도급 2" xfId="19830"/>
    <cellStyle name="A_20030218144011020-E1C865BF_본관기초굴착 예상도급 3" xfId="19831"/>
    <cellStyle name="A_20030218144011020-E1C865BF_본관기초굴착 예상도급 4" xfId="19832"/>
    <cellStyle name="A_20030218144011020-E1C865BF_본관기초굴착 예상도급_당진78-연돌-개략공사비" xfId="19833"/>
    <cellStyle name="A_20030218144011020-E1C865BF_본관기초굴착 예상도급_당진78-연돌-개략공사비 2" xfId="19834"/>
    <cellStyle name="A_20030218144011020-E1C865BF_본관기초굴착 예상도급_당진78-연돌-개략공사비 3" xfId="19835"/>
    <cellStyle name="A_20030218144011020-E1C865BF_본관기초굴착 예상도급_당진78-연돌-개략공사비 4" xfId="19836"/>
    <cellStyle name="a_Boo2" xfId="6671"/>
    <cellStyle name="a_Boo2 2" xfId="6672"/>
    <cellStyle name="a_Boo2 2 2" xfId="19837"/>
    <cellStyle name="a_Boo2 2 3" xfId="19838"/>
    <cellStyle name="a_Boo2 2 4" xfId="19839"/>
    <cellStyle name="a_Boo2 3" xfId="19840"/>
    <cellStyle name="a_Boo2 4" xfId="19841"/>
    <cellStyle name="a_Boo2 5" xfId="19842"/>
    <cellStyle name="a_Boo2_Sheet3" xfId="6673"/>
    <cellStyle name="a_Boo2_Sheet3 2" xfId="19843"/>
    <cellStyle name="a_Boo2_Sheet3 3" xfId="19844"/>
    <cellStyle name="a_Boo2_Sheet3 4" xfId="19845"/>
    <cellStyle name="a_Boo2_도로수량양식" xfId="6674"/>
    <cellStyle name="a_Boo2_도로수량양식 2" xfId="6675"/>
    <cellStyle name="a_Boo2_도로수량양식 2 2" xfId="19846"/>
    <cellStyle name="a_Boo2_도로수량양식 2 3" xfId="19847"/>
    <cellStyle name="a_Boo2_도로수량양식 2 4" xfId="19848"/>
    <cellStyle name="a_Boo2_도로수량양식 3" xfId="19849"/>
    <cellStyle name="a_Boo2_도로수량양식 4" xfId="19850"/>
    <cellStyle name="a_Boo2_도로수량양식 5" xfId="19851"/>
    <cellStyle name="a_Boo2_도로수량양식_Sheet3" xfId="6676"/>
    <cellStyle name="a_Boo2_도로수량양식_Sheet3 2" xfId="19852"/>
    <cellStyle name="a_Boo2_도로수량양식_Sheet3 3" xfId="19853"/>
    <cellStyle name="a_Boo2_도로수량양식_Sheet3 4" xfId="19854"/>
    <cellStyle name="a_Boo2_도로수량양식_백련수량" xfId="6677"/>
    <cellStyle name="a_Boo2_도로수량양식_백련수량 2" xfId="6678"/>
    <cellStyle name="a_Boo2_도로수량양식_백련수량 2 2" xfId="19855"/>
    <cellStyle name="a_Boo2_도로수량양식_백련수량 2 3" xfId="19856"/>
    <cellStyle name="a_Boo2_도로수량양식_백련수량 2 4" xfId="19857"/>
    <cellStyle name="a_Boo2_도로수량양식_백련수량 3" xfId="19858"/>
    <cellStyle name="a_Boo2_도로수량양식_백련수량 4" xfId="19859"/>
    <cellStyle name="a_Boo2_도로수량양식_백련수량 5" xfId="19860"/>
    <cellStyle name="a_Boo2_도로수량양식_백련수량_Sheet3" xfId="6679"/>
    <cellStyle name="a_Boo2_도로수량양식_백련수량_Sheet3 2" xfId="19861"/>
    <cellStyle name="a_Boo2_도로수량양식_백련수량_Sheet3 3" xfId="19862"/>
    <cellStyle name="a_Boo2_도로수량양식_백련수량_Sheet3 4" xfId="19863"/>
    <cellStyle name="a_Boo2_도로수량양식_백련수량_상수도" xfId="6680"/>
    <cellStyle name="a_Boo2_도로수량양식_백련수량_상수도 2" xfId="6681"/>
    <cellStyle name="a_Boo2_도로수량양식_백련수량_상수도 2 2" xfId="19864"/>
    <cellStyle name="a_Boo2_도로수량양식_백련수량_상수도 2 3" xfId="19865"/>
    <cellStyle name="a_Boo2_도로수량양식_백련수량_상수도 2 4" xfId="19866"/>
    <cellStyle name="a_Boo2_도로수량양식_백련수량_상수도 3" xfId="19867"/>
    <cellStyle name="a_Boo2_도로수량양식_백련수량_상수도 4" xfId="19868"/>
    <cellStyle name="a_Boo2_도로수량양식_백련수량_상수도 5" xfId="19869"/>
    <cellStyle name="a_Boo2_도로수량양식_백련수량_상수도_Sheet3" xfId="6682"/>
    <cellStyle name="a_Boo2_도로수량양식_백련수량_상수도_Sheet3 2" xfId="19870"/>
    <cellStyle name="a_Boo2_도로수량양식_백련수량_상수도_Sheet3 3" xfId="19871"/>
    <cellStyle name="a_Boo2_도로수량양식_백련수량_상수도_Sheet3 4" xfId="19872"/>
    <cellStyle name="a_Boo2_도로수량양식_백련수량_측구공" xfId="6683"/>
    <cellStyle name="a_Boo2_도로수량양식_백련수량_측구공 2" xfId="6684"/>
    <cellStyle name="a_Boo2_도로수량양식_백련수량_측구공 2 2" xfId="19873"/>
    <cellStyle name="a_Boo2_도로수량양식_백련수량_측구공 2 3" xfId="19874"/>
    <cellStyle name="a_Boo2_도로수량양식_백련수량_측구공 2 4" xfId="19875"/>
    <cellStyle name="a_Boo2_도로수량양식_백련수량_측구공 3" xfId="19876"/>
    <cellStyle name="a_Boo2_도로수량양식_백련수량_측구공 4" xfId="19877"/>
    <cellStyle name="a_Boo2_도로수량양식_백련수량_측구공 5" xfId="19878"/>
    <cellStyle name="a_Boo2_도로수량양식_백련수량_측구공_Sheet3" xfId="6685"/>
    <cellStyle name="a_Boo2_도로수량양식_백련수량_측구공_Sheet3 2" xfId="19879"/>
    <cellStyle name="a_Boo2_도로수량양식_백련수량_측구공_Sheet3 3" xfId="19880"/>
    <cellStyle name="a_Boo2_도로수량양식_백련수량_측구공_Sheet3 4" xfId="19881"/>
    <cellStyle name="a_Boo2_도로수량양식_상수도" xfId="6686"/>
    <cellStyle name="a_Boo2_도로수량양식_상수도 2" xfId="6687"/>
    <cellStyle name="a_Boo2_도로수량양식_상수도 2 2" xfId="19882"/>
    <cellStyle name="a_Boo2_도로수량양식_상수도 2 3" xfId="19883"/>
    <cellStyle name="a_Boo2_도로수량양식_상수도 2 4" xfId="19884"/>
    <cellStyle name="a_Boo2_도로수량양식_상수도 3" xfId="19885"/>
    <cellStyle name="a_Boo2_도로수량양식_상수도 4" xfId="19886"/>
    <cellStyle name="a_Boo2_도로수량양식_상수도 5" xfId="19887"/>
    <cellStyle name="a_Boo2_도로수량양식_상수도_Sheet3" xfId="6688"/>
    <cellStyle name="a_Boo2_도로수량양식_상수도_Sheet3 2" xfId="19888"/>
    <cellStyle name="a_Boo2_도로수량양식_상수도_Sheet3 3" xfId="19889"/>
    <cellStyle name="a_Boo2_도로수량양식_상수도_Sheet3 4" xfId="19890"/>
    <cellStyle name="a_Boo2_도로수량양식_소광수량" xfId="6689"/>
    <cellStyle name="a_Boo2_도로수량양식_소광수량 2" xfId="6690"/>
    <cellStyle name="a_Boo2_도로수량양식_소광수량 2 2" xfId="19891"/>
    <cellStyle name="a_Boo2_도로수량양식_소광수량 2 3" xfId="19892"/>
    <cellStyle name="a_Boo2_도로수량양식_소광수량 2 4" xfId="19893"/>
    <cellStyle name="a_Boo2_도로수량양식_소광수량 3" xfId="19894"/>
    <cellStyle name="a_Boo2_도로수량양식_소광수량 4" xfId="19895"/>
    <cellStyle name="a_Boo2_도로수량양식_소광수량 5" xfId="19896"/>
    <cellStyle name="a_Boo2_도로수량양식_소광수량_Sheet3" xfId="6691"/>
    <cellStyle name="a_Boo2_도로수량양식_소광수량_Sheet3 2" xfId="19897"/>
    <cellStyle name="a_Boo2_도로수량양식_소광수량_Sheet3 3" xfId="19898"/>
    <cellStyle name="a_Boo2_도로수량양식_소광수량_Sheet3 4" xfId="19899"/>
    <cellStyle name="a_Boo2_도로수량양식_소광수량_상수도" xfId="6692"/>
    <cellStyle name="a_Boo2_도로수량양식_소광수량_상수도 2" xfId="6693"/>
    <cellStyle name="a_Boo2_도로수량양식_소광수량_상수도 2 2" xfId="19900"/>
    <cellStyle name="a_Boo2_도로수량양식_소광수량_상수도 2 3" xfId="19901"/>
    <cellStyle name="a_Boo2_도로수량양식_소광수량_상수도 2 4" xfId="19902"/>
    <cellStyle name="a_Boo2_도로수량양식_소광수량_상수도 3" xfId="19903"/>
    <cellStyle name="a_Boo2_도로수량양식_소광수량_상수도 4" xfId="19904"/>
    <cellStyle name="a_Boo2_도로수량양식_소광수량_상수도 5" xfId="19905"/>
    <cellStyle name="a_Boo2_도로수량양식_소광수량_상수도_Sheet3" xfId="6694"/>
    <cellStyle name="a_Boo2_도로수량양식_소광수량_상수도_Sheet3 2" xfId="19906"/>
    <cellStyle name="a_Boo2_도로수량양식_소광수량_상수도_Sheet3 3" xfId="19907"/>
    <cellStyle name="a_Boo2_도로수량양식_소광수량_상수도_Sheet3 4" xfId="19908"/>
    <cellStyle name="a_Boo2_도로수량양식_소광수량_측구공" xfId="6695"/>
    <cellStyle name="a_Boo2_도로수량양식_소광수량_측구공 2" xfId="6696"/>
    <cellStyle name="a_Boo2_도로수량양식_소광수량_측구공 2 2" xfId="19909"/>
    <cellStyle name="a_Boo2_도로수량양식_소광수량_측구공 2 3" xfId="19910"/>
    <cellStyle name="a_Boo2_도로수량양식_소광수량_측구공 2 4" xfId="19911"/>
    <cellStyle name="a_Boo2_도로수량양식_소광수량_측구공 3" xfId="19912"/>
    <cellStyle name="a_Boo2_도로수량양식_소광수량_측구공 4" xfId="19913"/>
    <cellStyle name="a_Boo2_도로수량양식_소광수량_측구공 5" xfId="19914"/>
    <cellStyle name="a_Boo2_도로수량양식_소광수량_측구공_Sheet3" xfId="6697"/>
    <cellStyle name="a_Boo2_도로수량양식_소광수량_측구공_Sheet3 2" xfId="19915"/>
    <cellStyle name="a_Boo2_도로수량양식_소광수량_측구공_Sheet3 3" xfId="19916"/>
    <cellStyle name="a_Boo2_도로수량양식_소광수량_측구공_Sheet3 4" xfId="19917"/>
    <cellStyle name="a_Boo2_도로수량양식_장신수량" xfId="6698"/>
    <cellStyle name="a_Boo2_도로수량양식_장신수량 2" xfId="6699"/>
    <cellStyle name="a_Boo2_도로수량양식_장신수량 2 2" xfId="19918"/>
    <cellStyle name="a_Boo2_도로수량양식_장신수량 2 3" xfId="19919"/>
    <cellStyle name="a_Boo2_도로수량양식_장신수량 2 4" xfId="19920"/>
    <cellStyle name="a_Boo2_도로수량양식_장신수량 3" xfId="19921"/>
    <cellStyle name="a_Boo2_도로수량양식_장신수량 4" xfId="19922"/>
    <cellStyle name="a_Boo2_도로수량양식_장신수량 5" xfId="19923"/>
    <cellStyle name="a_Boo2_도로수량양식_장신수량_Sheet3" xfId="6700"/>
    <cellStyle name="a_Boo2_도로수량양식_장신수량_Sheet3 2" xfId="19924"/>
    <cellStyle name="a_Boo2_도로수량양식_장신수량_Sheet3 3" xfId="19925"/>
    <cellStyle name="a_Boo2_도로수량양식_장신수량_Sheet3 4" xfId="19926"/>
    <cellStyle name="a_Boo2_도로수량양식_장신수량_상수도" xfId="6701"/>
    <cellStyle name="a_Boo2_도로수량양식_장신수량_상수도 2" xfId="6702"/>
    <cellStyle name="a_Boo2_도로수량양식_장신수량_상수도 2 2" xfId="19927"/>
    <cellStyle name="a_Boo2_도로수량양식_장신수량_상수도 2 3" xfId="19928"/>
    <cellStyle name="a_Boo2_도로수량양식_장신수량_상수도 2 4" xfId="19929"/>
    <cellStyle name="a_Boo2_도로수량양식_장신수량_상수도 3" xfId="19930"/>
    <cellStyle name="a_Boo2_도로수량양식_장신수량_상수도 4" xfId="19931"/>
    <cellStyle name="a_Boo2_도로수량양식_장신수량_상수도 5" xfId="19932"/>
    <cellStyle name="a_Boo2_도로수량양식_장신수량_상수도_Sheet3" xfId="6703"/>
    <cellStyle name="a_Boo2_도로수량양식_장신수량_상수도_Sheet3 2" xfId="19933"/>
    <cellStyle name="a_Boo2_도로수량양식_장신수량_상수도_Sheet3 3" xfId="19934"/>
    <cellStyle name="a_Boo2_도로수량양식_장신수량_상수도_Sheet3 4" xfId="19935"/>
    <cellStyle name="a_Boo2_도로수량양식_장신수량_측구공" xfId="6704"/>
    <cellStyle name="a_Boo2_도로수량양식_장신수량_측구공 2" xfId="6705"/>
    <cellStyle name="a_Boo2_도로수량양식_장신수량_측구공 2 2" xfId="19936"/>
    <cellStyle name="a_Boo2_도로수량양식_장신수량_측구공 2 3" xfId="19937"/>
    <cellStyle name="a_Boo2_도로수량양식_장신수량_측구공 2 4" xfId="19938"/>
    <cellStyle name="a_Boo2_도로수량양식_장신수량_측구공 3" xfId="19939"/>
    <cellStyle name="a_Boo2_도로수량양식_장신수량_측구공 4" xfId="19940"/>
    <cellStyle name="a_Boo2_도로수량양식_장신수량_측구공 5" xfId="19941"/>
    <cellStyle name="a_Boo2_도로수량양식_장신수량_측구공_Sheet3" xfId="6706"/>
    <cellStyle name="a_Boo2_도로수량양식_장신수량_측구공_Sheet3 2" xfId="19942"/>
    <cellStyle name="a_Boo2_도로수량양식_장신수량_측구공_Sheet3 3" xfId="19943"/>
    <cellStyle name="a_Boo2_도로수량양식_장신수량_측구공_Sheet3 4" xfId="19944"/>
    <cellStyle name="a_Boo2_도로수량양식_측구공" xfId="6707"/>
    <cellStyle name="a_Boo2_도로수량양식_측구공 2" xfId="6708"/>
    <cellStyle name="a_Boo2_도로수량양식_측구공 2 2" xfId="19945"/>
    <cellStyle name="a_Boo2_도로수량양식_측구공 2 3" xfId="19946"/>
    <cellStyle name="a_Boo2_도로수량양식_측구공 2 4" xfId="19947"/>
    <cellStyle name="a_Boo2_도로수량양식_측구공 3" xfId="19948"/>
    <cellStyle name="a_Boo2_도로수량양식_측구공 4" xfId="19949"/>
    <cellStyle name="a_Boo2_도로수량양식_측구공 5" xfId="19950"/>
    <cellStyle name="a_Boo2_도로수량양식_측구공_Sheet3" xfId="6709"/>
    <cellStyle name="a_Boo2_도로수량양식_측구공_Sheet3 2" xfId="19951"/>
    <cellStyle name="a_Boo2_도로수량양식_측구공_Sheet3 3" xfId="19952"/>
    <cellStyle name="a_Boo2_도로수량양식_측구공_Sheet3 4" xfId="19953"/>
    <cellStyle name="a_Boo2_백련수량" xfId="6710"/>
    <cellStyle name="a_Boo2_백련수량 2" xfId="6711"/>
    <cellStyle name="a_Boo2_백련수량 2 2" xfId="19954"/>
    <cellStyle name="a_Boo2_백련수량 2 3" xfId="19955"/>
    <cellStyle name="a_Boo2_백련수량 2 4" xfId="19956"/>
    <cellStyle name="a_Boo2_백련수량 3" xfId="19957"/>
    <cellStyle name="a_Boo2_백련수량 4" xfId="19958"/>
    <cellStyle name="a_Boo2_백련수량 5" xfId="19959"/>
    <cellStyle name="a_Boo2_백련수량_Sheet3" xfId="6712"/>
    <cellStyle name="a_Boo2_백련수량_Sheet3 2" xfId="19960"/>
    <cellStyle name="a_Boo2_백련수량_Sheet3 3" xfId="19961"/>
    <cellStyle name="a_Boo2_백련수량_Sheet3 4" xfId="19962"/>
    <cellStyle name="a_Boo2_백련수량_상수도" xfId="6713"/>
    <cellStyle name="a_Boo2_백련수량_상수도 2" xfId="6714"/>
    <cellStyle name="a_Boo2_백련수량_상수도 2 2" xfId="19963"/>
    <cellStyle name="a_Boo2_백련수량_상수도 2 3" xfId="19964"/>
    <cellStyle name="a_Boo2_백련수량_상수도 2 4" xfId="19965"/>
    <cellStyle name="a_Boo2_백련수량_상수도 3" xfId="19966"/>
    <cellStyle name="a_Boo2_백련수량_상수도 4" xfId="19967"/>
    <cellStyle name="a_Boo2_백련수량_상수도 5" xfId="19968"/>
    <cellStyle name="a_Boo2_백련수량_상수도_Sheet3" xfId="6715"/>
    <cellStyle name="a_Boo2_백련수량_상수도_Sheet3 2" xfId="19969"/>
    <cellStyle name="a_Boo2_백련수량_상수도_Sheet3 3" xfId="19970"/>
    <cellStyle name="a_Boo2_백련수량_상수도_Sheet3 4" xfId="19971"/>
    <cellStyle name="a_Boo2_백련수량_측구공" xfId="6716"/>
    <cellStyle name="a_Boo2_백련수량_측구공 2" xfId="6717"/>
    <cellStyle name="a_Boo2_백련수량_측구공 2 2" xfId="19972"/>
    <cellStyle name="a_Boo2_백련수량_측구공 2 3" xfId="19973"/>
    <cellStyle name="a_Boo2_백련수량_측구공 2 4" xfId="19974"/>
    <cellStyle name="a_Boo2_백련수량_측구공 3" xfId="19975"/>
    <cellStyle name="a_Boo2_백련수량_측구공 4" xfId="19976"/>
    <cellStyle name="a_Boo2_백련수량_측구공 5" xfId="19977"/>
    <cellStyle name="a_Boo2_백련수량_측구공_Sheet3" xfId="6718"/>
    <cellStyle name="a_Boo2_백련수량_측구공_Sheet3 2" xfId="19978"/>
    <cellStyle name="a_Boo2_백련수량_측구공_Sheet3 3" xfId="19979"/>
    <cellStyle name="a_Boo2_백련수량_측구공_Sheet3 4" xfId="19980"/>
    <cellStyle name="a_Boo2_상수도" xfId="6719"/>
    <cellStyle name="a_Boo2_상수도 2" xfId="6720"/>
    <cellStyle name="a_Boo2_상수도 2 2" xfId="19981"/>
    <cellStyle name="a_Boo2_상수도 2 3" xfId="19982"/>
    <cellStyle name="a_Boo2_상수도 2 4" xfId="19983"/>
    <cellStyle name="a_Boo2_상수도 3" xfId="19984"/>
    <cellStyle name="a_Boo2_상수도 4" xfId="19985"/>
    <cellStyle name="a_Boo2_상수도 5" xfId="19986"/>
    <cellStyle name="a_Boo2_상수도_Sheet3" xfId="6721"/>
    <cellStyle name="a_Boo2_상수도_Sheet3 2" xfId="19987"/>
    <cellStyle name="a_Boo2_상수도_Sheet3 3" xfId="19988"/>
    <cellStyle name="a_Boo2_상수도_Sheet3 4" xfId="19989"/>
    <cellStyle name="a_Boo2_소광수량" xfId="6722"/>
    <cellStyle name="a_Boo2_소광수량 2" xfId="6723"/>
    <cellStyle name="a_Boo2_소광수량 2 2" xfId="19990"/>
    <cellStyle name="a_Boo2_소광수량 2 3" xfId="19991"/>
    <cellStyle name="a_Boo2_소광수량 2 4" xfId="19992"/>
    <cellStyle name="a_Boo2_소광수량 3" xfId="19993"/>
    <cellStyle name="a_Boo2_소광수량 4" xfId="19994"/>
    <cellStyle name="a_Boo2_소광수량 5" xfId="19995"/>
    <cellStyle name="a_Boo2_소광수량_Sheet3" xfId="6724"/>
    <cellStyle name="a_Boo2_소광수량_Sheet3 2" xfId="19996"/>
    <cellStyle name="a_Boo2_소광수량_Sheet3 3" xfId="19997"/>
    <cellStyle name="a_Boo2_소광수량_Sheet3 4" xfId="19998"/>
    <cellStyle name="a_Boo2_소광수량_상수도" xfId="6725"/>
    <cellStyle name="a_Boo2_소광수량_상수도 2" xfId="6726"/>
    <cellStyle name="a_Boo2_소광수량_상수도 2 2" xfId="19999"/>
    <cellStyle name="a_Boo2_소광수량_상수도 2 3" xfId="20000"/>
    <cellStyle name="a_Boo2_소광수량_상수도 2 4" xfId="20001"/>
    <cellStyle name="a_Boo2_소광수량_상수도 3" xfId="20002"/>
    <cellStyle name="a_Boo2_소광수량_상수도 4" xfId="20003"/>
    <cellStyle name="a_Boo2_소광수량_상수도 5" xfId="20004"/>
    <cellStyle name="a_Boo2_소광수량_상수도_Sheet3" xfId="6727"/>
    <cellStyle name="a_Boo2_소광수량_상수도_Sheet3 2" xfId="20005"/>
    <cellStyle name="a_Boo2_소광수량_상수도_Sheet3 3" xfId="20006"/>
    <cellStyle name="a_Boo2_소광수량_상수도_Sheet3 4" xfId="20007"/>
    <cellStyle name="a_Boo2_소광수량_측구공" xfId="6728"/>
    <cellStyle name="a_Boo2_소광수량_측구공 2" xfId="6729"/>
    <cellStyle name="a_Boo2_소광수량_측구공 2 2" xfId="20008"/>
    <cellStyle name="a_Boo2_소광수량_측구공 2 3" xfId="20009"/>
    <cellStyle name="a_Boo2_소광수량_측구공 2 4" xfId="20010"/>
    <cellStyle name="a_Boo2_소광수량_측구공 3" xfId="20011"/>
    <cellStyle name="a_Boo2_소광수량_측구공 4" xfId="20012"/>
    <cellStyle name="a_Boo2_소광수량_측구공 5" xfId="20013"/>
    <cellStyle name="a_Boo2_소광수량_측구공_Sheet3" xfId="6730"/>
    <cellStyle name="a_Boo2_소광수량_측구공_Sheet3 2" xfId="20014"/>
    <cellStyle name="a_Boo2_소광수량_측구공_Sheet3 3" xfId="20015"/>
    <cellStyle name="a_Boo2_소광수량_측구공_Sheet3 4" xfId="20016"/>
    <cellStyle name="a_Boo2_수량산출" xfId="6731"/>
    <cellStyle name="a_Boo2_수량산출 2" xfId="6732"/>
    <cellStyle name="a_Boo2_수량산출 2 2" xfId="20017"/>
    <cellStyle name="a_Boo2_수량산출 2 3" xfId="20018"/>
    <cellStyle name="a_Boo2_수량산출 2 4" xfId="20019"/>
    <cellStyle name="a_Boo2_수량산출 3" xfId="20020"/>
    <cellStyle name="a_Boo2_수량산출 4" xfId="20021"/>
    <cellStyle name="a_Boo2_수량산출 5" xfId="20022"/>
    <cellStyle name="a_Boo2_수량산출_Sheet3" xfId="6733"/>
    <cellStyle name="a_Boo2_수량산출_Sheet3 2" xfId="20023"/>
    <cellStyle name="a_Boo2_수량산출_Sheet3 3" xfId="20024"/>
    <cellStyle name="a_Boo2_수량산출_Sheet3 4" xfId="20025"/>
    <cellStyle name="a_Boo2_수량산출_백련수량" xfId="6734"/>
    <cellStyle name="a_Boo2_수량산출_백련수량 2" xfId="6735"/>
    <cellStyle name="a_Boo2_수량산출_백련수량 2 2" xfId="20026"/>
    <cellStyle name="a_Boo2_수량산출_백련수량 2 3" xfId="20027"/>
    <cellStyle name="a_Boo2_수량산출_백련수량 2 4" xfId="20028"/>
    <cellStyle name="a_Boo2_수량산출_백련수량 3" xfId="20029"/>
    <cellStyle name="a_Boo2_수량산출_백련수량 4" xfId="20030"/>
    <cellStyle name="a_Boo2_수량산출_백련수량 5" xfId="20031"/>
    <cellStyle name="a_Boo2_수량산출_백련수량_Sheet3" xfId="6736"/>
    <cellStyle name="a_Boo2_수량산출_백련수량_Sheet3 2" xfId="20032"/>
    <cellStyle name="a_Boo2_수량산출_백련수량_Sheet3 3" xfId="20033"/>
    <cellStyle name="a_Boo2_수량산출_백련수량_Sheet3 4" xfId="20034"/>
    <cellStyle name="a_Boo2_수량산출_백련수량_상수도" xfId="6737"/>
    <cellStyle name="a_Boo2_수량산출_백련수량_상수도 2" xfId="6738"/>
    <cellStyle name="a_Boo2_수량산출_백련수량_상수도 2 2" xfId="20035"/>
    <cellStyle name="a_Boo2_수량산출_백련수량_상수도 2 3" xfId="20036"/>
    <cellStyle name="a_Boo2_수량산출_백련수량_상수도 2 4" xfId="20037"/>
    <cellStyle name="a_Boo2_수량산출_백련수량_상수도 3" xfId="20038"/>
    <cellStyle name="a_Boo2_수량산출_백련수량_상수도 4" xfId="20039"/>
    <cellStyle name="a_Boo2_수량산출_백련수량_상수도 5" xfId="20040"/>
    <cellStyle name="a_Boo2_수량산출_백련수량_상수도_Sheet3" xfId="6739"/>
    <cellStyle name="a_Boo2_수량산출_백련수량_상수도_Sheet3 2" xfId="20041"/>
    <cellStyle name="a_Boo2_수량산출_백련수량_상수도_Sheet3 3" xfId="20042"/>
    <cellStyle name="a_Boo2_수량산출_백련수량_상수도_Sheet3 4" xfId="20043"/>
    <cellStyle name="a_Boo2_수량산출_백련수량_측구공" xfId="6740"/>
    <cellStyle name="a_Boo2_수량산출_백련수량_측구공 2" xfId="6741"/>
    <cellStyle name="a_Boo2_수량산출_백련수량_측구공 2 2" xfId="20044"/>
    <cellStyle name="a_Boo2_수량산출_백련수량_측구공 2 3" xfId="20045"/>
    <cellStyle name="a_Boo2_수량산출_백련수량_측구공 2 4" xfId="20046"/>
    <cellStyle name="a_Boo2_수량산출_백련수량_측구공 3" xfId="20047"/>
    <cellStyle name="a_Boo2_수량산출_백련수량_측구공 4" xfId="20048"/>
    <cellStyle name="a_Boo2_수량산출_백련수량_측구공 5" xfId="20049"/>
    <cellStyle name="a_Boo2_수량산출_백련수량_측구공_Sheet3" xfId="6742"/>
    <cellStyle name="a_Boo2_수량산출_백련수량_측구공_Sheet3 2" xfId="20050"/>
    <cellStyle name="a_Boo2_수량산출_백련수량_측구공_Sheet3 3" xfId="20051"/>
    <cellStyle name="a_Boo2_수량산출_백련수량_측구공_Sheet3 4" xfId="20052"/>
    <cellStyle name="a_Boo2_수량산출_상수도" xfId="6743"/>
    <cellStyle name="a_Boo2_수량산출_상수도 2" xfId="6744"/>
    <cellStyle name="a_Boo2_수량산출_상수도 2 2" xfId="20053"/>
    <cellStyle name="a_Boo2_수량산출_상수도 2 3" xfId="20054"/>
    <cellStyle name="a_Boo2_수량산출_상수도 2 4" xfId="20055"/>
    <cellStyle name="a_Boo2_수량산출_상수도 3" xfId="20056"/>
    <cellStyle name="a_Boo2_수량산출_상수도 4" xfId="20057"/>
    <cellStyle name="a_Boo2_수량산출_상수도 5" xfId="20058"/>
    <cellStyle name="a_Boo2_수량산출_상수도_Sheet3" xfId="6745"/>
    <cellStyle name="a_Boo2_수량산출_상수도_Sheet3 2" xfId="20059"/>
    <cellStyle name="a_Boo2_수량산출_상수도_Sheet3 3" xfId="20060"/>
    <cellStyle name="a_Boo2_수량산출_상수도_Sheet3 4" xfId="20061"/>
    <cellStyle name="a_Boo2_수량산출_소광수량" xfId="6746"/>
    <cellStyle name="a_Boo2_수량산출_소광수량 2" xfId="6747"/>
    <cellStyle name="a_Boo2_수량산출_소광수량 2 2" xfId="20062"/>
    <cellStyle name="a_Boo2_수량산출_소광수량 2 3" xfId="20063"/>
    <cellStyle name="a_Boo2_수량산출_소광수량 2 4" xfId="20064"/>
    <cellStyle name="a_Boo2_수량산출_소광수량 3" xfId="20065"/>
    <cellStyle name="a_Boo2_수량산출_소광수량 4" xfId="20066"/>
    <cellStyle name="a_Boo2_수량산출_소광수량 5" xfId="20067"/>
    <cellStyle name="a_Boo2_수량산출_소광수량_Sheet3" xfId="6748"/>
    <cellStyle name="a_Boo2_수량산출_소광수량_Sheet3 2" xfId="20068"/>
    <cellStyle name="a_Boo2_수량산출_소광수량_Sheet3 3" xfId="20069"/>
    <cellStyle name="a_Boo2_수량산출_소광수량_Sheet3 4" xfId="20070"/>
    <cellStyle name="a_Boo2_수량산출_소광수량_상수도" xfId="6749"/>
    <cellStyle name="a_Boo2_수량산출_소광수량_상수도 2" xfId="6750"/>
    <cellStyle name="a_Boo2_수량산출_소광수량_상수도 2 2" xfId="20071"/>
    <cellStyle name="a_Boo2_수량산출_소광수량_상수도 2 3" xfId="20072"/>
    <cellStyle name="a_Boo2_수량산출_소광수량_상수도 2 4" xfId="20073"/>
    <cellStyle name="a_Boo2_수량산출_소광수량_상수도 3" xfId="20074"/>
    <cellStyle name="a_Boo2_수량산출_소광수량_상수도 4" xfId="20075"/>
    <cellStyle name="a_Boo2_수량산출_소광수량_상수도 5" xfId="20076"/>
    <cellStyle name="a_Boo2_수량산출_소광수량_상수도_Sheet3" xfId="6751"/>
    <cellStyle name="a_Boo2_수량산출_소광수량_상수도_Sheet3 2" xfId="20077"/>
    <cellStyle name="a_Boo2_수량산출_소광수량_상수도_Sheet3 3" xfId="20078"/>
    <cellStyle name="a_Boo2_수량산출_소광수량_상수도_Sheet3 4" xfId="20079"/>
    <cellStyle name="a_Boo2_수량산출_소광수량_측구공" xfId="6752"/>
    <cellStyle name="a_Boo2_수량산출_소광수량_측구공 2" xfId="6753"/>
    <cellStyle name="a_Boo2_수량산출_소광수량_측구공 2 2" xfId="20080"/>
    <cellStyle name="a_Boo2_수량산출_소광수량_측구공 2 3" xfId="20081"/>
    <cellStyle name="a_Boo2_수량산출_소광수량_측구공 2 4" xfId="20082"/>
    <cellStyle name="a_Boo2_수량산출_소광수량_측구공 3" xfId="20083"/>
    <cellStyle name="a_Boo2_수량산출_소광수량_측구공 4" xfId="20084"/>
    <cellStyle name="a_Boo2_수량산출_소광수량_측구공 5" xfId="20085"/>
    <cellStyle name="a_Boo2_수량산출_소광수량_측구공_Sheet3" xfId="6754"/>
    <cellStyle name="a_Boo2_수량산출_소광수량_측구공_Sheet3 2" xfId="20086"/>
    <cellStyle name="a_Boo2_수량산출_소광수량_측구공_Sheet3 3" xfId="20087"/>
    <cellStyle name="a_Boo2_수량산출_소광수량_측구공_Sheet3 4" xfId="20088"/>
    <cellStyle name="a_Boo2_수량산출_장신수량" xfId="6755"/>
    <cellStyle name="a_Boo2_수량산출_장신수량 2" xfId="6756"/>
    <cellStyle name="a_Boo2_수량산출_장신수량 2 2" xfId="20089"/>
    <cellStyle name="a_Boo2_수량산출_장신수량 2 3" xfId="20090"/>
    <cellStyle name="a_Boo2_수량산출_장신수량 2 4" xfId="20091"/>
    <cellStyle name="a_Boo2_수량산출_장신수량 3" xfId="20092"/>
    <cellStyle name="a_Boo2_수량산출_장신수량 4" xfId="20093"/>
    <cellStyle name="a_Boo2_수량산출_장신수량 5" xfId="20094"/>
    <cellStyle name="a_Boo2_수량산출_장신수량_Sheet3" xfId="6757"/>
    <cellStyle name="a_Boo2_수량산출_장신수량_Sheet3 2" xfId="20095"/>
    <cellStyle name="a_Boo2_수량산출_장신수량_Sheet3 3" xfId="20096"/>
    <cellStyle name="a_Boo2_수량산출_장신수량_Sheet3 4" xfId="20097"/>
    <cellStyle name="a_Boo2_수량산출_장신수량_상수도" xfId="6758"/>
    <cellStyle name="a_Boo2_수량산출_장신수량_상수도 2" xfId="6759"/>
    <cellStyle name="a_Boo2_수량산출_장신수량_상수도 2 2" xfId="20098"/>
    <cellStyle name="a_Boo2_수량산출_장신수량_상수도 2 3" xfId="20099"/>
    <cellStyle name="a_Boo2_수량산출_장신수량_상수도 2 4" xfId="20100"/>
    <cellStyle name="a_Boo2_수량산출_장신수량_상수도 3" xfId="20101"/>
    <cellStyle name="a_Boo2_수량산출_장신수량_상수도 4" xfId="20102"/>
    <cellStyle name="a_Boo2_수량산출_장신수량_상수도 5" xfId="20103"/>
    <cellStyle name="a_Boo2_수량산출_장신수량_상수도_Sheet3" xfId="6760"/>
    <cellStyle name="a_Boo2_수량산출_장신수량_상수도_Sheet3 2" xfId="20104"/>
    <cellStyle name="a_Boo2_수량산출_장신수량_상수도_Sheet3 3" xfId="20105"/>
    <cellStyle name="a_Boo2_수량산출_장신수량_상수도_Sheet3 4" xfId="20106"/>
    <cellStyle name="a_Boo2_수량산출_장신수량_측구공" xfId="6761"/>
    <cellStyle name="a_Boo2_수량산출_장신수량_측구공 2" xfId="6762"/>
    <cellStyle name="a_Boo2_수량산출_장신수량_측구공 2 2" xfId="20107"/>
    <cellStyle name="a_Boo2_수량산출_장신수량_측구공 2 3" xfId="20108"/>
    <cellStyle name="a_Boo2_수량산출_장신수량_측구공 2 4" xfId="20109"/>
    <cellStyle name="a_Boo2_수량산출_장신수량_측구공 3" xfId="20110"/>
    <cellStyle name="a_Boo2_수량산출_장신수량_측구공 4" xfId="20111"/>
    <cellStyle name="a_Boo2_수량산출_장신수량_측구공 5" xfId="20112"/>
    <cellStyle name="a_Boo2_수량산출_장신수량_측구공_Sheet3" xfId="6763"/>
    <cellStyle name="a_Boo2_수량산출_장신수량_측구공_Sheet3 2" xfId="20113"/>
    <cellStyle name="a_Boo2_수량산출_장신수량_측구공_Sheet3 3" xfId="20114"/>
    <cellStyle name="a_Boo2_수량산출_장신수량_측구공_Sheet3 4" xfId="20115"/>
    <cellStyle name="a_Boo2_수량산출_측구공" xfId="6764"/>
    <cellStyle name="a_Boo2_수량산출_측구공 2" xfId="6765"/>
    <cellStyle name="a_Boo2_수량산출_측구공 2 2" xfId="20116"/>
    <cellStyle name="a_Boo2_수량산출_측구공 2 3" xfId="20117"/>
    <cellStyle name="a_Boo2_수량산출_측구공 2 4" xfId="20118"/>
    <cellStyle name="a_Boo2_수량산출_측구공 3" xfId="20119"/>
    <cellStyle name="a_Boo2_수량산출_측구공 4" xfId="20120"/>
    <cellStyle name="a_Boo2_수량산출_측구공 5" xfId="20121"/>
    <cellStyle name="a_Boo2_수량산출_측구공_Sheet3" xfId="6766"/>
    <cellStyle name="a_Boo2_수량산출_측구공_Sheet3 2" xfId="20122"/>
    <cellStyle name="a_Boo2_수량산출_측구공_Sheet3 3" xfId="20123"/>
    <cellStyle name="a_Boo2_수량산출_측구공_Sheet3 4" xfId="20124"/>
    <cellStyle name="a_Boo2_인월중군소하천" xfId="6767"/>
    <cellStyle name="a_Boo2_인월중군소하천 2" xfId="6768"/>
    <cellStyle name="a_Boo2_인월중군소하천 2 2" xfId="20125"/>
    <cellStyle name="a_Boo2_인월중군소하천 2 3" xfId="20126"/>
    <cellStyle name="a_Boo2_인월중군소하천 2 4" xfId="20127"/>
    <cellStyle name="a_Boo2_인월중군소하천 3" xfId="20128"/>
    <cellStyle name="a_Boo2_인월중군소하천 4" xfId="20129"/>
    <cellStyle name="a_Boo2_인월중군소하천 5" xfId="20130"/>
    <cellStyle name="a_Boo2_인월중군소하천_Sheet3" xfId="6769"/>
    <cellStyle name="a_Boo2_인월중군소하천_Sheet3 2" xfId="20131"/>
    <cellStyle name="a_Boo2_인월중군소하천_Sheet3 3" xfId="20132"/>
    <cellStyle name="a_Boo2_인월중군소하천_Sheet3 4" xfId="20133"/>
    <cellStyle name="a_Boo2_인월중군소하천_백련수량" xfId="6770"/>
    <cellStyle name="a_Boo2_인월중군소하천_백련수량 2" xfId="6771"/>
    <cellStyle name="a_Boo2_인월중군소하천_백련수량 2 2" xfId="20134"/>
    <cellStyle name="a_Boo2_인월중군소하천_백련수량 2 3" xfId="20135"/>
    <cellStyle name="a_Boo2_인월중군소하천_백련수량 2 4" xfId="20136"/>
    <cellStyle name="a_Boo2_인월중군소하천_백련수량 3" xfId="20137"/>
    <cellStyle name="a_Boo2_인월중군소하천_백련수량 4" xfId="20138"/>
    <cellStyle name="a_Boo2_인월중군소하천_백련수량 5" xfId="20139"/>
    <cellStyle name="a_Boo2_인월중군소하천_백련수량_Sheet3" xfId="6772"/>
    <cellStyle name="a_Boo2_인월중군소하천_백련수량_Sheet3 2" xfId="20140"/>
    <cellStyle name="a_Boo2_인월중군소하천_백련수량_Sheet3 3" xfId="20141"/>
    <cellStyle name="a_Boo2_인월중군소하천_백련수량_Sheet3 4" xfId="20142"/>
    <cellStyle name="a_Boo2_인월중군소하천_백련수량_상수도" xfId="6773"/>
    <cellStyle name="a_Boo2_인월중군소하천_백련수량_상수도 2" xfId="6774"/>
    <cellStyle name="a_Boo2_인월중군소하천_백련수량_상수도 2 2" xfId="20143"/>
    <cellStyle name="a_Boo2_인월중군소하천_백련수량_상수도 2 3" xfId="20144"/>
    <cellStyle name="a_Boo2_인월중군소하천_백련수량_상수도 2 4" xfId="20145"/>
    <cellStyle name="a_Boo2_인월중군소하천_백련수량_상수도 3" xfId="20146"/>
    <cellStyle name="a_Boo2_인월중군소하천_백련수량_상수도 4" xfId="20147"/>
    <cellStyle name="a_Boo2_인월중군소하천_백련수량_상수도 5" xfId="20148"/>
    <cellStyle name="a_Boo2_인월중군소하천_백련수량_상수도_Sheet3" xfId="6775"/>
    <cellStyle name="a_Boo2_인월중군소하천_백련수량_상수도_Sheet3 2" xfId="20149"/>
    <cellStyle name="a_Boo2_인월중군소하천_백련수량_상수도_Sheet3 3" xfId="20150"/>
    <cellStyle name="a_Boo2_인월중군소하천_백련수량_상수도_Sheet3 4" xfId="20151"/>
    <cellStyle name="a_Boo2_인월중군소하천_백련수량_측구공" xfId="6776"/>
    <cellStyle name="a_Boo2_인월중군소하천_백련수량_측구공 2" xfId="6777"/>
    <cellStyle name="a_Boo2_인월중군소하천_백련수량_측구공 2 2" xfId="20152"/>
    <cellStyle name="a_Boo2_인월중군소하천_백련수량_측구공 2 3" xfId="20153"/>
    <cellStyle name="a_Boo2_인월중군소하천_백련수량_측구공 2 4" xfId="20154"/>
    <cellStyle name="a_Boo2_인월중군소하천_백련수량_측구공 3" xfId="20155"/>
    <cellStyle name="a_Boo2_인월중군소하천_백련수량_측구공 4" xfId="20156"/>
    <cellStyle name="a_Boo2_인월중군소하천_백련수량_측구공 5" xfId="20157"/>
    <cellStyle name="a_Boo2_인월중군소하천_백련수량_측구공_Sheet3" xfId="6778"/>
    <cellStyle name="a_Boo2_인월중군소하천_백련수량_측구공_Sheet3 2" xfId="20158"/>
    <cellStyle name="a_Boo2_인월중군소하천_백련수량_측구공_Sheet3 3" xfId="20159"/>
    <cellStyle name="a_Boo2_인월중군소하천_백련수량_측구공_Sheet3 4" xfId="20160"/>
    <cellStyle name="a_Boo2_인월중군소하천_상수도" xfId="6779"/>
    <cellStyle name="a_Boo2_인월중군소하천_상수도 2" xfId="6780"/>
    <cellStyle name="a_Boo2_인월중군소하천_상수도 2 2" xfId="20161"/>
    <cellStyle name="a_Boo2_인월중군소하천_상수도 2 3" xfId="20162"/>
    <cellStyle name="a_Boo2_인월중군소하천_상수도 2 4" xfId="20163"/>
    <cellStyle name="a_Boo2_인월중군소하천_상수도 3" xfId="20164"/>
    <cellStyle name="a_Boo2_인월중군소하천_상수도 4" xfId="20165"/>
    <cellStyle name="a_Boo2_인월중군소하천_상수도 5" xfId="20166"/>
    <cellStyle name="a_Boo2_인월중군소하천_상수도_Sheet3" xfId="6781"/>
    <cellStyle name="a_Boo2_인월중군소하천_상수도_Sheet3 2" xfId="20167"/>
    <cellStyle name="a_Boo2_인월중군소하천_상수도_Sheet3 3" xfId="20168"/>
    <cellStyle name="a_Boo2_인월중군소하천_상수도_Sheet3 4" xfId="20169"/>
    <cellStyle name="a_Boo2_인월중군소하천_소광수량" xfId="6782"/>
    <cellStyle name="a_Boo2_인월중군소하천_소광수량 2" xfId="6783"/>
    <cellStyle name="a_Boo2_인월중군소하천_소광수량 2 2" xfId="20170"/>
    <cellStyle name="a_Boo2_인월중군소하천_소광수량 2 3" xfId="20171"/>
    <cellStyle name="a_Boo2_인월중군소하천_소광수량 2 4" xfId="20172"/>
    <cellStyle name="a_Boo2_인월중군소하천_소광수량 3" xfId="20173"/>
    <cellStyle name="a_Boo2_인월중군소하천_소광수량 4" xfId="20174"/>
    <cellStyle name="a_Boo2_인월중군소하천_소광수량 5" xfId="20175"/>
    <cellStyle name="a_Boo2_인월중군소하천_소광수량_Sheet3" xfId="6784"/>
    <cellStyle name="a_Boo2_인월중군소하천_소광수량_Sheet3 2" xfId="20176"/>
    <cellStyle name="a_Boo2_인월중군소하천_소광수량_Sheet3 3" xfId="20177"/>
    <cellStyle name="a_Boo2_인월중군소하천_소광수량_Sheet3 4" xfId="20178"/>
    <cellStyle name="a_Boo2_인월중군소하천_소광수량_상수도" xfId="6785"/>
    <cellStyle name="a_Boo2_인월중군소하천_소광수량_상수도 2" xfId="6786"/>
    <cellStyle name="a_Boo2_인월중군소하천_소광수량_상수도 2 2" xfId="20179"/>
    <cellStyle name="a_Boo2_인월중군소하천_소광수량_상수도 2 3" xfId="20180"/>
    <cellStyle name="a_Boo2_인월중군소하천_소광수량_상수도 2 4" xfId="20181"/>
    <cellStyle name="a_Boo2_인월중군소하천_소광수량_상수도 3" xfId="20182"/>
    <cellStyle name="a_Boo2_인월중군소하천_소광수량_상수도 4" xfId="20183"/>
    <cellStyle name="a_Boo2_인월중군소하천_소광수량_상수도 5" xfId="20184"/>
    <cellStyle name="a_Boo2_인월중군소하천_소광수량_상수도_Sheet3" xfId="6787"/>
    <cellStyle name="a_Boo2_인월중군소하천_소광수량_상수도_Sheet3 2" xfId="20185"/>
    <cellStyle name="a_Boo2_인월중군소하천_소광수량_상수도_Sheet3 3" xfId="20186"/>
    <cellStyle name="a_Boo2_인월중군소하천_소광수량_상수도_Sheet3 4" xfId="20187"/>
    <cellStyle name="a_Boo2_인월중군소하천_소광수량_측구공" xfId="6788"/>
    <cellStyle name="a_Boo2_인월중군소하천_소광수량_측구공 2" xfId="6789"/>
    <cellStyle name="a_Boo2_인월중군소하천_소광수량_측구공 2 2" xfId="20188"/>
    <cellStyle name="a_Boo2_인월중군소하천_소광수량_측구공 2 3" xfId="20189"/>
    <cellStyle name="a_Boo2_인월중군소하천_소광수량_측구공 2 4" xfId="20190"/>
    <cellStyle name="a_Boo2_인월중군소하천_소광수량_측구공 3" xfId="20191"/>
    <cellStyle name="a_Boo2_인월중군소하천_소광수량_측구공 4" xfId="20192"/>
    <cellStyle name="a_Boo2_인월중군소하천_소광수량_측구공 5" xfId="20193"/>
    <cellStyle name="a_Boo2_인월중군소하천_소광수량_측구공_Sheet3" xfId="6790"/>
    <cellStyle name="a_Boo2_인월중군소하천_소광수량_측구공_Sheet3 2" xfId="20194"/>
    <cellStyle name="a_Boo2_인월중군소하천_소광수량_측구공_Sheet3 3" xfId="20195"/>
    <cellStyle name="a_Boo2_인월중군소하천_소광수량_측구공_Sheet3 4" xfId="20196"/>
    <cellStyle name="a_Boo2_인월중군소하천_장신수량" xfId="6791"/>
    <cellStyle name="a_Boo2_인월중군소하천_장신수량 2" xfId="6792"/>
    <cellStyle name="a_Boo2_인월중군소하천_장신수량 2 2" xfId="20197"/>
    <cellStyle name="a_Boo2_인월중군소하천_장신수량 2 3" xfId="20198"/>
    <cellStyle name="a_Boo2_인월중군소하천_장신수량 2 4" xfId="20199"/>
    <cellStyle name="a_Boo2_인월중군소하천_장신수량 3" xfId="20200"/>
    <cellStyle name="a_Boo2_인월중군소하천_장신수량 4" xfId="20201"/>
    <cellStyle name="a_Boo2_인월중군소하천_장신수량 5" xfId="20202"/>
    <cellStyle name="a_Boo2_인월중군소하천_장신수량_Sheet3" xfId="6793"/>
    <cellStyle name="a_Boo2_인월중군소하천_장신수량_Sheet3 2" xfId="20203"/>
    <cellStyle name="a_Boo2_인월중군소하천_장신수량_Sheet3 3" xfId="20204"/>
    <cellStyle name="a_Boo2_인월중군소하천_장신수량_Sheet3 4" xfId="20205"/>
    <cellStyle name="a_Boo2_인월중군소하천_장신수량_상수도" xfId="6794"/>
    <cellStyle name="a_Boo2_인월중군소하천_장신수량_상수도 2" xfId="6795"/>
    <cellStyle name="a_Boo2_인월중군소하천_장신수량_상수도 2 2" xfId="20206"/>
    <cellStyle name="a_Boo2_인월중군소하천_장신수량_상수도 2 3" xfId="20207"/>
    <cellStyle name="a_Boo2_인월중군소하천_장신수량_상수도 2 4" xfId="20208"/>
    <cellStyle name="a_Boo2_인월중군소하천_장신수량_상수도 3" xfId="20209"/>
    <cellStyle name="a_Boo2_인월중군소하천_장신수량_상수도 4" xfId="20210"/>
    <cellStyle name="a_Boo2_인월중군소하천_장신수량_상수도 5" xfId="20211"/>
    <cellStyle name="a_Boo2_인월중군소하천_장신수량_상수도_Sheet3" xfId="6796"/>
    <cellStyle name="a_Boo2_인월중군소하천_장신수량_상수도_Sheet3 2" xfId="20212"/>
    <cellStyle name="a_Boo2_인월중군소하천_장신수량_상수도_Sheet3 3" xfId="20213"/>
    <cellStyle name="a_Boo2_인월중군소하천_장신수량_상수도_Sheet3 4" xfId="20214"/>
    <cellStyle name="a_Boo2_인월중군소하천_장신수량_측구공" xfId="6797"/>
    <cellStyle name="a_Boo2_인월중군소하천_장신수량_측구공 2" xfId="6798"/>
    <cellStyle name="a_Boo2_인월중군소하천_장신수량_측구공 2 2" xfId="20215"/>
    <cellStyle name="a_Boo2_인월중군소하천_장신수량_측구공 2 3" xfId="20216"/>
    <cellStyle name="a_Boo2_인월중군소하천_장신수량_측구공 2 4" xfId="20217"/>
    <cellStyle name="a_Boo2_인월중군소하천_장신수량_측구공 3" xfId="20218"/>
    <cellStyle name="a_Boo2_인월중군소하천_장신수량_측구공 4" xfId="20219"/>
    <cellStyle name="a_Boo2_인월중군소하천_장신수량_측구공 5" xfId="20220"/>
    <cellStyle name="a_Boo2_인월중군소하천_장신수량_측구공_Sheet3" xfId="6799"/>
    <cellStyle name="a_Boo2_인월중군소하천_장신수량_측구공_Sheet3 2" xfId="20221"/>
    <cellStyle name="a_Boo2_인월중군소하천_장신수량_측구공_Sheet3 3" xfId="20222"/>
    <cellStyle name="a_Boo2_인월중군소하천_장신수량_측구공_Sheet3 4" xfId="20223"/>
    <cellStyle name="a_Boo2_인월중군소하천_측구공" xfId="6800"/>
    <cellStyle name="a_Boo2_인월중군소하천_측구공 2" xfId="6801"/>
    <cellStyle name="a_Boo2_인월중군소하천_측구공 2 2" xfId="20224"/>
    <cellStyle name="a_Boo2_인월중군소하천_측구공 2 3" xfId="20225"/>
    <cellStyle name="a_Boo2_인월중군소하천_측구공 2 4" xfId="20226"/>
    <cellStyle name="a_Boo2_인월중군소하천_측구공 3" xfId="20227"/>
    <cellStyle name="a_Boo2_인월중군소하천_측구공 4" xfId="20228"/>
    <cellStyle name="a_Boo2_인월중군소하천_측구공 5" xfId="20229"/>
    <cellStyle name="a_Boo2_인월중군소하천_측구공_Sheet3" xfId="6802"/>
    <cellStyle name="a_Boo2_인월중군소하천_측구공_Sheet3 2" xfId="20230"/>
    <cellStyle name="a_Boo2_인월중군소하천_측구공_Sheet3 3" xfId="20231"/>
    <cellStyle name="a_Boo2_인월중군소하천_측구공_Sheet3 4" xfId="20232"/>
    <cellStyle name="a_Boo2_장신수량" xfId="6803"/>
    <cellStyle name="a_Boo2_장신수량 2" xfId="6804"/>
    <cellStyle name="a_Boo2_장신수량 2 2" xfId="20233"/>
    <cellStyle name="a_Boo2_장신수량 2 3" xfId="20234"/>
    <cellStyle name="a_Boo2_장신수량 2 4" xfId="20235"/>
    <cellStyle name="a_Boo2_장신수량 3" xfId="20236"/>
    <cellStyle name="a_Boo2_장신수량 4" xfId="20237"/>
    <cellStyle name="a_Boo2_장신수량 5" xfId="20238"/>
    <cellStyle name="a_Boo2_장신수량_Sheet3" xfId="6805"/>
    <cellStyle name="a_Boo2_장신수량_Sheet3 2" xfId="20239"/>
    <cellStyle name="a_Boo2_장신수량_Sheet3 3" xfId="20240"/>
    <cellStyle name="a_Boo2_장신수량_Sheet3 4" xfId="20241"/>
    <cellStyle name="a_Boo2_장신수량_상수도" xfId="6806"/>
    <cellStyle name="a_Boo2_장신수량_상수도 2" xfId="6807"/>
    <cellStyle name="a_Boo2_장신수량_상수도 2 2" xfId="20242"/>
    <cellStyle name="a_Boo2_장신수량_상수도 2 3" xfId="20243"/>
    <cellStyle name="a_Boo2_장신수량_상수도 2 4" xfId="20244"/>
    <cellStyle name="a_Boo2_장신수량_상수도 3" xfId="20245"/>
    <cellStyle name="a_Boo2_장신수량_상수도 4" xfId="20246"/>
    <cellStyle name="a_Boo2_장신수량_상수도 5" xfId="20247"/>
    <cellStyle name="a_Boo2_장신수량_상수도_Sheet3" xfId="6808"/>
    <cellStyle name="a_Boo2_장신수량_상수도_Sheet3 2" xfId="20248"/>
    <cellStyle name="a_Boo2_장신수량_상수도_Sheet3 3" xfId="20249"/>
    <cellStyle name="a_Boo2_장신수량_상수도_Sheet3 4" xfId="20250"/>
    <cellStyle name="a_Boo2_장신수량_측구공" xfId="6809"/>
    <cellStyle name="a_Boo2_장신수량_측구공 2" xfId="6810"/>
    <cellStyle name="a_Boo2_장신수량_측구공 2 2" xfId="20251"/>
    <cellStyle name="a_Boo2_장신수량_측구공 2 3" xfId="20252"/>
    <cellStyle name="a_Boo2_장신수량_측구공 2 4" xfId="20253"/>
    <cellStyle name="a_Boo2_장신수량_측구공 3" xfId="20254"/>
    <cellStyle name="a_Boo2_장신수량_측구공 4" xfId="20255"/>
    <cellStyle name="a_Boo2_장신수량_측구공 5" xfId="20256"/>
    <cellStyle name="a_Boo2_장신수량_측구공_Sheet3" xfId="6811"/>
    <cellStyle name="a_Boo2_장신수량_측구공_Sheet3 2" xfId="20257"/>
    <cellStyle name="a_Boo2_장신수량_측구공_Sheet3 3" xfId="20258"/>
    <cellStyle name="a_Boo2_장신수량_측구공_Sheet3 4" xfId="20259"/>
    <cellStyle name="a_Boo2_측구공" xfId="6812"/>
    <cellStyle name="a_Boo2_측구공 2" xfId="6813"/>
    <cellStyle name="a_Boo2_측구공 2 2" xfId="20260"/>
    <cellStyle name="a_Boo2_측구공 2 3" xfId="20261"/>
    <cellStyle name="a_Boo2_측구공 2 4" xfId="20262"/>
    <cellStyle name="a_Boo2_측구공 3" xfId="20263"/>
    <cellStyle name="a_Boo2_측구공 4" xfId="20264"/>
    <cellStyle name="a_Boo2_측구공 5" xfId="20265"/>
    <cellStyle name="a_Boo2_측구공_Sheet3" xfId="6814"/>
    <cellStyle name="a_Boo2_측구공_Sheet3 2" xfId="20266"/>
    <cellStyle name="a_Boo2_측구공_Sheet3 3" xfId="20267"/>
    <cellStyle name="a_Boo2_측구공_Sheet3 4" xfId="20268"/>
    <cellStyle name="A_Book1" xfId="6815"/>
    <cellStyle name="A_Book1_20050414" xfId="6816"/>
    <cellStyle name="A_Book1_포장품의" xfId="6817"/>
    <cellStyle name="a_Book2" xfId="6818"/>
    <cellStyle name="a_Book2 2" xfId="6819"/>
    <cellStyle name="a_Book2 2 2" xfId="20269"/>
    <cellStyle name="a_Book2 2 3" xfId="20270"/>
    <cellStyle name="a_Book2 2 4" xfId="20271"/>
    <cellStyle name="a_Book2 3" xfId="20272"/>
    <cellStyle name="a_Book2 4" xfId="20273"/>
    <cellStyle name="a_Book2 5" xfId="20274"/>
    <cellStyle name="a_Book2_Sheet3" xfId="6820"/>
    <cellStyle name="a_Book2_Sheet3 2" xfId="20275"/>
    <cellStyle name="a_Book2_Sheet3 3" xfId="20276"/>
    <cellStyle name="a_Book2_Sheet3 4" xfId="20277"/>
    <cellStyle name="a_Book2_도로수량양식" xfId="6821"/>
    <cellStyle name="a_Book2_도로수량양식 2" xfId="6822"/>
    <cellStyle name="a_Book2_도로수량양식 2 2" xfId="20278"/>
    <cellStyle name="a_Book2_도로수량양식 2 3" xfId="20279"/>
    <cellStyle name="a_Book2_도로수량양식 2 4" xfId="20280"/>
    <cellStyle name="a_Book2_도로수량양식 3" xfId="20281"/>
    <cellStyle name="a_Book2_도로수량양식 4" xfId="20282"/>
    <cellStyle name="a_Book2_도로수량양식 5" xfId="20283"/>
    <cellStyle name="a_Book2_도로수량양식_Sheet3" xfId="6823"/>
    <cellStyle name="a_Book2_도로수량양식_Sheet3 2" xfId="20284"/>
    <cellStyle name="a_Book2_도로수량양식_Sheet3 3" xfId="20285"/>
    <cellStyle name="a_Book2_도로수량양식_Sheet3 4" xfId="20286"/>
    <cellStyle name="a_Book2_도로수량양식_백련수량" xfId="6824"/>
    <cellStyle name="a_Book2_도로수량양식_백련수량 2" xfId="6825"/>
    <cellStyle name="a_Book2_도로수량양식_백련수량 2 2" xfId="20287"/>
    <cellStyle name="a_Book2_도로수량양식_백련수량 2 3" xfId="20288"/>
    <cellStyle name="a_Book2_도로수량양식_백련수량 2 4" xfId="20289"/>
    <cellStyle name="a_Book2_도로수량양식_백련수량 3" xfId="20290"/>
    <cellStyle name="a_Book2_도로수량양식_백련수량 4" xfId="20291"/>
    <cellStyle name="a_Book2_도로수량양식_백련수량 5" xfId="20292"/>
    <cellStyle name="a_Book2_도로수량양식_백련수량_Sheet3" xfId="6826"/>
    <cellStyle name="a_Book2_도로수량양식_백련수량_Sheet3 2" xfId="20293"/>
    <cellStyle name="a_Book2_도로수량양식_백련수량_Sheet3 3" xfId="20294"/>
    <cellStyle name="a_Book2_도로수량양식_백련수량_Sheet3 4" xfId="20295"/>
    <cellStyle name="a_Book2_도로수량양식_백련수량_상수도" xfId="6827"/>
    <cellStyle name="a_Book2_도로수량양식_백련수량_상수도 2" xfId="6828"/>
    <cellStyle name="a_Book2_도로수량양식_백련수량_상수도 2 2" xfId="20296"/>
    <cellStyle name="a_Book2_도로수량양식_백련수량_상수도 2 3" xfId="20297"/>
    <cellStyle name="a_Book2_도로수량양식_백련수량_상수도 2 4" xfId="20298"/>
    <cellStyle name="a_Book2_도로수량양식_백련수량_상수도 3" xfId="20299"/>
    <cellStyle name="a_Book2_도로수량양식_백련수량_상수도 4" xfId="20300"/>
    <cellStyle name="a_Book2_도로수량양식_백련수량_상수도 5" xfId="20301"/>
    <cellStyle name="a_Book2_도로수량양식_백련수량_상수도_Sheet3" xfId="6829"/>
    <cellStyle name="a_Book2_도로수량양식_백련수량_상수도_Sheet3 2" xfId="20302"/>
    <cellStyle name="a_Book2_도로수량양식_백련수량_상수도_Sheet3 3" xfId="20303"/>
    <cellStyle name="a_Book2_도로수량양식_백련수량_상수도_Sheet3 4" xfId="20304"/>
    <cellStyle name="a_Book2_도로수량양식_백련수량_측구공" xfId="6830"/>
    <cellStyle name="a_Book2_도로수량양식_백련수량_측구공 2" xfId="6831"/>
    <cellStyle name="a_Book2_도로수량양식_백련수량_측구공 2 2" xfId="20305"/>
    <cellStyle name="a_Book2_도로수량양식_백련수량_측구공 2 3" xfId="20306"/>
    <cellStyle name="a_Book2_도로수량양식_백련수량_측구공 2 4" xfId="20307"/>
    <cellStyle name="a_Book2_도로수량양식_백련수량_측구공 3" xfId="20308"/>
    <cellStyle name="a_Book2_도로수량양식_백련수량_측구공 4" xfId="20309"/>
    <cellStyle name="a_Book2_도로수량양식_백련수량_측구공 5" xfId="20310"/>
    <cellStyle name="a_Book2_도로수량양식_백련수량_측구공_Sheet3" xfId="6832"/>
    <cellStyle name="a_Book2_도로수량양식_백련수량_측구공_Sheet3 2" xfId="20311"/>
    <cellStyle name="a_Book2_도로수량양식_백련수량_측구공_Sheet3 3" xfId="20312"/>
    <cellStyle name="a_Book2_도로수량양식_백련수량_측구공_Sheet3 4" xfId="20313"/>
    <cellStyle name="a_Book2_도로수량양식_상수도" xfId="6833"/>
    <cellStyle name="a_Book2_도로수량양식_상수도 2" xfId="6834"/>
    <cellStyle name="a_Book2_도로수량양식_상수도 2 2" xfId="20314"/>
    <cellStyle name="a_Book2_도로수량양식_상수도 2 3" xfId="20315"/>
    <cellStyle name="a_Book2_도로수량양식_상수도 2 4" xfId="20316"/>
    <cellStyle name="a_Book2_도로수량양식_상수도 3" xfId="20317"/>
    <cellStyle name="a_Book2_도로수량양식_상수도 4" xfId="20318"/>
    <cellStyle name="a_Book2_도로수량양식_상수도 5" xfId="20319"/>
    <cellStyle name="a_Book2_도로수량양식_상수도_Sheet3" xfId="6835"/>
    <cellStyle name="a_Book2_도로수량양식_상수도_Sheet3 2" xfId="20320"/>
    <cellStyle name="a_Book2_도로수량양식_상수도_Sheet3 3" xfId="20321"/>
    <cellStyle name="a_Book2_도로수량양식_상수도_Sheet3 4" xfId="20322"/>
    <cellStyle name="a_Book2_도로수량양식_소광수량" xfId="6836"/>
    <cellStyle name="a_Book2_도로수량양식_소광수량 2" xfId="6837"/>
    <cellStyle name="a_Book2_도로수량양식_소광수량 2 2" xfId="20323"/>
    <cellStyle name="a_Book2_도로수량양식_소광수량 2 3" xfId="20324"/>
    <cellStyle name="a_Book2_도로수량양식_소광수량 2 4" xfId="20325"/>
    <cellStyle name="a_Book2_도로수량양식_소광수량 3" xfId="20326"/>
    <cellStyle name="a_Book2_도로수량양식_소광수량 4" xfId="20327"/>
    <cellStyle name="a_Book2_도로수량양식_소광수량 5" xfId="20328"/>
    <cellStyle name="a_Book2_도로수량양식_소광수량_Sheet3" xfId="6838"/>
    <cellStyle name="a_Book2_도로수량양식_소광수량_Sheet3 2" xfId="20329"/>
    <cellStyle name="a_Book2_도로수량양식_소광수량_Sheet3 3" xfId="20330"/>
    <cellStyle name="a_Book2_도로수량양식_소광수량_Sheet3 4" xfId="20331"/>
    <cellStyle name="a_Book2_도로수량양식_소광수량_상수도" xfId="6839"/>
    <cellStyle name="a_Book2_도로수량양식_소광수량_상수도 2" xfId="6840"/>
    <cellStyle name="a_Book2_도로수량양식_소광수량_상수도 2 2" xfId="20332"/>
    <cellStyle name="a_Book2_도로수량양식_소광수량_상수도 2 3" xfId="20333"/>
    <cellStyle name="a_Book2_도로수량양식_소광수량_상수도 2 4" xfId="20334"/>
    <cellStyle name="a_Book2_도로수량양식_소광수량_상수도 3" xfId="20335"/>
    <cellStyle name="a_Book2_도로수량양식_소광수량_상수도 4" xfId="20336"/>
    <cellStyle name="a_Book2_도로수량양식_소광수량_상수도 5" xfId="20337"/>
    <cellStyle name="a_Book2_도로수량양식_소광수량_상수도_Sheet3" xfId="6841"/>
    <cellStyle name="a_Book2_도로수량양식_소광수량_상수도_Sheet3 2" xfId="20338"/>
    <cellStyle name="a_Book2_도로수량양식_소광수량_상수도_Sheet3 3" xfId="20339"/>
    <cellStyle name="a_Book2_도로수량양식_소광수량_상수도_Sheet3 4" xfId="20340"/>
    <cellStyle name="a_Book2_도로수량양식_소광수량_측구공" xfId="6842"/>
    <cellStyle name="a_Book2_도로수량양식_소광수량_측구공 2" xfId="6843"/>
    <cellStyle name="a_Book2_도로수량양식_소광수량_측구공 2 2" xfId="20341"/>
    <cellStyle name="a_Book2_도로수량양식_소광수량_측구공 2 3" xfId="20342"/>
    <cellStyle name="a_Book2_도로수량양식_소광수량_측구공 2 4" xfId="20343"/>
    <cellStyle name="a_Book2_도로수량양식_소광수량_측구공 3" xfId="20344"/>
    <cellStyle name="a_Book2_도로수량양식_소광수량_측구공 4" xfId="20345"/>
    <cellStyle name="a_Book2_도로수량양식_소광수량_측구공 5" xfId="20346"/>
    <cellStyle name="a_Book2_도로수량양식_소광수량_측구공_Sheet3" xfId="6844"/>
    <cellStyle name="a_Book2_도로수량양식_소광수량_측구공_Sheet3 2" xfId="20347"/>
    <cellStyle name="a_Book2_도로수량양식_소광수량_측구공_Sheet3 3" xfId="20348"/>
    <cellStyle name="a_Book2_도로수량양식_소광수량_측구공_Sheet3 4" xfId="20349"/>
    <cellStyle name="a_Book2_도로수량양식_장신수량" xfId="6845"/>
    <cellStyle name="a_Book2_도로수량양식_장신수량 2" xfId="6846"/>
    <cellStyle name="a_Book2_도로수량양식_장신수량 2 2" xfId="20350"/>
    <cellStyle name="a_Book2_도로수량양식_장신수량 2 3" xfId="20351"/>
    <cellStyle name="a_Book2_도로수량양식_장신수량 2 4" xfId="20352"/>
    <cellStyle name="a_Book2_도로수량양식_장신수량 3" xfId="20353"/>
    <cellStyle name="a_Book2_도로수량양식_장신수량 4" xfId="20354"/>
    <cellStyle name="a_Book2_도로수량양식_장신수량 5" xfId="20355"/>
    <cellStyle name="a_Book2_도로수량양식_장신수량_Sheet3" xfId="6847"/>
    <cellStyle name="a_Book2_도로수량양식_장신수량_Sheet3 2" xfId="20356"/>
    <cellStyle name="a_Book2_도로수량양식_장신수량_Sheet3 3" xfId="20357"/>
    <cellStyle name="a_Book2_도로수량양식_장신수량_Sheet3 4" xfId="20358"/>
    <cellStyle name="a_Book2_도로수량양식_장신수량_상수도" xfId="6848"/>
    <cellStyle name="a_Book2_도로수량양식_장신수량_상수도 2" xfId="6849"/>
    <cellStyle name="a_Book2_도로수량양식_장신수량_상수도 2 2" xfId="20359"/>
    <cellStyle name="a_Book2_도로수량양식_장신수량_상수도 2 3" xfId="20360"/>
    <cellStyle name="a_Book2_도로수량양식_장신수량_상수도 2 4" xfId="20361"/>
    <cellStyle name="a_Book2_도로수량양식_장신수량_상수도 3" xfId="20362"/>
    <cellStyle name="a_Book2_도로수량양식_장신수량_상수도 4" xfId="20363"/>
    <cellStyle name="a_Book2_도로수량양식_장신수량_상수도 5" xfId="20364"/>
    <cellStyle name="a_Book2_도로수량양식_장신수량_상수도_Sheet3" xfId="6850"/>
    <cellStyle name="a_Book2_도로수량양식_장신수량_상수도_Sheet3 2" xfId="20365"/>
    <cellStyle name="a_Book2_도로수량양식_장신수량_상수도_Sheet3 3" xfId="20366"/>
    <cellStyle name="a_Book2_도로수량양식_장신수량_상수도_Sheet3 4" xfId="20367"/>
    <cellStyle name="a_Book2_도로수량양식_장신수량_측구공" xfId="6851"/>
    <cellStyle name="a_Book2_도로수량양식_장신수량_측구공 2" xfId="6852"/>
    <cellStyle name="a_Book2_도로수량양식_장신수량_측구공 2 2" xfId="20368"/>
    <cellStyle name="a_Book2_도로수량양식_장신수량_측구공 2 3" xfId="20369"/>
    <cellStyle name="a_Book2_도로수량양식_장신수량_측구공 2 4" xfId="20370"/>
    <cellStyle name="a_Book2_도로수량양식_장신수량_측구공 3" xfId="20371"/>
    <cellStyle name="a_Book2_도로수량양식_장신수량_측구공 4" xfId="20372"/>
    <cellStyle name="a_Book2_도로수량양식_장신수량_측구공 5" xfId="20373"/>
    <cellStyle name="a_Book2_도로수량양식_장신수량_측구공_Sheet3" xfId="6853"/>
    <cellStyle name="a_Book2_도로수량양식_장신수량_측구공_Sheet3 2" xfId="20374"/>
    <cellStyle name="a_Book2_도로수량양식_장신수량_측구공_Sheet3 3" xfId="20375"/>
    <cellStyle name="a_Book2_도로수량양식_장신수량_측구공_Sheet3 4" xfId="20376"/>
    <cellStyle name="a_Book2_도로수량양식_측구공" xfId="6854"/>
    <cellStyle name="a_Book2_도로수량양식_측구공 2" xfId="6855"/>
    <cellStyle name="a_Book2_도로수량양식_측구공 2 2" xfId="20377"/>
    <cellStyle name="a_Book2_도로수량양식_측구공 2 3" xfId="20378"/>
    <cellStyle name="a_Book2_도로수량양식_측구공 2 4" xfId="20379"/>
    <cellStyle name="a_Book2_도로수량양식_측구공 3" xfId="20380"/>
    <cellStyle name="a_Book2_도로수량양식_측구공 4" xfId="20381"/>
    <cellStyle name="a_Book2_도로수량양식_측구공 5" xfId="20382"/>
    <cellStyle name="a_Book2_도로수량양식_측구공_Sheet3" xfId="6856"/>
    <cellStyle name="a_Book2_도로수량양식_측구공_Sheet3 2" xfId="20383"/>
    <cellStyle name="a_Book2_도로수량양식_측구공_Sheet3 3" xfId="20384"/>
    <cellStyle name="a_Book2_도로수량양식_측구공_Sheet3 4" xfId="20385"/>
    <cellStyle name="a_Book2_백련수량" xfId="6857"/>
    <cellStyle name="a_Book2_백련수량 2" xfId="6858"/>
    <cellStyle name="a_Book2_백련수량 2 2" xfId="20386"/>
    <cellStyle name="a_Book2_백련수량 2 3" xfId="20387"/>
    <cellStyle name="a_Book2_백련수량 2 4" xfId="20388"/>
    <cellStyle name="a_Book2_백련수량 3" xfId="20389"/>
    <cellStyle name="a_Book2_백련수량 4" xfId="20390"/>
    <cellStyle name="a_Book2_백련수량 5" xfId="20391"/>
    <cellStyle name="a_Book2_백련수량_Sheet3" xfId="6859"/>
    <cellStyle name="a_Book2_백련수량_Sheet3 2" xfId="20392"/>
    <cellStyle name="a_Book2_백련수량_Sheet3 3" xfId="20393"/>
    <cellStyle name="a_Book2_백련수량_Sheet3 4" xfId="20394"/>
    <cellStyle name="a_Book2_백련수량_상수도" xfId="6860"/>
    <cellStyle name="a_Book2_백련수량_상수도 2" xfId="6861"/>
    <cellStyle name="a_Book2_백련수량_상수도 2 2" xfId="20395"/>
    <cellStyle name="a_Book2_백련수량_상수도 2 3" xfId="20396"/>
    <cellStyle name="a_Book2_백련수량_상수도 2 4" xfId="20397"/>
    <cellStyle name="a_Book2_백련수량_상수도 3" xfId="20398"/>
    <cellStyle name="a_Book2_백련수량_상수도 4" xfId="20399"/>
    <cellStyle name="a_Book2_백련수량_상수도 5" xfId="20400"/>
    <cellStyle name="a_Book2_백련수량_상수도_Sheet3" xfId="6862"/>
    <cellStyle name="a_Book2_백련수량_상수도_Sheet3 2" xfId="20401"/>
    <cellStyle name="a_Book2_백련수량_상수도_Sheet3 3" xfId="20402"/>
    <cellStyle name="a_Book2_백련수량_상수도_Sheet3 4" xfId="20403"/>
    <cellStyle name="a_Book2_백련수량_측구공" xfId="6863"/>
    <cellStyle name="a_Book2_백련수량_측구공 2" xfId="6864"/>
    <cellStyle name="a_Book2_백련수량_측구공 2 2" xfId="20404"/>
    <cellStyle name="a_Book2_백련수량_측구공 2 3" xfId="20405"/>
    <cellStyle name="a_Book2_백련수량_측구공 2 4" xfId="20406"/>
    <cellStyle name="a_Book2_백련수량_측구공 3" xfId="20407"/>
    <cellStyle name="a_Book2_백련수량_측구공 4" xfId="20408"/>
    <cellStyle name="a_Book2_백련수량_측구공 5" xfId="20409"/>
    <cellStyle name="a_Book2_백련수량_측구공_Sheet3" xfId="6865"/>
    <cellStyle name="a_Book2_백련수량_측구공_Sheet3 2" xfId="20410"/>
    <cellStyle name="a_Book2_백련수량_측구공_Sheet3 3" xfId="20411"/>
    <cellStyle name="a_Book2_백련수량_측구공_Sheet3 4" xfId="20412"/>
    <cellStyle name="a_Book2_상수도" xfId="6866"/>
    <cellStyle name="a_Book2_상수도 2" xfId="6867"/>
    <cellStyle name="a_Book2_상수도 2 2" xfId="20413"/>
    <cellStyle name="a_Book2_상수도 2 3" xfId="20414"/>
    <cellStyle name="a_Book2_상수도 2 4" xfId="20415"/>
    <cellStyle name="a_Book2_상수도 3" xfId="20416"/>
    <cellStyle name="a_Book2_상수도 4" xfId="20417"/>
    <cellStyle name="a_Book2_상수도 5" xfId="20418"/>
    <cellStyle name="a_Book2_상수도_Sheet3" xfId="6868"/>
    <cellStyle name="a_Book2_상수도_Sheet3 2" xfId="20419"/>
    <cellStyle name="a_Book2_상수도_Sheet3 3" xfId="20420"/>
    <cellStyle name="a_Book2_상수도_Sheet3 4" xfId="20421"/>
    <cellStyle name="a_Book2_소광수량" xfId="6869"/>
    <cellStyle name="a_Book2_소광수량 2" xfId="6870"/>
    <cellStyle name="a_Book2_소광수량 2 2" xfId="20422"/>
    <cellStyle name="a_Book2_소광수량 2 3" xfId="20423"/>
    <cellStyle name="a_Book2_소광수량 2 4" xfId="20424"/>
    <cellStyle name="a_Book2_소광수량 3" xfId="20425"/>
    <cellStyle name="a_Book2_소광수량 4" xfId="20426"/>
    <cellStyle name="a_Book2_소광수량 5" xfId="20427"/>
    <cellStyle name="a_Book2_소광수량_Sheet3" xfId="6871"/>
    <cellStyle name="a_Book2_소광수량_Sheet3 2" xfId="20428"/>
    <cellStyle name="a_Book2_소광수량_Sheet3 3" xfId="20429"/>
    <cellStyle name="a_Book2_소광수량_Sheet3 4" xfId="20430"/>
    <cellStyle name="a_Book2_소광수량_상수도" xfId="6872"/>
    <cellStyle name="a_Book2_소광수량_상수도 2" xfId="6873"/>
    <cellStyle name="a_Book2_소광수량_상수도 2 2" xfId="20431"/>
    <cellStyle name="a_Book2_소광수량_상수도 2 3" xfId="20432"/>
    <cellStyle name="a_Book2_소광수량_상수도 2 4" xfId="20433"/>
    <cellStyle name="a_Book2_소광수량_상수도 3" xfId="20434"/>
    <cellStyle name="a_Book2_소광수량_상수도 4" xfId="20435"/>
    <cellStyle name="a_Book2_소광수량_상수도 5" xfId="20436"/>
    <cellStyle name="a_Book2_소광수량_상수도_Sheet3" xfId="6874"/>
    <cellStyle name="a_Book2_소광수량_상수도_Sheet3 2" xfId="20437"/>
    <cellStyle name="a_Book2_소광수량_상수도_Sheet3 3" xfId="20438"/>
    <cellStyle name="a_Book2_소광수량_상수도_Sheet3 4" xfId="20439"/>
    <cellStyle name="a_Book2_소광수량_측구공" xfId="6875"/>
    <cellStyle name="a_Book2_소광수량_측구공 2" xfId="6876"/>
    <cellStyle name="a_Book2_소광수량_측구공 2 2" xfId="20440"/>
    <cellStyle name="a_Book2_소광수량_측구공 2 3" xfId="20441"/>
    <cellStyle name="a_Book2_소광수량_측구공 2 4" xfId="20442"/>
    <cellStyle name="a_Book2_소광수량_측구공 3" xfId="20443"/>
    <cellStyle name="a_Book2_소광수량_측구공 4" xfId="20444"/>
    <cellStyle name="a_Book2_소광수량_측구공 5" xfId="20445"/>
    <cellStyle name="a_Book2_소광수량_측구공_Sheet3" xfId="6877"/>
    <cellStyle name="a_Book2_소광수량_측구공_Sheet3 2" xfId="20446"/>
    <cellStyle name="a_Book2_소광수량_측구공_Sheet3 3" xfId="20447"/>
    <cellStyle name="a_Book2_소광수량_측구공_Sheet3 4" xfId="20448"/>
    <cellStyle name="a_Book2_수량산출" xfId="6878"/>
    <cellStyle name="a_Book2_수량산출 2" xfId="6879"/>
    <cellStyle name="a_Book2_수량산출 2 2" xfId="20449"/>
    <cellStyle name="a_Book2_수량산출 2 3" xfId="20450"/>
    <cellStyle name="a_Book2_수량산출 2 4" xfId="20451"/>
    <cellStyle name="a_Book2_수량산출 3" xfId="20452"/>
    <cellStyle name="a_Book2_수량산출 4" xfId="20453"/>
    <cellStyle name="a_Book2_수량산출 5" xfId="20454"/>
    <cellStyle name="a_Book2_수량산출_Sheet3" xfId="6880"/>
    <cellStyle name="a_Book2_수량산출_Sheet3 2" xfId="20455"/>
    <cellStyle name="a_Book2_수량산출_Sheet3 3" xfId="20456"/>
    <cellStyle name="a_Book2_수량산출_Sheet3 4" xfId="20457"/>
    <cellStyle name="a_Book2_수량산출_백련수량" xfId="6881"/>
    <cellStyle name="a_Book2_수량산출_백련수량 2" xfId="6882"/>
    <cellStyle name="a_Book2_수량산출_백련수량 2 2" xfId="20458"/>
    <cellStyle name="a_Book2_수량산출_백련수량 2 3" xfId="20459"/>
    <cellStyle name="a_Book2_수량산출_백련수량 2 4" xfId="20460"/>
    <cellStyle name="a_Book2_수량산출_백련수량 3" xfId="20461"/>
    <cellStyle name="a_Book2_수량산출_백련수량 4" xfId="20462"/>
    <cellStyle name="a_Book2_수량산출_백련수량 5" xfId="20463"/>
    <cellStyle name="a_Book2_수량산출_백련수량_Sheet3" xfId="6883"/>
    <cellStyle name="a_Book2_수량산출_백련수량_Sheet3 2" xfId="20464"/>
    <cellStyle name="a_Book2_수량산출_백련수량_Sheet3 3" xfId="20465"/>
    <cellStyle name="a_Book2_수량산출_백련수량_Sheet3 4" xfId="20466"/>
    <cellStyle name="a_Book2_수량산출_백련수량_상수도" xfId="6884"/>
    <cellStyle name="a_Book2_수량산출_백련수량_상수도 2" xfId="6885"/>
    <cellStyle name="a_Book2_수량산출_백련수량_상수도 2 2" xfId="20467"/>
    <cellStyle name="a_Book2_수량산출_백련수량_상수도 2 3" xfId="20468"/>
    <cellStyle name="a_Book2_수량산출_백련수량_상수도 2 4" xfId="20469"/>
    <cellStyle name="a_Book2_수량산출_백련수량_상수도 3" xfId="20470"/>
    <cellStyle name="a_Book2_수량산출_백련수량_상수도 4" xfId="20471"/>
    <cellStyle name="a_Book2_수량산출_백련수량_상수도 5" xfId="20472"/>
    <cellStyle name="a_Book2_수량산출_백련수량_상수도_Sheet3" xfId="6886"/>
    <cellStyle name="a_Book2_수량산출_백련수량_상수도_Sheet3 2" xfId="20473"/>
    <cellStyle name="a_Book2_수량산출_백련수량_상수도_Sheet3 3" xfId="20474"/>
    <cellStyle name="a_Book2_수량산출_백련수량_상수도_Sheet3 4" xfId="20475"/>
    <cellStyle name="a_Book2_수량산출_백련수량_측구공" xfId="6887"/>
    <cellStyle name="a_Book2_수량산출_백련수량_측구공 2" xfId="6888"/>
    <cellStyle name="a_Book2_수량산출_백련수량_측구공 2 2" xfId="20476"/>
    <cellStyle name="a_Book2_수량산출_백련수량_측구공 2 3" xfId="20477"/>
    <cellStyle name="a_Book2_수량산출_백련수량_측구공 2 4" xfId="20478"/>
    <cellStyle name="a_Book2_수량산출_백련수량_측구공 3" xfId="20479"/>
    <cellStyle name="a_Book2_수량산출_백련수량_측구공 4" xfId="20480"/>
    <cellStyle name="a_Book2_수량산출_백련수량_측구공 5" xfId="20481"/>
    <cellStyle name="a_Book2_수량산출_백련수량_측구공_Sheet3" xfId="6889"/>
    <cellStyle name="a_Book2_수량산출_백련수량_측구공_Sheet3 2" xfId="20482"/>
    <cellStyle name="a_Book2_수량산출_백련수량_측구공_Sheet3 3" xfId="20483"/>
    <cellStyle name="a_Book2_수량산출_백련수량_측구공_Sheet3 4" xfId="20484"/>
    <cellStyle name="a_Book2_수량산출_상수도" xfId="6890"/>
    <cellStyle name="a_Book2_수량산출_상수도 2" xfId="6891"/>
    <cellStyle name="a_Book2_수량산출_상수도 2 2" xfId="20485"/>
    <cellStyle name="a_Book2_수량산출_상수도 2 3" xfId="20486"/>
    <cellStyle name="a_Book2_수량산출_상수도 2 4" xfId="20487"/>
    <cellStyle name="a_Book2_수량산출_상수도 3" xfId="20488"/>
    <cellStyle name="a_Book2_수량산출_상수도 4" xfId="20489"/>
    <cellStyle name="a_Book2_수량산출_상수도 5" xfId="20490"/>
    <cellStyle name="a_Book2_수량산출_상수도_Sheet3" xfId="6892"/>
    <cellStyle name="a_Book2_수량산출_상수도_Sheet3 2" xfId="20491"/>
    <cellStyle name="a_Book2_수량산출_상수도_Sheet3 3" xfId="20492"/>
    <cellStyle name="a_Book2_수량산출_상수도_Sheet3 4" xfId="20493"/>
    <cellStyle name="a_Book2_수량산출_소광수량" xfId="6893"/>
    <cellStyle name="a_Book2_수량산출_소광수량 2" xfId="6894"/>
    <cellStyle name="a_Book2_수량산출_소광수량 2 2" xfId="20494"/>
    <cellStyle name="a_Book2_수량산출_소광수량 2 3" xfId="20495"/>
    <cellStyle name="a_Book2_수량산출_소광수량 2 4" xfId="20496"/>
    <cellStyle name="a_Book2_수량산출_소광수량 3" xfId="20497"/>
    <cellStyle name="a_Book2_수량산출_소광수량 4" xfId="20498"/>
    <cellStyle name="a_Book2_수량산출_소광수량 5" xfId="20499"/>
    <cellStyle name="a_Book2_수량산출_소광수량_Sheet3" xfId="6895"/>
    <cellStyle name="a_Book2_수량산출_소광수량_Sheet3 2" xfId="20500"/>
    <cellStyle name="a_Book2_수량산출_소광수량_Sheet3 3" xfId="20501"/>
    <cellStyle name="a_Book2_수량산출_소광수량_Sheet3 4" xfId="20502"/>
    <cellStyle name="a_Book2_수량산출_소광수량_상수도" xfId="6896"/>
    <cellStyle name="a_Book2_수량산출_소광수량_상수도 2" xfId="6897"/>
    <cellStyle name="a_Book2_수량산출_소광수량_상수도 2 2" xfId="20503"/>
    <cellStyle name="a_Book2_수량산출_소광수량_상수도 2 3" xfId="20504"/>
    <cellStyle name="a_Book2_수량산출_소광수량_상수도 2 4" xfId="20505"/>
    <cellStyle name="a_Book2_수량산출_소광수량_상수도 3" xfId="20506"/>
    <cellStyle name="a_Book2_수량산출_소광수량_상수도 4" xfId="20507"/>
    <cellStyle name="a_Book2_수량산출_소광수량_상수도 5" xfId="20508"/>
    <cellStyle name="a_Book2_수량산출_소광수량_상수도_Sheet3" xfId="6898"/>
    <cellStyle name="a_Book2_수량산출_소광수량_상수도_Sheet3 2" xfId="20509"/>
    <cellStyle name="a_Book2_수량산출_소광수량_상수도_Sheet3 3" xfId="20510"/>
    <cellStyle name="a_Book2_수량산출_소광수량_상수도_Sheet3 4" xfId="20511"/>
    <cellStyle name="a_Book2_수량산출_소광수량_측구공" xfId="6899"/>
    <cellStyle name="a_Book2_수량산출_소광수량_측구공 2" xfId="6900"/>
    <cellStyle name="a_Book2_수량산출_소광수량_측구공 2 2" xfId="20512"/>
    <cellStyle name="a_Book2_수량산출_소광수량_측구공 2 3" xfId="20513"/>
    <cellStyle name="a_Book2_수량산출_소광수량_측구공 2 4" xfId="20514"/>
    <cellStyle name="a_Book2_수량산출_소광수량_측구공 3" xfId="20515"/>
    <cellStyle name="a_Book2_수량산출_소광수량_측구공 4" xfId="20516"/>
    <cellStyle name="a_Book2_수량산출_소광수량_측구공 5" xfId="20517"/>
    <cellStyle name="a_Book2_수량산출_소광수량_측구공_Sheet3" xfId="6901"/>
    <cellStyle name="a_Book2_수량산출_소광수량_측구공_Sheet3 2" xfId="20518"/>
    <cellStyle name="a_Book2_수량산출_소광수량_측구공_Sheet3 3" xfId="20519"/>
    <cellStyle name="a_Book2_수량산출_소광수량_측구공_Sheet3 4" xfId="20520"/>
    <cellStyle name="a_Book2_수량산출_장신수량" xfId="6902"/>
    <cellStyle name="a_Book2_수량산출_장신수량 2" xfId="6903"/>
    <cellStyle name="a_Book2_수량산출_장신수량 2 2" xfId="20521"/>
    <cellStyle name="a_Book2_수량산출_장신수량 2 3" xfId="20522"/>
    <cellStyle name="a_Book2_수량산출_장신수량 2 4" xfId="20523"/>
    <cellStyle name="a_Book2_수량산출_장신수량 3" xfId="20524"/>
    <cellStyle name="a_Book2_수량산출_장신수량 4" xfId="20525"/>
    <cellStyle name="a_Book2_수량산출_장신수량 5" xfId="20526"/>
    <cellStyle name="a_Book2_수량산출_장신수량_Sheet3" xfId="6904"/>
    <cellStyle name="a_Book2_수량산출_장신수량_Sheet3 2" xfId="20527"/>
    <cellStyle name="a_Book2_수량산출_장신수량_Sheet3 3" xfId="20528"/>
    <cellStyle name="a_Book2_수량산출_장신수량_Sheet3 4" xfId="20529"/>
    <cellStyle name="a_Book2_수량산출_장신수량_상수도" xfId="6905"/>
    <cellStyle name="a_Book2_수량산출_장신수량_상수도 2" xfId="6906"/>
    <cellStyle name="a_Book2_수량산출_장신수량_상수도 2 2" xfId="20530"/>
    <cellStyle name="a_Book2_수량산출_장신수량_상수도 2 3" xfId="20531"/>
    <cellStyle name="a_Book2_수량산출_장신수량_상수도 2 4" xfId="20532"/>
    <cellStyle name="a_Book2_수량산출_장신수량_상수도 3" xfId="20533"/>
    <cellStyle name="a_Book2_수량산출_장신수량_상수도 4" xfId="20534"/>
    <cellStyle name="a_Book2_수량산출_장신수량_상수도 5" xfId="20535"/>
    <cellStyle name="a_Book2_수량산출_장신수량_상수도_Sheet3" xfId="6907"/>
    <cellStyle name="a_Book2_수량산출_장신수량_상수도_Sheet3 2" xfId="20536"/>
    <cellStyle name="a_Book2_수량산출_장신수량_상수도_Sheet3 3" xfId="20537"/>
    <cellStyle name="a_Book2_수량산출_장신수량_상수도_Sheet3 4" xfId="20538"/>
    <cellStyle name="a_Book2_수량산출_장신수량_측구공" xfId="6908"/>
    <cellStyle name="a_Book2_수량산출_장신수량_측구공 2" xfId="6909"/>
    <cellStyle name="a_Book2_수량산출_장신수량_측구공 2 2" xfId="20539"/>
    <cellStyle name="a_Book2_수량산출_장신수량_측구공 2 3" xfId="20540"/>
    <cellStyle name="a_Book2_수량산출_장신수량_측구공 2 4" xfId="20541"/>
    <cellStyle name="a_Book2_수량산출_장신수량_측구공 3" xfId="20542"/>
    <cellStyle name="a_Book2_수량산출_장신수량_측구공 4" xfId="20543"/>
    <cellStyle name="a_Book2_수량산출_장신수량_측구공 5" xfId="20544"/>
    <cellStyle name="a_Book2_수량산출_장신수량_측구공_Sheet3" xfId="6910"/>
    <cellStyle name="a_Book2_수량산출_장신수량_측구공_Sheet3 2" xfId="20545"/>
    <cellStyle name="a_Book2_수량산출_장신수량_측구공_Sheet3 3" xfId="20546"/>
    <cellStyle name="a_Book2_수량산출_장신수량_측구공_Sheet3 4" xfId="20547"/>
    <cellStyle name="a_Book2_수량산출_측구공" xfId="6911"/>
    <cellStyle name="a_Book2_수량산출_측구공 2" xfId="6912"/>
    <cellStyle name="a_Book2_수량산출_측구공 2 2" xfId="20548"/>
    <cellStyle name="a_Book2_수량산출_측구공 2 3" xfId="20549"/>
    <cellStyle name="a_Book2_수량산출_측구공 2 4" xfId="20550"/>
    <cellStyle name="a_Book2_수량산출_측구공 3" xfId="20551"/>
    <cellStyle name="a_Book2_수량산출_측구공 4" xfId="20552"/>
    <cellStyle name="a_Book2_수량산출_측구공 5" xfId="20553"/>
    <cellStyle name="a_Book2_수량산출_측구공_Sheet3" xfId="6913"/>
    <cellStyle name="a_Book2_수량산출_측구공_Sheet3 2" xfId="20554"/>
    <cellStyle name="a_Book2_수량산출_측구공_Sheet3 3" xfId="20555"/>
    <cellStyle name="a_Book2_수량산출_측구공_Sheet3 4" xfId="20556"/>
    <cellStyle name="a_Book2_인월중군소하천" xfId="6914"/>
    <cellStyle name="a_Book2_인월중군소하천 2" xfId="6915"/>
    <cellStyle name="a_Book2_인월중군소하천 2 2" xfId="20557"/>
    <cellStyle name="a_Book2_인월중군소하천 2 3" xfId="20558"/>
    <cellStyle name="a_Book2_인월중군소하천 2 4" xfId="20559"/>
    <cellStyle name="a_Book2_인월중군소하천 3" xfId="20560"/>
    <cellStyle name="a_Book2_인월중군소하천 4" xfId="20561"/>
    <cellStyle name="a_Book2_인월중군소하천 5" xfId="20562"/>
    <cellStyle name="a_Book2_인월중군소하천_Sheet3" xfId="6916"/>
    <cellStyle name="a_Book2_인월중군소하천_Sheet3 2" xfId="20563"/>
    <cellStyle name="a_Book2_인월중군소하천_Sheet3 3" xfId="20564"/>
    <cellStyle name="a_Book2_인월중군소하천_Sheet3 4" xfId="20565"/>
    <cellStyle name="a_Book2_인월중군소하천_백련수량" xfId="6917"/>
    <cellStyle name="a_Book2_인월중군소하천_백련수량 2" xfId="6918"/>
    <cellStyle name="a_Book2_인월중군소하천_백련수량 2 2" xfId="20566"/>
    <cellStyle name="a_Book2_인월중군소하천_백련수량 2 3" xfId="20567"/>
    <cellStyle name="a_Book2_인월중군소하천_백련수량 2 4" xfId="20568"/>
    <cellStyle name="a_Book2_인월중군소하천_백련수량 3" xfId="20569"/>
    <cellStyle name="a_Book2_인월중군소하천_백련수량 4" xfId="20570"/>
    <cellStyle name="a_Book2_인월중군소하천_백련수량 5" xfId="20571"/>
    <cellStyle name="a_Book2_인월중군소하천_백련수량_Sheet3" xfId="6919"/>
    <cellStyle name="a_Book2_인월중군소하천_백련수량_Sheet3 2" xfId="20572"/>
    <cellStyle name="a_Book2_인월중군소하천_백련수량_Sheet3 3" xfId="20573"/>
    <cellStyle name="a_Book2_인월중군소하천_백련수량_Sheet3 4" xfId="20574"/>
    <cellStyle name="a_Book2_인월중군소하천_백련수량_상수도" xfId="6920"/>
    <cellStyle name="a_Book2_인월중군소하천_백련수량_상수도 2" xfId="6921"/>
    <cellStyle name="a_Book2_인월중군소하천_백련수량_상수도 2 2" xfId="20575"/>
    <cellStyle name="a_Book2_인월중군소하천_백련수량_상수도 2 3" xfId="20576"/>
    <cellStyle name="a_Book2_인월중군소하천_백련수량_상수도 2 4" xfId="20577"/>
    <cellStyle name="a_Book2_인월중군소하천_백련수량_상수도 3" xfId="20578"/>
    <cellStyle name="a_Book2_인월중군소하천_백련수량_상수도 4" xfId="20579"/>
    <cellStyle name="a_Book2_인월중군소하천_백련수량_상수도 5" xfId="20580"/>
    <cellStyle name="a_Book2_인월중군소하천_백련수량_상수도_Sheet3" xfId="6922"/>
    <cellStyle name="a_Book2_인월중군소하천_백련수량_상수도_Sheet3 2" xfId="20581"/>
    <cellStyle name="a_Book2_인월중군소하천_백련수량_상수도_Sheet3 3" xfId="20582"/>
    <cellStyle name="a_Book2_인월중군소하천_백련수량_상수도_Sheet3 4" xfId="20583"/>
    <cellStyle name="a_Book2_인월중군소하천_백련수량_측구공" xfId="6923"/>
    <cellStyle name="a_Book2_인월중군소하천_백련수량_측구공 2" xfId="6924"/>
    <cellStyle name="a_Book2_인월중군소하천_백련수량_측구공 2 2" xfId="20584"/>
    <cellStyle name="a_Book2_인월중군소하천_백련수량_측구공 2 3" xfId="20585"/>
    <cellStyle name="a_Book2_인월중군소하천_백련수량_측구공 2 4" xfId="20586"/>
    <cellStyle name="a_Book2_인월중군소하천_백련수량_측구공 3" xfId="20587"/>
    <cellStyle name="a_Book2_인월중군소하천_백련수량_측구공 4" xfId="20588"/>
    <cellStyle name="a_Book2_인월중군소하천_백련수량_측구공 5" xfId="20589"/>
    <cellStyle name="a_Book2_인월중군소하천_백련수량_측구공_Sheet3" xfId="6925"/>
    <cellStyle name="a_Book2_인월중군소하천_백련수량_측구공_Sheet3 2" xfId="20590"/>
    <cellStyle name="a_Book2_인월중군소하천_백련수량_측구공_Sheet3 3" xfId="20591"/>
    <cellStyle name="a_Book2_인월중군소하천_백련수량_측구공_Sheet3 4" xfId="20592"/>
    <cellStyle name="a_Book2_인월중군소하천_상수도" xfId="6926"/>
    <cellStyle name="a_Book2_인월중군소하천_상수도 2" xfId="6927"/>
    <cellStyle name="a_Book2_인월중군소하천_상수도 2 2" xfId="20593"/>
    <cellStyle name="a_Book2_인월중군소하천_상수도 2 3" xfId="20594"/>
    <cellStyle name="a_Book2_인월중군소하천_상수도 2 4" xfId="20595"/>
    <cellStyle name="a_Book2_인월중군소하천_상수도 3" xfId="20596"/>
    <cellStyle name="a_Book2_인월중군소하천_상수도 4" xfId="20597"/>
    <cellStyle name="a_Book2_인월중군소하천_상수도 5" xfId="20598"/>
    <cellStyle name="a_Book2_인월중군소하천_상수도_Sheet3" xfId="6928"/>
    <cellStyle name="a_Book2_인월중군소하천_상수도_Sheet3 2" xfId="20599"/>
    <cellStyle name="a_Book2_인월중군소하천_상수도_Sheet3 3" xfId="20600"/>
    <cellStyle name="a_Book2_인월중군소하천_상수도_Sheet3 4" xfId="20601"/>
    <cellStyle name="a_Book2_인월중군소하천_소광수량" xfId="6929"/>
    <cellStyle name="a_Book2_인월중군소하천_소광수량 2" xfId="6930"/>
    <cellStyle name="a_Book2_인월중군소하천_소광수량 2 2" xfId="20602"/>
    <cellStyle name="a_Book2_인월중군소하천_소광수량 2 3" xfId="20603"/>
    <cellStyle name="a_Book2_인월중군소하천_소광수량 2 4" xfId="20604"/>
    <cellStyle name="a_Book2_인월중군소하천_소광수량 3" xfId="20605"/>
    <cellStyle name="a_Book2_인월중군소하천_소광수량 4" xfId="20606"/>
    <cellStyle name="a_Book2_인월중군소하천_소광수량 5" xfId="20607"/>
    <cellStyle name="a_Book2_인월중군소하천_소광수량_Sheet3" xfId="6931"/>
    <cellStyle name="a_Book2_인월중군소하천_소광수량_Sheet3 2" xfId="20608"/>
    <cellStyle name="a_Book2_인월중군소하천_소광수량_Sheet3 3" xfId="20609"/>
    <cellStyle name="a_Book2_인월중군소하천_소광수량_Sheet3 4" xfId="20610"/>
    <cellStyle name="a_Book2_인월중군소하천_소광수량_상수도" xfId="6932"/>
    <cellStyle name="a_Book2_인월중군소하천_소광수량_상수도 2" xfId="6933"/>
    <cellStyle name="a_Book2_인월중군소하천_소광수량_상수도 2 2" xfId="20611"/>
    <cellStyle name="a_Book2_인월중군소하천_소광수량_상수도 2 3" xfId="20612"/>
    <cellStyle name="a_Book2_인월중군소하천_소광수량_상수도 2 4" xfId="20613"/>
    <cellStyle name="a_Book2_인월중군소하천_소광수량_상수도 3" xfId="20614"/>
    <cellStyle name="a_Book2_인월중군소하천_소광수량_상수도 4" xfId="20615"/>
    <cellStyle name="a_Book2_인월중군소하천_소광수량_상수도 5" xfId="20616"/>
    <cellStyle name="a_Book2_인월중군소하천_소광수량_상수도_Sheet3" xfId="6934"/>
    <cellStyle name="a_Book2_인월중군소하천_소광수량_상수도_Sheet3 2" xfId="20617"/>
    <cellStyle name="a_Book2_인월중군소하천_소광수량_상수도_Sheet3 3" xfId="20618"/>
    <cellStyle name="a_Book2_인월중군소하천_소광수량_상수도_Sheet3 4" xfId="20619"/>
    <cellStyle name="a_Book2_인월중군소하천_소광수량_측구공" xfId="6935"/>
    <cellStyle name="a_Book2_인월중군소하천_소광수량_측구공 2" xfId="6936"/>
    <cellStyle name="a_Book2_인월중군소하천_소광수량_측구공 2 2" xfId="20620"/>
    <cellStyle name="a_Book2_인월중군소하천_소광수량_측구공 2 3" xfId="20621"/>
    <cellStyle name="a_Book2_인월중군소하천_소광수량_측구공 2 4" xfId="20622"/>
    <cellStyle name="a_Book2_인월중군소하천_소광수량_측구공 3" xfId="20623"/>
    <cellStyle name="a_Book2_인월중군소하천_소광수량_측구공 4" xfId="20624"/>
    <cellStyle name="a_Book2_인월중군소하천_소광수량_측구공 5" xfId="20625"/>
    <cellStyle name="a_Book2_인월중군소하천_소광수량_측구공_Sheet3" xfId="6937"/>
    <cellStyle name="a_Book2_인월중군소하천_소광수량_측구공_Sheet3 2" xfId="20626"/>
    <cellStyle name="a_Book2_인월중군소하천_소광수량_측구공_Sheet3 3" xfId="20627"/>
    <cellStyle name="a_Book2_인월중군소하천_소광수량_측구공_Sheet3 4" xfId="20628"/>
    <cellStyle name="a_Book2_인월중군소하천_장신수량" xfId="6938"/>
    <cellStyle name="a_Book2_인월중군소하천_장신수량 2" xfId="6939"/>
    <cellStyle name="a_Book2_인월중군소하천_장신수량 2 2" xfId="20629"/>
    <cellStyle name="a_Book2_인월중군소하천_장신수량 2 3" xfId="20630"/>
    <cellStyle name="a_Book2_인월중군소하천_장신수량 2 4" xfId="20631"/>
    <cellStyle name="a_Book2_인월중군소하천_장신수량 3" xfId="20632"/>
    <cellStyle name="a_Book2_인월중군소하천_장신수량 4" xfId="20633"/>
    <cellStyle name="a_Book2_인월중군소하천_장신수량 5" xfId="20634"/>
    <cellStyle name="a_Book2_인월중군소하천_장신수량_Sheet3" xfId="6940"/>
    <cellStyle name="a_Book2_인월중군소하천_장신수량_Sheet3 2" xfId="20635"/>
    <cellStyle name="a_Book2_인월중군소하천_장신수량_Sheet3 3" xfId="20636"/>
    <cellStyle name="a_Book2_인월중군소하천_장신수량_Sheet3 4" xfId="20637"/>
    <cellStyle name="a_Book2_인월중군소하천_장신수량_상수도" xfId="6941"/>
    <cellStyle name="a_Book2_인월중군소하천_장신수량_상수도 2" xfId="6942"/>
    <cellStyle name="a_Book2_인월중군소하천_장신수량_상수도 2 2" xfId="20638"/>
    <cellStyle name="a_Book2_인월중군소하천_장신수량_상수도 2 3" xfId="20639"/>
    <cellStyle name="a_Book2_인월중군소하천_장신수량_상수도 2 4" xfId="20640"/>
    <cellStyle name="a_Book2_인월중군소하천_장신수량_상수도 3" xfId="20641"/>
    <cellStyle name="a_Book2_인월중군소하천_장신수량_상수도 4" xfId="20642"/>
    <cellStyle name="a_Book2_인월중군소하천_장신수량_상수도 5" xfId="20643"/>
    <cellStyle name="a_Book2_인월중군소하천_장신수량_상수도_Sheet3" xfId="6943"/>
    <cellStyle name="a_Book2_인월중군소하천_장신수량_상수도_Sheet3 2" xfId="20644"/>
    <cellStyle name="a_Book2_인월중군소하천_장신수량_상수도_Sheet3 3" xfId="20645"/>
    <cellStyle name="a_Book2_인월중군소하천_장신수량_상수도_Sheet3 4" xfId="20646"/>
    <cellStyle name="a_Book2_인월중군소하천_장신수량_측구공" xfId="6944"/>
    <cellStyle name="a_Book2_인월중군소하천_장신수량_측구공 2" xfId="6945"/>
    <cellStyle name="a_Book2_인월중군소하천_장신수량_측구공 2 2" xfId="20647"/>
    <cellStyle name="a_Book2_인월중군소하천_장신수량_측구공 2 3" xfId="20648"/>
    <cellStyle name="a_Book2_인월중군소하천_장신수량_측구공 2 4" xfId="20649"/>
    <cellStyle name="a_Book2_인월중군소하천_장신수량_측구공 3" xfId="20650"/>
    <cellStyle name="a_Book2_인월중군소하천_장신수량_측구공 4" xfId="20651"/>
    <cellStyle name="a_Book2_인월중군소하천_장신수량_측구공 5" xfId="20652"/>
    <cellStyle name="a_Book2_인월중군소하천_장신수량_측구공_Sheet3" xfId="6946"/>
    <cellStyle name="a_Book2_인월중군소하천_장신수량_측구공_Sheet3 2" xfId="20653"/>
    <cellStyle name="a_Book2_인월중군소하천_장신수량_측구공_Sheet3 3" xfId="20654"/>
    <cellStyle name="a_Book2_인월중군소하천_장신수량_측구공_Sheet3 4" xfId="20655"/>
    <cellStyle name="a_Book2_인월중군소하천_측구공" xfId="6947"/>
    <cellStyle name="a_Book2_인월중군소하천_측구공 2" xfId="6948"/>
    <cellStyle name="a_Book2_인월중군소하천_측구공 2 2" xfId="20656"/>
    <cellStyle name="a_Book2_인월중군소하천_측구공 2 3" xfId="20657"/>
    <cellStyle name="a_Book2_인월중군소하천_측구공 2 4" xfId="20658"/>
    <cellStyle name="a_Book2_인월중군소하천_측구공 3" xfId="20659"/>
    <cellStyle name="a_Book2_인월중군소하천_측구공 4" xfId="20660"/>
    <cellStyle name="a_Book2_인월중군소하천_측구공 5" xfId="20661"/>
    <cellStyle name="a_Book2_인월중군소하천_측구공_Sheet3" xfId="6949"/>
    <cellStyle name="a_Book2_인월중군소하천_측구공_Sheet3 2" xfId="20662"/>
    <cellStyle name="a_Book2_인월중군소하천_측구공_Sheet3 3" xfId="20663"/>
    <cellStyle name="a_Book2_인월중군소하천_측구공_Sheet3 4" xfId="20664"/>
    <cellStyle name="a_Book2_장신수량" xfId="6950"/>
    <cellStyle name="a_Book2_장신수량 2" xfId="6951"/>
    <cellStyle name="a_Book2_장신수량 2 2" xfId="20665"/>
    <cellStyle name="a_Book2_장신수량 2 3" xfId="20666"/>
    <cellStyle name="a_Book2_장신수량 2 4" xfId="20667"/>
    <cellStyle name="a_Book2_장신수량 3" xfId="20668"/>
    <cellStyle name="a_Book2_장신수량 4" xfId="20669"/>
    <cellStyle name="a_Book2_장신수량 5" xfId="20670"/>
    <cellStyle name="a_Book2_장신수량_Sheet3" xfId="6952"/>
    <cellStyle name="a_Book2_장신수량_Sheet3 2" xfId="20671"/>
    <cellStyle name="a_Book2_장신수량_Sheet3 3" xfId="20672"/>
    <cellStyle name="a_Book2_장신수량_Sheet3 4" xfId="20673"/>
    <cellStyle name="a_Book2_장신수량_상수도" xfId="6953"/>
    <cellStyle name="a_Book2_장신수량_상수도 2" xfId="6954"/>
    <cellStyle name="a_Book2_장신수량_상수도 2 2" xfId="20674"/>
    <cellStyle name="a_Book2_장신수량_상수도 2 3" xfId="20675"/>
    <cellStyle name="a_Book2_장신수량_상수도 2 4" xfId="20676"/>
    <cellStyle name="a_Book2_장신수량_상수도 3" xfId="20677"/>
    <cellStyle name="a_Book2_장신수량_상수도 4" xfId="20678"/>
    <cellStyle name="a_Book2_장신수량_상수도 5" xfId="20679"/>
    <cellStyle name="a_Book2_장신수량_상수도_Sheet3" xfId="6955"/>
    <cellStyle name="a_Book2_장신수량_상수도_Sheet3 2" xfId="20680"/>
    <cellStyle name="a_Book2_장신수량_상수도_Sheet3 3" xfId="20681"/>
    <cellStyle name="a_Book2_장신수량_상수도_Sheet3 4" xfId="20682"/>
    <cellStyle name="a_Book2_장신수량_측구공" xfId="6956"/>
    <cellStyle name="a_Book2_장신수량_측구공 2" xfId="6957"/>
    <cellStyle name="a_Book2_장신수량_측구공 2 2" xfId="20683"/>
    <cellStyle name="a_Book2_장신수량_측구공 2 3" xfId="20684"/>
    <cellStyle name="a_Book2_장신수량_측구공 2 4" xfId="20685"/>
    <cellStyle name="a_Book2_장신수량_측구공 3" xfId="20686"/>
    <cellStyle name="a_Book2_장신수량_측구공 4" xfId="20687"/>
    <cellStyle name="a_Book2_장신수량_측구공 5" xfId="20688"/>
    <cellStyle name="a_Book2_장신수량_측구공_Sheet3" xfId="6958"/>
    <cellStyle name="a_Book2_장신수량_측구공_Sheet3 2" xfId="20689"/>
    <cellStyle name="a_Book2_장신수량_측구공_Sheet3 3" xfId="20690"/>
    <cellStyle name="a_Book2_장신수량_측구공_Sheet3 4" xfId="20691"/>
    <cellStyle name="a_Book2_측구공" xfId="6959"/>
    <cellStyle name="a_Book2_측구공 2" xfId="6960"/>
    <cellStyle name="a_Book2_측구공 2 2" xfId="20692"/>
    <cellStyle name="a_Book2_측구공 2 3" xfId="20693"/>
    <cellStyle name="a_Book2_측구공 2 4" xfId="20694"/>
    <cellStyle name="a_Book2_측구공 3" xfId="20695"/>
    <cellStyle name="a_Book2_측구공 4" xfId="20696"/>
    <cellStyle name="a_Book2_측구공 5" xfId="20697"/>
    <cellStyle name="a_Book2_측구공_Sheet3" xfId="6961"/>
    <cellStyle name="a_Book2_측구공_Sheet3 2" xfId="20698"/>
    <cellStyle name="a_Book2_측구공_Sheet3 3" xfId="20699"/>
    <cellStyle name="a_Book2_측구공_Sheet3 4" xfId="20700"/>
    <cellStyle name="a_Book4" xfId="6962"/>
    <cellStyle name="a_Book4 2" xfId="6963"/>
    <cellStyle name="a_Book4 2 2" xfId="20701"/>
    <cellStyle name="a_Book4 2 3" xfId="20702"/>
    <cellStyle name="a_Book4 2 4" xfId="20703"/>
    <cellStyle name="a_Book4 3" xfId="20704"/>
    <cellStyle name="a_Book4 4" xfId="20705"/>
    <cellStyle name="a_Book4 5" xfId="20706"/>
    <cellStyle name="a_Book4_Sheet3" xfId="6964"/>
    <cellStyle name="a_Book4_Sheet3 2" xfId="20707"/>
    <cellStyle name="a_Book4_Sheet3 3" xfId="20708"/>
    <cellStyle name="a_Book4_Sheet3 4" xfId="20709"/>
    <cellStyle name="a_Book4_도로수량양식" xfId="6965"/>
    <cellStyle name="a_Book4_도로수량양식 2" xfId="6966"/>
    <cellStyle name="a_Book4_도로수량양식 2 2" xfId="20710"/>
    <cellStyle name="a_Book4_도로수량양식 2 3" xfId="20711"/>
    <cellStyle name="a_Book4_도로수량양식 2 4" xfId="20712"/>
    <cellStyle name="a_Book4_도로수량양식 3" xfId="20713"/>
    <cellStyle name="a_Book4_도로수량양식 4" xfId="20714"/>
    <cellStyle name="a_Book4_도로수량양식 5" xfId="20715"/>
    <cellStyle name="a_Book4_도로수량양식_Sheet3" xfId="6967"/>
    <cellStyle name="a_Book4_도로수량양식_Sheet3 2" xfId="20716"/>
    <cellStyle name="a_Book4_도로수량양식_Sheet3 3" xfId="20717"/>
    <cellStyle name="a_Book4_도로수량양식_Sheet3 4" xfId="20718"/>
    <cellStyle name="a_Book4_도로수량양식_백련수량" xfId="6968"/>
    <cellStyle name="a_Book4_도로수량양식_백련수량 2" xfId="6969"/>
    <cellStyle name="a_Book4_도로수량양식_백련수량 2 2" xfId="20719"/>
    <cellStyle name="a_Book4_도로수량양식_백련수량 2 3" xfId="20720"/>
    <cellStyle name="a_Book4_도로수량양식_백련수량 2 4" xfId="20721"/>
    <cellStyle name="a_Book4_도로수량양식_백련수량 3" xfId="20722"/>
    <cellStyle name="a_Book4_도로수량양식_백련수량 4" xfId="20723"/>
    <cellStyle name="a_Book4_도로수량양식_백련수량 5" xfId="20724"/>
    <cellStyle name="a_Book4_도로수량양식_백련수량_Sheet3" xfId="6970"/>
    <cellStyle name="a_Book4_도로수량양식_백련수량_Sheet3 2" xfId="20725"/>
    <cellStyle name="a_Book4_도로수량양식_백련수량_Sheet3 3" xfId="20726"/>
    <cellStyle name="a_Book4_도로수량양식_백련수량_Sheet3 4" xfId="20727"/>
    <cellStyle name="a_Book4_도로수량양식_백련수량_상수도" xfId="6971"/>
    <cellStyle name="a_Book4_도로수량양식_백련수량_상수도 2" xfId="6972"/>
    <cellStyle name="a_Book4_도로수량양식_백련수량_상수도 2 2" xfId="20728"/>
    <cellStyle name="a_Book4_도로수량양식_백련수량_상수도 2 3" xfId="20729"/>
    <cellStyle name="a_Book4_도로수량양식_백련수량_상수도 2 4" xfId="20730"/>
    <cellStyle name="a_Book4_도로수량양식_백련수량_상수도 3" xfId="20731"/>
    <cellStyle name="a_Book4_도로수량양식_백련수량_상수도 4" xfId="20732"/>
    <cellStyle name="a_Book4_도로수량양식_백련수량_상수도 5" xfId="20733"/>
    <cellStyle name="a_Book4_도로수량양식_백련수량_상수도_Sheet3" xfId="6973"/>
    <cellStyle name="a_Book4_도로수량양식_백련수량_상수도_Sheet3 2" xfId="20734"/>
    <cellStyle name="a_Book4_도로수량양식_백련수량_상수도_Sheet3 3" xfId="20735"/>
    <cellStyle name="a_Book4_도로수량양식_백련수량_상수도_Sheet3 4" xfId="20736"/>
    <cellStyle name="a_Book4_도로수량양식_백련수량_측구공" xfId="6974"/>
    <cellStyle name="a_Book4_도로수량양식_백련수량_측구공 2" xfId="6975"/>
    <cellStyle name="a_Book4_도로수량양식_백련수량_측구공 2 2" xfId="20737"/>
    <cellStyle name="a_Book4_도로수량양식_백련수량_측구공 2 3" xfId="20738"/>
    <cellStyle name="a_Book4_도로수량양식_백련수량_측구공 2 4" xfId="20739"/>
    <cellStyle name="a_Book4_도로수량양식_백련수량_측구공 3" xfId="20740"/>
    <cellStyle name="a_Book4_도로수량양식_백련수량_측구공 4" xfId="20741"/>
    <cellStyle name="a_Book4_도로수량양식_백련수량_측구공 5" xfId="20742"/>
    <cellStyle name="a_Book4_도로수량양식_백련수량_측구공_Sheet3" xfId="6976"/>
    <cellStyle name="a_Book4_도로수량양식_백련수량_측구공_Sheet3 2" xfId="20743"/>
    <cellStyle name="a_Book4_도로수량양식_백련수량_측구공_Sheet3 3" xfId="20744"/>
    <cellStyle name="a_Book4_도로수량양식_백련수량_측구공_Sheet3 4" xfId="20745"/>
    <cellStyle name="a_Book4_도로수량양식_상수도" xfId="6977"/>
    <cellStyle name="a_Book4_도로수량양식_상수도 2" xfId="6978"/>
    <cellStyle name="a_Book4_도로수량양식_상수도 2 2" xfId="20746"/>
    <cellStyle name="a_Book4_도로수량양식_상수도 2 3" xfId="20747"/>
    <cellStyle name="a_Book4_도로수량양식_상수도 2 4" xfId="20748"/>
    <cellStyle name="a_Book4_도로수량양식_상수도 3" xfId="20749"/>
    <cellStyle name="a_Book4_도로수량양식_상수도 4" xfId="20750"/>
    <cellStyle name="a_Book4_도로수량양식_상수도 5" xfId="20751"/>
    <cellStyle name="a_Book4_도로수량양식_상수도_Sheet3" xfId="6979"/>
    <cellStyle name="a_Book4_도로수량양식_상수도_Sheet3 2" xfId="20752"/>
    <cellStyle name="a_Book4_도로수량양식_상수도_Sheet3 3" xfId="20753"/>
    <cellStyle name="a_Book4_도로수량양식_상수도_Sheet3 4" xfId="20754"/>
    <cellStyle name="a_Book4_도로수량양식_소광수량" xfId="6980"/>
    <cellStyle name="a_Book4_도로수량양식_소광수량 2" xfId="6981"/>
    <cellStyle name="a_Book4_도로수량양식_소광수량 2 2" xfId="20755"/>
    <cellStyle name="a_Book4_도로수량양식_소광수량 2 3" xfId="20756"/>
    <cellStyle name="a_Book4_도로수량양식_소광수량 2 4" xfId="20757"/>
    <cellStyle name="a_Book4_도로수량양식_소광수량 3" xfId="20758"/>
    <cellStyle name="a_Book4_도로수량양식_소광수량 4" xfId="20759"/>
    <cellStyle name="a_Book4_도로수량양식_소광수량 5" xfId="20760"/>
    <cellStyle name="a_Book4_도로수량양식_소광수량_Sheet3" xfId="6982"/>
    <cellStyle name="a_Book4_도로수량양식_소광수량_Sheet3 2" xfId="20761"/>
    <cellStyle name="a_Book4_도로수량양식_소광수량_Sheet3 3" xfId="20762"/>
    <cellStyle name="a_Book4_도로수량양식_소광수량_Sheet3 4" xfId="20763"/>
    <cellStyle name="a_Book4_도로수량양식_소광수량_상수도" xfId="6983"/>
    <cellStyle name="a_Book4_도로수량양식_소광수량_상수도 2" xfId="6984"/>
    <cellStyle name="a_Book4_도로수량양식_소광수량_상수도 2 2" xfId="20764"/>
    <cellStyle name="a_Book4_도로수량양식_소광수량_상수도 2 3" xfId="20765"/>
    <cellStyle name="a_Book4_도로수량양식_소광수량_상수도 2 4" xfId="20766"/>
    <cellStyle name="a_Book4_도로수량양식_소광수량_상수도 3" xfId="20767"/>
    <cellStyle name="a_Book4_도로수량양식_소광수량_상수도 4" xfId="20768"/>
    <cellStyle name="a_Book4_도로수량양식_소광수량_상수도 5" xfId="20769"/>
    <cellStyle name="a_Book4_도로수량양식_소광수량_상수도_Sheet3" xfId="6985"/>
    <cellStyle name="a_Book4_도로수량양식_소광수량_상수도_Sheet3 2" xfId="20770"/>
    <cellStyle name="a_Book4_도로수량양식_소광수량_상수도_Sheet3 3" xfId="20771"/>
    <cellStyle name="a_Book4_도로수량양식_소광수량_상수도_Sheet3 4" xfId="20772"/>
    <cellStyle name="a_Book4_도로수량양식_소광수량_측구공" xfId="6986"/>
    <cellStyle name="a_Book4_도로수량양식_소광수량_측구공 2" xfId="6987"/>
    <cellStyle name="a_Book4_도로수량양식_소광수량_측구공 2 2" xfId="20773"/>
    <cellStyle name="a_Book4_도로수량양식_소광수량_측구공 2 3" xfId="20774"/>
    <cellStyle name="a_Book4_도로수량양식_소광수량_측구공 2 4" xfId="20775"/>
    <cellStyle name="a_Book4_도로수량양식_소광수량_측구공 3" xfId="20776"/>
    <cellStyle name="a_Book4_도로수량양식_소광수량_측구공 4" xfId="20777"/>
    <cellStyle name="a_Book4_도로수량양식_소광수량_측구공 5" xfId="20778"/>
    <cellStyle name="a_Book4_도로수량양식_소광수량_측구공_Sheet3" xfId="6988"/>
    <cellStyle name="a_Book4_도로수량양식_소광수량_측구공_Sheet3 2" xfId="20779"/>
    <cellStyle name="a_Book4_도로수량양식_소광수량_측구공_Sheet3 3" xfId="20780"/>
    <cellStyle name="a_Book4_도로수량양식_소광수량_측구공_Sheet3 4" xfId="20781"/>
    <cellStyle name="a_Book4_도로수량양식_장신수량" xfId="6989"/>
    <cellStyle name="a_Book4_도로수량양식_장신수량 2" xfId="6990"/>
    <cellStyle name="a_Book4_도로수량양식_장신수량 2 2" xfId="20782"/>
    <cellStyle name="a_Book4_도로수량양식_장신수량 2 3" xfId="20783"/>
    <cellStyle name="a_Book4_도로수량양식_장신수량 2 4" xfId="20784"/>
    <cellStyle name="a_Book4_도로수량양식_장신수량 3" xfId="20785"/>
    <cellStyle name="a_Book4_도로수량양식_장신수량 4" xfId="20786"/>
    <cellStyle name="a_Book4_도로수량양식_장신수량 5" xfId="20787"/>
    <cellStyle name="a_Book4_도로수량양식_장신수량_Sheet3" xfId="6991"/>
    <cellStyle name="a_Book4_도로수량양식_장신수량_Sheet3 2" xfId="20788"/>
    <cellStyle name="a_Book4_도로수량양식_장신수량_Sheet3 3" xfId="20789"/>
    <cellStyle name="a_Book4_도로수량양식_장신수량_Sheet3 4" xfId="20790"/>
    <cellStyle name="a_Book4_도로수량양식_장신수량_상수도" xfId="6992"/>
    <cellStyle name="a_Book4_도로수량양식_장신수량_상수도 2" xfId="6993"/>
    <cellStyle name="a_Book4_도로수량양식_장신수량_상수도 2 2" xfId="20791"/>
    <cellStyle name="a_Book4_도로수량양식_장신수량_상수도 2 3" xfId="20792"/>
    <cellStyle name="a_Book4_도로수량양식_장신수량_상수도 2 4" xfId="20793"/>
    <cellStyle name="a_Book4_도로수량양식_장신수량_상수도 3" xfId="20794"/>
    <cellStyle name="a_Book4_도로수량양식_장신수량_상수도 4" xfId="20795"/>
    <cellStyle name="a_Book4_도로수량양식_장신수량_상수도 5" xfId="20796"/>
    <cellStyle name="a_Book4_도로수량양식_장신수량_상수도_Sheet3" xfId="6994"/>
    <cellStyle name="a_Book4_도로수량양식_장신수량_상수도_Sheet3 2" xfId="20797"/>
    <cellStyle name="a_Book4_도로수량양식_장신수량_상수도_Sheet3 3" xfId="20798"/>
    <cellStyle name="a_Book4_도로수량양식_장신수량_상수도_Sheet3 4" xfId="20799"/>
    <cellStyle name="a_Book4_도로수량양식_장신수량_측구공" xfId="6995"/>
    <cellStyle name="a_Book4_도로수량양식_장신수량_측구공 2" xfId="6996"/>
    <cellStyle name="a_Book4_도로수량양식_장신수량_측구공 2 2" xfId="20800"/>
    <cellStyle name="a_Book4_도로수량양식_장신수량_측구공 2 3" xfId="20801"/>
    <cellStyle name="a_Book4_도로수량양식_장신수량_측구공 2 4" xfId="20802"/>
    <cellStyle name="a_Book4_도로수량양식_장신수량_측구공 3" xfId="20803"/>
    <cellStyle name="a_Book4_도로수량양식_장신수량_측구공 4" xfId="20804"/>
    <cellStyle name="a_Book4_도로수량양식_장신수량_측구공 5" xfId="20805"/>
    <cellStyle name="a_Book4_도로수량양식_장신수량_측구공_Sheet3" xfId="6997"/>
    <cellStyle name="a_Book4_도로수량양식_장신수량_측구공_Sheet3 2" xfId="20806"/>
    <cellStyle name="a_Book4_도로수량양식_장신수량_측구공_Sheet3 3" xfId="20807"/>
    <cellStyle name="a_Book4_도로수량양식_장신수량_측구공_Sheet3 4" xfId="20808"/>
    <cellStyle name="a_Book4_도로수량양식_측구공" xfId="6998"/>
    <cellStyle name="a_Book4_도로수량양식_측구공 2" xfId="6999"/>
    <cellStyle name="a_Book4_도로수량양식_측구공 2 2" xfId="20809"/>
    <cellStyle name="a_Book4_도로수량양식_측구공 2 3" xfId="20810"/>
    <cellStyle name="a_Book4_도로수량양식_측구공 2 4" xfId="20811"/>
    <cellStyle name="a_Book4_도로수량양식_측구공 3" xfId="20812"/>
    <cellStyle name="a_Book4_도로수량양식_측구공 4" xfId="20813"/>
    <cellStyle name="a_Book4_도로수량양식_측구공 5" xfId="20814"/>
    <cellStyle name="a_Book4_도로수량양식_측구공_Sheet3" xfId="7000"/>
    <cellStyle name="a_Book4_도로수량양식_측구공_Sheet3 2" xfId="20815"/>
    <cellStyle name="a_Book4_도로수량양식_측구공_Sheet3 3" xfId="20816"/>
    <cellStyle name="a_Book4_도로수량양식_측구공_Sheet3 4" xfId="20817"/>
    <cellStyle name="a_Book4_백련수량" xfId="7001"/>
    <cellStyle name="a_Book4_백련수량 2" xfId="7002"/>
    <cellStyle name="a_Book4_백련수량 2 2" xfId="20818"/>
    <cellStyle name="a_Book4_백련수량 2 3" xfId="20819"/>
    <cellStyle name="a_Book4_백련수량 2 4" xfId="20820"/>
    <cellStyle name="a_Book4_백련수량 3" xfId="20821"/>
    <cellStyle name="a_Book4_백련수량 4" xfId="20822"/>
    <cellStyle name="a_Book4_백련수량 5" xfId="20823"/>
    <cellStyle name="a_Book4_백련수량_Sheet3" xfId="7003"/>
    <cellStyle name="a_Book4_백련수량_Sheet3 2" xfId="20824"/>
    <cellStyle name="a_Book4_백련수량_Sheet3 3" xfId="20825"/>
    <cellStyle name="a_Book4_백련수량_Sheet3 4" xfId="20826"/>
    <cellStyle name="a_Book4_백련수량_상수도" xfId="7004"/>
    <cellStyle name="a_Book4_백련수량_상수도 2" xfId="7005"/>
    <cellStyle name="a_Book4_백련수량_상수도 2 2" xfId="20827"/>
    <cellStyle name="a_Book4_백련수량_상수도 2 3" xfId="20828"/>
    <cellStyle name="a_Book4_백련수량_상수도 2 4" xfId="20829"/>
    <cellStyle name="a_Book4_백련수량_상수도 3" xfId="20830"/>
    <cellStyle name="a_Book4_백련수량_상수도 4" xfId="20831"/>
    <cellStyle name="a_Book4_백련수량_상수도 5" xfId="20832"/>
    <cellStyle name="a_Book4_백련수량_상수도_Sheet3" xfId="7006"/>
    <cellStyle name="a_Book4_백련수량_상수도_Sheet3 2" xfId="20833"/>
    <cellStyle name="a_Book4_백련수량_상수도_Sheet3 3" xfId="20834"/>
    <cellStyle name="a_Book4_백련수량_상수도_Sheet3 4" xfId="20835"/>
    <cellStyle name="a_Book4_백련수량_측구공" xfId="7007"/>
    <cellStyle name="a_Book4_백련수량_측구공 2" xfId="7008"/>
    <cellStyle name="a_Book4_백련수량_측구공 2 2" xfId="20836"/>
    <cellStyle name="a_Book4_백련수량_측구공 2 3" xfId="20837"/>
    <cellStyle name="a_Book4_백련수량_측구공 2 4" xfId="20838"/>
    <cellStyle name="a_Book4_백련수량_측구공 3" xfId="20839"/>
    <cellStyle name="a_Book4_백련수량_측구공 4" xfId="20840"/>
    <cellStyle name="a_Book4_백련수량_측구공 5" xfId="20841"/>
    <cellStyle name="a_Book4_백련수량_측구공_Sheet3" xfId="7009"/>
    <cellStyle name="a_Book4_백련수량_측구공_Sheet3 2" xfId="20842"/>
    <cellStyle name="a_Book4_백련수량_측구공_Sheet3 3" xfId="20843"/>
    <cellStyle name="a_Book4_백련수량_측구공_Sheet3 4" xfId="20844"/>
    <cellStyle name="a_Book4_상수도" xfId="7010"/>
    <cellStyle name="a_Book4_상수도 2" xfId="7011"/>
    <cellStyle name="a_Book4_상수도 2 2" xfId="20845"/>
    <cellStyle name="a_Book4_상수도 2 3" xfId="20846"/>
    <cellStyle name="a_Book4_상수도 2 4" xfId="20847"/>
    <cellStyle name="a_Book4_상수도 3" xfId="20848"/>
    <cellStyle name="a_Book4_상수도 4" xfId="20849"/>
    <cellStyle name="a_Book4_상수도 5" xfId="20850"/>
    <cellStyle name="a_Book4_상수도_Sheet3" xfId="7012"/>
    <cellStyle name="a_Book4_상수도_Sheet3 2" xfId="20851"/>
    <cellStyle name="a_Book4_상수도_Sheet3 3" xfId="20852"/>
    <cellStyle name="a_Book4_상수도_Sheet3 4" xfId="20853"/>
    <cellStyle name="a_Book4_소광수량" xfId="7013"/>
    <cellStyle name="a_Book4_소광수량 2" xfId="7014"/>
    <cellStyle name="a_Book4_소광수량 2 2" xfId="20854"/>
    <cellStyle name="a_Book4_소광수량 2 3" xfId="20855"/>
    <cellStyle name="a_Book4_소광수량 2 4" xfId="20856"/>
    <cellStyle name="a_Book4_소광수량 3" xfId="20857"/>
    <cellStyle name="a_Book4_소광수량 4" xfId="20858"/>
    <cellStyle name="a_Book4_소광수량 5" xfId="20859"/>
    <cellStyle name="a_Book4_소광수량_Sheet3" xfId="7015"/>
    <cellStyle name="a_Book4_소광수량_Sheet3 2" xfId="20860"/>
    <cellStyle name="a_Book4_소광수량_Sheet3 3" xfId="20861"/>
    <cellStyle name="a_Book4_소광수량_Sheet3 4" xfId="20862"/>
    <cellStyle name="a_Book4_소광수량_상수도" xfId="7016"/>
    <cellStyle name="a_Book4_소광수량_상수도 2" xfId="7017"/>
    <cellStyle name="a_Book4_소광수량_상수도 2 2" xfId="20863"/>
    <cellStyle name="a_Book4_소광수량_상수도 2 3" xfId="20864"/>
    <cellStyle name="a_Book4_소광수량_상수도 2 4" xfId="20865"/>
    <cellStyle name="a_Book4_소광수량_상수도 3" xfId="20866"/>
    <cellStyle name="a_Book4_소광수량_상수도 4" xfId="20867"/>
    <cellStyle name="a_Book4_소광수량_상수도 5" xfId="20868"/>
    <cellStyle name="a_Book4_소광수량_상수도_Sheet3" xfId="7018"/>
    <cellStyle name="a_Book4_소광수량_상수도_Sheet3 2" xfId="20869"/>
    <cellStyle name="a_Book4_소광수량_상수도_Sheet3 3" xfId="20870"/>
    <cellStyle name="a_Book4_소광수량_상수도_Sheet3 4" xfId="20871"/>
    <cellStyle name="a_Book4_소광수량_측구공" xfId="7019"/>
    <cellStyle name="a_Book4_소광수량_측구공 2" xfId="7020"/>
    <cellStyle name="a_Book4_소광수량_측구공 2 2" xfId="20872"/>
    <cellStyle name="a_Book4_소광수량_측구공 2 3" xfId="20873"/>
    <cellStyle name="a_Book4_소광수량_측구공 2 4" xfId="20874"/>
    <cellStyle name="a_Book4_소광수량_측구공 3" xfId="20875"/>
    <cellStyle name="a_Book4_소광수량_측구공 4" xfId="20876"/>
    <cellStyle name="a_Book4_소광수량_측구공 5" xfId="20877"/>
    <cellStyle name="a_Book4_소광수량_측구공_Sheet3" xfId="7021"/>
    <cellStyle name="a_Book4_소광수량_측구공_Sheet3 2" xfId="20878"/>
    <cellStyle name="a_Book4_소광수량_측구공_Sheet3 3" xfId="20879"/>
    <cellStyle name="a_Book4_소광수량_측구공_Sheet3 4" xfId="20880"/>
    <cellStyle name="a_Book4_수량산출" xfId="7022"/>
    <cellStyle name="a_Book4_수량산출 2" xfId="7023"/>
    <cellStyle name="a_Book4_수량산출 2 2" xfId="20881"/>
    <cellStyle name="a_Book4_수량산출 2 3" xfId="20882"/>
    <cellStyle name="a_Book4_수량산출 2 4" xfId="20883"/>
    <cellStyle name="a_Book4_수량산출 3" xfId="20884"/>
    <cellStyle name="a_Book4_수량산출 4" xfId="20885"/>
    <cellStyle name="a_Book4_수량산출 5" xfId="20886"/>
    <cellStyle name="a_Book4_수량산출_Sheet3" xfId="7024"/>
    <cellStyle name="a_Book4_수량산출_Sheet3 2" xfId="20887"/>
    <cellStyle name="a_Book4_수량산출_Sheet3 3" xfId="20888"/>
    <cellStyle name="a_Book4_수량산출_Sheet3 4" xfId="20889"/>
    <cellStyle name="a_Book4_수량산출_백련수량" xfId="7025"/>
    <cellStyle name="a_Book4_수량산출_백련수량 2" xfId="7026"/>
    <cellStyle name="a_Book4_수량산출_백련수량 2 2" xfId="20890"/>
    <cellStyle name="a_Book4_수량산출_백련수량 2 3" xfId="20891"/>
    <cellStyle name="a_Book4_수량산출_백련수량 2 4" xfId="20892"/>
    <cellStyle name="a_Book4_수량산출_백련수량 3" xfId="20893"/>
    <cellStyle name="a_Book4_수량산출_백련수량 4" xfId="20894"/>
    <cellStyle name="a_Book4_수량산출_백련수량 5" xfId="20895"/>
    <cellStyle name="a_Book4_수량산출_백련수량_Sheet3" xfId="7027"/>
    <cellStyle name="a_Book4_수량산출_백련수량_Sheet3 2" xfId="20896"/>
    <cellStyle name="a_Book4_수량산출_백련수량_Sheet3 3" xfId="20897"/>
    <cellStyle name="a_Book4_수량산출_백련수량_Sheet3 4" xfId="20898"/>
    <cellStyle name="a_Book4_수량산출_백련수량_상수도" xfId="7028"/>
    <cellStyle name="a_Book4_수량산출_백련수량_상수도 2" xfId="7029"/>
    <cellStyle name="a_Book4_수량산출_백련수량_상수도 2 2" xfId="20899"/>
    <cellStyle name="a_Book4_수량산출_백련수량_상수도 2 3" xfId="20900"/>
    <cellStyle name="a_Book4_수량산출_백련수량_상수도 2 4" xfId="20901"/>
    <cellStyle name="a_Book4_수량산출_백련수량_상수도 3" xfId="20902"/>
    <cellStyle name="a_Book4_수량산출_백련수량_상수도 4" xfId="20903"/>
    <cellStyle name="a_Book4_수량산출_백련수량_상수도 5" xfId="20904"/>
    <cellStyle name="a_Book4_수량산출_백련수량_상수도_Sheet3" xfId="7030"/>
    <cellStyle name="a_Book4_수량산출_백련수량_상수도_Sheet3 2" xfId="20905"/>
    <cellStyle name="a_Book4_수량산출_백련수량_상수도_Sheet3 3" xfId="20906"/>
    <cellStyle name="a_Book4_수량산출_백련수량_상수도_Sheet3 4" xfId="20907"/>
    <cellStyle name="a_Book4_수량산출_백련수량_측구공" xfId="7031"/>
    <cellStyle name="a_Book4_수량산출_백련수량_측구공 2" xfId="7032"/>
    <cellStyle name="a_Book4_수량산출_백련수량_측구공 2 2" xfId="20908"/>
    <cellStyle name="a_Book4_수량산출_백련수량_측구공 2 3" xfId="20909"/>
    <cellStyle name="a_Book4_수량산출_백련수량_측구공 2 4" xfId="20910"/>
    <cellStyle name="a_Book4_수량산출_백련수량_측구공 3" xfId="20911"/>
    <cellStyle name="a_Book4_수량산출_백련수량_측구공 4" xfId="20912"/>
    <cellStyle name="a_Book4_수량산출_백련수량_측구공 5" xfId="20913"/>
    <cellStyle name="a_Book4_수량산출_백련수량_측구공_Sheet3" xfId="7033"/>
    <cellStyle name="a_Book4_수량산출_백련수량_측구공_Sheet3 2" xfId="20914"/>
    <cellStyle name="a_Book4_수량산출_백련수량_측구공_Sheet3 3" xfId="20915"/>
    <cellStyle name="a_Book4_수량산출_백련수량_측구공_Sheet3 4" xfId="20916"/>
    <cellStyle name="a_Book4_수량산출_상수도" xfId="7034"/>
    <cellStyle name="a_Book4_수량산출_상수도 2" xfId="7035"/>
    <cellStyle name="a_Book4_수량산출_상수도 2 2" xfId="20917"/>
    <cellStyle name="a_Book4_수량산출_상수도 2 3" xfId="20918"/>
    <cellStyle name="a_Book4_수량산출_상수도 2 4" xfId="20919"/>
    <cellStyle name="a_Book4_수량산출_상수도 3" xfId="20920"/>
    <cellStyle name="a_Book4_수량산출_상수도 4" xfId="20921"/>
    <cellStyle name="a_Book4_수량산출_상수도 5" xfId="20922"/>
    <cellStyle name="a_Book4_수량산출_상수도_Sheet3" xfId="7036"/>
    <cellStyle name="a_Book4_수량산출_상수도_Sheet3 2" xfId="20923"/>
    <cellStyle name="a_Book4_수량산출_상수도_Sheet3 3" xfId="20924"/>
    <cellStyle name="a_Book4_수량산출_상수도_Sheet3 4" xfId="20925"/>
    <cellStyle name="a_Book4_수량산출_소광수량" xfId="7037"/>
    <cellStyle name="a_Book4_수량산출_소광수량 2" xfId="7038"/>
    <cellStyle name="a_Book4_수량산출_소광수량 2 2" xfId="20926"/>
    <cellStyle name="a_Book4_수량산출_소광수량 2 3" xfId="20927"/>
    <cellStyle name="a_Book4_수량산출_소광수량 2 4" xfId="20928"/>
    <cellStyle name="a_Book4_수량산출_소광수량 3" xfId="20929"/>
    <cellStyle name="a_Book4_수량산출_소광수량 4" xfId="20930"/>
    <cellStyle name="a_Book4_수량산출_소광수량 5" xfId="20931"/>
    <cellStyle name="a_Book4_수량산출_소광수량_Sheet3" xfId="7039"/>
    <cellStyle name="a_Book4_수량산출_소광수량_Sheet3 2" xfId="20932"/>
    <cellStyle name="a_Book4_수량산출_소광수량_Sheet3 3" xfId="20933"/>
    <cellStyle name="a_Book4_수량산출_소광수량_Sheet3 4" xfId="20934"/>
    <cellStyle name="a_Book4_수량산출_소광수량_상수도" xfId="7040"/>
    <cellStyle name="a_Book4_수량산출_소광수량_상수도 2" xfId="7041"/>
    <cellStyle name="a_Book4_수량산출_소광수량_상수도 2 2" xfId="20935"/>
    <cellStyle name="a_Book4_수량산출_소광수량_상수도 2 3" xfId="20936"/>
    <cellStyle name="a_Book4_수량산출_소광수량_상수도 2 4" xfId="20937"/>
    <cellStyle name="a_Book4_수량산출_소광수량_상수도 3" xfId="20938"/>
    <cellStyle name="a_Book4_수량산출_소광수량_상수도 4" xfId="20939"/>
    <cellStyle name="a_Book4_수량산출_소광수량_상수도 5" xfId="20940"/>
    <cellStyle name="a_Book4_수량산출_소광수량_상수도_Sheet3" xfId="7042"/>
    <cellStyle name="a_Book4_수량산출_소광수량_상수도_Sheet3 2" xfId="20941"/>
    <cellStyle name="a_Book4_수량산출_소광수량_상수도_Sheet3 3" xfId="20942"/>
    <cellStyle name="a_Book4_수량산출_소광수량_상수도_Sheet3 4" xfId="20943"/>
    <cellStyle name="a_Book4_수량산출_소광수량_측구공" xfId="7043"/>
    <cellStyle name="a_Book4_수량산출_소광수량_측구공 2" xfId="7044"/>
    <cellStyle name="a_Book4_수량산출_소광수량_측구공 2 2" xfId="20944"/>
    <cellStyle name="a_Book4_수량산출_소광수량_측구공 2 3" xfId="20945"/>
    <cellStyle name="a_Book4_수량산출_소광수량_측구공 2 4" xfId="20946"/>
    <cellStyle name="a_Book4_수량산출_소광수량_측구공 3" xfId="20947"/>
    <cellStyle name="a_Book4_수량산출_소광수량_측구공 4" xfId="20948"/>
    <cellStyle name="a_Book4_수량산출_소광수량_측구공 5" xfId="20949"/>
    <cellStyle name="a_Book4_수량산출_소광수량_측구공_Sheet3" xfId="7045"/>
    <cellStyle name="a_Book4_수량산출_소광수량_측구공_Sheet3 2" xfId="20950"/>
    <cellStyle name="a_Book4_수량산출_소광수량_측구공_Sheet3 3" xfId="20951"/>
    <cellStyle name="a_Book4_수량산출_소광수량_측구공_Sheet3 4" xfId="20952"/>
    <cellStyle name="a_Book4_수량산출_장신수량" xfId="7046"/>
    <cellStyle name="a_Book4_수량산출_장신수량 2" xfId="7047"/>
    <cellStyle name="a_Book4_수량산출_장신수량 2 2" xfId="20953"/>
    <cellStyle name="a_Book4_수량산출_장신수량 2 3" xfId="20954"/>
    <cellStyle name="a_Book4_수량산출_장신수량 2 4" xfId="20955"/>
    <cellStyle name="a_Book4_수량산출_장신수량 3" xfId="20956"/>
    <cellStyle name="a_Book4_수량산출_장신수량 4" xfId="20957"/>
    <cellStyle name="a_Book4_수량산출_장신수량 5" xfId="20958"/>
    <cellStyle name="a_Book4_수량산출_장신수량_Sheet3" xfId="7048"/>
    <cellStyle name="a_Book4_수량산출_장신수량_Sheet3 2" xfId="20959"/>
    <cellStyle name="a_Book4_수량산출_장신수량_Sheet3 3" xfId="20960"/>
    <cellStyle name="a_Book4_수량산출_장신수량_Sheet3 4" xfId="20961"/>
    <cellStyle name="a_Book4_수량산출_장신수량_상수도" xfId="7049"/>
    <cellStyle name="a_Book4_수량산출_장신수량_상수도 2" xfId="7050"/>
    <cellStyle name="a_Book4_수량산출_장신수량_상수도 2 2" xfId="20962"/>
    <cellStyle name="a_Book4_수량산출_장신수량_상수도 2 3" xfId="20963"/>
    <cellStyle name="a_Book4_수량산출_장신수량_상수도 2 4" xfId="20964"/>
    <cellStyle name="a_Book4_수량산출_장신수량_상수도 3" xfId="20965"/>
    <cellStyle name="a_Book4_수량산출_장신수량_상수도 4" xfId="20966"/>
    <cellStyle name="a_Book4_수량산출_장신수량_상수도 5" xfId="20967"/>
    <cellStyle name="a_Book4_수량산출_장신수량_상수도_Sheet3" xfId="7051"/>
    <cellStyle name="a_Book4_수량산출_장신수량_상수도_Sheet3 2" xfId="20968"/>
    <cellStyle name="a_Book4_수량산출_장신수량_상수도_Sheet3 3" xfId="20969"/>
    <cellStyle name="a_Book4_수량산출_장신수량_상수도_Sheet3 4" xfId="20970"/>
    <cellStyle name="a_Book4_수량산출_장신수량_측구공" xfId="7052"/>
    <cellStyle name="a_Book4_수량산출_장신수량_측구공 2" xfId="7053"/>
    <cellStyle name="a_Book4_수량산출_장신수량_측구공 2 2" xfId="20971"/>
    <cellStyle name="a_Book4_수량산출_장신수량_측구공 2 3" xfId="20972"/>
    <cellStyle name="a_Book4_수량산출_장신수량_측구공 2 4" xfId="20973"/>
    <cellStyle name="a_Book4_수량산출_장신수량_측구공 3" xfId="20974"/>
    <cellStyle name="a_Book4_수량산출_장신수량_측구공 4" xfId="20975"/>
    <cellStyle name="a_Book4_수량산출_장신수량_측구공 5" xfId="20976"/>
    <cellStyle name="a_Book4_수량산출_장신수량_측구공_Sheet3" xfId="7054"/>
    <cellStyle name="a_Book4_수량산출_장신수량_측구공_Sheet3 2" xfId="20977"/>
    <cellStyle name="a_Book4_수량산출_장신수량_측구공_Sheet3 3" xfId="20978"/>
    <cellStyle name="a_Book4_수량산출_장신수량_측구공_Sheet3 4" xfId="20979"/>
    <cellStyle name="a_Book4_수량산출_측구공" xfId="7055"/>
    <cellStyle name="a_Book4_수량산출_측구공 2" xfId="7056"/>
    <cellStyle name="a_Book4_수량산출_측구공 2 2" xfId="20980"/>
    <cellStyle name="a_Book4_수량산출_측구공 2 3" xfId="20981"/>
    <cellStyle name="a_Book4_수량산출_측구공 2 4" xfId="20982"/>
    <cellStyle name="a_Book4_수량산출_측구공 3" xfId="20983"/>
    <cellStyle name="a_Book4_수량산출_측구공 4" xfId="20984"/>
    <cellStyle name="a_Book4_수량산출_측구공 5" xfId="20985"/>
    <cellStyle name="a_Book4_수량산출_측구공_Sheet3" xfId="7057"/>
    <cellStyle name="a_Book4_수량산출_측구공_Sheet3 2" xfId="20986"/>
    <cellStyle name="a_Book4_수량산출_측구공_Sheet3 3" xfId="20987"/>
    <cellStyle name="a_Book4_수량산출_측구공_Sheet3 4" xfId="20988"/>
    <cellStyle name="a_Book4_인월중군소하천" xfId="7058"/>
    <cellStyle name="a_Book4_인월중군소하천 2" xfId="7059"/>
    <cellStyle name="a_Book4_인월중군소하천 2 2" xfId="20989"/>
    <cellStyle name="a_Book4_인월중군소하천 2 3" xfId="20990"/>
    <cellStyle name="a_Book4_인월중군소하천 2 4" xfId="20991"/>
    <cellStyle name="a_Book4_인월중군소하천 3" xfId="20992"/>
    <cellStyle name="a_Book4_인월중군소하천 4" xfId="20993"/>
    <cellStyle name="a_Book4_인월중군소하천 5" xfId="20994"/>
    <cellStyle name="a_Book4_인월중군소하천_Sheet3" xfId="7060"/>
    <cellStyle name="a_Book4_인월중군소하천_Sheet3 2" xfId="20995"/>
    <cellStyle name="a_Book4_인월중군소하천_Sheet3 3" xfId="20996"/>
    <cellStyle name="a_Book4_인월중군소하천_Sheet3 4" xfId="20997"/>
    <cellStyle name="a_Book4_인월중군소하천_백련수량" xfId="7061"/>
    <cellStyle name="a_Book4_인월중군소하천_백련수량 2" xfId="7062"/>
    <cellStyle name="a_Book4_인월중군소하천_백련수량 2 2" xfId="20998"/>
    <cellStyle name="a_Book4_인월중군소하천_백련수량 2 3" xfId="20999"/>
    <cellStyle name="a_Book4_인월중군소하천_백련수량 2 4" xfId="21000"/>
    <cellStyle name="a_Book4_인월중군소하천_백련수량 3" xfId="21001"/>
    <cellStyle name="a_Book4_인월중군소하천_백련수량 4" xfId="21002"/>
    <cellStyle name="a_Book4_인월중군소하천_백련수량 5" xfId="21003"/>
    <cellStyle name="a_Book4_인월중군소하천_백련수량_Sheet3" xfId="7063"/>
    <cellStyle name="a_Book4_인월중군소하천_백련수량_Sheet3 2" xfId="21004"/>
    <cellStyle name="a_Book4_인월중군소하천_백련수량_Sheet3 3" xfId="21005"/>
    <cellStyle name="a_Book4_인월중군소하천_백련수량_Sheet3 4" xfId="21006"/>
    <cellStyle name="a_Book4_인월중군소하천_백련수량_상수도" xfId="7064"/>
    <cellStyle name="a_Book4_인월중군소하천_백련수량_상수도 2" xfId="7065"/>
    <cellStyle name="a_Book4_인월중군소하천_백련수량_상수도 2 2" xfId="21007"/>
    <cellStyle name="a_Book4_인월중군소하천_백련수량_상수도 2 3" xfId="21008"/>
    <cellStyle name="a_Book4_인월중군소하천_백련수량_상수도 2 4" xfId="21009"/>
    <cellStyle name="a_Book4_인월중군소하천_백련수량_상수도 3" xfId="21010"/>
    <cellStyle name="a_Book4_인월중군소하천_백련수량_상수도 4" xfId="21011"/>
    <cellStyle name="a_Book4_인월중군소하천_백련수량_상수도 5" xfId="21012"/>
    <cellStyle name="a_Book4_인월중군소하천_백련수량_상수도_Sheet3" xfId="7066"/>
    <cellStyle name="a_Book4_인월중군소하천_백련수량_상수도_Sheet3 2" xfId="21013"/>
    <cellStyle name="a_Book4_인월중군소하천_백련수량_상수도_Sheet3 3" xfId="21014"/>
    <cellStyle name="a_Book4_인월중군소하천_백련수량_상수도_Sheet3 4" xfId="21015"/>
    <cellStyle name="a_Book4_인월중군소하천_백련수량_측구공" xfId="7067"/>
    <cellStyle name="a_Book4_인월중군소하천_백련수량_측구공 2" xfId="7068"/>
    <cellStyle name="a_Book4_인월중군소하천_백련수량_측구공 2 2" xfId="21016"/>
    <cellStyle name="a_Book4_인월중군소하천_백련수량_측구공 2 3" xfId="21017"/>
    <cellStyle name="a_Book4_인월중군소하천_백련수량_측구공 2 4" xfId="21018"/>
    <cellStyle name="a_Book4_인월중군소하천_백련수량_측구공 3" xfId="21019"/>
    <cellStyle name="a_Book4_인월중군소하천_백련수량_측구공 4" xfId="21020"/>
    <cellStyle name="a_Book4_인월중군소하천_백련수량_측구공 5" xfId="21021"/>
    <cellStyle name="a_Book4_인월중군소하천_백련수량_측구공_Sheet3" xfId="7069"/>
    <cellStyle name="a_Book4_인월중군소하천_백련수량_측구공_Sheet3 2" xfId="21022"/>
    <cellStyle name="a_Book4_인월중군소하천_백련수량_측구공_Sheet3 3" xfId="21023"/>
    <cellStyle name="a_Book4_인월중군소하천_백련수량_측구공_Sheet3 4" xfId="21024"/>
    <cellStyle name="a_Book4_인월중군소하천_상수도" xfId="7070"/>
    <cellStyle name="a_Book4_인월중군소하천_상수도 2" xfId="7071"/>
    <cellStyle name="a_Book4_인월중군소하천_상수도 2 2" xfId="21025"/>
    <cellStyle name="a_Book4_인월중군소하천_상수도 2 3" xfId="21026"/>
    <cellStyle name="a_Book4_인월중군소하천_상수도 2 4" xfId="21027"/>
    <cellStyle name="a_Book4_인월중군소하천_상수도 3" xfId="21028"/>
    <cellStyle name="a_Book4_인월중군소하천_상수도 4" xfId="21029"/>
    <cellStyle name="a_Book4_인월중군소하천_상수도 5" xfId="21030"/>
    <cellStyle name="a_Book4_인월중군소하천_상수도_Sheet3" xfId="7072"/>
    <cellStyle name="a_Book4_인월중군소하천_상수도_Sheet3 2" xfId="21031"/>
    <cellStyle name="a_Book4_인월중군소하천_상수도_Sheet3 3" xfId="21032"/>
    <cellStyle name="a_Book4_인월중군소하천_상수도_Sheet3 4" xfId="21033"/>
    <cellStyle name="a_Book4_인월중군소하천_소광수량" xfId="7073"/>
    <cellStyle name="a_Book4_인월중군소하천_소광수량 2" xfId="7074"/>
    <cellStyle name="a_Book4_인월중군소하천_소광수량 2 2" xfId="21034"/>
    <cellStyle name="a_Book4_인월중군소하천_소광수량 2 3" xfId="21035"/>
    <cellStyle name="a_Book4_인월중군소하천_소광수량 2 4" xfId="21036"/>
    <cellStyle name="a_Book4_인월중군소하천_소광수량 3" xfId="21037"/>
    <cellStyle name="a_Book4_인월중군소하천_소광수량 4" xfId="21038"/>
    <cellStyle name="a_Book4_인월중군소하천_소광수량 5" xfId="21039"/>
    <cellStyle name="a_Book4_인월중군소하천_소광수량_Sheet3" xfId="7075"/>
    <cellStyle name="a_Book4_인월중군소하천_소광수량_Sheet3 2" xfId="21040"/>
    <cellStyle name="a_Book4_인월중군소하천_소광수량_Sheet3 3" xfId="21041"/>
    <cellStyle name="a_Book4_인월중군소하천_소광수량_Sheet3 4" xfId="21042"/>
    <cellStyle name="a_Book4_인월중군소하천_소광수량_상수도" xfId="7076"/>
    <cellStyle name="a_Book4_인월중군소하천_소광수량_상수도 2" xfId="7077"/>
    <cellStyle name="a_Book4_인월중군소하천_소광수량_상수도 2 2" xfId="21043"/>
    <cellStyle name="a_Book4_인월중군소하천_소광수량_상수도 2 3" xfId="21044"/>
    <cellStyle name="a_Book4_인월중군소하천_소광수량_상수도 2 4" xfId="21045"/>
    <cellStyle name="a_Book4_인월중군소하천_소광수량_상수도 3" xfId="21046"/>
    <cellStyle name="a_Book4_인월중군소하천_소광수량_상수도 4" xfId="21047"/>
    <cellStyle name="a_Book4_인월중군소하천_소광수량_상수도 5" xfId="21048"/>
    <cellStyle name="a_Book4_인월중군소하천_소광수량_상수도_Sheet3" xfId="7078"/>
    <cellStyle name="a_Book4_인월중군소하천_소광수량_상수도_Sheet3 2" xfId="21049"/>
    <cellStyle name="a_Book4_인월중군소하천_소광수량_상수도_Sheet3 3" xfId="21050"/>
    <cellStyle name="a_Book4_인월중군소하천_소광수량_상수도_Sheet3 4" xfId="21051"/>
    <cellStyle name="a_Book4_인월중군소하천_소광수량_측구공" xfId="7079"/>
    <cellStyle name="a_Book4_인월중군소하천_소광수량_측구공 2" xfId="7080"/>
    <cellStyle name="a_Book4_인월중군소하천_소광수량_측구공 2 2" xfId="21052"/>
    <cellStyle name="a_Book4_인월중군소하천_소광수량_측구공 2 3" xfId="21053"/>
    <cellStyle name="a_Book4_인월중군소하천_소광수량_측구공 2 4" xfId="21054"/>
    <cellStyle name="a_Book4_인월중군소하천_소광수량_측구공 3" xfId="21055"/>
    <cellStyle name="a_Book4_인월중군소하천_소광수량_측구공 4" xfId="21056"/>
    <cellStyle name="a_Book4_인월중군소하천_소광수량_측구공 5" xfId="21057"/>
    <cellStyle name="a_Book4_인월중군소하천_소광수량_측구공_Sheet3" xfId="7081"/>
    <cellStyle name="a_Book4_인월중군소하천_소광수량_측구공_Sheet3 2" xfId="21058"/>
    <cellStyle name="a_Book4_인월중군소하천_소광수량_측구공_Sheet3 3" xfId="21059"/>
    <cellStyle name="a_Book4_인월중군소하천_소광수량_측구공_Sheet3 4" xfId="21060"/>
    <cellStyle name="a_Book4_인월중군소하천_장신수량" xfId="7082"/>
    <cellStyle name="a_Book4_인월중군소하천_장신수량 2" xfId="7083"/>
    <cellStyle name="a_Book4_인월중군소하천_장신수량 2 2" xfId="21061"/>
    <cellStyle name="a_Book4_인월중군소하천_장신수량 2 3" xfId="21062"/>
    <cellStyle name="a_Book4_인월중군소하천_장신수량 2 4" xfId="21063"/>
    <cellStyle name="a_Book4_인월중군소하천_장신수량 3" xfId="21064"/>
    <cellStyle name="a_Book4_인월중군소하천_장신수량 4" xfId="21065"/>
    <cellStyle name="a_Book4_인월중군소하천_장신수량 5" xfId="21066"/>
    <cellStyle name="a_Book4_인월중군소하천_장신수량_Sheet3" xfId="7084"/>
    <cellStyle name="a_Book4_인월중군소하천_장신수량_Sheet3 2" xfId="21067"/>
    <cellStyle name="a_Book4_인월중군소하천_장신수량_Sheet3 3" xfId="21068"/>
    <cellStyle name="a_Book4_인월중군소하천_장신수량_Sheet3 4" xfId="21069"/>
    <cellStyle name="a_Book4_인월중군소하천_장신수량_상수도" xfId="7085"/>
    <cellStyle name="a_Book4_인월중군소하천_장신수량_상수도 2" xfId="7086"/>
    <cellStyle name="a_Book4_인월중군소하천_장신수량_상수도 2 2" xfId="21070"/>
    <cellStyle name="a_Book4_인월중군소하천_장신수량_상수도 2 3" xfId="21071"/>
    <cellStyle name="a_Book4_인월중군소하천_장신수량_상수도 2 4" xfId="21072"/>
    <cellStyle name="a_Book4_인월중군소하천_장신수량_상수도 3" xfId="21073"/>
    <cellStyle name="a_Book4_인월중군소하천_장신수량_상수도 4" xfId="21074"/>
    <cellStyle name="a_Book4_인월중군소하천_장신수량_상수도 5" xfId="21075"/>
    <cellStyle name="a_Book4_인월중군소하천_장신수량_상수도_Sheet3" xfId="7087"/>
    <cellStyle name="a_Book4_인월중군소하천_장신수량_상수도_Sheet3 2" xfId="21076"/>
    <cellStyle name="a_Book4_인월중군소하천_장신수량_상수도_Sheet3 3" xfId="21077"/>
    <cellStyle name="a_Book4_인월중군소하천_장신수량_상수도_Sheet3 4" xfId="21078"/>
    <cellStyle name="a_Book4_인월중군소하천_장신수량_측구공" xfId="7088"/>
    <cellStyle name="a_Book4_인월중군소하천_장신수량_측구공 2" xfId="7089"/>
    <cellStyle name="a_Book4_인월중군소하천_장신수량_측구공 2 2" xfId="21079"/>
    <cellStyle name="a_Book4_인월중군소하천_장신수량_측구공 2 3" xfId="21080"/>
    <cellStyle name="a_Book4_인월중군소하천_장신수량_측구공 2 4" xfId="21081"/>
    <cellStyle name="a_Book4_인월중군소하천_장신수량_측구공 3" xfId="21082"/>
    <cellStyle name="a_Book4_인월중군소하천_장신수량_측구공 4" xfId="21083"/>
    <cellStyle name="a_Book4_인월중군소하천_장신수량_측구공 5" xfId="21084"/>
    <cellStyle name="a_Book4_인월중군소하천_장신수량_측구공_Sheet3" xfId="7090"/>
    <cellStyle name="a_Book4_인월중군소하천_장신수량_측구공_Sheet3 2" xfId="21085"/>
    <cellStyle name="a_Book4_인월중군소하천_장신수량_측구공_Sheet3 3" xfId="21086"/>
    <cellStyle name="a_Book4_인월중군소하천_장신수량_측구공_Sheet3 4" xfId="21087"/>
    <cellStyle name="a_Book4_인월중군소하천_측구공" xfId="7091"/>
    <cellStyle name="a_Book4_인월중군소하천_측구공 2" xfId="7092"/>
    <cellStyle name="a_Book4_인월중군소하천_측구공 2 2" xfId="21088"/>
    <cellStyle name="a_Book4_인월중군소하천_측구공 2 3" xfId="21089"/>
    <cellStyle name="a_Book4_인월중군소하천_측구공 2 4" xfId="21090"/>
    <cellStyle name="a_Book4_인월중군소하천_측구공 3" xfId="21091"/>
    <cellStyle name="a_Book4_인월중군소하천_측구공 4" xfId="21092"/>
    <cellStyle name="a_Book4_인월중군소하천_측구공 5" xfId="21093"/>
    <cellStyle name="a_Book4_인월중군소하천_측구공_Sheet3" xfId="7093"/>
    <cellStyle name="a_Book4_인월중군소하천_측구공_Sheet3 2" xfId="21094"/>
    <cellStyle name="a_Book4_인월중군소하천_측구공_Sheet3 3" xfId="21095"/>
    <cellStyle name="a_Book4_인월중군소하천_측구공_Sheet3 4" xfId="21096"/>
    <cellStyle name="a_Book4_장신수량" xfId="7094"/>
    <cellStyle name="a_Book4_장신수량 2" xfId="7095"/>
    <cellStyle name="a_Book4_장신수량 2 2" xfId="21097"/>
    <cellStyle name="a_Book4_장신수량 2 3" xfId="21098"/>
    <cellStyle name="a_Book4_장신수량 2 4" xfId="21099"/>
    <cellStyle name="a_Book4_장신수량 3" xfId="21100"/>
    <cellStyle name="a_Book4_장신수량 4" xfId="21101"/>
    <cellStyle name="a_Book4_장신수량 5" xfId="21102"/>
    <cellStyle name="a_Book4_장신수량_Sheet3" xfId="7096"/>
    <cellStyle name="a_Book4_장신수량_Sheet3 2" xfId="21103"/>
    <cellStyle name="a_Book4_장신수량_Sheet3 3" xfId="21104"/>
    <cellStyle name="a_Book4_장신수량_Sheet3 4" xfId="21105"/>
    <cellStyle name="a_Book4_장신수량_상수도" xfId="7097"/>
    <cellStyle name="a_Book4_장신수량_상수도 2" xfId="7098"/>
    <cellStyle name="a_Book4_장신수량_상수도 2 2" xfId="21106"/>
    <cellStyle name="a_Book4_장신수량_상수도 2 3" xfId="21107"/>
    <cellStyle name="a_Book4_장신수량_상수도 2 4" xfId="21108"/>
    <cellStyle name="a_Book4_장신수량_상수도 3" xfId="21109"/>
    <cellStyle name="a_Book4_장신수량_상수도 4" xfId="21110"/>
    <cellStyle name="a_Book4_장신수량_상수도 5" xfId="21111"/>
    <cellStyle name="a_Book4_장신수량_상수도_Sheet3" xfId="7099"/>
    <cellStyle name="a_Book4_장신수량_상수도_Sheet3 2" xfId="21112"/>
    <cellStyle name="a_Book4_장신수량_상수도_Sheet3 3" xfId="21113"/>
    <cellStyle name="a_Book4_장신수량_상수도_Sheet3 4" xfId="21114"/>
    <cellStyle name="a_Book4_장신수량_측구공" xfId="7100"/>
    <cellStyle name="a_Book4_장신수량_측구공 2" xfId="7101"/>
    <cellStyle name="a_Book4_장신수량_측구공 2 2" xfId="21115"/>
    <cellStyle name="a_Book4_장신수량_측구공 2 3" xfId="21116"/>
    <cellStyle name="a_Book4_장신수량_측구공 2 4" xfId="21117"/>
    <cellStyle name="a_Book4_장신수량_측구공 3" xfId="21118"/>
    <cellStyle name="a_Book4_장신수량_측구공 4" xfId="21119"/>
    <cellStyle name="a_Book4_장신수량_측구공 5" xfId="21120"/>
    <cellStyle name="a_Book4_장신수량_측구공_Sheet3" xfId="7102"/>
    <cellStyle name="a_Book4_장신수량_측구공_Sheet3 2" xfId="21121"/>
    <cellStyle name="a_Book4_장신수량_측구공_Sheet3 3" xfId="21122"/>
    <cellStyle name="a_Book4_장신수량_측구공_Sheet3 4" xfId="21123"/>
    <cellStyle name="a_Book4_측구공" xfId="7103"/>
    <cellStyle name="a_Book4_측구공 2" xfId="7104"/>
    <cellStyle name="a_Book4_측구공 2 2" xfId="21124"/>
    <cellStyle name="a_Book4_측구공 2 3" xfId="21125"/>
    <cellStyle name="a_Book4_측구공 2 4" xfId="21126"/>
    <cellStyle name="a_Book4_측구공 3" xfId="21127"/>
    <cellStyle name="a_Book4_측구공 4" xfId="21128"/>
    <cellStyle name="a_Book4_측구공 5" xfId="21129"/>
    <cellStyle name="a_Book4_측구공_Sheet3" xfId="7105"/>
    <cellStyle name="a_Book4_측구공_Sheet3 2" xfId="21130"/>
    <cellStyle name="a_Book4_측구공_Sheet3 3" xfId="21131"/>
    <cellStyle name="a_Book4_측구공_Sheet3 4" xfId="21132"/>
    <cellStyle name="A_CC-02 본관기초굴착 예상" xfId="21133"/>
    <cellStyle name="A_CC-02 본관기초굴착 예상 2" xfId="21134"/>
    <cellStyle name="A_CC-02 본관기초굴착 예상 3" xfId="21135"/>
    <cellStyle name="A_CC-02 본관기초굴착 예상 4" xfId="21136"/>
    <cellStyle name="A_CC-02 본관기초굴착 예상_당진78-연돌-개략공사비" xfId="21137"/>
    <cellStyle name="A_CC-02 본관기초굴착 예상_당진78-연돌-개략공사비 2" xfId="21138"/>
    <cellStyle name="A_CC-02 본관기초굴착 예상_당진78-연돌-개략공사비 3" xfId="21139"/>
    <cellStyle name="A_CC-02 본관기초굴착 예상_당진78-연돌-개략공사비 4" xfId="21140"/>
    <cellStyle name="a_Sheet3" xfId="7106"/>
    <cellStyle name="a_Sheet3 2" xfId="21141"/>
    <cellStyle name="a_Sheet3 3" xfId="21142"/>
    <cellStyle name="a_Sheet3 4" xfId="21143"/>
    <cellStyle name="A_당진78-연돌-개략공사비" xfId="21144"/>
    <cellStyle name="A_당진78-연돌-개략공사비 2" xfId="21145"/>
    <cellStyle name="A_당진78-연돌-개략공사비 3" xfId="21146"/>
    <cellStyle name="A_당진78-연돌-개략공사비 4" xfId="21147"/>
    <cellStyle name="A_도로" xfId="7107"/>
    <cellStyle name="A_본관기초굴착 예상도급" xfId="21148"/>
    <cellStyle name="A_본관기초굴착 예상도급 2" xfId="21149"/>
    <cellStyle name="A_본관기초굴착 예상도급 3" xfId="21150"/>
    <cellStyle name="A_본관기초굴착 예상도급 4" xfId="21151"/>
    <cellStyle name="A_본관기초굴착 예상도급_당진78-연돌-개략공사비" xfId="21152"/>
    <cellStyle name="A_본관기초굴착 예상도급_당진78-연돌-개략공사비 2" xfId="21153"/>
    <cellStyle name="A_본관기초굴착 예상도급_당진78-연돌-개략공사비 3" xfId="21154"/>
    <cellStyle name="A_본관기초굴착 예상도급_당진78-연돌-개략공사비 4" xfId="21155"/>
    <cellStyle name="A_부대초안" xfId="7108"/>
    <cellStyle name="A_부대초안_20050414" xfId="7109"/>
    <cellStyle name="A_부대초안_견적의뢰" xfId="7110"/>
    <cellStyle name="A_부대초안_견적의뢰_20050414" xfId="7111"/>
    <cellStyle name="A_부대초안_견적의뢰_포장품의" xfId="7112"/>
    <cellStyle name="A_부대초안_김포투찰" xfId="7113"/>
    <cellStyle name="A_부대초안_김포투찰_견적의뢰" xfId="7114"/>
    <cellStyle name="A_부대초안_김포투찰_견적의뢰_20050414" xfId="7115"/>
    <cellStyle name="A_부대초안_김포투찰_견적의뢰_포장품의" xfId="7116"/>
    <cellStyle name="A_부대초안_포장품의" xfId="7117"/>
    <cellStyle name="a_수량전체" xfId="7118"/>
    <cellStyle name="a_수량전체 2" xfId="7119"/>
    <cellStyle name="a_수량전체 2 2" xfId="21156"/>
    <cellStyle name="a_수량전체 2 3" xfId="21157"/>
    <cellStyle name="a_수량전체 2 4" xfId="21158"/>
    <cellStyle name="a_수량전체 3" xfId="21159"/>
    <cellStyle name="a_수량전체 4" xfId="21160"/>
    <cellStyle name="a_수량전체 5" xfId="21161"/>
    <cellStyle name="a_수량전체_Sheet3" xfId="7120"/>
    <cellStyle name="a_수량전체_Sheet3 2" xfId="21162"/>
    <cellStyle name="a_수량전체_Sheet3 3" xfId="21163"/>
    <cellStyle name="a_수량전체_Sheet3 4" xfId="21164"/>
    <cellStyle name="a_수량전체_도로수량양식" xfId="7121"/>
    <cellStyle name="a_수량전체_도로수량양식 2" xfId="7122"/>
    <cellStyle name="a_수량전체_도로수량양식 2 2" xfId="21165"/>
    <cellStyle name="a_수량전체_도로수량양식 2 3" xfId="21166"/>
    <cellStyle name="a_수량전체_도로수량양식 2 4" xfId="21167"/>
    <cellStyle name="a_수량전체_도로수량양식 3" xfId="21168"/>
    <cellStyle name="a_수량전체_도로수량양식 4" xfId="21169"/>
    <cellStyle name="a_수량전체_도로수량양식 5" xfId="21170"/>
    <cellStyle name="a_수량전체_도로수량양식_Sheet3" xfId="7123"/>
    <cellStyle name="a_수량전체_도로수량양식_Sheet3 2" xfId="21171"/>
    <cellStyle name="a_수량전체_도로수량양식_Sheet3 3" xfId="21172"/>
    <cellStyle name="a_수량전체_도로수량양식_Sheet3 4" xfId="21173"/>
    <cellStyle name="a_수량전체_도로수량양식_백련수량" xfId="7124"/>
    <cellStyle name="a_수량전체_도로수량양식_백련수량 2" xfId="7125"/>
    <cellStyle name="a_수량전체_도로수량양식_백련수량 2 2" xfId="21174"/>
    <cellStyle name="a_수량전체_도로수량양식_백련수량 2 3" xfId="21175"/>
    <cellStyle name="a_수량전체_도로수량양식_백련수량 2 4" xfId="21176"/>
    <cellStyle name="a_수량전체_도로수량양식_백련수량 3" xfId="21177"/>
    <cellStyle name="a_수량전체_도로수량양식_백련수량 4" xfId="21178"/>
    <cellStyle name="a_수량전체_도로수량양식_백련수량 5" xfId="21179"/>
    <cellStyle name="a_수량전체_도로수량양식_백련수량_Sheet3" xfId="7126"/>
    <cellStyle name="a_수량전체_도로수량양식_백련수량_Sheet3 2" xfId="21180"/>
    <cellStyle name="a_수량전체_도로수량양식_백련수량_Sheet3 3" xfId="21181"/>
    <cellStyle name="a_수량전체_도로수량양식_백련수량_Sheet3 4" xfId="21182"/>
    <cellStyle name="a_수량전체_도로수량양식_백련수량_상수도" xfId="7127"/>
    <cellStyle name="a_수량전체_도로수량양식_백련수량_상수도 2" xfId="7128"/>
    <cellStyle name="a_수량전체_도로수량양식_백련수량_상수도 2 2" xfId="21183"/>
    <cellStyle name="a_수량전체_도로수량양식_백련수량_상수도 2 3" xfId="21184"/>
    <cellStyle name="a_수량전체_도로수량양식_백련수량_상수도 2 4" xfId="21185"/>
    <cellStyle name="a_수량전체_도로수량양식_백련수량_상수도 3" xfId="21186"/>
    <cellStyle name="a_수량전체_도로수량양식_백련수량_상수도 4" xfId="21187"/>
    <cellStyle name="a_수량전체_도로수량양식_백련수량_상수도 5" xfId="21188"/>
    <cellStyle name="a_수량전체_도로수량양식_백련수량_상수도_Sheet3" xfId="7129"/>
    <cellStyle name="a_수량전체_도로수량양식_백련수량_상수도_Sheet3 2" xfId="21189"/>
    <cellStyle name="a_수량전체_도로수량양식_백련수량_상수도_Sheet3 3" xfId="21190"/>
    <cellStyle name="a_수량전체_도로수량양식_백련수량_상수도_Sheet3 4" xfId="21191"/>
    <cellStyle name="a_수량전체_도로수량양식_백련수량_측구공" xfId="7130"/>
    <cellStyle name="a_수량전체_도로수량양식_백련수량_측구공 2" xfId="7131"/>
    <cellStyle name="a_수량전체_도로수량양식_백련수량_측구공 2 2" xfId="21192"/>
    <cellStyle name="a_수량전체_도로수량양식_백련수량_측구공 2 3" xfId="21193"/>
    <cellStyle name="a_수량전체_도로수량양식_백련수량_측구공 2 4" xfId="21194"/>
    <cellStyle name="a_수량전체_도로수량양식_백련수량_측구공 3" xfId="21195"/>
    <cellStyle name="a_수량전체_도로수량양식_백련수량_측구공 4" xfId="21196"/>
    <cellStyle name="a_수량전체_도로수량양식_백련수량_측구공 5" xfId="21197"/>
    <cellStyle name="a_수량전체_도로수량양식_백련수량_측구공_Sheet3" xfId="7132"/>
    <cellStyle name="a_수량전체_도로수량양식_백련수량_측구공_Sheet3 2" xfId="21198"/>
    <cellStyle name="a_수량전체_도로수량양식_백련수량_측구공_Sheet3 3" xfId="21199"/>
    <cellStyle name="a_수량전체_도로수량양식_백련수량_측구공_Sheet3 4" xfId="21200"/>
    <cellStyle name="a_수량전체_도로수량양식_상수도" xfId="7133"/>
    <cellStyle name="a_수량전체_도로수량양식_상수도 2" xfId="7134"/>
    <cellStyle name="a_수량전체_도로수량양식_상수도 2 2" xfId="21201"/>
    <cellStyle name="a_수량전체_도로수량양식_상수도 2 3" xfId="21202"/>
    <cellStyle name="a_수량전체_도로수량양식_상수도 2 4" xfId="21203"/>
    <cellStyle name="a_수량전체_도로수량양식_상수도 3" xfId="21204"/>
    <cellStyle name="a_수량전체_도로수량양식_상수도 4" xfId="21205"/>
    <cellStyle name="a_수량전체_도로수량양식_상수도 5" xfId="21206"/>
    <cellStyle name="a_수량전체_도로수량양식_상수도_Sheet3" xfId="7135"/>
    <cellStyle name="a_수량전체_도로수량양식_상수도_Sheet3 2" xfId="21207"/>
    <cellStyle name="a_수량전체_도로수량양식_상수도_Sheet3 3" xfId="21208"/>
    <cellStyle name="a_수량전체_도로수량양식_상수도_Sheet3 4" xfId="21209"/>
    <cellStyle name="a_수량전체_도로수량양식_소광수량" xfId="7136"/>
    <cellStyle name="a_수량전체_도로수량양식_소광수량 2" xfId="7137"/>
    <cellStyle name="a_수량전체_도로수량양식_소광수량 2 2" xfId="21210"/>
    <cellStyle name="a_수량전체_도로수량양식_소광수량 2 3" xfId="21211"/>
    <cellStyle name="a_수량전체_도로수량양식_소광수량 2 4" xfId="21212"/>
    <cellStyle name="a_수량전체_도로수량양식_소광수량 3" xfId="21213"/>
    <cellStyle name="a_수량전체_도로수량양식_소광수량 4" xfId="21214"/>
    <cellStyle name="a_수량전체_도로수량양식_소광수량 5" xfId="21215"/>
    <cellStyle name="a_수량전체_도로수량양식_소광수량_Sheet3" xfId="7138"/>
    <cellStyle name="a_수량전체_도로수량양식_소광수량_Sheet3 2" xfId="21216"/>
    <cellStyle name="a_수량전체_도로수량양식_소광수량_Sheet3 3" xfId="21217"/>
    <cellStyle name="a_수량전체_도로수량양식_소광수량_Sheet3 4" xfId="21218"/>
    <cellStyle name="a_수량전체_도로수량양식_소광수량_상수도" xfId="7139"/>
    <cellStyle name="a_수량전체_도로수량양식_소광수량_상수도 2" xfId="7140"/>
    <cellStyle name="a_수량전체_도로수량양식_소광수량_상수도 2 2" xfId="21219"/>
    <cellStyle name="a_수량전체_도로수량양식_소광수량_상수도 2 3" xfId="21220"/>
    <cellStyle name="a_수량전체_도로수량양식_소광수량_상수도 2 4" xfId="21221"/>
    <cellStyle name="a_수량전체_도로수량양식_소광수량_상수도 3" xfId="21222"/>
    <cellStyle name="a_수량전체_도로수량양식_소광수량_상수도 4" xfId="21223"/>
    <cellStyle name="a_수량전체_도로수량양식_소광수량_상수도 5" xfId="21224"/>
    <cellStyle name="a_수량전체_도로수량양식_소광수량_상수도_Sheet3" xfId="7141"/>
    <cellStyle name="a_수량전체_도로수량양식_소광수량_상수도_Sheet3 2" xfId="21225"/>
    <cellStyle name="a_수량전체_도로수량양식_소광수량_상수도_Sheet3 3" xfId="21226"/>
    <cellStyle name="a_수량전체_도로수량양식_소광수량_상수도_Sheet3 4" xfId="21227"/>
    <cellStyle name="a_수량전체_도로수량양식_소광수량_측구공" xfId="7142"/>
    <cellStyle name="a_수량전체_도로수량양식_소광수량_측구공 2" xfId="7143"/>
    <cellStyle name="a_수량전체_도로수량양식_소광수량_측구공 2 2" xfId="21228"/>
    <cellStyle name="a_수량전체_도로수량양식_소광수량_측구공 2 3" xfId="21229"/>
    <cellStyle name="a_수량전체_도로수량양식_소광수량_측구공 2 4" xfId="21230"/>
    <cellStyle name="a_수량전체_도로수량양식_소광수량_측구공 3" xfId="21231"/>
    <cellStyle name="a_수량전체_도로수량양식_소광수량_측구공 4" xfId="21232"/>
    <cellStyle name="a_수량전체_도로수량양식_소광수량_측구공 5" xfId="21233"/>
    <cellStyle name="a_수량전체_도로수량양식_소광수량_측구공_Sheet3" xfId="7144"/>
    <cellStyle name="a_수량전체_도로수량양식_소광수량_측구공_Sheet3 2" xfId="21234"/>
    <cellStyle name="a_수량전체_도로수량양식_소광수량_측구공_Sheet3 3" xfId="21235"/>
    <cellStyle name="a_수량전체_도로수량양식_소광수량_측구공_Sheet3 4" xfId="21236"/>
    <cellStyle name="a_수량전체_도로수량양식_장신수량" xfId="7145"/>
    <cellStyle name="a_수량전체_도로수량양식_장신수량 2" xfId="7146"/>
    <cellStyle name="a_수량전체_도로수량양식_장신수량 2 2" xfId="21237"/>
    <cellStyle name="a_수량전체_도로수량양식_장신수량 2 3" xfId="21238"/>
    <cellStyle name="a_수량전체_도로수량양식_장신수량 2 4" xfId="21239"/>
    <cellStyle name="a_수량전체_도로수량양식_장신수량 3" xfId="21240"/>
    <cellStyle name="a_수량전체_도로수량양식_장신수량 4" xfId="21241"/>
    <cellStyle name="a_수량전체_도로수량양식_장신수량 5" xfId="21242"/>
    <cellStyle name="a_수량전체_도로수량양식_장신수량_Sheet3" xfId="7147"/>
    <cellStyle name="a_수량전체_도로수량양식_장신수량_Sheet3 2" xfId="21243"/>
    <cellStyle name="a_수량전체_도로수량양식_장신수량_Sheet3 3" xfId="21244"/>
    <cellStyle name="a_수량전체_도로수량양식_장신수량_Sheet3 4" xfId="21245"/>
    <cellStyle name="a_수량전체_도로수량양식_장신수량_상수도" xfId="7148"/>
    <cellStyle name="a_수량전체_도로수량양식_장신수량_상수도 2" xfId="7149"/>
    <cellStyle name="a_수량전체_도로수량양식_장신수량_상수도 2 2" xfId="21246"/>
    <cellStyle name="a_수량전체_도로수량양식_장신수량_상수도 2 3" xfId="21247"/>
    <cellStyle name="a_수량전체_도로수량양식_장신수량_상수도 2 4" xfId="21248"/>
    <cellStyle name="a_수량전체_도로수량양식_장신수량_상수도 3" xfId="21249"/>
    <cellStyle name="a_수량전체_도로수량양식_장신수량_상수도 4" xfId="21250"/>
    <cellStyle name="a_수량전체_도로수량양식_장신수량_상수도 5" xfId="21251"/>
    <cellStyle name="a_수량전체_도로수량양식_장신수량_상수도_Sheet3" xfId="7150"/>
    <cellStyle name="a_수량전체_도로수량양식_장신수량_상수도_Sheet3 2" xfId="21252"/>
    <cellStyle name="a_수량전체_도로수량양식_장신수량_상수도_Sheet3 3" xfId="21253"/>
    <cellStyle name="a_수량전체_도로수량양식_장신수량_상수도_Sheet3 4" xfId="21254"/>
    <cellStyle name="a_수량전체_도로수량양식_장신수량_측구공" xfId="7151"/>
    <cellStyle name="a_수량전체_도로수량양식_장신수량_측구공 2" xfId="7152"/>
    <cellStyle name="a_수량전체_도로수량양식_장신수량_측구공 2 2" xfId="21255"/>
    <cellStyle name="a_수량전체_도로수량양식_장신수량_측구공 2 3" xfId="21256"/>
    <cellStyle name="a_수량전체_도로수량양식_장신수량_측구공 2 4" xfId="21257"/>
    <cellStyle name="a_수량전체_도로수량양식_장신수량_측구공 3" xfId="21258"/>
    <cellStyle name="a_수량전체_도로수량양식_장신수량_측구공 4" xfId="21259"/>
    <cellStyle name="a_수량전체_도로수량양식_장신수량_측구공 5" xfId="21260"/>
    <cellStyle name="a_수량전체_도로수량양식_장신수량_측구공_Sheet3" xfId="7153"/>
    <cellStyle name="a_수량전체_도로수량양식_장신수량_측구공_Sheet3 2" xfId="21261"/>
    <cellStyle name="a_수량전체_도로수량양식_장신수량_측구공_Sheet3 3" xfId="21262"/>
    <cellStyle name="a_수량전체_도로수량양식_장신수량_측구공_Sheet3 4" xfId="21263"/>
    <cellStyle name="a_수량전체_도로수량양식_측구공" xfId="7154"/>
    <cellStyle name="a_수량전체_도로수량양식_측구공 2" xfId="7155"/>
    <cellStyle name="a_수량전체_도로수량양식_측구공 2 2" xfId="21264"/>
    <cellStyle name="a_수량전체_도로수량양식_측구공 2 3" xfId="21265"/>
    <cellStyle name="a_수량전체_도로수량양식_측구공 2 4" xfId="21266"/>
    <cellStyle name="a_수량전체_도로수량양식_측구공 3" xfId="21267"/>
    <cellStyle name="a_수량전체_도로수량양식_측구공 4" xfId="21268"/>
    <cellStyle name="a_수량전체_도로수량양식_측구공 5" xfId="21269"/>
    <cellStyle name="a_수량전체_도로수량양식_측구공_Sheet3" xfId="7156"/>
    <cellStyle name="a_수량전체_도로수량양식_측구공_Sheet3 2" xfId="21270"/>
    <cellStyle name="a_수량전체_도로수량양식_측구공_Sheet3 3" xfId="21271"/>
    <cellStyle name="a_수량전체_도로수량양식_측구공_Sheet3 4" xfId="21272"/>
    <cellStyle name="a_수량전체_백련수량" xfId="7157"/>
    <cellStyle name="a_수량전체_백련수량 2" xfId="7158"/>
    <cellStyle name="a_수량전체_백련수량 2 2" xfId="21273"/>
    <cellStyle name="a_수량전체_백련수량 2 3" xfId="21274"/>
    <cellStyle name="a_수량전체_백련수량 2 4" xfId="21275"/>
    <cellStyle name="a_수량전체_백련수량 3" xfId="21276"/>
    <cellStyle name="a_수량전체_백련수량 4" xfId="21277"/>
    <cellStyle name="a_수량전체_백련수량 5" xfId="21278"/>
    <cellStyle name="a_수량전체_백련수량_Sheet3" xfId="7159"/>
    <cellStyle name="a_수량전체_백련수량_Sheet3 2" xfId="21279"/>
    <cellStyle name="a_수량전체_백련수량_Sheet3 3" xfId="21280"/>
    <cellStyle name="a_수량전체_백련수량_Sheet3 4" xfId="21281"/>
    <cellStyle name="a_수량전체_백련수량_상수도" xfId="7160"/>
    <cellStyle name="a_수량전체_백련수량_상수도 2" xfId="7161"/>
    <cellStyle name="a_수량전체_백련수량_상수도 2 2" xfId="21282"/>
    <cellStyle name="a_수량전체_백련수량_상수도 2 3" xfId="21283"/>
    <cellStyle name="a_수량전체_백련수량_상수도 2 4" xfId="21284"/>
    <cellStyle name="a_수량전체_백련수량_상수도 3" xfId="21285"/>
    <cellStyle name="a_수량전체_백련수량_상수도 4" xfId="21286"/>
    <cellStyle name="a_수량전체_백련수량_상수도 5" xfId="21287"/>
    <cellStyle name="a_수량전체_백련수량_상수도_Sheet3" xfId="7162"/>
    <cellStyle name="a_수량전체_백련수량_상수도_Sheet3 2" xfId="21288"/>
    <cellStyle name="a_수량전체_백련수량_상수도_Sheet3 3" xfId="21289"/>
    <cellStyle name="a_수량전체_백련수량_상수도_Sheet3 4" xfId="21290"/>
    <cellStyle name="a_수량전체_백련수량_측구공" xfId="7163"/>
    <cellStyle name="a_수량전체_백련수량_측구공 2" xfId="7164"/>
    <cellStyle name="a_수량전체_백련수량_측구공 2 2" xfId="21291"/>
    <cellStyle name="a_수량전체_백련수량_측구공 2 3" xfId="21292"/>
    <cellStyle name="a_수량전체_백련수량_측구공 2 4" xfId="21293"/>
    <cellStyle name="a_수량전체_백련수량_측구공 3" xfId="21294"/>
    <cellStyle name="a_수량전체_백련수량_측구공 4" xfId="21295"/>
    <cellStyle name="a_수량전체_백련수량_측구공 5" xfId="21296"/>
    <cellStyle name="a_수량전체_백련수량_측구공_Sheet3" xfId="7165"/>
    <cellStyle name="a_수량전체_백련수량_측구공_Sheet3 2" xfId="21297"/>
    <cellStyle name="a_수량전체_백련수량_측구공_Sheet3 3" xfId="21298"/>
    <cellStyle name="a_수량전체_백련수량_측구공_Sheet3 4" xfId="21299"/>
    <cellStyle name="a_수량전체_상수도" xfId="7166"/>
    <cellStyle name="a_수량전체_상수도 2" xfId="7167"/>
    <cellStyle name="a_수량전체_상수도 2 2" xfId="21300"/>
    <cellStyle name="a_수량전체_상수도 2 3" xfId="21301"/>
    <cellStyle name="a_수량전체_상수도 2 4" xfId="21302"/>
    <cellStyle name="a_수량전체_상수도 3" xfId="21303"/>
    <cellStyle name="a_수량전체_상수도 4" xfId="21304"/>
    <cellStyle name="a_수량전체_상수도 5" xfId="21305"/>
    <cellStyle name="a_수량전체_상수도_Sheet3" xfId="7168"/>
    <cellStyle name="a_수량전체_상수도_Sheet3 2" xfId="21306"/>
    <cellStyle name="a_수량전체_상수도_Sheet3 3" xfId="21307"/>
    <cellStyle name="a_수량전체_상수도_Sheet3 4" xfId="21308"/>
    <cellStyle name="a_수량전체_소광수량" xfId="7169"/>
    <cellStyle name="a_수량전체_소광수량 2" xfId="7170"/>
    <cellStyle name="a_수량전체_소광수량 2 2" xfId="21309"/>
    <cellStyle name="a_수량전체_소광수량 2 3" xfId="21310"/>
    <cellStyle name="a_수량전체_소광수량 2 4" xfId="21311"/>
    <cellStyle name="a_수량전체_소광수량 3" xfId="21312"/>
    <cellStyle name="a_수량전체_소광수량 4" xfId="21313"/>
    <cellStyle name="a_수량전체_소광수량 5" xfId="21314"/>
    <cellStyle name="a_수량전체_소광수량_Sheet3" xfId="7171"/>
    <cellStyle name="a_수량전체_소광수량_Sheet3 2" xfId="21315"/>
    <cellStyle name="a_수량전체_소광수량_Sheet3 3" xfId="21316"/>
    <cellStyle name="a_수량전체_소광수량_Sheet3 4" xfId="21317"/>
    <cellStyle name="a_수량전체_소광수량_상수도" xfId="7172"/>
    <cellStyle name="a_수량전체_소광수량_상수도 2" xfId="7173"/>
    <cellStyle name="a_수량전체_소광수량_상수도 2 2" xfId="21318"/>
    <cellStyle name="a_수량전체_소광수량_상수도 2 3" xfId="21319"/>
    <cellStyle name="a_수량전체_소광수량_상수도 2 4" xfId="21320"/>
    <cellStyle name="a_수량전체_소광수량_상수도 3" xfId="21321"/>
    <cellStyle name="a_수량전체_소광수량_상수도 4" xfId="21322"/>
    <cellStyle name="a_수량전체_소광수량_상수도 5" xfId="21323"/>
    <cellStyle name="a_수량전체_소광수량_상수도_Sheet3" xfId="7174"/>
    <cellStyle name="a_수량전체_소광수량_상수도_Sheet3 2" xfId="21324"/>
    <cellStyle name="a_수량전체_소광수량_상수도_Sheet3 3" xfId="21325"/>
    <cellStyle name="a_수량전체_소광수량_상수도_Sheet3 4" xfId="21326"/>
    <cellStyle name="a_수량전체_소광수량_측구공" xfId="7175"/>
    <cellStyle name="a_수량전체_소광수량_측구공 2" xfId="7176"/>
    <cellStyle name="a_수량전체_소광수량_측구공 2 2" xfId="21327"/>
    <cellStyle name="a_수량전체_소광수량_측구공 2 3" xfId="21328"/>
    <cellStyle name="a_수량전체_소광수량_측구공 2 4" xfId="21329"/>
    <cellStyle name="a_수량전체_소광수량_측구공 3" xfId="21330"/>
    <cellStyle name="a_수량전체_소광수량_측구공 4" xfId="21331"/>
    <cellStyle name="a_수량전체_소광수량_측구공 5" xfId="21332"/>
    <cellStyle name="a_수량전체_소광수량_측구공_Sheet3" xfId="7177"/>
    <cellStyle name="a_수량전체_소광수량_측구공_Sheet3 2" xfId="21333"/>
    <cellStyle name="a_수량전체_소광수량_측구공_Sheet3 3" xfId="21334"/>
    <cellStyle name="a_수량전체_소광수량_측구공_Sheet3 4" xfId="21335"/>
    <cellStyle name="a_수량전체_수량산출" xfId="7178"/>
    <cellStyle name="a_수량전체_수량산출 2" xfId="7179"/>
    <cellStyle name="a_수량전체_수량산출 2 2" xfId="21336"/>
    <cellStyle name="a_수량전체_수량산출 2 3" xfId="21337"/>
    <cellStyle name="a_수량전체_수량산출 2 4" xfId="21338"/>
    <cellStyle name="a_수량전체_수량산출 3" xfId="21339"/>
    <cellStyle name="a_수량전체_수량산출 4" xfId="21340"/>
    <cellStyle name="a_수량전체_수량산출 5" xfId="21341"/>
    <cellStyle name="a_수량전체_수량산출_Sheet3" xfId="7180"/>
    <cellStyle name="a_수량전체_수량산출_Sheet3 2" xfId="21342"/>
    <cellStyle name="a_수량전체_수량산출_Sheet3 3" xfId="21343"/>
    <cellStyle name="a_수량전체_수량산출_Sheet3 4" xfId="21344"/>
    <cellStyle name="a_수량전체_수량산출_백련수량" xfId="7181"/>
    <cellStyle name="a_수량전체_수량산출_백련수량 2" xfId="7182"/>
    <cellStyle name="a_수량전체_수량산출_백련수량 2 2" xfId="21345"/>
    <cellStyle name="a_수량전체_수량산출_백련수량 2 3" xfId="21346"/>
    <cellStyle name="a_수량전체_수량산출_백련수량 2 4" xfId="21347"/>
    <cellStyle name="a_수량전체_수량산출_백련수량 3" xfId="21348"/>
    <cellStyle name="a_수량전체_수량산출_백련수량 4" xfId="21349"/>
    <cellStyle name="a_수량전체_수량산출_백련수량 5" xfId="21350"/>
    <cellStyle name="a_수량전체_수량산출_백련수량_Sheet3" xfId="7183"/>
    <cellStyle name="a_수량전체_수량산출_백련수량_Sheet3 2" xfId="21351"/>
    <cellStyle name="a_수량전체_수량산출_백련수량_Sheet3 3" xfId="21352"/>
    <cellStyle name="a_수량전체_수량산출_백련수량_Sheet3 4" xfId="21353"/>
    <cellStyle name="a_수량전체_수량산출_백련수량_상수도" xfId="7184"/>
    <cellStyle name="a_수량전체_수량산출_백련수량_상수도 2" xfId="7185"/>
    <cellStyle name="a_수량전체_수량산출_백련수량_상수도 2 2" xfId="21354"/>
    <cellStyle name="a_수량전체_수량산출_백련수량_상수도 2 3" xfId="21355"/>
    <cellStyle name="a_수량전체_수량산출_백련수량_상수도 2 4" xfId="21356"/>
    <cellStyle name="a_수량전체_수량산출_백련수량_상수도 3" xfId="21357"/>
    <cellStyle name="a_수량전체_수량산출_백련수량_상수도 4" xfId="21358"/>
    <cellStyle name="a_수량전체_수량산출_백련수량_상수도 5" xfId="21359"/>
    <cellStyle name="a_수량전체_수량산출_백련수량_상수도_Sheet3" xfId="7186"/>
    <cellStyle name="a_수량전체_수량산출_백련수량_상수도_Sheet3 2" xfId="21360"/>
    <cellStyle name="a_수량전체_수량산출_백련수량_상수도_Sheet3 3" xfId="21361"/>
    <cellStyle name="a_수량전체_수량산출_백련수량_상수도_Sheet3 4" xfId="21362"/>
    <cellStyle name="a_수량전체_수량산출_백련수량_측구공" xfId="7187"/>
    <cellStyle name="a_수량전체_수량산출_백련수량_측구공 2" xfId="7188"/>
    <cellStyle name="a_수량전체_수량산출_백련수량_측구공 2 2" xfId="21363"/>
    <cellStyle name="a_수량전체_수량산출_백련수량_측구공 2 3" xfId="21364"/>
    <cellStyle name="a_수량전체_수량산출_백련수량_측구공 2 4" xfId="21365"/>
    <cellStyle name="a_수량전체_수량산출_백련수량_측구공 3" xfId="21366"/>
    <cellStyle name="a_수량전체_수량산출_백련수량_측구공 4" xfId="21367"/>
    <cellStyle name="a_수량전체_수량산출_백련수량_측구공 5" xfId="21368"/>
    <cellStyle name="a_수량전체_수량산출_백련수량_측구공_Sheet3" xfId="7189"/>
    <cellStyle name="a_수량전체_수량산출_백련수량_측구공_Sheet3 2" xfId="21369"/>
    <cellStyle name="a_수량전체_수량산출_백련수량_측구공_Sheet3 3" xfId="21370"/>
    <cellStyle name="a_수량전체_수량산출_백련수량_측구공_Sheet3 4" xfId="21371"/>
    <cellStyle name="a_수량전체_수량산출_상수도" xfId="7190"/>
    <cellStyle name="a_수량전체_수량산출_상수도 2" xfId="7191"/>
    <cellStyle name="a_수량전체_수량산출_상수도 2 2" xfId="21372"/>
    <cellStyle name="a_수량전체_수량산출_상수도 2 3" xfId="21373"/>
    <cellStyle name="a_수량전체_수량산출_상수도 2 4" xfId="21374"/>
    <cellStyle name="a_수량전체_수량산출_상수도 3" xfId="21375"/>
    <cellStyle name="a_수량전체_수량산출_상수도 4" xfId="21376"/>
    <cellStyle name="a_수량전체_수량산출_상수도 5" xfId="21377"/>
    <cellStyle name="a_수량전체_수량산출_상수도_Sheet3" xfId="7192"/>
    <cellStyle name="a_수량전체_수량산출_상수도_Sheet3 2" xfId="21378"/>
    <cellStyle name="a_수량전체_수량산출_상수도_Sheet3 3" xfId="21379"/>
    <cellStyle name="a_수량전체_수량산출_상수도_Sheet3 4" xfId="21380"/>
    <cellStyle name="a_수량전체_수량산출_소광수량" xfId="7193"/>
    <cellStyle name="a_수량전체_수량산출_소광수량 2" xfId="7194"/>
    <cellStyle name="a_수량전체_수량산출_소광수량 2 2" xfId="21381"/>
    <cellStyle name="a_수량전체_수량산출_소광수량 2 3" xfId="21382"/>
    <cellStyle name="a_수량전체_수량산출_소광수량 2 4" xfId="21383"/>
    <cellStyle name="a_수량전체_수량산출_소광수량 3" xfId="21384"/>
    <cellStyle name="a_수량전체_수량산출_소광수량 4" xfId="21385"/>
    <cellStyle name="a_수량전체_수량산출_소광수량 5" xfId="21386"/>
    <cellStyle name="a_수량전체_수량산출_소광수량_Sheet3" xfId="7195"/>
    <cellStyle name="a_수량전체_수량산출_소광수량_Sheet3 2" xfId="21387"/>
    <cellStyle name="a_수량전체_수량산출_소광수량_Sheet3 3" xfId="21388"/>
    <cellStyle name="a_수량전체_수량산출_소광수량_Sheet3 4" xfId="21389"/>
    <cellStyle name="a_수량전체_수량산출_소광수량_상수도" xfId="7196"/>
    <cellStyle name="a_수량전체_수량산출_소광수량_상수도 2" xfId="7197"/>
    <cellStyle name="a_수량전체_수량산출_소광수량_상수도 2 2" xfId="21390"/>
    <cellStyle name="a_수량전체_수량산출_소광수량_상수도 2 3" xfId="21391"/>
    <cellStyle name="a_수량전체_수량산출_소광수량_상수도 2 4" xfId="21392"/>
    <cellStyle name="a_수량전체_수량산출_소광수량_상수도 3" xfId="21393"/>
    <cellStyle name="a_수량전체_수량산출_소광수량_상수도 4" xfId="21394"/>
    <cellStyle name="a_수량전체_수량산출_소광수량_상수도 5" xfId="21395"/>
    <cellStyle name="a_수량전체_수량산출_소광수량_상수도_Sheet3" xfId="7198"/>
    <cellStyle name="a_수량전체_수량산출_소광수량_상수도_Sheet3 2" xfId="21396"/>
    <cellStyle name="a_수량전체_수량산출_소광수량_상수도_Sheet3 3" xfId="21397"/>
    <cellStyle name="a_수량전체_수량산출_소광수량_상수도_Sheet3 4" xfId="21398"/>
    <cellStyle name="a_수량전체_수량산출_소광수량_측구공" xfId="7199"/>
    <cellStyle name="a_수량전체_수량산출_소광수량_측구공 2" xfId="7200"/>
    <cellStyle name="a_수량전체_수량산출_소광수량_측구공 2 2" xfId="21399"/>
    <cellStyle name="a_수량전체_수량산출_소광수량_측구공 2 3" xfId="21400"/>
    <cellStyle name="a_수량전체_수량산출_소광수량_측구공 2 4" xfId="21401"/>
    <cellStyle name="a_수량전체_수량산출_소광수량_측구공 3" xfId="21402"/>
    <cellStyle name="a_수량전체_수량산출_소광수량_측구공 4" xfId="21403"/>
    <cellStyle name="a_수량전체_수량산출_소광수량_측구공 5" xfId="21404"/>
    <cellStyle name="a_수량전체_수량산출_소광수량_측구공_Sheet3" xfId="7201"/>
    <cellStyle name="a_수량전체_수량산출_소광수량_측구공_Sheet3 2" xfId="21405"/>
    <cellStyle name="a_수량전체_수량산출_소광수량_측구공_Sheet3 3" xfId="21406"/>
    <cellStyle name="a_수량전체_수량산출_소광수량_측구공_Sheet3 4" xfId="21407"/>
    <cellStyle name="a_수량전체_수량산출_장신수량" xfId="7202"/>
    <cellStyle name="a_수량전체_수량산출_장신수량 2" xfId="7203"/>
    <cellStyle name="a_수량전체_수량산출_장신수량 2 2" xfId="21408"/>
    <cellStyle name="a_수량전체_수량산출_장신수량 2 3" xfId="21409"/>
    <cellStyle name="a_수량전체_수량산출_장신수량 2 4" xfId="21410"/>
    <cellStyle name="a_수량전체_수량산출_장신수량 3" xfId="21411"/>
    <cellStyle name="a_수량전체_수량산출_장신수량 4" xfId="21412"/>
    <cellStyle name="a_수량전체_수량산출_장신수량 5" xfId="21413"/>
    <cellStyle name="a_수량전체_수량산출_장신수량_Sheet3" xfId="7204"/>
    <cellStyle name="a_수량전체_수량산출_장신수량_Sheet3 2" xfId="21414"/>
    <cellStyle name="a_수량전체_수량산출_장신수량_Sheet3 3" xfId="21415"/>
    <cellStyle name="a_수량전체_수량산출_장신수량_Sheet3 4" xfId="21416"/>
    <cellStyle name="a_수량전체_수량산출_장신수량_상수도" xfId="7205"/>
    <cellStyle name="a_수량전체_수량산출_장신수량_상수도 2" xfId="7206"/>
    <cellStyle name="a_수량전체_수량산출_장신수량_상수도 2 2" xfId="21417"/>
    <cellStyle name="a_수량전체_수량산출_장신수량_상수도 2 3" xfId="21418"/>
    <cellStyle name="a_수량전체_수량산출_장신수량_상수도 2 4" xfId="21419"/>
    <cellStyle name="a_수량전체_수량산출_장신수량_상수도 3" xfId="21420"/>
    <cellStyle name="a_수량전체_수량산출_장신수량_상수도 4" xfId="21421"/>
    <cellStyle name="a_수량전체_수량산출_장신수량_상수도 5" xfId="21422"/>
    <cellStyle name="a_수량전체_수량산출_장신수량_상수도_Sheet3" xfId="7207"/>
    <cellStyle name="a_수량전체_수량산출_장신수량_상수도_Sheet3 2" xfId="21423"/>
    <cellStyle name="a_수량전체_수량산출_장신수량_상수도_Sheet3 3" xfId="21424"/>
    <cellStyle name="a_수량전체_수량산출_장신수량_상수도_Sheet3 4" xfId="21425"/>
    <cellStyle name="a_수량전체_수량산출_장신수량_측구공" xfId="7208"/>
    <cellStyle name="a_수량전체_수량산출_장신수량_측구공 2" xfId="7209"/>
    <cellStyle name="a_수량전체_수량산출_장신수량_측구공 2 2" xfId="21426"/>
    <cellStyle name="a_수량전체_수량산출_장신수량_측구공 2 3" xfId="21427"/>
    <cellStyle name="a_수량전체_수량산출_장신수량_측구공 2 4" xfId="21428"/>
    <cellStyle name="a_수량전체_수량산출_장신수량_측구공 3" xfId="21429"/>
    <cellStyle name="a_수량전체_수량산출_장신수량_측구공 4" xfId="21430"/>
    <cellStyle name="a_수량전체_수량산출_장신수량_측구공 5" xfId="21431"/>
    <cellStyle name="a_수량전체_수량산출_장신수량_측구공_Sheet3" xfId="7210"/>
    <cellStyle name="a_수량전체_수량산출_장신수량_측구공_Sheet3 2" xfId="21432"/>
    <cellStyle name="a_수량전체_수량산출_장신수량_측구공_Sheet3 3" xfId="21433"/>
    <cellStyle name="a_수량전체_수량산출_장신수량_측구공_Sheet3 4" xfId="21434"/>
    <cellStyle name="a_수량전체_수량산출_측구공" xfId="7211"/>
    <cellStyle name="a_수량전체_수량산출_측구공 2" xfId="7212"/>
    <cellStyle name="a_수량전체_수량산출_측구공 2 2" xfId="21435"/>
    <cellStyle name="a_수량전체_수량산출_측구공 2 3" xfId="21436"/>
    <cellStyle name="a_수량전체_수량산출_측구공 2 4" xfId="21437"/>
    <cellStyle name="a_수량전체_수량산출_측구공 3" xfId="21438"/>
    <cellStyle name="a_수량전체_수량산출_측구공 4" xfId="21439"/>
    <cellStyle name="a_수량전체_수량산출_측구공 5" xfId="21440"/>
    <cellStyle name="a_수량전체_수량산출_측구공_Sheet3" xfId="7213"/>
    <cellStyle name="a_수량전체_수량산출_측구공_Sheet3 2" xfId="21441"/>
    <cellStyle name="a_수량전체_수량산출_측구공_Sheet3 3" xfId="21442"/>
    <cellStyle name="a_수량전체_수량산출_측구공_Sheet3 4" xfId="21443"/>
    <cellStyle name="a_수량전체_인월중군소하천" xfId="7214"/>
    <cellStyle name="a_수량전체_인월중군소하천 2" xfId="7215"/>
    <cellStyle name="a_수량전체_인월중군소하천 2 2" xfId="21444"/>
    <cellStyle name="a_수량전체_인월중군소하천 2 3" xfId="21445"/>
    <cellStyle name="a_수량전체_인월중군소하천 2 4" xfId="21446"/>
    <cellStyle name="a_수량전체_인월중군소하천 3" xfId="21447"/>
    <cellStyle name="a_수량전체_인월중군소하천 4" xfId="21448"/>
    <cellStyle name="a_수량전체_인월중군소하천 5" xfId="21449"/>
    <cellStyle name="a_수량전체_인월중군소하천_Sheet3" xfId="7216"/>
    <cellStyle name="a_수량전체_인월중군소하천_Sheet3 2" xfId="21450"/>
    <cellStyle name="a_수량전체_인월중군소하천_Sheet3 3" xfId="21451"/>
    <cellStyle name="a_수량전체_인월중군소하천_Sheet3 4" xfId="21452"/>
    <cellStyle name="a_수량전체_인월중군소하천_백련수량" xfId="7217"/>
    <cellStyle name="a_수량전체_인월중군소하천_백련수량 2" xfId="7218"/>
    <cellStyle name="a_수량전체_인월중군소하천_백련수량 2 2" xfId="21453"/>
    <cellStyle name="a_수량전체_인월중군소하천_백련수량 2 3" xfId="21454"/>
    <cellStyle name="a_수량전체_인월중군소하천_백련수량 2 4" xfId="21455"/>
    <cellStyle name="a_수량전체_인월중군소하천_백련수량 3" xfId="21456"/>
    <cellStyle name="a_수량전체_인월중군소하천_백련수량 4" xfId="21457"/>
    <cellStyle name="a_수량전체_인월중군소하천_백련수량 5" xfId="21458"/>
    <cellStyle name="a_수량전체_인월중군소하천_백련수량_Sheet3" xfId="7219"/>
    <cellStyle name="a_수량전체_인월중군소하천_백련수량_Sheet3 2" xfId="21459"/>
    <cellStyle name="a_수량전체_인월중군소하천_백련수량_Sheet3 3" xfId="21460"/>
    <cellStyle name="a_수량전체_인월중군소하천_백련수량_Sheet3 4" xfId="21461"/>
    <cellStyle name="a_수량전체_인월중군소하천_백련수량_상수도" xfId="7220"/>
    <cellStyle name="a_수량전체_인월중군소하천_백련수량_상수도 2" xfId="7221"/>
    <cellStyle name="a_수량전체_인월중군소하천_백련수량_상수도 2 2" xfId="21462"/>
    <cellStyle name="a_수량전체_인월중군소하천_백련수량_상수도 2 3" xfId="21463"/>
    <cellStyle name="a_수량전체_인월중군소하천_백련수량_상수도 2 4" xfId="21464"/>
    <cellStyle name="a_수량전체_인월중군소하천_백련수량_상수도 3" xfId="21465"/>
    <cellStyle name="a_수량전체_인월중군소하천_백련수량_상수도 4" xfId="21466"/>
    <cellStyle name="a_수량전체_인월중군소하천_백련수량_상수도 5" xfId="21467"/>
    <cellStyle name="a_수량전체_인월중군소하천_백련수량_상수도_Sheet3" xfId="7222"/>
    <cellStyle name="a_수량전체_인월중군소하천_백련수량_상수도_Sheet3 2" xfId="21468"/>
    <cellStyle name="a_수량전체_인월중군소하천_백련수량_상수도_Sheet3 3" xfId="21469"/>
    <cellStyle name="a_수량전체_인월중군소하천_백련수량_상수도_Sheet3 4" xfId="21470"/>
    <cellStyle name="a_수량전체_인월중군소하천_백련수량_측구공" xfId="7223"/>
    <cellStyle name="a_수량전체_인월중군소하천_백련수량_측구공 2" xfId="7224"/>
    <cellStyle name="a_수량전체_인월중군소하천_백련수량_측구공 2 2" xfId="21471"/>
    <cellStyle name="a_수량전체_인월중군소하천_백련수량_측구공 2 3" xfId="21472"/>
    <cellStyle name="a_수량전체_인월중군소하천_백련수량_측구공 2 4" xfId="21473"/>
    <cellStyle name="a_수량전체_인월중군소하천_백련수량_측구공 3" xfId="21474"/>
    <cellStyle name="a_수량전체_인월중군소하천_백련수량_측구공 4" xfId="21475"/>
    <cellStyle name="a_수량전체_인월중군소하천_백련수량_측구공 5" xfId="21476"/>
    <cellStyle name="a_수량전체_인월중군소하천_백련수량_측구공_Sheet3" xfId="7225"/>
    <cellStyle name="a_수량전체_인월중군소하천_백련수량_측구공_Sheet3 2" xfId="21477"/>
    <cellStyle name="a_수량전체_인월중군소하천_백련수량_측구공_Sheet3 3" xfId="21478"/>
    <cellStyle name="a_수량전체_인월중군소하천_백련수량_측구공_Sheet3 4" xfId="21479"/>
    <cellStyle name="a_수량전체_인월중군소하천_상수도" xfId="7226"/>
    <cellStyle name="a_수량전체_인월중군소하천_상수도 2" xfId="7227"/>
    <cellStyle name="a_수량전체_인월중군소하천_상수도 2 2" xfId="21480"/>
    <cellStyle name="a_수량전체_인월중군소하천_상수도 2 3" xfId="21481"/>
    <cellStyle name="a_수량전체_인월중군소하천_상수도 2 4" xfId="21482"/>
    <cellStyle name="a_수량전체_인월중군소하천_상수도 3" xfId="21483"/>
    <cellStyle name="a_수량전체_인월중군소하천_상수도 4" xfId="21484"/>
    <cellStyle name="a_수량전체_인월중군소하천_상수도 5" xfId="21485"/>
    <cellStyle name="a_수량전체_인월중군소하천_상수도_Sheet3" xfId="7228"/>
    <cellStyle name="a_수량전체_인월중군소하천_상수도_Sheet3 2" xfId="21486"/>
    <cellStyle name="a_수량전체_인월중군소하천_상수도_Sheet3 3" xfId="21487"/>
    <cellStyle name="a_수량전체_인월중군소하천_상수도_Sheet3 4" xfId="21488"/>
    <cellStyle name="a_수량전체_인월중군소하천_소광수량" xfId="7229"/>
    <cellStyle name="a_수량전체_인월중군소하천_소광수량 2" xfId="7230"/>
    <cellStyle name="a_수량전체_인월중군소하천_소광수량 2 2" xfId="21489"/>
    <cellStyle name="a_수량전체_인월중군소하천_소광수량 2 3" xfId="21490"/>
    <cellStyle name="a_수량전체_인월중군소하천_소광수량 2 4" xfId="21491"/>
    <cellStyle name="a_수량전체_인월중군소하천_소광수량 3" xfId="21492"/>
    <cellStyle name="a_수량전체_인월중군소하천_소광수량 4" xfId="21493"/>
    <cellStyle name="a_수량전체_인월중군소하천_소광수량 5" xfId="21494"/>
    <cellStyle name="a_수량전체_인월중군소하천_소광수량_Sheet3" xfId="7231"/>
    <cellStyle name="a_수량전체_인월중군소하천_소광수량_Sheet3 2" xfId="21495"/>
    <cellStyle name="a_수량전체_인월중군소하천_소광수량_Sheet3 3" xfId="21496"/>
    <cellStyle name="a_수량전체_인월중군소하천_소광수량_Sheet3 4" xfId="21497"/>
    <cellStyle name="a_수량전체_인월중군소하천_소광수량_상수도" xfId="7232"/>
    <cellStyle name="a_수량전체_인월중군소하천_소광수량_상수도 2" xfId="7233"/>
    <cellStyle name="a_수량전체_인월중군소하천_소광수량_상수도 2 2" xfId="21498"/>
    <cellStyle name="a_수량전체_인월중군소하천_소광수량_상수도 2 3" xfId="21499"/>
    <cellStyle name="a_수량전체_인월중군소하천_소광수량_상수도 2 4" xfId="21500"/>
    <cellStyle name="a_수량전체_인월중군소하천_소광수량_상수도 3" xfId="21501"/>
    <cellStyle name="a_수량전체_인월중군소하천_소광수량_상수도 4" xfId="21502"/>
    <cellStyle name="a_수량전체_인월중군소하천_소광수량_상수도 5" xfId="21503"/>
    <cellStyle name="a_수량전체_인월중군소하천_소광수량_상수도_Sheet3" xfId="7234"/>
    <cellStyle name="a_수량전체_인월중군소하천_소광수량_상수도_Sheet3 2" xfId="21504"/>
    <cellStyle name="a_수량전체_인월중군소하천_소광수량_상수도_Sheet3 3" xfId="21505"/>
    <cellStyle name="a_수량전체_인월중군소하천_소광수량_상수도_Sheet3 4" xfId="21506"/>
    <cellStyle name="a_수량전체_인월중군소하천_소광수량_측구공" xfId="7235"/>
    <cellStyle name="a_수량전체_인월중군소하천_소광수량_측구공 2" xfId="7236"/>
    <cellStyle name="a_수량전체_인월중군소하천_소광수량_측구공 2 2" xfId="21507"/>
    <cellStyle name="a_수량전체_인월중군소하천_소광수량_측구공 2 3" xfId="21508"/>
    <cellStyle name="a_수량전체_인월중군소하천_소광수량_측구공 2 4" xfId="21509"/>
    <cellStyle name="a_수량전체_인월중군소하천_소광수량_측구공 3" xfId="21510"/>
    <cellStyle name="a_수량전체_인월중군소하천_소광수량_측구공 4" xfId="21511"/>
    <cellStyle name="a_수량전체_인월중군소하천_소광수량_측구공 5" xfId="21512"/>
    <cellStyle name="a_수량전체_인월중군소하천_소광수량_측구공_Sheet3" xfId="7237"/>
    <cellStyle name="a_수량전체_인월중군소하천_소광수량_측구공_Sheet3 2" xfId="21513"/>
    <cellStyle name="a_수량전체_인월중군소하천_소광수량_측구공_Sheet3 3" xfId="21514"/>
    <cellStyle name="a_수량전체_인월중군소하천_소광수량_측구공_Sheet3 4" xfId="21515"/>
    <cellStyle name="a_수량전체_인월중군소하천_장신수량" xfId="7238"/>
    <cellStyle name="a_수량전체_인월중군소하천_장신수량 2" xfId="7239"/>
    <cellStyle name="a_수량전체_인월중군소하천_장신수량 2 2" xfId="21516"/>
    <cellStyle name="a_수량전체_인월중군소하천_장신수량 2 3" xfId="21517"/>
    <cellStyle name="a_수량전체_인월중군소하천_장신수량 2 4" xfId="21518"/>
    <cellStyle name="a_수량전체_인월중군소하천_장신수량 3" xfId="21519"/>
    <cellStyle name="a_수량전체_인월중군소하천_장신수량 4" xfId="21520"/>
    <cellStyle name="a_수량전체_인월중군소하천_장신수량 5" xfId="21521"/>
    <cellStyle name="a_수량전체_인월중군소하천_장신수량_Sheet3" xfId="7240"/>
    <cellStyle name="a_수량전체_인월중군소하천_장신수량_Sheet3 2" xfId="21522"/>
    <cellStyle name="a_수량전체_인월중군소하천_장신수량_Sheet3 3" xfId="21523"/>
    <cellStyle name="a_수량전체_인월중군소하천_장신수량_Sheet3 4" xfId="21524"/>
    <cellStyle name="a_수량전체_인월중군소하천_장신수량_상수도" xfId="7241"/>
    <cellStyle name="a_수량전체_인월중군소하천_장신수량_상수도 2" xfId="7242"/>
    <cellStyle name="a_수량전체_인월중군소하천_장신수량_상수도 2 2" xfId="21525"/>
    <cellStyle name="a_수량전체_인월중군소하천_장신수량_상수도 2 3" xfId="21526"/>
    <cellStyle name="a_수량전체_인월중군소하천_장신수량_상수도 2 4" xfId="21527"/>
    <cellStyle name="a_수량전체_인월중군소하천_장신수량_상수도 3" xfId="21528"/>
    <cellStyle name="a_수량전체_인월중군소하천_장신수량_상수도 4" xfId="21529"/>
    <cellStyle name="a_수량전체_인월중군소하천_장신수량_상수도 5" xfId="21530"/>
    <cellStyle name="a_수량전체_인월중군소하천_장신수량_상수도_Sheet3" xfId="7243"/>
    <cellStyle name="a_수량전체_인월중군소하천_장신수량_상수도_Sheet3 2" xfId="21531"/>
    <cellStyle name="a_수량전체_인월중군소하천_장신수량_상수도_Sheet3 3" xfId="21532"/>
    <cellStyle name="a_수량전체_인월중군소하천_장신수량_상수도_Sheet3 4" xfId="21533"/>
    <cellStyle name="a_수량전체_인월중군소하천_장신수량_측구공" xfId="7244"/>
    <cellStyle name="a_수량전체_인월중군소하천_장신수량_측구공 2" xfId="7245"/>
    <cellStyle name="a_수량전체_인월중군소하천_장신수량_측구공 2 2" xfId="21534"/>
    <cellStyle name="a_수량전체_인월중군소하천_장신수량_측구공 2 3" xfId="21535"/>
    <cellStyle name="a_수량전체_인월중군소하천_장신수량_측구공 2 4" xfId="21536"/>
    <cellStyle name="a_수량전체_인월중군소하천_장신수량_측구공 3" xfId="21537"/>
    <cellStyle name="a_수량전체_인월중군소하천_장신수량_측구공 4" xfId="21538"/>
    <cellStyle name="a_수량전체_인월중군소하천_장신수량_측구공 5" xfId="21539"/>
    <cellStyle name="a_수량전체_인월중군소하천_장신수량_측구공_Sheet3" xfId="7246"/>
    <cellStyle name="a_수량전체_인월중군소하천_장신수량_측구공_Sheet3 2" xfId="21540"/>
    <cellStyle name="a_수량전체_인월중군소하천_장신수량_측구공_Sheet3 3" xfId="21541"/>
    <cellStyle name="a_수량전체_인월중군소하천_장신수량_측구공_Sheet3 4" xfId="21542"/>
    <cellStyle name="a_수량전체_인월중군소하천_측구공" xfId="7247"/>
    <cellStyle name="a_수량전체_인월중군소하천_측구공 2" xfId="7248"/>
    <cellStyle name="a_수량전체_인월중군소하천_측구공 2 2" xfId="21543"/>
    <cellStyle name="a_수량전체_인월중군소하천_측구공 2 3" xfId="21544"/>
    <cellStyle name="a_수량전체_인월중군소하천_측구공 2 4" xfId="21545"/>
    <cellStyle name="a_수량전체_인월중군소하천_측구공 3" xfId="21546"/>
    <cellStyle name="a_수량전체_인월중군소하천_측구공 4" xfId="21547"/>
    <cellStyle name="a_수량전체_인월중군소하천_측구공 5" xfId="21548"/>
    <cellStyle name="a_수량전체_인월중군소하천_측구공_Sheet3" xfId="7249"/>
    <cellStyle name="a_수량전체_인월중군소하천_측구공_Sheet3 2" xfId="21549"/>
    <cellStyle name="a_수량전체_인월중군소하천_측구공_Sheet3 3" xfId="21550"/>
    <cellStyle name="a_수량전체_인월중군소하천_측구공_Sheet3 4" xfId="21551"/>
    <cellStyle name="a_수량전체_장신수량" xfId="7250"/>
    <cellStyle name="a_수량전체_장신수량 2" xfId="7251"/>
    <cellStyle name="a_수량전체_장신수량 2 2" xfId="21552"/>
    <cellStyle name="a_수량전체_장신수량 2 3" xfId="21553"/>
    <cellStyle name="a_수량전체_장신수량 2 4" xfId="21554"/>
    <cellStyle name="a_수량전체_장신수량 3" xfId="21555"/>
    <cellStyle name="a_수량전체_장신수량 4" xfId="21556"/>
    <cellStyle name="a_수량전체_장신수량 5" xfId="21557"/>
    <cellStyle name="a_수량전체_장신수량_Sheet3" xfId="7252"/>
    <cellStyle name="a_수량전체_장신수량_Sheet3 2" xfId="21558"/>
    <cellStyle name="a_수량전체_장신수량_Sheet3 3" xfId="21559"/>
    <cellStyle name="a_수량전체_장신수량_Sheet3 4" xfId="21560"/>
    <cellStyle name="a_수량전체_장신수량_상수도" xfId="7253"/>
    <cellStyle name="a_수량전체_장신수량_상수도 2" xfId="7254"/>
    <cellStyle name="a_수량전체_장신수량_상수도 2 2" xfId="21561"/>
    <cellStyle name="a_수량전체_장신수량_상수도 2 3" xfId="21562"/>
    <cellStyle name="a_수량전체_장신수량_상수도 2 4" xfId="21563"/>
    <cellStyle name="a_수량전체_장신수량_상수도 3" xfId="21564"/>
    <cellStyle name="a_수량전체_장신수량_상수도 4" xfId="21565"/>
    <cellStyle name="a_수량전체_장신수량_상수도 5" xfId="21566"/>
    <cellStyle name="a_수량전체_장신수량_상수도_Sheet3" xfId="7255"/>
    <cellStyle name="a_수량전체_장신수량_상수도_Sheet3 2" xfId="21567"/>
    <cellStyle name="a_수량전체_장신수량_상수도_Sheet3 3" xfId="21568"/>
    <cellStyle name="a_수량전체_장신수량_상수도_Sheet3 4" xfId="21569"/>
    <cellStyle name="a_수량전체_장신수량_측구공" xfId="7256"/>
    <cellStyle name="a_수량전체_장신수량_측구공 2" xfId="7257"/>
    <cellStyle name="a_수량전체_장신수량_측구공 2 2" xfId="21570"/>
    <cellStyle name="a_수량전체_장신수량_측구공 2 3" xfId="21571"/>
    <cellStyle name="a_수량전체_장신수량_측구공 2 4" xfId="21572"/>
    <cellStyle name="a_수량전체_장신수량_측구공 3" xfId="21573"/>
    <cellStyle name="a_수량전체_장신수량_측구공 4" xfId="21574"/>
    <cellStyle name="a_수량전체_장신수량_측구공 5" xfId="21575"/>
    <cellStyle name="a_수량전체_장신수량_측구공_Sheet3" xfId="7258"/>
    <cellStyle name="a_수량전체_장신수량_측구공_Sheet3 2" xfId="21576"/>
    <cellStyle name="a_수량전체_장신수량_측구공_Sheet3 3" xfId="21577"/>
    <cellStyle name="a_수량전체_장신수량_측구공_Sheet3 4" xfId="21578"/>
    <cellStyle name="a_수량전체_측구공" xfId="7259"/>
    <cellStyle name="a_수량전체_측구공 2" xfId="7260"/>
    <cellStyle name="a_수량전체_측구공 2 2" xfId="21579"/>
    <cellStyle name="a_수량전체_측구공 2 3" xfId="21580"/>
    <cellStyle name="a_수량전체_측구공 2 4" xfId="21581"/>
    <cellStyle name="a_수량전체_측구공 3" xfId="21582"/>
    <cellStyle name="a_수량전체_측구공 4" xfId="21583"/>
    <cellStyle name="a_수량전체_측구공 5" xfId="21584"/>
    <cellStyle name="a_수량전체_측구공_Sheet3" xfId="7261"/>
    <cellStyle name="a_수량전체_측구공_Sheet3 2" xfId="21585"/>
    <cellStyle name="a_수량전체_측구공_Sheet3 3" xfId="21586"/>
    <cellStyle name="a_수량전체_측구공_Sheet3 4" xfId="21587"/>
    <cellStyle name="A_토목내역서" xfId="7262"/>
    <cellStyle name="A_토목내역서_20050414" xfId="7263"/>
    <cellStyle name="A_토목내역서_도로" xfId="7264"/>
    <cellStyle name="A_토목내역서_부대초안" xfId="7265"/>
    <cellStyle name="A_토목내역서_부대초안_20050414" xfId="7266"/>
    <cellStyle name="A_토목내역서_부대초안_견적의뢰" xfId="7267"/>
    <cellStyle name="A_토목내역서_부대초안_견적의뢰_20050414" xfId="7268"/>
    <cellStyle name="A_토목내역서_부대초안_견적의뢰_포장품의" xfId="7269"/>
    <cellStyle name="A_토목내역서_부대초안_김포투찰" xfId="7270"/>
    <cellStyle name="A_토목내역서_부대초안_김포투찰_견적의뢰" xfId="7271"/>
    <cellStyle name="A_토목내역서_부대초안_김포투찰_견적의뢰_20050414" xfId="7272"/>
    <cellStyle name="A_토목내역서_부대초안_김포투찰_견적의뢰_포장품의" xfId="7273"/>
    <cellStyle name="A_토목내역서_부대초안_포장품의" xfId="7274"/>
    <cellStyle name="A_토목내역서_포장품의" xfId="7275"/>
    <cellStyle name="A¡" xfId="21588"/>
    <cellStyle name="A¡ 2" xfId="21589"/>
    <cellStyle name="A¡ 3" xfId="21590"/>
    <cellStyle name="A¡ 4" xfId="21591"/>
    <cellStyle name="A¡§i" xfId="21592"/>
    <cellStyle name="A¡§i 2" xfId="21593"/>
    <cellStyle name="A¡§i 3" xfId="21594"/>
    <cellStyle name="A¡§i 4" xfId="21595"/>
    <cellStyle name="A¡§i¢®" xfId="21596"/>
    <cellStyle name="A¡§i¢® 2" xfId="21597"/>
    <cellStyle name="A¡§i¢® 3" xfId="21598"/>
    <cellStyle name="A¡§i¢® 4" xfId="21599"/>
    <cellStyle name="A¡ër¢®" xfId="21600"/>
    <cellStyle name="A¡ër¢® 2" xfId="21601"/>
    <cellStyle name="A¡ër¢® 3" xfId="21602"/>
    <cellStyle name="A¡ër¢® 4" xfId="21603"/>
    <cellStyle name="A¡ërer" xfId="21604"/>
    <cellStyle name="A¡ërer 2" xfId="21605"/>
    <cellStyle name="A¡ërer 3" xfId="21606"/>
    <cellStyle name="A¡ërer 4" xfId="21607"/>
    <cellStyle name="A¨" xfId="21608"/>
    <cellStyle name="A¨ 2" xfId="21609"/>
    <cellStyle name="A¨ 3" xfId="21610"/>
    <cellStyle name="A¨ 4" xfId="21611"/>
    <cellStyle name="A¨­￠￢￠O [0]_￠￥U¡Æe¨￢¡Æ ¡¾￠￢Aa¨uE" xfId="1701"/>
    <cellStyle name="A¨­￠￢￠O_￠￥U¡Æe¨￢¡Æ ¡¾￠￢Aa¨uE" xfId="1702"/>
    <cellStyle name="A¨i¡" xfId="21612"/>
    <cellStyle name="A¨i¡ 2" xfId="21613"/>
    <cellStyle name="A¨i¡ 3" xfId="21614"/>
    <cellStyle name="A¨i¡ 4" xfId="21615"/>
    <cellStyle name="A¨ï¡©¡" xfId="21616"/>
    <cellStyle name="A¨ï¡©¡ 2" xfId="21617"/>
    <cellStyle name="A¨ï¡©¡ 3" xfId="21618"/>
    <cellStyle name="A¨ï¡©¡ 4" xfId="21619"/>
    <cellStyle name="A¢" xfId="21620"/>
    <cellStyle name="A¢ 2" xfId="21621"/>
    <cellStyle name="A¢ 3" xfId="21622"/>
    <cellStyle name="A¢ 4" xfId="21623"/>
    <cellStyle name="A¢®¡×i" xfId="21624"/>
    <cellStyle name="A¢®¡×i 2" xfId="21625"/>
    <cellStyle name="A¢®¡×i 3" xfId="21626"/>
    <cellStyle name="A¢®¡×i 4" xfId="21627"/>
    <cellStyle name="A¢®er¡" xfId="21628"/>
    <cellStyle name="A¢®er¡ 2" xfId="21629"/>
    <cellStyle name="A¢®er¡ 3" xfId="21630"/>
    <cellStyle name="A¢®er¡ 4" xfId="21631"/>
    <cellStyle name="A¢®ere" xfId="21632"/>
    <cellStyle name="A¢®ere 2" xfId="21633"/>
    <cellStyle name="A¢®ere 3" xfId="21634"/>
    <cellStyle name="A¢®ere 4" xfId="21635"/>
    <cellStyle name="A©" xfId="21636"/>
    <cellStyle name="A© 2" xfId="21637"/>
    <cellStyle name="A© 3" xfId="21638"/>
    <cellStyle name="A© 4" xfId="21639"/>
    <cellStyle name="A©­¢¬¢" xfId="21640"/>
    <cellStyle name="A©­¢¬¢ 2" xfId="21641"/>
    <cellStyle name="A©­¢¬¢ 3" xfId="21642"/>
    <cellStyle name="A©­¢¬¢ 4" xfId="21643"/>
    <cellStyle name="AA" xfId="1703"/>
    <cellStyle name="AA 2" xfId="21644"/>
    <cellStyle name="AA 3" xfId="21645"/>
    <cellStyle name="ac" xfId="1704"/>
    <cellStyle name="Aⓒ­" xfId="7276"/>
    <cellStyle name="Aⓒ­ 2" xfId="21646"/>
    <cellStyle name="Aⓒ­ 3" xfId="21647"/>
    <cellStyle name="Aⓒ­ 4" xfId="21648"/>
    <cellStyle name="Accent1" xfId="7277"/>
    <cellStyle name="Accent1 - 20%" xfId="21649"/>
    <cellStyle name="Accent1 - 40%" xfId="21650"/>
    <cellStyle name="Accent1 - 60%" xfId="21651"/>
    <cellStyle name="Accent2" xfId="7278"/>
    <cellStyle name="Accent2 - 20%" xfId="21652"/>
    <cellStyle name="Accent2 - 40%" xfId="21653"/>
    <cellStyle name="Accent2 - 60%" xfId="21654"/>
    <cellStyle name="Accent3" xfId="7279"/>
    <cellStyle name="Accent3 - 20%" xfId="21655"/>
    <cellStyle name="Accent3 - 40%" xfId="21656"/>
    <cellStyle name="Accent3 - 60%" xfId="21657"/>
    <cellStyle name="Accent4" xfId="7280"/>
    <cellStyle name="Accent4 - 20%" xfId="21658"/>
    <cellStyle name="Accent4 - 40%" xfId="21659"/>
    <cellStyle name="Accent4 - 60%" xfId="21660"/>
    <cellStyle name="Accent5" xfId="7281"/>
    <cellStyle name="Accent5 - 20%" xfId="21661"/>
    <cellStyle name="Accent5 - 40%" xfId="21662"/>
    <cellStyle name="Accent5 - 60%" xfId="21663"/>
    <cellStyle name="Accent6" xfId="7282"/>
    <cellStyle name="Accent6 - 20%" xfId="21664"/>
    <cellStyle name="Accent6 - 40%" xfId="21665"/>
    <cellStyle name="Accent6 - 60%" xfId="21666"/>
    <cellStyle name="Actual Date" xfId="1705"/>
    <cellStyle name="Ae" xfId="7283"/>
    <cellStyle name="Åë" xfId="1706"/>
    <cellStyle name="Ae 2" xfId="21667"/>
    <cellStyle name="Åë 2" xfId="21668"/>
    <cellStyle name="Ae 3" xfId="21669"/>
    <cellStyle name="Åë 3" xfId="21670"/>
    <cellStyle name="Ae 4" xfId="21671"/>
    <cellStyle name="Åë 4" xfId="21672"/>
    <cellStyle name="Ae_20030218144011020-E1C865BF" xfId="21673"/>
    <cellStyle name="Åë_20030218144011020-E1C865BF" xfId="21674"/>
    <cellStyle name="Ae_20030218144011020-E1C865BF 2" xfId="21675"/>
    <cellStyle name="Åë_20030218144011020-E1C865BF 2" xfId="21676"/>
    <cellStyle name="Ae_20030218144011020-E1C865BF 3" xfId="21677"/>
    <cellStyle name="Åë_20030218144011020-E1C865BF 3" xfId="21678"/>
    <cellStyle name="Ae_20030218144011020-E1C865BF 4" xfId="21679"/>
    <cellStyle name="Åë_20030218144011020-E1C865BF 4" xfId="21680"/>
    <cellStyle name="Ae_20030218144011020-E1C865BF_CC-02 본관기초굴착 예상" xfId="21681"/>
    <cellStyle name="Åë_20030218144011020-E1C865BF_CC-02 본관기초굴착 예상" xfId="21682"/>
    <cellStyle name="Ae_20030218144011020-E1C865BF_CC-02 본관기초굴착 예상 2" xfId="21683"/>
    <cellStyle name="Åë_20030218144011020-E1C865BF_CC-02 본관기초굴착 예상 2" xfId="21684"/>
    <cellStyle name="Ae_20030218144011020-E1C865BF_CC-02 본관기초굴착 예상 3" xfId="21685"/>
    <cellStyle name="Åë_20030218144011020-E1C865BF_CC-02 본관기초굴착 예상 3" xfId="21686"/>
    <cellStyle name="Ae_20030218144011020-E1C865BF_CC-02 본관기초굴착 예상 4" xfId="21687"/>
    <cellStyle name="Åë_20030218144011020-E1C865BF_CC-02 본관기초굴착 예상 4" xfId="21688"/>
    <cellStyle name="Ae_20030218144011020-E1C865BF_CC-02 본관기초굴착 예상_당진78-연돌-개략공사비" xfId="21689"/>
    <cellStyle name="Åë_20030218144011020-E1C865BF_CC-02 본관기초굴착 예상_당진78-연돌-개략공사비" xfId="21690"/>
    <cellStyle name="Ae_20030218144011020-E1C865BF_CC-02 본관기초굴착 예상_당진78-연돌-개략공사비 2" xfId="21691"/>
    <cellStyle name="Åë_20030218144011020-E1C865BF_CC-02 본관기초굴착 예상_당진78-연돌-개략공사비 2" xfId="21692"/>
    <cellStyle name="Ae_20030218144011020-E1C865BF_CC-02 본관기초굴착 예상_당진78-연돌-개략공사비 3" xfId="21693"/>
    <cellStyle name="Åë_20030218144011020-E1C865BF_CC-02 본관기초굴착 예상_당진78-연돌-개략공사비 3" xfId="21694"/>
    <cellStyle name="Ae_20030218144011020-E1C865BF_CC-02 본관기초굴착 예상_당진78-연돌-개략공사비 4" xfId="21695"/>
    <cellStyle name="Åë_20030218144011020-E1C865BF_CC-02 본관기초굴착 예상_당진78-연돌-개략공사비 4" xfId="21696"/>
    <cellStyle name="Ae_20030218144011020-E1C865BF_당진78-연돌-개략공사비" xfId="21697"/>
    <cellStyle name="Åë_20030218144011020-E1C865BF_당진78-연돌-개략공사비" xfId="21698"/>
    <cellStyle name="Ae_20030218144011020-E1C865BF_당진78-연돌-개략공사비 2" xfId="21699"/>
    <cellStyle name="Åë_20030218144011020-E1C865BF_당진78-연돌-개략공사비 2" xfId="21700"/>
    <cellStyle name="Ae_20030218144011020-E1C865BF_당진78-연돌-개략공사비 3" xfId="21701"/>
    <cellStyle name="Åë_20030218144011020-E1C865BF_당진78-연돌-개략공사비 3" xfId="21702"/>
    <cellStyle name="Ae_20030218144011020-E1C865BF_당진78-연돌-개략공사비 4" xfId="21703"/>
    <cellStyle name="Åë_20030218144011020-E1C865BF_당진78-연돌-개략공사비 4" xfId="21704"/>
    <cellStyle name="Ae_20030218144011020-E1C865BF_본관기초굴착 예상도급" xfId="21705"/>
    <cellStyle name="Åë_20030218144011020-E1C865BF_본관기초굴착 예상도급" xfId="21706"/>
    <cellStyle name="Ae_20030218144011020-E1C865BF_본관기초굴착 예상도급 2" xfId="21707"/>
    <cellStyle name="Åë_20030218144011020-E1C865BF_본관기초굴착 예상도급 2" xfId="21708"/>
    <cellStyle name="Ae_20030218144011020-E1C865BF_본관기초굴착 예상도급 3" xfId="21709"/>
    <cellStyle name="Åë_20030218144011020-E1C865BF_본관기초굴착 예상도급 3" xfId="21710"/>
    <cellStyle name="Ae_20030218144011020-E1C865BF_본관기초굴착 예상도급 4" xfId="21711"/>
    <cellStyle name="Åë_20030218144011020-E1C865BF_본관기초굴착 예상도급 4" xfId="21712"/>
    <cellStyle name="Ae_20030218144011020-E1C865BF_본관기초굴착 예상도급_당진78-연돌-개략공사비" xfId="21713"/>
    <cellStyle name="Åë_20030218144011020-E1C865BF_본관기초굴착 예상도급_당진78-연돌-개략공사비" xfId="21714"/>
    <cellStyle name="Ae_20030218144011020-E1C865BF_본관기초굴착 예상도급_당진78-연돌-개략공사비 2" xfId="21715"/>
    <cellStyle name="Åë_20030218144011020-E1C865BF_본관기초굴착 예상도급_당진78-연돌-개략공사비 2" xfId="21716"/>
    <cellStyle name="Ae_20030218144011020-E1C865BF_본관기초굴착 예상도급_당진78-연돌-개략공사비 3" xfId="21717"/>
    <cellStyle name="Åë_20030218144011020-E1C865BF_본관기초굴착 예상도급_당진78-연돌-개략공사비 3" xfId="21718"/>
    <cellStyle name="Ae_20030218144011020-E1C865BF_본관기초굴착 예상도급_당진78-연돌-개략공사비 4" xfId="21719"/>
    <cellStyle name="Åë_20030218144011020-E1C865BF_본관기초굴착 예상도급_당진78-연돌-개략공사비 4" xfId="21720"/>
    <cellStyle name="Ae_2008수문(5x5이하) 일위_상반기" xfId="21721"/>
    <cellStyle name="Åë_2008수문(5x5이하) 일위_상반기" xfId="21722"/>
    <cellStyle name="Ae_2008수문(5x5초과) 일위_상반기" xfId="21723"/>
    <cellStyle name="Åë_2008수문(5x5초과) 일위_상반기" xfId="21724"/>
    <cellStyle name="Ae_5.'09년 수문(5x5초과) 일위_상반기" xfId="21725"/>
    <cellStyle name="Åë_5.'09년 수문(5x5초과) 일위_상반기" xfId="21726"/>
    <cellStyle name="Ae_CC-02 본관기초굴착 예상" xfId="21727"/>
    <cellStyle name="Åë_CC-02 본관기초굴착 예상" xfId="21728"/>
    <cellStyle name="Ae_CC-02 본관기초굴착 예상 2" xfId="21729"/>
    <cellStyle name="Åë_CC-02 본관기초굴착 예상 2" xfId="21730"/>
    <cellStyle name="Ae_CC-02 본관기초굴착 예상 3" xfId="21731"/>
    <cellStyle name="Åë_CC-02 본관기초굴착 예상 3" xfId="21732"/>
    <cellStyle name="Ae_CC-02 본관기초굴착 예상 4" xfId="21733"/>
    <cellStyle name="Åë_CC-02 본관기초굴착 예상 4" xfId="21734"/>
    <cellStyle name="Ae_CC-02 본관기초굴착 예상_당진78-연돌-개략공사비" xfId="21735"/>
    <cellStyle name="Åë_CC-02 본관기초굴착 예상_당진78-연돌-개략공사비" xfId="21736"/>
    <cellStyle name="Ae_CC-02 본관기초굴착 예상_당진78-연돌-개략공사비 2" xfId="21737"/>
    <cellStyle name="Åë_CC-02 본관기초굴착 예상_당진78-연돌-개략공사비 2" xfId="21738"/>
    <cellStyle name="Ae_CC-02 본관기초굴착 예상_당진78-연돌-개략공사비 3" xfId="21739"/>
    <cellStyle name="Åë_CC-02 본관기초굴착 예상_당진78-연돌-개략공사비 3" xfId="21740"/>
    <cellStyle name="Ae_CC-02 본관기초굴착 예상_당진78-연돌-개략공사비 4" xfId="21741"/>
    <cellStyle name="Åë_CC-02 본관기초굴착 예상_당진78-연돌-개략공사비 4" xfId="21742"/>
    <cellStyle name="Ae_갑문배수장보완(03.6월)" xfId="21743"/>
    <cellStyle name="Åë_공음배수장-2002년단가보완(기계)" xfId="21744"/>
    <cellStyle name="Ae_당진78-연돌-개략공사비" xfId="21745"/>
    <cellStyle name="Åë_당진78-연돌-개략공사비" xfId="21746"/>
    <cellStyle name="Ae_당진78-연돌-개략공사비 2" xfId="21747"/>
    <cellStyle name="Åë_당진78-연돌-개략공사비 2" xfId="21748"/>
    <cellStyle name="Ae_당진78-연돌-개략공사비 3" xfId="21749"/>
    <cellStyle name="Åë_당진78-연돌-개략공사비 3" xfId="21750"/>
    <cellStyle name="Ae_당진78-연돌-개략공사비 4" xfId="21751"/>
    <cellStyle name="Åë_당진78-연돌-개략공사비 4" xfId="21752"/>
    <cellStyle name="Ae_마곡보완" xfId="21753"/>
    <cellStyle name="Åë_마곡보완" xfId="21754"/>
    <cellStyle name="Ae_본관기초굴착 예상도급" xfId="21755"/>
    <cellStyle name="Åë_본관기초굴착 예상도급" xfId="21756"/>
    <cellStyle name="Ae_본관기초굴착 예상도급 2" xfId="21757"/>
    <cellStyle name="Åë_본관기초굴착 예상도급 2" xfId="21758"/>
    <cellStyle name="Ae_본관기초굴착 예상도급 3" xfId="21759"/>
    <cellStyle name="Åë_본관기초굴착 예상도급 3" xfId="21760"/>
    <cellStyle name="Ae_본관기초굴착 예상도급 4" xfId="21761"/>
    <cellStyle name="Åë_본관기초굴착 예상도급 4" xfId="21762"/>
    <cellStyle name="Ae_본관기초굴착 예상도급_당진78-연돌-개략공사비" xfId="21763"/>
    <cellStyle name="Åë_본관기초굴착 예상도급_당진78-연돌-개략공사비" xfId="21764"/>
    <cellStyle name="Ae_본관기초굴착 예상도급_당진78-연돌-개략공사비 2" xfId="21765"/>
    <cellStyle name="Åë_본관기초굴착 예상도급_당진78-연돌-개략공사비 2" xfId="21766"/>
    <cellStyle name="Ae_본관기초굴착 예상도급_당진78-연돌-개략공사비 3" xfId="21767"/>
    <cellStyle name="Åë_본관기초굴착 예상도급_당진78-연돌-개략공사비 3" xfId="21768"/>
    <cellStyle name="Ae_본관기초굴착 예상도급_당진78-연돌-개략공사비 4" xfId="21769"/>
    <cellStyle name="Åë_본관기초굴착 예상도급_당진78-연돌-개략공사비 4" xfId="21770"/>
    <cellStyle name="Ae_서부취수기계" xfId="21771"/>
    <cellStyle name="Åë_서부취수기계" xfId="21772"/>
    <cellStyle name="Ae_수문(5x5이하) 일위-곽노임2개수정" xfId="21773"/>
    <cellStyle name="Åë_수문(5x5이하) 일위-곽노임2개수정" xfId="21774"/>
    <cellStyle name="Ae_수문(5x5초과)하반기일위" xfId="21775"/>
    <cellStyle name="Åë_수문(5x5초과)하반기일위" xfId="21776"/>
    <cellStyle name="Ae_수문_5m이하(2006년_2월)1" xfId="21777"/>
    <cellStyle name="Åë_수문_5m이하(2006년_2월)1" xfId="21778"/>
    <cellStyle name="Ae_수문_5m이하(2006년_3월)" xfId="21779"/>
    <cellStyle name="Åë_수문_5m이하(2006년_3월)" xfId="21780"/>
    <cellStyle name="Ae_신태인배수장제진기" xfId="21781"/>
    <cellStyle name="Åë_연동양수장" xfId="21782"/>
    <cellStyle name="Ae_옥포배수갑문설계11.26" xfId="21783"/>
    <cellStyle name="Åë_율북보완" xfId="21784"/>
    <cellStyle name="Ae_전체분" xfId="21785"/>
    <cellStyle name="Åë_접지양수장내역서" xfId="21786"/>
    <cellStyle name="Aee" xfId="21787"/>
    <cellStyle name="Åëè­" xfId="1707"/>
    <cellStyle name="Aee­ " xfId="1708"/>
    <cellStyle name="Aee­ [" xfId="21788"/>
    <cellStyle name="Åëè­ [" xfId="1709"/>
    <cellStyle name="Åëè­ [ 2" xfId="21789"/>
    <cellStyle name="Åëè­ [ 3" xfId="21790"/>
    <cellStyle name="Åëè­ [ 4" xfId="21791"/>
    <cellStyle name="Aee­ [_2008수문(5x5이하) 일위_상반기" xfId="21792"/>
    <cellStyle name="Åëè­ [_2008수문(5x5이하) 일위_상반기" xfId="21793"/>
    <cellStyle name="Aee­ [_2008수문(5x5초과) 일위_상반기" xfId="21794"/>
    <cellStyle name="Åëè­ [_2008수문(5x5초과) 일위_상반기" xfId="21795"/>
    <cellStyle name="Aee­ [_5.'09년 수문(5x5초과) 일위_상반기" xfId="21796"/>
    <cellStyle name="Åëè­ [_5.'09년 수문(5x5초과) 일위_상반기" xfId="21797"/>
    <cellStyle name="Aee­ [_갑문배수장보완(03.6월)" xfId="21798"/>
    <cellStyle name="Åëè­ [_공음배수장-2002년단가보완(기계)" xfId="21799"/>
    <cellStyle name="Aee­ [_마곡보완" xfId="21800"/>
    <cellStyle name="Åëè­ [_마곡보완" xfId="21801"/>
    <cellStyle name="Aee­ [_서부취수기계" xfId="21802"/>
    <cellStyle name="Åëè­ [_서부취수기계" xfId="21803"/>
    <cellStyle name="Aee­ [_수문(5x5이하) 일위-곽노임2개수정" xfId="21804"/>
    <cellStyle name="Åëè­ [_수문(5x5이하) 일위-곽노임2개수정" xfId="21805"/>
    <cellStyle name="Aee­ [_수문(5x5초과)하반기일위" xfId="21806"/>
    <cellStyle name="Åëè­ [_수문(5x5초과)하반기일위" xfId="21807"/>
    <cellStyle name="Aee­ [_수문_5m이하(2006년_2월)1" xfId="21808"/>
    <cellStyle name="Åëè­ [_수문_5m이하(2006년_2월)1" xfId="21809"/>
    <cellStyle name="Aee­ [_수문_5m이하(2006년_3월)" xfId="21810"/>
    <cellStyle name="Åëè­ [_수문_5m이하(2006년_3월)" xfId="21811"/>
    <cellStyle name="Aee­ [_신태인배수장제진기" xfId="21812"/>
    <cellStyle name="Åëè­ [_연동양수장" xfId="21813"/>
    <cellStyle name="Aee­ [_옥포배수갑문설계11.26" xfId="21814"/>
    <cellStyle name="Åëè­ [_율북보완" xfId="21815"/>
    <cellStyle name="Aee­ [_전체분" xfId="21816"/>
    <cellStyle name="Åëè­ [_접지양수장내역서" xfId="21817"/>
    <cellStyle name="Åëè­ [0]" xfId="1710"/>
    <cellStyle name="AeE­ [0]_  A¾  CO  " xfId="1711"/>
    <cellStyle name="ÅëÈ­ [0]_¸ðÇü¸·" xfId="1712"/>
    <cellStyle name="AeE­ [0]_¸n·I-±a°e" xfId="21818"/>
    <cellStyle name="ÅëÈ­ [0]_¸ñ·Ï-±â°è" xfId="21819"/>
    <cellStyle name="AeE­ [0]_¸n·I-±a°e_AIA§-es2A÷" xfId="21820"/>
    <cellStyle name="ÅëÈ­ [0]_¸ñ·Ï-±â°è_ÀÏÀ§-es2Â÷" xfId="21821"/>
    <cellStyle name="AeE­ [0]_¸n-E?" xfId="21822"/>
    <cellStyle name="ÅëÈ­ [0]_¸ñ-È¯" xfId="21823"/>
    <cellStyle name="AeE­ [0]_¿­¸° INT" xfId="7284"/>
    <cellStyle name="ÅëÈ­ [0]_±â°è-¸ñ·Ï" xfId="21824"/>
    <cellStyle name="AeE­ [0]_±a°e¼³ºn-AIA§¸n·I " xfId="21825"/>
    <cellStyle name="ÅëÈ­ [0]_±â°è¼³ºñ-ÀÏÀ§¸ñ·Ï " xfId="21826"/>
    <cellStyle name="AeE­ [0]_±a¼uAe½A " xfId="21827"/>
    <cellStyle name="ÅëÈ­ [0]_±âÅ¸" xfId="7285"/>
    <cellStyle name="AeE­ [0]_¼oAI¼º " xfId="7286"/>
    <cellStyle name="ÅëÈ­ [0]_Á¤»ê¼­°©Áö" xfId="21828"/>
    <cellStyle name="AeE­ [0]_A¾CO½A¼³ " xfId="21829"/>
    <cellStyle name="ÅëÈ­ [0]_ÀÏÀ§-es2Â÷" xfId="21830"/>
    <cellStyle name="AeE­ [0]_AMT " xfId="21831"/>
    <cellStyle name="ÅëÈ­ [0]_Áý°èÇ¥°ÇÃàºÐ" xfId="21832"/>
    <cellStyle name="AeE­ [0]_BOM°eAa" xfId="21833"/>
    <cellStyle name="ÅëÈ­ [0]_BOM°èÀå" xfId="21834"/>
    <cellStyle name="AeE­ [0]_INQUIRY ¿μ¾÷AßAø " xfId="1713"/>
    <cellStyle name="ÅëÈ­ [0]_laroux" xfId="1714"/>
    <cellStyle name="AeE­ [0]_laroux_1" xfId="21835"/>
    <cellStyle name="ÅëÈ­ [0]_laroux_1" xfId="21836"/>
    <cellStyle name="AeE­ [0]_laroux_2" xfId="21837"/>
    <cellStyle name="ÅëÈ­ [0]_laroux_2" xfId="21838"/>
    <cellStyle name="AeE­ [0]_PERSONAL" xfId="1715"/>
    <cellStyle name="ÅëÈ­ [0]_RESULTS" xfId="21839"/>
    <cellStyle name="Aee­ __070517_7)울산시립정보SW_전달" xfId="21840"/>
    <cellStyle name="Aee 2" xfId="21841"/>
    <cellStyle name="Aee 3" xfId="21842"/>
    <cellStyle name="Aee 4" xfId="21843"/>
    <cellStyle name="AeE­_  A¾  CO  " xfId="1716"/>
    <cellStyle name="ÅëÈ­_¸ðÇü¸·" xfId="1717"/>
    <cellStyle name="AeE­_¸n·I-±a°e" xfId="21844"/>
    <cellStyle name="ÅëÈ­_¸ñ·Ï-±â°è" xfId="21845"/>
    <cellStyle name="AeE­_¸n·I-±a°e_AIA§-es2A÷" xfId="21846"/>
    <cellStyle name="ÅëÈ­_¸ñ·Ï-±â°è_ÀÏÀ§-es2Â÷" xfId="21847"/>
    <cellStyle name="AeE­_¸n-E?" xfId="21848"/>
    <cellStyle name="ÅëÈ­_¸ñ-È¯" xfId="21849"/>
    <cellStyle name="AeE­_¿­¸° INT" xfId="7287"/>
    <cellStyle name="ÅëÈ­_±â°è-¸ñ·Ï" xfId="21850"/>
    <cellStyle name="AeE­_±a°e¼³ºn-AIA§¸n·I " xfId="21851"/>
    <cellStyle name="ÅëÈ­_±â°è¼³ºñ-ÀÏÀ§¸ñ·Ï " xfId="21852"/>
    <cellStyle name="AeE­_±a¼uAe½A " xfId="21853"/>
    <cellStyle name="ÅëÈ­_±âÅ¸" xfId="7288"/>
    <cellStyle name="AeE­_¼oAI¼º " xfId="7289"/>
    <cellStyle name="Aee_20030218144011020-E1C865BF" xfId="21854"/>
    <cellStyle name="ÅëÈ­_Á¤»ê¼­°©Áö" xfId="21855"/>
    <cellStyle name="AeE­_A¾CO½A¼³ " xfId="21856"/>
    <cellStyle name="ÅëÈ­_ÀÏÀ§-es2Â÷" xfId="21857"/>
    <cellStyle name="AeE­_AMT " xfId="21858"/>
    <cellStyle name="ÅëÈ­_Áý°èÇ¥°ÇÃàºÐ" xfId="21859"/>
    <cellStyle name="AeE­_BOM°eAa" xfId="21860"/>
    <cellStyle name="ÅëÈ­_BOM°èÀå" xfId="21861"/>
    <cellStyle name="Aee_CC-02 본관기초굴착 예상" xfId="21862"/>
    <cellStyle name="ÅëÈ­_INQUIRY ¿µ¾÷ÃßÁø " xfId="1718"/>
    <cellStyle name="AeE­_INQUIRY ¿μ¾÷AßAø " xfId="1719"/>
    <cellStyle name="ÅëÈ­_laroux" xfId="1720"/>
    <cellStyle name="AeE­_laroux_1" xfId="21863"/>
    <cellStyle name="ÅëÈ­_laroux_1" xfId="21864"/>
    <cellStyle name="AeE­_laroux_2" xfId="21865"/>
    <cellStyle name="ÅëÈ­_laroux_2" xfId="21866"/>
    <cellStyle name="AeE­_º≫¼± ±æ¾i±uºI ¼o·R Ay°eC￥ " xfId="21867"/>
    <cellStyle name="ÅëÈ­_RESULTS" xfId="21868"/>
    <cellStyle name="Aee¡" xfId="7290"/>
    <cellStyle name="Aee¡ 2" xfId="21869"/>
    <cellStyle name="Aee¡ 3" xfId="21870"/>
    <cellStyle name="Aee¡ 4" xfId="21871"/>
    <cellStyle name="Aee¡© " xfId="21872"/>
    <cellStyle name="Aee¡©  2" xfId="21873"/>
    <cellStyle name="Aee¡©  3" xfId="21874"/>
    <cellStyle name="Aee¡©  4" xfId="21875"/>
    <cellStyle name="AeE¡ⓒ [0]_￠￥U¡Æe¨￢¡Æ ¡¾￠￢Aa¨uE" xfId="1721"/>
    <cellStyle name="AeE¡ⓒ_￠￥U¡Æe¨￢¡Æ ¡¾￠￢Aa¨uE" xfId="1722"/>
    <cellStyle name="Aee¡e" xfId="21876"/>
    <cellStyle name="Aee¡e 2" xfId="21877"/>
    <cellStyle name="Aee¡e 3" xfId="21878"/>
    <cellStyle name="Aee¡e 4" xfId="21879"/>
    <cellStyle name="Aee¡ër" xfId="21880"/>
    <cellStyle name="Aee¡ër 2" xfId="21881"/>
    <cellStyle name="Aee¡ër 3" xfId="21882"/>
    <cellStyle name="Aee¡ër 4" xfId="21883"/>
    <cellStyle name="Aee¢®¨" xfId="21884"/>
    <cellStyle name="Aee¢®¨ 2" xfId="21885"/>
    <cellStyle name="Aee¢®¨ 3" xfId="21886"/>
    <cellStyle name="Aee¢®¨ 4" xfId="21887"/>
    <cellStyle name="Aee¢®e" xfId="21888"/>
    <cellStyle name="Aee¢®e 2" xfId="21889"/>
    <cellStyle name="Aee¢®e 3" xfId="21890"/>
    <cellStyle name="Aee¢®e 4" xfId="21891"/>
    <cellStyle name="Aee￠r" xfId="21892"/>
    <cellStyle name="Aee￠r 2" xfId="21893"/>
    <cellStyle name="Aee￠r 3" xfId="21894"/>
    <cellStyle name="Aee￠r 4" xfId="21895"/>
    <cellStyle name="ÆÛ¼¾Æ®" xfId="7291"/>
    <cellStyle name="Æu¼¾æR" xfId="1723"/>
    <cellStyle name="ÆU¼¾ÆR 10" xfId="21896"/>
    <cellStyle name="ÆU¼¾ÆR 10 2" xfId="21897"/>
    <cellStyle name="ÆU¼¾ÆR 11" xfId="21898"/>
    <cellStyle name="ÆU¼¾ÆR 11 2" xfId="21899"/>
    <cellStyle name="ÆU¼¾ÆR 12" xfId="21900"/>
    <cellStyle name="ÆU¼¾ÆR 12 2" xfId="21901"/>
    <cellStyle name="ÆU¼¾ÆR 13" xfId="21902"/>
    <cellStyle name="ÆU¼¾ÆR 13 2" xfId="21903"/>
    <cellStyle name="ÆU¼¾ÆR 14" xfId="21904"/>
    <cellStyle name="ÆU¼¾ÆR 14 2" xfId="21905"/>
    <cellStyle name="ÆU¼¾ÆR 15" xfId="21906"/>
    <cellStyle name="ÆU¼¾ÆR 15 2" xfId="21907"/>
    <cellStyle name="ÆU¼¾ÆR 16" xfId="21908"/>
    <cellStyle name="ÆU¼¾ÆR 16 2" xfId="21909"/>
    <cellStyle name="ÆU¼¾ÆR 17" xfId="21910"/>
    <cellStyle name="ÆU¼¾ÆR 17 2" xfId="21911"/>
    <cellStyle name="ÆU¼¾ÆR 18" xfId="21912"/>
    <cellStyle name="ÆU¼¾ÆR 18 2" xfId="21913"/>
    <cellStyle name="ÆU¼¾ÆR 19" xfId="21914"/>
    <cellStyle name="ÆU¼¾ÆR 19 2" xfId="21915"/>
    <cellStyle name="ÆU¼¾ÆR 2" xfId="21916"/>
    <cellStyle name="ÆU¼¾ÆR 2 2" xfId="21917"/>
    <cellStyle name="ÆU¼¾ÆR 20" xfId="21918"/>
    <cellStyle name="ÆU¼¾ÆR 20 2" xfId="21919"/>
    <cellStyle name="ÆU¼¾ÆR 21" xfId="21920"/>
    <cellStyle name="ÆU¼¾ÆR 21 2" xfId="21921"/>
    <cellStyle name="ÆU¼¾ÆR 22" xfId="21922"/>
    <cellStyle name="ÆU¼¾ÆR 22 2" xfId="21923"/>
    <cellStyle name="ÆU¼¾ÆR 23" xfId="21924"/>
    <cellStyle name="ÆU¼¾ÆR 23 2" xfId="21925"/>
    <cellStyle name="ÆU¼¾ÆR 24" xfId="21926"/>
    <cellStyle name="ÆU¼¾ÆR 24 2" xfId="21927"/>
    <cellStyle name="ÆU¼¾ÆR 25" xfId="21928"/>
    <cellStyle name="ÆU¼¾ÆR 3" xfId="21929"/>
    <cellStyle name="ÆU¼¾ÆR 3 2" xfId="21930"/>
    <cellStyle name="ÆU¼¾ÆR 4" xfId="21931"/>
    <cellStyle name="ÆU¼¾ÆR 4 2" xfId="21932"/>
    <cellStyle name="ÆU¼¾ÆR 5" xfId="21933"/>
    <cellStyle name="ÆU¼¾ÆR 5 2" xfId="21934"/>
    <cellStyle name="ÆU¼¾ÆR 6" xfId="21935"/>
    <cellStyle name="ÆU¼¾ÆR 6 2" xfId="21936"/>
    <cellStyle name="ÆU¼¾ÆR 7" xfId="21937"/>
    <cellStyle name="ÆU¼¾ÆR 7 2" xfId="21938"/>
    <cellStyle name="ÆU¼¾ÆR 8" xfId="21939"/>
    <cellStyle name="ÆU¼¾ÆR 8 2" xfId="21940"/>
    <cellStyle name="ÆU¼¾ÆR 9" xfId="21941"/>
    <cellStyle name="ÆU¼¾ÆR 9 2" xfId="21942"/>
    <cellStyle name="Afrundet valuta_PLDT" xfId="1724"/>
    <cellStyle name="ALIGNMENT" xfId="1725"/>
    <cellStyle name="AoA¤μCAo ¾EA½" xfId="1726"/>
    <cellStyle name="args.style" xfId="21943"/>
    <cellStyle name="arial12" xfId="1727"/>
    <cellStyle name="arial14" xfId="1728"/>
    <cellStyle name="Aþ" xfId="21944"/>
    <cellStyle name="Äþ" xfId="1729"/>
    <cellStyle name="Äþ 2" xfId="21945"/>
    <cellStyle name="Äþ 3" xfId="21946"/>
    <cellStyle name="Äþ 4" xfId="21947"/>
    <cellStyle name="Aþ_2008수문(5x5이하) 일위_상반기" xfId="21948"/>
    <cellStyle name="Äþ_2008수문(5x5이하) 일위_상반기" xfId="21949"/>
    <cellStyle name="Aþ_2008수문(5x5초과) 일위_상반기" xfId="21950"/>
    <cellStyle name="Äþ_2008수문(5x5초과) 일위_상반기" xfId="21951"/>
    <cellStyle name="Aþ_5.'09년 수문(5x5초과) 일위_상반기" xfId="21952"/>
    <cellStyle name="Äþ_5.'09년 수문(5x5초과) 일위_상반기" xfId="21953"/>
    <cellStyle name="Aþ_갑문배수장보완(03.6월)" xfId="21954"/>
    <cellStyle name="Äþ_공음배수장-2002년단가보완(기계)" xfId="21955"/>
    <cellStyle name="Aþ_마곡보완" xfId="21956"/>
    <cellStyle name="Äþ_마곡보완" xfId="21957"/>
    <cellStyle name="Aþ_서부취수기계" xfId="21958"/>
    <cellStyle name="Äþ_서부취수기계" xfId="21959"/>
    <cellStyle name="Aþ_수문(5x5이하) 일위-곽노임2개수정" xfId="21960"/>
    <cellStyle name="Äþ_수문(5x5이하) 일위-곽노임2개수정" xfId="21961"/>
    <cellStyle name="Aþ_수문(5x5초과)하반기일위" xfId="21962"/>
    <cellStyle name="Äþ_수문(5x5초과)하반기일위" xfId="21963"/>
    <cellStyle name="Aþ_수문_5m이하(2006년_2월)1" xfId="21964"/>
    <cellStyle name="Äþ_수문_5m이하(2006년_2월)1" xfId="21965"/>
    <cellStyle name="Aþ_수문_5m이하(2006년_3월)" xfId="21966"/>
    <cellStyle name="Äþ_수문_5m이하(2006년_3월)" xfId="21967"/>
    <cellStyle name="Aþ_신태인배수장제진기" xfId="21968"/>
    <cellStyle name="Äþ_연동양수장" xfId="21969"/>
    <cellStyle name="Aþ_옥포배수갑문설계11.26" xfId="21970"/>
    <cellStyle name="Äþ_율북보완" xfId="21971"/>
    <cellStyle name="Aþ_전체분" xfId="21972"/>
    <cellStyle name="Äþ_접지양수장내역서" xfId="21973"/>
    <cellStyle name="Aþ¸" xfId="7292"/>
    <cellStyle name="Aþ¸ 2" xfId="21974"/>
    <cellStyle name="Aþ¸ 3" xfId="21975"/>
    <cellStyle name="Aþ¸ 4" xfId="21976"/>
    <cellStyle name="Äþ¸¶" xfId="1730"/>
    <cellStyle name="Aþ¸¶ [" xfId="21977"/>
    <cellStyle name="Äþ¸¶ [" xfId="1731"/>
    <cellStyle name="Äþ¸¶ [ 2" xfId="21978"/>
    <cellStyle name="Äþ¸¶ [ 3" xfId="21979"/>
    <cellStyle name="Äþ¸¶ [ 4" xfId="21980"/>
    <cellStyle name="Aþ¸¶ [_2008수문(5x5이하) 일위_상반기" xfId="21981"/>
    <cellStyle name="Äþ¸¶ [_2008수문(5x5이하) 일위_상반기" xfId="21982"/>
    <cellStyle name="Aþ¸¶ [_2008수문(5x5초과) 일위_상반기" xfId="21983"/>
    <cellStyle name="Äþ¸¶ [_2008수문(5x5초과) 일위_상반기" xfId="21984"/>
    <cellStyle name="Aþ¸¶ [_5.'09년 수문(5x5초과) 일위_상반기" xfId="21985"/>
    <cellStyle name="Äþ¸¶ [_5.'09년 수문(5x5초과) 일위_상반기" xfId="21986"/>
    <cellStyle name="Aþ¸¶ [_갑문배수장보완(03.6월)" xfId="21987"/>
    <cellStyle name="Äþ¸¶ [_공음배수장-2002년단가보완(기계)" xfId="21988"/>
    <cellStyle name="Aþ¸¶ [_마곡보완" xfId="21989"/>
    <cellStyle name="Äþ¸¶ [_마곡보완" xfId="21990"/>
    <cellStyle name="Aþ¸¶ [_서부취수기계" xfId="21991"/>
    <cellStyle name="Äþ¸¶ [_서부취수기계" xfId="21992"/>
    <cellStyle name="Aþ¸¶ [_수문(5x5이하) 일위-곽노임2개수정" xfId="21993"/>
    <cellStyle name="Äþ¸¶ [_수문(5x5이하) 일위-곽노임2개수정" xfId="21994"/>
    <cellStyle name="Aþ¸¶ [_수문(5x5초과)하반기일위" xfId="21995"/>
    <cellStyle name="Äþ¸¶ [_수문(5x5초과)하반기일위" xfId="21996"/>
    <cellStyle name="Aþ¸¶ [_수문_5m이하(2006년_2월)1" xfId="21997"/>
    <cellStyle name="Äþ¸¶ [_수문_5m이하(2006년_2월)1" xfId="21998"/>
    <cellStyle name="Aþ¸¶ [_수문_5m이하(2006년_3월)" xfId="21999"/>
    <cellStyle name="Äþ¸¶ [_수문_5m이하(2006년_3월)" xfId="22000"/>
    <cellStyle name="Aþ¸¶ [_신태인배수장제진기" xfId="22001"/>
    <cellStyle name="Äþ¸¶ [_연동양수장" xfId="22002"/>
    <cellStyle name="Aþ¸¶ [_옥포배수갑문설계11.26" xfId="22003"/>
    <cellStyle name="Äþ¸¶ [_율북보완" xfId="22004"/>
    <cellStyle name="Aþ¸¶ [_전체분" xfId="22005"/>
    <cellStyle name="Äþ¸¶ [_접지양수장내역서" xfId="22006"/>
    <cellStyle name="Äþ¸¶ [0]" xfId="1732"/>
    <cellStyle name="AÞ¸¶ [0]_  A¾  CO  " xfId="1733"/>
    <cellStyle name="ÄÞ¸¶ [0]_¸ðÇü¸·" xfId="1734"/>
    <cellStyle name="AÞ¸¶ [0]_¸n·I-±a°e" xfId="22007"/>
    <cellStyle name="ÄÞ¸¶ [0]_¸ñ·Ï-±â°è" xfId="22008"/>
    <cellStyle name="AÞ¸¶ [0]_¸n·I-±a°e_AIA§-es2A÷" xfId="22009"/>
    <cellStyle name="ÄÞ¸¶ [0]_¸ñ·Ï-±â°è_ÀÏÀ§-es2Â÷" xfId="22010"/>
    <cellStyle name="AÞ¸¶ [0]_¸n-E?" xfId="22011"/>
    <cellStyle name="ÄÞ¸¶ [0]_¸ñ-È¯" xfId="22012"/>
    <cellStyle name="AÞ¸¶ [0]_¿­¸° INT" xfId="7293"/>
    <cellStyle name="ÄÞ¸¶ [0]_±â°è-¸ñ·Ï" xfId="22013"/>
    <cellStyle name="AÞ¸¶ [0]_±a°e¼³ºn-AIA§¸n·I " xfId="22014"/>
    <cellStyle name="ÄÞ¸¶ [0]_±â°è¼³ºñ-ÀÏÀ§¸ñ·Ï " xfId="22015"/>
    <cellStyle name="AÞ¸¶ [0]_±a¼uAe½A " xfId="22016"/>
    <cellStyle name="ÄÞ¸¶ [0]_±âÅ¸" xfId="7294"/>
    <cellStyle name="AÞ¸¶ [0]_°u¸RBS('98) " xfId="7295"/>
    <cellStyle name="ÄÞ¸¶ [0]_¼³ºñÀÏÀ§" xfId="22017"/>
    <cellStyle name="AÞ¸¶ [0]_¼oAI¼º " xfId="22018"/>
    <cellStyle name="ÄÞ¸¶ [0]_7°èÈ¹ " xfId="7296"/>
    <cellStyle name="AÞ¸¶ [0]_A¾CO½A¼³ " xfId="7297"/>
    <cellStyle name="ÄÞ¸¶ [0]_ÀÏÀ§-es2Â÷" xfId="22019"/>
    <cellStyle name="AÞ¸¶ [0]_AN°y(1.25) " xfId="22020"/>
    <cellStyle name="ÄÞ¸¶ [0]_Áý°èÇ¥°ÇÃàºÐ" xfId="22021"/>
    <cellStyle name="AÞ¸¶ [0]_BOM°eAa" xfId="22022"/>
    <cellStyle name="ÄÞ¸¶ [0]_BOM°èÀå" xfId="22023"/>
    <cellStyle name="AÞ¸¶ [0]_INQUIRY ¿μ¾÷AßAø " xfId="1735"/>
    <cellStyle name="ÄÞ¸¶ [0]_laroux" xfId="1736"/>
    <cellStyle name="AÞ¸¶ [0]_pldt" xfId="1737"/>
    <cellStyle name="ÄÞ¸¶ [0]_Sheet1" xfId="22024"/>
    <cellStyle name="AÞ¸¶_  A¾  CO  " xfId="1738"/>
    <cellStyle name="ÄÞ¸¶_¸ðÇü¸·" xfId="1739"/>
    <cellStyle name="AÞ¸¶_¸n·I-±a°e" xfId="22025"/>
    <cellStyle name="ÄÞ¸¶_¸ñ·Ï-±â°è" xfId="22026"/>
    <cellStyle name="AÞ¸¶_¸n·I-±a°e_AIA§-es2A÷" xfId="22027"/>
    <cellStyle name="ÄÞ¸¶_¸ñ·Ï-±â°è_ÀÏÀ§-es2Â÷" xfId="22028"/>
    <cellStyle name="AÞ¸¶_¸n-E?" xfId="22029"/>
    <cellStyle name="ÄÞ¸¶_¸ñ-È¯" xfId="22030"/>
    <cellStyle name="AÞ¸¶_¿­¸° INT" xfId="7298"/>
    <cellStyle name="ÄÞ¸¶_±â°è-¸ñ·Ï" xfId="22031"/>
    <cellStyle name="AÞ¸¶_±a°e¼³ºn-AIA§¸n·I " xfId="22032"/>
    <cellStyle name="ÄÞ¸¶_±â°è¼³ºñ-ÀÏÀ§¸ñ·Ï " xfId="22033"/>
    <cellStyle name="AÞ¸¶_±a¼uAe½A " xfId="22034"/>
    <cellStyle name="ÄÞ¸¶_±âÅ¸" xfId="7299"/>
    <cellStyle name="AÞ¸¶_¼oAI¼º " xfId="7300"/>
    <cellStyle name="ÄÞ¸¶_Á¤»ê¼­°©Áö" xfId="22035"/>
    <cellStyle name="AÞ¸¶_A¾CO½A¼³ " xfId="22036"/>
    <cellStyle name="ÄÞ¸¶_ÀÏÀ§-es2Â÷" xfId="22037"/>
    <cellStyle name="AÞ¸¶_AN°y(1.25) " xfId="22038"/>
    <cellStyle name="ÄÞ¸¶_Áý°èÇ¥°ÇÃàºÐ" xfId="22039"/>
    <cellStyle name="AÞ¸¶_BOM°eAa" xfId="22040"/>
    <cellStyle name="ÄÞ¸¶_BOM°èÀå" xfId="22041"/>
    <cellStyle name="AÞ¸¶_INQUIRY ¿μ¾÷AßAø " xfId="1740"/>
    <cellStyle name="ÄÞ¸¶_laroux" xfId="1741"/>
    <cellStyle name="AÞ¸¶_pldt" xfId="1742"/>
    <cellStyle name="ÄÞ¸¶_Sheet1" xfId="22042"/>
    <cellStyle name="Attach Rates" xfId="1743"/>
    <cellStyle name="ÀÚ¸®¼ö" xfId="7301"/>
    <cellStyle name="ÀÚ¸®¼ö 2" xfId="22043"/>
    <cellStyle name="ÀÚ¸®¼ö0" xfId="7302"/>
    <cellStyle name="Au¸R¼o" xfId="1744"/>
    <cellStyle name="Au¸R¼o0" xfId="1745"/>
    <cellStyle name="AU¸R¼o0 10" xfId="22044"/>
    <cellStyle name="AU¸R¼o0 10 2" xfId="22045"/>
    <cellStyle name="AU¸R¼o0 11" xfId="22046"/>
    <cellStyle name="AU¸R¼o0 11 2" xfId="22047"/>
    <cellStyle name="AU¸R¼o0 12" xfId="22048"/>
    <cellStyle name="AU¸R¼o0 12 2" xfId="22049"/>
    <cellStyle name="AU¸R¼o0 13" xfId="22050"/>
    <cellStyle name="AU¸R¼o0 13 2" xfId="22051"/>
    <cellStyle name="AU¸R¼o0 14" xfId="22052"/>
    <cellStyle name="AU¸R¼o0 14 2" xfId="22053"/>
    <cellStyle name="AU¸R¼o0 15" xfId="22054"/>
    <cellStyle name="AU¸R¼o0 15 2" xfId="22055"/>
    <cellStyle name="AU¸R¼o0 16" xfId="22056"/>
    <cellStyle name="AU¸R¼o0 16 2" xfId="22057"/>
    <cellStyle name="AU¸R¼o0 17" xfId="22058"/>
    <cellStyle name="AU¸R¼o0 17 2" xfId="22059"/>
    <cellStyle name="AU¸R¼o0 18" xfId="22060"/>
    <cellStyle name="AU¸R¼o0 18 2" xfId="22061"/>
    <cellStyle name="AU¸R¼o0 19" xfId="22062"/>
    <cellStyle name="AU¸R¼o0 19 2" xfId="22063"/>
    <cellStyle name="AU¸R¼o0 2" xfId="22064"/>
    <cellStyle name="AU¸R¼o0 2 2" xfId="22065"/>
    <cellStyle name="AU¸R¼o0 20" xfId="22066"/>
    <cellStyle name="AU¸R¼o0 20 2" xfId="22067"/>
    <cellStyle name="AU¸R¼o0 21" xfId="22068"/>
    <cellStyle name="AU¸R¼o0 21 2" xfId="22069"/>
    <cellStyle name="AU¸R¼o0 22" xfId="22070"/>
    <cellStyle name="AU¸R¼o0 22 2" xfId="22071"/>
    <cellStyle name="AU¸R¼o0 23" xfId="22072"/>
    <cellStyle name="AU¸R¼o0 23 2" xfId="22073"/>
    <cellStyle name="AU¸R¼o0 24" xfId="22074"/>
    <cellStyle name="AU¸R¼o0 24 2" xfId="22075"/>
    <cellStyle name="AU¸R¼o0 25" xfId="22076"/>
    <cellStyle name="AU¸R¼o0 3" xfId="22077"/>
    <cellStyle name="AU¸R¼o0 3 2" xfId="22078"/>
    <cellStyle name="AU¸R¼o0 4" xfId="22079"/>
    <cellStyle name="AU¸R¼o0 4 2" xfId="22080"/>
    <cellStyle name="AU¸R¼o0 5" xfId="22081"/>
    <cellStyle name="AU¸R¼o0 5 2" xfId="22082"/>
    <cellStyle name="AU¸R¼o0 6" xfId="22083"/>
    <cellStyle name="AU¸R¼o0 6 2" xfId="22084"/>
    <cellStyle name="AU¸R¼o0 7" xfId="22085"/>
    <cellStyle name="AU¸R¼o0 7 2" xfId="22086"/>
    <cellStyle name="AU¸R¼o0 8" xfId="22087"/>
    <cellStyle name="AU¸R¼o0 8 2" xfId="22088"/>
    <cellStyle name="AU¸R¼o0 9" xfId="22089"/>
    <cellStyle name="AU¸R¼o0 9 2" xfId="22090"/>
    <cellStyle name="_x0001_b" xfId="1746"/>
    <cellStyle name="_x0001_b 10" xfId="22091"/>
    <cellStyle name="_x0001_b 11" xfId="22092"/>
    <cellStyle name="_x0001_b 12" xfId="22093"/>
    <cellStyle name="_x0001_b 13" xfId="22094"/>
    <cellStyle name="_x0001_b 14" xfId="22095"/>
    <cellStyle name="_x0001_b 15" xfId="22096"/>
    <cellStyle name="_x0001_b 16" xfId="22097"/>
    <cellStyle name="_x0001_b 17" xfId="22098"/>
    <cellStyle name="_x0001_b 18" xfId="22099"/>
    <cellStyle name="_x0001_b 19" xfId="22100"/>
    <cellStyle name="_x0001_b 2" xfId="22101"/>
    <cellStyle name="_x0001_b 20" xfId="22102"/>
    <cellStyle name="_x0001_b 21" xfId="22103"/>
    <cellStyle name="_x0001_b 22" xfId="22104"/>
    <cellStyle name="_x0001_b 23" xfId="22105"/>
    <cellStyle name="_x0001_b 24" xfId="22106"/>
    <cellStyle name="_x0001_b 25" xfId="22107"/>
    <cellStyle name="_x0001_b 26" xfId="22108"/>
    <cellStyle name="_x0001_b 27" xfId="22109"/>
    <cellStyle name="_x0001_b 28" xfId="22110"/>
    <cellStyle name="_x0001_b 29" xfId="22111"/>
    <cellStyle name="_x0001_b 3" xfId="22112"/>
    <cellStyle name="_x0001_b 30" xfId="22113"/>
    <cellStyle name="_x0001_b 4" xfId="22114"/>
    <cellStyle name="_x0001_b 5" xfId="22115"/>
    <cellStyle name="_x0001_b 6" xfId="22116"/>
    <cellStyle name="_x0001_b 7" xfId="22117"/>
    <cellStyle name="_x0001_b 8" xfId="22118"/>
    <cellStyle name="_x0001_b 9" xfId="22119"/>
    <cellStyle name="b??_x000c_Comma_ODCOS " xfId="44322"/>
    <cellStyle name="b?þ?b?þ?b?þ?b?þ?b?þ?b?þ?b?þ?b?þ?b?þ?b?þ?b灌þ?b?þ?&lt;?b?þ?b濬þ?b?þ?b?þ昰_x0018_?þ????_x0008_" xfId="1747"/>
    <cellStyle name="b?þ?b?þ?b?þ?b灌þ?b?þ?&lt;?b?þ?b濬þ?b?þ?b?þ昰_x0018_?þ????_x0008_" xfId="1748"/>
    <cellStyle name="b␌þකb濰þඪb瀠þයb灌þ්b炈þ宐&lt;෢b濈þෲb濬þขb瀐þฒb瀰þ昰_x0018_⋸þ㤕䰀ጤܕ_x0008_" xfId="1749"/>
    <cellStyle name="BA" xfId="22120"/>
    <cellStyle name="Bad" xfId="7303"/>
    <cellStyle name="blank" xfId="22121"/>
    <cellStyle name="blank - Style1" xfId="22122"/>
    <cellStyle name="body" xfId="1750"/>
    <cellStyle name="Bold 11" xfId="1751"/>
    <cellStyle name="Border" xfId="7304"/>
    <cellStyle name="b椬ៜ_x000c_Comma_ODCOS " xfId="1752"/>
    <cellStyle name="b嬜þപb嬼þഺb孬þൊb⍜þ൚b⍼þ൪b⎨þൺb⏜þඊb␌þකb濰þඪb瀠þයb灌þ්b炈þ宐&lt;෢b濈þෲb濬þขb瀐þฒb瀰þ昰_x0018_⋸þ㤕䰀ጤܕ_x0008_" xfId="1753"/>
    <cellStyle name="C" xfId="7305"/>
    <cellStyle name="C 2" xfId="22123"/>
    <cellStyle name="C 3" xfId="22124"/>
    <cellStyle name="C 4" xfId="22125"/>
    <cellStyle name="C?AØ_¿?¾÷CoE² " xfId="7306"/>
    <cellStyle name="C_20030218144011020-E1C865BF" xfId="22126"/>
    <cellStyle name="C_20030218144011020-E1C865BF 2" xfId="22127"/>
    <cellStyle name="C_20030218144011020-E1C865BF 3" xfId="22128"/>
    <cellStyle name="C_20030218144011020-E1C865BF 4" xfId="22129"/>
    <cellStyle name="C_20030218144011020-E1C865BF_CC-02 본관기초굴착 예상" xfId="22130"/>
    <cellStyle name="C_20030218144011020-E1C865BF_CC-02 본관기초굴착 예상 2" xfId="22131"/>
    <cellStyle name="C_20030218144011020-E1C865BF_CC-02 본관기초굴착 예상 3" xfId="22132"/>
    <cellStyle name="C_20030218144011020-E1C865BF_CC-02 본관기초굴착 예상 4" xfId="22133"/>
    <cellStyle name="C_20030218144011020-E1C865BF_CC-02 본관기초굴착 예상_당진78-연돌-개략공사비" xfId="22134"/>
    <cellStyle name="C_20030218144011020-E1C865BF_CC-02 본관기초굴착 예상_당진78-연돌-개략공사비 2" xfId="22135"/>
    <cellStyle name="C_20030218144011020-E1C865BF_CC-02 본관기초굴착 예상_당진78-연돌-개략공사비 3" xfId="22136"/>
    <cellStyle name="C_20030218144011020-E1C865BF_CC-02 본관기초굴착 예상_당진78-연돌-개략공사비 4" xfId="22137"/>
    <cellStyle name="C_20030218144011020-E1C865BF_당진78-연돌-개략공사비" xfId="22138"/>
    <cellStyle name="C_20030218144011020-E1C865BF_당진78-연돌-개략공사비 2" xfId="22139"/>
    <cellStyle name="C_20030218144011020-E1C865BF_당진78-연돌-개략공사비 3" xfId="22140"/>
    <cellStyle name="C_20030218144011020-E1C865BF_당진78-연돌-개략공사비 4" xfId="22141"/>
    <cellStyle name="C_20030218144011020-E1C865BF_본관기초굴착 예상도급" xfId="22142"/>
    <cellStyle name="C_20030218144011020-E1C865BF_본관기초굴착 예상도급 2" xfId="22143"/>
    <cellStyle name="C_20030218144011020-E1C865BF_본관기초굴착 예상도급 3" xfId="22144"/>
    <cellStyle name="C_20030218144011020-E1C865BF_본관기초굴착 예상도급 4" xfId="22145"/>
    <cellStyle name="C_20030218144011020-E1C865BF_본관기초굴착 예상도급_당진78-연돌-개략공사비" xfId="22146"/>
    <cellStyle name="C_20030218144011020-E1C865BF_본관기초굴착 예상도급_당진78-연돌-개략공사비 2" xfId="22147"/>
    <cellStyle name="C_20030218144011020-E1C865BF_본관기초굴착 예상도급_당진78-연돌-개략공사비 3" xfId="22148"/>
    <cellStyle name="C_20030218144011020-E1C865BF_본관기초굴착 예상도급_당진78-연돌-개략공사비 4" xfId="22149"/>
    <cellStyle name="C_Book1" xfId="7307"/>
    <cellStyle name="C_Book1_20050414" xfId="7308"/>
    <cellStyle name="C_Book1_포장품의" xfId="7309"/>
    <cellStyle name="C_CC-02 본관기초굴착 예상" xfId="22150"/>
    <cellStyle name="C_CC-02 본관기초굴착 예상 2" xfId="22151"/>
    <cellStyle name="C_CC-02 본관기초굴착 예상 3" xfId="22152"/>
    <cellStyle name="C_CC-02 본관기초굴착 예상 4" xfId="22153"/>
    <cellStyle name="C_CC-02 본관기초굴착 예상_당진78-연돌-개략공사비" xfId="22154"/>
    <cellStyle name="C_CC-02 본관기초굴착 예상_당진78-연돌-개략공사비 2" xfId="22155"/>
    <cellStyle name="C_CC-02 본관기초굴착 예상_당진78-연돌-개략공사비 3" xfId="22156"/>
    <cellStyle name="C_CC-02 본관기초굴착 예상_당진78-연돌-개략공사비 4" xfId="22157"/>
    <cellStyle name="C_당진78-연돌-개략공사비" xfId="22158"/>
    <cellStyle name="C_당진78-연돌-개략공사비 2" xfId="22159"/>
    <cellStyle name="C_당진78-연돌-개략공사비 3" xfId="22160"/>
    <cellStyle name="C_당진78-연돌-개략공사비 4" xfId="22161"/>
    <cellStyle name="C_도로" xfId="7310"/>
    <cellStyle name="C_본관기초굴착 예상도급" xfId="22162"/>
    <cellStyle name="C_본관기초굴착 예상도급 2" xfId="22163"/>
    <cellStyle name="C_본관기초굴착 예상도급 3" xfId="22164"/>
    <cellStyle name="C_본관기초굴착 예상도급 4" xfId="22165"/>
    <cellStyle name="C_본관기초굴착 예상도급_당진78-연돌-개략공사비" xfId="22166"/>
    <cellStyle name="C_본관기초굴착 예상도급_당진78-연돌-개략공사비 2" xfId="22167"/>
    <cellStyle name="C_본관기초굴착 예상도급_당진78-연돌-개략공사비 3" xfId="22168"/>
    <cellStyle name="C_본관기초굴착 예상도급_당진78-연돌-개략공사비 4" xfId="22169"/>
    <cellStyle name="C_부대초안" xfId="7311"/>
    <cellStyle name="C_부대초안_20050414" xfId="7312"/>
    <cellStyle name="C_부대초안_견적의뢰" xfId="7313"/>
    <cellStyle name="C_부대초안_견적의뢰_20050414" xfId="7314"/>
    <cellStyle name="C_부대초안_견적의뢰_포장품의" xfId="7315"/>
    <cellStyle name="C_부대초안_김포투찰" xfId="7316"/>
    <cellStyle name="C_부대초안_김포투찰_견적의뢰" xfId="7317"/>
    <cellStyle name="C_부대초안_김포투찰_견적의뢰_20050414" xfId="7318"/>
    <cellStyle name="C_부대초안_김포투찰_견적의뢰_포장품의" xfId="7319"/>
    <cellStyle name="C_부대초안_포장품의" xfId="7320"/>
    <cellStyle name="C_토목내역서" xfId="7321"/>
    <cellStyle name="C_토목내역서_20050414" xfId="7322"/>
    <cellStyle name="C_토목내역서_도로" xfId="7323"/>
    <cellStyle name="C_토목내역서_부대초안" xfId="7324"/>
    <cellStyle name="C_토목내역서_부대초안_20050414" xfId="7325"/>
    <cellStyle name="C_토목내역서_부대초안_견적의뢰" xfId="7326"/>
    <cellStyle name="C_토목내역서_부대초안_견적의뢰_20050414" xfId="7327"/>
    <cellStyle name="C_토목내역서_부대초안_견적의뢰_포장품의" xfId="7328"/>
    <cellStyle name="C_토목내역서_부대초안_김포투찰" xfId="7329"/>
    <cellStyle name="C_토목내역서_부대초안_김포투찰_견적의뢰" xfId="7330"/>
    <cellStyle name="C_토목내역서_부대초안_김포투찰_견적의뢰_20050414" xfId="7331"/>
    <cellStyle name="C_토목내역서_부대초안_김포투찰_견적의뢰_포장품의" xfId="7332"/>
    <cellStyle name="C_토목내역서_부대초안_포장품의" xfId="7333"/>
    <cellStyle name="C_토목내역서_포장품의" xfId="7334"/>
    <cellStyle name="C¡" xfId="22170"/>
    <cellStyle name="C¡ 2" xfId="22171"/>
    <cellStyle name="C¡ 3" xfId="22172"/>
    <cellStyle name="C¡ 4" xfId="22173"/>
    <cellStyle name="C¡IA¨ª_¡ic¨u¡A¨￢I¨￢¡Æ AN¡Æe " xfId="1754"/>
    <cellStyle name="C¡ÍA¨ª_©öe¨¬I ¡Æ©¡¨¬n ¢¬i¨ù¨ù¨ù¡© (2)" xfId="1755"/>
    <cellStyle name="C¡IA¨ª_ⓒoe¨￢I ¡Æⓒ¡¨￢n ￠￢i¨u¨u¨u¡ⓒ (2)" xfId="1756"/>
    <cellStyle name="C¢" xfId="22174"/>
    <cellStyle name="C¢ 2" xfId="22175"/>
    <cellStyle name="C¢ 3" xfId="22176"/>
    <cellStyle name="C¢ 4" xfId="22177"/>
    <cellStyle name="C￥" xfId="22178"/>
    <cellStyle name="Ç¥" xfId="1757"/>
    <cellStyle name="Ç¥ 2" xfId="22179"/>
    <cellStyle name="Ç¥ 3" xfId="22180"/>
    <cellStyle name="Ç¥ 4" xfId="22181"/>
    <cellStyle name="C￥_2008수문(5x5이하) 일위_상반기" xfId="22182"/>
    <cellStyle name="Ç¥_2008수문(5x5이하) 일위_상반기" xfId="22183"/>
    <cellStyle name="C￥_2008수문(5x5초과) 일위_상반기" xfId="22184"/>
    <cellStyle name="Ç¥_2008수문(5x5초과) 일위_상반기" xfId="22185"/>
    <cellStyle name="C￥_5.'09년 수문(5x5초과) 일위_상반기" xfId="22186"/>
    <cellStyle name="Ç¥_5.'09년 수문(5x5초과) 일위_상반기" xfId="22187"/>
    <cellStyle name="C￥_갑문배수장보완(03.6월)" xfId="22188"/>
    <cellStyle name="Ç¥_공음배수장-2002년단가보완(기계)" xfId="22189"/>
    <cellStyle name="C￥_마곡보완" xfId="22190"/>
    <cellStyle name="Ç¥_마곡보완" xfId="22191"/>
    <cellStyle name="C￥_서부취수기계" xfId="22192"/>
    <cellStyle name="Ç¥_서부취수기계" xfId="22193"/>
    <cellStyle name="C￥_수문(5x5이하) 일위-곽노임2개수정" xfId="22194"/>
    <cellStyle name="Ç¥_수문(5x5이하) 일위-곽노임2개수정" xfId="22195"/>
    <cellStyle name="C￥_수문(5x5초과)하반기일위" xfId="22196"/>
    <cellStyle name="Ç¥_수문(5x5초과)하반기일위" xfId="22197"/>
    <cellStyle name="C￥_수문_5m이하(2006년_2월)1" xfId="22198"/>
    <cellStyle name="Ç¥_수문_5m이하(2006년_2월)1" xfId="22199"/>
    <cellStyle name="C￥_수문_5m이하(2006년_3월)" xfId="22200"/>
    <cellStyle name="Ç¥_수문_5m이하(2006년_3월)" xfId="22201"/>
    <cellStyle name="C￥_신태인배수장제진기" xfId="22202"/>
    <cellStyle name="Ç¥_연동양수장" xfId="22203"/>
    <cellStyle name="C￥_옥포배수갑문설계11.26" xfId="22204"/>
    <cellStyle name="Ç¥_율북보완" xfId="22205"/>
    <cellStyle name="C￥_전체분" xfId="22206"/>
    <cellStyle name="Ç¥_접지양수장내역서" xfId="22207"/>
    <cellStyle name="Ç¥áø" xfId="1758"/>
    <cellStyle name="C￥AØ_  A¾  CO  " xfId="1759"/>
    <cellStyle name="Ç¥ÁØ_(%)ºñ¸ñ±ººÐ·ùÇ¥" xfId="7335"/>
    <cellStyle name="C￥AØ_(%)ºn¸n±ººÐ·uC￥_1" xfId="22208"/>
    <cellStyle name="Ç¥ÁØ_(%)ºñ¸ñ±ººÐ·ùÇ¥_1" xfId="22209"/>
    <cellStyle name="C￥AØ_(%)ºn¸n±ººÐ·uC￥_1_일-토목" xfId="22210"/>
    <cellStyle name="Ç¥ÁØ_´ëºñÇ¥ (2)_ºÎ´ëÅä°ø " xfId="22211"/>
    <cellStyle name="C￥AØ_¸¶≫eCI¼oAIA§ " xfId="22212"/>
    <cellStyle name="Ç¥ÁØ_¸ðÇü¸·" xfId="1760"/>
    <cellStyle name="C￥AØ_¸n·I-±a°e_1" xfId="22213"/>
    <cellStyle name="Ç¥ÁØ_¸ñ·Ï-±â°è_1" xfId="22214"/>
    <cellStyle name="C￥AØ_¸n·I-±a°e_1_일-토목" xfId="22215"/>
    <cellStyle name="Ç¥ÁØ_¸ñ·Ï-±â°è_ÀÏÀ§-es2Â÷" xfId="22216"/>
    <cellStyle name="C￥AØ_¸n·I-±a°e_AIA§-es2A÷_목록-조경 (2)" xfId="22217"/>
    <cellStyle name="Ç¥ÁØ_¸ñ-È¯" xfId="22218"/>
    <cellStyle name="C￥AØ_¿­¸° INT" xfId="7336"/>
    <cellStyle name="Ç¥ÁØ_¿µ¾÷ÇöÈ² " xfId="22219"/>
    <cellStyle name="C￥AØ_¿u°￡¿a¾aº¸°i" xfId="22220"/>
    <cellStyle name="Ç¥ÁØ_¿ù°£¿ä¾àº¸°í" xfId="7337"/>
    <cellStyle name="C￥AØ_¿μ¾÷CoE² " xfId="7338"/>
    <cellStyle name="Ç¥ÁØ_±â°è(4)" xfId="22221"/>
    <cellStyle name="C￥AØ_±a°e(4)_목록-조경 (2)" xfId="22222"/>
    <cellStyle name="Ç¥ÁØ_±â°è(5)" xfId="22223"/>
    <cellStyle name="C￥AØ_±a°e(5)_HY-단산출" xfId="22224"/>
    <cellStyle name="Ç¥ÁØ_±â°è-¸ñ·Ï" xfId="22225"/>
    <cellStyle name="C￥AØ_±a°e-¸n·I_목록-조경 (2)" xfId="22226"/>
    <cellStyle name="Ç¥ÁØ_±â°è¼³ºñ-ÀÏÀ§¸ñ·Ï " xfId="22227"/>
    <cellStyle name="C￥AØ_±a°e¼³ºn-AIA§¸n·I _일-토목" xfId="22228"/>
    <cellStyle name="Ç¥ÁØ_±â¼ú°ËÅä" xfId="7339"/>
    <cellStyle name="C￥AØ_±aA¸ºn¸n±ºAo¼o≫eAa¼­ (2)" xfId="22229"/>
    <cellStyle name="Ç¥ÁØ_»ç¾÷ºÎº° ÃÑ°è " xfId="22230"/>
    <cellStyle name="C￥AØ_≫c¾÷ºIº° AN°e " xfId="1761"/>
    <cellStyle name="Ç¥ÁØ_°¡¼³" xfId="1762"/>
    <cellStyle name="C￥AØ_°­´c (2)" xfId="22231"/>
    <cellStyle name="Ç¥ÁØ_°­´ç (2)" xfId="22232"/>
    <cellStyle name="C￥AØ_°­´c (2) 2" xfId="22233"/>
    <cellStyle name="Ç¥ÁØ_°­´ç (2)_광명견적대비1010" xfId="1763"/>
    <cellStyle name="C￥AØ_°­´c (2)_광명견적대비1010 2" xfId="22234"/>
    <cellStyle name="Ç¥ÁØ_°­´ç (2)_광명견적대비1010 2" xfId="22235"/>
    <cellStyle name="C￥AØ_°­´c (2)_광명견적대비1010_동아대부민캠퍼스내역서" xfId="1764"/>
    <cellStyle name="Ç¥ÁØ_°­´ç (2)_광명견적대비1010_동아대부민캠퍼스내역서" xfId="1765"/>
    <cellStyle name="C￥AØ_°­´c (2)_광명관급" xfId="1766"/>
    <cellStyle name="Ç¥ÁØ_°­´ç (2)_광명관급" xfId="1767"/>
    <cellStyle name="C￥AØ_°­´c (2)_금광" xfId="1768"/>
    <cellStyle name="Ç¥ÁØ_°­´ç (2)_금광" xfId="1769"/>
    <cellStyle name="C￥AØ_°­´c (2)_금광 2" xfId="22236"/>
    <cellStyle name="Ç¥ÁØ_°­´ç (2)_금광 2" xfId="22237"/>
    <cellStyle name="C￥AØ_°­´c (2)_금광 2 2" xfId="22238"/>
    <cellStyle name="Ç¥ÁØ_°­´ç (2)_금광 2 2" xfId="22239"/>
    <cellStyle name="C￥AØ_°­´c (2)_금광 2 3" xfId="22240"/>
    <cellStyle name="Ç¥ÁØ_°­´ç (2)_금광 2 3" xfId="22241"/>
    <cellStyle name="C￥AØ_°­´c (2)_금광 2 4" xfId="22242"/>
    <cellStyle name="Ç¥ÁØ_°­´ç (2)_금광 2 4" xfId="22243"/>
    <cellStyle name="C￥AØ_°­´c (2)_금광 2 5" xfId="22244"/>
    <cellStyle name="Ç¥ÁØ_°­´ç (2)_금광 2 5" xfId="22245"/>
    <cellStyle name="C￥AØ_°­´c (2)_금광 2 6" xfId="22246"/>
    <cellStyle name="Ç¥ÁØ_°­´ç (2)_금광 2 6" xfId="22247"/>
    <cellStyle name="C￥AØ_°­´c (2)_금광 3" xfId="22248"/>
    <cellStyle name="Ç¥ÁØ_°­´ç (2)_금광 3" xfId="22249"/>
    <cellStyle name="C￥AØ_°­´c (2)_금광 4" xfId="22250"/>
    <cellStyle name="Ç¥ÁØ_°­´ç (2)_금광 4" xfId="22251"/>
    <cellStyle name="C￥AØ_°­´c (2)_금광 5" xfId="22252"/>
    <cellStyle name="Ç¥ÁØ_°­´ç (2)_금광 5" xfId="22253"/>
    <cellStyle name="C￥AØ_°­´c (2)_금광 6" xfId="22254"/>
    <cellStyle name="Ç¥ÁØ_°­´ç (2)_금광 6" xfId="22255"/>
    <cellStyle name="C￥AØ_°­´c (2)_금광 7" xfId="22256"/>
    <cellStyle name="Ç¥ÁØ_°­´ç (2)_금광 7" xfId="22257"/>
    <cellStyle name="C￥AØ_°­´c (2)_금광 8" xfId="22258"/>
    <cellStyle name="Ç¥ÁØ_°­´ç (2)_금광 8" xfId="22259"/>
    <cellStyle name="C￥AØ_°­´c (2)_금광_동아대부민캠퍼스내역서" xfId="1770"/>
    <cellStyle name="Ç¥ÁØ_°­´ç (2)_금광_동아대부민캠퍼스내역서" xfId="1771"/>
    <cellStyle name="C￥AØ_°­´c (2)_삼사" xfId="1772"/>
    <cellStyle name="Ç¥ÁØ_°­´ç (2)_삼사" xfId="1773"/>
    <cellStyle name="C￥AØ_°­´c (2)_삼사 2" xfId="22260"/>
    <cellStyle name="Ç¥ÁØ_°­´ç (2)_삼사 2" xfId="22261"/>
    <cellStyle name="C￥AØ_°­´c (2)_삼사 2 2" xfId="22262"/>
    <cellStyle name="Ç¥ÁØ_°­´ç (2)_삼사 2 2" xfId="22263"/>
    <cellStyle name="C￥AØ_°­´c (2)_삼사 2 3" xfId="22264"/>
    <cellStyle name="Ç¥ÁØ_°­´ç (2)_삼사 2 3" xfId="22265"/>
    <cellStyle name="C￥AØ_°­´c (2)_삼사 2 4" xfId="22266"/>
    <cellStyle name="Ç¥ÁØ_°­´ç (2)_삼사 2 4" xfId="22267"/>
    <cellStyle name="C￥AØ_°­´c (2)_삼사 2 5" xfId="22268"/>
    <cellStyle name="Ç¥ÁØ_°­´ç (2)_삼사 2 5" xfId="22269"/>
    <cellStyle name="C￥AØ_°­´c (2)_삼사 2 6" xfId="22270"/>
    <cellStyle name="Ç¥ÁØ_°­´ç (2)_삼사 2 6" xfId="22271"/>
    <cellStyle name="C￥AØ_°­´c (2)_삼사 3" xfId="22272"/>
    <cellStyle name="Ç¥ÁØ_°­´ç (2)_삼사 3" xfId="22273"/>
    <cellStyle name="C￥AØ_°­´c (2)_삼사 4" xfId="22274"/>
    <cellStyle name="Ç¥ÁØ_°­´ç (2)_삼사 4" xfId="22275"/>
    <cellStyle name="C￥AØ_°­´c (2)_삼사 5" xfId="22276"/>
    <cellStyle name="Ç¥ÁØ_°­´ç (2)_삼사 5" xfId="22277"/>
    <cellStyle name="C￥AØ_°­´c (2)_삼사 6" xfId="22278"/>
    <cellStyle name="Ç¥ÁØ_°­´ç (2)_삼사 6" xfId="22279"/>
    <cellStyle name="C￥AØ_°­´c (2)_삼사 7" xfId="22280"/>
    <cellStyle name="Ç¥ÁØ_°­´ç (2)_삼사 7" xfId="22281"/>
    <cellStyle name="C￥AØ_°­´c (2)_삼사 8" xfId="22282"/>
    <cellStyle name="Ç¥ÁØ_°­´ç (2)_삼사 8" xfId="22283"/>
    <cellStyle name="C￥AØ_°­´c (2)_삼사_동아대부민캠퍼스내역서" xfId="1774"/>
    <cellStyle name="Ç¥ÁØ_°­´ç (2)_삼사_동아대부민캠퍼스내역서" xfId="1775"/>
    <cellStyle name="C￥AØ_°A·¡≫oE²" xfId="1776"/>
    <cellStyle name="Ç¥ÁØ_°ÇÃà(5)" xfId="22284"/>
    <cellStyle name="C￥AØ_°CAa(5)_목록-조경 (2)" xfId="22285"/>
    <cellStyle name="Ç¥ÁØ_°ÇÃà(6)" xfId="22286"/>
    <cellStyle name="C￥AØ_°CAa(6)_일-토목" xfId="22287"/>
    <cellStyle name="Ç¥ÁØ_°ÇÃàµµ±Þ" xfId="22288"/>
    <cellStyle name="C￥AØ_°CAa-1" xfId="22289"/>
    <cellStyle name="Ç¥ÁØ_°ÇÃà-1" xfId="22290"/>
    <cellStyle name="C￥AØ_°CAa-1_일-토목" xfId="22291"/>
    <cellStyle name="Ç¥ÁØ_°èÀå" xfId="22292"/>
    <cellStyle name="C￥AØ_°eAa_목록-조경 (2)" xfId="22293"/>
    <cellStyle name="Ç¥ÁØ_°ø»çºñ¸ñ±ººÐ·ùÇ¥" xfId="22294"/>
    <cellStyle name="C￥AØ_°ø≫cºn¸n±ººÐ·uC￥" xfId="22295"/>
    <cellStyle name="Ç¥ÁØ_0N-HANDLING " xfId="22296"/>
    <cellStyle name="C￥AØ_¼³ºnAIA§_HY-단산출" xfId="22297"/>
    <cellStyle name="Ç¥ÁØ_¼ÒÈ­" xfId="22298"/>
    <cellStyle name="C￥AØ_¼OE­_일-토목" xfId="22299"/>
    <cellStyle name="Ç¥ÁØ_½ÃÁß³ëÀÓ´Ü°¡Ç¥" xfId="22300"/>
    <cellStyle name="C￥AØ_½AAß³eAO´U°¡C￥_일-토목" xfId="22301"/>
    <cellStyle name="Ç¥ÁØ_½ÃÁß³ëÀÓÆò±Õ" xfId="22302"/>
    <cellStyle name="C￥AØ_½AAß³eAOÆo±O_목록-조경 (2)" xfId="22303"/>
    <cellStyle name="Ç¥ÁØ_1" xfId="22304"/>
    <cellStyle name="C￥AØ_1_일-토목" xfId="22305"/>
    <cellStyle name="Ç¥ÁØ_¹®Á¥¿ª»ç" xfId="22306"/>
    <cellStyle name="C￥AØ_¹°°¡º?μ¿(±a°e)" xfId="22307"/>
    <cellStyle name="Ç¥ÁØ_¹°°¡º¯µ¿(±â°è)" xfId="22308"/>
    <cellStyle name="C￥AØ_¹RA￥¿ª≫c" xfId="22309"/>
    <cellStyle name="Ç¥ÁØ_2" xfId="22310"/>
    <cellStyle name="C￥AØ_2_일-토목" xfId="22311"/>
    <cellStyle name="Ç¥ÁØ_³»¿ª¼­" xfId="22312"/>
    <cellStyle name="C￥AØ_³≫¿ª¼­" xfId="22313"/>
    <cellStyle name="Ç¥ÁØ_³ªÁÖ°¡¼³" xfId="22314"/>
    <cellStyle name="C￥AØ_7°eE¹ _501-영한(시공측량)_1차변경분" xfId="7340"/>
    <cellStyle name="Ç¥ÁØ_7°èÈ¹ _501-영한(시공측량)_1차변경분" xfId="7341"/>
    <cellStyle name="C￥AØ_7°eE¹ _501-영한(시공측량)_1차변경분(수정)" xfId="7342"/>
    <cellStyle name="Ç¥ÁØ_7°èÈ¹ _501-영한(시공측량)_1차변경분(수정)" xfId="7343"/>
    <cellStyle name="C￥AØ_7°eE¹ _501-영한(시공측량)_2차 설계서" xfId="7344"/>
    <cellStyle name="Ç¥ÁØ_7°èÈ¹ _501-영한(시공측량)_2차 설계서" xfId="7345"/>
    <cellStyle name="C￥AØ_7°eE¹ _501-영한(시공측량)_3차 설계서" xfId="7346"/>
    <cellStyle name="Ç¥ÁØ_7°èÈ¹ _501-영한(시공측량)_3차 설계서" xfId="7347"/>
    <cellStyle name="C￥AØ_7°eE¹ _501-영한(시공측량)_Book1" xfId="7348"/>
    <cellStyle name="Ç¥ÁØ_7°èÈ¹ _501-영한(시공측량)_Book1" xfId="7349"/>
    <cellStyle name="C￥AØ_7°eE¹ _501-영한(시공측량)_설계서(11.18)" xfId="7350"/>
    <cellStyle name="Ç¥ÁØ_7°èÈ¹ _501-영한(시공측량)_설계서(11.18)" xfId="7351"/>
    <cellStyle name="C￥AØ_7°eE¹ _505-삼중(지질조사)" xfId="7352"/>
    <cellStyle name="Ç¥ÁØ_7°èÈ¹ _505-삼중(지질조사)" xfId="7353"/>
    <cellStyle name="C￥AØ_7°eE¹ _505-삼중(지질조사)_1차변경분" xfId="7354"/>
    <cellStyle name="Ç¥ÁØ_7°èÈ¹ _505-삼중(지질조사)_1차변경분" xfId="7355"/>
    <cellStyle name="C￥AØ_7°eE¹ _505-삼중(지질조사)_1차변경분(수정)" xfId="7356"/>
    <cellStyle name="Ç¥ÁØ_7°èÈ¹ _505-삼중(지질조사)_1차변경분(수정)" xfId="7357"/>
    <cellStyle name="C￥AØ_7°eE¹ _505-삼중(지질조사)_2차 설계서" xfId="7358"/>
    <cellStyle name="Ç¥ÁØ_7°èÈ¹ _505-삼중(지질조사)_2차 설계서" xfId="7359"/>
    <cellStyle name="C￥AØ_7°eE¹ _505-삼중(지질조사)_3차 설계서" xfId="7360"/>
    <cellStyle name="Ç¥ÁØ_7°èÈ¹ _505-삼중(지질조사)_3차 설계서" xfId="7361"/>
    <cellStyle name="C￥AØ_7°eE¹ _505-삼중(지질조사)_Book1" xfId="7362"/>
    <cellStyle name="Ç¥ÁØ_7°èÈ¹ _505-삼중(지질조사)_Book1" xfId="7363"/>
    <cellStyle name="C￥AØ_7°eE¹ _505-삼중(지질조사)_설계서(11.18)" xfId="7364"/>
    <cellStyle name="Ç¥ÁØ_7°èÈ¹ _505-삼중(지질조사)_설계서(11.18)" xfId="7365"/>
    <cellStyle name="C￥AØ_7°eE¹ _연약지반추가" xfId="7366"/>
    <cellStyle name="Ç¥ÁØ_95,96 ºñ±³ " xfId="7367"/>
    <cellStyle name="C￥AØ_95,96 ºn±³ _501-영한(시공측량)" xfId="7368"/>
    <cellStyle name="Ç¥ÁØ_95,96 ºñ±³ _501-영한(시공측량)" xfId="7369"/>
    <cellStyle name="C￥AØ_95,96 ºn±³ _501-영한(시공측량)_1차변경분" xfId="7370"/>
    <cellStyle name="Ç¥ÁØ_95,96 ºñ±³ _501-영한(시공측량)_1차변경분" xfId="7371"/>
    <cellStyle name="C￥AØ_95,96 ºn±³ _501-영한(시공측량)_1차변경분(수정)" xfId="7372"/>
    <cellStyle name="Ç¥ÁØ_95,96 ºñ±³ _501-영한(시공측량)_1차변경분(수정)" xfId="7373"/>
    <cellStyle name="C￥AØ_95,96 ºn±³ _501-영한(시공측량)_2차 설계서" xfId="7374"/>
    <cellStyle name="Ç¥ÁØ_95,96 ºñ±³ _501-영한(시공측량)_2차 설계서" xfId="7375"/>
    <cellStyle name="C￥AØ_95,96 ºn±³ _501-영한(시공측량)_3차 설계서" xfId="7376"/>
    <cellStyle name="Ç¥ÁØ_95,96 ºñ±³ _501-영한(시공측량)_3차 설계서" xfId="7377"/>
    <cellStyle name="C￥AØ_95,96 ºn±³ _501-영한(시공측량)_Book1" xfId="7378"/>
    <cellStyle name="Ç¥ÁØ_95,96 ºñ±³ _501-영한(시공측량)_Book1" xfId="7379"/>
    <cellStyle name="C￥AØ_95,96 ºn±³ _501-영한(시공측량)_설계서(11.18)" xfId="7380"/>
    <cellStyle name="Ç¥ÁØ_95,96 ºñ±³ _501-영한(시공측량)_설계서(11.18)" xfId="7381"/>
    <cellStyle name="C￥AØ_95,96 ºn±³ _505-삼중(지질조사)" xfId="7382"/>
    <cellStyle name="Ç¥ÁØ_95,96 ºñ±³ _505-삼중(지질조사)" xfId="7383"/>
    <cellStyle name="C￥AØ_95,96 ºn±³ _505-삼중(지질조사)_1차변경분" xfId="7384"/>
    <cellStyle name="Ç¥ÁØ_95,96 ºñ±³ _505-삼중(지질조사)_1차변경분" xfId="7385"/>
    <cellStyle name="C￥AØ_95,96 ºn±³ _505-삼중(지질조사)_1차변경분(수정)" xfId="7386"/>
    <cellStyle name="Ç¥ÁØ_95,96 ºñ±³ _505-삼중(지질조사)_1차변경분(수정)" xfId="7387"/>
    <cellStyle name="C￥AØ_95,96 ºn±³ _505-삼중(지질조사)_2차 설계서" xfId="7388"/>
    <cellStyle name="Ç¥ÁØ_95,96 ºñ±³ _505-삼중(지질조사)_2차 설계서" xfId="7389"/>
    <cellStyle name="C￥AØ_95,96 ºn±³ _505-삼중(지질조사)_3차 설계서" xfId="7390"/>
    <cellStyle name="Ç¥ÁØ_95,96 ºñ±³ _505-삼중(지질조사)_3차 설계서" xfId="7391"/>
    <cellStyle name="C￥AØ_95,96 ºn±³ _505-삼중(지질조사)_Book1" xfId="7392"/>
    <cellStyle name="Ç¥ÁØ_95,96 ºñ±³ _505-삼중(지질조사)_Book1" xfId="7393"/>
    <cellStyle name="C￥AØ_95,96 ºn±³ _505-삼중(지질조사)_설계서(11.18)" xfId="7394"/>
    <cellStyle name="Ç¥ÁØ_95,96 ºñ±³ _505-삼중(지질조사)_설계서(11.18)" xfId="7395"/>
    <cellStyle name="C￥AØ_95010 (2)" xfId="22315"/>
    <cellStyle name="Ç¥ÁØ_95010 (2)" xfId="22316"/>
    <cellStyle name="C￥AØ_95010 (2)_일-토목" xfId="22317"/>
    <cellStyle name="Ç¥ÁØ_95020" xfId="22318"/>
    <cellStyle name="C￥AØ_95020 (2)" xfId="22319"/>
    <cellStyle name="Ç¥ÁØ_95020 (2)" xfId="22320"/>
    <cellStyle name="C￥AØ_95020 (2)_일-토목" xfId="22321"/>
    <cellStyle name="Ç¥ÁØ_95030" xfId="22322"/>
    <cellStyle name="C￥AØ_95030 (2)" xfId="22323"/>
    <cellStyle name="Ç¥ÁØ_95030 (2)" xfId="22324"/>
    <cellStyle name="C￥AØ_95030 (2)_일-토목" xfId="22325"/>
    <cellStyle name="Ç¥ÁØ_95050" xfId="22326"/>
    <cellStyle name="C￥AØ_95050_목록-조경 (2)" xfId="22327"/>
    <cellStyle name="Ç¥ÁØ_95060" xfId="22328"/>
    <cellStyle name="C￥AØ_95060_목록-조경 (2)" xfId="22329"/>
    <cellStyle name="Ç¥ÁØ_95070" xfId="22330"/>
    <cellStyle name="C￥AØ_95070_일-토목" xfId="22331"/>
    <cellStyle name="Ç¥ÁØ_À§»ý" xfId="22332"/>
    <cellStyle name="C￥AØ_A§≫y" xfId="22333"/>
    <cellStyle name="Ç¥ÁØ_Åä¸ñ(5)" xfId="22334"/>
    <cellStyle name="C￥AØ_Aa¸n(5)_목록-조경 (2)" xfId="22335"/>
    <cellStyle name="Ç¥ÁØ_Àå-1" xfId="22336"/>
    <cellStyle name="C￥AØ_Aa-1_목록-조경 (2)" xfId="22337"/>
    <cellStyle name="Ç¥ÁØ_ÀåÁö¿ª»ç" xfId="22338"/>
    <cellStyle name="C￥AØ_AaAo¿ª≫c" xfId="22339"/>
    <cellStyle name="Ç¥ÁØ_ÀåÁö-2" xfId="22340"/>
    <cellStyle name="C￥AØ_AaAo-2_일-토목" xfId="22341"/>
    <cellStyle name="Ç¥ÁØ_ÀåÁö-3" xfId="22342"/>
    <cellStyle name="C￥AØ_AaAo-3_일-토목" xfId="22343"/>
    <cellStyle name="Ç¥ÁØ_ÀåÁö-4" xfId="22344"/>
    <cellStyle name="C￥AØ_AaAo-4_일-토목" xfId="22345"/>
    <cellStyle name="Ç¥ÁØ_ÀåÁö-5" xfId="22346"/>
    <cellStyle name="C￥AØ_AaAo-5_일-토목" xfId="22347"/>
    <cellStyle name="Ç¥ÁØ_ÀåÁöÁý°è" xfId="22348"/>
    <cellStyle name="C￥AØ_AaAoAy°e_일-토목" xfId="22349"/>
    <cellStyle name="Ç¥ÁØ_Àç·áºñºñ¸ñº¯µ¿À²" xfId="22350"/>
    <cellStyle name="C￥AØ_AI-±a" xfId="22351"/>
    <cellStyle name="Ç¥ÁØ_ÀÏ-±â" xfId="22352"/>
    <cellStyle name="C￥AØ_AI-±a_목록-조경 (2)" xfId="22353"/>
    <cellStyle name="Ç¥ÁØ_ÀÏÀ§´ë°¡ (2)" xfId="44323"/>
    <cellStyle name="C￥AØ_AIA§-es2A÷_일-토목" xfId="22354"/>
    <cellStyle name="Ç¥ÁØ_Áö¼öÁ¶Á¤À²" xfId="22355"/>
    <cellStyle name="C￥AØ_Ao¼oA¶A¤A²(±Øμ¿)" xfId="22356"/>
    <cellStyle name="Ç¥ÁØ_Áö¼öÁ¶Á¤À²_±âÅ¸ºñ¸ñ±ºÁö¼ö»êÃâ¼­" xfId="22357"/>
    <cellStyle name="C￥AØ_Ao¼oA¶A¤A²_±aA¸ºn¸n±ºAo¼o≫eAa¼­" xfId="22358"/>
    <cellStyle name="Ç¥ÁØ_Áö¼öÁ¶Á¤À²_1" xfId="22359"/>
    <cellStyle name="C￥AØ_Ao¼oA¶A¤A²_1_목록-조경 (2)" xfId="22360"/>
    <cellStyle name="Ç¥ÁØ_Áö¼öÁ¶Á¤À²_Àç·áºñºñ¸ñº¯µ¿À²" xfId="22361"/>
    <cellStyle name="C￥AØ_Ao¼oA¶A¤A²_HY-단산출" xfId="22362"/>
    <cellStyle name="Ç¥ÁØ_Áö¼öÁ¶Á¤À²_KIM" xfId="22363"/>
    <cellStyle name="C￥AØ_Ao¼oA¶A¤A²_KIM_il-건축" xfId="22364"/>
    <cellStyle name="Ç¥ÁØ_Áö¼öÁ¶Á¤À²_ºñ¸ñ±ºÆò±ÕÁö¼ö" xfId="22365"/>
    <cellStyle name="C￥AØ_Ao¼oA¶A¤A²_ºn¸n±ºÆo±OAo¼o_일-토목" xfId="22366"/>
    <cellStyle name="Ç¥ÁØ_Áö¼öÁ¶Á¤À²2" xfId="22367"/>
    <cellStyle name="C￥AØ_Ao¼oA¶A¤A²2_HY-단산출" xfId="22368"/>
    <cellStyle name="Ç¥ÁØ_Àü±â»êÃâ" xfId="22369"/>
    <cellStyle name="C￥AØ_Au±a≫eAa" xfId="22370"/>
    <cellStyle name="Ç¥ÁØ_ÀÚµ¿Á¦¾î" xfId="22371"/>
    <cellStyle name="C￥AØ_Au·A¼OAIºÐ¼R" xfId="1777"/>
    <cellStyle name="Ç¥ÁØ_Áý°è" xfId="22372"/>
    <cellStyle name="C￥AØ_Ay°e_일-토목" xfId="22373"/>
    <cellStyle name="Ç¥ÁØ_Áý°èÇ¥(2¿ù) " xfId="1778"/>
    <cellStyle name="C￥AØ_Ay°eC￥°CAaºÐ_일-토목" xfId="22374"/>
    <cellStyle name="Ç¥ÁØ_B" xfId="22375"/>
    <cellStyle name="C￥AØ_B_목록-조경 (2)" xfId="22376"/>
    <cellStyle name="Ç¥ÁØ_BOB-1" xfId="22377"/>
    <cellStyle name="C￥AØ_BOB-1_목록-조경 (2)" xfId="22378"/>
    <cellStyle name="Ç¥ÁØ_BOB-2" xfId="22379"/>
    <cellStyle name="C￥AØ_BOB-2_목록-조경 (2)" xfId="22380"/>
    <cellStyle name="Ç¥ÁØ_BOM°èÀå" xfId="22381"/>
    <cellStyle name="C￥AØ_BOM°eAa_일-토목" xfId="22382"/>
    <cellStyle name="Ç¥ÁØ_EACT10" xfId="22383"/>
    <cellStyle name="C￥AØ_HHHH001_HY-단산출" xfId="22384"/>
    <cellStyle name="Ç¥ÁØ_HHHHH002" xfId="22385"/>
    <cellStyle name="C￥AØ_HHHHH002_일-토목" xfId="22386"/>
    <cellStyle name="Ç¥ÁØ_JENAE01" xfId="22387"/>
    <cellStyle name="C￥AØ_JENAE01_일-토목" xfId="22388"/>
    <cellStyle name="Ç¥ÁØ_JUN-MS05" xfId="22389"/>
    <cellStyle name="C￥AØ_JUN-MS05_일-토목" xfId="22390"/>
    <cellStyle name="Ç¥ÁØ_JUN-MS06" xfId="22391"/>
    <cellStyle name="C￥AØ_JUN-MS06_일-토목" xfId="22392"/>
    <cellStyle name="Ç¥ÁØ_KANG" xfId="22393"/>
    <cellStyle name="C￥AØ_KANG_일-토목" xfId="22394"/>
    <cellStyle name="Ç¥ÁØ_KUN" xfId="22395"/>
    <cellStyle name="C￥AØ_KUN_il-건축" xfId="22396"/>
    <cellStyle name="Ç¥ÁØ_laroux" xfId="22397"/>
    <cellStyle name="C￥AØ_laroux_°ø≫cºn¿¹≫e¼­" xfId="22398"/>
    <cellStyle name="Ç¥ÁØ_laroux_1" xfId="22399"/>
    <cellStyle name="C￥AØ_laroux_1_°ø≫cºn¿¹≫e¼­" xfId="22400"/>
    <cellStyle name="Ç¥ÁØ_laroux_1_Áý°èÇ¥°ÇÃàºÐ" xfId="22401"/>
    <cellStyle name="C￥AØ_laroux_1_Ay°eC￥°CAaºÐ_HY-단산출" xfId="22402"/>
    <cellStyle name="Ç¥ÁØ_laroux_1_laroux" xfId="22403"/>
    <cellStyle name="C￥AØ_laroux_1_laroux_일-토목" xfId="22404"/>
    <cellStyle name="Ç¥ÁØ_laroux_2" xfId="22405"/>
    <cellStyle name="C￥AØ_laroux_2_일-토목" xfId="22406"/>
    <cellStyle name="Ç¥ÁØ_laroux_3" xfId="22407"/>
    <cellStyle name="C￥AØ_laroux_3_목록-조경 (2)" xfId="22408"/>
    <cellStyle name="Ç¥ÁØ_laroux_4" xfId="22409"/>
    <cellStyle name="C￥AØ_laroux_5" xfId="22410"/>
    <cellStyle name="Ç¥ÁØ_laroux_5" xfId="22411"/>
    <cellStyle name="C￥AØ_laroux_5_목록-조경 (2)" xfId="22412"/>
    <cellStyle name="Ç¥ÁØ_laroux_Áý°èÇ¥°ÇÃàºÐ" xfId="44324"/>
    <cellStyle name="C￥AØ_laroux_Ay°eC￥°CAaºÐ_목록-조경 (2)" xfId="44325"/>
    <cellStyle name="Ç¥ÁØ_laroux_Bromex 홈페이지 개발-메일" xfId="22413"/>
    <cellStyle name="C￥AØ_laroux_laroux_목록-조경 (2)" xfId="22414"/>
    <cellStyle name="Ç¥ÁØ_laroux_고양영상방송 BI 개발-02" xfId="22415"/>
    <cellStyle name="C￥AØ_LIST01_목록-조경 (2)" xfId="22416"/>
    <cellStyle name="Ç¥ÁØ_LIST03" xfId="22417"/>
    <cellStyle name="C￥AØ_LIST03_일-토목" xfId="22418"/>
    <cellStyle name="Ç¥ÁØ_NAE101" xfId="22419"/>
    <cellStyle name="C￥AØ_NAE101 (2)" xfId="22420"/>
    <cellStyle name="Ç¥ÁØ_NAE101 (2)" xfId="22421"/>
    <cellStyle name="C￥AØ_NAE101 (2)_일-토목" xfId="22422"/>
    <cellStyle name="Ç¥ÁØ_NAE201" xfId="22423"/>
    <cellStyle name="C￥AØ_NAE201_일-토목" xfId="22424"/>
    <cellStyle name="Ç¥ÁØ_NAE202" xfId="22425"/>
    <cellStyle name="C￥AØ_NAE202_목록-조경 (2)" xfId="22426"/>
    <cellStyle name="Ç¥ÁØ_NAE203" xfId="22427"/>
    <cellStyle name="C￥AØ_NAE203_HY-단산출" xfId="22428"/>
    <cellStyle name="Ç¥ÁØ_NAE204" xfId="22429"/>
    <cellStyle name="C￥AØ_NAE204_일-토목" xfId="22430"/>
    <cellStyle name="Ç¥ÁØ_NAE301" xfId="22431"/>
    <cellStyle name="C￥AØ_NAE301_목록-조경 (2)" xfId="22432"/>
    <cellStyle name="Ç¥ÁØ_º»¼±" xfId="22433"/>
    <cellStyle name="C￥AØ_º≫¼±" xfId="22434"/>
    <cellStyle name="Ç¥ÁØ_ºñ¸ñ±º(±â°è)" xfId="22435"/>
    <cellStyle name="C￥AØ_ºn¸n±º(±a°e)_목록-조경 (2)" xfId="22436"/>
    <cellStyle name="Ç¥ÁØ_ºñ¸ñ±º(°ÇÃà)" xfId="22437"/>
    <cellStyle name="C￥AØ_ºn¸n±º(°CAa)_목록-조경 (2)" xfId="22438"/>
    <cellStyle name="Ç¥ÁØ_ºñ¸ñ±ºÆò±ÕÁö¼ö" xfId="22439"/>
    <cellStyle name="C￥AØ_ºn¸n±ºÆo±OAo¼o_HY-단산출" xfId="22440"/>
    <cellStyle name="Ç¥ÁØ_RESULTS" xfId="22441"/>
    <cellStyle name="C￥AØ_Sheet1_일-토목" xfId="22442"/>
    <cellStyle name="Ç¥áø_국립박물관 수목목재사인07-07" xfId="7396"/>
    <cellStyle name="Calc Currency (0)" xfId="1779"/>
    <cellStyle name="Calc Currency (0) 10" xfId="22443"/>
    <cellStyle name="Calc Currency (0) 11" xfId="22444"/>
    <cellStyle name="Calc Currency (0) 12" xfId="22445"/>
    <cellStyle name="Calc Currency (0) 13" xfId="22446"/>
    <cellStyle name="Calc Currency (0) 14" xfId="22447"/>
    <cellStyle name="Calc Currency (0) 15" xfId="22448"/>
    <cellStyle name="Calc Currency (0) 16" xfId="22449"/>
    <cellStyle name="Calc Currency (0) 17" xfId="22450"/>
    <cellStyle name="Calc Currency (0) 18" xfId="22451"/>
    <cellStyle name="Calc Currency (0) 19" xfId="22452"/>
    <cellStyle name="Calc Currency (0) 2" xfId="7397"/>
    <cellStyle name="Calc Currency (0) 20" xfId="22453"/>
    <cellStyle name="Calc Currency (0) 21" xfId="22454"/>
    <cellStyle name="Calc Currency (0) 22" xfId="22455"/>
    <cellStyle name="Calc Currency (0) 23" xfId="22456"/>
    <cellStyle name="Calc Currency (0) 24" xfId="22457"/>
    <cellStyle name="Calc Currency (0) 25" xfId="22458"/>
    <cellStyle name="Calc Currency (0) 26" xfId="22459"/>
    <cellStyle name="Calc Currency (0) 27" xfId="22460"/>
    <cellStyle name="Calc Currency (0) 28" xfId="22461"/>
    <cellStyle name="Calc Currency (0) 29" xfId="22462"/>
    <cellStyle name="Calc Currency (0) 3" xfId="22463"/>
    <cellStyle name="Calc Currency (0) 30" xfId="22464"/>
    <cellStyle name="Calc Currency (0) 31" xfId="22465"/>
    <cellStyle name="Calc Currency (0) 4" xfId="22466"/>
    <cellStyle name="Calc Currency (0) 5" xfId="22467"/>
    <cellStyle name="Calc Currency (0) 6" xfId="22468"/>
    <cellStyle name="Calc Currency (0) 7" xfId="22469"/>
    <cellStyle name="Calc Currency (0) 8" xfId="22470"/>
    <cellStyle name="Calc Currency (0) 9" xfId="22471"/>
    <cellStyle name="Calc Currency (2)" xfId="7398"/>
    <cellStyle name="Calc Currency (2) 2" xfId="22472"/>
    <cellStyle name="Calc Currency (2) 3" xfId="22473"/>
    <cellStyle name="Calc Currency (2) 4" xfId="22474"/>
    <cellStyle name="Calc Percent (0)" xfId="7399"/>
    <cellStyle name="Calc Percent (0) 2" xfId="22475"/>
    <cellStyle name="Calc Percent (0) 3" xfId="22476"/>
    <cellStyle name="Calc Percent (0) 4" xfId="22477"/>
    <cellStyle name="Calc Percent (1)" xfId="7400"/>
    <cellStyle name="Calc Percent (1) 2" xfId="22478"/>
    <cellStyle name="Calc Percent (1) 3" xfId="22479"/>
    <cellStyle name="Calc Percent (1) 4" xfId="22480"/>
    <cellStyle name="Calc Percent (2)" xfId="7401"/>
    <cellStyle name="Calc Percent (2) 2" xfId="22481"/>
    <cellStyle name="Calc Percent (2) 3" xfId="22482"/>
    <cellStyle name="Calc Percent (2) 4" xfId="22483"/>
    <cellStyle name="Calc Units (0)" xfId="7402"/>
    <cellStyle name="Calc Units (0) 2" xfId="22484"/>
    <cellStyle name="Calc Units (0) 3" xfId="22485"/>
    <cellStyle name="Calc Units (0) 4" xfId="22486"/>
    <cellStyle name="Calc Units (1)" xfId="7403"/>
    <cellStyle name="Calc Units (1) 2" xfId="22487"/>
    <cellStyle name="Calc Units (1) 3" xfId="22488"/>
    <cellStyle name="Calc Units (1) 4" xfId="22489"/>
    <cellStyle name="Calc Units (2)" xfId="7404"/>
    <cellStyle name="Calc Units (2) 2" xfId="22490"/>
    <cellStyle name="Calc Units (2) 3" xfId="22491"/>
    <cellStyle name="Calc Units (2) 4" xfId="22492"/>
    <cellStyle name="Calculation" xfId="7405"/>
    <cellStyle name="Calculation 2" xfId="22493"/>
    <cellStyle name="Calculation 3" xfId="22494"/>
    <cellStyle name="Calculation 4" xfId="22495"/>
    <cellStyle name="category" xfId="1780"/>
    <cellStyle name="Check Cell" xfId="7406"/>
    <cellStyle name="CIAIÆU¸μAⓒ" xfId="1781"/>
    <cellStyle name="ⓒo" xfId="7407"/>
    <cellStyle name="Ⓒo 2" xfId="22496"/>
    <cellStyle name="Ⓒo 3" xfId="22497"/>
    <cellStyle name="Ⓒo 4" xfId="22498"/>
    <cellStyle name="ÇÕ»ê" xfId="7408"/>
    <cellStyle name="ÇÕ»ê 2" xfId="22499"/>
    <cellStyle name="Co≫e" xfId="1782"/>
    <cellStyle name="CODE" xfId="22500"/>
    <cellStyle name="columns_array" xfId="1783"/>
    <cellStyle name="Comma" xfId="1784"/>
    <cellStyle name="Comma  - Style2" xfId="22501"/>
    <cellStyle name="Comma  - Style3" xfId="22502"/>
    <cellStyle name="Comma  - Style4" xfId="22503"/>
    <cellStyle name="Comma  - Style5" xfId="22504"/>
    <cellStyle name="Comma  - Style6" xfId="22505"/>
    <cellStyle name="Comma  - Style7" xfId="22506"/>
    <cellStyle name="Comma  - Style8" xfId="22507"/>
    <cellStyle name="Comma [0]" xfId="1785"/>
    <cellStyle name="Comma [00]" xfId="7409"/>
    <cellStyle name="Comma [00] 2" xfId="22508"/>
    <cellStyle name="Comma [00] 3" xfId="22509"/>
    <cellStyle name="Comma [00] 4" xfId="22510"/>
    <cellStyle name="comma zerodec" xfId="1786"/>
    <cellStyle name="comma zerodec 10" xfId="22511"/>
    <cellStyle name="comma zerodec 11" xfId="22512"/>
    <cellStyle name="comma zerodec 12" xfId="22513"/>
    <cellStyle name="comma zerodec 13" xfId="22514"/>
    <cellStyle name="comma zerodec 14" xfId="22515"/>
    <cellStyle name="comma zerodec 15" xfId="22516"/>
    <cellStyle name="comma zerodec 16" xfId="22517"/>
    <cellStyle name="comma zerodec 17" xfId="22518"/>
    <cellStyle name="comma zerodec 18" xfId="22519"/>
    <cellStyle name="comma zerodec 19" xfId="22520"/>
    <cellStyle name="comma zerodec 2" xfId="7410"/>
    <cellStyle name="comma zerodec 20" xfId="22521"/>
    <cellStyle name="comma zerodec 21" xfId="22522"/>
    <cellStyle name="comma zerodec 22" xfId="22523"/>
    <cellStyle name="comma zerodec 23" xfId="22524"/>
    <cellStyle name="comma zerodec 24" xfId="22525"/>
    <cellStyle name="comma zerodec 25" xfId="22526"/>
    <cellStyle name="comma zerodec 26" xfId="22527"/>
    <cellStyle name="comma zerodec 27" xfId="22528"/>
    <cellStyle name="comma zerodec 28" xfId="22529"/>
    <cellStyle name="comma zerodec 29" xfId="22530"/>
    <cellStyle name="comma zerodec 3" xfId="22531"/>
    <cellStyle name="comma zerodec 30" xfId="22532"/>
    <cellStyle name="comma zerodec 4" xfId="22533"/>
    <cellStyle name="comma zerodec 5" xfId="22534"/>
    <cellStyle name="comma zerodec 6" xfId="22535"/>
    <cellStyle name="comma zerodec 7" xfId="22536"/>
    <cellStyle name="comma zerodec 8" xfId="22537"/>
    <cellStyle name="comma zerodec 9" xfId="22538"/>
    <cellStyle name="Comma_ " xfId="1787"/>
    <cellStyle name="Comma0" xfId="1788"/>
    <cellStyle name="Commm_laroux_12~3SO2_97회비_laroux" xfId="22539"/>
    <cellStyle name="Comm뼬_E&amp;ONW2" xfId="1789"/>
    <cellStyle name="Copied" xfId="1790"/>
    <cellStyle name="COST1" xfId="22540"/>
    <cellStyle name="Cur_x0008__x0008__x0004__x0018_??" xfId="44326"/>
    <cellStyle name="Curre~cy [0]_MATERAL2" xfId="22541"/>
    <cellStyle name="Curren" xfId="22542"/>
    <cellStyle name="Curren?_x0012_퐀_x0017_?" xfId="1791"/>
    <cellStyle name="Curren?_x0012_퐀_x0017_????????" xfId="22543"/>
    <cellStyle name="Curren?_x0012_퐀_x0017_???????? 1" xfId="22544"/>
    <cellStyle name="Curren?_x0012_퐀_x0017_????????_(주민공동시설) 불광 계산서" xfId="22545"/>
    <cellStyle name="Currenby_Cash&amp;DSO Chart" xfId="7411"/>
    <cellStyle name="Currency" xfId="1792"/>
    <cellStyle name="Currency (0)" xfId="1793"/>
    <cellStyle name="Currency (2)" xfId="1794"/>
    <cellStyle name="Currency [0]" xfId="1795"/>
    <cellStyle name="Currency [0]͢laroux_1" xfId="22546"/>
    <cellStyle name="Currency [00]" xfId="7412"/>
    <cellStyle name="Currency [00] 2" xfId="22547"/>
    <cellStyle name="Currency [00] 3" xfId="22548"/>
    <cellStyle name="Currency [00] 4" xfId="22549"/>
    <cellStyle name="Currency [ﺜ]_P&amp;L_laroux" xfId="1796"/>
    <cellStyle name="Currency 2" xfId="22550"/>
    <cellStyle name="Currency 2 2" xfId="22551"/>
    <cellStyle name="Currency 2 3" xfId="22552"/>
    <cellStyle name="Currency 3" xfId="22553"/>
    <cellStyle name="Currency 4" xfId="22554"/>
    <cellStyle name="Currency 5" xfId="22555"/>
    <cellStyle name="Currency 6" xfId="22556"/>
    <cellStyle name="Currency 7" xfId="22557"/>
    <cellStyle name="currency-$" xfId="1797"/>
    <cellStyle name="currency-$ 2" xfId="7413"/>
    <cellStyle name="currency-$ 2 2" xfId="22558"/>
    <cellStyle name="currency-$ 2 3" xfId="22559"/>
    <cellStyle name="currency-$ 2 4" xfId="22560"/>
    <cellStyle name="currency-$ 3" xfId="22561"/>
    <cellStyle name="currency-$_표지 " xfId="22562"/>
    <cellStyle name="Currency(￦)" xfId="7414"/>
    <cellStyle name="Currency_ " xfId="1798"/>
    <cellStyle name="Currency0" xfId="1799"/>
    <cellStyle name="Currency1" xfId="1800"/>
    <cellStyle name="Currency1 10" xfId="22563"/>
    <cellStyle name="Currency1 11" xfId="22564"/>
    <cellStyle name="Currency1 12" xfId="22565"/>
    <cellStyle name="Currency1 13" xfId="22566"/>
    <cellStyle name="Currency1 14" xfId="22567"/>
    <cellStyle name="Currency1 15" xfId="22568"/>
    <cellStyle name="Currency1 16" xfId="22569"/>
    <cellStyle name="Currency1 17" xfId="22570"/>
    <cellStyle name="Currency1 18" xfId="22571"/>
    <cellStyle name="Currency1 19" xfId="22572"/>
    <cellStyle name="Currency1 2" xfId="7415"/>
    <cellStyle name="Currency1 20" xfId="22573"/>
    <cellStyle name="Currency1 21" xfId="22574"/>
    <cellStyle name="Currency1 22" xfId="22575"/>
    <cellStyle name="Currency1 23" xfId="22576"/>
    <cellStyle name="Currency1 24" xfId="22577"/>
    <cellStyle name="Currency1 25" xfId="22578"/>
    <cellStyle name="Currency1 26" xfId="22579"/>
    <cellStyle name="Currency1 27" xfId="22580"/>
    <cellStyle name="Currency1 28" xfId="22581"/>
    <cellStyle name="Currency1 29" xfId="22582"/>
    <cellStyle name="Currency1 3" xfId="22583"/>
    <cellStyle name="Currency1 30" xfId="22584"/>
    <cellStyle name="Currency1 4" xfId="22585"/>
    <cellStyle name="Currency1 5" xfId="22586"/>
    <cellStyle name="Currency1 6" xfId="22587"/>
    <cellStyle name="Currency1 7" xfId="22588"/>
    <cellStyle name="Currency1 8" xfId="22589"/>
    <cellStyle name="Currency1 9" xfId="22590"/>
    <cellStyle name="Date" xfId="1801"/>
    <cellStyle name="Date 2" xfId="22591"/>
    <cellStyle name="Date 3" xfId="22592"/>
    <cellStyle name="Date 4" xfId="22593"/>
    <cellStyle name="Date 5" xfId="22594"/>
    <cellStyle name="Date Short" xfId="7416"/>
    <cellStyle name="Date_03-02-P002 용인국경연전기공사" xfId="22595"/>
    <cellStyle name="Date-Time" xfId="1802"/>
    <cellStyle name="DD" xfId="1803"/>
    <cellStyle name="DD 2" xfId="22596"/>
    <cellStyle name="DD 3" xfId="22597"/>
    <cellStyle name="DD 4" xfId="22598"/>
    <cellStyle name="de" xfId="1804"/>
    <cellStyle name="Decimal 1" xfId="1805"/>
    <cellStyle name="Decimal 2" xfId="1806"/>
    <cellStyle name="Decimal 3" xfId="1807"/>
    <cellStyle name="DELTA" xfId="22599"/>
    <cellStyle name="Description" xfId="1808"/>
    <cellStyle name="Dezimal [0]_Ausdruck RUND (D)" xfId="1809"/>
    <cellStyle name="Dezimal_Ausdruck RUND (D)" xfId="1810"/>
    <cellStyle name="Dollar (zero dec)" xfId="1811"/>
    <cellStyle name="Dollar (zero dec) 10" xfId="22600"/>
    <cellStyle name="Dollar (zero dec) 11" xfId="22601"/>
    <cellStyle name="Dollar (zero dec) 12" xfId="22602"/>
    <cellStyle name="Dollar (zero dec) 13" xfId="22603"/>
    <cellStyle name="Dollar (zero dec) 14" xfId="22604"/>
    <cellStyle name="Dollar (zero dec) 15" xfId="22605"/>
    <cellStyle name="Dollar (zero dec) 16" xfId="22606"/>
    <cellStyle name="Dollar (zero dec) 17" xfId="22607"/>
    <cellStyle name="Dollar (zero dec) 18" xfId="22608"/>
    <cellStyle name="Dollar (zero dec) 19" xfId="22609"/>
    <cellStyle name="Dollar (zero dec) 2" xfId="7417"/>
    <cellStyle name="Dollar (zero dec) 20" xfId="22610"/>
    <cellStyle name="Dollar (zero dec) 21" xfId="22611"/>
    <cellStyle name="Dollar (zero dec) 22" xfId="22612"/>
    <cellStyle name="Dollar (zero dec) 23" xfId="22613"/>
    <cellStyle name="Dollar (zero dec) 24" xfId="22614"/>
    <cellStyle name="Dollar (zero dec) 25" xfId="22615"/>
    <cellStyle name="Dollar (zero dec) 26" xfId="22616"/>
    <cellStyle name="Dollar (zero dec) 27" xfId="22617"/>
    <cellStyle name="Dollar (zero dec) 28" xfId="22618"/>
    <cellStyle name="Dollar (zero dec) 29" xfId="22619"/>
    <cellStyle name="Dollar (zero dec) 3" xfId="22620"/>
    <cellStyle name="Dollar (zero dec) 30" xfId="22621"/>
    <cellStyle name="Dollar (zero dec) 4" xfId="22622"/>
    <cellStyle name="Dollar (zero dec) 5" xfId="22623"/>
    <cellStyle name="Dollar (zero dec) 6" xfId="22624"/>
    <cellStyle name="Dollar (zero dec) 7" xfId="22625"/>
    <cellStyle name="Dollar (zero dec) 8" xfId="22626"/>
    <cellStyle name="Dollar (zero dec) 9" xfId="22627"/>
    <cellStyle name="ð퐀얂_x0001_" xfId="22628"/>
    <cellStyle name="ð퐀얂_x0001_ 2" xfId="22629"/>
    <cellStyle name="EA" xfId="7418"/>
    <cellStyle name="EA 2" xfId="7419"/>
    <cellStyle name="EA 2 2" xfId="22630"/>
    <cellStyle name="EA 2 3" xfId="22631"/>
    <cellStyle name="EA 2 4" xfId="22632"/>
    <cellStyle name="EA_Sheet3" xfId="7420"/>
    <cellStyle name="E­æo±ae￡" xfId="1812"/>
    <cellStyle name="È­Æó±âÈ£" xfId="7421"/>
    <cellStyle name="E­Æo±aE￡ 10" xfId="22633"/>
    <cellStyle name="E­Æo±aE￡ 10 2" xfId="22634"/>
    <cellStyle name="E­Æo±aE￡ 11" xfId="22635"/>
    <cellStyle name="E­Æo±aE￡ 11 2" xfId="22636"/>
    <cellStyle name="E­Æo±aE￡ 12" xfId="22637"/>
    <cellStyle name="E­Æo±aE￡ 12 2" xfId="22638"/>
    <cellStyle name="E­Æo±aE￡ 13" xfId="22639"/>
    <cellStyle name="E­Æo±aE￡ 13 2" xfId="22640"/>
    <cellStyle name="E­Æo±aE￡ 14" xfId="22641"/>
    <cellStyle name="E­Æo±aE￡ 14 2" xfId="22642"/>
    <cellStyle name="E­Æo±aE￡ 15" xfId="22643"/>
    <cellStyle name="E­Æo±aE￡ 15 2" xfId="22644"/>
    <cellStyle name="E­Æo±aE￡ 16" xfId="22645"/>
    <cellStyle name="E­Æo±aE￡ 16 2" xfId="22646"/>
    <cellStyle name="E­Æo±aE￡ 17" xfId="22647"/>
    <cellStyle name="E­Æo±aE￡ 17 2" xfId="22648"/>
    <cellStyle name="E­Æo±aE￡ 18" xfId="22649"/>
    <cellStyle name="E­Æo±aE￡ 18 2" xfId="22650"/>
    <cellStyle name="E­Æo±aE￡ 19" xfId="22651"/>
    <cellStyle name="E­Æo±aE￡ 19 2" xfId="22652"/>
    <cellStyle name="E­Æo±aE￡ 2" xfId="22653"/>
    <cellStyle name="E­Æo±aE￡ 2 2" xfId="22654"/>
    <cellStyle name="E­Æo±aE￡ 20" xfId="22655"/>
    <cellStyle name="E­Æo±aE￡ 20 2" xfId="22656"/>
    <cellStyle name="E­Æo±aE￡ 21" xfId="22657"/>
    <cellStyle name="E­Æo±aE￡ 21 2" xfId="22658"/>
    <cellStyle name="E­Æo±aE￡ 22" xfId="22659"/>
    <cellStyle name="E­Æo±aE￡ 22 2" xfId="22660"/>
    <cellStyle name="E­Æo±aE￡ 23" xfId="22661"/>
    <cellStyle name="E­Æo±aE￡ 23 2" xfId="22662"/>
    <cellStyle name="E­Æo±aE￡ 24" xfId="22663"/>
    <cellStyle name="E­Æo±aE￡ 24 2" xfId="22664"/>
    <cellStyle name="E­Æo±aE￡ 25" xfId="22665"/>
    <cellStyle name="E­Æo±aE￡ 3" xfId="22666"/>
    <cellStyle name="E­Æo±aE￡ 3 2" xfId="22667"/>
    <cellStyle name="E­Æo±aE￡ 4" xfId="22668"/>
    <cellStyle name="E­Æo±aE￡ 4 2" xfId="22669"/>
    <cellStyle name="E­Æo±aE￡ 5" xfId="22670"/>
    <cellStyle name="E­Æo±aE￡ 5 2" xfId="22671"/>
    <cellStyle name="E­Æo±aE￡ 6" xfId="22672"/>
    <cellStyle name="E­Æo±aE￡ 6 2" xfId="22673"/>
    <cellStyle name="E­Æo±aE￡ 7" xfId="22674"/>
    <cellStyle name="E­Æo±aE￡ 7 2" xfId="22675"/>
    <cellStyle name="E­Æo±aE￡ 8" xfId="22676"/>
    <cellStyle name="E­Æo±aE￡ 8 2" xfId="22677"/>
    <cellStyle name="E­Æo±aE￡ 9" xfId="22678"/>
    <cellStyle name="E­Æo±aE￡ 9 2" xfId="22679"/>
    <cellStyle name="È­Æó±âÈ£_동두천A" xfId="44327"/>
    <cellStyle name="E­Æo±aE￡_일-토목" xfId="22680"/>
    <cellStyle name="E­æo±ae￡0" xfId="1813"/>
    <cellStyle name="È­Æó±âÈ£0" xfId="7422"/>
    <cellStyle name="E­Æo±aE￡0 10" xfId="22681"/>
    <cellStyle name="E­Æo±aE￡0 10 2" xfId="22682"/>
    <cellStyle name="E­Æo±aE￡0 11" xfId="22683"/>
    <cellStyle name="E­Æo±aE￡0 11 2" xfId="22684"/>
    <cellStyle name="E­Æo±aE￡0 12" xfId="22685"/>
    <cellStyle name="E­Æo±aE￡0 12 2" xfId="22686"/>
    <cellStyle name="E­Æo±aE￡0 13" xfId="22687"/>
    <cellStyle name="E­Æo±aE￡0 13 2" xfId="22688"/>
    <cellStyle name="E­Æo±aE￡0 14" xfId="22689"/>
    <cellStyle name="E­Æo±aE￡0 14 2" xfId="22690"/>
    <cellStyle name="E­Æo±aE￡0 15" xfId="22691"/>
    <cellStyle name="E­Æo±aE￡0 15 2" xfId="22692"/>
    <cellStyle name="E­Æo±aE￡0 16" xfId="22693"/>
    <cellStyle name="E­Æo±aE￡0 16 2" xfId="22694"/>
    <cellStyle name="E­Æo±aE￡0 17" xfId="22695"/>
    <cellStyle name="E­Æo±aE￡0 17 2" xfId="22696"/>
    <cellStyle name="E­Æo±aE￡0 18" xfId="22697"/>
    <cellStyle name="E­Æo±aE￡0 18 2" xfId="22698"/>
    <cellStyle name="E­Æo±aE￡0 19" xfId="22699"/>
    <cellStyle name="E­Æo±aE￡0 19 2" xfId="22700"/>
    <cellStyle name="E­Æo±aE￡0 2" xfId="22701"/>
    <cellStyle name="E­Æo±aE￡0 2 2" xfId="22702"/>
    <cellStyle name="E­Æo±aE￡0 20" xfId="22703"/>
    <cellStyle name="E­Æo±aE￡0 20 2" xfId="22704"/>
    <cellStyle name="E­Æo±aE￡0 21" xfId="22705"/>
    <cellStyle name="E­Æo±aE￡0 21 2" xfId="22706"/>
    <cellStyle name="E­Æo±aE￡0 22" xfId="22707"/>
    <cellStyle name="E­Æo±aE￡0 22 2" xfId="22708"/>
    <cellStyle name="E­Æo±aE￡0 23" xfId="22709"/>
    <cellStyle name="E­Æo±aE￡0 23 2" xfId="22710"/>
    <cellStyle name="E­Æo±aE￡0 24" xfId="22711"/>
    <cellStyle name="E­Æo±aE￡0 24 2" xfId="22712"/>
    <cellStyle name="E­Æo±aE￡0 25" xfId="22713"/>
    <cellStyle name="E­Æo±aE￡0 3" xfId="22714"/>
    <cellStyle name="E­Æo±aE￡0 3 2" xfId="22715"/>
    <cellStyle name="E­Æo±aE￡0 4" xfId="22716"/>
    <cellStyle name="E­Æo±aE￡0 4 2" xfId="22717"/>
    <cellStyle name="E­Æo±aE￡0 5" xfId="22718"/>
    <cellStyle name="E­Æo±aE￡0 5 2" xfId="22719"/>
    <cellStyle name="E­Æo±aE￡0 6" xfId="22720"/>
    <cellStyle name="E­Æo±aE￡0 6 2" xfId="22721"/>
    <cellStyle name="E­Æo±aE￡0 7" xfId="22722"/>
    <cellStyle name="E­Æo±aE￡0 7 2" xfId="22723"/>
    <cellStyle name="E­Æo±aE￡0 8" xfId="22724"/>
    <cellStyle name="E­Æo±aE￡0 8 2" xfId="22725"/>
    <cellStyle name="E­Æo±aE￡0 9" xfId="22726"/>
    <cellStyle name="E­Æo±aE￡0 9 2" xfId="22727"/>
    <cellStyle name="E­Æo±aE￡0_동두천A" xfId="44328"/>
    <cellStyle name="È­Æó±âÈ£0_동두천A" xfId="44329"/>
    <cellStyle name="E­Æo±aE￡0_일-토목" xfId="22728"/>
    <cellStyle name="Emphasis 1" xfId="22729"/>
    <cellStyle name="Emphasis 2" xfId="22730"/>
    <cellStyle name="Emphasis 3" xfId="22731"/>
    <cellStyle name="Enter Currency (0)" xfId="7423"/>
    <cellStyle name="Enter Currency (0) 2" xfId="22732"/>
    <cellStyle name="Enter Currency (0) 3" xfId="22733"/>
    <cellStyle name="Enter Currency (0) 4" xfId="22734"/>
    <cellStyle name="Enter Currency (2)" xfId="7424"/>
    <cellStyle name="Enter Currency (2) 2" xfId="22735"/>
    <cellStyle name="Enter Currency (2) 3" xfId="22736"/>
    <cellStyle name="Enter Currency (2) 4" xfId="22737"/>
    <cellStyle name="Enter Units (0)" xfId="7425"/>
    <cellStyle name="Enter Units (0) 2" xfId="22738"/>
    <cellStyle name="Enter Units (0) 3" xfId="22739"/>
    <cellStyle name="Enter Units (0) 4" xfId="22740"/>
    <cellStyle name="Enter Units (1)" xfId="7426"/>
    <cellStyle name="Enter Units (1) 2" xfId="22741"/>
    <cellStyle name="Enter Units (1) 3" xfId="22742"/>
    <cellStyle name="Enter Units (1) 4" xfId="22743"/>
    <cellStyle name="Enter Units (2)" xfId="7427"/>
    <cellStyle name="Enter Units (2) 2" xfId="22744"/>
    <cellStyle name="Enter Units (2) 3" xfId="22745"/>
    <cellStyle name="Enter Units (2) 4" xfId="22746"/>
    <cellStyle name="Entered" xfId="1814"/>
    <cellStyle name="Euro" xfId="1815"/>
    <cellStyle name="Euro 2" xfId="22747"/>
    <cellStyle name="Euro 3" xfId="22748"/>
    <cellStyle name="Euro 4" xfId="22749"/>
    <cellStyle name="Euro 5" xfId="22750"/>
    <cellStyle name="Explanatory Text" xfId="7428"/>
    <cellStyle name="F2" xfId="1816"/>
    <cellStyle name="F2 2" xfId="44330"/>
    <cellStyle name="F2 2 2" xfId="44331"/>
    <cellStyle name="F2 3" xfId="44332"/>
    <cellStyle name="F3" xfId="1817"/>
    <cellStyle name="F4" xfId="1818"/>
    <cellStyle name="F4 2" xfId="22751"/>
    <cellStyle name="F4 3" xfId="22752"/>
    <cellStyle name="F4 4" xfId="22753"/>
    <cellStyle name="F4 5" xfId="22754"/>
    <cellStyle name="F5" xfId="1819"/>
    <cellStyle name="F6" xfId="1820"/>
    <cellStyle name="F7" xfId="1821"/>
    <cellStyle name="F8" xfId="1822"/>
    <cellStyle name="F8 2" xfId="22755"/>
    <cellStyle name="F8 3" xfId="22756"/>
    <cellStyle name="F8 4" xfId="22757"/>
    <cellStyle name="F8 5" xfId="22758"/>
    <cellStyle name="Fixed" xfId="1823"/>
    <cellStyle name="Fixed 2" xfId="22759"/>
    <cellStyle name="Fixed 3" xfId="22760"/>
    <cellStyle name="Fixed 4" xfId="22761"/>
    <cellStyle name="Fixed 5" xfId="22762"/>
    <cellStyle name="Followed Hyperlink" xfId="1824"/>
    <cellStyle name="g" xfId="1825"/>
    <cellStyle name="G/표준" xfId="1826"/>
    <cellStyle name="G10" xfId="22763"/>
    <cellStyle name="Good" xfId="7429"/>
    <cellStyle name="Grey" xfId="1827"/>
    <cellStyle name="Grey 2" xfId="7430"/>
    <cellStyle name="Grey 2 2" xfId="22764"/>
    <cellStyle name="Grey 2 3" xfId="22765"/>
    <cellStyle name="Grey 3" xfId="22766"/>
    <cellStyle name="Grey 4" xfId="22767"/>
    <cellStyle name="Grey 5" xfId="22768"/>
    <cellStyle name="Grey 6" xfId="22769"/>
    <cellStyle name="Grey 7" xfId="22770"/>
    <cellStyle name="group" xfId="1828"/>
    <cellStyle name="H1" xfId="1829"/>
    <cellStyle name="H2" xfId="1830"/>
    <cellStyle name="head" xfId="1831"/>
    <cellStyle name="head 1" xfId="1832"/>
    <cellStyle name="head 1-1" xfId="1833"/>
    <cellStyle name="HEADER" xfId="1834"/>
    <cellStyle name="Header1" xfId="1835"/>
    <cellStyle name="Header1 2" xfId="44333"/>
    <cellStyle name="Header2" xfId="1836"/>
    <cellStyle name="Header2 2" xfId="44334"/>
    <cellStyle name="Heading 1" xfId="1837"/>
    <cellStyle name="Heading 2" xfId="1838"/>
    <cellStyle name="Heading 3" xfId="7431"/>
    <cellStyle name="Heading 4" xfId="7432"/>
    <cellStyle name="heading, 1,A MAJOR/BOLD" xfId="22771"/>
    <cellStyle name="Heading1" xfId="1839"/>
    <cellStyle name="Heading2" xfId="1840"/>
    <cellStyle name="HEADINGS" xfId="22772"/>
    <cellStyle name="HEADINGSTOP" xfId="22773"/>
    <cellStyle name="HelpStyle" xfId="22774"/>
    <cellStyle name="Helv8_PFD4.XLS" xfId="1841"/>
    <cellStyle name="HIGHLIGHT" xfId="1842"/>
    <cellStyle name="Hyperlink" xfId="1843"/>
    <cellStyle name="Hyperlink 2" xfId="22775"/>
    <cellStyle name="Hyperlink 3" xfId="22776"/>
    <cellStyle name="Hyperlink 4" xfId="22777"/>
    <cellStyle name="Hyperlink_°ßÀû¼­_20040506.xls" xfId="36901"/>
    <cellStyle name="iles|_x0005_h" xfId="22778"/>
    <cellStyle name="Input" xfId="1844"/>
    <cellStyle name="Input %" xfId="1845"/>
    <cellStyle name="Input [yellow]" xfId="1846"/>
    <cellStyle name="Input [yellow] 2" xfId="7433"/>
    <cellStyle name="Input [yellow] 2 2" xfId="22779"/>
    <cellStyle name="Input [yellow] 2 3" xfId="22780"/>
    <cellStyle name="Input [yellow] 2 4" xfId="22781"/>
    <cellStyle name="Input [yellow] 3" xfId="7434"/>
    <cellStyle name="Input [yellow] 3 2" xfId="22782"/>
    <cellStyle name="Input [yellow] 3 3" xfId="22783"/>
    <cellStyle name="Input [yellow] 3 4" xfId="22784"/>
    <cellStyle name="Input [yellow] 4" xfId="22785"/>
    <cellStyle name="Input [yellow] 5" xfId="22786"/>
    <cellStyle name="Input [yellow] 6" xfId="22787"/>
    <cellStyle name="Input [yellow] 7" xfId="22788"/>
    <cellStyle name="Input 1" xfId="1847"/>
    <cellStyle name="Input 2" xfId="22789"/>
    <cellStyle name="Input 3" xfId="1848"/>
    <cellStyle name="Input 4" xfId="22790"/>
    <cellStyle name="Input 5" xfId="22791"/>
    <cellStyle name="Input Cells" xfId="22792"/>
    <cellStyle name="jin" xfId="7435"/>
    <cellStyle name="kg" xfId="7436"/>
    <cellStyle name="kg 2" xfId="7437"/>
    <cellStyle name="kg 2 2" xfId="22793"/>
    <cellStyle name="kg 2 3" xfId="22794"/>
    <cellStyle name="kg 2 4" xfId="22795"/>
    <cellStyle name="kg_Sheet3" xfId="7438"/>
    <cellStyle name="Komma [0]_BINV" xfId="7439"/>
    <cellStyle name="Komma_BINV" xfId="7440"/>
    <cellStyle name="ℓ" xfId="7441"/>
    <cellStyle name="ℓ 2" xfId="7442"/>
    <cellStyle name="ℓ 2 2" xfId="22796"/>
    <cellStyle name="ℓ 2 3" xfId="22797"/>
    <cellStyle name="ℓ 2 4" xfId="22798"/>
    <cellStyle name="ℓ 3" xfId="22799"/>
    <cellStyle name="ℓ 4" xfId="22800"/>
    <cellStyle name="ℓ 5" xfId="22801"/>
    <cellStyle name="ℓ_Boo2" xfId="7443"/>
    <cellStyle name="ℓ_Boo2 2" xfId="7444"/>
    <cellStyle name="ℓ_Boo2 2 2" xfId="22802"/>
    <cellStyle name="ℓ_Boo2 2 3" xfId="22803"/>
    <cellStyle name="ℓ_Boo2 2 4" xfId="22804"/>
    <cellStyle name="ℓ_Boo2 3" xfId="22805"/>
    <cellStyle name="ℓ_Boo2 4" xfId="22806"/>
    <cellStyle name="ℓ_Boo2 5" xfId="22807"/>
    <cellStyle name="ℓ_Boo2_Sheet3" xfId="7445"/>
    <cellStyle name="ℓ_Boo2_Sheet3 2" xfId="22808"/>
    <cellStyle name="ℓ_Boo2_Sheet3 3" xfId="22809"/>
    <cellStyle name="ℓ_Boo2_Sheet3 4" xfId="22810"/>
    <cellStyle name="ℓ_Boo2_도로수량양식" xfId="7446"/>
    <cellStyle name="ℓ_Boo2_도로수량양식 2" xfId="7447"/>
    <cellStyle name="ℓ_Boo2_도로수량양식 2 2" xfId="22811"/>
    <cellStyle name="ℓ_Boo2_도로수량양식 2 3" xfId="22812"/>
    <cellStyle name="ℓ_Boo2_도로수량양식 2 4" xfId="22813"/>
    <cellStyle name="ℓ_Boo2_도로수량양식 3" xfId="22814"/>
    <cellStyle name="ℓ_Boo2_도로수량양식 4" xfId="22815"/>
    <cellStyle name="ℓ_Boo2_도로수량양식 5" xfId="22816"/>
    <cellStyle name="ℓ_Boo2_도로수량양식_Sheet3" xfId="7448"/>
    <cellStyle name="ℓ_Boo2_도로수량양식_Sheet3 2" xfId="22817"/>
    <cellStyle name="ℓ_Boo2_도로수량양식_Sheet3 3" xfId="22818"/>
    <cellStyle name="ℓ_Boo2_도로수량양식_Sheet3 4" xfId="22819"/>
    <cellStyle name="ℓ_Boo2_도로수량양식_백련수량" xfId="7449"/>
    <cellStyle name="ℓ_Boo2_도로수량양식_백련수량 2" xfId="7450"/>
    <cellStyle name="ℓ_Boo2_도로수량양식_백련수량 2 2" xfId="22820"/>
    <cellStyle name="ℓ_Boo2_도로수량양식_백련수량 2 3" xfId="22821"/>
    <cellStyle name="ℓ_Boo2_도로수량양식_백련수량 2 4" xfId="22822"/>
    <cellStyle name="ℓ_Boo2_도로수량양식_백련수량 3" xfId="22823"/>
    <cellStyle name="ℓ_Boo2_도로수량양식_백련수량 4" xfId="22824"/>
    <cellStyle name="ℓ_Boo2_도로수량양식_백련수량 5" xfId="22825"/>
    <cellStyle name="ℓ_Boo2_도로수량양식_백련수량_Sheet3" xfId="7451"/>
    <cellStyle name="ℓ_Boo2_도로수량양식_백련수량_Sheet3 2" xfId="22826"/>
    <cellStyle name="ℓ_Boo2_도로수량양식_백련수량_Sheet3 3" xfId="22827"/>
    <cellStyle name="ℓ_Boo2_도로수량양식_백련수량_Sheet3 4" xfId="22828"/>
    <cellStyle name="ℓ_Boo2_도로수량양식_백련수량_상수도" xfId="7452"/>
    <cellStyle name="ℓ_Boo2_도로수량양식_백련수량_상수도 2" xfId="7453"/>
    <cellStyle name="ℓ_Boo2_도로수량양식_백련수량_상수도 2 2" xfId="22829"/>
    <cellStyle name="ℓ_Boo2_도로수량양식_백련수량_상수도 2 3" xfId="22830"/>
    <cellStyle name="ℓ_Boo2_도로수량양식_백련수량_상수도 2 4" xfId="22831"/>
    <cellStyle name="ℓ_Boo2_도로수량양식_백련수량_상수도 3" xfId="22832"/>
    <cellStyle name="ℓ_Boo2_도로수량양식_백련수량_상수도 4" xfId="22833"/>
    <cellStyle name="ℓ_Boo2_도로수량양식_백련수량_상수도 5" xfId="22834"/>
    <cellStyle name="ℓ_Boo2_도로수량양식_백련수량_상수도_Sheet3" xfId="7454"/>
    <cellStyle name="ℓ_Boo2_도로수량양식_백련수량_상수도_Sheet3 2" xfId="22835"/>
    <cellStyle name="ℓ_Boo2_도로수량양식_백련수량_상수도_Sheet3 3" xfId="22836"/>
    <cellStyle name="ℓ_Boo2_도로수량양식_백련수량_상수도_Sheet3 4" xfId="22837"/>
    <cellStyle name="ℓ_Boo2_도로수량양식_백련수량_측구공" xfId="7455"/>
    <cellStyle name="ℓ_Boo2_도로수량양식_백련수량_측구공 2" xfId="7456"/>
    <cellStyle name="ℓ_Boo2_도로수량양식_백련수량_측구공 2 2" xfId="22838"/>
    <cellStyle name="ℓ_Boo2_도로수량양식_백련수량_측구공 2 3" xfId="22839"/>
    <cellStyle name="ℓ_Boo2_도로수량양식_백련수량_측구공 2 4" xfId="22840"/>
    <cellStyle name="ℓ_Boo2_도로수량양식_백련수량_측구공 3" xfId="22841"/>
    <cellStyle name="ℓ_Boo2_도로수량양식_백련수량_측구공 4" xfId="22842"/>
    <cellStyle name="ℓ_Boo2_도로수량양식_백련수량_측구공 5" xfId="22843"/>
    <cellStyle name="ℓ_Boo2_도로수량양식_백련수량_측구공_Sheet3" xfId="7457"/>
    <cellStyle name="ℓ_Boo2_도로수량양식_백련수량_측구공_Sheet3 2" xfId="22844"/>
    <cellStyle name="ℓ_Boo2_도로수량양식_백련수량_측구공_Sheet3 3" xfId="22845"/>
    <cellStyle name="ℓ_Boo2_도로수량양식_백련수량_측구공_Sheet3 4" xfId="22846"/>
    <cellStyle name="ℓ_Boo2_도로수량양식_상수도" xfId="7458"/>
    <cellStyle name="ℓ_Boo2_도로수량양식_상수도 2" xfId="7459"/>
    <cellStyle name="ℓ_Boo2_도로수량양식_상수도 2 2" xfId="22847"/>
    <cellStyle name="ℓ_Boo2_도로수량양식_상수도 2 3" xfId="22848"/>
    <cellStyle name="ℓ_Boo2_도로수량양식_상수도 2 4" xfId="22849"/>
    <cellStyle name="ℓ_Boo2_도로수량양식_상수도 3" xfId="22850"/>
    <cellStyle name="ℓ_Boo2_도로수량양식_상수도 4" xfId="22851"/>
    <cellStyle name="ℓ_Boo2_도로수량양식_상수도 5" xfId="22852"/>
    <cellStyle name="ℓ_Boo2_도로수량양식_상수도_Sheet3" xfId="7460"/>
    <cellStyle name="ℓ_Boo2_도로수량양식_상수도_Sheet3 2" xfId="22853"/>
    <cellStyle name="ℓ_Boo2_도로수량양식_상수도_Sheet3 3" xfId="22854"/>
    <cellStyle name="ℓ_Boo2_도로수량양식_상수도_Sheet3 4" xfId="22855"/>
    <cellStyle name="ℓ_Boo2_도로수량양식_소광수량" xfId="7461"/>
    <cellStyle name="ℓ_Boo2_도로수량양식_소광수량 2" xfId="7462"/>
    <cellStyle name="ℓ_Boo2_도로수량양식_소광수량 2 2" xfId="22856"/>
    <cellStyle name="ℓ_Boo2_도로수량양식_소광수량 2 3" xfId="22857"/>
    <cellStyle name="ℓ_Boo2_도로수량양식_소광수량 2 4" xfId="22858"/>
    <cellStyle name="ℓ_Boo2_도로수량양식_소광수량 3" xfId="22859"/>
    <cellStyle name="ℓ_Boo2_도로수량양식_소광수량 4" xfId="22860"/>
    <cellStyle name="ℓ_Boo2_도로수량양식_소광수량 5" xfId="22861"/>
    <cellStyle name="ℓ_Boo2_도로수량양식_소광수량_Sheet3" xfId="7463"/>
    <cellStyle name="ℓ_Boo2_도로수량양식_소광수량_Sheet3 2" xfId="22862"/>
    <cellStyle name="ℓ_Boo2_도로수량양식_소광수량_Sheet3 3" xfId="22863"/>
    <cellStyle name="ℓ_Boo2_도로수량양식_소광수량_Sheet3 4" xfId="22864"/>
    <cellStyle name="ℓ_Boo2_도로수량양식_소광수량_상수도" xfId="7464"/>
    <cellStyle name="ℓ_Boo2_도로수량양식_소광수량_상수도 2" xfId="7465"/>
    <cellStyle name="ℓ_Boo2_도로수량양식_소광수량_상수도 2 2" xfId="22865"/>
    <cellStyle name="ℓ_Boo2_도로수량양식_소광수량_상수도 2 3" xfId="22866"/>
    <cellStyle name="ℓ_Boo2_도로수량양식_소광수량_상수도 2 4" xfId="22867"/>
    <cellStyle name="ℓ_Boo2_도로수량양식_소광수량_상수도 3" xfId="22868"/>
    <cellStyle name="ℓ_Boo2_도로수량양식_소광수량_상수도 4" xfId="22869"/>
    <cellStyle name="ℓ_Boo2_도로수량양식_소광수량_상수도 5" xfId="22870"/>
    <cellStyle name="ℓ_Boo2_도로수량양식_소광수량_상수도_Sheet3" xfId="7466"/>
    <cellStyle name="ℓ_Boo2_도로수량양식_소광수량_상수도_Sheet3 2" xfId="22871"/>
    <cellStyle name="ℓ_Boo2_도로수량양식_소광수량_상수도_Sheet3 3" xfId="22872"/>
    <cellStyle name="ℓ_Boo2_도로수량양식_소광수량_상수도_Sheet3 4" xfId="22873"/>
    <cellStyle name="ℓ_Boo2_도로수량양식_소광수량_측구공" xfId="7467"/>
    <cellStyle name="ℓ_Boo2_도로수량양식_소광수량_측구공 2" xfId="7468"/>
    <cellStyle name="ℓ_Boo2_도로수량양식_소광수량_측구공 2 2" xfId="22874"/>
    <cellStyle name="ℓ_Boo2_도로수량양식_소광수량_측구공 2 3" xfId="22875"/>
    <cellStyle name="ℓ_Boo2_도로수량양식_소광수량_측구공 2 4" xfId="22876"/>
    <cellStyle name="ℓ_Boo2_도로수량양식_소광수량_측구공 3" xfId="22877"/>
    <cellStyle name="ℓ_Boo2_도로수량양식_소광수량_측구공 4" xfId="22878"/>
    <cellStyle name="ℓ_Boo2_도로수량양식_소광수량_측구공 5" xfId="22879"/>
    <cellStyle name="ℓ_Boo2_도로수량양식_소광수량_측구공_Sheet3" xfId="7469"/>
    <cellStyle name="ℓ_Boo2_도로수량양식_소광수량_측구공_Sheet3 2" xfId="22880"/>
    <cellStyle name="ℓ_Boo2_도로수량양식_소광수량_측구공_Sheet3 3" xfId="22881"/>
    <cellStyle name="ℓ_Boo2_도로수량양식_소광수량_측구공_Sheet3 4" xfId="22882"/>
    <cellStyle name="ℓ_Boo2_도로수량양식_장신수량" xfId="7470"/>
    <cellStyle name="ℓ_Boo2_도로수량양식_장신수량 2" xfId="7471"/>
    <cellStyle name="ℓ_Boo2_도로수량양식_장신수량 2 2" xfId="22883"/>
    <cellStyle name="ℓ_Boo2_도로수량양식_장신수량 2 3" xfId="22884"/>
    <cellStyle name="ℓ_Boo2_도로수량양식_장신수량 2 4" xfId="22885"/>
    <cellStyle name="ℓ_Boo2_도로수량양식_장신수량 3" xfId="22886"/>
    <cellStyle name="ℓ_Boo2_도로수량양식_장신수량 4" xfId="22887"/>
    <cellStyle name="ℓ_Boo2_도로수량양식_장신수량 5" xfId="22888"/>
    <cellStyle name="ℓ_Boo2_도로수량양식_장신수량_Sheet3" xfId="7472"/>
    <cellStyle name="ℓ_Boo2_도로수량양식_장신수량_Sheet3 2" xfId="22889"/>
    <cellStyle name="ℓ_Boo2_도로수량양식_장신수량_Sheet3 3" xfId="22890"/>
    <cellStyle name="ℓ_Boo2_도로수량양식_장신수량_Sheet3 4" xfId="22891"/>
    <cellStyle name="ℓ_Boo2_도로수량양식_장신수량_상수도" xfId="7473"/>
    <cellStyle name="ℓ_Boo2_도로수량양식_장신수량_상수도 2" xfId="7474"/>
    <cellStyle name="ℓ_Boo2_도로수량양식_장신수량_상수도 2 2" xfId="22892"/>
    <cellStyle name="ℓ_Boo2_도로수량양식_장신수량_상수도 2 3" xfId="22893"/>
    <cellStyle name="ℓ_Boo2_도로수량양식_장신수량_상수도 2 4" xfId="22894"/>
    <cellStyle name="ℓ_Boo2_도로수량양식_장신수량_상수도 3" xfId="22895"/>
    <cellStyle name="ℓ_Boo2_도로수량양식_장신수량_상수도 4" xfId="22896"/>
    <cellStyle name="ℓ_Boo2_도로수량양식_장신수량_상수도 5" xfId="22897"/>
    <cellStyle name="ℓ_Boo2_도로수량양식_장신수량_상수도_Sheet3" xfId="7475"/>
    <cellStyle name="ℓ_Boo2_도로수량양식_장신수량_상수도_Sheet3 2" xfId="22898"/>
    <cellStyle name="ℓ_Boo2_도로수량양식_장신수량_상수도_Sheet3 3" xfId="22899"/>
    <cellStyle name="ℓ_Boo2_도로수량양식_장신수량_상수도_Sheet3 4" xfId="22900"/>
    <cellStyle name="ℓ_Boo2_도로수량양식_장신수량_측구공" xfId="7476"/>
    <cellStyle name="ℓ_Boo2_도로수량양식_장신수량_측구공 2" xfId="7477"/>
    <cellStyle name="ℓ_Boo2_도로수량양식_장신수량_측구공 2 2" xfId="22901"/>
    <cellStyle name="ℓ_Boo2_도로수량양식_장신수량_측구공 2 3" xfId="22902"/>
    <cellStyle name="ℓ_Boo2_도로수량양식_장신수량_측구공 2 4" xfId="22903"/>
    <cellStyle name="ℓ_Boo2_도로수량양식_장신수량_측구공 3" xfId="22904"/>
    <cellStyle name="ℓ_Boo2_도로수량양식_장신수량_측구공 4" xfId="22905"/>
    <cellStyle name="ℓ_Boo2_도로수량양식_장신수량_측구공 5" xfId="22906"/>
    <cellStyle name="ℓ_Boo2_도로수량양식_장신수량_측구공_Sheet3" xfId="7478"/>
    <cellStyle name="ℓ_Boo2_도로수량양식_장신수량_측구공_Sheet3 2" xfId="22907"/>
    <cellStyle name="ℓ_Boo2_도로수량양식_장신수량_측구공_Sheet3 3" xfId="22908"/>
    <cellStyle name="ℓ_Boo2_도로수량양식_장신수량_측구공_Sheet3 4" xfId="22909"/>
    <cellStyle name="ℓ_Boo2_도로수량양식_측구공" xfId="7479"/>
    <cellStyle name="ℓ_Boo2_도로수량양식_측구공 2" xfId="7480"/>
    <cellStyle name="ℓ_Boo2_도로수량양식_측구공 2 2" xfId="22910"/>
    <cellStyle name="ℓ_Boo2_도로수량양식_측구공 2 3" xfId="22911"/>
    <cellStyle name="ℓ_Boo2_도로수량양식_측구공 2 4" xfId="22912"/>
    <cellStyle name="ℓ_Boo2_도로수량양식_측구공 3" xfId="22913"/>
    <cellStyle name="ℓ_Boo2_도로수량양식_측구공 4" xfId="22914"/>
    <cellStyle name="ℓ_Boo2_도로수량양식_측구공 5" xfId="22915"/>
    <cellStyle name="ℓ_Boo2_도로수량양식_측구공_Sheet3" xfId="7481"/>
    <cellStyle name="ℓ_Boo2_도로수량양식_측구공_Sheet3 2" xfId="22916"/>
    <cellStyle name="ℓ_Boo2_도로수량양식_측구공_Sheet3 3" xfId="22917"/>
    <cellStyle name="ℓ_Boo2_도로수량양식_측구공_Sheet3 4" xfId="22918"/>
    <cellStyle name="ℓ_Boo2_백련수량" xfId="7482"/>
    <cellStyle name="ℓ_Boo2_백련수량 2" xfId="7483"/>
    <cellStyle name="ℓ_Boo2_백련수량 2 2" xfId="22919"/>
    <cellStyle name="ℓ_Boo2_백련수량 2 3" xfId="22920"/>
    <cellStyle name="ℓ_Boo2_백련수량 2 4" xfId="22921"/>
    <cellStyle name="ℓ_Boo2_백련수량 3" xfId="22922"/>
    <cellStyle name="ℓ_Boo2_백련수량 4" xfId="22923"/>
    <cellStyle name="ℓ_Boo2_백련수량 5" xfId="22924"/>
    <cellStyle name="ℓ_Boo2_백련수량_Sheet3" xfId="7484"/>
    <cellStyle name="ℓ_Boo2_백련수량_Sheet3 2" xfId="22925"/>
    <cellStyle name="ℓ_Boo2_백련수량_Sheet3 3" xfId="22926"/>
    <cellStyle name="ℓ_Boo2_백련수량_Sheet3 4" xfId="22927"/>
    <cellStyle name="ℓ_Boo2_백련수량_상수도" xfId="7485"/>
    <cellStyle name="ℓ_Boo2_백련수량_상수도 2" xfId="7486"/>
    <cellStyle name="ℓ_Boo2_백련수량_상수도 2 2" xfId="22928"/>
    <cellStyle name="ℓ_Boo2_백련수량_상수도 2 3" xfId="22929"/>
    <cellStyle name="ℓ_Boo2_백련수량_상수도 2 4" xfId="22930"/>
    <cellStyle name="ℓ_Boo2_백련수량_상수도 3" xfId="22931"/>
    <cellStyle name="ℓ_Boo2_백련수량_상수도 4" xfId="22932"/>
    <cellStyle name="ℓ_Boo2_백련수량_상수도 5" xfId="22933"/>
    <cellStyle name="ℓ_Boo2_백련수량_상수도_Sheet3" xfId="7487"/>
    <cellStyle name="ℓ_Boo2_백련수량_상수도_Sheet3 2" xfId="22934"/>
    <cellStyle name="ℓ_Boo2_백련수량_상수도_Sheet3 3" xfId="22935"/>
    <cellStyle name="ℓ_Boo2_백련수량_상수도_Sheet3 4" xfId="22936"/>
    <cellStyle name="ℓ_Boo2_백련수량_측구공" xfId="7488"/>
    <cellStyle name="ℓ_Boo2_백련수량_측구공 2" xfId="7489"/>
    <cellStyle name="ℓ_Boo2_백련수량_측구공 2 2" xfId="22937"/>
    <cellStyle name="ℓ_Boo2_백련수량_측구공 2 3" xfId="22938"/>
    <cellStyle name="ℓ_Boo2_백련수량_측구공 2 4" xfId="22939"/>
    <cellStyle name="ℓ_Boo2_백련수량_측구공 3" xfId="22940"/>
    <cellStyle name="ℓ_Boo2_백련수량_측구공 4" xfId="22941"/>
    <cellStyle name="ℓ_Boo2_백련수량_측구공 5" xfId="22942"/>
    <cellStyle name="ℓ_Boo2_백련수량_측구공_Sheet3" xfId="7490"/>
    <cellStyle name="ℓ_Boo2_백련수량_측구공_Sheet3 2" xfId="22943"/>
    <cellStyle name="ℓ_Boo2_백련수량_측구공_Sheet3 3" xfId="22944"/>
    <cellStyle name="ℓ_Boo2_백련수량_측구공_Sheet3 4" xfId="22945"/>
    <cellStyle name="ℓ_Boo2_상수도" xfId="7491"/>
    <cellStyle name="ℓ_Boo2_상수도 2" xfId="7492"/>
    <cellStyle name="ℓ_Boo2_상수도 2 2" xfId="22946"/>
    <cellStyle name="ℓ_Boo2_상수도 2 3" xfId="22947"/>
    <cellStyle name="ℓ_Boo2_상수도 2 4" xfId="22948"/>
    <cellStyle name="ℓ_Boo2_상수도 3" xfId="22949"/>
    <cellStyle name="ℓ_Boo2_상수도 4" xfId="22950"/>
    <cellStyle name="ℓ_Boo2_상수도 5" xfId="22951"/>
    <cellStyle name="ℓ_Boo2_상수도_Sheet3" xfId="7493"/>
    <cellStyle name="ℓ_Boo2_상수도_Sheet3 2" xfId="22952"/>
    <cellStyle name="ℓ_Boo2_상수도_Sheet3 3" xfId="22953"/>
    <cellStyle name="ℓ_Boo2_상수도_Sheet3 4" xfId="22954"/>
    <cellStyle name="ℓ_Boo2_소광수량" xfId="7494"/>
    <cellStyle name="ℓ_Boo2_소광수량 2" xfId="7495"/>
    <cellStyle name="ℓ_Boo2_소광수량 2 2" xfId="22955"/>
    <cellStyle name="ℓ_Boo2_소광수량 2 3" xfId="22956"/>
    <cellStyle name="ℓ_Boo2_소광수량 2 4" xfId="22957"/>
    <cellStyle name="ℓ_Boo2_소광수량 3" xfId="22958"/>
    <cellStyle name="ℓ_Boo2_소광수량 4" xfId="22959"/>
    <cellStyle name="ℓ_Boo2_소광수량 5" xfId="22960"/>
    <cellStyle name="ℓ_Boo2_소광수량_Sheet3" xfId="7496"/>
    <cellStyle name="ℓ_Boo2_소광수량_Sheet3 2" xfId="22961"/>
    <cellStyle name="ℓ_Boo2_소광수량_Sheet3 3" xfId="22962"/>
    <cellStyle name="ℓ_Boo2_소광수량_Sheet3 4" xfId="22963"/>
    <cellStyle name="ℓ_Boo2_소광수량_상수도" xfId="7497"/>
    <cellStyle name="ℓ_Boo2_소광수량_상수도 2" xfId="7498"/>
    <cellStyle name="ℓ_Boo2_소광수량_상수도 2 2" xfId="22964"/>
    <cellStyle name="ℓ_Boo2_소광수량_상수도 2 3" xfId="22965"/>
    <cellStyle name="ℓ_Boo2_소광수량_상수도 2 4" xfId="22966"/>
    <cellStyle name="ℓ_Boo2_소광수량_상수도 3" xfId="22967"/>
    <cellStyle name="ℓ_Boo2_소광수량_상수도 4" xfId="22968"/>
    <cellStyle name="ℓ_Boo2_소광수량_상수도 5" xfId="22969"/>
    <cellStyle name="ℓ_Boo2_소광수량_상수도_Sheet3" xfId="7499"/>
    <cellStyle name="ℓ_Boo2_소광수량_상수도_Sheet3 2" xfId="22970"/>
    <cellStyle name="ℓ_Boo2_소광수량_상수도_Sheet3 3" xfId="22971"/>
    <cellStyle name="ℓ_Boo2_소광수량_상수도_Sheet3 4" xfId="22972"/>
    <cellStyle name="ℓ_Boo2_소광수량_측구공" xfId="7500"/>
    <cellStyle name="ℓ_Boo2_소광수량_측구공 2" xfId="7501"/>
    <cellStyle name="ℓ_Boo2_소광수량_측구공 2 2" xfId="22973"/>
    <cellStyle name="ℓ_Boo2_소광수량_측구공 2 3" xfId="22974"/>
    <cellStyle name="ℓ_Boo2_소광수량_측구공 2 4" xfId="22975"/>
    <cellStyle name="ℓ_Boo2_소광수량_측구공 3" xfId="22976"/>
    <cellStyle name="ℓ_Boo2_소광수량_측구공 4" xfId="22977"/>
    <cellStyle name="ℓ_Boo2_소광수량_측구공 5" xfId="22978"/>
    <cellStyle name="ℓ_Boo2_소광수량_측구공_Sheet3" xfId="7502"/>
    <cellStyle name="ℓ_Boo2_소광수량_측구공_Sheet3 2" xfId="22979"/>
    <cellStyle name="ℓ_Boo2_소광수량_측구공_Sheet3 3" xfId="22980"/>
    <cellStyle name="ℓ_Boo2_소광수량_측구공_Sheet3 4" xfId="22981"/>
    <cellStyle name="ℓ_Boo2_수량산출" xfId="7503"/>
    <cellStyle name="ℓ_Boo2_수량산출 2" xfId="7504"/>
    <cellStyle name="ℓ_Boo2_수량산출 2 2" xfId="22982"/>
    <cellStyle name="ℓ_Boo2_수량산출 2 3" xfId="22983"/>
    <cellStyle name="ℓ_Boo2_수량산출 2 4" xfId="22984"/>
    <cellStyle name="ℓ_Boo2_수량산출 3" xfId="22985"/>
    <cellStyle name="ℓ_Boo2_수량산출 4" xfId="22986"/>
    <cellStyle name="ℓ_Boo2_수량산출 5" xfId="22987"/>
    <cellStyle name="ℓ_Boo2_수량산출_Sheet3" xfId="7505"/>
    <cellStyle name="ℓ_Boo2_수량산출_Sheet3 2" xfId="22988"/>
    <cellStyle name="ℓ_Boo2_수량산출_Sheet3 3" xfId="22989"/>
    <cellStyle name="ℓ_Boo2_수량산출_Sheet3 4" xfId="22990"/>
    <cellStyle name="ℓ_Boo2_수량산출_백련수량" xfId="7506"/>
    <cellStyle name="ℓ_Boo2_수량산출_백련수량 2" xfId="7507"/>
    <cellStyle name="ℓ_Boo2_수량산출_백련수량 2 2" xfId="22991"/>
    <cellStyle name="ℓ_Boo2_수량산출_백련수량 2 3" xfId="22992"/>
    <cellStyle name="ℓ_Boo2_수량산출_백련수량 2 4" xfId="22993"/>
    <cellStyle name="ℓ_Boo2_수량산출_백련수량 3" xfId="22994"/>
    <cellStyle name="ℓ_Boo2_수량산출_백련수량 4" xfId="22995"/>
    <cellStyle name="ℓ_Boo2_수량산출_백련수량 5" xfId="22996"/>
    <cellStyle name="ℓ_Boo2_수량산출_백련수량_Sheet3" xfId="7508"/>
    <cellStyle name="ℓ_Boo2_수량산출_백련수량_Sheet3 2" xfId="22997"/>
    <cellStyle name="ℓ_Boo2_수량산출_백련수량_Sheet3 3" xfId="22998"/>
    <cellStyle name="ℓ_Boo2_수량산출_백련수량_Sheet3 4" xfId="22999"/>
    <cellStyle name="ℓ_Boo2_수량산출_백련수량_상수도" xfId="7509"/>
    <cellStyle name="ℓ_Boo2_수량산출_백련수량_상수도 2" xfId="7510"/>
    <cellStyle name="ℓ_Boo2_수량산출_백련수량_상수도 2 2" xfId="23000"/>
    <cellStyle name="ℓ_Boo2_수량산출_백련수량_상수도 2 3" xfId="23001"/>
    <cellStyle name="ℓ_Boo2_수량산출_백련수량_상수도 2 4" xfId="23002"/>
    <cellStyle name="ℓ_Boo2_수량산출_백련수량_상수도 3" xfId="23003"/>
    <cellStyle name="ℓ_Boo2_수량산출_백련수량_상수도 4" xfId="23004"/>
    <cellStyle name="ℓ_Boo2_수량산출_백련수량_상수도 5" xfId="23005"/>
    <cellStyle name="ℓ_Boo2_수량산출_백련수량_상수도_Sheet3" xfId="7511"/>
    <cellStyle name="ℓ_Boo2_수량산출_백련수량_상수도_Sheet3 2" xfId="23006"/>
    <cellStyle name="ℓ_Boo2_수량산출_백련수량_상수도_Sheet3 3" xfId="23007"/>
    <cellStyle name="ℓ_Boo2_수량산출_백련수량_상수도_Sheet3 4" xfId="23008"/>
    <cellStyle name="ℓ_Boo2_수량산출_백련수량_측구공" xfId="7512"/>
    <cellStyle name="ℓ_Boo2_수량산출_백련수량_측구공 2" xfId="7513"/>
    <cellStyle name="ℓ_Boo2_수량산출_백련수량_측구공 2 2" xfId="23009"/>
    <cellStyle name="ℓ_Boo2_수량산출_백련수량_측구공 2 3" xfId="23010"/>
    <cellStyle name="ℓ_Boo2_수량산출_백련수량_측구공 2 4" xfId="23011"/>
    <cellStyle name="ℓ_Boo2_수량산출_백련수량_측구공 3" xfId="23012"/>
    <cellStyle name="ℓ_Boo2_수량산출_백련수량_측구공 4" xfId="23013"/>
    <cellStyle name="ℓ_Boo2_수량산출_백련수량_측구공 5" xfId="23014"/>
    <cellStyle name="ℓ_Boo2_수량산출_백련수량_측구공_Sheet3" xfId="7514"/>
    <cellStyle name="ℓ_Boo2_수량산출_백련수량_측구공_Sheet3 2" xfId="23015"/>
    <cellStyle name="ℓ_Boo2_수량산출_백련수량_측구공_Sheet3 3" xfId="23016"/>
    <cellStyle name="ℓ_Boo2_수량산출_백련수량_측구공_Sheet3 4" xfId="23017"/>
    <cellStyle name="ℓ_Boo2_수량산출_상수도" xfId="7515"/>
    <cellStyle name="ℓ_Boo2_수량산출_상수도 2" xfId="7516"/>
    <cellStyle name="ℓ_Boo2_수량산출_상수도 2 2" xfId="23018"/>
    <cellStyle name="ℓ_Boo2_수량산출_상수도 2 3" xfId="23019"/>
    <cellStyle name="ℓ_Boo2_수량산출_상수도 2 4" xfId="23020"/>
    <cellStyle name="ℓ_Boo2_수량산출_상수도 3" xfId="23021"/>
    <cellStyle name="ℓ_Boo2_수량산출_상수도 4" xfId="23022"/>
    <cellStyle name="ℓ_Boo2_수량산출_상수도 5" xfId="23023"/>
    <cellStyle name="ℓ_Boo2_수량산출_상수도_Sheet3" xfId="7517"/>
    <cellStyle name="ℓ_Boo2_수량산출_상수도_Sheet3 2" xfId="23024"/>
    <cellStyle name="ℓ_Boo2_수량산출_상수도_Sheet3 3" xfId="23025"/>
    <cellStyle name="ℓ_Boo2_수량산출_상수도_Sheet3 4" xfId="23026"/>
    <cellStyle name="ℓ_Boo2_수량산출_소광수량" xfId="7518"/>
    <cellStyle name="ℓ_Boo2_수량산출_소광수량 2" xfId="7519"/>
    <cellStyle name="ℓ_Boo2_수량산출_소광수량 2 2" xfId="23027"/>
    <cellStyle name="ℓ_Boo2_수량산출_소광수량 2 3" xfId="23028"/>
    <cellStyle name="ℓ_Boo2_수량산출_소광수량 2 4" xfId="23029"/>
    <cellStyle name="ℓ_Boo2_수량산출_소광수량 3" xfId="23030"/>
    <cellStyle name="ℓ_Boo2_수량산출_소광수량 4" xfId="23031"/>
    <cellStyle name="ℓ_Boo2_수량산출_소광수량 5" xfId="23032"/>
    <cellStyle name="ℓ_Boo2_수량산출_소광수량_Sheet3" xfId="7520"/>
    <cellStyle name="ℓ_Boo2_수량산출_소광수량_Sheet3 2" xfId="23033"/>
    <cellStyle name="ℓ_Boo2_수량산출_소광수량_Sheet3 3" xfId="23034"/>
    <cellStyle name="ℓ_Boo2_수량산출_소광수량_Sheet3 4" xfId="23035"/>
    <cellStyle name="ℓ_Boo2_수량산출_소광수량_상수도" xfId="7521"/>
    <cellStyle name="ℓ_Boo2_수량산출_소광수량_상수도 2" xfId="7522"/>
    <cellStyle name="ℓ_Boo2_수량산출_소광수량_상수도 2 2" xfId="23036"/>
    <cellStyle name="ℓ_Boo2_수량산출_소광수량_상수도 2 3" xfId="23037"/>
    <cellStyle name="ℓ_Boo2_수량산출_소광수량_상수도 2 4" xfId="23038"/>
    <cellStyle name="ℓ_Boo2_수량산출_소광수량_상수도 3" xfId="23039"/>
    <cellStyle name="ℓ_Boo2_수량산출_소광수량_상수도 4" xfId="23040"/>
    <cellStyle name="ℓ_Boo2_수량산출_소광수량_상수도 5" xfId="23041"/>
    <cellStyle name="ℓ_Boo2_수량산출_소광수량_상수도_Sheet3" xfId="7523"/>
    <cellStyle name="ℓ_Boo2_수량산출_소광수량_상수도_Sheet3 2" xfId="23042"/>
    <cellStyle name="ℓ_Boo2_수량산출_소광수량_상수도_Sheet3 3" xfId="23043"/>
    <cellStyle name="ℓ_Boo2_수량산출_소광수량_상수도_Sheet3 4" xfId="23044"/>
    <cellStyle name="ℓ_Boo2_수량산출_소광수량_측구공" xfId="7524"/>
    <cellStyle name="ℓ_Boo2_수량산출_소광수량_측구공 2" xfId="7525"/>
    <cellStyle name="ℓ_Boo2_수량산출_소광수량_측구공 2 2" xfId="23045"/>
    <cellStyle name="ℓ_Boo2_수량산출_소광수량_측구공 2 3" xfId="23046"/>
    <cellStyle name="ℓ_Boo2_수량산출_소광수량_측구공 2 4" xfId="23047"/>
    <cellStyle name="ℓ_Boo2_수량산출_소광수량_측구공 3" xfId="23048"/>
    <cellStyle name="ℓ_Boo2_수량산출_소광수량_측구공 4" xfId="23049"/>
    <cellStyle name="ℓ_Boo2_수량산출_소광수량_측구공 5" xfId="23050"/>
    <cellStyle name="ℓ_Boo2_수량산출_소광수량_측구공_Sheet3" xfId="7526"/>
    <cellStyle name="ℓ_Boo2_수량산출_소광수량_측구공_Sheet3 2" xfId="23051"/>
    <cellStyle name="ℓ_Boo2_수량산출_소광수량_측구공_Sheet3 3" xfId="23052"/>
    <cellStyle name="ℓ_Boo2_수량산출_소광수량_측구공_Sheet3 4" xfId="23053"/>
    <cellStyle name="ℓ_Boo2_수량산출_장신수량" xfId="7527"/>
    <cellStyle name="ℓ_Boo2_수량산출_장신수량 2" xfId="7528"/>
    <cellStyle name="ℓ_Boo2_수량산출_장신수량 2 2" xfId="23054"/>
    <cellStyle name="ℓ_Boo2_수량산출_장신수량 2 3" xfId="23055"/>
    <cellStyle name="ℓ_Boo2_수량산출_장신수량 2 4" xfId="23056"/>
    <cellStyle name="ℓ_Boo2_수량산출_장신수량 3" xfId="23057"/>
    <cellStyle name="ℓ_Boo2_수량산출_장신수량 4" xfId="23058"/>
    <cellStyle name="ℓ_Boo2_수량산출_장신수량 5" xfId="23059"/>
    <cellStyle name="ℓ_Boo2_수량산출_장신수량_Sheet3" xfId="7529"/>
    <cellStyle name="ℓ_Boo2_수량산출_장신수량_Sheet3 2" xfId="23060"/>
    <cellStyle name="ℓ_Boo2_수량산출_장신수량_Sheet3 3" xfId="23061"/>
    <cellStyle name="ℓ_Boo2_수량산출_장신수량_Sheet3 4" xfId="23062"/>
    <cellStyle name="ℓ_Boo2_수량산출_장신수량_상수도" xfId="7530"/>
    <cellStyle name="ℓ_Boo2_수량산출_장신수량_상수도 2" xfId="7531"/>
    <cellStyle name="ℓ_Boo2_수량산출_장신수량_상수도 2 2" xfId="23063"/>
    <cellStyle name="ℓ_Boo2_수량산출_장신수량_상수도 2 3" xfId="23064"/>
    <cellStyle name="ℓ_Boo2_수량산출_장신수량_상수도 2 4" xfId="23065"/>
    <cellStyle name="ℓ_Boo2_수량산출_장신수량_상수도 3" xfId="23066"/>
    <cellStyle name="ℓ_Boo2_수량산출_장신수량_상수도 4" xfId="23067"/>
    <cellStyle name="ℓ_Boo2_수량산출_장신수량_상수도 5" xfId="23068"/>
    <cellStyle name="ℓ_Boo2_수량산출_장신수량_상수도_Sheet3" xfId="7532"/>
    <cellStyle name="ℓ_Boo2_수량산출_장신수량_상수도_Sheet3 2" xfId="23069"/>
    <cellStyle name="ℓ_Boo2_수량산출_장신수량_상수도_Sheet3 3" xfId="23070"/>
    <cellStyle name="ℓ_Boo2_수량산출_장신수량_상수도_Sheet3 4" xfId="23071"/>
    <cellStyle name="ℓ_Boo2_수량산출_장신수량_측구공" xfId="7533"/>
    <cellStyle name="ℓ_Boo2_수량산출_장신수량_측구공 2" xfId="7534"/>
    <cellStyle name="ℓ_Boo2_수량산출_장신수량_측구공 2 2" xfId="23072"/>
    <cellStyle name="ℓ_Boo2_수량산출_장신수량_측구공 2 3" xfId="23073"/>
    <cellStyle name="ℓ_Boo2_수량산출_장신수량_측구공 2 4" xfId="23074"/>
    <cellStyle name="ℓ_Boo2_수량산출_장신수량_측구공 3" xfId="23075"/>
    <cellStyle name="ℓ_Boo2_수량산출_장신수량_측구공 4" xfId="23076"/>
    <cellStyle name="ℓ_Boo2_수량산출_장신수량_측구공 5" xfId="23077"/>
    <cellStyle name="ℓ_Boo2_수량산출_장신수량_측구공_Sheet3" xfId="7535"/>
    <cellStyle name="ℓ_Boo2_수량산출_장신수량_측구공_Sheet3 2" xfId="23078"/>
    <cellStyle name="ℓ_Boo2_수량산출_장신수량_측구공_Sheet3 3" xfId="23079"/>
    <cellStyle name="ℓ_Boo2_수량산출_장신수량_측구공_Sheet3 4" xfId="23080"/>
    <cellStyle name="ℓ_Boo2_수량산출_측구공" xfId="7536"/>
    <cellStyle name="ℓ_Boo2_수량산출_측구공 2" xfId="7537"/>
    <cellStyle name="ℓ_Boo2_수량산출_측구공 2 2" xfId="23081"/>
    <cellStyle name="ℓ_Boo2_수량산출_측구공 2 3" xfId="23082"/>
    <cellStyle name="ℓ_Boo2_수량산출_측구공 2 4" xfId="23083"/>
    <cellStyle name="ℓ_Boo2_수량산출_측구공 3" xfId="23084"/>
    <cellStyle name="ℓ_Boo2_수량산출_측구공 4" xfId="23085"/>
    <cellStyle name="ℓ_Boo2_수량산출_측구공 5" xfId="23086"/>
    <cellStyle name="ℓ_Boo2_수량산출_측구공_Sheet3" xfId="7538"/>
    <cellStyle name="ℓ_Boo2_수량산출_측구공_Sheet3 2" xfId="23087"/>
    <cellStyle name="ℓ_Boo2_수량산출_측구공_Sheet3 3" xfId="23088"/>
    <cellStyle name="ℓ_Boo2_수량산출_측구공_Sheet3 4" xfId="23089"/>
    <cellStyle name="ℓ_Boo2_인월중군소하천" xfId="7539"/>
    <cellStyle name="ℓ_Boo2_인월중군소하천 2" xfId="7540"/>
    <cellStyle name="ℓ_Boo2_인월중군소하천 2 2" xfId="23090"/>
    <cellStyle name="ℓ_Boo2_인월중군소하천 2 3" xfId="23091"/>
    <cellStyle name="ℓ_Boo2_인월중군소하천 2 4" xfId="23092"/>
    <cellStyle name="ℓ_Boo2_인월중군소하천 3" xfId="23093"/>
    <cellStyle name="ℓ_Boo2_인월중군소하천 4" xfId="23094"/>
    <cellStyle name="ℓ_Boo2_인월중군소하천 5" xfId="23095"/>
    <cellStyle name="ℓ_Boo2_인월중군소하천_Sheet3" xfId="7541"/>
    <cellStyle name="ℓ_Boo2_인월중군소하천_Sheet3 2" xfId="23096"/>
    <cellStyle name="ℓ_Boo2_인월중군소하천_Sheet3 3" xfId="23097"/>
    <cellStyle name="ℓ_Boo2_인월중군소하천_Sheet3 4" xfId="23098"/>
    <cellStyle name="ℓ_Boo2_인월중군소하천_백련수량" xfId="7542"/>
    <cellStyle name="ℓ_Boo2_인월중군소하천_백련수량 2" xfId="7543"/>
    <cellStyle name="ℓ_Boo2_인월중군소하천_백련수량 2 2" xfId="23099"/>
    <cellStyle name="ℓ_Boo2_인월중군소하천_백련수량 2 3" xfId="23100"/>
    <cellStyle name="ℓ_Boo2_인월중군소하천_백련수량 2 4" xfId="23101"/>
    <cellStyle name="ℓ_Boo2_인월중군소하천_백련수량 3" xfId="23102"/>
    <cellStyle name="ℓ_Boo2_인월중군소하천_백련수량 4" xfId="23103"/>
    <cellStyle name="ℓ_Boo2_인월중군소하천_백련수량 5" xfId="23104"/>
    <cellStyle name="ℓ_Boo2_인월중군소하천_백련수량_Sheet3" xfId="7544"/>
    <cellStyle name="ℓ_Boo2_인월중군소하천_백련수량_Sheet3 2" xfId="23105"/>
    <cellStyle name="ℓ_Boo2_인월중군소하천_백련수량_Sheet3 3" xfId="23106"/>
    <cellStyle name="ℓ_Boo2_인월중군소하천_백련수량_Sheet3 4" xfId="23107"/>
    <cellStyle name="ℓ_Boo2_인월중군소하천_백련수량_상수도" xfId="7545"/>
    <cellStyle name="ℓ_Boo2_인월중군소하천_백련수량_상수도 2" xfId="7546"/>
    <cellStyle name="ℓ_Boo2_인월중군소하천_백련수량_상수도 2 2" xfId="23108"/>
    <cellStyle name="ℓ_Boo2_인월중군소하천_백련수량_상수도 2 3" xfId="23109"/>
    <cellStyle name="ℓ_Boo2_인월중군소하천_백련수량_상수도 2 4" xfId="23110"/>
    <cellStyle name="ℓ_Boo2_인월중군소하천_백련수량_상수도 3" xfId="23111"/>
    <cellStyle name="ℓ_Boo2_인월중군소하천_백련수량_상수도 4" xfId="23112"/>
    <cellStyle name="ℓ_Boo2_인월중군소하천_백련수량_상수도 5" xfId="23113"/>
    <cellStyle name="ℓ_Boo2_인월중군소하천_백련수량_상수도_Sheet3" xfId="7547"/>
    <cellStyle name="ℓ_Boo2_인월중군소하천_백련수량_상수도_Sheet3 2" xfId="23114"/>
    <cellStyle name="ℓ_Boo2_인월중군소하천_백련수량_상수도_Sheet3 3" xfId="23115"/>
    <cellStyle name="ℓ_Boo2_인월중군소하천_백련수량_상수도_Sheet3 4" xfId="23116"/>
    <cellStyle name="ℓ_Boo2_인월중군소하천_백련수량_측구공" xfId="7548"/>
    <cellStyle name="ℓ_Boo2_인월중군소하천_백련수량_측구공 2" xfId="7549"/>
    <cellStyle name="ℓ_Boo2_인월중군소하천_백련수량_측구공 2 2" xfId="23117"/>
    <cellStyle name="ℓ_Boo2_인월중군소하천_백련수량_측구공 2 3" xfId="23118"/>
    <cellStyle name="ℓ_Boo2_인월중군소하천_백련수량_측구공 2 4" xfId="23119"/>
    <cellStyle name="ℓ_Boo2_인월중군소하천_백련수량_측구공 3" xfId="23120"/>
    <cellStyle name="ℓ_Boo2_인월중군소하천_백련수량_측구공 4" xfId="23121"/>
    <cellStyle name="ℓ_Boo2_인월중군소하천_백련수량_측구공 5" xfId="23122"/>
    <cellStyle name="ℓ_Boo2_인월중군소하천_백련수량_측구공_Sheet3" xfId="7550"/>
    <cellStyle name="ℓ_Boo2_인월중군소하천_백련수량_측구공_Sheet3 2" xfId="23123"/>
    <cellStyle name="ℓ_Boo2_인월중군소하천_백련수량_측구공_Sheet3 3" xfId="23124"/>
    <cellStyle name="ℓ_Boo2_인월중군소하천_백련수량_측구공_Sheet3 4" xfId="23125"/>
    <cellStyle name="ℓ_Boo2_인월중군소하천_상수도" xfId="7551"/>
    <cellStyle name="ℓ_Boo2_인월중군소하천_상수도 2" xfId="7552"/>
    <cellStyle name="ℓ_Boo2_인월중군소하천_상수도 2 2" xfId="23126"/>
    <cellStyle name="ℓ_Boo2_인월중군소하천_상수도 2 3" xfId="23127"/>
    <cellStyle name="ℓ_Boo2_인월중군소하천_상수도 2 4" xfId="23128"/>
    <cellStyle name="ℓ_Boo2_인월중군소하천_상수도 3" xfId="23129"/>
    <cellStyle name="ℓ_Boo2_인월중군소하천_상수도 4" xfId="23130"/>
    <cellStyle name="ℓ_Boo2_인월중군소하천_상수도 5" xfId="23131"/>
    <cellStyle name="ℓ_Boo2_인월중군소하천_상수도_Sheet3" xfId="7553"/>
    <cellStyle name="ℓ_Boo2_인월중군소하천_상수도_Sheet3 2" xfId="23132"/>
    <cellStyle name="ℓ_Boo2_인월중군소하천_상수도_Sheet3 3" xfId="23133"/>
    <cellStyle name="ℓ_Boo2_인월중군소하천_상수도_Sheet3 4" xfId="23134"/>
    <cellStyle name="ℓ_Boo2_인월중군소하천_소광수량" xfId="7554"/>
    <cellStyle name="ℓ_Boo2_인월중군소하천_소광수량 2" xfId="7555"/>
    <cellStyle name="ℓ_Boo2_인월중군소하천_소광수량 2 2" xfId="23135"/>
    <cellStyle name="ℓ_Boo2_인월중군소하천_소광수량 2 3" xfId="23136"/>
    <cellStyle name="ℓ_Boo2_인월중군소하천_소광수량 2 4" xfId="23137"/>
    <cellStyle name="ℓ_Boo2_인월중군소하천_소광수량 3" xfId="23138"/>
    <cellStyle name="ℓ_Boo2_인월중군소하천_소광수량 4" xfId="23139"/>
    <cellStyle name="ℓ_Boo2_인월중군소하천_소광수량 5" xfId="23140"/>
    <cellStyle name="ℓ_Boo2_인월중군소하천_소광수량_Sheet3" xfId="7556"/>
    <cellStyle name="ℓ_Boo2_인월중군소하천_소광수량_Sheet3 2" xfId="23141"/>
    <cellStyle name="ℓ_Boo2_인월중군소하천_소광수량_Sheet3 3" xfId="23142"/>
    <cellStyle name="ℓ_Boo2_인월중군소하천_소광수량_Sheet3 4" xfId="23143"/>
    <cellStyle name="ℓ_Boo2_인월중군소하천_소광수량_상수도" xfId="7557"/>
    <cellStyle name="ℓ_Boo2_인월중군소하천_소광수량_상수도 2" xfId="7558"/>
    <cellStyle name="ℓ_Boo2_인월중군소하천_소광수량_상수도 2 2" xfId="23144"/>
    <cellStyle name="ℓ_Boo2_인월중군소하천_소광수량_상수도 2 3" xfId="23145"/>
    <cellStyle name="ℓ_Boo2_인월중군소하천_소광수량_상수도 2 4" xfId="23146"/>
    <cellStyle name="ℓ_Boo2_인월중군소하천_소광수량_상수도 3" xfId="23147"/>
    <cellStyle name="ℓ_Boo2_인월중군소하천_소광수량_상수도 4" xfId="23148"/>
    <cellStyle name="ℓ_Boo2_인월중군소하천_소광수량_상수도 5" xfId="23149"/>
    <cellStyle name="ℓ_Boo2_인월중군소하천_소광수량_상수도_Sheet3" xfId="7559"/>
    <cellStyle name="ℓ_Boo2_인월중군소하천_소광수량_상수도_Sheet3 2" xfId="23150"/>
    <cellStyle name="ℓ_Boo2_인월중군소하천_소광수량_상수도_Sheet3 3" xfId="23151"/>
    <cellStyle name="ℓ_Boo2_인월중군소하천_소광수량_상수도_Sheet3 4" xfId="23152"/>
    <cellStyle name="ℓ_Boo2_인월중군소하천_소광수량_측구공" xfId="7560"/>
    <cellStyle name="ℓ_Boo2_인월중군소하천_소광수량_측구공 2" xfId="7561"/>
    <cellStyle name="ℓ_Boo2_인월중군소하천_소광수량_측구공 2 2" xfId="23153"/>
    <cellStyle name="ℓ_Boo2_인월중군소하천_소광수량_측구공 2 3" xfId="23154"/>
    <cellStyle name="ℓ_Boo2_인월중군소하천_소광수량_측구공 2 4" xfId="23155"/>
    <cellStyle name="ℓ_Boo2_인월중군소하천_소광수량_측구공 3" xfId="23156"/>
    <cellStyle name="ℓ_Boo2_인월중군소하천_소광수량_측구공 4" xfId="23157"/>
    <cellStyle name="ℓ_Boo2_인월중군소하천_소광수량_측구공 5" xfId="23158"/>
    <cellStyle name="ℓ_Boo2_인월중군소하천_소광수량_측구공_Sheet3" xfId="7562"/>
    <cellStyle name="ℓ_Boo2_인월중군소하천_소광수량_측구공_Sheet3 2" xfId="23159"/>
    <cellStyle name="ℓ_Boo2_인월중군소하천_소광수량_측구공_Sheet3 3" xfId="23160"/>
    <cellStyle name="ℓ_Boo2_인월중군소하천_소광수량_측구공_Sheet3 4" xfId="23161"/>
    <cellStyle name="ℓ_Boo2_인월중군소하천_장신수량" xfId="7563"/>
    <cellStyle name="ℓ_Boo2_인월중군소하천_장신수량 2" xfId="7564"/>
    <cellStyle name="ℓ_Boo2_인월중군소하천_장신수량 2 2" xfId="23162"/>
    <cellStyle name="ℓ_Boo2_인월중군소하천_장신수량 2 3" xfId="23163"/>
    <cellStyle name="ℓ_Boo2_인월중군소하천_장신수량 2 4" xfId="23164"/>
    <cellStyle name="ℓ_Boo2_인월중군소하천_장신수량 3" xfId="23165"/>
    <cellStyle name="ℓ_Boo2_인월중군소하천_장신수량 4" xfId="23166"/>
    <cellStyle name="ℓ_Boo2_인월중군소하천_장신수량 5" xfId="23167"/>
    <cellStyle name="ℓ_Boo2_인월중군소하천_장신수량_Sheet3" xfId="7565"/>
    <cellStyle name="ℓ_Boo2_인월중군소하천_장신수량_Sheet3 2" xfId="23168"/>
    <cellStyle name="ℓ_Boo2_인월중군소하천_장신수량_Sheet3 3" xfId="23169"/>
    <cellStyle name="ℓ_Boo2_인월중군소하천_장신수량_Sheet3 4" xfId="23170"/>
    <cellStyle name="ℓ_Boo2_인월중군소하천_장신수량_상수도" xfId="7566"/>
    <cellStyle name="ℓ_Boo2_인월중군소하천_장신수량_상수도 2" xfId="7567"/>
    <cellStyle name="ℓ_Boo2_인월중군소하천_장신수량_상수도 2 2" xfId="23171"/>
    <cellStyle name="ℓ_Boo2_인월중군소하천_장신수량_상수도 2 3" xfId="23172"/>
    <cellStyle name="ℓ_Boo2_인월중군소하천_장신수량_상수도 2 4" xfId="23173"/>
    <cellStyle name="ℓ_Boo2_인월중군소하천_장신수량_상수도 3" xfId="23174"/>
    <cellStyle name="ℓ_Boo2_인월중군소하천_장신수량_상수도 4" xfId="23175"/>
    <cellStyle name="ℓ_Boo2_인월중군소하천_장신수량_상수도 5" xfId="23176"/>
    <cellStyle name="ℓ_Boo2_인월중군소하천_장신수량_상수도_Sheet3" xfId="7568"/>
    <cellStyle name="ℓ_Boo2_인월중군소하천_장신수량_상수도_Sheet3 2" xfId="23177"/>
    <cellStyle name="ℓ_Boo2_인월중군소하천_장신수량_상수도_Sheet3 3" xfId="23178"/>
    <cellStyle name="ℓ_Boo2_인월중군소하천_장신수량_상수도_Sheet3 4" xfId="23179"/>
    <cellStyle name="ℓ_Boo2_인월중군소하천_장신수량_측구공" xfId="7569"/>
    <cellStyle name="ℓ_Boo2_인월중군소하천_장신수량_측구공 2" xfId="7570"/>
    <cellStyle name="ℓ_Boo2_인월중군소하천_장신수량_측구공 2 2" xfId="23180"/>
    <cellStyle name="ℓ_Boo2_인월중군소하천_장신수량_측구공 2 3" xfId="23181"/>
    <cellStyle name="ℓ_Boo2_인월중군소하천_장신수량_측구공 2 4" xfId="23182"/>
    <cellStyle name="ℓ_Boo2_인월중군소하천_장신수량_측구공 3" xfId="23183"/>
    <cellStyle name="ℓ_Boo2_인월중군소하천_장신수량_측구공 4" xfId="23184"/>
    <cellStyle name="ℓ_Boo2_인월중군소하천_장신수량_측구공 5" xfId="23185"/>
    <cellStyle name="ℓ_Boo2_인월중군소하천_장신수량_측구공_Sheet3" xfId="7571"/>
    <cellStyle name="ℓ_Boo2_인월중군소하천_장신수량_측구공_Sheet3 2" xfId="23186"/>
    <cellStyle name="ℓ_Boo2_인월중군소하천_장신수량_측구공_Sheet3 3" xfId="23187"/>
    <cellStyle name="ℓ_Boo2_인월중군소하천_장신수량_측구공_Sheet3 4" xfId="23188"/>
    <cellStyle name="ℓ_Boo2_인월중군소하천_측구공" xfId="7572"/>
    <cellStyle name="ℓ_Boo2_인월중군소하천_측구공 2" xfId="7573"/>
    <cellStyle name="ℓ_Boo2_인월중군소하천_측구공 2 2" xfId="23189"/>
    <cellStyle name="ℓ_Boo2_인월중군소하천_측구공 2 3" xfId="23190"/>
    <cellStyle name="ℓ_Boo2_인월중군소하천_측구공 2 4" xfId="23191"/>
    <cellStyle name="ℓ_Boo2_인월중군소하천_측구공 3" xfId="23192"/>
    <cellStyle name="ℓ_Boo2_인월중군소하천_측구공 4" xfId="23193"/>
    <cellStyle name="ℓ_Boo2_인월중군소하천_측구공 5" xfId="23194"/>
    <cellStyle name="ℓ_Boo2_인월중군소하천_측구공_Sheet3" xfId="7574"/>
    <cellStyle name="ℓ_Boo2_인월중군소하천_측구공_Sheet3 2" xfId="23195"/>
    <cellStyle name="ℓ_Boo2_인월중군소하천_측구공_Sheet3 3" xfId="23196"/>
    <cellStyle name="ℓ_Boo2_인월중군소하천_측구공_Sheet3 4" xfId="23197"/>
    <cellStyle name="ℓ_Boo2_장신수량" xfId="7575"/>
    <cellStyle name="ℓ_Boo2_장신수량 2" xfId="7576"/>
    <cellStyle name="ℓ_Boo2_장신수량 2 2" xfId="23198"/>
    <cellStyle name="ℓ_Boo2_장신수량 2 3" xfId="23199"/>
    <cellStyle name="ℓ_Boo2_장신수량 2 4" xfId="23200"/>
    <cellStyle name="ℓ_Boo2_장신수량 3" xfId="23201"/>
    <cellStyle name="ℓ_Boo2_장신수량 4" xfId="23202"/>
    <cellStyle name="ℓ_Boo2_장신수량 5" xfId="23203"/>
    <cellStyle name="ℓ_Boo2_장신수량_Sheet3" xfId="7577"/>
    <cellStyle name="ℓ_Boo2_장신수량_Sheet3 2" xfId="23204"/>
    <cellStyle name="ℓ_Boo2_장신수량_Sheet3 3" xfId="23205"/>
    <cellStyle name="ℓ_Boo2_장신수량_Sheet3 4" xfId="23206"/>
    <cellStyle name="ℓ_Boo2_장신수량_상수도" xfId="7578"/>
    <cellStyle name="ℓ_Boo2_장신수량_상수도 2" xfId="7579"/>
    <cellStyle name="ℓ_Boo2_장신수량_상수도 2 2" xfId="23207"/>
    <cellStyle name="ℓ_Boo2_장신수량_상수도 2 3" xfId="23208"/>
    <cellStyle name="ℓ_Boo2_장신수량_상수도 2 4" xfId="23209"/>
    <cellStyle name="ℓ_Boo2_장신수량_상수도 3" xfId="23210"/>
    <cellStyle name="ℓ_Boo2_장신수량_상수도 4" xfId="23211"/>
    <cellStyle name="ℓ_Boo2_장신수량_상수도 5" xfId="23212"/>
    <cellStyle name="ℓ_Boo2_장신수량_상수도_Sheet3" xfId="7580"/>
    <cellStyle name="ℓ_Boo2_장신수량_상수도_Sheet3 2" xfId="23213"/>
    <cellStyle name="ℓ_Boo2_장신수량_상수도_Sheet3 3" xfId="23214"/>
    <cellStyle name="ℓ_Boo2_장신수량_상수도_Sheet3 4" xfId="23215"/>
    <cellStyle name="ℓ_Boo2_장신수량_측구공" xfId="7581"/>
    <cellStyle name="ℓ_Boo2_장신수량_측구공 2" xfId="7582"/>
    <cellStyle name="ℓ_Boo2_장신수량_측구공 2 2" xfId="23216"/>
    <cellStyle name="ℓ_Boo2_장신수량_측구공 2 3" xfId="23217"/>
    <cellStyle name="ℓ_Boo2_장신수량_측구공 2 4" xfId="23218"/>
    <cellStyle name="ℓ_Boo2_장신수량_측구공 3" xfId="23219"/>
    <cellStyle name="ℓ_Boo2_장신수량_측구공 4" xfId="23220"/>
    <cellStyle name="ℓ_Boo2_장신수량_측구공 5" xfId="23221"/>
    <cellStyle name="ℓ_Boo2_장신수량_측구공_Sheet3" xfId="7583"/>
    <cellStyle name="ℓ_Boo2_장신수량_측구공_Sheet3 2" xfId="23222"/>
    <cellStyle name="ℓ_Boo2_장신수량_측구공_Sheet3 3" xfId="23223"/>
    <cellStyle name="ℓ_Boo2_장신수량_측구공_Sheet3 4" xfId="23224"/>
    <cellStyle name="ℓ_Boo2_측구공" xfId="7584"/>
    <cellStyle name="ℓ_Boo2_측구공 2" xfId="7585"/>
    <cellStyle name="ℓ_Boo2_측구공 2 2" xfId="23225"/>
    <cellStyle name="ℓ_Boo2_측구공 2 3" xfId="23226"/>
    <cellStyle name="ℓ_Boo2_측구공 2 4" xfId="23227"/>
    <cellStyle name="ℓ_Boo2_측구공 3" xfId="23228"/>
    <cellStyle name="ℓ_Boo2_측구공 4" xfId="23229"/>
    <cellStyle name="ℓ_Boo2_측구공 5" xfId="23230"/>
    <cellStyle name="ℓ_Boo2_측구공_Sheet3" xfId="7586"/>
    <cellStyle name="ℓ_Boo2_측구공_Sheet3 2" xfId="23231"/>
    <cellStyle name="ℓ_Boo2_측구공_Sheet3 3" xfId="23232"/>
    <cellStyle name="ℓ_Boo2_측구공_Sheet3 4" xfId="23233"/>
    <cellStyle name="ℓ_Book2" xfId="7587"/>
    <cellStyle name="ℓ_Book2 2" xfId="7588"/>
    <cellStyle name="ℓ_Book2 2 2" xfId="23234"/>
    <cellStyle name="ℓ_Book2 2 3" xfId="23235"/>
    <cellStyle name="ℓ_Book2 2 4" xfId="23236"/>
    <cellStyle name="ℓ_Book2 3" xfId="23237"/>
    <cellStyle name="ℓ_Book2 4" xfId="23238"/>
    <cellStyle name="ℓ_Book2 5" xfId="23239"/>
    <cellStyle name="ℓ_Book2_Sheet3" xfId="7589"/>
    <cellStyle name="ℓ_Book2_Sheet3 2" xfId="23240"/>
    <cellStyle name="ℓ_Book2_Sheet3 3" xfId="23241"/>
    <cellStyle name="ℓ_Book2_Sheet3 4" xfId="23242"/>
    <cellStyle name="ℓ_Book2_도로수량양식" xfId="7590"/>
    <cellStyle name="ℓ_Book2_도로수량양식 2" xfId="7591"/>
    <cellStyle name="ℓ_Book2_도로수량양식 2 2" xfId="23243"/>
    <cellStyle name="ℓ_Book2_도로수량양식 2 3" xfId="23244"/>
    <cellStyle name="ℓ_Book2_도로수량양식 2 4" xfId="23245"/>
    <cellStyle name="ℓ_Book2_도로수량양식 3" xfId="23246"/>
    <cellStyle name="ℓ_Book2_도로수량양식 4" xfId="23247"/>
    <cellStyle name="ℓ_Book2_도로수량양식 5" xfId="23248"/>
    <cellStyle name="ℓ_Book2_도로수량양식_Sheet3" xfId="7592"/>
    <cellStyle name="ℓ_Book2_도로수량양식_Sheet3 2" xfId="23249"/>
    <cellStyle name="ℓ_Book2_도로수량양식_Sheet3 3" xfId="23250"/>
    <cellStyle name="ℓ_Book2_도로수량양식_Sheet3 4" xfId="23251"/>
    <cellStyle name="ℓ_Book2_도로수량양식_백련수량" xfId="7593"/>
    <cellStyle name="ℓ_Book2_도로수량양식_백련수량 2" xfId="7594"/>
    <cellStyle name="ℓ_Book2_도로수량양식_백련수량 2 2" xfId="23252"/>
    <cellStyle name="ℓ_Book2_도로수량양식_백련수량 2 3" xfId="23253"/>
    <cellStyle name="ℓ_Book2_도로수량양식_백련수량 2 4" xfId="23254"/>
    <cellStyle name="ℓ_Book2_도로수량양식_백련수량 3" xfId="23255"/>
    <cellStyle name="ℓ_Book2_도로수량양식_백련수량 4" xfId="23256"/>
    <cellStyle name="ℓ_Book2_도로수량양식_백련수량 5" xfId="23257"/>
    <cellStyle name="ℓ_Book2_도로수량양식_백련수량_Sheet3" xfId="7595"/>
    <cellStyle name="ℓ_Book2_도로수량양식_백련수량_Sheet3 2" xfId="23258"/>
    <cellStyle name="ℓ_Book2_도로수량양식_백련수량_Sheet3 3" xfId="23259"/>
    <cellStyle name="ℓ_Book2_도로수량양식_백련수량_Sheet3 4" xfId="23260"/>
    <cellStyle name="ℓ_Book2_도로수량양식_백련수량_상수도" xfId="7596"/>
    <cellStyle name="ℓ_Book2_도로수량양식_백련수량_상수도 2" xfId="7597"/>
    <cellStyle name="ℓ_Book2_도로수량양식_백련수량_상수도 2 2" xfId="23261"/>
    <cellStyle name="ℓ_Book2_도로수량양식_백련수량_상수도 2 3" xfId="23262"/>
    <cellStyle name="ℓ_Book2_도로수량양식_백련수량_상수도 2 4" xfId="23263"/>
    <cellStyle name="ℓ_Book2_도로수량양식_백련수량_상수도 3" xfId="23264"/>
    <cellStyle name="ℓ_Book2_도로수량양식_백련수량_상수도 4" xfId="23265"/>
    <cellStyle name="ℓ_Book2_도로수량양식_백련수량_상수도 5" xfId="23266"/>
    <cellStyle name="ℓ_Book2_도로수량양식_백련수량_상수도_Sheet3" xfId="7598"/>
    <cellStyle name="ℓ_Book2_도로수량양식_백련수량_상수도_Sheet3 2" xfId="23267"/>
    <cellStyle name="ℓ_Book2_도로수량양식_백련수량_상수도_Sheet3 3" xfId="23268"/>
    <cellStyle name="ℓ_Book2_도로수량양식_백련수량_상수도_Sheet3 4" xfId="23269"/>
    <cellStyle name="ℓ_Book2_도로수량양식_백련수량_측구공" xfId="7599"/>
    <cellStyle name="ℓ_Book2_도로수량양식_백련수량_측구공 2" xfId="7600"/>
    <cellStyle name="ℓ_Book2_도로수량양식_백련수량_측구공 2 2" xfId="23270"/>
    <cellStyle name="ℓ_Book2_도로수량양식_백련수량_측구공 2 3" xfId="23271"/>
    <cellStyle name="ℓ_Book2_도로수량양식_백련수량_측구공 2 4" xfId="23272"/>
    <cellStyle name="ℓ_Book2_도로수량양식_백련수량_측구공 3" xfId="23273"/>
    <cellStyle name="ℓ_Book2_도로수량양식_백련수량_측구공 4" xfId="23274"/>
    <cellStyle name="ℓ_Book2_도로수량양식_백련수량_측구공 5" xfId="23275"/>
    <cellStyle name="ℓ_Book2_도로수량양식_백련수량_측구공_Sheet3" xfId="7601"/>
    <cellStyle name="ℓ_Book2_도로수량양식_백련수량_측구공_Sheet3 2" xfId="23276"/>
    <cellStyle name="ℓ_Book2_도로수량양식_백련수량_측구공_Sheet3 3" xfId="23277"/>
    <cellStyle name="ℓ_Book2_도로수량양식_백련수량_측구공_Sheet3 4" xfId="23278"/>
    <cellStyle name="ℓ_Book2_도로수량양식_상수도" xfId="7602"/>
    <cellStyle name="ℓ_Book2_도로수량양식_상수도 2" xfId="7603"/>
    <cellStyle name="ℓ_Book2_도로수량양식_상수도 2 2" xfId="23279"/>
    <cellStyle name="ℓ_Book2_도로수량양식_상수도 2 3" xfId="23280"/>
    <cellStyle name="ℓ_Book2_도로수량양식_상수도 2 4" xfId="23281"/>
    <cellStyle name="ℓ_Book2_도로수량양식_상수도 3" xfId="23282"/>
    <cellStyle name="ℓ_Book2_도로수량양식_상수도 4" xfId="23283"/>
    <cellStyle name="ℓ_Book2_도로수량양식_상수도 5" xfId="23284"/>
    <cellStyle name="ℓ_Book2_도로수량양식_상수도_Sheet3" xfId="7604"/>
    <cellStyle name="ℓ_Book2_도로수량양식_상수도_Sheet3 2" xfId="23285"/>
    <cellStyle name="ℓ_Book2_도로수량양식_상수도_Sheet3 3" xfId="23286"/>
    <cellStyle name="ℓ_Book2_도로수량양식_상수도_Sheet3 4" xfId="23287"/>
    <cellStyle name="ℓ_Book2_도로수량양식_소광수량" xfId="7605"/>
    <cellStyle name="ℓ_Book2_도로수량양식_소광수량 2" xfId="7606"/>
    <cellStyle name="ℓ_Book2_도로수량양식_소광수량 2 2" xfId="23288"/>
    <cellStyle name="ℓ_Book2_도로수량양식_소광수량 2 3" xfId="23289"/>
    <cellStyle name="ℓ_Book2_도로수량양식_소광수량 2 4" xfId="23290"/>
    <cellStyle name="ℓ_Book2_도로수량양식_소광수량 3" xfId="23291"/>
    <cellStyle name="ℓ_Book2_도로수량양식_소광수량 4" xfId="23292"/>
    <cellStyle name="ℓ_Book2_도로수량양식_소광수량 5" xfId="23293"/>
    <cellStyle name="ℓ_Book2_도로수량양식_소광수량_Sheet3" xfId="7607"/>
    <cellStyle name="ℓ_Book2_도로수량양식_소광수량_Sheet3 2" xfId="23294"/>
    <cellStyle name="ℓ_Book2_도로수량양식_소광수량_Sheet3 3" xfId="23295"/>
    <cellStyle name="ℓ_Book2_도로수량양식_소광수량_Sheet3 4" xfId="23296"/>
    <cellStyle name="ℓ_Book2_도로수량양식_소광수량_상수도" xfId="7608"/>
    <cellStyle name="ℓ_Book2_도로수량양식_소광수량_상수도 2" xfId="7609"/>
    <cellStyle name="ℓ_Book2_도로수량양식_소광수량_상수도 2 2" xfId="23297"/>
    <cellStyle name="ℓ_Book2_도로수량양식_소광수량_상수도 2 3" xfId="23298"/>
    <cellStyle name="ℓ_Book2_도로수량양식_소광수량_상수도 2 4" xfId="23299"/>
    <cellStyle name="ℓ_Book2_도로수량양식_소광수량_상수도 3" xfId="23300"/>
    <cellStyle name="ℓ_Book2_도로수량양식_소광수량_상수도 4" xfId="23301"/>
    <cellStyle name="ℓ_Book2_도로수량양식_소광수량_상수도 5" xfId="23302"/>
    <cellStyle name="ℓ_Book2_도로수량양식_소광수량_상수도_Sheet3" xfId="7610"/>
    <cellStyle name="ℓ_Book2_도로수량양식_소광수량_상수도_Sheet3 2" xfId="23303"/>
    <cellStyle name="ℓ_Book2_도로수량양식_소광수량_상수도_Sheet3 3" xfId="23304"/>
    <cellStyle name="ℓ_Book2_도로수량양식_소광수량_상수도_Sheet3 4" xfId="23305"/>
    <cellStyle name="ℓ_Book2_도로수량양식_소광수량_측구공" xfId="7611"/>
    <cellStyle name="ℓ_Book2_도로수량양식_소광수량_측구공 2" xfId="7612"/>
    <cellStyle name="ℓ_Book2_도로수량양식_소광수량_측구공 2 2" xfId="23306"/>
    <cellStyle name="ℓ_Book2_도로수량양식_소광수량_측구공 2 3" xfId="23307"/>
    <cellStyle name="ℓ_Book2_도로수량양식_소광수량_측구공 2 4" xfId="23308"/>
    <cellStyle name="ℓ_Book2_도로수량양식_소광수량_측구공 3" xfId="23309"/>
    <cellStyle name="ℓ_Book2_도로수량양식_소광수량_측구공 4" xfId="23310"/>
    <cellStyle name="ℓ_Book2_도로수량양식_소광수량_측구공 5" xfId="23311"/>
    <cellStyle name="ℓ_Book2_도로수량양식_소광수량_측구공_Sheet3" xfId="7613"/>
    <cellStyle name="ℓ_Book2_도로수량양식_소광수량_측구공_Sheet3 2" xfId="23312"/>
    <cellStyle name="ℓ_Book2_도로수량양식_소광수량_측구공_Sheet3 3" xfId="23313"/>
    <cellStyle name="ℓ_Book2_도로수량양식_소광수량_측구공_Sheet3 4" xfId="23314"/>
    <cellStyle name="ℓ_Book2_도로수량양식_장신수량" xfId="7614"/>
    <cellStyle name="ℓ_Book2_도로수량양식_장신수량 2" xfId="7615"/>
    <cellStyle name="ℓ_Book2_도로수량양식_장신수량 2 2" xfId="23315"/>
    <cellStyle name="ℓ_Book2_도로수량양식_장신수량 2 3" xfId="23316"/>
    <cellStyle name="ℓ_Book2_도로수량양식_장신수량 2 4" xfId="23317"/>
    <cellStyle name="ℓ_Book2_도로수량양식_장신수량 3" xfId="23318"/>
    <cellStyle name="ℓ_Book2_도로수량양식_장신수량 4" xfId="23319"/>
    <cellStyle name="ℓ_Book2_도로수량양식_장신수량 5" xfId="23320"/>
    <cellStyle name="ℓ_Book2_도로수량양식_장신수량_Sheet3" xfId="7616"/>
    <cellStyle name="ℓ_Book2_도로수량양식_장신수량_Sheet3 2" xfId="23321"/>
    <cellStyle name="ℓ_Book2_도로수량양식_장신수량_Sheet3 3" xfId="23322"/>
    <cellStyle name="ℓ_Book2_도로수량양식_장신수량_Sheet3 4" xfId="23323"/>
    <cellStyle name="ℓ_Book2_도로수량양식_장신수량_상수도" xfId="7617"/>
    <cellStyle name="ℓ_Book2_도로수량양식_장신수량_상수도 2" xfId="7618"/>
    <cellStyle name="ℓ_Book2_도로수량양식_장신수량_상수도 2 2" xfId="23324"/>
    <cellStyle name="ℓ_Book2_도로수량양식_장신수량_상수도 2 3" xfId="23325"/>
    <cellStyle name="ℓ_Book2_도로수량양식_장신수량_상수도 2 4" xfId="23326"/>
    <cellStyle name="ℓ_Book2_도로수량양식_장신수량_상수도 3" xfId="23327"/>
    <cellStyle name="ℓ_Book2_도로수량양식_장신수량_상수도 4" xfId="23328"/>
    <cellStyle name="ℓ_Book2_도로수량양식_장신수량_상수도 5" xfId="23329"/>
    <cellStyle name="ℓ_Book2_도로수량양식_장신수량_상수도_Sheet3" xfId="7619"/>
    <cellStyle name="ℓ_Book2_도로수량양식_장신수량_상수도_Sheet3 2" xfId="23330"/>
    <cellStyle name="ℓ_Book2_도로수량양식_장신수량_상수도_Sheet3 3" xfId="23331"/>
    <cellStyle name="ℓ_Book2_도로수량양식_장신수량_상수도_Sheet3 4" xfId="23332"/>
    <cellStyle name="ℓ_Book2_도로수량양식_장신수량_측구공" xfId="7620"/>
    <cellStyle name="ℓ_Book2_도로수량양식_장신수량_측구공 2" xfId="7621"/>
    <cellStyle name="ℓ_Book2_도로수량양식_장신수량_측구공 2 2" xfId="23333"/>
    <cellStyle name="ℓ_Book2_도로수량양식_장신수량_측구공 2 3" xfId="23334"/>
    <cellStyle name="ℓ_Book2_도로수량양식_장신수량_측구공 2 4" xfId="23335"/>
    <cellStyle name="ℓ_Book2_도로수량양식_장신수량_측구공 3" xfId="23336"/>
    <cellStyle name="ℓ_Book2_도로수량양식_장신수량_측구공 4" xfId="23337"/>
    <cellStyle name="ℓ_Book2_도로수량양식_장신수량_측구공 5" xfId="23338"/>
    <cellStyle name="ℓ_Book2_도로수량양식_장신수량_측구공_Sheet3" xfId="7622"/>
    <cellStyle name="ℓ_Book2_도로수량양식_장신수량_측구공_Sheet3 2" xfId="23339"/>
    <cellStyle name="ℓ_Book2_도로수량양식_장신수량_측구공_Sheet3 3" xfId="23340"/>
    <cellStyle name="ℓ_Book2_도로수량양식_장신수량_측구공_Sheet3 4" xfId="23341"/>
    <cellStyle name="ℓ_Book2_도로수량양식_측구공" xfId="7623"/>
    <cellStyle name="ℓ_Book2_도로수량양식_측구공 2" xfId="7624"/>
    <cellStyle name="ℓ_Book2_도로수량양식_측구공 2 2" xfId="23342"/>
    <cellStyle name="ℓ_Book2_도로수량양식_측구공 2 3" xfId="23343"/>
    <cellStyle name="ℓ_Book2_도로수량양식_측구공 2 4" xfId="23344"/>
    <cellStyle name="ℓ_Book2_도로수량양식_측구공 3" xfId="23345"/>
    <cellStyle name="ℓ_Book2_도로수량양식_측구공 4" xfId="23346"/>
    <cellStyle name="ℓ_Book2_도로수량양식_측구공 5" xfId="23347"/>
    <cellStyle name="ℓ_Book2_도로수량양식_측구공_Sheet3" xfId="7625"/>
    <cellStyle name="ℓ_Book2_도로수량양식_측구공_Sheet3 2" xfId="23348"/>
    <cellStyle name="ℓ_Book2_도로수량양식_측구공_Sheet3 3" xfId="23349"/>
    <cellStyle name="ℓ_Book2_도로수량양식_측구공_Sheet3 4" xfId="23350"/>
    <cellStyle name="ℓ_Book2_백련수량" xfId="7626"/>
    <cellStyle name="ℓ_Book2_백련수량 2" xfId="7627"/>
    <cellStyle name="ℓ_Book2_백련수량 2 2" xfId="23351"/>
    <cellStyle name="ℓ_Book2_백련수량 2 3" xfId="23352"/>
    <cellStyle name="ℓ_Book2_백련수량 2 4" xfId="23353"/>
    <cellStyle name="ℓ_Book2_백련수량 3" xfId="23354"/>
    <cellStyle name="ℓ_Book2_백련수량 4" xfId="23355"/>
    <cellStyle name="ℓ_Book2_백련수량 5" xfId="23356"/>
    <cellStyle name="ℓ_Book2_백련수량_Sheet3" xfId="7628"/>
    <cellStyle name="ℓ_Book2_백련수량_Sheet3 2" xfId="23357"/>
    <cellStyle name="ℓ_Book2_백련수량_Sheet3 3" xfId="23358"/>
    <cellStyle name="ℓ_Book2_백련수량_Sheet3 4" xfId="23359"/>
    <cellStyle name="ℓ_Book2_백련수량_상수도" xfId="7629"/>
    <cellStyle name="ℓ_Book2_백련수량_상수도 2" xfId="7630"/>
    <cellStyle name="ℓ_Book2_백련수량_상수도 2 2" xfId="23360"/>
    <cellStyle name="ℓ_Book2_백련수량_상수도 2 3" xfId="23361"/>
    <cellStyle name="ℓ_Book2_백련수량_상수도 2 4" xfId="23362"/>
    <cellStyle name="ℓ_Book2_백련수량_상수도 3" xfId="23363"/>
    <cellStyle name="ℓ_Book2_백련수량_상수도 4" xfId="23364"/>
    <cellStyle name="ℓ_Book2_백련수량_상수도 5" xfId="23365"/>
    <cellStyle name="ℓ_Book2_백련수량_상수도_Sheet3" xfId="7631"/>
    <cellStyle name="ℓ_Book2_백련수량_상수도_Sheet3 2" xfId="23366"/>
    <cellStyle name="ℓ_Book2_백련수량_상수도_Sheet3 3" xfId="23367"/>
    <cellStyle name="ℓ_Book2_백련수량_상수도_Sheet3 4" xfId="23368"/>
    <cellStyle name="ℓ_Book2_백련수량_측구공" xfId="7632"/>
    <cellStyle name="ℓ_Book2_백련수량_측구공 2" xfId="7633"/>
    <cellStyle name="ℓ_Book2_백련수량_측구공 2 2" xfId="23369"/>
    <cellStyle name="ℓ_Book2_백련수량_측구공 2 3" xfId="23370"/>
    <cellStyle name="ℓ_Book2_백련수량_측구공 2 4" xfId="23371"/>
    <cellStyle name="ℓ_Book2_백련수량_측구공 3" xfId="23372"/>
    <cellStyle name="ℓ_Book2_백련수량_측구공 4" xfId="23373"/>
    <cellStyle name="ℓ_Book2_백련수량_측구공 5" xfId="23374"/>
    <cellStyle name="ℓ_Book2_백련수량_측구공_Sheet3" xfId="7634"/>
    <cellStyle name="ℓ_Book2_백련수량_측구공_Sheet3 2" xfId="23375"/>
    <cellStyle name="ℓ_Book2_백련수량_측구공_Sheet3 3" xfId="23376"/>
    <cellStyle name="ℓ_Book2_백련수량_측구공_Sheet3 4" xfId="23377"/>
    <cellStyle name="ℓ_Book2_상수도" xfId="7635"/>
    <cellStyle name="ℓ_Book2_상수도 2" xfId="7636"/>
    <cellStyle name="ℓ_Book2_상수도 2 2" xfId="23378"/>
    <cellStyle name="ℓ_Book2_상수도 2 3" xfId="23379"/>
    <cellStyle name="ℓ_Book2_상수도 2 4" xfId="23380"/>
    <cellStyle name="ℓ_Book2_상수도 3" xfId="23381"/>
    <cellStyle name="ℓ_Book2_상수도 4" xfId="23382"/>
    <cellStyle name="ℓ_Book2_상수도 5" xfId="23383"/>
    <cellStyle name="ℓ_Book2_상수도_Sheet3" xfId="7637"/>
    <cellStyle name="ℓ_Book2_상수도_Sheet3 2" xfId="23384"/>
    <cellStyle name="ℓ_Book2_상수도_Sheet3 3" xfId="23385"/>
    <cellStyle name="ℓ_Book2_상수도_Sheet3 4" xfId="23386"/>
    <cellStyle name="ℓ_Book2_소광수량" xfId="7638"/>
    <cellStyle name="ℓ_Book2_소광수량 2" xfId="7639"/>
    <cellStyle name="ℓ_Book2_소광수량 2 2" xfId="23387"/>
    <cellStyle name="ℓ_Book2_소광수량 2 3" xfId="23388"/>
    <cellStyle name="ℓ_Book2_소광수량 2 4" xfId="23389"/>
    <cellStyle name="ℓ_Book2_소광수량 3" xfId="23390"/>
    <cellStyle name="ℓ_Book2_소광수량 4" xfId="23391"/>
    <cellStyle name="ℓ_Book2_소광수량 5" xfId="23392"/>
    <cellStyle name="ℓ_Book2_소광수량_Sheet3" xfId="7640"/>
    <cellStyle name="ℓ_Book2_소광수량_Sheet3 2" xfId="23393"/>
    <cellStyle name="ℓ_Book2_소광수량_Sheet3 3" xfId="23394"/>
    <cellStyle name="ℓ_Book2_소광수량_Sheet3 4" xfId="23395"/>
    <cellStyle name="ℓ_Book2_소광수량_상수도" xfId="7641"/>
    <cellStyle name="ℓ_Book2_소광수량_상수도 2" xfId="7642"/>
    <cellStyle name="ℓ_Book2_소광수량_상수도 2 2" xfId="23396"/>
    <cellStyle name="ℓ_Book2_소광수량_상수도 2 3" xfId="23397"/>
    <cellStyle name="ℓ_Book2_소광수량_상수도 2 4" xfId="23398"/>
    <cellStyle name="ℓ_Book2_소광수량_상수도 3" xfId="23399"/>
    <cellStyle name="ℓ_Book2_소광수량_상수도 4" xfId="23400"/>
    <cellStyle name="ℓ_Book2_소광수량_상수도 5" xfId="23401"/>
    <cellStyle name="ℓ_Book2_소광수량_상수도_Sheet3" xfId="7643"/>
    <cellStyle name="ℓ_Book2_소광수량_상수도_Sheet3 2" xfId="23402"/>
    <cellStyle name="ℓ_Book2_소광수량_상수도_Sheet3 3" xfId="23403"/>
    <cellStyle name="ℓ_Book2_소광수량_상수도_Sheet3 4" xfId="23404"/>
    <cellStyle name="ℓ_Book2_소광수량_측구공" xfId="7644"/>
    <cellStyle name="ℓ_Book2_소광수량_측구공 2" xfId="7645"/>
    <cellStyle name="ℓ_Book2_소광수량_측구공 2 2" xfId="23405"/>
    <cellStyle name="ℓ_Book2_소광수량_측구공 2 3" xfId="23406"/>
    <cellStyle name="ℓ_Book2_소광수량_측구공 2 4" xfId="23407"/>
    <cellStyle name="ℓ_Book2_소광수량_측구공 3" xfId="23408"/>
    <cellStyle name="ℓ_Book2_소광수량_측구공 4" xfId="23409"/>
    <cellStyle name="ℓ_Book2_소광수량_측구공 5" xfId="23410"/>
    <cellStyle name="ℓ_Book2_소광수량_측구공_Sheet3" xfId="7646"/>
    <cellStyle name="ℓ_Book2_소광수량_측구공_Sheet3 2" xfId="23411"/>
    <cellStyle name="ℓ_Book2_소광수량_측구공_Sheet3 3" xfId="23412"/>
    <cellStyle name="ℓ_Book2_소광수량_측구공_Sheet3 4" xfId="23413"/>
    <cellStyle name="ℓ_Book2_수량산출" xfId="7647"/>
    <cellStyle name="ℓ_Book2_수량산출 2" xfId="7648"/>
    <cellStyle name="ℓ_Book2_수량산출 2 2" xfId="23414"/>
    <cellStyle name="ℓ_Book2_수량산출 2 3" xfId="23415"/>
    <cellStyle name="ℓ_Book2_수량산출 2 4" xfId="23416"/>
    <cellStyle name="ℓ_Book2_수량산출 3" xfId="23417"/>
    <cellStyle name="ℓ_Book2_수량산출 4" xfId="23418"/>
    <cellStyle name="ℓ_Book2_수량산출 5" xfId="23419"/>
    <cellStyle name="ℓ_Book2_수량산출_Sheet3" xfId="7649"/>
    <cellStyle name="ℓ_Book2_수량산출_Sheet3 2" xfId="23420"/>
    <cellStyle name="ℓ_Book2_수량산출_Sheet3 3" xfId="23421"/>
    <cellStyle name="ℓ_Book2_수량산출_Sheet3 4" xfId="23422"/>
    <cellStyle name="ℓ_Book2_수량산출_백련수량" xfId="7650"/>
    <cellStyle name="ℓ_Book2_수량산출_백련수량 2" xfId="7651"/>
    <cellStyle name="ℓ_Book2_수량산출_백련수량 2 2" xfId="23423"/>
    <cellStyle name="ℓ_Book2_수량산출_백련수량 2 3" xfId="23424"/>
    <cellStyle name="ℓ_Book2_수량산출_백련수량 2 4" xfId="23425"/>
    <cellStyle name="ℓ_Book2_수량산출_백련수량 3" xfId="23426"/>
    <cellStyle name="ℓ_Book2_수량산출_백련수량 4" xfId="23427"/>
    <cellStyle name="ℓ_Book2_수량산출_백련수량 5" xfId="23428"/>
    <cellStyle name="ℓ_Book2_수량산출_백련수량_Sheet3" xfId="7652"/>
    <cellStyle name="ℓ_Book2_수량산출_백련수량_Sheet3 2" xfId="23429"/>
    <cellStyle name="ℓ_Book2_수량산출_백련수량_Sheet3 3" xfId="23430"/>
    <cellStyle name="ℓ_Book2_수량산출_백련수량_Sheet3 4" xfId="23431"/>
    <cellStyle name="ℓ_Book2_수량산출_백련수량_상수도" xfId="7653"/>
    <cellStyle name="ℓ_Book2_수량산출_백련수량_상수도 2" xfId="7654"/>
    <cellStyle name="ℓ_Book2_수량산출_백련수량_상수도 2 2" xfId="23432"/>
    <cellStyle name="ℓ_Book2_수량산출_백련수량_상수도 2 3" xfId="23433"/>
    <cellStyle name="ℓ_Book2_수량산출_백련수량_상수도 2 4" xfId="23434"/>
    <cellStyle name="ℓ_Book2_수량산출_백련수량_상수도 3" xfId="23435"/>
    <cellStyle name="ℓ_Book2_수량산출_백련수량_상수도 4" xfId="23436"/>
    <cellStyle name="ℓ_Book2_수량산출_백련수량_상수도 5" xfId="23437"/>
    <cellStyle name="ℓ_Book2_수량산출_백련수량_상수도_Sheet3" xfId="7655"/>
    <cellStyle name="ℓ_Book2_수량산출_백련수량_상수도_Sheet3 2" xfId="23438"/>
    <cellStyle name="ℓ_Book2_수량산출_백련수량_상수도_Sheet3 3" xfId="23439"/>
    <cellStyle name="ℓ_Book2_수량산출_백련수량_상수도_Sheet3 4" xfId="23440"/>
    <cellStyle name="ℓ_Book2_수량산출_백련수량_측구공" xfId="7656"/>
    <cellStyle name="ℓ_Book2_수량산출_백련수량_측구공 2" xfId="7657"/>
    <cellStyle name="ℓ_Book2_수량산출_백련수량_측구공 2 2" xfId="23441"/>
    <cellStyle name="ℓ_Book2_수량산출_백련수량_측구공 2 3" xfId="23442"/>
    <cellStyle name="ℓ_Book2_수량산출_백련수량_측구공 2 4" xfId="23443"/>
    <cellStyle name="ℓ_Book2_수량산출_백련수량_측구공 3" xfId="23444"/>
    <cellStyle name="ℓ_Book2_수량산출_백련수량_측구공 4" xfId="23445"/>
    <cellStyle name="ℓ_Book2_수량산출_백련수량_측구공 5" xfId="23446"/>
    <cellStyle name="ℓ_Book2_수량산출_백련수량_측구공_Sheet3" xfId="7658"/>
    <cellStyle name="ℓ_Book2_수량산출_백련수량_측구공_Sheet3 2" xfId="23447"/>
    <cellStyle name="ℓ_Book2_수량산출_백련수량_측구공_Sheet3 3" xfId="23448"/>
    <cellStyle name="ℓ_Book2_수량산출_백련수량_측구공_Sheet3 4" xfId="23449"/>
    <cellStyle name="ℓ_Book2_수량산출_상수도" xfId="7659"/>
    <cellStyle name="ℓ_Book2_수량산출_상수도 2" xfId="7660"/>
    <cellStyle name="ℓ_Book2_수량산출_상수도 2 2" xfId="23450"/>
    <cellStyle name="ℓ_Book2_수량산출_상수도 2 3" xfId="23451"/>
    <cellStyle name="ℓ_Book2_수량산출_상수도 2 4" xfId="23452"/>
    <cellStyle name="ℓ_Book2_수량산출_상수도 3" xfId="23453"/>
    <cellStyle name="ℓ_Book2_수량산출_상수도 4" xfId="23454"/>
    <cellStyle name="ℓ_Book2_수량산출_상수도 5" xfId="23455"/>
    <cellStyle name="ℓ_Book2_수량산출_상수도_Sheet3" xfId="7661"/>
    <cellStyle name="ℓ_Book2_수량산출_상수도_Sheet3 2" xfId="23456"/>
    <cellStyle name="ℓ_Book2_수량산출_상수도_Sheet3 3" xfId="23457"/>
    <cellStyle name="ℓ_Book2_수량산출_상수도_Sheet3 4" xfId="23458"/>
    <cellStyle name="ℓ_Book2_수량산출_소광수량" xfId="7662"/>
    <cellStyle name="ℓ_Book2_수량산출_소광수량 2" xfId="7663"/>
    <cellStyle name="ℓ_Book2_수량산출_소광수량 2 2" xfId="23459"/>
    <cellStyle name="ℓ_Book2_수량산출_소광수량 2 3" xfId="23460"/>
    <cellStyle name="ℓ_Book2_수량산출_소광수량 2 4" xfId="23461"/>
    <cellStyle name="ℓ_Book2_수량산출_소광수량 3" xfId="23462"/>
    <cellStyle name="ℓ_Book2_수량산출_소광수량 4" xfId="23463"/>
    <cellStyle name="ℓ_Book2_수량산출_소광수량 5" xfId="23464"/>
    <cellStyle name="ℓ_Book2_수량산출_소광수량_Sheet3" xfId="7664"/>
    <cellStyle name="ℓ_Book2_수량산출_소광수량_Sheet3 2" xfId="23465"/>
    <cellStyle name="ℓ_Book2_수량산출_소광수량_Sheet3 3" xfId="23466"/>
    <cellStyle name="ℓ_Book2_수량산출_소광수량_Sheet3 4" xfId="23467"/>
    <cellStyle name="ℓ_Book2_수량산출_소광수량_상수도" xfId="7665"/>
    <cellStyle name="ℓ_Book2_수량산출_소광수량_상수도 2" xfId="7666"/>
    <cellStyle name="ℓ_Book2_수량산출_소광수량_상수도 2 2" xfId="23468"/>
    <cellStyle name="ℓ_Book2_수량산출_소광수량_상수도 2 3" xfId="23469"/>
    <cellStyle name="ℓ_Book2_수량산출_소광수량_상수도 2 4" xfId="23470"/>
    <cellStyle name="ℓ_Book2_수량산출_소광수량_상수도 3" xfId="23471"/>
    <cellStyle name="ℓ_Book2_수량산출_소광수량_상수도 4" xfId="23472"/>
    <cellStyle name="ℓ_Book2_수량산출_소광수량_상수도 5" xfId="23473"/>
    <cellStyle name="ℓ_Book2_수량산출_소광수량_상수도_Sheet3" xfId="7667"/>
    <cellStyle name="ℓ_Book2_수량산출_소광수량_상수도_Sheet3 2" xfId="23474"/>
    <cellStyle name="ℓ_Book2_수량산출_소광수량_상수도_Sheet3 3" xfId="23475"/>
    <cellStyle name="ℓ_Book2_수량산출_소광수량_상수도_Sheet3 4" xfId="23476"/>
    <cellStyle name="ℓ_Book2_수량산출_소광수량_측구공" xfId="7668"/>
    <cellStyle name="ℓ_Book2_수량산출_소광수량_측구공 2" xfId="7669"/>
    <cellStyle name="ℓ_Book2_수량산출_소광수량_측구공 2 2" xfId="23477"/>
    <cellStyle name="ℓ_Book2_수량산출_소광수량_측구공 2 3" xfId="23478"/>
    <cellStyle name="ℓ_Book2_수량산출_소광수량_측구공 2 4" xfId="23479"/>
    <cellStyle name="ℓ_Book2_수량산출_소광수량_측구공 3" xfId="23480"/>
    <cellStyle name="ℓ_Book2_수량산출_소광수량_측구공 4" xfId="23481"/>
    <cellStyle name="ℓ_Book2_수량산출_소광수량_측구공 5" xfId="23482"/>
    <cellStyle name="ℓ_Book2_수량산출_소광수량_측구공_Sheet3" xfId="7670"/>
    <cellStyle name="ℓ_Book2_수량산출_소광수량_측구공_Sheet3 2" xfId="23483"/>
    <cellStyle name="ℓ_Book2_수량산출_소광수량_측구공_Sheet3 3" xfId="23484"/>
    <cellStyle name="ℓ_Book2_수량산출_소광수량_측구공_Sheet3 4" xfId="23485"/>
    <cellStyle name="ℓ_Book2_수량산출_장신수량" xfId="7671"/>
    <cellStyle name="ℓ_Book2_수량산출_장신수량 2" xfId="7672"/>
    <cellStyle name="ℓ_Book2_수량산출_장신수량 2 2" xfId="23486"/>
    <cellStyle name="ℓ_Book2_수량산출_장신수량 2 3" xfId="23487"/>
    <cellStyle name="ℓ_Book2_수량산출_장신수량 2 4" xfId="23488"/>
    <cellStyle name="ℓ_Book2_수량산출_장신수량 3" xfId="23489"/>
    <cellStyle name="ℓ_Book2_수량산출_장신수량 4" xfId="23490"/>
    <cellStyle name="ℓ_Book2_수량산출_장신수량 5" xfId="23491"/>
    <cellStyle name="ℓ_Book2_수량산출_장신수량_Sheet3" xfId="7673"/>
    <cellStyle name="ℓ_Book2_수량산출_장신수량_Sheet3 2" xfId="23492"/>
    <cellStyle name="ℓ_Book2_수량산출_장신수량_Sheet3 3" xfId="23493"/>
    <cellStyle name="ℓ_Book2_수량산출_장신수량_Sheet3 4" xfId="23494"/>
    <cellStyle name="ℓ_Book2_수량산출_장신수량_상수도" xfId="7674"/>
    <cellStyle name="ℓ_Book2_수량산출_장신수량_상수도 2" xfId="7675"/>
    <cellStyle name="ℓ_Book2_수량산출_장신수량_상수도 2 2" xfId="23495"/>
    <cellStyle name="ℓ_Book2_수량산출_장신수량_상수도 2 3" xfId="23496"/>
    <cellStyle name="ℓ_Book2_수량산출_장신수량_상수도 2 4" xfId="23497"/>
    <cellStyle name="ℓ_Book2_수량산출_장신수량_상수도 3" xfId="23498"/>
    <cellStyle name="ℓ_Book2_수량산출_장신수량_상수도 4" xfId="23499"/>
    <cellStyle name="ℓ_Book2_수량산출_장신수량_상수도 5" xfId="23500"/>
    <cellStyle name="ℓ_Book2_수량산출_장신수량_상수도_Sheet3" xfId="7676"/>
    <cellStyle name="ℓ_Book2_수량산출_장신수량_상수도_Sheet3 2" xfId="23501"/>
    <cellStyle name="ℓ_Book2_수량산출_장신수량_상수도_Sheet3 3" xfId="23502"/>
    <cellStyle name="ℓ_Book2_수량산출_장신수량_상수도_Sheet3 4" xfId="23503"/>
    <cellStyle name="ℓ_Book2_수량산출_장신수량_측구공" xfId="7677"/>
    <cellStyle name="ℓ_Book2_수량산출_장신수량_측구공 2" xfId="7678"/>
    <cellStyle name="ℓ_Book2_수량산출_장신수량_측구공 2 2" xfId="23504"/>
    <cellStyle name="ℓ_Book2_수량산출_장신수량_측구공 2 3" xfId="23505"/>
    <cellStyle name="ℓ_Book2_수량산출_장신수량_측구공 2 4" xfId="23506"/>
    <cellStyle name="ℓ_Book2_수량산출_장신수량_측구공 3" xfId="23507"/>
    <cellStyle name="ℓ_Book2_수량산출_장신수량_측구공 4" xfId="23508"/>
    <cellStyle name="ℓ_Book2_수량산출_장신수량_측구공 5" xfId="23509"/>
    <cellStyle name="ℓ_Book2_수량산출_장신수량_측구공_Sheet3" xfId="7679"/>
    <cellStyle name="ℓ_Book2_수량산출_장신수량_측구공_Sheet3 2" xfId="23510"/>
    <cellStyle name="ℓ_Book2_수량산출_장신수량_측구공_Sheet3 3" xfId="23511"/>
    <cellStyle name="ℓ_Book2_수량산출_장신수량_측구공_Sheet3 4" xfId="23512"/>
    <cellStyle name="ℓ_Book2_수량산출_측구공" xfId="7680"/>
    <cellStyle name="ℓ_Book2_수량산출_측구공 2" xfId="7681"/>
    <cellStyle name="ℓ_Book2_수량산출_측구공 2 2" xfId="23513"/>
    <cellStyle name="ℓ_Book2_수량산출_측구공 2 3" xfId="23514"/>
    <cellStyle name="ℓ_Book2_수량산출_측구공 2 4" xfId="23515"/>
    <cellStyle name="ℓ_Book2_수량산출_측구공 3" xfId="23516"/>
    <cellStyle name="ℓ_Book2_수량산출_측구공 4" xfId="23517"/>
    <cellStyle name="ℓ_Book2_수량산출_측구공 5" xfId="23518"/>
    <cellStyle name="ℓ_Book2_수량산출_측구공_Sheet3" xfId="7682"/>
    <cellStyle name="ℓ_Book2_수량산출_측구공_Sheet3 2" xfId="23519"/>
    <cellStyle name="ℓ_Book2_수량산출_측구공_Sheet3 3" xfId="23520"/>
    <cellStyle name="ℓ_Book2_수량산출_측구공_Sheet3 4" xfId="23521"/>
    <cellStyle name="ℓ_Book2_인월중군소하천" xfId="7683"/>
    <cellStyle name="ℓ_Book2_인월중군소하천 2" xfId="7684"/>
    <cellStyle name="ℓ_Book2_인월중군소하천 2 2" xfId="23522"/>
    <cellStyle name="ℓ_Book2_인월중군소하천 2 3" xfId="23523"/>
    <cellStyle name="ℓ_Book2_인월중군소하천 2 4" xfId="23524"/>
    <cellStyle name="ℓ_Book2_인월중군소하천 3" xfId="23525"/>
    <cellStyle name="ℓ_Book2_인월중군소하천 4" xfId="23526"/>
    <cellStyle name="ℓ_Book2_인월중군소하천 5" xfId="23527"/>
    <cellStyle name="ℓ_Book2_인월중군소하천_Sheet3" xfId="7685"/>
    <cellStyle name="ℓ_Book2_인월중군소하천_Sheet3 2" xfId="23528"/>
    <cellStyle name="ℓ_Book2_인월중군소하천_Sheet3 3" xfId="23529"/>
    <cellStyle name="ℓ_Book2_인월중군소하천_Sheet3 4" xfId="23530"/>
    <cellStyle name="ℓ_Book2_인월중군소하천_백련수량" xfId="7686"/>
    <cellStyle name="ℓ_Book2_인월중군소하천_백련수량 2" xfId="7687"/>
    <cellStyle name="ℓ_Book2_인월중군소하천_백련수량 2 2" xfId="23531"/>
    <cellStyle name="ℓ_Book2_인월중군소하천_백련수량 2 3" xfId="23532"/>
    <cellStyle name="ℓ_Book2_인월중군소하천_백련수량 2 4" xfId="23533"/>
    <cellStyle name="ℓ_Book2_인월중군소하천_백련수량 3" xfId="23534"/>
    <cellStyle name="ℓ_Book2_인월중군소하천_백련수량 4" xfId="23535"/>
    <cellStyle name="ℓ_Book2_인월중군소하천_백련수량 5" xfId="23536"/>
    <cellStyle name="ℓ_Book2_인월중군소하천_백련수량_Sheet3" xfId="7688"/>
    <cellStyle name="ℓ_Book2_인월중군소하천_백련수량_Sheet3 2" xfId="23537"/>
    <cellStyle name="ℓ_Book2_인월중군소하천_백련수량_Sheet3 3" xfId="23538"/>
    <cellStyle name="ℓ_Book2_인월중군소하천_백련수량_Sheet3 4" xfId="23539"/>
    <cellStyle name="ℓ_Book2_인월중군소하천_백련수량_상수도" xfId="7689"/>
    <cellStyle name="ℓ_Book2_인월중군소하천_백련수량_상수도 2" xfId="7690"/>
    <cellStyle name="ℓ_Book2_인월중군소하천_백련수량_상수도 2 2" xfId="23540"/>
    <cellStyle name="ℓ_Book2_인월중군소하천_백련수량_상수도 2 3" xfId="23541"/>
    <cellStyle name="ℓ_Book2_인월중군소하천_백련수량_상수도 2 4" xfId="23542"/>
    <cellStyle name="ℓ_Book2_인월중군소하천_백련수량_상수도 3" xfId="23543"/>
    <cellStyle name="ℓ_Book2_인월중군소하천_백련수량_상수도 4" xfId="23544"/>
    <cellStyle name="ℓ_Book2_인월중군소하천_백련수량_상수도 5" xfId="23545"/>
    <cellStyle name="ℓ_Book2_인월중군소하천_백련수량_상수도_Sheet3" xfId="7691"/>
    <cellStyle name="ℓ_Book2_인월중군소하천_백련수량_상수도_Sheet3 2" xfId="23546"/>
    <cellStyle name="ℓ_Book2_인월중군소하천_백련수량_상수도_Sheet3 3" xfId="23547"/>
    <cellStyle name="ℓ_Book2_인월중군소하천_백련수량_상수도_Sheet3 4" xfId="23548"/>
    <cellStyle name="ℓ_Book2_인월중군소하천_백련수량_측구공" xfId="7692"/>
    <cellStyle name="ℓ_Book2_인월중군소하천_백련수량_측구공 2" xfId="7693"/>
    <cellStyle name="ℓ_Book2_인월중군소하천_백련수량_측구공 2 2" xfId="23549"/>
    <cellStyle name="ℓ_Book2_인월중군소하천_백련수량_측구공 2 3" xfId="23550"/>
    <cellStyle name="ℓ_Book2_인월중군소하천_백련수량_측구공 2 4" xfId="23551"/>
    <cellStyle name="ℓ_Book2_인월중군소하천_백련수량_측구공 3" xfId="23552"/>
    <cellStyle name="ℓ_Book2_인월중군소하천_백련수량_측구공 4" xfId="23553"/>
    <cellStyle name="ℓ_Book2_인월중군소하천_백련수량_측구공 5" xfId="23554"/>
    <cellStyle name="ℓ_Book2_인월중군소하천_백련수량_측구공_Sheet3" xfId="7694"/>
    <cellStyle name="ℓ_Book2_인월중군소하천_백련수량_측구공_Sheet3 2" xfId="23555"/>
    <cellStyle name="ℓ_Book2_인월중군소하천_백련수량_측구공_Sheet3 3" xfId="23556"/>
    <cellStyle name="ℓ_Book2_인월중군소하천_백련수량_측구공_Sheet3 4" xfId="23557"/>
    <cellStyle name="ℓ_Book2_인월중군소하천_상수도" xfId="7695"/>
    <cellStyle name="ℓ_Book2_인월중군소하천_상수도 2" xfId="7696"/>
    <cellStyle name="ℓ_Book2_인월중군소하천_상수도 2 2" xfId="23558"/>
    <cellStyle name="ℓ_Book2_인월중군소하천_상수도 2 3" xfId="23559"/>
    <cellStyle name="ℓ_Book2_인월중군소하천_상수도 2 4" xfId="23560"/>
    <cellStyle name="ℓ_Book2_인월중군소하천_상수도 3" xfId="23561"/>
    <cellStyle name="ℓ_Book2_인월중군소하천_상수도 4" xfId="23562"/>
    <cellStyle name="ℓ_Book2_인월중군소하천_상수도 5" xfId="23563"/>
    <cellStyle name="ℓ_Book2_인월중군소하천_상수도_Sheet3" xfId="7697"/>
    <cellStyle name="ℓ_Book2_인월중군소하천_상수도_Sheet3 2" xfId="23564"/>
    <cellStyle name="ℓ_Book2_인월중군소하천_상수도_Sheet3 3" xfId="23565"/>
    <cellStyle name="ℓ_Book2_인월중군소하천_상수도_Sheet3 4" xfId="23566"/>
    <cellStyle name="ℓ_Book2_인월중군소하천_소광수량" xfId="7698"/>
    <cellStyle name="ℓ_Book2_인월중군소하천_소광수량 2" xfId="7699"/>
    <cellStyle name="ℓ_Book2_인월중군소하천_소광수량 2 2" xfId="23567"/>
    <cellStyle name="ℓ_Book2_인월중군소하천_소광수량 2 3" xfId="23568"/>
    <cellStyle name="ℓ_Book2_인월중군소하천_소광수량 2 4" xfId="23569"/>
    <cellStyle name="ℓ_Book2_인월중군소하천_소광수량 3" xfId="23570"/>
    <cellStyle name="ℓ_Book2_인월중군소하천_소광수량 4" xfId="23571"/>
    <cellStyle name="ℓ_Book2_인월중군소하천_소광수량 5" xfId="23572"/>
    <cellStyle name="ℓ_Book2_인월중군소하천_소광수량_Sheet3" xfId="7700"/>
    <cellStyle name="ℓ_Book2_인월중군소하천_소광수량_Sheet3 2" xfId="23573"/>
    <cellStyle name="ℓ_Book2_인월중군소하천_소광수량_Sheet3 3" xfId="23574"/>
    <cellStyle name="ℓ_Book2_인월중군소하천_소광수량_Sheet3 4" xfId="23575"/>
    <cellStyle name="ℓ_Book2_인월중군소하천_소광수량_상수도" xfId="7701"/>
    <cellStyle name="ℓ_Book2_인월중군소하천_소광수량_상수도 2" xfId="7702"/>
    <cellStyle name="ℓ_Book2_인월중군소하천_소광수량_상수도 2 2" xfId="23576"/>
    <cellStyle name="ℓ_Book2_인월중군소하천_소광수량_상수도 2 3" xfId="23577"/>
    <cellStyle name="ℓ_Book2_인월중군소하천_소광수량_상수도 2 4" xfId="23578"/>
    <cellStyle name="ℓ_Book2_인월중군소하천_소광수량_상수도 3" xfId="23579"/>
    <cellStyle name="ℓ_Book2_인월중군소하천_소광수량_상수도 4" xfId="23580"/>
    <cellStyle name="ℓ_Book2_인월중군소하천_소광수량_상수도 5" xfId="23581"/>
    <cellStyle name="ℓ_Book2_인월중군소하천_소광수량_상수도_Sheet3" xfId="7703"/>
    <cellStyle name="ℓ_Book2_인월중군소하천_소광수량_상수도_Sheet3 2" xfId="23582"/>
    <cellStyle name="ℓ_Book2_인월중군소하천_소광수량_상수도_Sheet3 3" xfId="23583"/>
    <cellStyle name="ℓ_Book2_인월중군소하천_소광수량_상수도_Sheet3 4" xfId="23584"/>
    <cellStyle name="ℓ_Book2_인월중군소하천_소광수량_측구공" xfId="7704"/>
    <cellStyle name="ℓ_Book2_인월중군소하천_소광수량_측구공 2" xfId="7705"/>
    <cellStyle name="ℓ_Book2_인월중군소하천_소광수량_측구공 2 2" xfId="23585"/>
    <cellStyle name="ℓ_Book2_인월중군소하천_소광수량_측구공 2 3" xfId="23586"/>
    <cellStyle name="ℓ_Book2_인월중군소하천_소광수량_측구공 2 4" xfId="23587"/>
    <cellStyle name="ℓ_Book2_인월중군소하천_소광수량_측구공 3" xfId="23588"/>
    <cellStyle name="ℓ_Book2_인월중군소하천_소광수량_측구공 4" xfId="23589"/>
    <cellStyle name="ℓ_Book2_인월중군소하천_소광수량_측구공 5" xfId="23590"/>
    <cellStyle name="ℓ_Book2_인월중군소하천_소광수량_측구공_Sheet3" xfId="7706"/>
    <cellStyle name="ℓ_Book2_인월중군소하천_소광수량_측구공_Sheet3 2" xfId="23591"/>
    <cellStyle name="ℓ_Book2_인월중군소하천_소광수량_측구공_Sheet3 3" xfId="23592"/>
    <cellStyle name="ℓ_Book2_인월중군소하천_소광수량_측구공_Sheet3 4" xfId="23593"/>
    <cellStyle name="ℓ_Book2_인월중군소하천_장신수량" xfId="7707"/>
    <cellStyle name="ℓ_Book2_인월중군소하천_장신수량 2" xfId="7708"/>
    <cellStyle name="ℓ_Book2_인월중군소하천_장신수량 2 2" xfId="23594"/>
    <cellStyle name="ℓ_Book2_인월중군소하천_장신수량 2 3" xfId="23595"/>
    <cellStyle name="ℓ_Book2_인월중군소하천_장신수량 2 4" xfId="23596"/>
    <cellStyle name="ℓ_Book2_인월중군소하천_장신수량 3" xfId="23597"/>
    <cellStyle name="ℓ_Book2_인월중군소하천_장신수량 4" xfId="23598"/>
    <cellStyle name="ℓ_Book2_인월중군소하천_장신수량 5" xfId="23599"/>
    <cellStyle name="ℓ_Book2_인월중군소하천_장신수량_Sheet3" xfId="7709"/>
    <cellStyle name="ℓ_Book2_인월중군소하천_장신수량_Sheet3 2" xfId="23600"/>
    <cellStyle name="ℓ_Book2_인월중군소하천_장신수량_Sheet3 3" xfId="23601"/>
    <cellStyle name="ℓ_Book2_인월중군소하천_장신수량_Sheet3 4" xfId="23602"/>
    <cellStyle name="ℓ_Book2_인월중군소하천_장신수량_상수도" xfId="7710"/>
    <cellStyle name="ℓ_Book2_인월중군소하천_장신수량_상수도 2" xfId="7711"/>
    <cellStyle name="ℓ_Book2_인월중군소하천_장신수량_상수도 2 2" xfId="23603"/>
    <cellStyle name="ℓ_Book2_인월중군소하천_장신수량_상수도 2 3" xfId="23604"/>
    <cellStyle name="ℓ_Book2_인월중군소하천_장신수량_상수도 2 4" xfId="23605"/>
    <cellStyle name="ℓ_Book2_인월중군소하천_장신수량_상수도 3" xfId="23606"/>
    <cellStyle name="ℓ_Book2_인월중군소하천_장신수량_상수도 4" xfId="23607"/>
    <cellStyle name="ℓ_Book2_인월중군소하천_장신수량_상수도 5" xfId="23608"/>
    <cellStyle name="ℓ_Book2_인월중군소하천_장신수량_상수도_Sheet3" xfId="7712"/>
    <cellStyle name="ℓ_Book2_인월중군소하천_장신수량_상수도_Sheet3 2" xfId="23609"/>
    <cellStyle name="ℓ_Book2_인월중군소하천_장신수량_상수도_Sheet3 3" xfId="23610"/>
    <cellStyle name="ℓ_Book2_인월중군소하천_장신수량_상수도_Sheet3 4" xfId="23611"/>
    <cellStyle name="ℓ_Book2_인월중군소하천_장신수량_측구공" xfId="7713"/>
    <cellStyle name="ℓ_Book2_인월중군소하천_장신수량_측구공 2" xfId="7714"/>
    <cellStyle name="ℓ_Book2_인월중군소하천_장신수량_측구공 2 2" xfId="23612"/>
    <cellStyle name="ℓ_Book2_인월중군소하천_장신수량_측구공 2 3" xfId="23613"/>
    <cellStyle name="ℓ_Book2_인월중군소하천_장신수량_측구공 2 4" xfId="23614"/>
    <cellStyle name="ℓ_Book2_인월중군소하천_장신수량_측구공 3" xfId="23615"/>
    <cellStyle name="ℓ_Book2_인월중군소하천_장신수량_측구공 4" xfId="23616"/>
    <cellStyle name="ℓ_Book2_인월중군소하천_장신수량_측구공 5" xfId="23617"/>
    <cellStyle name="ℓ_Book2_인월중군소하천_장신수량_측구공_Sheet3" xfId="7715"/>
    <cellStyle name="ℓ_Book2_인월중군소하천_장신수량_측구공_Sheet3 2" xfId="23618"/>
    <cellStyle name="ℓ_Book2_인월중군소하천_장신수량_측구공_Sheet3 3" xfId="23619"/>
    <cellStyle name="ℓ_Book2_인월중군소하천_장신수량_측구공_Sheet3 4" xfId="23620"/>
    <cellStyle name="ℓ_Book2_인월중군소하천_측구공" xfId="7716"/>
    <cellStyle name="ℓ_Book2_인월중군소하천_측구공 2" xfId="7717"/>
    <cellStyle name="ℓ_Book2_인월중군소하천_측구공 2 2" xfId="23621"/>
    <cellStyle name="ℓ_Book2_인월중군소하천_측구공 2 3" xfId="23622"/>
    <cellStyle name="ℓ_Book2_인월중군소하천_측구공 2 4" xfId="23623"/>
    <cellStyle name="ℓ_Book2_인월중군소하천_측구공 3" xfId="23624"/>
    <cellStyle name="ℓ_Book2_인월중군소하천_측구공 4" xfId="23625"/>
    <cellStyle name="ℓ_Book2_인월중군소하천_측구공 5" xfId="23626"/>
    <cellStyle name="ℓ_Book2_인월중군소하천_측구공_Sheet3" xfId="7718"/>
    <cellStyle name="ℓ_Book2_인월중군소하천_측구공_Sheet3 2" xfId="23627"/>
    <cellStyle name="ℓ_Book2_인월중군소하천_측구공_Sheet3 3" xfId="23628"/>
    <cellStyle name="ℓ_Book2_인월중군소하천_측구공_Sheet3 4" xfId="23629"/>
    <cellStyle name="ℓ_Book2_장신수량" xfId="7719"/>
    <cellStyle name="ℓ_Book2_장신수량 2" xfId="7720"/>
    <cellStyle name="ℓ_Book2_장신수량 2 2" xfId="23630"/>
    <cellStyle name="ℓ_Book2_장신수량 2 3" xfId="23631"/>
    <cellStyle name="ℓ_Book2_장신수량 2 4" xfId="23632"/>
    <cellStyle name="ℓ_Book2_장신수량 3" xfId="23633"/>
    <cellStyle name="ℓ_Book2_장신수량 4" xfId="23634"/>
    <cellStyle name="ℓ_Book2_장신수량 5" xfId="23635"/>
    <cellStyle name="ℓ_Book2_장신수량_Sheet3" xfId="7721"/>
    <cellStyle name="ℓ_Book2_장신수량_Sheet3 2" xfId="23636"/>
    <cellStyle name="ℓ_Book2_장신수량_Sheet3 3" xfId="23637"/>
    <cellStyle name="ℓ_Book2_장신수량_Sheet3 4" xfId="23638"/>
    <cellStyle name="ℓ_Book2_장신수량_상수도" xfId="7722"/>
    <cellStyle name="ℓ_Book2_장신수량_상수도 2" xfId="7723"/>
    <cellStyle name="ℓ_Book2_장신수량_상수도 2 2" xfId="23639"/>
    <cellStyle name="ℓ_Book2_장신수량_상수도 2 3" xfId="23640"/>
    <cellStyle name="ℓ_Book2_장신수량_상수도 2 4" xfId="23641"/>
    <cellStyle name="ℓ_Book2_장신수량_상수도 3" xfId="23642"/>
    <cellStyle name="ℓ_Book2_장신수량_상수도 4" xfId="23643"/>
    <cellStyle name="ℓ_Book2_장신수량_상수도 5" xfId="23644"/>
    <cellStyle name="ℓ_Book2_장신수량_상수도_Sheet3" xfId="7724"/>
    <cellStyle name="ℓ_Book2_장신수량_상수도_Sheet3 2" xfId="23645"/>
    <cellStyle name="ℓ_Book2_장신수량_상수도_Sheet3 3" xfId="23646"/>
    <cellStyle name="ℓ_Book2_장신수량_상수도_Sheet3 4" xfId="23647"/>
    <cellStyle name="ℓ_Book2_장신수량_측구공" xfId="7725"/>
    <cellStyle name="ℓ_Book2_장신수량_측구공 2" xfId="7726"/>
    <cellStyle name="ℓ_Book2_장신수량_측구공 2 2" xfId="23648"/>
    <cellStyle name="ℓ_Book2_장신수량_측구공 2 3" xfId="23649"/>
    <cellStyle name="ℓ_Book2_장신수량_측구공 2 4" xfId="23650"/>
    <cellStyle name="ℓ_Book2_장신수량_측구공 3" xfId="23651"/>
    <cellStyle name="ℓ_Book2_장신수량_측구공 4" xfId="23652"/>
    <cellStyle name="ℓ_Book2_장신수량_측구공 5" xfId="23653"/>
    <cellStyle name="ℓ_Book2_장신수량_측구공_Sheet3" xfId="7727"/>
    <cellStyle name="ℓ_Book2_장신수량_측구공_Sheet3 2" xfId="23654"/>
    <cellStyle name="ℓ_Book2_장신수량_측구공_Sheet3 3" xfId="23655"/>
    <cellStyle name="ℓ_Book2_장신수량_측구공_Sheet3 4" xfId="23656"/>
    <cellStyle name="ℓ_Book2_측구공" xfId="7728"/>
    <cellStyle name="ℓ_Book2_측구공 2" xfId="7729"/>
    <cellStyle name="ℓ_Book2_측구공 2 2" xfId="23657"/>
    <cellStyle name="ℓ_Book2_측구공 2 3" xfId="23658"/>
    <cellStyle name="ℓ_Book2_측구공 2 4" xfId="23659"/>
    <cellStyle name="ℓ_Book2_측구공 3" xfId="23660"/>
    <cellStyle name="ℓ_Book2_측구공 4" xfId="23661"/>
    <cellStyle name="ℓ_Book2_측구공 5" xfId="23662"/>
    <cellStyle name="ℓ_Book2_측구공_Sheet3" xfId="7730"/>
    <cellStyle name="ℓ_Book2_측구공_Sheet3 2" xfId="23663"/>
    <cellStyle name="ℓ_Book2_측구공_Sheet3 3" xfId="23664"/>
    <cellStyle name="ℓ_Book2_측구공_Sheet3 4" xfId="23665"/>
    <cellStyle name="ℓ_Book4" xfId="7731"/>
    <cellStyle name="ℓ_Book4 2" xfId="7732"/>
    <cellStyle name="ℓ_Book4 2 2" xfId="23666"/>
    <cellStyle name="ℓ_Book4 2 3" xfId="23667"/>
    <cellStyle name="ℓ_Book4 2 4" xfId="23668"/>
    <cellStyle name="ℓ_Book4 3" xfId="23669"/>
    <cellStyle name="ℓ_Book4 4" xfId="23670"/>
    <cellStyle name="ℓ_Book4 5" xfId="23671"/>
    <cellStyle name="ℓ_Book4_Sheet3" xfId="7733"/>
    <cellStyle name="ℓ_Book4_Sheet3 2" xfId="23672"/>
    <cellStyle name="ℓ_Book4_Sheet3 3" xfId="23673"/>
    <cellStyle name="ℓ_Book4_Sheet3 4" xfId="23674"/>
    <cellStyle name="ℓ_Book4_도로수량양식" xfId="7734"/>
    <cellStyle name="ℓ_Book4_도로수량양식 2" xfId="7735"/>
    <cellStyle name="ℓ_Book4_도로수량양식 2 2" xfId="23675"/>
    <cellStyle name="ℓ_Book4_도로수량양식 2 3" xfId="23676"/>
    <cellStyle name="ℓ_Book4_도로수량양식 2 4" xfId="23677"/>
    <cellStyle name="ℓ_Book4_도로수량양식 3" xfId="23678"/>
    <cellStyle name="ℓ_Book4_도로수량양식 4" xfId="23679"/>
    <cellStyle name="ℓ_Book4_도로수량양식 5" xfId="23680"/>
    <cellStyle name="ℓ_Book4_도로수량양식_Sheet3" xfId="7736"/>
    <cellStyle name="ℓ_Book4_도로수량양식_Sheet3 2" xfId="23681"/>
    <cellStyle name="ℓ_Book4_도로수량양식_Sheet3 3" xfId="23682"/>
    <cellStyle name="ℓ_Book4_도로수량양식_Sheet3 4" xfId="23683"/>
    <cellStyle name="ℓ_Book4_도로수량양식_백련수량" xfId="7737"/>
    <cellStyle name="ℓ_Book4_도로수량양식_백련수량 2" xfId="7738"/>
    <cellStyle name="ℓ_Book4_도로수량양식_백련수량 2 2" xfId="23684"/>
    <cellStyle name="ℓ_Book4_도로수량양식_백련수량 2 3" xfId="23685"/>
    <cellStyle name="ℓ_Book4_도로수량양식_백련수량 2 4" xfId="23686"/>
    <cellStyle name="ℓ_Book4_도로수량양식_백련수량 3" xfId="23687"/>
    <cellStyle name="ℓ_Book4_도로수량양식_백련수량 4" xfId="23688"/>
    <cellStyle name="ℓ_Book4_도로수량양식_백련수량 5" xfId="23689"/>
    <cellStyle name="ℓ_Book4_도로수량양식_백련수량_Sheet3" xfId="7739"/>
    <cellStyle name="ℓ_Book4_도로수량양식_백련수량_Sheet3 2" xfId="23690"/>
    <cellStyle name="ℓ_Book4_도로수량양식_백련수량_Sheet3 3" xfId="23691"/>
    <cellStyle name="ℓ_Book4_도로수량양식_백련수량_Sheet3 4" xfId="23692"/>
    <cellStyle name="ℓ_Book4_도로수량양식_백련수량_상수도" xfId="7740"/>
    <cellStyle name="ℓ_Book4_도로수량양식_백련수량_상수도 2" xfId="7741"/>
    <cellStyle name="ℓ_Book4_도로수량양식_백련수량_상수도 2 2" xfId="23693"/>
    <cellStyle name="ℓ_Book4_도로수량양식_백련수량_상수도 2 3" xfId="23694"/>
    <cellStyle name="ℓ_Book4_도로수량양식_백련수량_상수도 2 4" xfId="23695"/>
    <cellStyle name="ℓ_Book4_도로수량양식_백련수량_상수도 3" xfId="23696"/>
    <cellStyle name="ℓ_Book4_도로수량양식_백련수량_상수도 4" xfId="23697"/>
    <cellStyle name="ℓ_Book4_도로수량양식_백련수량_상수도 5" xfId="23698"/>
    <cellStyle name="ℓ_Book4_도로수량양식_백련수량_상수도_Sheet3" xfId="7742"/>
    <cellStyle name="ℓ_Book4_도로수량양식_백련수량_상수도_Sheet3 2" xfId="23699"/>
    <cellStyle name="ℓ_Book4_도로수량양식_백련수량_상수도_Sheet3 3" xfId="23700"/>
    <cellStyle name="ℓ_Book4_도로수량양식_백련수량_상수도_Sheet3 4" xfId="23701"/>
    <cellStyle name="ℓ_Book4_도로수량양식_백련수량_측구공" xfId="7743"/>
    <cellStyle name="ℓ_Book4_도로수량양식_백련수량_측구공 2" xfId="7744"/>
    <cellStyle name="ℓ_Book4_도로수량양식_백련수량_측구공 2 2" xfId="23702"/>
    <cellStyle name="ℓ_Book4_도로수량양식_백련수량_측구공 2 3" xfId="23703"/>
    <cellStyle name="ℓ_Book4_도로수량양식_백련수량_측구공 2 4" xfId="23704"/>
    <cellStyle name="ℓ_Book4_도로수량양식_백련수량_측구공 3" xfId="23705"/>
    <cellStyle name="ℓ_Book4_도로수량양식_백련수량_측구공 4" xfId="23706"/>
    <cellStyle name="ℓ_Book4_도로수량양식_백련수량_측구공 5" xfId="23707"/>
    <cellStyle name="ℓ_Book4_도로수량양식_백련수량_측구공_Sheet3" xfId="7745"/>
    <cellStyle name="ℓ_Book4_도로수량양식_백련수량_측구공_Sheet3 2" xfId="23708"/>
    <cellStyle name="ℓ_Book4_도로수량양식_백련수량_측구공_Sheet3 3" xfId="23709"/>
    <cellStyle name="ℓ_Book4_도로수량양식_백련수량_측구공_Sheet3 4" xfId="23710"/>
    <cellStyle name="ℓ_Book4_도로수량양식_상수도" xfId="7746"/>
    <cellStyle name="ℓ_Book4_도로수량양식_상수도 2" xfId="7747"/>
    <cellStyle name="ℓ_Book4_도로수량양식_상수도 2 2" xfId="23711"/>
    <cellStyle name="ℓ_Book4_도로수량양식_상수도 2 3" xfId="23712"/>
    <cellStyle name="ℓ_Book4_도로수량양식_상수도 2 4" xfId="23713"/>
    <cellStyle name="ℓ_Book4_도로수량양식_상수도 3" xfId="23714"/>
    <cellStyle name="ℓ_Book4_도로수량양식_상수도 4" xfId="23715"/>
    <cellStyle name="ℓ_Book4_도로수량양식_상수도 5" xfId="23716"/>
    <cellStyle name="ℓ_Book4_도로수량양식_상수도_Sheet3" xfId="7748"/>
    <cellStyle name="ℓ_Book4_도로수량양식_상수도_Sheet3 2" xfId="23717"/>
    <cellStyle name="ℓ_Book4_도로수량양식_상수도_Sheet3 3" xfId="23718"/>
    <cellStyle name="ℓ_Book4_도로수량양식_상수도_Sheet3 4" xfId="23719"/>
    <cellStyle name="ℓ_Book4_도로수량양식_소광수량" xfId="7749"/>
    <cellStyle name="ℓ_Book4_도로수량양식_소광수량 2" xfId="7750"/>
    <cellStyle name="ℓ_Book4_도로수량양식_소광수량 2 2" xfId="23720"/>
    <cellStyle name="ℓ_Book4_도로수량양식_소광수량 2 3" xfId="23721"/>
    <cellStyle name="ℓ_Book4_도로수량양식_소광수량 2 4" xfId="23722"/>
    <cellStyle name="ℓ_Book4_도로수량양식_소광수량 3" xfId="23723"/>
    <cellStyle name="ℓ_Book4_도로수량양식_소광수량 4" xfId="23724"/>
    <cellStyle name="ℓ_Book4_도로수량양식_소광수량 5" xfId="23725"/>
    <cellStyle name="ℓ_Book4_도로수량양식_소광수량_Sheet3" xfId="7751"/>
    <cellStyle name="ℓ_Book4_도로수량양식_소광수량_Sheet3 2" xfId="23726"/>
    <cellStyle name="ℓ_Book4_도로수량양식_소광수량_Sheet3 3" xfId="23727"/>
    <cellStyle name="ℓ_Book4_도로수량양식_소광수량_Sheet3 4" xfId="23728"/>
    <cellStyle name="ℓ_Book4_도로수량양식_소광수량_상수도" xfId="7752"/>
    <cellStyle name="ℓ_Book4_도로수량양식_소광수량_상수도 2" xfId="7753"/>
    <cellStyle name="ℓ_Book4_도로수량양식_소광수량_상수도 2 2" xfId="23729"/>
    <cellStyle name="ℓ_Book4_도로수량양식_소광수량_상수도 2 3" xfId="23730"/>
    <cellStyle name="ℓ_Book4_도로수량양식_소광수량_상수도 2 4" xfId="23731"/>
    <cellStyle name="ℓ_Book4_도로수량양식_소광수량_상수도 3" xfId="23732"/>
    <cellStyle name="ℓ_Book4_도로수량양식_소광수량_상수도 4" xfId="23733"/>
    <cellStyle name="ℓ_Book4_도로수량양식_소광수량_상수도 5" xfId="23734"/>
    <cellStyle name="ℓ_Book4_도로수량양식_소광수량_상수도_Sheet3" xfId="7754"/>
    <cellStyle name="ℓ_Book4_도로수량양식_소광수량_상수도_Sheet3 2" xfId="23735"/>
    <cellStyle name="ℓ_Book4_도로수량양식_소광수량_상수도_Sheet3 3" xfId="23736"/>
    <cellStyle name="ℓ_Book4_도로수량양식_소광수량_상수도_Sheet3 4" xfId="23737"/>
    <cellStyle name="ℓ_Book4_도로수량양식_소광수량_측구공" xfId="7755"/>
    <cellStyle name="ℓ_Book4_도로수량양식_소광수량_측구공 2" xfId="7756"/>
    <cellStyle name="ℓ_Book4_도로수량양식_소광수량_측구공 2 2" xfId="23738"/>
    <cellStyle name="ℓ_Book4_도로수량양식_소광수량_측구공 2 3" xfId="23739"/>
    <cellStyle name="ℓ_Book4_도로수량양식_소광수량_측구공 2 4" xfId="23740"/>
    <cellStyle name="ℓ_Book4_도로수량양식_소광수량_측구공 3" xfId="23741"/>
    <cellStyle name="ℓ_Book4_도로수량양식_소광수량_측구공 4" xfId="23742"/>
    <cellStyle name="ℓ_Book4_도로수량양식_소광수량_측구공 5" xfId="23743"/>
    <cellStyle name="ℓ_Book4_도로수량양식_소광수량_측구공_Sheet3" xfId="7757"/>
    <cellStyle name="ℓ_Book4_도로수량양식_소광수량_측구공_Sheet3 2" xfId="23744"/>
    <cellStyle name="ℓ_Book4_도로수량양식_소광수량_측구공_Sheet3 3" xfId="23745"/>
    <cellStyle name="ℓ_Book4_도로수량양식_소광수량_측구공_Sheet3 4" xfId="23746"/>
    <cellStyle name="ℓ_Book4_도로수량양식_장신수량" xfId="7758"/>
    <cellStyle name="ℓ_Book4_도로수량양식_장신수량 2" xfId="7759"/>
    <cellStyle name="ℓ_Book4_도로수량양식_장신수량 2 2" xfId="23747"/>
    <cellStyle name="ℓ_Book4_도로수량양식_장신수량 2 3" xfId="23748"/>
    <cellStyle name="ℓ_Book4_도로수량양식_장신수량 2 4" xfId="23749"/>
    <cellStyle name="ℓ_Book4_도로수량양식_장신수량 3" xfId="23750"/>
    <cellStyle name="ℓ_Book4_도로수량양식_장신수량 4" xfId="23751"/>
    <cellStyle name="ℓ_Book4_도로수량양식_장신수량 5" xfId="23752"/>
    <cellStyle name="ℓ_Book4_도로수량양식_장신수량_Sheet3" xfId="7760"/>
    <cellStyle name="ℓ_Book4_도로수량양식_장신수량_Sheet3 2" xfId="23753"/>
    <cellStyle name="ℓ_Book4_도로수량양식_장신수량_Sheet3 3" xfId="23754"/>
    <cellStyle name="ℓ_Book4_도로수량양식_장신수량_Sheet3 4" xfId="23755"/>
    <cellStyle name="ℓ_Book4_도로수량양식_장신수량_상수도" xfId="7761"/>
    <cellStyle name="ℓ_Book4_도로수량양식_장신수량_상수도 2" xfId="7762"/>
    <cellStyle name="ℓ_Book4_도로수량양식_장신수량_상수도 2 2" xfId="23756"/>
    <cellStyle name="ℓ_Book4_도로수량양식_장신수량_상수도 2 3" xfId="23757"/>
    <cellStyle name="ℓ_Book4_도로수량양식_장신수량_상수도 2 4" xfId="23758"/>
    <cellStyle name="ℓ_Book4_도로수량양식_장신수량_상수도 3" xfId="23759"/>
    <cellStyle name="ℓ_Book4_도로수량양식_장신수량_상수도 4" xfId="23760"/>
    <cellStyle name="ℓ_Book4_도로수량양식_장신수량_상수도 5" xfId="23761"/>
    <cellStyle name="ℓ_Book4_도로수량양식_장신수량_상수도_Sheet3" xfId="7763"/>
    <cellStyle name="ℓ_Book4_도로수량양식_장신수량_상수도_Sheet3 2" xfId="23762"/>
    <cellStyle name="ℓ_Book4_도로수량양식_장신수량_상수도_Sheet3 3" xfId="23763"/>
    <cellStyle name="ℓ_Book4_도로수량양식_장신수량_상수도_Sheet3 4" xfId="23764"/>
    <cellStyle name="ℓ_Book4_도로수량양식_장신수량_측구공" xfId="7764"/>
    <cellStyle name="ℓ_Book4_도로수량양식_장신수량_측구공 2" xfId="7765"/>
    <cellStyle name="ℓ_Book4_도로수량양식_장신수량_측구공 2 2" xfId="23765"/>
    <cellStyle name="ℓ_Book4_도로수량양식_장신수량_측구공 2 3" xfId="23766"/>
    <cellStyle name="ℓ_Book4_도로수량양식_장신수량_측구공 2 4" xfId="23767"/>
    <cellStyle name="ℓ_Book4_도로수량양식_장신수량_측구공 3" xfId="23768"/>
    <cellStyle name="ℓ_Book4_도로수량양식_장신수량_측구공 4" xfId="23769"/>
    <cellStyle name="ℓ_Book4_도로수량양식_장신수량_측구공 5" xfId="23770"/>
    <cellStyle name="ℓ_Book4_도로수량양식_장신수량_측구공_Sheet3" xfId="7766"/>
    <cellStyle name="ℓ_Book4_도로수량양식_장신수량_측구공_Sheet3 2" xfId="23771"/>
    <cellStyle name="ℓ_Book4_도로수량양식_장신수량_측구공_Sheet3 3" xfId="23772"/>
    <cellStyle name="ℓ_Book4_도로수량양식_장신수량_측구공_Sheet3 4" xfId="23773"/>
    <cellStyle name="ℓ_Book4_도로수량양식_측구공" xfId="7767"/>
    <cellStyle name="ℓ_Book4_도로수량양식_측구공 2" xfId="7768"/>
    <cellStyle name="ℓ_Book4_도로수량양식_측구공 2 2" xfId="23774"/>
    <cellStyle name="ℓ_Book4_도로수량양식_측구공 2 3" xfId="23775"/>
    <cellStyle name="ℓ_Book4_도로수량양식_측구공 2 4" xfId="23776"/>
    <cellStyle name="ℓ_Book4_도로수량양식_측구공 3" xfId="23777"/>
    <cellStyle name="ℓ_Book4_도로수량양식_측구공 4" xfId="23778"/>
    <cellStyle name="ℓ_Book4_도로수량양식_측구공 5" xfId="23779"/>
    <cellStyle name="ℓ_Book4_도로수량양식_측구공_Sheet3" xfId="7769"/>
    <cellStyle name="ℓ_Book4_도로수량양식_측구공_Sheet3 2" xfId="23780"/>
    <cellStyle name="ℓ_Book4_도로수량양식_측구공_Sheet3 3" xfId="23781"/>
    <cellStyle name="ℓ_Book4_도로수량양식_측구공_Sheet3 4" xfId="23782"/>
    <cellStyle name="ℓ_Book4_백련수량" xfId="7770"/>
    <cellStyle name="ℓ_Book4_백련수량 2" xfId="7771"/>
    <cellStyle name="ℓ_Book4_백련수량 2 2" xfId="23783"/>
    <cellStyle name="ℓ_Book4_백련수량 2 3" xfId="23784"/>
    <cellStyle name="ℓ_Book4_백련수량 2 4" xfId="23785"/>
    <cellStyle name="ℓ_Book4_백련수량 3" xfId="23786"/>
    <cellStyle name="ℓ_Book4_백련수량 4" xfId="23787"/>
    <cellStyle name="ℓ_Book4_백련수량 5" xfId="23788"/>
    <cellStyle name="ℓ_Book4_백련수량_Sheet3" xfId="7772"/>
    <cellStyle name="ℓ_Book4_백련수량_Sheet3 2" xfId="23789"/>
    <cellStyle name="ℓ_Book4_백련수량_Sheet3 3" xfId="23790"/>
    <cellStyle name="ℓ_Book4_백련수량_Sheet3 4" xfId="23791"/>
    <cellStyle name="ℓ_Book4_백련수량_상수도" xfId="7773"/>
    <cellStyle name="ℓ_Book4_백련수량_상수도 2" xfId="7774"/>
    <cellStyle name="ℓ_Book4_백련수량_상수도 2 2" xfId="23792"/>
    <cellStyle name="ℓ_Book4_백련수량_상수도 2 3" xfId="23793"/>
    <cellStyle name="ℓ_Book4_백련수량_상수도 2 4" xfId="23794"/>
    <cellStyle name="ℓ_Book4_백련수량_상수도 3" xfId="23795"/>
    <cellStyle name="ℓ_Book4_백련수량_상수도 4" xfId="23796"/>
    <cellStyle name="ℓ_Book4_백련수량_상수도 5" xfId="23797"/>
    <cellStyle name="ℓ_Book4_백련수량_상수도_Sheet3" xfId="7775"/>
    <cellStyle name="ℓ_Book4_백련수량_상수도_Sheet3 2" xfId="23798"/>
    <cellStyle name="ℓ_Book4_백련수량_상수도_Sheet3 3" xfId="23799"/>
    <cellStyle name="ℓ_Book4_백련수량_상수도_Sheet3 4" xfId="23800"/>
    <cellStyle name="ℓ_Book4_백련수량_측구공" xfId="7776"/>
    <cellStyle name="ℓ_Book4_백련수량_측구공 2" xfId="7777"/>
    <cellStyle name="ℓ_Book4_백련수량_측구공 2 2" xfId="23801"/>
    <cellStyle name="ℓ_Book4_백련수량_측구공 2 3" xfId="23802"/>
    <cellStyle name="ℓ_Book4_백련수량_측구공 2 4" xfId="23803"/>
    <cellStyle name="ℓ_Book4_백련수량_측구공 3" xfId="23804"/>
    <cellStyle name="ℓ_Book4_백련수량_측구공 4" xfId="23805"/>
    <cellStyle name="ℓ_Book4_백련수량_측구공 5" xfId="23806"/>
    <cellStyle name="ℓ_Book4_백련수량_측구공_Sheet3" xfId="7778"/>
    <cellStyle name="ℓ_Book4_백련수량_측구공_Sheet3 2" xfId="23807"/>
    <cellStyle name="ℓ_Book4_백련수량_측구공_Sheet3 3" xfId="23808"/>
    <cellStyle name="ℓ_Book4_백련수량_측구공_Sheet3 4" xfId="23809"/>
    <cellStyle name="ℓ_Book4_상수도" xfId="7779"/>
    <cellStyle name="ℓ_Book4_상수도 2" xfId="7780"/>
    <cellStyle name="ℓ_Book4_상수도 2 2" xfId="23810"/>
    <cellStyle name="ℓ_Book4_상수도 2 3" xfId="23811"/>
    <cellStyle name="ℓ_Book4_상수도 2 4" xfId="23812"/>
    <cellStyle name="ℓ_Book4_상수도 3" xfId="23813"/>
    <cellStyle name="ℓ_Book4_상수도 4" xfId="23814"/>
    <cellStyle name="ℓ_Book4_상수도 5" xfId="23815"/>
    <cellStyle name="ℓ_Book4_상수도_Sheet3" xfId="7781"/>
    <cellStyle name="ℓ_Book4_상수도_Sheet3 2" xfId="23816"/>
    <cellStyle name="ℓ_Book4_상수도_Sheet3 3" xfId="23817"/>
    <cellStyle name="ℓ_Book4_상수도_Sheet3 4" xfId="23818"/>
    <cellStyle name="ℓ_Book4_소광수량" xfId="7782"/>
    <cellStyle name="ℓ_Book4_소광수량 2" xfId="7783"/>
    <cellStyle name="ℓ_Book4_소광수량 2 2" xfId="23819"/>
    <cellStyle name="ℓ_Book4_소광수량 2 3" xfId="23820"/>
    <cellStyle name="ℓ_Book4_소광수량 2 4" xfId="23821"/>
    <cellStyle name="ℓ_Book4_소광수량 3" xfId="23822"/>
    <cellStyle name="ℓ_Book4_소광수량 4" xfId="23823"/>
    <cellStyle name="ℓ_Book4_소광수량 5" xfId="23824"/>
    <cellStyle name="ℓ_Book4_소광수량_Sheet3" xfId="7784"/>
    <cellStyle name="ℓ_Book4_소광수량_Sheet3 2" xfId="23825"/>
    <cellStyle name="ℓ_Book4_소광수량_Sheet3 3" xfId="23826"/>
    <cellStyle name="ℓ_Book4_소광수량_Sheet3 4" xfId="23827"/>
    <cellStyle name="ℓ_Book4_소광수량_상수도" xfId="7785"/>
    <cellStyle name="ℓ_Book4_소광수량_상수도 2" xfId="7786"/>
    <cellStyle name="ℓ_Book4_소광수량_상수도 2 2" xfId="23828"/>
    <cellStyle name="ℓ_Book4_소광수량_상수도 2 3" xfId="23829"/>
    <cellStyle name="ℓ_Book4_소광수량_상수도 2 4" xfId="23830"/>
    <cellStyle name="ℓ_Book4_소광수량_상수도 3" xfId="23831"/>
    <cellStyle name="ℓ_Book4_소광수량_상수도 4" xfId="23832"/>
    <cellStyle name="ℓ_Book4_소광수량_상수도 5" xfId="23833"/>
    <cellStyle name="ℓ_Book4_소광수량_상수도_Sheet3" xfId="7787"/>
    <cellStyle name="ℓ_Book4_소광수량_상수도_Sheet3 2" xfId="23834"/>
    <cellStyle name="ℓ_Book4_소광수량_상수도_Sheet3 3" xfId="23835"/>
    <cellStyle name="ℓ_Book4_소광수량_상수도_Sheet3 4" xfId="23836"/>
    <cellStyle name="ℓ_Book4_소광수량_측구공" xfId="7788"/>
    <cellStyle name="ℓ_Book4_소광수량_측구공 2" xfId="7789"/>
    <cellStyle name="ℓ_Book4_소광수량_측구공 2 2" xfId="23837"/>
    <cellStyle name="ℓ_Book4_소광수량_측구공 2 3" xfId="23838"/>
    <cellStyle name="ℓ_Book4_소광수량_측구공 2 4" xfId="23839"/>
    <cellStyle name="ℓ_Book4_소광수량_측구공 3" xfId="23840"/>
    <cellStyle name="ℓ_Book4_소광수량_측구공 4" xfId="23841"/>
    <cellStyle name="ℓ_Book4_소광수량_측구공 5" xfId="23842"/>
    <cellStyle name="ℓ_Book4_소광수량_측구공_Sheet3" xfId="7790"/>
    <cellStyle name="ℓ_Book4_소광수량_측구공_Sheet3 2" xfId="23843"/>
    <cellStyle name="ℓ_Book4_소광수량_측구공_Sheet3 3" xfId="23844"/>
    <cellStyle name="ℓ_Book4_소광수량_측구공_Sheet3 4" xfId="23845"/>
    <cellStyle name="ℓ_Book4_수량산출" xfId="7791"/>
    <cellStyle name="ℓ_Book4_수량산출 2" xfId="7792"/>
    <cellStyle name="ℓ_Book4_수량산출 2 2" xfId="23846"/>
    <cellStyle name="ℓ_Book4_수량산출 2 3" xfId="23847"/>
    <cellStyle name="ℓ_Book4_수량산출 2 4" xfId="23848"/>
    <cellStyle name="ℓ_Book4_수량산출 3" xfId="23849"/>
    <cellStyle name="ℓ_Book4_수량산출 4" xfId="23850"/>
    <cellStyle name="ℓ_Book4_수량산출 5" xfId="23851"/>
    <cellStyle name="ℓ_Book4_수량산출_Sheet3" xfId="7793"/>
    <cellStyle name="ℓ_Book4_수량산출_Sheet3 2" xfId="23852"/>
    <cellStyle name="ℓ_Book4_수량산출_Sheet3 3" xfId="23853"/>
    <cellStyle name="ℓ_Book4_수량산출_Sheet3 4" xfId="23854"/>
    <cellStyle name="ℓ_Book4_수량산출_백련수량" xfId="7794"/>
    <cellStyle name="ℓ_Book4_수량산출_백련수량 2" xfId="7795"/>
    <cellStyle name="ℓ_Book4_수량산출_백련수량 2 2" xfId="23855"/>
    <cellStyle name="ℓ_Book4_수량산출_백련수량 2 3" xfId="23856"/>
    <cellStyle name="ℓ_Book4_수량산출_백련수량 2 4" xfId="23857"/>
    <cellStyle name="ℓ_Book4_수량산출_백련수량 3" xfId="23858"/>
    <cellStyle name="ℓ_Book4_수량산출_백련수량 4" xfId="23859"/>
    <cellStyle name="ℓ_Book4_수량산출_백련수량 5" xfId="23860"/>
    <cellStyle name="ℓ_Book4_수량산출_백련수량_Sheet3" xfId="7796"/>
    <cellStyle name="ℓ_Book4_수량산출_백련수량_Sheet3 2" xfId="23861"/>
    <cellStyle name="ℓ_Book4_수량산출_백련수량_Sheet3 3" xfId="23862"/>
    <cellStyle name="ℓ_Book4_수량산출_백련수량_Sheet3 4" xfId="23863"/>
    <cellStyle name="ℓ_Book4_수량산출_백련수량_상수도" xfId="7797"/>
    <cellStyle name="ℓ_Book4_수량산출_백련수량_상수도 2" xfId="7798"/>
    <cellStyle name="ℓ_Book4_수량산출_백련수량_상수도 2 2" xfId="23864"/>
    <cellStyle name="ℓ_Book4_수량산출_백련수량_상수도 2 3" xfId="23865"/>
    <cellStyle name="ℓ_Book4_수량산출_백련수량_상수도 2 4" xfId="23866"/>
    <cellStyle name="ℓ_Book4_수량산출_백련수량_상수도 3" xfId="23867"/>
    <cellStyle name="ℓ_Book4_수량산출_백련수량_상수도 4" xfId="23868"/>
    <cellStyle name="ℓ_Book4_수량산출_백련수량_상수도 5" xfId="23869"/>
    <cellStyle name="ℓ_Book4_수량산출_백련수량_상수도_Sheet3" xfId="7799"/>
    <cellStyle name="ℓ_Book4_수량산출_백련수량_상수도_Sheet3 2" xfId="23870"/>
    <cellStyle name="ℓ_Book4_수량산출_백련수량_상수도_Sheet3 3" xfId="23871"/>
    <cellStyle name="ℓ_Book4_수량산출_백련수량_상수도_Sheet3 4" xfId="23872"/>
    <cellStyle name="ℓ_Book4_수량산출_백련수량_측구공" xfId="7800"/>
    <cellStyle name="ℓ_Book4_수량산출_백련수량_측구공 2" xfId="7801"/>
    <cellStyle name="ℓ_Book4_수량산출_백련수량_측구공 2 2" xfId="23873"/>
    <cellStyle name="ℓ_Book4_수량산출_백련수량_측구공 2 3" xfId="23874"/>
    <cellStyle name="ℓ_Book4_수량산출_백련수량_측구공 2 4" xfId="23875"/>
    <cellStyle name="ℓ_Book4_수량산출_백련수량_측구공 3" xfId="23876"/>
    <cellStyle name="ℓ_Book4_수량산출_백련수량_측구공 4" xfId="23877"/>
    <cellStyle name="ℓ_Book4_수량산출_백련수량_측구공 5" xfId="23878"/>
    <cellStyle name="ℓ_Book4_수량산출_백련수량_측구공_Sheet3" xfId="7802"/>
    <cellStyle name="ℓ_Book4_수량산출_백련수량_측구공_Sheet3 2" xfId="23879"/>
    <cellStyle name="ℓ_Book4_수량산출_백련수량_측구공_Sheet3 3" xfId="23880"/>
    <cellStyle name="ℓ_Book4_수량산출_백련수량_측구공_Sheet3 4" xfId="23881"/>
    <cellStyle name="ℓ_Book4_수량산출_상수도" xfId="7803"/>
    <cellStyle name="ℓ_Book4_수량산출_상수도 2" xfId="7804"/>
    <cellStyle name="ℓ_Book4_수량산출_상수도 2 2" xfId="23882"/>
    <cellStyle name="ℓ_Book4_수량산출_상수도 2 3" xfId="23883"/>
    <cellStyle name="ℓ_Book4_수량산출_상수도 2 4" xfId="23884"/>
    <cellStyle name="ℓ_Book4_수량산출_상수도 3" xfId="23885"/>
    <cellStyle name="ℓ_Book4_수량산출_상수도 4" xfId="23886"/>
    <cellStyle name="ℓ_Book4_수량산출_상수도 5" xfId="23887"/>
    <cellStyle name="ℓ_Book4_수량산출_상수도_Sheet3" xfId="7805"/>
    <cellStyle name="ℓ_Book4_수량산출_상수도_Sheet3 2" xfId="23888"/>
    <cellStyle name="ℓ_Book4_수량산출_상수도_Sheet3 3" xfId="23889"/>
    <cellStyle name="ℓ_Book4_수량산출_상수도_Sheet3 4" xfId="23890"/>
    <cellStyle name="ℓ_Book4_수량산출_소광수량" xfId="7806"/>
    <cellStyle name="ℓ_Book4_수량산출_소광수량 2" xfId="7807"/>
    <cellStyle name="ℓ_Book4_수량산출_소광수량 2 2" xfId="23891"/>
    <cellStyle name="ℓ_Book4_수량산출_소광수량 2 3" xfId="23892"/>
    <cellStyle name="ℓ_Book4_수량산출_소광수량 2 4" xfId="23893"/>
    <cellStyle name="ℓ_Book4_수량산출_소광수량 3" xfId="23894"/>
    <cellStyle name="ℓ_Book4_수량산출_소광수량 4" xfId="23895"/>
    <cellStyle name="ℓ_Book4_수량산출_소광수량 5" xfId="23896"/>
    <cellStyle name="ℓ_Book4_수량산출_소광수량_Sheet3" xfId="7808"/>
    <cellStyle name="ℓ_Book4_수량산출_소광수량_Sheet3 2" xfId="23897"/>
    <cellStyle name="ℓ_Book4_수량산출_소광수량_Sheet3 3" xfId="23898"/>
    <cellStyle name="ℓ_Book4_수량산출_소광수량_Sheet3 4" xfId="23899"/>
    <cellStyle name="ℓ_Book4_수량산출_소광수량_상수도" xfId="7809"/>
    <cellStyle name="ℓ_Book4_수량산출_소광수량_상수도 2" xfId="7810"/>
    <cellStyle name="ℓ_Book4_수량산출_소광수량_상수도 2 2" xfId="23900"/>
    <cellStyle name="ℓ_Book4_수량산출_소광수량_상수도 2 3" xfId="23901"/>
    <cellStyle name="ℓ_Book4_수량산출_소광수량_상수도 2 4" xfId="23902"/>
    <cellStyle name="ℓ_Book4_수량산출_소광수량_상수도 3" xfId="23903"/>
    <cellStyle name="ℓ_Book4_수량산출_소광수량_상수도 4" xfId="23904"/>
    <cellStyle name="ℓ_Book4_수량산출_소광수량_상수도 5" xfId="23905"/>
    <cellStyle name="ℓ_Book4_수량산출_소광수량_상수도_Sheet3" xfId="7811"/>
    <cellStyle name="ℓ_Book4_수량산출_소광수량_상수도_Sheet3 2" xfId="23906"/>
    <cellStyle name="ℓ_Book4_수량산출_소광수량_상수도_Sheet3 3" xfId="23907"/>
    <cellStyle name="ℓ_Book4_수량산출_소광수량_상수도_Sheet3 4" xfId="23908"/>
    <cellStyle name="ℓ_Book4_수량산출_소광수량_측구공" xfId="7812"/>
    <cellStyle name="ℓ_Book4_수량산출_소광수량_측구공 2" xfId="7813"/>
    <cellStyle name="ℓ_Book4_수량산출_소광수량_측구공 2 2" xfId="23909"/>
    <cellStyle name="ℓ_Book4_수량산출_소광수량_측구공 2 3" xfId="23910"/>
    <cellStyle name="ℓ_Book4_수량산출_소광수량_측구공 2 4" xfId="23911"/>
    <cellStyle name="ℓ_Book4_수량산출_소광수량_측구공 3" xfId="23912"/>
    <cellStyle name="ℓ_Book4_수량산출_소광수량_측구공 4" xfId="23913"/>
    <cellStyle name="ℓ_Book4_수량산출_소광수량_측구공 5" xfId="23914"/>
    <cellStyle name="ℓ_Book4_수량산출_소광수량_측구공_Sheet3" xfId="7814"/>
    <cellStyle name="ℓ_Book4_수량산출_소광수량_측구공_Sheet3 2" xfId="23915"/>
    <cellStyle name="ℓ_Book4_수량산출_소광수량_측구공_Sheet3 3" xfId="23916"/>
    <cellStyle name="ℓ_Book4_수량산출_소광수량_측구공_Sheet3 4" xfId="23917"/>
    <cellStyle name="ℓ_Book4_수량산출_장신수량" xfId="7815"/>
    <cellStyle name="ℓ_Book4_수량산출_장신수량 2" xfId="7816"/>
    <cellStyle name="ℓ_Book4_수량산출_장신수량 2 2" xfId="23918"/>
    <cellStyle name="ℓ_Book4_수량산출_장신수량 2 3" xfId="23919"/>
    <cellStyle name="ℓ_Book4_수량산출_장신수량 2 4" xfId="23920"/>
    <cellStyle name="ℓ_Book4_수량산출_장신수량 3" xfId="23921"/>
    <cellStyle name="ℓ_Book4_수량산출_장신수량 4" xfId="23922"/>
    <cellStyle name="ℓ_Book4_수량산출_장신수량 5" xfId="23923"/>
    <cellStyle name="ℓ_Book4_수량산출_장신수량_Sheet3" xfId="7817"/>
    <cellStyle name="ℓ_Book4_수량산출_장신수량_Sheet3 2" xfId="23924"/>
    <cellStyle name="ℓ_Book4_수량산출_장신수량_Sheet3 3" xfId="23925"/>
    <cellStyle name="ℓ_Book4_수량산출_장신수량_Sheet3 4" xfId="23926"/>
    <cellStyle name="ℓ_Book4_수량산출_장신수량_상수도" xfId="7818"/>
    <cellStyle name="ℓ_Book4_수량산출_장신수량_상수도 2" xfId="7819"/>
    <cellStyle name="ℓ_Book4_수량산출_장신수량_상수도 2 2" xfId="23927"/>
    <cellStyle name="ℓ_Book4_수량산출_장신수량_상수도 2 3" xfId="23928"/>
    <cellStyle name="ℓ_Book4_수량산출_장신수량_상수도 2 4" xfId="23929"/>
    <cellStyle name="ℓ_Book4_수량산출_장신수량_상수도 3" xfId="23930"/>
    <cellStyle name="ℓ_Book4_수량산출_장신수량_상수도 4" xfId="23931"/>
    <cellStyle name="ℓ_Book4_수량산출_장신수량_상수도 5" xfId="23932"/>
    <cellStyle name="ℓ_Book4_수량산출_장신수량_상수도_Sheet3" xfId="7820"/>
    <cellStyle name="ℓ_Book4_수량산출_장신수량_상수도_Sheet3 2" xfId="23933"/>
    <cellStyle name="ℓ_Book4_수량산출_장신수량_상수도_Sheet3 3" xfId="23934"/>
    <cellStyle name="ℓ_Book4_수량산출_장신수량_상수도_Sheet3 4" xfId="23935"/>
    <cellStyle name="ℓ_Book4_수량산출_장신수량_측구공" xfId="7821"/>
    <cellStyle name="ℓ_Book4_수량산출_장신수량_측구공 2" xfId="7822"/>
    <cellStyle name="ℓ_Book4_수량산출_장신수량_측구공 2 2" xfId="23936"/>
    <cellStyle name="ℓ_Book4_수량산출_장신수량_측구공 2 3" xfId="23937"/>
    <cellStyle name="ℓ_Book4_수량산출_장신수량_측구공 2 4" xfId="23938"/>
    <cellStyle name="ℓ_Book4_수량산출_장신수량_측구공 3" xfId="23939"/>
    <cellStyle name="ℓ_Book4_수량산출_장신수량_측구공 4" xfId="23940"/>
    <cellStyle name="ℓ_Book4_수량산출_장신수량_측구공 5" xfId="23941"/>
    <cellStyle name="ℓ_Book4_수량산출_장신수량_측구공_Sheet3" xfId="7823"/>
    <cellStyle name="ℓ_Book4_수량산출_장신수량_측구공_Sheet3 2" xfId="23942"/>
    <cellStyle name="ℓ_Book4_수량산출_장신수량_측구공_Sheet3 3" xfId="23943"/>
    <cellStyle name="ℓ_Book4_수량산출_장신수량_측구공_Sheet3 4" xfId="23944"/>
    <cellStyle name="ℓ_Book4_수량산출_측구공" xfId="7824"/>
    <cellStyle name="ℓ_Book4_수량산출_측구공 2" xfId="7825"/>
    <cellStyle name="ℓ_Book4_수량산출_측구공 2 2" xfId="23945"/>
    <cellStyle name="ℓ_Book4_수량산출_측구공 2 3" xfId="23946"/>
    <cellStyle name="ℓ_Book4_수량산출_측구공 2 4" xfId="23947"/>
    <cellStyle name="ℓ_Book4_수량산출_측구공 3" xfId="23948"/>
    <cellStyle name="ℓ_Book4_수량산출_측구공 4" xfId="23949"/>
    <cellStyle name="ℓ_Book4_수량산출_측구공 5" xfId="23950"/>
    <cellStyle name="ℓ_Book4_수량산출_측구공_Sheet3" xfId="7826"/>
    <cellStyle name="ℓ_Book4_수량산출_측구공_Sheet3 2" xfId="23951"/>
    <cellStyle name="ℓ_Book4_수량산출_측구공_Sheet3 3" xfId="23952"/>
    <cellStyle name="ℓ_Book4_수량산출_측구공_Sheet3 4" xfId="23953"/>
    <cellStyle name="ℓ_Book4_인월중군소하천" xfId="7827"/>
    <cellStyle name="ℓ_Book4_인월중군소하천 2" xfId="7828"/>
    <cellStyle name="ℓ_Book4_인월중군소하천 2 2" xfId="23954"/>
    <cellStyle name="ℓ_Book4_인월중군소하천 2 3" xfId="23955"/>
    <cellStyle name="ℓ_Book4_인월중군소하천 2 4" xfId="23956"/>
    <cellStyle name="ℓ_Book4_인월중군소하천 3" xfId="23957"/>
    <cellStyle name="ℓ_Book4_인월중군소하천 4" xfId="23958"/>
    <cellStyle name="ℓ_Book4_인월중군소하천 5" xfId="23959"/>
    <cellStyle name="ℓ_Book4_인월중군소하천_Sheet3" xfId="7829"/>
    <cellStyle name="ℓ_Book4_인월중군소하천_Sheet3 2" xfId="23960"/>
    <cellStyle name="ℓ_Book4_인월중군소하천_Sheet3 3" xfId="23961"/>
    <cellStyle name="ℓ_Book4_인월중군소하천_Sheet3 4" xfId="23962"/>
    <cellStyle name="ℓ_Book4_인월중군소하천_백련수량" xfId="7830"/>
    <cellStyle name="ℓ_Book4_인월중군소하천_백련수량 2" xfId="7831"/>
    <cellStyle name="ℓ_Book4_인월중군소하천_백련수량 2 2" xfId="23963"/>
    <cellStyle name="ℓ_Book4_인월중군소하천_백련수량 2 3" xfId="23964"/>
    <cellStyle name="ℓ_Book4_인월중군소하천_백련수량 2 4" xfId="23965"/>
    <cellStyle name="ℓ_Book4_인월중군소하천_백련수량 3" xfId="23966"/>
    <cellStyle name="ℓ_Book4_인월중군소하천_백련수량 4" xfId="23967"/>
    <cellStyle name="ℓ_Book4_인월중군소하천_백련수량 5" xfId="23968"/>
    <cellStyle name="ℓ_Book4_인월중군소하천_백련수량_Sheet3" xfId="7832"/>
    <cellStyle name="ℓ_Book4_인월중군소하천_백련수량_Sheet3 2" xfId="23969"/>
    <cellStyle name="ℓ_Book4_인월중군소하천_백련수량_Sheet3 3" xfId="23970"/>
    <cellStyle name="ℓ_Book4_인월중군소하천_백련수량_Sheet3 4" xfId="23971"/>
    <cellStyle name="ℓ_Book4_인월중군소하천_백련수량_상수도" xfId="7833"/>
    <cellStyle name="ℓ_Book4_인월중군소하천_백련수량_상수도 2" xfId="7834"/>
    <cellStyle name="ℓ_Book4_인월중군소하천_백련수량_상수도 2 2" xfId="23972"/>
    <cellStyle name="ℓ_Book4_인월중군소하천_백련수량_상수도 2 3" xfId="23973"/>
    <cellStyle name="ℓ_Book4_인월중군소하천_백련수량_상수도 2 4" xfId="23974"/>
    <cellStyle name="ℓ_Book4_인월중군소하천_백련수량_상수도 3" xfId="23975"/>
    <cellStyle name="ℓ_Book4_인월중군소하천_백련수량_상수도 4" xfId="23976"/>
    <cellStyle name="ℓ_Book4_인월중군소하천_백련수량_상수도 5" xfId="23977"/>
    <cellStyle name="ℓ_Book4_인월중군소하천_백련수량_상수도_Sheet3" xfId="7835"/>
    <cellStyle name="ℓ_Book4_인월중군소하천_백련수량_상수도_Sheet3 2" xfId="23978"/>
    <cellStyle name="ℓ_Book4_인월중군소하천_백련수량_상수도_Sheet3 3" xfId="23979"/>
    <cellStyle name="ℓ_Book4_인월중군소하천_백련수량_상수도_Sheet3 4" xfId="23980"/>
    <cellStyle name="ℓ_Book4_인월중군소하천_백련수량_측구공" xfId="7836"/>
    <cellStyle name="ℓ_Book4_인월중군소하천_백련수량_측구공 2" xfId="7837"/>
    <cellStyle name="ℓ_Book4_인월중군소하천_백련수량_측구공 2 2" xfId="23981"/>
    <cellStyle name="ℓ_Book4_인월중군소하천_백련수량_측구공 2 3" xfId="23982"/>
    <cellStyle name="ℓ_Book4_인월중군소하천_백련수량_측구공 2 4" xfId="23983"/>
    <cellStyle name="ℓ_Book4_인월중군소하천_백련수량_측구공 3" xfId="23984"/>
    <cellStyle name="ℓ_Book4_인월중군소하천_백련수량_측구공 4" xfId="23985"/>
    <cellStyle name="ℓ_Book4_인월중군소하천_백련수량_측구공 5" xfId="23986"/>
    <cellStyle name="ℓ_Book4_인월중군소하천_백련수량_측구공_Sheet3" xfId="7838"/>
    <cellStyle name="ℓ_Book4_인월중군소하천_백련수량_측구공_Sheet3 2" xfId="23987"/>
    <cellStyle name="ℓ_Book4_인월중군소하천_백련수량_측구공_Sheet3 3" xfId="23988"/>
    <cellStyle name="ℓ_Book4_인월중군소하천_백련수량_측구공_Sheet3 4" xfId="23989"/>
    <cellStyle name="ℓ_Book4_인월중군소하천_상수도" xfId="7839"/>
    <cellStyle name="ℓ_Book4_인월중군소하천_상수도 2" xfId="7840"/>
    <cellStyle name="ℓ_Book4_인월중군소하천_상수도 2 2" xfId="23990"/>
    <cellStyle name="ℓ_Book4_인월중군소하천_상수도 2 3" xfId="23991"/>
    <cellStyle name="ℓ_Book4_인월중군소하천_상수도 2 4" xfId="23992"/>
    <cellStyle name="ℓ_Book4_인월중군소하천_상수도 3" xfId="23993"/>
    <cellStyle name="ℓ_Book4_인월중군소하천_상수도 4" xfId="23994"/>
    <cellStyle name="ℓ_Book4_인월중군소하천_상수도 5" xfId="23995"/>
    <cellStyle name="ℓ_Book4_인월중군소하천_상수도_Sheet3" xfId="7841"/>
    <cellStyle name="ℓ_Book4_인월중군소하천_상수도_Sheet3 2" xfId="23996"/>
    <cellStyle name="ℓ_Book4_인월중군소하천_상수도_Sheet3 3" xfId="23997"/>
    <cellStyle name="ℓ_Book4_인월중군소하천_상수도_Sheet3 4" xfId="23998"/>
    <cellStyle name="ℓ_Book4_인월중군소하천_소광수량" xfId="7842"/>
    <cellStyle name="ℓ_Book4_인월중군소하천_소광수량 2" xfId="7843"/>
    <cellStyle name="ℓ_Book4_인월중군소하천_소광수량 2 2" xfId="23999"/>
    <cellStyle name="ℓ_Book4_인월중군소하천_소광수량 2 3" xfId="24000"/>
    <cellStyle name="ℓ_Book4_인월중군소하천_소광수량 2 4" xfId="24001"/>
    <cellStyle name="ℓ_Book4_인월중군소하천_소광수량 3" xfId="24002"/>
    <cellStyle name="ℓ_Book4_인월중군소하천_소광수량 4" xfId="24003"/>
    <cellStyle name="ℓ_Book4_인월중군소하천_소광수량 5" xfId="24004"/>
    <cellStyle name="ℓ_Book4_인월중군소하천_소광수량_Sheet3" xfId="7844"/>
    <cellStyle name="ℓ_Book4_인월중군소하천_소광수량_Sheet3 2" xfId="24005"/>
    <cellStyle name="ℓ_Book4_인월중군소하천_소광수량_Sheet3 3" xfId="24006"/>
    <cellStyle name="ℓ_Book4_인월중군소하천_소광수량_Sheet3 4" xfId="24007"/>
    <cellStyle name="ℓ_Book4_인월중군소하천_소광수량_상수도" xfId="7845"/>
    <cellStyle name="ℓ_Book4_인월중군소하천_소광수량_상수도 2" xfId="7846"/>
    <cellStyle name="ℓ_Book4_인월중군소하천_소광수량_상수도 2 2" xfId="24008"/>
    <cellStyle name="ℓ_Book4_인월중군소하천_소광수량_상수도 2 3" xfId="24009"/>
    <cellStyle name="ℓ_Book4_인월중군소하천_소광수량_상수도 2 4" xfId="24010"/>
    <cellStyle name="ℓ_Book4_인월중군소하천_소광수량_상수도 3" xfId="24011"/>
    <cellStyle name="ℓ_Book4_인월중군소하천_소광수량_상수도 4" xfId="24012"/>
    <cellStyle name="ℓ_Book4_인월중군소하천_소광수량_상수도 5" xfId="24013"/>
    <cellStyle name="ℓ_Book4_인월중군소하천_소광수량_상수도_Sheet3" xfId="7847"/>
    <cellStyle name="ℓ_Book4_인월중군소하천_소광수량_상수도_Sheet3 2" xfId="24014"/>
    <cellStyle name="ℓ_Book4_인월중군소하천_소광수량_상수도_Sheet3 3" xfId="24015"/>
    <cellStyle name="ℓ_Book4_인월중군소하천_소광수량_상수도_Sheet3 4" xfId="24016"/>
    <cellStyle name="ℓ_Book4_인월중군소하천_소광수량_측구공" xfId="7848"/>
    <cellStyle name="ℓ_Book4_인월중군소하천_소광수량_측구공 2" xfId="7849"/>
    <cellStyle name="ℓ_Book4_인월중군소하천_소광수량_측구공 2 2" xfId="24017"/>
    <cellStyle name="ℓ_Book4_인월중군소하천_소광수량_측구공 2 3" xfId="24018"/>
    <cellStyle name="ℓ_Book4_인월중군소하천_소광수량_측구공 2 4" xfId="24019"/>
    <cellStyle name="ℓ_Book4_인월중군소하천_소광수량_측구공 3" xfId="24020"/>
    <cellStyle name="ℓ_Book4_인월중군소하천_소광수량_측구공 4" xfId="24021"/>
    <cellStyle name="ℓ_Book4_인월중군소하천_소광수량_측구공 5" xfId="24022"/>
    <cellStyle name="ℓ_Book4_인월중군소하천_소광수량_측구공_Sheet3" xfId="7850"/>
    <cellStyle name="ℓ_Book4_인월중군소하천_소광수량_측구공_Sheet3 2" xfId="24023"/>
    <cellStyle name="ℓ_Book4_인월중군소하천_소광수량_측구공_Sheet3 3" xfId="24024"/>
    <cellStyle name="ℓ_Book4_인월중군소하천_소광수량_측구공_Sheet3 4" xfId="24025"/>
    <cellStyle name="ℓ_Book4_인월중군소하천_장신수량" xfId="7851"/>
    <cellStyle name="ℓ_Book4_인월중군소하천_장신수량 2" xfId="7852"/>
    <cellStyle name="ℓ_Book4_인월중군소하천_장신수량 2 2" xfId="24026"/>
    <cellStyle name="ℓ_Book4_인월중군소하천_장신수량 2 3" xfId="24027"/>
    <cellStyle name="ℓ_Book4_인월중군소하천_장신수량 2 4" xfId="24028"/>
    <cellStyle name="ℓ_Book4_인월중군소하천_장신수량 3" xfId="24029"/>
    <cellStyle name="ℓ_Book4_인월중군소하천_장신수량 4" xfId="24030"/>
    <cellStyle name="ℓ_Book4_인월중군소하천_장신수량 5" xfId="24031"/>
    <cellStyle name="ℓ_Book4_인월중군소하천_장신수량_Sheet3" xfId="7853"/>
    <cellStyle name="ℓ_Book4_인월중군소하천_장신수량_Sheet3 2" xfId="24032"/>
    <cellStyle name="ℓ_Book4_인월중군소하천_장신수량_Sheet3 3" xfId="24033"/>
    <cellStyle name="ℓ_Book4_인월중군소하천_장신수량_Sheet3 4" xfId="24034"/>
    <cellStyle name="ℓ_Book4_인월중군소하천_장신수량_상수도" xfId="7854"/>
    <cellStyle name="ℓ_Book4_인월중군소하천_장신수량_상수도 2" xfId="7855"/>
    <cellStyle name="ℓ_Book4_인월중군소하천_장신수량_상수도 2 2" xfId="24035"/>
    <cellStyle name="ℓ_Book4_인월중군소하천_장신수량_상수도 2 3" xfId="24036"/>
    <cellStyle name="ℓ_Book4_인월중군소하천_장신수량_상수도 2 4" xfId="24037"/>
    <cellStyle name="ℓ_Book4_인월중군소하천_장신수량_상수도 3" xfId="24038"/>
    <cellStyle name="ℓ_Book4_인월중군소하천_장신수량_상수도 4" xfId="24039"/>
    <cellStyle name="ℓ_Book4_인월중군소하천_장신수량_상수도 5" xfId="24040"/>
    <cellStyle name="ℓ_Book4_인월중군소하천_장신수량_상수도_Sheet3" xfId="7856"/>
    <cellStyle name="ℓ_Book4_인월중군소하천_장신수량_상수도_Sheet3 2" xfId="24041"/>
    <cellStyle name="ℓ_Book4_인월중군소하천_장신수량_상수도_Sheet3 3" xfId="24042"/>
    <cellStyle name="ℓ_Book4_인월중군소하천_장신수량_상수도_Sheet3 4" xfId="24043"/>
    <cellStyle name="ℓ_Book4_인월중군소하천_장신수량_측구공" xfId="7857"/>
    <cellStyle name="ℓ_Book4_인월중군소하천_장신수량_측구공 2" xfId="7858"/>
    <cellStyle name="ℓ_Book4_인월중군소하천_장신수량_측구공 2 2" xfId="24044"/>
    <cellStyle name="ℓ_Book4_인월중군소하천_장신수량_측구공 2 3" xfId="24045"/>
    <cellStyle name="ℓ_Book4_인월중군소하천_장신수량_측구공 2 4" xfId="24046"/>
    <cellStyle name="ℓ_Book4_인월중군소하천_장신수량_측구공 3" xfId="24047"/>
    <cellStyle name="ℓ_Book4_인월중군소하천_장신수량_측구공 4" xfId="24048"/>
    <cellStyle name="ℓ_Book4_인월중군소하천_장신수량_측구공 5" xfId="24049"/>
    <cellStyle name="ℓ_Book4_인월중군소하천_장신수량_측구공_Sheet3" xfId="7859"/>
    <cellStyle name="ℓ_Book4_인월중군소하천_장신수량_측구공_Sheet3 2" xfId="24050"/>
    <cellStyle name="ℓ_Book4_인월중군소하천_장신수량_측구공_Sheet3 3" xfId="24051"/>
    <cellStyle name="ℓ_Book4_인월중군소하천_장신수량_측구공_Sheet3 4" xfId="24052"/>
    <cellStyle name="ℓ_Book4_인월중군소하천_측구공" xfId="7860"/>
    <cellStyle name="ℓ_Book4_인월중군소하천_측구공 2" xfId="7861"/>
    <cellStyle name="ℓ_Book4_인월중군소하천_측구공 2 2" xfId="24053"/>
    <cellStyle name="ℓ_Book4_인월중군소하천_측구공 2 3" xfId="24054"/>
    <cellStyle name="ℓ_Book4_인월중군소하천_측구공 2 4" xfId="24055"/>
    <cellStyle name="ℓ_Book4_인월중군소하천_측구공 3" xfId="24056"/>
    <cellStyle name="ℓ_Book4_인월중군소하천_측구공 4" xfId="24057"/>
    <cellStyle name="ℓ_Book4_인월중군소하천_측구공 5" xfId="24058"/>
    <cellStyle name="ℓ_Book4_인월중군소하천_측구공_Sheet3" xfId="7862"/>
    <cellStyle name="ℓ_Book4_인월중군소하천_측구공_Sheet3 2" xfId="24059"/>
    <cellStyle name="ℓ_Book4_인월중군소하천_측구공_Sheet3 3" xfId="24060"/>
    <cellStyle name="ℓ_Book4_인월중군소하천_측구공_Sheet3 4" xfId="24061"/>
    <cellStyle name="ℓ_Book4_장신수량" xfId="7863"/>
    <cellStyle name="ℓ_Book4_장신수량 2" xfId="7864"/>
    <cellStyle name="ℓ_Book4_장신수량 2 2" xfId="24062"/>
    <cellStyle name="ℓ_Book4_장신수량 2 3" xfId="24063"/>
    <cellStyle name="ℓ_Book4_장신수량 2 4" xfId="24064"/>
    <cellStyle name="ℓ_Book4_장신수량 3" xfId="24065"/>
    <cellStyle name="ℓ_Book4_장신수량 4" xfId="24066"/>
    <cellStyle name="ℓ_Book4_장신수량 5" xfId="24067"/>
    <cellStyle name="ℓ_Book4_장신수량_Sheet3" xfId="7865"/>
    <cellStyle name="ℓ_Book4_장신수량_Sheet3 2" xfId="24068"/>
    <cellStyle name="ℓ_Book4_장신수량_Sheet3 3" xfId="24069"/>
    <cellStyle name="ℓ_Book4_장신수량_Sheet3 4" xfId="24070"/>
    <cellStyle name="ℓ_Book4_장신수량_상수도" xfId="7866"/>
    <cellStyle name="ℓ_Book4_장신수량_상수도 2" xfId="7867"/>
    <cellStyle name="ℓ_Book4_장신수량_상수도 2 2" xfId="24071"/>
    <cellStyle name="ℓ_Book4_장신수량_상수도 2 3" xfId="24072"/>
    <cellStyle name="ℓ_Book4_장신수량_상수도 2 4" xfId="24073"/>
    <cellStyle name="ℓ_Book4_장신수량_상수도 3" xfId="24074"/>
    <cellStyle name="ℓ_Book4_장신수량_상수도 4" xfId="24075"/>
    <cellStyle name="ℓ_Book4_장신수량_상수도 5" xfId="24076"/>
    <cellStyle name="ℓ_Book4_장신수량_상수도_Sheet3" xfId="7868"/>
    <cellStyle name="ℓ_Book4_장신수량_상수도_Sheet3 2" xfId="24077"/>
    <cellStyle name="ℓ_Book4_장신수량_상수도_Sheet3 3" xfId="24078"/>
    <cellStyle name="ℓ_Book4_장신수량_상수도_Sheet3 4" xfId="24079"/>
    <cellStyle name="ℓ_Book4_장신수량_측구공" xfId="7869"/>
    <cellStyle name="ℓ_Book4_장신수량_측구공 2" xfId="7870"/>
    <cellStyle name="ℓ_Book4_장신수량_측구공 2 2" xfId="24080"/>
    <cellStyle name="ℓ_Book4_장신수량_측구공 2 3" xfId="24081"/>
    <cellStyle name="ℓ_Book4_장신수량_측구공 2 4" xfId="24082"/>
    <cellStyle name="ℓ_Book4_장신수량_측구공 3" xfId="24083"/>
    <cellStyle name="ℓ_Book4_장신수량_측구공 4" xfId="24084"/>
    <cellStyle name="ℓ_Book4_장신수량_측구공 5" xfId="24085"/>
    <cellStyle name="ℓ_Book4_장신수량_측구공_Sheet3" xfId="7871"/>
    <cellStyle name="ℓ_Book4_장신수량_측구공_Sheet3 2" xfId="24086"/>
    <cellStyle name="ℓ_Book4_장신수량_측구공_Sheet3 3" xfId="24087"/>
    <cellStyle name="ℓ_Book4_장신수량_측구공_Sheet3 4" xfId="24088"/>
    <cellStyle name="ℓ_Book4_측구공" xfId="7872"/>
    <cellStyle name="ℓ_Book4_측구공 2" xfId="7873"/>
    <cellStyle name="ℓ_Book4_측구공 2 2" xfId="24089"/>
    <cellStyle name="ℓ_Book4_측구공 2 3" xfId="24090"/>
    <cellStyle name="ℓ_Book4_측구공 2 4" xfId="24091"/>
    <cellStyle name="ℓ_Book4_측구공 3" xfId="24092"/>
    <cellStyle name="ℓ_Book4_측구공 4" xfId="24093"/>
    <cellStyle name="ℓ_Book4_측구공 5" xfId="24094"/>
    <cellStyle name="ℓ_Book4_측구공_Sheet3" xfId="7874"/>
    <cellStyle name="ℓ_Book4_측구공_Sheet3 2" xfId="24095"/>
    <cellStyle name="ℓ_Book4_측구공_Sheet3 3" xfId="24096"/>
    <cellStyle name="ℓ_Book4_측구공_Sheet3 4" xfId="24097"/>
    <cellStyle name="ℓ_Sheet3" xfId="7875"/>
    <cellStyle name="ℓ_Sheet3 2" xfId="24098"/>
    <cellStyle name="ℓ_Sheet3 3" xfId="24099"/>
    <cellStyle name="ℓ_Sheet3 4" xfId="24100"/>
    <cellStyle name="ℓ_수량전체" xfId="7876"/>
    <cellStyle name="ℓ_수량전체 2" xfId="7877"/>
    <cellStyle name="ℓ_수량전체 2 2" xfId="24101"/>
    <cellStyle name="ℓ_수량전체 2 3" xfId="24102"/>
    <cellStyle name="ℓ_수량전체 2 4" xfId="24103"/>
    <cellStyle name="ℓ_수량전체 3" xfId="24104"/>
    <cellStyle name="ℓ_수량전체 4" xfId="24105"/>
    <cellStyle name="ℓ_수량전체 5" xfId="24106"/>
    <cellStyle name="ℓ_수량전체_Sheet3" xfId="7878"/>
    <cellStyle name="ℓ_수량전체_Sheet3 2" xfId="24107"/>
    <cellStyle name="ℓ_수량전체_Sheet3 3" xfId="24108"/>
    <cellStyle name="ℓ_수량전체_Sheet3 4" xfId="24109"/>
    <cellStyle name="ℓ_수량전체_도로수량양식" xfId="7879"/>
    <cellStyle name="ℓ_수량전체_도로수량양식 2" xfId="7880"/>
    <cellStyle name="ℓ_수량전체_도로수량양식 2 2" xfId="24110"/>
    <cellStyle name="ℓ_수량전체_도로수량양식 2 3" xfId="24111"/>
    <cellStyle name="ℓ_수량전체_도로수량양식 2 4" xfId="24112"/>
    <cellStyle name="ℓ_수량전체_도로수량양식 3" xfId="24113"/>
    <cellStyle name="ℓ_수량전체_도로수량양식 4" xfId="24114"/>
    <cellStyle name="ℓ_수량전체_도로수량양식 5" xfId="24115"/>
    <cellStyle name="ℓ_수량전체_도로수량양식_Sheet3" xfId="7881"/>
    <cellStyle name="ℓ_수량전체_도로수량양식_Sheet3 2" xfId="24116"/>
    <cellStyle name="ℓ_수량전체_도로수량양식_Sheet3 3" xfId="24117"/>
    <cellStyle name="ℓ_수량전체_도로수량양식_Sheet3 4" xfId="24118"/>
    <cellStyle name="ℓ_수량전체_도로수량양식_백련수량" xfId="7882"/>
    <cellStyle name="ℓ_수량전체_도로수량양식_백련수량 2" xfId="7883"/>
    <cellStyle name="ℓ_수량전체_도로수량양식_백련수량 2 2" xfId="24119"/>
    <cellStyle name="ℓ_수량전체_도로수량양식_백련수량 2 3" xfId="24120"/>
    <cellStyle name="ℓ_수량전체_도로수량양식_백련수량 2 4" xfId="24121"/>
    <cellStyle name="ℓ_수량전체_도로수량양식_백련수량 3" xfId="24122"/>
    <cellStyle name="ℓ_수량전체_도로수량양식_백련수량 4" xfId="24123"/>
    <cellStyle name="ℓ_수량전체_도로수량양식_백련수량 5" xfId="24124"/>
    <cellStyle name="ℓ_수량전체_도로수량양식_백련수량_Sheet3" xfId="7884"/>
    <cellStyle name="ℓ_수량전체_도로수량양식_백련수량_Sheet3 2" xfId="24125"/>
    <cellStyle name="ℓ_수량전체_도로수량양식_백련수량_Sheet3 3" xfId="24126"/>
    <cellStyle name="ℓ_수량전체_도로수량양식_백련수량_Sheet3 4" xfId="24127"/>
    <cellStyle name="ℓ_수량전체_도로수량양식_백련수량_상수도" xfId="7885"/>
    <cellStyle name="ℓ_수량전체_도로수량양식_백련수량_상수도 2" xfId="7886"/>
    <cellStyle name="ℓ_수량전체_도로수량양식_백련수량_상수도 2 2" xfId="24128"/>
    <cellStyle name="ℓ_수량전체_도로수량양식_백련수량_상수도 2 3" xfId="24129"/>
    <cellStyle name="ℓ_수량전체_도로수량양식_백련수량_상수도 2 4" xfId="24130"/>
    <cellStyle name="ℓ_수량전체_도로수량양식_백련수량_상수도 3" xfId="24131"/>
    <cellStyle name="ℓ_수량전체_도로수량양식_백련수량_상수도 4" xfId="24132"/>
    <cellStyle name="ℓ_수량전체_도로수량양식_백련수량_상수도 5" xfId="24133"/>
    <cellStyle name="ℓ_수량전체_도로수량양식_백련수량_상수도_Sheet3" xfId="7887"/>
    <cellStyle name="ℓ_수량전체_도로수량양식_백련수량_상수도_Sheet3 2" xfId="24134"/>
    <cellStyle name="ℓ_수량전체_도로수량양식_백련수량_상수도_Sheet3 3" xfId="24135"/>
    <cellStyle name="ℓ_수량전체_도로수량양식_백련수량_상수도_Sheet3 4" xfId="24136"/>
    <cellStyle name="ℓ_수량전체_도로수량양식_백련수량_측구공" xfId="7888"/>
    <cellStyle name="ℓ_수량전체_도로수량양식_백련수량_측구공 2" xfId="7889"/>
    <cellStyle name="ℓ_수량전체_도로수량양식_백련수량_측구공 2 2" xfId="24137"/>
    <cellStyle name="ℓ_수량전체_도로수량양식_백련수량_측구공 2 3" xfId="24138"/>
    <cellStyle name="ℓ_수량전체_도로수량양식_백련수량_측구공 2 4" xfId="24139"/>
    <cellStyle name="ℓ_수량전체_도로수량양식_백련수량_측구공 3" xfId="24140"/>
    <cellStyle name="ℓ_수량전체_도로수량양식_백련수량_측구공 4" xfId="24141"/>
    <cellStyle name="ℓ_수량전체_도로수량양식_백련수량_측구공 5" xfId="24142"/>
    <cellStyle name="ℓ_수량전체_도로수량양식_백련수량_측구공_Sheet3" xfId="7890"/>
    <cellStyle name="ℓ_수량전체_도로수량양식_백련수량_측구공_Sheet3 2" xfId="24143"/>
    <cellStyle name="ℓ_수량전체_도로수량양식_백련수량_측구공_Sheet3 3" xfId="24144"/>
    <cellStyle name="ℓ_수량전체_도로수량양식_백련수량_측구공_Sheet3 4" xfId="24145"/>
    <cellStyle name="ℓ_수량전체_도로수량양식_상수도" xfId="7891"/>
    <cellStyle name="ℓ_수량전체_도로수량양식_상수도 2" xfId="7892"/>
    <cellStyle name="ℓ_수량전체_도로수량양식_상수도 2 2" xfId="24146"/>
    <cellStyle name="ℓ_수량전체_도로수량양식_상수도 2 3" xfId="24147"/>
    <cellStyle name="ℓ_수량전체_도로수량양식_상수도 2 4" xfId="24148"/>
    <cellStyle name="ℓ_수량전체_도로수량양식_상수도 3" xfId="24149"/>
    <cellStyle name="ℓ_수량전체_도로수량양식_상수도 4" xfId="24150"/>
    <cellStyle name="ℓ_수량전체_도로수량양식_상수도 5" xfId="24151"/>
    <cellStyle name="ℓ_수량전체_도로수량양식_상수도_Sheet3" xfId="7893"/>
    <cellStyle name="ℓ_수량전체_도로수량양식_상수도_Sheet3 2" xfId="24152"/>
    <cellStyle name="ℓ_수량전체_도로수량양식_상수도_Sheet3 3" xfId="24153"/>
    <cellStyle name="ℓ_수량전체_도로수량양식_상수도_Sheet3 4" xfId="24154"/>
    <cellStyle name="ℓ_수량전체_도로수량양식_소광수량" xfId="7894"/>
    <cellStyle name="ℓ_수량전체_도로수량양식_소광수량 2" xfId="7895"/>
    <cellStyle name="ℓ_수량전체_도로수량양식_소광수량 2 2" xfId="24155"/>
    <cellStyle name="ℓ_수량전체_도로수량양식_소광수량 2 3" xfId="24156"/>
    <cellStyle name="ℓ_수량전체_도로수량양식_소광수량 2 4" xfId="24157"/>
    <cellStyle name="ℓ_수량전체_도로수량양식_소광수량 3" xfId="24158"/>
    <cellStyle name="ℓ_수량전체_도로수량양식_소광수량 4" xfId="24159"/>
    <cellStyle name="ℓ_수량전체_도로수량양식_소광수량 5" xfId="24160"/>
    <cellStyle name="ℓ_수량전체_도로수량양식_소광수량_Sheet3" xfId="7896"/>
    <cellStyle name="ℓ_수량전체_도로수량양식_소광수량_Sheet3 2" xfId="24161"/>
    <cellStyle name="ℓ_수량전체_도로수량양식_소광수량_Sheet3 3" xfId="24162"/>
    <cellStyle name="ℓ_수량전체_도로수량양식_소광수량_Sheet3 4" xfId="24163"/>
    <cellStyle name="ℓ_수량전체_도로수량양식_소광수량_상수도" xfId="7897"/>
    <cellStyle name="ℓ_수량전체_도로수량양식_소광수량_상수도 2" xfId="7898"/>
    <cellStyle name="ℓ_수량전체_도로수량양식_소광수량_상수도 2 2" xfId="24164"/>
    <cellStyle name="ℓ_수량전체_도로수량양식_소광수량_상수도 2 3" xfId="24165"/>
    <cellStyle name="ℓ_수량전체_도로수량양식_소광수량_상수도 2 4" xfId="24166"/>
    <cellStyle name="ℓ_수량전체_도로수량양식_소광수량_상수도 3" xfId="24167"/>
    <cellStyle name="ℓ_수량전체_도로수량양식_소광수량_상수도 4" xfId="24168"/>
    <cellStyle name="ℓ_수량전체_도로수량양식_소광수량_상수도 5" xfId="24169"/>
    <cellStyle name="ℓ_수량전체_도로수량양식_소광수량_상수도_Sheet3" xfId="7899"/>
    <cellStyle name="ℓ_수량전체_도로수량양식_소광수량_상수도_Sheet3 2" xfId="24170"/>
    <cellStyle name="ℓ_수량전체_도로수량양식_소광수량_상수도_Sheet3 3" xfId="24171"/>
    <cellStyle name="ℓ_수량전체_도로수량양식_소광수량_상수도_Sheet3 4" xfId="24172"/>
    <cellStyle name="ℓ_수량전체_도로수량양식_소광수량_측구공" xfId="7900"/>
    <cellStyle name="ℓ_수량전체_도로수량양식_소광수량_측구공 2" xfId="7901"/>
    <cellStyle name="ℓ_수량전체_도로수량양식_소광수량_측구공 2 2" xfId="24173"/>
    <cellStyle name="ℓ_수량전체_도로수량양식_소광수량_측구공 2 3" xfId="24174"/>
    <cellStyle name="ℓ_수량전체_도로수량양식_소광수량_측구공 2 4" xfId="24175"/>
    <cellStyle name="ℓ_수량전체_도로수량양식_소광수량_측구공 3" xfId="24176"/>
    <cellStyle name="ℓ_수량전체_도로수량양식_소광수량_측구공 4" xfId="24177"/>
    <cellStyle name="ℓ_수량전체_도로수량양식_소광수량_측구공 5" xfId="24178"/>
    <cellStyle name="ℓ_수량전체_도로수량양식_소광수량_측구공_Sheet3" xfId="7902"/>
    <cellStyle name="ℓ_수량전체_도로수량양식_소광수량_측구공_Sheet3 2" xfId="24179"/>
    <cellStyle name="ℓ_수량전체_도로수량양식_소광수량_측구공_Sheet3 3" xfId="24180"/>
    <cellStyle name="ℓ_수량전체_도로수량양식_소광수량_측구공_Sheet3 4" xfId="24181"/>
    <cellStyle name="ℓ_수량전체_도로수량양식_장신수량" xfId="7903"/>
    <cellStyle name="ℓ_수량전체_도로수량양식_장신수량 2" xfId="7904"/>
    <cellStyle name="ℓ_수량전체_도로수량양식_장신수량 2 2" xfId="24182"/>
    <cellStyle name="ℓ_수량전체_도로수량양식_장신수량 2 3" xfId="24183"/>
    <cellStyle name="ℓ_수량전체_도로수량양식_장신수량 2 4" xfId="24184"/>
    <cellStyle name="ℓ_수량전체_도로수량양식_장신수량 3" xfId="24185"/>
    <cellStyle name="ℓ_수량전체_도로수량양식_장신수량 4" xfId="24186"/>
    <cellStyle name="ℓ_수량전체_도로수량양식_장신수량 5" xfId="24187"/>
    <cellStyle name="ℓ_수량전체_도로수량양식_장신수량_Sheet3" xfId="7905"/>
    <cellStyle name="ℓ_수량전체_도로수량양식_장신수량_Sheet3 2" xfId="24188"/>
    <cellStyle name="ℓ_수량전체_도로수량양식_장신수량_Sheet3 3" xfId="24189"/>
    <cellStyle name="ℓ_수량전체_도로수량양식_장신수량_Sheet3 4" xfId="24190"/>
    <cellStyle name="ℓ_수량전체_도로수량양식_장신수량_상수도" xfId="7906"/>
    <cellStyle name="ℓ_수량전체_도로수량양식_장신수량_상수도 2" xfId="7907"/>
    <cellStyle name="ℓ_수량전체_도로수량양식_장신수량_상수도 2 2" xfId="24191"/>
    <cellStyle name="ℓ_수량전체_도로수량양식_장신수량_상수도 2 3" xfId="24192"/>
    <cellStyle name="ℓ_수량전체_도로수량양식_장신수량_상수도 2 4" xfId="24193"/>
    <cellStyle name="ℓ_수량전체_도로수량양식_장신수량_상수도 3" xfId="24194"/>
    <cellStyle name="ℓ_수량전체_도로수량양식_장신수량_상수도 4" xfId="24195"/>
    <cellStyle name="ℓ_수량전체_도로수량양식_장신수량_상수도 5" xfId="24196"/>
    <cellStyle name="ℓ_수량전체_도로수량양식_장신수량_상수도_Sheet3" xfId="7908"/>
    <cellStyle name="ℓ_수량전체_도로수량양식_장신수량_상수도_Sheet3 2" xfId="24197"/>
    <cellStyle name="ℓ_수량전체_도로수량양식_장신수량_상수도_Sheet3 3" xfId="24198"/>
    <cellStyle name="ℓ_수량전체_도로수량양식_장신수량_상수도_Sheet3 4" xfId="24199"/>
    <cellStyle name="ℓ_수량전체_도로수량양식_장신수량_측구공" xfId="7909"/>
    <cellStyle name="ℓ_수량전체_도로수량양식_장신수량_측구공 2" xfId="7910"/>
    <cellStyle name="ℓ_수량전체_도로수량양식_장신수량_측구공 2 2" xfId="24200"/>
    <cellStyle name="ℓ_수량전체_도로수량양식_장신수량_측구공 2 3" xfId="24201"/>
    <cellStyle name="ℓ_수량전체_도로수량양식_장신수량_측구공 2 4" xfId="24202"/>
    <cellStyle name="ℓ_수량전체_도로수량양식_장신수량_측구공 3" xfId="24203"/>
    <cellStyle name="ℓ_수량전체_도로수량양식_장신수량_측구공 4" xfId="24204"/>
    <cellStyle name="ℓ_수량전체_도로수량양식_장신수량_측구공 5" xfId="24205"/>
    <cellStyle name="ℓ_수량전체_도로수량양식_장신수량_측구공_Sheet3" xfId="7911"/>
    <cellStyle name="ℓ_수량전체_도로수량양식_장신수량_측구공_Sheet3 2" xfId="24206"/>
    <cellStyle name="ℓ_수량전체_도로수량양식_장신수량_측구공_Sheet3 3" xfId="24207"/>
    <cellStyle name="ℓ_수량전체_도로수량양식_장신수량_측구공_Sheet3 4" xfId="24208"/>
    <cellStyle name="ℓ_수량전체_도로수량양식_측구공" xfId="7912"/>
    <cellStyle name="ℓ_수량전체_도로수량양식_측구공 2" xfId="7913"/>
    <cellStyle name="ℓ_수량전체_도로수량양식_측구공 2 2" xfId="24209"/>
    <cellStyle name="ℓ_수량전체_도로수량양식_측구공 2 3" xfId="24210"/>
    <cellStyle name="ℓ_수량전체_도로수량양식_측구공 2 4" xfId="24211"/>
    <cellStyle name="ℓ_수량전체_도로수량양식_측구공 3" xfId="24212"/>
    <cellStyle name="ℓ_수량전체_도로수량양식_측구공 4" xfId="24213"/>
    <cellStyle name="ℓ_수량전체_도로수량양식_측구공 5" xfId="24214"/>
    <cellStyle name="ℓ_수량전체_도로수량양식_측구공_Sheet3" xfId="7914"/>
    <cellStyle name="ℓ_수량전체_도로수량양식_측구공_Sheet3 2" xfId="24215"/>
    <cellStyle name="ℓ_수량전체_도로수량양식_측구공_Sheet3 3" xfId="24216"/>
    <cellStyle name="ℓ_수량전체_도로수량양식_측구공_Sheet3 4" xfId="24217"/>
    <cellStyle name="ℓ_수량전체_백련수량" xfId="7915"/>
    <cellStyle name="ℓ_수량전체_백련수량 2" xfId="7916"/>
    <cellStyle name="ℓ_수량전체_백련수량 2 2" xfId="24218"/>
    <cellStyle name="ℓ_수량전체_백련수량 2 3" xfId="24219"/>
    <cellStyle name="ℓ_수량전체_백련수량 2 4" xfId="24220"/>
    <cellStyle name="ℓ_수량전체_백련수량 3" xfId="24221"/>
    <cellStyle name="ℓ_수량전체_백련수량 4" xfId="24222"/>
    <cellStyle name="ℓ_수량전체_백련수량 5" xfId="24223"/>
    <cellStyle name="ℓ_수량전체_백련수량_Sheet3" xfId="7917"/>
    <cellStyle name="ℓ_수량전체_백련수량_Sheet3 2" xfId="24224"/>
    <cellStyle name="ℓ_수량전체_백련수량_Sheet3 3" xfId="24225"/>
    <cellStyle name="ℓ_수량전체_백련수량_Sheet3 4" xfId="24226"/>
    <cellStyle name="ℓ_수량전체_백련수량_상수도" xfId="7918"/>
    <cellStyle name="ℓ_수량전체_백련수량_상수도 2" xfId="7919"/>
    <cellStyle name="ℓ_수량전체_백련수량_상수도 2 2" xfId="24227"/>
    <cellStyle name="ℓ_수량전체_백련수량_상수도 2 3" xfId="24228"/>
    <cellStyle name="ℓ_수량전체_백련수량_상수도 2 4" xfId="24229"/>
    <cellStyle name="ℓ_수량전체_백련수량_상수도 3" xfId="24230"/>
    <cellStyle name="ℓ_수량전체_백련수량_상수도 4" xfId="24231"/>
    <cellStyle name="ℓ_수량전체_백련수량_상수도 5" xfId="24232"/>
    <cellStyle name="ℓ_수량전체_백련수량_상수도_Sheet3" xfId="7920"/>
    <cellStyle name="ℓ_수량전체_백련수량_상수도_Sheet3 2" xfId="24233"/>
    <cellStyle name="ℓ_수량전체_백련수량_상수도_Sheet3 3" xfId="24234"/>
    <cellStyle name="ℓ_수량전체_백련수량_상수도_Sheet3 4" xfId="24235"/>
    <cellStyle name="ℓ_수량전체_백련수량_측구공" xfId="7921"/>
    <cellStyle name="ℓ_수량전체_백련수량_측구공 2" xfId="7922"/>
    <cellStyle name="ℓ_수량전체_백련수량_측구공 2 2" xfId="24236"/>
    <cellStyle name="ℓ_수량전체_백련수량_측구공 2 3" xfId="24237"/>
    <cellStyle name="ℓ_수량전체_백련수량_측구공 2 4" xfId="24238"/>
    <cellStyle name="ℓ_수량전체_백련수량_측구공 3" xfId="24239"/>
    <cellStyle name="ℓ_수량전체_백련수량_측구공 4" xfId="24240"/>
    <cellStyle name="ℓ_수량전체_백련수량_측구공 5" xfId="24241"/>
    <cellStyle name="ℓ_수량전체_백련수량_측구공_Sheet3" xfId="7923"/>
    <cellStyle name="ℓ_수량전체_백련수량_측구공_Sheet3 2" xfId="24242"/>
    <cellStyle name="ℓ_수량전체_백련수량_측구공_Sheet3 3" xfId="24243"/>
    <cellStyle name="ℓ_수량전체_백련수량_측구공_Sheet3 4" xfId="24244"/>
    <cellStyle name="ℓ_수량전체_상수도" xfId="7924"/>
    <cellStyle name="ℓ_수량전체_상수도 2" xfId="7925"/>
    <cellStyle name="ℓ_수량전체_상수도 2 2" xfId="24245"/>
    <cellStyle name="ℓ_수량전체_상수도 2 3" xfId="24246"/>
    <cellStyle name="ℓ_수량전체_상수도 2 4" xfId="24247"/>
    <cellStyle name="ℓ_수량전체_상수도 3" xfId="24248"/>
    <cellStyle name="ℓ_수량전체_상수도 4" xfId="24249"/>
    <cellStyle name="ℓ_수량전체_상수도 5" xfId="24250"/>
    <cellStyle name="ℓ_수량전체_상수도_Sheet3" xfId="7926"/>
    <cellStyle name="ℓ_수량전체_상수도_Sheet3 2" xfId="24251"/>
    <cellStyle name="ℓ_수량전체_상수도_Sheet3 3" xfId="24252"/>
    <cellStyle name="ℓ_수량전체_상수도_Sheet3 4" xfId="24253"/>
    <cellStyle name="ℓ_수량전체_소광수량" xfId="7927"/>
    <cellStyle name="ℓ_수량전체_소광수량 2" xfId="7928"/>
    <cellStyle name="ℓ_수량전체_소광수량 2 2" xfId="24254"/>
    <cellStyle name="ℓ_수량전체_소광수량 2 3" xfId="24255"/>
    <cellStyle name="ℓ_수량전체_소광수량 2 4" xfId="24256"/>
    <cellStyle name="ℓ_수량전체_소광수량 3" xfId="24257"/>
    <cellStyle name="ℓ_수량전체_소광수량 4" xfId="24258"/>
    <cellStyle name="ℓ_수량전체_소광수량 5" xfId="24259"/>
    <cellStyle name="ℓ_수량전체_소광수량_Sheet3" xfId="7929"/>
    <cellStyle name="ℓ_수량전체_소광수량_Sheet3 2" xfId="24260"/>
    <cellStyle name="ℓ_수량전체_소광수량_Sheet3 3" xfId="24261"/>
    <cellStyle name="ℓ_수량전체_소광수량_Sheet3 4" xfId="24262"/>
    <cellStyle name="ℓ_수량전체_소광수량_상수도" xfId="7930"/>
    <cellStyle name="ℓ_수량전체_소광수량_상수도 2" xfId="7931"/>
    <cellStyle name="ℓ_수량전체_소광수량_상수도 2 2" xfId="24263"/>
    <cellStyle name="ℓ_수량전체_소광수량_상수도 2 3" xfId="24264"/>
    <cellStyle name="ℓ_수량전체_소광수량_상수도 2 4" xfId="24265"/>
    <cellStyle name="ℓ_수량전체_소광수량_상수도 3" xfId="24266"/>
    <cellStyle name="ℓ_수량전체_소광수량_상수도 4" xfId="24267"/>
    <cellStyle name="ℓ_수량전체_소광수량_상수도 5" xfId="24268"/>
    <cellStyle name="ℓ_수량전체_소광수량_상수도_Sheet3" xfId="7932"/>
    <cellStyle name="ℓ_수량전체_소광수량_상수도_Sheet3 2" xfId="24269"/>
    <cellStyle name="ℓ_수량전체_소광수량_상수도_Sheet3 3" xfId="24270"/>
    <cellStyle name="ℓ_수량전체_소광수량_상수도_Sheet3 4" xfId="24271"/>
    <cellStyle name="ℓ_수량전체_소광수량_측구공" xfId="7933"/>
    <cellStyle name="ℓ_수량전체_소광수량_측구공 2" xfId="7934"/>
    <cellStyle name="ℓ_수량전체_소광수량_측구공 2 2" xfId="24272"/>
    <cellStyle name="ℓ_수량전체_소광수량_측구공 2 3" xfId="24273"/>
    <cellStyle name="ℓ_수량전체_소광수량_측구공 2 4" xfId="24274"/>
    <cellStyle name="ℓ_수량전체_소광수량_측구공 3" xfId="24275"/>
    <cellStyle name="ℓ_수량전체_소광수량_측구공 4" xfId="24276"/>
    <cellStyle name="ℓ_수량전체_소광수량_측구공 5" xfId="24277"/>
    <cellStyle name="ℓ_수량전체_소광수량_측구공_Sheet3" xfId="7935"/>
    <cellStyle name="ℓ_수량전체_소광수량_측구공_Sheet3 2" xfId="24278"/>
    <cellStyle name="ℓ_수량전체_소광수량_측구공_Sheet3 3" xfId="24279"/>
    <cellStyle name="ℓ_수량전체_소광수량_측구공_Sheet3 4" xfId="24280"/>
    <cellStyle name="ℓ_수량전체_수량산출" xfId="7936"/>
    <cellStyle name="ℓ_수량전체_수량산출 2" xfId="7937"/>
    <cellStyle name="ℓ_수량전체_수량산출 2 2" xfId="24281"/>
    <cellStyle name="ℓ_수량전체_수량산출 2 3" xfId="24282"/>
    <cellStyle name="ℓ_수량전체_수량산출 2 4" xfId="24283"/>
    <cellStyle name="ℓ_수량전체_수량산출 3" xfId="24284"/>
    <cellStyle name="ℓ_수량전체_수량산출 4" xfId="24285"/>
    <cellStyle name="ℓ_수량전체_수량산출 5" xfId="24286"/>
    <cellStyle name="ℓ_수량전체_수량산출_Sheet3" xfId="7938"/>
    <cellStyle name="ℓ_수량전체_수량산출_Sheet3 2" xfId="24287"/>
    <cellStyle name="ℓ_수량전체_수량산출_Sheet3 3" xfId="24288"/>
    <cellStyle name="ℓ_수량전체_수량산출_Sheet3 4" xfId="24289"/>
    <cellStyle name="ℓ_수량전체_수량산출_백련수량" xfId="7939"/>
    <cellStyle name="ℓ_수량전체_수량산출_백련수량 2" xfId="7940"/>
    <cellStyle name="ℓ_수량전체_수량산출_백련수량 2 2" xfId="24290"/>
    <cellStyle name="ℓ_수량전체_수량산출_백련수량 2 3" xfId="24291"/>
    <cellStyle name="ℓ_수량전체_수량산출_백련수량 2 4" xfId="24292"/>
    <cellStyle name="ℓ_수량전체_수량산출_백련수량 3" xfId="24293"/>
    <cellStyle name="ℓ_수량전체_수량산출_백련수량 4" xfId="24294"/>
    <cellStyle name="ℓ_수량전체_수량산출_백련수량 5" xfId="24295"/>
    <cellStyle name="ℓ_수량전체_수량산출_백련수량_Sheet3" xfId="7941"/>
    <cellStyle name="ℓ_수량전체_수량산출_백련수량_Sheet3 2" xfId="24296"/>
    <cellStyle name="ℓ_수량전체_수량산출_백련수량_Sheet3 3" xfId="24297"/>
    <cellStyle name="ℓ_수량전체_수량산출_백련수량_Sheet3 4" xfId="24298"/>
    <cellStyle name="ℓ_수량전체_수량산출_백련수량_상수도" xfId="7942"/>
    <cellStyle name="ℓ_수량전체_수량산출_백련수량_상수도 2" xfId="7943"/>
    <cellStyle name="ℓ_수량전체_수량산출_백련수량_상수도 2 2" xfId="24299"/>
    <cellStyle name="ℓ_수량전체_수량산출_백련수량_상수도 2 3" xfId="24300"/>
    <cellStyle name="ℓ_수량전체_수량산출_백련수량_상수도 2 4" xfId="24301"/>
    <cellStyle name="ℓ_수량전체_수량산출_백련수량_상수도 3" xfId="24302"/>
    <cellStyle name="ℓ_수량전체_수량산출_백련수량_상수도 4" xfId="24303"/>
    <cellStyle name="ℓ_수량전체_수량산출_백련수량_상수도 5" xfId="24304"/>
    <cellStyle name="ℓ_수량전체_수량산출_백련수량_상수도_Sheet3" xfId="7944"/>
    <cellStyle name="ℓ_수량전체_수량산출_백련수량_상수도_Sheet3 2" xfId="24305"/>
    <cellStyle name="ℓ_수량전체_수량산출_백련수량_상수도_Sheet3 3" xfId="24306"/>
    <cellStyle name="ℓ_수량전체_수량산출_백련수량_상수도_Sheet3 4" xfId="24307"/>
    <cellStyle name="ℓ_수량전체_수량산출_백련수량_측구공" xfId="7945"/>
    <cellStyle name="ℓ_수량전체_수량산출_백련수량_측구공 2" xfId="7946"/>
    <cellStyle name="ℓ_수량전체_수량산출_백련수량_측구공 2 2" xfId="24308"/>
    <cellStyle name="ℓ_수량전체_수량산출_백련수량_측구공 2 3" xfId="24309"/>
    <cellStyle name="ℓ_수량전체_수량산출_백련수량_측구공 2 4" xfId="24310"/>
    <cellStyle name="ℓ_수량전체_수량산출_백련수량_측구공 3" xfId="24311"/>
    <cellStyle name="ℓ_수량전체_수량산출_백련수량_측구공 4" xfId="24312"/>
    <cellStyle name="ℓ_수량전체_수량산출_백련수량_측구공 5" xfId="24313"/>
    <cellStyle name="ℓ_수량전체_수량산출_백련수량_측구공_Sheet3" xfId="7947"/>
    <cellStyle name="ℓ_수량전체_수량산출_백련수량_측구공_Sheet3 2" xfId="24314"/>
    <cellStyle name="ℓ_수량전체_수량산출_백련수량_측구공_Sheet3 3" xfId="24315"/>
    <cellStyle name="ℓ_수량전체_수량산출_백련수량_측구공_Sheet3 4" xfId="24316"/>
    <cellStyle name="ℓ_수량전체_수량산출_상수도" xfId="7948"/>
    <cellStyle name="ℓ_수량전체_수량산출_상수도 2" xfId="7949"/>
    <cellStyle name="ℓ_수량전체_수량산출_상수도 2 2" xfId="24317"/>
    <cellStyle name="ℓ_수량전체_수량산출_상수도 2 3" xfId="24318"/>
    <cellStyle name="ℓ_수량전체_수량산출_상수도 2 4" xfId="24319"/>
    <cellStyle name="ℓ_수량전체_수량산출_상수도 3" xfId="24320"/>
    <cellStyle name="ℓ_수량전체_수량산출_상수도 4" xfId="24321"/>
    <cellStyle name="ℓ_수량전체_수량산출_상수도 5" xfId="24322"/>
    <cellStyle name="ℓ_수량전체_수량산출_상수도_Sheet3" xfId="7950"/>
    <cellStyle name="ℓ_수량전체_수량산출_상수도_Sheet3 2" xfId="24323"/>
    <cellStyle name="ℓ_수량전체_수량산출_상수도_Sheet3 3" xfId="24324"/>
    <cellStyle name="ℓ_수량전체_수량산출_상수도_Sheet3 4" xfId="24325"/>
    <cellStyle name="ℓ_수량전체_수량산출_소광수량" xfId="7951"/>
    <cellStyle name="ℓ_수량전체_수량산출_소광수량 2" xfId="7952"/>
    <cellStyle name="ℓ_수량전체_수량산출_소광수량 2 2" xfId="24326"/>
    <cellStyle name="ℓ_수량전체_수량산출_소광수량 2 3" xfId="24327"/>
    <cellStyle name="ℓ_수량전체_수량산출_소광수량 2 4" xfId="24328"/>
    <cellStyle name="ℓ_수량전체_수량산출_소광수량 3" xfId="24329"/>
    <cellStyle name="ℓ_수량전체_수량산출_소광수량 4" xfId="24330"/>
    <cellStyle name="ℓ_수량전체_수량산출_소광수량 5" xfId="24331"/>
    <cellStyle name="ℓ_수량전체_수량산출_소광수량_Sheet3" xfId="7953"/>
    <cellStyle name="ℓ_수량전체_수량산출_소광수량_Sheet3 2" xfId="24332"/>
    <cellStyle name="ℓ_수량전체_수량산출_소광수량_Sheet3 3" xfId="24333"/>
    <cellStyle name="ℓ_수량전체_수량산출_소광수량_Sheet3 4" xfId="24334"/>
    <cellStyle name="ℓ_수량전체_수량산출_소광수량_상수도" xfId="7954"/>
    <cellStyle name="ℓ_수량전체_수량산출_소광수량_상수도 2" xfId="7955"/>
    <cellStyle name="ℓ_수량전체_수량산출_소광수량_상수도 2 2" xfId="24335"/>
    <cellStyle name="ℓ_수량전체_수량산출_소광수량_상수도 2 3" xfId="24336"/>
    <cellStyle name="ℓ_수량전체_수량산출_소광수량_상수도 2 4" xfId="24337"/>
    <cellStyle name="ℓ_수량전체_수량산출_소광수량_상수도 3" xfId="24338"/>
    <cellStyle name="ℓ_수량전체_수량산출_소광수량_상수도 4" xfId="24339"/>
    <cellStyle name="ℓ_수량전체_수량산출_소광수량_상수도 5" xfId="24340"/>
    <cellStyle name="ℓ_수량전체_수량산출_소광수량_상수도_Sheet3" xfId="7956"/>
    <cellStyle name="ℓ_수량전체_수량산출_소광수량_상수도_Sheet3 2" xfId="24341"/>
    <cellStyle name="ℓ_수량전체_수량산출_소광수량_상수도_Sheet3 3" xfId="24342"/>
    <cellStyle name="ℓ_수량전체_수량산출_소광수량_상수도_Sheet3 4" xfId="24343"/>
    <cellStyle name="ℓ_수량전체_수량산출_소광수량_측구공" xfId="7957"/>
    <cellStyle name="ℓ_수량전체_수량산출_소광수량_측구공 2" xfId="7958"/>
    <cellStyle name="ℓ_수량전체_수량산출_소광수량_측구공 2 2" xfId="24344"/>
    <cellStyle name="ℓ_수량전체_수량산출_소광수량_측구공 2 3" xfId="24345"/>
    <cellStyle name="ℓ_수량전체_수량산출_소광수량_측구공 2 4" xfId="24346"/>
    <cellStyle name="ℓ_수량전체_수량산출_소광수량_측구공 3" xfId="24347"/>
    <cellStyle name="ℓ_수량전체_수량산출_소광수량_측구공 4" xfId="24348"/>
    <cellStyle name="ℓ_수량전체_수량산출_소광수량_측구공 5" xfId="24349"/>
    <cellStyle name="ℓ_수량전체_수량산출_소광수량_측구공_Sheet3" xfId="7959"/>
    <cellStyle name="ℓ_수량전체_수량산출_소광수량_측구공_Sheet3 2" xfId="24350"/>
    <cellStyle name="ℓ_수량전체_수량산출_소광수량_측구공_Sheet3 3" xfId="24351"/>
    <cellStyle name="ℓ_수량전체_수량산출_소광수량_측구공_Sheet3 4" xfId="24352"/>
    <cellStyle name="ℓ_수량전체_수량산출_장신수량" xfId="7960"/>
    <cellStyle name="ℓ_수량전체_수량산출_장신수량 2" xfId="7961"/>
    <cellStyle name="ℓ_수량전체_수량산출_장신수량 2 2" xfId="24353"/>
    <cellStyle name="ℓ_수량전체_수량산출_장신수량 2 3" xfId="24354"/>
    <cellStyle name="ℓ_수량전체_수량산출_장신수량 2 4" xfId="24355"/>
    <cellStyle name="ℓ_수량전체_수량산출_장신수량 3" xfId="24356"/>
    <cellStyle name="ℓ_수량전체_수량산출_장신수량 4" xfId="24357"/>
    <cellStyle name="ℓ_수량전체_수량산출_장신수량 5" xfId="24358"/>
    <cellStyle name="ℓ_수량전체_수량산출_장신수량_Sheet3" xfId="7962"/>
    <cellStyle name="ℓ_수량전체_수량산출_장신수량_Sheet3 2" xfId="24359"/>
    <cellStyle name="ℓ_수량전체_수량산출_장신수량_Sheet3 3" xfId="24360"/>
    <cellStyle name="ℓ_수량전체_수량산출_장신수량_Sheet3 4" xfId="24361"/>
    <cellStyle name="ℓ_수량전체_수량산출_장신수량_상수도" xfId="7963"/>
    <cellStyle name="ℓ_수량전체_수량산출_장신수량_상수도 2" xfId="7964"/>
    <cellStyle name="ℓ_수량전체_수량산출_장신수량_상수도 2 2" xfId="24362"/>
    <cellStyle name="ℓ_수량전체_수량산출_장신수량_상수도 2 3" xfId="24363"/>
    <cellStyle name="ℓ_수량전체_수량산출_장신수량_상수도 2 4" xfId="24364"/>
    <cellStyle name="ℓ_수량전체_수량산출_장신수량_상수도 3" xfId="24365"/>
    <cellStyle name="ℓ_수량전체_수량산출_장신수량_상수도 4" xfId="24366"/>
    <cellStyle name="ℓ_수량전체_수량산출_장신수량_상수도 5" xfId="24367"/>
    <cellStyle name="ℓ_수량전체_수량산출_장신수량_상수도_Sheet3" xfId="7965"/>
    <cellStyle name="ℓ_수량전체_수량산출_장신수량_상수도_Sheet3 2" xfId="24368"/>
    <cellStyle name="ℓ_수량전체_수량산출_장신수량_상수도_Sheet3 3" xfId="24369"/>
    <cellStyle name="ℓ_수량전체_수량산출_장신수량_상수도_Sheet3 4" xfId="24370"/>
    <cellStyle name="ℓ_수량전체_수량산출_장신수량_측구공" xfId="7966"/>
    <cellStyle name="ℓ_수량전체_수량산출_장신수량_측구공 2" xfId="7967"/>
    <cellStyle name="ℓ_수량전체_수량산출_장신수량_측구공 2 2" xfId="24371"/>
    <cellStyle name="ℓ_수량전체_수량산출_장신수량_측구공 2 3" xfId="24372"/>
    <cellStyle name="ℓ_수량전체_수량산출_장신수량_측구공 2 4" xfId="24373"/>
    <cellStyle name="ℓ_수량전체_수량산출_장신수량_측구공 3" xfId="24374"/>
    <cellStyle name="ℓ_수량전체_수량산출_장신수량_측구공 4" xfId="24375"/>
    <cellStyle name="ℓ_수량전체_수량산출_장신수량_측구공 5" xfId="24376"/>
    <cellStyle name="ℓ_수량전체_수량산출_장신수량_측구공_Sheet3" xfId="7968"/>
    <cellStyle name="ℓ_수량전체_수량산출_장신수량_측구공_Sheet3 2" xfId="24377"/>
    <cellStyle name="ℓ_수량전체_수량산출_장신수량_측구공_Sheet3 3" xfId="24378"/>
    <cellStyle name="ℓ_수량전체_수량산출_장신수량_측구공_Sheet3 4" xfId="24379"/>
    <cellStyle name="ℓ_수량전체_수량산출_측구공" xfId="7969"/>
    <cellStyle name="ℓ_수량전체_수량산출_측구공 2" xfId="7970"/>
    <cellStyle name="ℓ_수량전체_수량산출_측구공 2 2" xfId="24380"/>
    <cellStyle name="ℓ_수량전체_수량산출_측구공 2 3" xfId="24381"/>
    <cellStyle name="ℓ_수량전체_수량산출_측구공 2 4" xfId="24382"/>
    <cellStyle name="ℓ_수량전체_수량산출_측구공 3" xfId="24383"/>
    <cellStyle name="ℓ_수량전체_수량산출_측구공 4" xfId="24384"/>
    <cellStyle name="ℓ_수량전체_수량산출_측구공 5" xfId="24385"/>
    <cellStyle name="ℓ_수량전체_수량산출_측구공_Sheet3" xfId="7971"/>
    <cellStyle name="ℓ_수량전체_수량산출_측구공_Sheet3 2" xfId="24386"/>
    <cellStyle name="ℓ_수량전체_수량산출_측구공_Sheet3 3" xfId="24387"/>
    <cellStyle name="ℓ_수량전체_수량산출_측구공_Sheet3 4" xfId="24388"/>
    <cellStyle name="ℓ_수량전체_인월중군소하천" xfId="7972"/>
    <cellStyle name="ℓ_수량전체_인월중군소하천 2" xfId="7973"/>
    <cellStyle name="ℓ_수량전체_인월중군소하천 2 2" xfId="24389"/>
    <cellStyle name="ℓ_수량전체_인월중군소하천 2 3" xfId="24390"/>
    <cellStyle name="ℓ_수량전체_인월중군소하천 2 4" xfId="24391"/>
    <cellStyle name="ℓ_수량전체_인월중군소하천 3" xfId="24392"/>
    <cellStyle name="ℓ_수량전체_인월중군소하천 4" xfId="24393"/>
    <cellStyle name="ℓ_수량전체_인월중군소하천 5" xfId="24394"/>
    <cellStyle name="ℓ_수량전체_인월중군소하천_Sheet3" xfId="7974"/>
    <cellStyle name="ℓ_수량전체_인월중군소하천_Sheet3 2" xfId="24395"/>
    <cellStyle name="ℓ_수량전체_인월중군소하천_Sheet3 3" xfId="24396"/>
    <cellStyle name="ℓ_수량전체_인월중군소하천_Sheet3 4" xfId="24397"/>
    <cellStyle name="ℓ_수량전체_인월중군소하천_백련수량" xfId="7975"/>
    <cellStyle name="ℓ_수량전체_인월중군소하천_백련수량 2" xfId="7976"/>
    <cellStyle name="ℓ_수량전체_인월중군소하천_백련수량 2 2" xfId="24398"/>
    <cellStyle name="ℓ_수량전체_인월중군소하천_백련수량 2 3" xfId="24399"/>
    <cellStyle name="ℓ_수량전체_인월중군소하천_백련수량 2 4" xfId="24400"/>
    <cellStyle name="ℓ_수량전체_인월중군소하천_백련수량 3" xfId="24401"/>
    <cellStyle name="ℓ_수량전체_인월중군소하천_백련수량 4" xfId="24402"/>
    <cellStyle name="ℓ_수량전체_인월중군소하천_백련수량 5" xfId="24403"/>
    <cellStyle name="ℓ_수량전체_인월중군소하천_백련수량_Sheet3" xfId="7977"/>
    <cellStyle name="ℓ_수량전체_인월중군소하천_백련수량_Sheet3 2" xfId="24404"/>
    <cellStyle name="ℓ_수량전체_인월중군소하천_백련수량_Sheet3 3" xfId="24405"/>
    <cellStyle name="ℓ_수량전체_인월중군소하천_백련수량_Sheet3 4" xfId="24406"/>
    <cellStyle name="ℓ_수량전체_인월중군소하천_백련수량_상수도" xfId="7978"/>
    <cellStyle name="ℓ_수량전체_인월중군소하천_백련수량_상수도 2" xfId="7979"/>
    <cellStyle name="ℓ_수량전체_인월중군소하천_백련수량_상수도 2 2" xfId="24407"/>
    <cellStyle name="ℓ_수량전체_인월중군소하천_백련수량_상수도 2 3" xfId="24408"/>
    <cellStyle name="ℓ_수량전체_인월중군소하천_백련수량_상수도 2 4" xfId="24409"/>
    <cellStyle name="ℓ_수량전체_인월중군소하천_백련수량_상수도 3" xfId="24410"/>
    <cellStyle name="ℓ_수량전체_인월중군소하천_백련수량_상수도 4" xfId="24411"/>
    <cellStyle name="ℓ_수량전체_인월중군소하천_백련수량_상수도 5" xfId="24412"/>
    <cellStyle name="ℓ_수량전체_인월중군소하천_백련수량_상수도_Sheet3" xfId="7980"/>
    <cellStyle name="ℓ_수량전체_인월중군소하천_백련수량_상수도_Sheet3 2" xfId="24413"/>
    <cellStyle name="ℓ_수량전체_인월중군소하천_백련수량_상수도_Sheet3 3" xfId="24414"/>
    <cellStyle name="ℓ_수량전체_인월중군소하천_백련수량_상수도_Sheet3 4" xfId="24415"/>
    <cellStyle name="ℓ_수량전체_인월중군소하천_백련수량_측구공" xfId="7981"/>
    <cellStyle name="ℓ_수량전체_인월중군소하천_백련수량_측구공 2" xfId="7982"/>
    <cellStyle name="ℓ_수량전체_인월중군소하천_백련수량_측구공 2 2" xfId="24416"/>
    <cellStyle name="ℓ_수량전체_인월중군소하천_백련수량_측구공 2 3" xfId="24417"/>
    <cellStyle name="ℓ_수량전체_인월중군소하천_백련수량_측구공 2 4" xfId="24418"/>
    <cellStyle name="ℓ_수량전체_인월중군소하천_백련수량_측구공 3" xfId="24419"/>
    <cellStyle name="ℓ_수량전체_인월중군소하천_백련수량_측구공 4" xfId="24420"/>
    <cellStyle name="ℓ_수량전체_인월중군소하천_백련수량_측구공 5" xfId="24421"/>
    <cellStyle name="ℓ_수량전체_인월중군소하천_백련수량_측구공_Sheet3" xfId="7983"/>
    <cellStyle name="ℓ_수량전체_인월중군소하천_백련수량_측구공_Sheet3 2" xfId="24422"/>
    <cellStyle name="ℓ_수량전체_인월중군소하천_백련수량_측구공_Sheet3 3" xfId="24423"/>
    <cellStyle name="ℓ_수량전체_인월중군소하천_백련수량_측구공_Sheet3 4" xfId="24424"/>
    <cellStyle name="ℓ_수량전체_인월중군소하천_상수도" xfId="7984"/>
    <cellStyle name="ℓ_수량전체_인월중군소하천_상수도 2" xfId="7985"/>
    <cellStyle name="ℓ_수량전체_인월중군소하천_상수도 2 2" xfId="24425"/>
    <cellStyle name="ℓ_수량전체_인월중군소하천_상수도 2 3" xfId="24426"/>
    <cellStyle name="ℓ_수량전체_인월중군소하천_상수도 2 4" xfId="24427"/>
    <cellStyle name="ℓ_수량전체_인월중군소하천_상수도 3" xfId="24428"/>
    <cellStyle name="ℓ_수량전체_인월중군소하천_상수도 4" xfId="24429"/>
    <cellStyle name="ℓ_수량전체_인월중군소하천_상수도 5" xfId="24430"/>
    <cellStyle name="ℓ_수량전체_인월중군소하천_상수도_Sheet3" xfId="7986"/>
    <cellStyle name="ℓ_수량전체_인월중군소하천_상수도_Sheet3 2" xfId="24431"/>
    <cellStyle name="ℓ_수량전체_인월중군소하천_상수도_Sheet3 3" xfId="24432"/>
    <cellStyle name="ℓ_수량전체_인월중군소하천_상수도_Sheet3 4" xfId="24433"/>
    <cellStyle name="ℓ_수량전체_인월중군소하천_소광수량" xfId="7987"/>
    <cellStyle name="ℓ_수량전체_인월중군소하천_소광수량 2" xfId="7988"/>
    <cellStyle name="ℓ_수량전체_인월중군소하천_소광수량 2 2" xfId="24434"/>
    <cellStyle name="ℓ_수량전체_인월중군소하천_소광수량 2 3" xfId="24435"/>
    <cellStyle name="ℓ_수량전체_인월중군소하천_소광수량 2 4" xfId="24436"/>
    <cellStyle name="ℓ_수량전체_인월중군소하천_소광수량 3" xfId="24437"/>
    <cellStyle name="ℓ_수량전체_인월중군소하천_소광수량 4" xfId="24438"/>
    <cellStyle name="ℓ_수량전체_인월중군소하천_소광수량 5" xfId="24439"/>
    <cellStyle name="ℓ_수량전체_인월중군소하천_소광수량_Sheet3" xfId="7989"/>
    <cellStyle name="ℓ_수량전체_인월중군소하천_소광수량_Sheet3 2" xfId="24440"/>
    <cellStyle name="ℓ_수량전체_인월중군소하천_소광수량_Sheet3 3" xfId="24441"/>
    <cellStyle name="ℓ_수량전체_인월중군소하천_소광수량_Sheet3 4" xfId="24442"/>
    <cellStyle name="ℓ_수량전체_인월중군소하천_소광수량_상수도" xfId="7990"/>
    <cellStyle name="ℓ_수량전체_인월중군소하천_소광수량_상수도 2" xfId="7991"/>
    <cellStyle name="ℓ_수량전체_인월중군소하천_소광수량_상수도 2 2" xfId="24443"/>
    <cellStyle name="ℓ_수량전체_인월중군소하천_소광수량_상수도 2 3" xfId="24444"/>
    <cellStyle name="ℓ_수량전체_인월중군소하천_소광수량_상수도 2 4" xfId="24445"/>
    <cellStyle name="ℓ_수량전체_인월중군소하천_소광수량_상수도 3" xfId="24446"/>
    <cellStyle name="ℓ_수량전체_인월중군소하천_소광수량_상수도 4" xfId="24447"/>
    <cellStyle name="ℓ_수량전체_인월중군소하천_소광수량_상수도 5" xfId="24448"/>
    <cellStyle name="ℓ_수량전체_인월중군소하천_소광수량_상수도_Sheet3" xfId="7992"/>
    <cellStyle name="ℓ_수량전체_인월중군소하천_소광수량_상수도_Sheet3 2" xfId="24449"/>
    <cellStyle name="ℓ_수량전체_인월중군소하천_소광수량_상수도_Sheet3 3" xfId="24450"/>
    <cellStyle name="ℓ_수량전체_인월중군소하천_소광수량_상수도_Sheet3 4" xfId="24451"/>
    <cellStyle name="ℓ_수량전체_인월중군소하천_소광수량_측구공" xfId="7993"/>
    <cellStyle name="ℓ_수량전체_인월중군소하천_소광수량_측구공 2" xfId="7994"/>
    <cellStyle name="ℓ_수량전체_인월중군소하천_소광수량_측구공 2 2" xfId="24452"/>
    <cellStyle name="ℓ_수량전체_인월중군소하천_소광수량_측구공 2 3" xfId="24453"/>
    <cellStyle name="ℓ_수량전체_인월중군소하천_소광수량_측구공 2 4" xfId="24454"/>
    <cellStyle name="ℓ_수량전체_인월중군소하천_소광수량_측구공 3" xfId="24455"/>
    <cellStyle name="ℓ_수량전체_인월중군소하천_소광수량_측구공 4" xfId="24456"/>
    <cellStyle name="ℓ_수량전체_인월중군소하천_소광수량_측구공 5" xfId="24457"/>
    <cellStyle name="ℓ_수량전체_인월중군소하천_소광수량_측구공_Sheet3" xfId="7995"/>
    <cellStyle name="ℓ_수량전체_인월중군소하천_소광수량_측구공_Sheet3 2" xfId="24458"/>
    <cellStyle name="ℓ_수량전체_인월중군소하천_소광수량_측구공_Sheet3 3" xfId="24459"/>
    <cellStyle name="ℓ_수량전체_인월중군소하천_소광수량_측구공_Sheet3 4" xfId="24460"/>
    <cellStyle name="ℓ_수량전체_인월중군소하천_장신수량" xfId="7996"/>
    <cellStyle name="ℓ_수량전체_인월중군소하천_장신수량 2" xfId="7997"/>
    <cellStyle name="ℓ_수량전체_인월중군소하천_장신수량 2 2" xfId="24461"/>
    <cellStyle name="ℓ_수량전체_인월중군소하천_장신수량 2 3" xfId="24462"/>
    <cellStyle name="ℓ_수량전체_인월중군소하천_장신수량 2 4" xfId="24463"/>
    <cellStyle name="ℓ_수량전체_인월중군소하천_장신수량 3" xfId="24464"/>
    <cellStyle name="ℓ_수량전체_인월중군소하천_장신수량 4" xfId="24465"/>
    <cellStyle name="ℓ_수량전체_인월중군소하천_장신수량 5" xfId="24466"/>
    <cellStyle name="ℓ_수량전체_인월중군소하천_장신수량_Sheet3" xfId="7998"/>
    <cellStyle name="ℓ_수량전체_인월중군소하천_장신수량_Sheet3 2" xfId="24467"/>
    <cellStyle name="ℓ_수량전체_인월중군소하천_장신수량_Sheet3 3" xfId="24468"/>
    <cellStyle name="ℓ_수량전체_인월중군소하천_장신수량_Sheet3 4" xfId="24469"/>
    <cellStyle name="ℓ_수량전체_인월중군소하천_장신수량_상수도" xfId="7999"/>
    <cellStyle name="ℓ_수량전체_인월중군소하천_장신수량_상수도 2" xfId="8000"/>
    <cellStyle name="ℓ_수량전체_인월중군소하천_장신수량_상수도 2 2" xfId="24470"/>
    <cellStyle name="ℓ_수량전체_인월중군소하천_장신수량_상수도 2 3" xfId="24471"/>
    <cellStyle name="ℓ_수량전체_인월중군소하천_장신수량_상수도 2 4" xfId="24472"/>
    <cellStyle name="ℓ_수량전체_인월중군소하천_장신수량_상수도 3" xfId="24473"/>
    <cellStyle name="ℓ_수량전체_인월중군소하천_장신수량_상수도 4" xfId="24474"/>
    <cellStyle name="ℓ_수량전체_인월중군소하천_장신수량_상수도 5" xfId="24475"/>
    <cellStyle name="ℓ_수량전체_인월중군소하천_장신수량_상수도_Sheet3" xfId="8001"/>
    <cellStyle name="ℓ_수량전체_인월중군소하천_장신수량_상수도_Sheet3 2" xfId="24476"/>
    <cellStyle name="ℓ_수량전체_인월중군소하천_장신수량_상수도_Sheet3 3" xfId="24477"/>
    <cellStyle name="ℓ_수량전체_인월중군소하천_장신수량_상수도_Sheet3 4" xfId="24478"/>
    <cellStyle name="ℓ_수량전체_인월중군소하천_장신수량_측구공" xfId="8002"/>
    <cellStyle name="ℓ_수량전체_인월중군소하천_장신수량_측구공 2" xfId="8003"/>
    <cellStyle name="ℓ_수량전체_인월중군소하천_장신수량_측구공 2 2" xfId="24479"/>
    <cellStyle name="ℓ_수량전체_인월중군소하천_장신수량_측구공 2 3" xfId="24480"/>
    <cellStyle name="ℓ_수량전체_인월중군소하천_장신수량_측구공 2 4" xfId="24481"/>
    <cellStyle name="ℓ_수량전체_인월중군소하천_장신수량_측구공 3" xfId="24482"/>
    <cellStyle name="ℓ_수량전체_인월중군소하천_장신수량_측구공 4" xfId="24483"/>
    <cellStyle name="ℓ_수량전체_인월중군소하천_장신수량_측구공 5" xfId="24484"/>
    <cellStyle name="ℓ_수량전체_인월중군소하천_장신수량_측구공_Sheet3" xfId="8004"/>
    <cellStyle name="ℓ_수량전체_인월중군소하천_장신수량_측구공_Sheet3 2" xfId="24485"/>
    <cellStyle name="ℓ_수량전체_인월중군소하천_장신수량_측구공_Sheet3 3" xfId="24486"/>
    <cellStyle name="ℓ_수량전체_인월중군소하천_장신수량_측구공_Sheet3 4" xfId="24487"/>
    <cellStyle name="ℓ_수량전체_인월중군소하천_측구공" xfId="8005"/>
    <cellStyle name="ℓ_수량전체_인월중군소하천_측구공 2" xfId="8006"/>
    <cellStyle name="ℓ_수량전체_인월중군소하천_측구공 2 2" xfId="24488"/>
    <cellStyle name="ℓ_수량전체_인월중군소하천_측구공 2 3" xfId="24489"/>
    <cellStyle name="ℓ_수량전체_인월중군소하천_측구공 2 4" xfId="24490"/>
    <cellStyle name="ℓ_수량전체_인월중군소하천_측구공 3" xfId="24491"/>
    <cellStyle name="ℓ_수량전체_인월중군소하천_측구공 4" xfId="24492"/>
    <cellStyle name="ℓ_수량전체_인월중군소하천_측구공 5" xfId="24493"/>
    <cellStyle name="ℓ_수량전체_인월중군소하천_측구공_Sheet3" xfId="8007"/>
    <cellStyle name="ℓ_수량전체_인월중군소하천_측구공_Sheet3 2" xfId="24494"/>
    <cellStyle name="ℓ_수량전체_인월중군소하천_측구공_Sheet3 3" xfId="24495"/>
    <cellStyle name="ℓ_수량전체_인월중군소하천_측구공_Sheet3 4" xfId="24496"/>
    <cellStyle name="ℓ_수량전체_장신수량" xfId="8008"/>
    <cellStyle name="ℓ_수량전체_장신수량 2" xfId="8009"/>
    <cellStyle name="ℓ_수량전체_장신수량 2 2" xfId="24497"/>
    <cellStyle name="ℓ_수량전체_장신수량 2 3" xfId="24498"/>
    <cellStyle name="ℓ_수량전체_장신수량 2 4" xfId="24499"/>
    <cellStyle name="ℓ_수량전체_장신수량 3" xfId="24500"/>
    <cellStyle name="ℓ_수량전체_장신수량 4" xfId="24501"/>
    <cellStyle name="ℓ_수량전체_장신수량 5" xfId="24502"/>
    <cellStyle name="ℓ_수량전체_장신수량_Sheet3" xfId="8010"/>
    <cellStyle name="ℓ_수량전체_장신수량_Sheet3 2" xfId="24503"/>
    <cellStyle name="ℓ_수량전체_장신수량_Sheet3 3" xfId="24504"/>
    <cellStyle name="ℓ_수량전체_장신수량_Sheet3 4" xfId="24505"/>
    <cellStyle name="ℓ_수량전체_장신수량_상수도" xfId="8011"/>
    <cellStyle name="ℓ_수량전체_장신수량_상수도 2" xfId="8012"/>
    <cellStyle name="ℓ_수량전체_장신수량_상수도 2 2" xfId="24506"/>
    <cellStyle name="ℓ_수량전체_장신수량_상수도 2 3" xfId="24507"/>
    <cellStyle name="ℓ_수량전체_장신수량_상수도 2 4" xfId="24508"/>
    <cellStyle name="ℓ_수량전체_장신수량_상수도 3" xfId="24509"/>
    <cellStyle name="ℓ_수량전체_장신수량_상수도 4" xfId="24510"/>
    <cellStyle name="ℓ_수량전체_장신수량_상수도 5" xfId="24511"/>
    <cellStyle name="ℓ_수량전체_장신수량_상수도_Sheet3" xfId="8013"/>
    <cellStyle name="ℓ_수량전체_장신수량_상수도_Sheet3 2" xfId="24512"/>
    <cellStyle name="ℓ_수량전체_장신수량_상수도_Sheet3 3" xfId="24513"/>
    <cellStyle name="ℓ_수량전체_장신수량_상수도_Sheet3 4" xfId="24514"/>
    <cellStyle name="ℓ_수량전체_장신수량_측구공" xfId="8014"/>
    <cellStyle name="ℓ_수량전체_장신수량_측구공 2" xfId="8015"/>
    <cellStyle name="ℓ_수량전체_장신수량_측구공 2 2" xfId="24515"/>
    <cellStyle name="ℓ_수량전체_장신수량_측구공 2 3" xfId="24516"/>
    <cellStyle name="ℓ_수량전체_장신수량_측구공 2 4" xfId="24517"/>
    <cellStyle name="ℓ_수량전체_장신수량_측구공 3" xfId="24518"/>
    <cellStyle name="ℓ_수량전체_장신수량_측구공 4" xfId="24519"/>
    <cellStyle name="ℓ_수량전체_장신수량_측구공 5" xfId="24520"/>
    <cellStyle name="ℓ_수량전체_장신수량_측구공_Sheet3" xfId="8016"/>
    <cellStyle name="ℓ_수량전체_장신수량_측구공_Sheet3 2" xfId="24521"/>
    <cellStyle name="ℓ_수량전체_장신수량_측구공_Sheet3 3" xfId="24522"/>
    <cellStyle name="ℓ_수량전체_장신수량_측구공_Sheet3 4" xfId="24523"/>
    <cellStyle name="ℓ_수량전체_측구공" xfId="8017"/>
    <cellStyle name="ℓ_수량전체_측구공 2" xfId="8018"/>
    <cellStyle name="ℓ_수량전체_측구공 2 2" xfId="24524"/>
    <cellStyle name="ℓ_수량전체_측구공 2 3" xfId="24525"/>
    <cellStyle name="ℓ_수량전체_측구공 2 4" xfId="24526"/>
    <cellStyle name="ℓ_수량전체_측구공 3" xfId="24527"/>
    <cellStyle name="ℓ_수량전체_측구공 4" xfId="24528"/>
    <cellStyle name="ℓ_수량전체_측구공 5" xfId="24529"/>
    <cellStyle name="ℓ_수량전체_측구공_Sheet3" xfId="8019"/>
    <cellStyle name="ℓ_수량전체_측구공_Sheet3 2" xfId="24530"/>
    <cellStyle name="ℓ_수량전체_측구공_Sheet3 3" xfId="24531"/>
    <cellStyle name="ℓ_수량전체_측구공_Sheet3 4" xfId="24532"/>
    <cellStyle name="L`" xfId="8020"/>
    <cellStyle name="LEE" xfId="24533"/>
    <cellStyle name="left" xfId="24534"/>
    <cellStyle name="les" xfId="24535"/>
    <cellStyle name="Link Currency (0)" xfId="8021"/>
    <cellStyle name="Link Currency (0) 2" xfId="24536"/>
    <cellStyle name="Link Currency (0) 3" xfId="24537"/>
    <cellStyle name="Link Currency (0) 4" xfId="24538"/>
    <cellStyle name="Link Currency (2)" xfId="8022"/>
    <cellStyle name="Link Currency (2) 2" xfId="24539"/>
    <cellStyle name="Link Currency (2) 3" xfId="24540"/>
    <cellStyle name="Link Currency (2) 4" xfId="24541"/>
    <cellStyle name="Link Units (0)" xfId="8023"/>
    <cellStyle name="Link Units (0) 2" xfId="24542"/>
    <cellStyle name="Link Units (0) 3" xfId="24543"/>
    <cellStyle name="Link Units (0) 4" xfId="24544"/>
    <cellStyle name="Link Units (1)" xfId="8024"/>
    <cellStyle name="Link Units (1) 2" xfId="24545"/>
    <cellStyle name="Link Units (1) 3" xfId="24546"/>
    <cellStyle name="Link Units (1) 4" xfId="24547"/>
    <cellStyle name="Link Units (2)" xfId="8025"/>
    <cellStyle name="Link Units (2) 2" xfId="24548"/>
    <cellStyle name="Link Units (2) 3" xfId="24549"/>
    <cellStyle name="Link Units (2) 4" xfId="24550"/>
    <cellStyle name="Linked Cell" xfId="8026"/>
    <cellStyle name="Linked Cells" xfId="24551"/>
    <cellStyle name="loo" xfId="24552"/>
    <cellStyle name="ŀ䅀؀ŀŀ䅀؀ŀŀ䅀؀ŀŀ䅀؀ŀŀ䅀؀ŀŀ䅀؀ŀŀ䅀؀ŀŀ䅀؀ŀŀ䅀؀ŀ฀䅀؀฀฀䅀؀฀฀䅀؀฀฀䅀؀฀฀䅀؀฀฀䅀؀฀฀䅀؀฀฀䅀؀฀฀䅀؀฀฀䅀؀฀฀䁀" xfId="8027"/>
    <cellStyle name="ŀ䅀؀ŀŀ䅀؀ŀŀ䅀؀ŀŀ䅀؀ŀŀ䅀؀ŀ฀䅀؀฀฀䅀؀฀฀䅀؀฀฀䅀؀฀฀䅀؀฀฀䅀؀฀฀䅀؀฀฀䅀؀฀฀䅀؀฀฀䅀؀฀฀䁀" xfId="8028"/>
    <cellStyle name="M" xfId="8029"/>
    <cellStyle name="M 2" xfId="8030"/>
    <cellStyle name="M 2 2" xfId="24553"/>
    <cellStyle name="M 2 3" xfId="24554"/>
    <cellStyle name="M 2 4" xfId="24555"/>
    <cellStyle name="M_Boo2" xfId="8031"/>
    <cellStyle name="M_Boo2 2" xfId="8032"/>
    <cellStyle name="M_Boo2 2 2" xfId="24556"/>
    <cellStyle name="M_Boo2 2 3" xfId="24557"/>
    <cellStyle name="M_Boo2 2 4" xfId="24558"/>
    <cellStyle name="M_Boo2 3" xfId="24559"/>
    <cellStyle name="M_Boo2 4" xfId="24560"/>
    <cellStyle name="M_Boo2 5" xfId="24561"/>
    <cellStyle name="M_Boo2_Sheet3" xfId="8033"/>
    <cellStyle name="M_Boo2_Sheet3 2" xfId="24562"/>
    <cellStyle name="M_Boo2_Sheet3 3" xfId="24563"/>
    <cellStyle name="M_Boo2_Sheet3 4" xfId="24564"/>
    <cellStyle name="M_Boo2_도로수량양식" xfId="8034"/>
    <cellStyle name="M_Boo2_도로수량양식 2" xfId="8035"/>
    <cellStyle name="M_Boo2_도로수량양식 2 2" xfId="24565"/>
    <cellStyle name="M_Boo2_도로수량양식 2 3" xfId="24566"/>
    <cellStyle name="M_Boo2_도로수량양식 2 4" xfId="24567"/>
    <cellStyle name="M_Boo2_도로수량양식 3" xfId="24568"/>
    <cellStyle name="M_Boo2_도로수량양식 4" xfId="24569"/>
    <cellStyle name="M_Boo2_도로수량양식 5" xfId="24570"/>
    <cellStyle name="M_Boo2_도로수량양식_Sheet3" xfId="8036"/>
    <cellStyle name="M_Boo2_도로수량양식_Sheet3 2" xfId="24571"/>
    <cellStyle name="M_Boo2_도로수량양식_Sheet3 3" xfId="24572"/>
    <cellStyle name="M_Boo2_도로수량양식_Sheet3 4" xfId="24573"/>
    <cellStyle name="M_Boo2_도로수량양식_백련수량" xfId="8037"/>
    <cellStyle name="M_Boo2_도로수량양식_백련수량 2" xfId="8038"/>
    <cellStyle name="M_Boo2_도로수량양식_백련수량 2 2" xfId="24574"/>
    <cellStyle name="M_Boo2_도로수량양식_백련수량 2 3" xfId="24575"/>
    <cellStyle name="M_Boo2_도로수량양식_백련수량 2 4" xfId="24576"/>
    <cellStyle name="M_Boo2_도로수량양식_백련수량 3" xfId="24577"/>
    <cellStyle name="M_Boo2_도로수량양식_백련수량 4" xfId="24578"/>
    <cellStyle name="M_Boo2_도로수량양식_백련수량 5" xfId="24579"/>
    <cellStyle name="M_Boo2_도로수량양식_백련수량_Sheet3" xfId="8039"/>
    <cellStyle name="M_Boo2_도로수량양식_백련수량_Sheet3 2" xfId="24580"/>
    <cellStyle name="M_Boo2_도로수량양식_백련수량_Sheet3 3" xfId="24581"/>
    <cellStyle name="M_Boo2_도로수량양식_백련수량_Sheet3 4" xfId="24582"/>
    <cellStyle name="M_Boo2_도로수량양식_백련수량_상수도" xfId="8040"/>
    <cellStyle name="M_Boo2_도로수량양식_백련수량_상수도 2" xfId="8041"/>
    <cellStyle name="M_Boo2_도로수량양식_백련수량_상수도 2 2" xfId="24583"/>
    <cellStyle name="M_Boo2_도로수량양식_백련수량_상수도 2 3" xfId="24584"/>
    <cellStyle name="M_Boo2_도로수량양식_백련수량_상수도 2 4" xfId="24585"/>
    <cellStyle name="M_Boo2_도로수량양식_백련수량_상수도 3" xfId="24586"/>
    <cellStyle name="M_Boo2_도로수량양식_백련수량_상수도 4" xfId="24587"/>
    <cellStyle name="M_Boo2_도로수량양식_백련수량_상수도 5" xfId="24588"/>
    <cellStyle name="M_Boo2_도로수량양식_백련수량_상수도_Sheet3" xfId="8042"/>
    <cellStyle name="M_Boo2_도로수량양식_백련수량_상수도_Sheet3 2" xfId="24589"/>
    <cellStyle name="M_Boo2_도로수량양식_백련수량_상수도_Sheet3 3" xfId="24590"/>
    <cellStyle name="M_Boo2_도로수량양식_백련수량_상수도_Sheet3 4" xfId="24591"/>
    <cellStyle name="M_Boo2_도로수량양식_백련수량_측구공" xfId="8043"/>
    <cellStyle name="M_Boo2_도로수량양식_백련수량_측구공 2" xfId="8044"/>
    <cellStyle name="M_Boo2_도로수량양식_백련수량_측구공 2 2" xfId="24592"/>
    <cellStyle name="M_Boo2_도로수량양식_백련수량_측구공 2 3" xfId="24593"/>
    <cellStyle name="M_Boo2_도로수량양식_백련수량_측구공 2 4" xfId="24594"/>
    <cellStyle name="M_Boo2_도로수량양식_백련수량_측구공 3" xfId="24595"/>
    <cellStyle name="M_Boo2_도로수량양식_백련수량_측구공 4" xfId="24596"/>
    <cellStyle name="M_Boo2_도로수량양식_백련수량_측구공 5" xfId="24597"/>
    <cellStyle name="M_Boo2_도로수량양식_백련수량_측구공_Sheet3" xfId="8045"/>
    <cellStyle name="M_Boo2_도로수량양식_백련수량_측구공_Sheet3 2" xfId="24598"/>
    <cellStyle name="M_Boo2_도로수량양식_백련수량_측구공_Sheet3 3" xfId="24599"/>
    <cellStyle name="M_Boo2_도로수량양식_백련수량_측구공_Sheet3 4" xfId="24600"/>
    <cellStyle name="M_Boo2_도로수량양식_상수도" xfId="8046"/>
    <cellStyle name="M_Boo2_도로수량양식_상수도 2" xfId="8047"/>
    <cellStyle name="M_Boo2_도로수량양식_상수도 2 2" xfId="24601"/>
    <cellStyle name="M_Boo2_도로수량양식_상수도 2 3" xfId="24602"/>
    <cellStyle name="M_Boo2_도로수량양식_상수도 2 4" xfId="24603"/>
    <cellStyle name="M_Boo2_도로수량양식_상수도 3" xfId="24604"/>
    <cellStyle name="M_Boo2_도로수량양식_상수도 4" xfId="24605"/>
    <cellStyle name="M_Boo2_도로수량양식_상수도 5" xfId="24606"/>
    <cellStyle name="M_Boo2_도로수량양식_상수도_Sheet3" xfId="8048"/>
    <cellStyle name="M_Boo2_도로수량양식_상수도_Sheet3 2" xfId="24607"/>
    <cellStyle name="M_Boo2_도로수량양식_상수도_Sheet3 3" xfId="24608"/>
    <cellStyle name="M_Boo2_도로수량양식_상수도_Sheet3 4" xfId="24609"/>
    <cellStyle name="M_Boo2_도로수량양식_소광수량" xfId="8049"/>
    <cellStyle name="M_Boo2_도로수량양식_소광수량 2" xfId="8050"/>
    <cellStyle name="M_Boo2_도로수량양식_소광수량 2 2" xfId="24610"/>
    <cellStyle name="M_Boo2_도로수량양식_소광수량 2 3" xfId="24611"/>
    <cellStyle name="M_Boo2_도로수량양식_소광수량 2 4" xfId="24612"/>
    <cellStyle name="M_Boo2_도로수량양식_소광수량 3" xfId="24613"/>
    <cellStyle name="M_Boo2_도로수량양식_소광수량 4" xfId="24614"/>
    <cellStyle name="M_Boo2_도로수량양식_소광수량 5" xfId="24615"/>
    <cellStyle name="M_Boo2_도로수량양식_소광수량_Sheet3" xfId="8051"/>
    <cellStyle name="M_Boo2_도로수량양식_소광수량_Sheet3 2" xfId="24616"/>
    <cellStyle name="M_Boo2_도로수량양식_소광수량_Sheet3 3" xfId="24617"/>
    <cellStyle name="M_Boo2_도로수량양식_소광수량_Sheet3 4" xfId="24618"/>
    <cellStyle name="M_Boo2_도로수량양식_소광수량_상수도" xfId="8052"/>
    <cellStyle name="M_Boo2_도로수량양식_소광수량_상수도 2" xfId="8053"/>
    <cellStyle name="M_Boo2_도로수량양식_소광수량_상수도 2 2" xfId="24619"/>
    <cellStyle name="M_Boo2_도로수량양식_소광수량_상수도 2 3" xfId="24620"/>
    <cellStyle name="M_Boo2_도로수량양식_소광수량_상수도 2 4" xfId="24621"/>
    <cellStyle name="M_Boo2_도로수량양식_소광수량_상수도 3" xfId="24622"/>
    <cellStyle name="M_Boo2_도로수량양식_소광수량_상수도 4" xfId="24623"/>
    <cellStyle name="M_Boo2_도로수량양식_소광수량_상수도 5" xfId="24624"/>
    <cellStyle name="M_Boo2_도로수량양식_소광수량_상수도_Sheet3" xfId="8054"/>
    <cellStyle name="M_Boo2_도로수량양식_소광수량_상수도_Sheet3 2" xfId="24625"/>
    <cellStyle name="M_Boo2_도로수량양식_소광수량_상수도_Sheet3 3" xfId="24626"/>
    <cellStyle name="M_Boo2_도로수량양식_소광수량_상수도_Sheet3 4" xfId="24627"/>
    <cellStyle name="M_Boo2_도로수량양식_소광수량_측구공" xfId="8055"/>
    <cellStyle name="M_Boo2_도로수량양식_소광수량_측구공 2" xfId="8056"/>
    <cellStyle name="M_Boo2_도로수량양식_소광수량_측구공 2 2" xfId="24628"/>
    <cellStyle name="M_Boo2_도로수량양식_소광수량_측구공 2 3" xfId="24629"/>
    <cellStyle name="M_Boo2_도로수량양식_소광수량_측구공 2 4" xfId="24630"/>
    <cellStyle name="M_Boo2_도로수량양식_소광수량_측구공 3" xfId="24631"/>
    <cellStyle name="M_Boo2_도로수량양식_소광수량_측구공 4" xfId="24632"/>
    <cellStyle name="M_Boo2_도로수량양식_소광수량_측구공 5" xfId="24633"/>
    <cellStyle name="M_Boo2_도로수량양식_소광수량_측구공_Sheet3" xfId="8057"/>
    <cellStyle name="M_Boo2_도로수량양식_소광수량_측구공_Sheet3 2" xfId="24634"/>
    <cellStyle name="M_Boo2_도로수량양식_소광수량_측구공_Sheet3 3" xfId="24635"/>
    <cellStyle name="M_Boo2_도로수량양식_소광수량_측구공_Sheet3 4" xfId="24636"/>
    <cellStyle name="M_Boo2_도로수량양식_장신수량" xfId="8058"/>
    <cellStyle name="M_Boo2_도로수량양식_장신수량 2" xfId="8059"/>
    <cellStyle name="M_Boo2_도로수량양식_장신수량 2 2" xfId="24637"/>
    <cellStyle name="M_Boo2_도로수량양식_장신수량 2 3" xfId="24638"/>
    <cellStyle name="M_Boo2_도로수량양식_장신수량 2 4" xfId="24639"/>
    <cellStyle name="M_Boo2_도로수량양식_장신수량 3" xfId="24640"/>
    <cellStyle name="M_Boo2_도로수량양식_장신수량 4" xfId="24641"/>
    <cellStyle name="M_Boo2_도로수량양식_장신수량 5" xfId="24642"/>
    <cellStyle name="M_Boo2_도로수량양식_장신수량_Sheet3" xfId="8060"/>
    <cellStyle name="M_Boo2_도로수량양식_장신수량_Sheet3 2" xfId="24643"/>
    <cellStyle name="M_Boo2_도로수량양식_장신수량_Sheet3 3" xfId="24644"/>
    <cellStyle name="M_Boo2_도로수량양식_장신수량_Sheet3 4" xfId="24645"/>
    <cellStyle name="M_Boo2_도로수량양식_장신수량_상수도" xfId="8061"/>
    <cellStyle name="M_Boo2_도로수량양식_장신수량_상수도 2" xfId="8062"/>
    <cellStyle name="M_Boo2_도로수량양식_장신수량_상수도 2 2" xfId="24646"/>
    <cellStyle name="M_Boo2_도로수량양식_장신수량_상수도 2 3" xfId="24647"/>
    <cellStyle name="M_Boo2_도로수량양식_장신수량_상수도 2 4" xfId="24648"/>
    <cellStyle name="M_Boo2_도로수량양식_장신수량_상수도 3" xfId="24649"/>
    <cellStyle name="M_Boo2_도로수량양식_장신수량_상수도 4" xfId="24650"/>
    <cellStyle name="M_Boo2_도로수량양식_장신수량_상수도 5" xfId="24651"/>
    <cellStyle name="M_Boo2_도로수량양식_장신수량_상수도_Sheet3" xfId="8063"/>
    <cellStyle name="M_Boo2_도로수량양식_장신수량_상수도_Sheet3 2" xfId="24652"/>
    <cellStyle name="M_Boo2_도로수량양식_장신수량_상수도_Sheet3 3" xfId="24653"/>
    <cellStyle name="M_Boo2_도로수량양식_장신수량_상수도_Sheet3 4" xfId="24654"/>
    <cellStyle name="M_Boo2_도로수량양식_장신수량_측구공" xfId="8064"/>
    <cellStyle name="M_Boo2_도로수량양식_장신수량_측구공 2" xfId="8065"/>
    <cellStyle name="M_Boo2_도로수량양식_장신수량_측구공 2 2" xfId="24655"/>
    <cellStyle name="M_Boo2_도로수량양식_장신수량_측구공 2 3" xfId="24656"/>
    <cellStyle name="M_Boo2_도로수량양식_장신수량_측구공 2 4" xfId="24657"/>
    <cellStyle name="M_Boo2_도로수량양식_장신수량_측구공 3" xfId="24658"/>
    <cellStyle name="M_Boo2_도로수량양식_장신수량_측구공 4" xfId="24659"/>
    <cellStyle name="M_Boo2_도로수량양식_장신수량_측구공 5" xfId="24660"/>
    <cellStyle name="M_Boo2_도로수량양식_장신수량_측구공_Sheet3" xfId="8066"/>
    <cellStyle name="M_Boo2_도로수량양식_장신수량_측구공_Sheet3 2" xfId="24661"/>
    <cellStyle name="M_Boo2_도로수량양식_장신수량_측구공_Sheet3 3" xfId="24662"/>
    <cellStyle name="M_Boo2_도로수량양식_장신수량_측구공_Sheet3 4" xfId="24663"/>
    <cellStyle name="M_Boo2_도로수량양식_측구공" xfId="8067"/>
    <cellStyle name="M_Boo2_도로수량양식_측구공 2" xfId="8068"/>
    <cellStyle name="M_Boo2_도로수량양식_측구공 2 2" xfId="24664"/>
    <cellStyle name="M_Boo2_도로수량양식_측구공 2 3" xfId="24665"/>
    <cellStyle name="M_Boo2_도로수량양식_측구공 2 4" xfId="24666"/>
    <cellStyle name="M_Boo2_도로수량양식_측구공 3" xfId="24667"/>
    <cellStyle name="M_Boo2_도로수량양식_측구공 4" xfId="24668"/>
    <cellStyle name="M_Boo2_도로수량양식_측구공 5" xfId="24669"/>
    <cellStyle name="M_Boo2_도로수량양식_측구공_Sheet3" xfId="8069"/>
    <cellStyle name="M_Boo2_도로수량양식_측구공_Sheet3 2" xfId="24670"/>
    <cellStyle name="M_Boo2_도로수량양식_측구공_Sheet3 3" xfId="24671"/>
    <cellStyle name="M_Boo2_도로수량양식_측구공_Sheet3 4" xfId="24672"/>
    <cellStyle name="M_Boo2_백련수량" xfId="8070"/>
    <cellStyle name="M_Boo2_백련수량 2" xfId="8071"/>
    <cellStyle name="M_Boo2_백련수량 2 2" xfId="24673"/>
    <cellStyle name="M_Boo2_백련수량 2 3" xfId="24674"/>
    <cellStyle name="M_Boo2_백련수량 2 4" xfId="24675"/>
    <cellStyle name="M_Boo2_백련수량 3" xfId="24676"/>
    <cellStyle name="M_Boo2_백련수량 4" xfId="24677"/>
    <cellStyle name="M_Boo2_백련수량 5" xfId="24678"/>
    <cellStyle name="M_Boo2_백련수량_Sheet3" xfId="8072"/>
    <cellStyle name="M_Boo2_백련수량_Sheet3 2" xfId="24679"/>
    <cellStyle name="M_Boo2_백련수량_Sheet3 3" xfId="24680"/>
    <cellStyle name="M_Boo2_백련수량_Sheet3 4" xfId="24681"/>
    <cellStyle name="M_Boo2_백련수량_상수도" xfId="8073"/>
    <cellStyle name="M_Boo2_백련수량_상수도 2" xfId="8074"/>
    <cellStyle name="M_Boo2_백련수량_상수도 2 2" xfId="24682"/>
    <cellStyle name="M_Boo2_백련수량_상수도 2 3" xfId="24683"/>
    <cellStyle name="M_Boo2_백련수량_상수도 2 4" xfId="24684"/>
    <cellStyle name="M_Boo2_백련수량_상수도 3" xfId="24685"/>
    <cellStyle name="M_Boo2_백련수량_상수도 4" xfId="24686"/>
    <cellStyle name="M_Boo2_백련수량_상수도 5" xfId="24687"/>
    <cellStyle name="M_Boo2_백련수량_상수도_Sheet3" xfId="8075"/>
    <cellStyle name="M_Boo2_백련수량_상수도_Sheet3 2" xfId="24688"/>
    <cellStyle name="M_Boo2_백련수량_상수도_Sheet3 3" xfId="24689"/>
    <cellStyle name="M_Boo2_백련수량_상수도_Sheet3 4" xfId="24690"/>
    <cellStyle name="M_Boo2_백련수량_측구공" xfId="8076"/>
    <cellStyle name="M_Boo2_백련수량_측구공 2" xfId="8077"/>
    <cellStyle name="M_Boo2_백련수량_측구공 2 2" xfId="24691"/>
    <cellStyle name="M_Boo2_백련수량_측구공 2 3" xfId="24692"/>
    <cellStyle name="M_Boo2_백련수량_측구공 2 4" xfId="24693"/>
    <cellStyle name="M_Boo2_백련수량_측구공 3" xfId="24694"/>
    <cellStyle name="M_Boo2_백련수량_측구공 4" xfId="24695"/>
    <cellStyle name="M_Boo2_백련수량_측구공 5" xfId="24696"/>
    <cellStyle name="M_Boo2_백련수량_측구공_Sheet3" xfId="8078"/>
    <cellStyle name="M_Boo2_백련수량_측구공_Sheet3 2" xfId="24697"/>
    <cellStyle name="M_Boo2_백련수량_측구공_Sheet3 3" xfId="24698"/>
    <cellStyle name="M_Boo2_백련수량_측구공_Sheet3 4" xfId="24699"/>
    <cellStyle name="M_Boo2_상수도" xfId="8079"/>
    <cellStyle name="M_Boo2_상수도 2" xfId="8080"/>
    <cellStyle name="M_Boo2_상수도 2 2" xfId="24700"/>
    <cellStyle name="M_Boo2_상수도 2 3" xfId="24701"/>
    <cellStyle name="M_Boo2_상수도 2 4" xfId="24702"/>
    <cellStyle name="M_Boo2_상수도 3" xfId="24703"/>
    <cellStyle name="M_Boo2_상수도 4" xfId="24704"/>
    <cellStyle name="M_Boo2_상수도 5" xfId="24705"/>
    <cellStyle name="M_Boo2_상수도_Sheet3" xfId="8081"/>
    <cellStyle name="M_Boo2_상수도_Sheet3 2" xfId="24706"/>
    <cellStyle name="M_Boo2_상수도_Sheet3 3" xfId="24707"/>
    <cellStyle name="M_Boo2_상수도_Sheet3 4" xfId="24708"/>
    <cellStyle name="M_Boo2_소광수량" xfId="8082"/>
    <cellStyle name="M_Boo2_소광수량 2" xfId="8083"/>
    <cellStyle name="M_Boo2_소광수량 2 2" xfId="24709"/>
    <cellStyle name="M_Boo2_소광수량 2 3" xfId="24710"/>
    <cellStyle name="M_Boo2_소광수량 2 4" xfId="24711"/>
    <cellStyle name="M_Boo2_소광수량 3" xfId="24712"/>
    <cellStyle name="M_Boo2_소광수량 4" xfId="24713"/>
    <cellStyle name="M_Boo2_소광수량 5" xfId="24714"/>
    <cellStyle name="M_Boo2_소광수량_Sheet3" xfId="8084"/>
    <cellStyle name="M_Boo2_소광수량_Sheet3 2" xfId="24715"/>
    <cellStyle name="M_Boo2_소광수량_Sheet3 3" xfId="24716"/>
    <cellStyle name="M_Boo2_소광수량_Sheet3 4" xfId="24717"/>
    <cellStyle name="M_Boo2_소광수량_상수도" xfId="8085"/>
    <cellStyle name="M_Boo2_소광수량_상수도 2" xfId="8086"/>
    <cellStyle name="M_Boo2_소광수량_상수도 2 2" xfId="24718"/>
    <cellStyle name="M_Boo2_소광수량_상수도 2 3" xfId="24719"/>
    <cellStyle name="M_Boo2_소광수량_상수도 2 4" xfId="24720"/>
    <cellStyle name="M_Boo2_소광수량_상수도 3" xfId="24721"/>
    <cellStyle name="M_Boo2_소광수량_상수도 4" xfId="24722"/>
    <cellStyle name="M_Boo2_소광수량_상수도 5" xfId="24723"/>
    <cellStyle name="M_Boo2_소광수량_상수도_Sheet3" xfId="8087"/>
    <cellStyle name="M_Boo2_소광수량_상수도_Sheet3 2" xfId="24724"/>
    <cellStyle name="M_Boo2_소광수량_상수도_Sheet3 3" xfId="24725"/>
    <cellStyle name="M_Boo2_소광수량_상수도_Sheet3 4" xfId="24726"/>
    <cellStyle name="M_Boo2_소광수량_측구공" xfId="8088"/>
    <cellStyle name="M_Boo2_소광수량_측구공 2" xfId="8089"/>
    <cellStyle name="M_Boo2_소광수량_측구공 2 2" xfId="24727"/>
    <cellStyle name="M_Boo2_소광수량_측구공 2 3" xfId="24728"/>
    <cellStyle name="M_Boo2_소광수량_측구공 2 4" xfId="24729"/>
    <cellStyle name="M_Boo2_소광수량_측구공 3" xfId="24730"/>
    <cellStyle name="M_Boo2_소광수량_측구공 4" xfId="24731"/>
    <cellStyle name="M_Boo2_소광수량_측구공 5" xfId="24732"/>
    <cellStyle name="M_Boo2_소광수량_측구공_Sheet3" xfId="8090"/>
    <cellStyle name="M_Boo2_소광수량_측구공_Sheet3 2" xfId="24733"/>
    <cellStyle name="M_Boo2_소광수량_측구공_Sheet3 3" xfId="24734"/>
    <cellStyle name="M_Boo2_소광수량_측구공_Sheet3 4" xfId="24735"/>
    <cellStyle name="M_Boo2_수량산출" xfId="8091"/>
    <cellStyle name="M_Boo2_수량산출 2" xfId="8092"/>
    <cellStyle name="M_Boo2_수량산출 2 2" xfId="24736"/>
    <cellStyle name="M_Boo2_수량산출 2 3" xfId="24737"/>
    <cellStyle name="M_Boo2_수량산출 2 4" xfId="24738"/>
    <cellStyle name="M_Boo2_수량산출 3" xfId="24739"/>
    <cellStyle name="M_Boo2_수량산출 4" xfId="24740"/>
    <cellStyle name="M_Boo2_수량산출 5" xfId="24741"/>
    <cellStyle name="M_Boo2_수량산출_Sheet3" xfId="8093"/>
    <cellStyle name="M_Boo2_수량산출_Sheet3 2" xfId="24742"/>
    <cellStyle name="M_Boo2_수량산출_Sheet3 3" xfId="24743"/>
    <cellStyle name="M_Boo2_수량산출_Sheet3 4" xfId="24744"/>
    <cellStyle name="M_Boo2_수량산출_백련수량" xfId="8094"/>
    <cellStyle name="M_Boo2_수량산출_백련수량 2" xfId="8095"/>
    <cellStyle name="M_Boo2_수량산출_백련수량 2 2" xfId="24745"/>
    <cellStyle name="M_Boo2_수량산출_백련수량 2 3" xfId="24746"/>
    <cellStyle name="M_Boo2_수량산출_백련수량 2 4" xfId="24747"/>
    <cellStyle name="M_Boo2_수량산출_백련수량 3" xfId="24748"/>
    <cellStyle name="M_Boo2_수량산출_백련수량 4" xfId="24749"/>
    <cellStyle name="M_Boo2_수량산출_백련수량 5" xfId="24750"/>
    <cellStyle name="M_Boo2_수량산출_백련수량_Sheet3" xfId="8096"/>
    <cellStyle name="M_Boo2_수량산출_백련수량_Sheet3 2" xfId="24751"/>
    <cellStyle name="M_Boo2_수량산출_백련수량_Sheet3 3" xfId="24752"/>
    <cellStyle name="M_Boo2_수량산출_백련수량_Sheet3 4" xfId="24753"/>
    <cellStyle name="M_Boo2_수량산출_백련수량_상수도" xfId="8097"/>
    <cellStyle name="M_Boo2_수량산출_백련수량_상수도 2" xfId="8098"/>
    <cellStyle name="M_Boo2_수량산출_백련수량_상수도 2 2" xfId="24754"/>
    <cellStyle name="M_Boo2_수량산출_백련수량_상수도 2 3" xfId="24755"/>
    <cellStyle name="M_Boo2_수량산출_백련수량_상수도 2 4" xfId="24756"/>
    <cellStyle name="M_Boo2_수량산출_백련수량_상수도 3" xfId="24757"/>
    <cellStyle name="M_Boo2_수량산출_백련수량_상수도 4" xfId="24758"/>
    <cellStyle name="M_Boo2_수량산출_백련수량_상수도 5" xfId="24759"/>
    <cellStyle name="M_Boo2_수량산출_백련수량_상수도_Sheet3" xfId="8099"/>
    <cellStyle name="M_Boo2_수량산출_백련수량_상수도_Sheet3 2" xfId="24760"/>
    <cellStyle name="M_Boo2_수량산출_백련수량_상수도_Sheet3 3" xfId="24761"/>
    <cellStyle name="M_Boo2_수량산출_백련수량_상수도_Sheet3 4" xfId="24762"/>
    <cellStyle name="M_Boo2_수량산출_백련수량_측구공" xfId="8100"/>
    <cellStyle name="M_Boo2_수량산출_백련수량_측구공 2" xfId="8101"/>
    <cellStyle name="M_Boo2_수량산출_백련수량_측구공 2 2" xfId="24763"/>
    <cellStyle name="M_Boo2_수량산출_백련수량_측구공 2 3" xfId="24764"/>
    <cellStyle name="M_Boo2_수량산출_백련수량_측구공 2 4" xfId="24765"/>
    <cellStyle name="M_Boo2_수량산출_백련수량_측구공 3" xfId="24766"/>
    <cellStyle name="M_Boo2_수량산출_백련수량_측구공 4" xfId="24767"/>
    <cellStyle name="M_Boo2_수량산출_백련수량_측구공 5" xfId="24768"/>
    <cellStyle name="M_Boo2_수량산출_백련수량_측구공_Sheet3" xfId="8102"/>
    <cellStyle name="M_Boo2_수량산출_백련수량_측구공_Sheet3 2" xfId="24769"/>
    <cellStyle name="M_Boo2_수량산출_백련수량_측구공_Sheet3 3" xfId="24770"/>
    <cellStyle name="M_Boo2_수량산출_백련수량_측구공_Sheet3 4" xfId="24771"/>
    <cellStyle name="M_Boo2_수량산출_상수도" xfId="8103"/>
    <cellStyle name="M_Boo2_수량산출_상수도 2" xfId="8104"/>
    <cellStyle name="M_Boo2_수량산출_상수도 2 2" xfId="24772"/>
    <cellStyle name="M_Boo2_수량산출_상수도 2 3" xfId="24773"/>
    <cellStyle name="M_Boo2_수량산출_상수도 2 4" xfId="24774"/>
    <cellStyle name="M_Boo2_수량산출_상수도 3" xfId="24775"/>
    <cellStyle name="M_Boo2_수량산출_상수도 4" xfId="24776"/>
    <cellStyle name="M_Boo2_수량산출_상수도 5" xfId="24777"/>
    <cellStyle name="M_Boo2_수량산출_상수도_Sheet3" xfId="8105"/>
    <cellStyle name="M_Boo2_수량산출_상수도_Sheet3 2" xfId="24778"/>
    <cellStyle name="M_Boo2_수량산출_상수도_Sheet3 3" xfId="24779"/>
    <cellStyle name="M_Boo2_수량산출_상수도_Sheet3 4" xfId="24780"/>
    <cellStyle name="M_Boo2_수량산출_소광수량" xfId="8106"/>
    <cellStyle name="M_Boo2_수량산출_소광수량 2" xfId="8107"/>
    <cellStyle name="M_Boo2_수량산출_소광수량 2 2" xfId="24781"/>
    <cellStyle name="M_Boo2_수량산출_소광수량 2 3" xfId="24782"/>
    <cellStyle name="M_Boo2_수량산출_소광수량 2 4" xfId="24783"/>
    <cellStyle name="M_Boo2_수량산출_소광수량 3" xfId="24784"/>
    <cellStyle name="M_Boo2_수량산출_소광수량 4" xfId="24785"/>
    <cellStyle name="M_Boo2_수량산출_소광수량 5" xfId="24786"/>
    <cellStyle name="M_Boo2_수량산출_소광수량_Sheet3" xfId="8108"/>
    <cellStyle name="M_Boo2_수량산출_소광수량_Sheet3 2" xfId="24787"/>
    <cellStyle name="M_Boo2_수량산출_소광수량_Sheet3 3" xfId="24788"/>
    <cellStyle name="M_Boo2_수량산출_소광수량_Sheet3 4" xfId="24789"/>
    <cellStyle name="M_Boo2_수량산출_소광수량_상수도" xfId="8109"/>
    <cellStyle name="M_Boo2_수량산출_소광수량_상수도 2" xfId="8110"/>
    <cellStyle name="M_Boo2_수량산출_소광수량_상수도 2 2" xfId="24790"/>
    <cellStyle name="M_Boo2_수량산출_소광수량_상수도 2 3" xfId="24791"/>
    <cellStyle name="M_Boo2_수량산출_소광수량_상수도 2 4" xfId="24792"/>
    <cellStyle name="M_Boo2_수량산출_소광수량_상수도 3" xfId="24793"/>
    <cellStyle name="M_Boo2_수량산출_소광수량_상수도 4" xfId="24794"/>
    <cellStyle name="M_Boo2_수량산출_소광수량_상수도 5" xfId="24795"/>
    <cellStyle name="M_Boo2_수량산출_소광수량_상수도_Sheet3" xfId="8111"/>
    <cellStyle name="M_Boo2_수량산출_소광수량_상수도_Sheet3 2" xfId="24796"/>
    <cellStyle name="M_Boo2_수량산출_소광수량_상수도_Sheet3 3" xfId="24797"/>
    <cellStyle name="M_Boo2_수량산출_소광수량_상수도_Sheet3 4" xfId="24798"/>
    <cellStyle name="M_Boo2_수량산출_소광수량_측구공" xfId="8112"/>
    <cellStyle name="M_Boo2_수량산출_소광수량_측구공 2" xfId="8113"/>
    <cellStyle name="M_Boo2_수량산출_소광수량_측구공 2 2" xfId="24799"/>
    <cellStyle name="M_Boo2_수량산출_소광수량_측구공 2 3" xfId="24800"/>
    <cellStyle name="M_Boo2_수량산출_소광수량_측구공 2 4" xfId="24801"/>
    <cellStyle name="M_Boo2_수량산출_소광수량_측구공 3" xfId="24802"/>
    <cellStyle name="M_Boo2_수량산출_소광수량_측구공 4" xfId="24803"/>
    <cellStyle name="M_Boo2_수량산출_소광수량_측구공 5" xfId="24804"/>
    <cellStyle name="M_Boo2_수량산출_소광수량_측구공_Sheet3" xfId="8114"/>
    <cellStyle name="M_Boo2_수량산출_소광수량_측구공_Sheet3 2" xfId="24805"/>
    <cellStyle name="M_Boo2_수량산출_소광수량_측구공_Sheet3 3" xfId="24806"/>
    <cellStyle name="M_Boo2_수량산출_소광수량_측구공_Sheet3 4" xfId="24807"/>
    <cellStyle name="M_Boo2_수량산출_장신수량" xfId="8115"/>
    <cellStyle name="M_Boo2_수량산출_장신수량 2" xfId="8116"/>
    <cellStyle name="M_Boo2_수량산출_장신수량 2 2" xfId="24808"/>
    <cellStyle name="M_Boo2_수량산출_장신수량 2 3" xfId="24809"/>
    <cellStyle name="M_Boo2_수량산출_장신수량 2 4" xfId="24810"/>
    <cellStyle name="M_Boo2_수량산출_장신수량 3" xfId="24811"/>
    <cellStyle name="M_Boo2_수량산출_장신수량 4" xfId="24812"/>
    <cellStyle name="M_Boo2_수량산출_장신수량 5" xfId="24813"/>
    <cellStyle name="M_Boo2_수량산출_장신수량_Sheet3" xfId="8117"/>
    <cellStyle name="M_Boo2_수량산출_장신수량_Sheet3 2" xfId="24814"/>
    <cellStyle name="M_Boo2_수량산출_장신수량_Sheet3 3" xfId="24815"/>
    <cellStyle name="M_Boo2_수량산출_장신수량_Sheet3 4" xfId="24816"/>
    <cellStyle name="M_Boo2_수량산출_장신수량_상수도" xfId="8118"/>
    <cellStyle name="M_Boo2_수량산출_장신수량_상수도 2" xfId="8119"/>
    <cellStyle name="M_Boo2_수량산출_장신수량_상수도 2 2" xfId="24817"/>
    <cellStyle name="M_Boo2_수량산출_장신수량_상수도 2 3" xfId="24818"/>
    <cellStyle name="M_Boo2_수량산출_장신수량_상수도 2 4" xfId="24819"/>
    <cellStyle name="M_Boo2_수량산출_장신수량_상수도 3" xfId="24820"/>
    <cellStyle name="M_Boo2_수량산출_장신수량_상수도 4" xfId="24821"/>
    <cellStyle name="M_Boo2_수량산출_장신수량_상수도 5" xfId="24822"/>
    <cellStyle name="M_Boo2_수량산출_장신수량_상수도_Sheet3" xfId="8120"/>
    <cellStyle name="M_Boo2_수량산출_장신수량_상수도_Sheet3 2" xfId="24823"/>
    <cellStyle name="M_Boo2_수량산출_장신수량_상수도_Sheet3 3" xfId="24824"/>
    <cellStyle name="M_Boo2_수량산출_장신수량_상수도_Sheet3 4" xfId="24825"/>
    <cellStyle name="M_Boo2_수량산출_장신수량_측구공" xfId="8121"/>
    <cellStyle name="M_Boo2_수량산출_장신수량_측구공 2" xfId="8122"/>
    <cellStyle name="M_Boo2_수량산출_장신수량_측구공 2 2" xfId="24826"/>
    <cellStyle name="M_Boo2_수량산출_장신수량_측구공 2 3" xfId="24827"/>
    <cellStyle name="M_Boo2_수량산출_장신수량_측구공 2 4" xfId="24828"/>
    <cellStyle name="M_Boo2_수량산출_장신수량_측구공 3" xfId="24829"/>
    <cellStyle name="M_Boo2_수량산출_장신수량_측구공 4" xfId="24830"/>
    <cellStyle name="M_Boo2_수량산출_장신수량_측구공 5" xfId="24831"/>
    <cellStyle name="M_Boo2_수량산출_장신수량_측구공_Sheet3" xfId="8123"/>
    <cellStyle name="M_Boo2_수량산출_장신수량_측구공_Sheet3 2" xfId="24832"/>
    <cellStyle name="M_Boo2_수량산출_장신수량_측구공_Sheet3 3" xfId="24833"/>
    <cellStyle name="M_Boo2_수량산출_장신수량_측구공_Sheet3 4" xfId="24834"/>
    <cellStyle name="M_Boo2_수량산출_측구공" xfId="8124"/>
    <cellStyle name="M_Boo2_수량산출_측구공 2" xfId="8125"/>
    <cellStyle name="M_Boo2_수량산출_측구공 2 2" xfId="24835"/>
    <cellStyle name="M_Boo2_수량산출_측구공 2 3" xfId="24836"/>
    <cellStyle name="M_Boo2_수량산출_측구공 2 4" xfId="24837"/>
    <cellStyle name="M_Boo2_수량산출_측구공 3" xfId="24838"/>
    <cellStyle name="M_Boo2_수량산출_측구공 4" xfId="24839"/>
    <cellStyle name="M_Boo2_수량산출_측구공 5" xfId="24840"/>
    <cellStyle name="M_Boo2_수량산출_측구공_Sheet3" xfId="8126"/>
    <cellStyle name="M_Boo2_수량산출_측구공_Sheet3 2" xfId="24841"/>
    <cellStyle name="M_Boo2_수량산출_측구공_Sheet3 3" xfId="24842"/>
    <cellStyle name="M_Boo2_수량산출_측구공_Sheet3 4" xfId="24843"/>
    <cellStyle name="M_Boo2_인월중군소하천" xfId="8127"/>
    <cellStyle name="M_Boo2_인월중군소하천 2" xfId="8128"/>
    <cellStyle name="M_Boo2_인월중군소하천 2 2" xfId="24844"/>
    <cellStyle name="M_Boo2_인월중군소하천 2 3" xfId="24845"/>
    <cellStyle name="M_Boo2_인월중군소하천 2 4" xfId="24846"/>
    <cellStyle name="M_Boo2_인월중군소하천 3" xfId="24847"/>
    <cellStyle name="M_Boo2_인월중군소하천 4" xfId="24848"/>
    <cellStyle name="M_Boo2_인월중군소하천 5" xfId="24849"/>
    <cellStyle name="M_Boo2_인월중군소하천_Sheet3" xfId="8129"/>
    <cellStyle name="M_Boo2_인월중군소하천_Sheet3 2" xfId="24850"/>
    <cellStyle name="M_Boo2_인월중군소하천_Sheet3 3" xfId="24851"/>
    <cellStyle name="M_Boo2_인월중군소하천_Sheet3 4" xfId="24852"/>
    <cellStyle name="M_Boo2_인월중군소하천_백련수량" xfId="8130"/>
    <cellStyle name="M_Boo2_인월중군소하천_백련수량 2" xfId="8131"/>
    <cellStyle name="M_Boo2_인월중군소하천_백련수량 2 2" xfId="24853"/>
    <cellStyle name="M_Boo2_인월중군소하천_백련수량 2 3" xfId="24854"/>
    <cellStyle name="M_Boo2_인월중군소하천_백련수량 2 4" xfId="24855"/>
    <cellStyle name="M_Boo2_인월중군소하천_백련수량 3" xfId="24856"/>
    <cellStyle name="M_Boo2_인월중군소하천_백련수량 4" xfId="24857"/>
    <cellStyle name="M_Boo2_인월중군소하천_백련수량 5" xfId="24858"/>
    <cellStyle name="M_Boo2_인월중군소하천_백련수량_Sheet3" xfId="8132"/>
    <cellStyle name="M_Boo2_인월중군소하천_백련수량_Sheet3 2" xfId="24859"/>
    <cellStyle name="M_Boo2_인월중군소하천_백련수량_Sheet3 3" xfId="24860"/>
    <cellStyle name="M_Boo2_인월중군소하천_백련수량_Sheet3 4" xfId="24861"/>
    <cellStyle name="M_Boo2_인월중군소하천_백련수량_상수도" xfId="8133"/>
    <cellStyle name="M_Boo2_인월중군소하천_백련수량_상수도 2" xfId="8134"/>
    <cellStyle name="M_Boo2_인월중군소하천_백련수량_상수도 2 2" xfId="24862"/>
    <cellStyle name="M_Boo2_인월중군소하천_백련수량_상수도 2 3" xfId="24863"/>
    <cellStyle name="M_Boo2_인월중군소하천_백련수량_상수도 2 4" xfId="24864"/>
    <cellStyle name="M_Boo2_인월중군소하천_백련수량_상수도 3" xfId="24865"/>
    <cellStyle name="M_Boo2_인월중군소하천_백련수량_상수도 4" xfId="24866"/>
    <cellStyle name="M_Boo2_인월중군소하천_백련수량_상수도 5" xfId="24867"/>
    <cellStyle name="M_Boo2_인월중군소하천_백련수량_상수도_Sheet3" xfId="8135"/>
    <cellStyle name="M_Boo2_인월중군소하천_백련수량_상수도_Sheet3 2" xfId="24868"/>
    <cellStyle name="M_Boo2_인월중군소하천_백련수량_상수도_Sheet3 3" xfId="24869"/>
    <cellStyle name="M_Boo2_인월중군소하천_백련수량_상수도_Sheet3 4" xfId="24870"/>
    <cellStyle name="M_Boo2_인월중군소하천_백련수량_측구공" xfId="8136"/>
    <cellStyle name="M_Boo2_인월중군소하천_백련수량_측구공 2" xfId="8137"/>
    <cellStyle name="M_Boo2_인월중군소하천_백련수량_측구공 2 2" xfId="24871"/>
    <cellStyle name="M_Boo2_인월중군소하천_백련수량_측구공 2 3" xfId="24872"/>
    <cellStyle name="M_Boo2_인월중군소하천_백련수량_측구공 2 4" xfId="24873"/>
    <cellStyle name="M_Boo2_인월중군소하천_백련수량_측구공 3" xfId="24874"/>
    <cellStyle name="M_Boo2_인월중군소하천_백련수량_측구공 4" xfId="24875"/>
    <cellStyle name="M_Boo2_인월중군소하천_백련수량_측구공 5" xfId="24876"/>
    <cellStyle name="M_Boo2_인월중군소하천_백련수량_측구공_Sheet3" xfId="8138"/>
    <cellStyle name="M_Boo2_인월중군소하천_백련수량_측구공_Sheet3 2" xfId="24877"/>
    <cellStyle name="M_Boo2_인월중군소하천_백련수량_측구공_Sheet3 3" xfId="24878"/>
    <cellStyle name="M_Boo2_인월중군소하천_백련수량_측구공_Sheet3 4" xfId="24879"/>
    <cellStyle name="M_Boo2_인월중군소하천_상수도" xfId="8139"/>
    <cellStyle name="M_Boo2_인월중군소하천_상수도 2" xfId="8140"/>
    <cellStyle name="M_Boo2_인월중군소하천_상수도 2 2" xfId="24880"/>
    <cellStyle name="M_Boo2_인월중군소하천_상수도 2 3" xfId="24881"/>
    <cellStyle name="M_Boo2_인월중군소하천_상수도 2 4" xfId="24882"/>
    <cellStyle name="M_Boo2_인월중군소하천_상수도 3" xfId="24883"/>
    <cellStyle name="M_Boo2_인월중군소하천_상수도 4" xfId="24884"/>
    <cellStyle name="M_Boo2_인월중군소하천_상수도 5" xfId="24885"/>
    <cellStyle name="M_Boo2_인월중군소하천_상수도_Sheet3" xfId="8141"/>
    <cellStyle name="M_Boo2_인월중군소하천_상수도_Sheet3 2" xfId="24886"/>
    <cellStyle name="M_Boo2_인월중군소하천_상수도_Sheet3 3" xfId="24887"/>
    <cellStyle name="M_Boo2_인월중군소하천_상수도_Sheet3 4" xfId="24888"/>
    <cellStyle name="M_Boo2_인월중군소하천_소광수량" xfId="8142"/>
    <cellStyle name="M_Boo2_인월중군소하천_소광수량 2" xfId="8143"/>
    <cellStyle name="M_Boo2_인월중군소하천_소광수량 2 2" xfId="24889"/>
    <cellStyle name="M_Boo2_인월중군소하천_소광수량 2 3" xfId="24890"/>
    <cellStyle name="M_Boo2_인월중군소하천_소광수량 2 4" xfId="24891"/>
    <cellStyle name="M_Boo2_인월중군소하천_소광수량 3" xfId="24892"/>
    <cellStyle name="M_Boo2_인월중군소하천_소광수량 4" xfId="24893"/>
    <cellStyle name="M_Boo2_인월중군소하천_소광수량 5" xfId="24894"/>
    <cellStyle name="M_Boo2_인월중군소하천_소광수량_Sheet3" xfId="8144"/>
    <cellStyle name="M_Boo2_인월중군소하천_소광수량_Sheet3 2" xfId="24895"/>
    <cellStyle name="M_Boo2_인월중군소하천_소광수량_Sheet3 3" xfId="24896"/>
    <cellStyle name="M_Boo2_인월중군소하천_소광수량_Sheet3 4" xfId="24897"/>
    <cellStyle name="M_Boo2_인월중군소하천_소광수량_상수도" xfId="8145"/>
    <cellStyle name="M_Boo2_인월중군소하천_소광수량_상수도 2" xfId="8146"/>
    <cellStyle name="M_Boo2_인월중군소하천_소광수량_상수도 2 2" xfId="24898"/>
    <cellStyle name="M_Boo2_인월중군소하천_소광수량_상수도 2 3" xfId="24899"/>
    <cellStyle name="M_Boo2_인월중군소하천_소광수량_상수도 2 4" xfId="24900"/>
    <cellStyle name="M_Boo2_인월중군소하천_소광수량_상수도 3" xfId="24901"/>
    <cellStyle name="M_Boo2_인월중군소하천_소광수량_상수도 4" xfId="24902"/>
    <cellStyle name="M_Boo2_인월중군소하천_소광수량_상수도 5" xfId="24903"/>
    <cellStyle name="M_Boo2_인월중군소하천_소광수량_상수도_Sheet3" xfId="8147"/>
    <cellStyle name="M_Boo2_인월중군소하천_소광수량_상수도_Sheet3 2" xfId="24904"/>
    <cellStyle name="M_Boo2_인월중군소하천_소광수량_상수도_Sheet3 3" xfId="24905"/>
    <cellStyle name="M_Boo2_인월중군소하천_소광수량_상수도_Sheet3 4" xfId="24906"/>
    <cellStyle name="M_Boo2_인월중군소하천_소광수량_측구공" xfId="8148"/>
    <cellStyle name="M_Boo2_인월중군소하천_소광수량_측구공 2" xfId="8149"/>
    <cellStyle name="M_Boo2_인월중군소하천_소광수량_측구공 2 2" xfId="24907"/>
    <cellStyle name="M_Boo2_인월중군소하천_소광수량_측구공 2 3" xfId="24908"/>
    <cellStyle name="M_Boo2_인월중군소하천_소광수량_측구공 2 4" xfId="24909"/>
    <cellStyle name="M_Boo2_인월중군소하천_소광수량_측구공 3" xfId="24910"/>
    <cellStyle name="M_Boo2_인월중군소하천_소광수량_측구공 4" xfId="24911"/>
    <cellStyle name="M_Boo2_인월중군소하천_소광수량_측구공 5" xfId="24912"/>
    <cellStyle name="M_Boo2_인월중군소하천_소광수량_측구공_Sheet3" xfId="8150"/>
    <cellStyle name="M_Boo2_인월중군소하천_소광수량_측구공_Sheet3 2" xfId="24913"/>
    <cellStyle name="M_Boo2_인월중군소하천_소광수량_측구공_Sheet3 3" xfId="24914"/>
    <cellStyle name="M_Boo2_인월중군소하천_소광수량_측구공_Sheet3 4" xfId="24915"/>
    <cellStyle name="M_Boo2_인월중군소하천_장신수량" xfId="8151"/>
    <cellStyle name="M_Boo2_인월중군소하천_장신수량 2" xfId="8152"/>
    <cellStyle name="M_Boo2_인월중군소하천_장신수량 2 2" xfId="24916"/>
    <cellStyle name="M_Boo2_인월중군소하천_장신수량 2 3" xfId="24917"/>
    <cellStyle name="M_Boo2_인월중군소하천_장신수량 2 4" xfId="24918"/>
    <cellStyle name="M_Boo2_인월중군소하천_장신수량 3" xfId="24919"/>
    <cellStyle name="M_Boo2_인월중군소하천_장신수량 4" xfId="24920"/>
    <cellStyle name="M_Boo2_인월중군소하천_장신수량 5" xfId="24921"/>
    <cellStyle name="M_Boo2_인월중군소하천_장신수량_Sheet3" xfId="8153"/>
    <cellStyle name="M_Boo2_인월중군소하천_장신수량_Sheet3 2" xfId="24922"/>
    <cellStyle name="M_Boo2_인월중군소하천_장신수량_Sheet3 3" xfId="24923"/>
    <cellStyle name="M_Boo2_인월중군소하천_장신수량_Sheet3 4" xfId="24924"/>
    <cellStyle name="M_Boo2_인월중군소하천_장신수량_상수도" xfId="8154"/>
    <cellStyle name="M_Boo2_인월중군소하천_장신수량_상수도 2" xfId="8155"/>
    <cellStyle name="M_Boo2_인월중군소하천_장신수량_상수도 2 2" xfId="24925"/>
    <cellStyle name="M_Boo2_인월중군소하천_장신수량_상수도 2 3" xfId="24926"/>
    <cellStyle name="M_Boo2_인월중군소하천_장신수량_상수도 2 4" xfId="24927"/>
    <cellStyle name="M_Boo2_인월중군소하천_장신수량_상수도 3" xfId="24928"/>
    <cellStyle name="M_Boo2_인월중군소하천_장신수량_상수도 4" xfId="24929"/>
    <cellStyle name="M_Boo2_인월중군소하천_장신수량_상수도 5" xfId="24930"/>
    <cellStyle name="M_Boo2_인월중군소하천_장신수량_상수도_Sheet3" xfId="8156"/>
    <cellStyle name="M_Boo2_인월중군소하천_장신수량_상수도_Sheet3 2" xfId="24931"/>
    <cellStyle name="M_Boo2_인월중군소하천_장신수량_상수도_Sheet3 3" xfId="24932"/>
    <cellStyle name="M_Boo2_인월중군소하천_장신수량_상수도_Sheet3 4" xfId="24933"/>
    <cellStyle name="M_Boo2_인월중군소하천_장신수량_측구공" xfId="8157"/>
    <cellStyle name="M_Boo2_인월중군소하천_장신수량_측구공 2" xfId="8158"/>
    <cellStyle name="M_Boo2_인월중군소하천_장신수량_측구공 2 2" xfId="24934"/>
    <cellStyle name="M_Boo2_인월중군소하천_장신수량_측구공 2 3" xfId="24935"/>
    <cellStyle name="M_Boo2_인월중군소하천_장신수량_측구공 2 4" xfId="24936"/>
    <cellStyle name="M_Boo2_인월중군소하천_장신수량_측구공 3" xfId="24937"/>
    <cellStyle name="M_Boo2_인월중군소하천_장신수량_측구공 4" xfId="24938"/>
    <cellStyle name="M_Boo2_인월중군소하천_장신수량_측구공 5" xfId="24939"/>
    <cellStyle name="M_Boo2_인월중군소하천_장신수량_측구공_Sheet3" xfId="8159"/>
    <cellStyle name="M_Boo2_인월중군소하천_장신수량_측구공_Sheet3 2" xfId="24940"/>
    <cellStyle name="M_Boo2_인월중군소하천_장신수량_측구공_Sheet3 3" xfId="24941"/>
    <cellStyle name="M_Boo2_인월중군소하천_장신수량_측구공_Sheet3 4" xfId="24942"/>
    <cellStyle name="M_Boo2_인월중군소하천_측구공" xfId="8160"/>
    <cellStyle name="M_Boo2_인월중군소하천_측구공 2" xfId="8161"/>
    <cellStyle name="M_Boo2_인월중군소하천_측구공 2 2" xfId="24943"/>
    <cellStyle name="M_Boo2_인월중군소하천_측구공 2 3" xfId="24944"/>
    <cellStyle name="M_Boo2_인월중군소하천_측구공 2 4" xfId="24945"/>
    <cellStyle name="M_Boo2_인월중군소하천_측구공 3" xfId="24946"/>
    <cellStyle name="M_Boo2_인월중군소하천_측구공 4" xfId="24947"/>
    <cellStyle name="M_Boo2_인월중군소하천_측구공 5" xfId="24948"/>
    <cellStyle name="M_Boo2_인월중군소하천_측구공_Sheet3" xfId="8162"/>
    <cellStyle name="M_Boo2_인월중군소하천_측구공_Sheet3 2" xfId="24949"/>
    <cellStyle name="M_Boo2_인월중군소하천_측구공_Sheet3 3" xfId="24950"/>
    <cellStyle name="M_Boo2_인월중군소하천_측구공_Sheet3 4" xfId="24951"/>
    <cellStyle name="M_Boo2_장신수량" xfId="8163"/>
    <cellStyle name="M_Boo2_장신수량 2" xfId="8164"/>
    <cellStyle name="M_Boo2_장신수량 2 2" xfId="24952"/>
    <cellStyle name="M_Boo2_장신수량 2 3" xfId="24953"/>
    <cellStyle name="M_Boo2_장신수량 2 4" xfId="24954"/>
    <cellStyle name="M_Boo2_장신수량 3" xfId="24955"/>
    <cellStyle name="M_Boo2_장신수량 4" xfId="24956"/>
    <cellStyle name="M_Boo2_장신수량 5" xfId="24957"/>
    <cellStyle name="M_Boo2_장신수량_Sheet3" xfId="8165"/>
    <cellStyle name="M_Boo2_장신수량_Sheet3 2" xfId="24958"/>
    <cellStyle name="M_Boo2_장신수량_Sheet3 3" xfId="24959"/>
    <cellStyle name="M_Boo2_장신수량_Sheet3 4" xfId="24960"/>
    <cellStyle name="M_Boo2_장신수량_상수도" xfId="8166"/>
    <cellStyle name="M_Boo2_장신수량_상수도 2" xfId="8167"/>
    <cellStyle name="M_Boo2_장신수량_상수도 2 2" xfId="24961"/>
    <cellStyle name="M_Boo2_장신수량_상수도 2 3" xfId="24962"/>
    <cellStyle name="M_Boo2_장신수량_상수도 2 4" xfId="24963"/>
    <cellStyle name="M_Boo2_장신수량_상수도 3" xfId="24964"/>
    <cellStyle name="M_Boo2_장신수량_상수도 4" xfId="24965"/>
    <cellStyle name="M_Boo2_장신수량_상수도 5" xfId="24966"/>
    <cellStyle name="M_Boo2_장신수량_상수도_Sheet3" xfId="8168"/>
    <cellStyle name="M_Boo2_장신수량_상수도_Sheet3 2" xfId="24967"/>
    <cellStyle name="M_Boo2_장신수량_상수도_Sheet3 3" xfId="24968"/>
    <cellStyle name="M_Boo2_장신수량_상수도_Sheet3 4" xfId="24969"/>
    <cellStyle name="M_Boo2_장신수량_측구공" xfId="8169"/>
    <cellStyle name="M_Boo2_장신수량_측구공 2" xfId="8170"/>
    <cellStyle name="M_Boo2_장신수량_측구공 2 2" xfId="24970"/>
    <cellStyle name="M_Boo2_장신수량_측구공 2 3" xfId="24971"/>
    <cellStyle name="M_Boo2_장신수량_측구공 2 4" xfId="24972"/>
    <cellStyle name="M_Boo2_장신수량_측구공 3" xfId="24973"/>
    <cellStyle name="M_Boo2_장신수량_측구공 4" xfId="24974"/>
    <cellStyle name="M_Boo2_장신수량_측구공 5" xfId="24975"/>
    <cellStyle name="M_Boo2_장신수량_측구공_Sheet3" xfId="8171"/>
    <cellStyle name="M_Boo2_장신수량_측구공_Sheet3 2" xfId="24976"/>
    <cellStyle name="M_Boo2_장신수량_측구공_Sheet3 3" xfId="24977"/>
    <cellStyle name="M_Boo2_장신수량_측구공_Sheet3 4" xfId="24978"/>
    <cellStyle name="M_Boo2_측구공" xfId="8172"/>
    <cellStyle name="M_Boo2_측구공 2" xfId="8173"/>
    <cellStyle name="M_Boo2_측구공 2 2" xfId="24979"/>
    <cellStyle name="M_Boo2_측구공 2 3" xfId="24980"/>
    <cellStyle name="M_Boo2_측구공 2 4" xfId="24981"/>
    <cellStyle name="M_Boo2_측구공 3" xfId="24982"/>
    <cellStyle name="M_Boo2_측구공 4" xfId="24983"/>
    <cellStyle name="M_Boo2_측구공 5" xfId="24984"/>
    <cellStyle name="M_Boo2_측구공_Sheet3" xfId="8174"/>
    <cellStyle name="M_Boo2_측구공_Sheet3 2" xfId="24985"/>
    <cellStyle name="M_Boo2_측구공_Sheet3 3" xfId="24986"/>
    <cellStyle name="M_Boo2_측구공_Sheet3 4" xfId="24987"/>
    <cellStyle name="M_Book2" xfId="8175"/>
    <cellStyle name="M_Book2 2" xfId="8176"/>
    <cellStyle name="M_Book2 2 2" xfId="24988"/>
    <cellStyle name="M_Book2 2 3" xfId="24989"/>
    <cellStyle name="M_Book2 2 4" xfId="24990"/>
    <cellStyle name="M_Book2 3" xfId="24991"/>
    <cellStyle name="M_Book2 4" xfId="24992"/>
    <cellStyle name="M_Book2 5" xfId="24993"/>
    <cellStyle name="M_Book2_Sheet3" xfId="8177"/>
    <cellStyle name="M_Book2_Sheet3 2" xfId="24994"/>
    <cellStyle name="M_Book2_Sheet3 3" xfId="24995"/>
    <cellStyle name="M_Book2_Sheet3 4" xfId="24996"/>
    <cellStyle name="M_Book2_도로수량양식" xfId="8178"/>
    <cellStyle name="M_Book2_도로수량양식 2" xfId="8179"/>
    <cellStyle name="M_Book2_도로수량양식 2 2" xfId="24997"/>
    <cellStyle name="M_Book2_도로수량양식 2 3" xfId="24998"/>
    <cellStyle name="M_Book2_도로수량양식 2 4" xfId="24999"/>
    <cellStyle name="M_Book2_도로수량양식 3" xfId="25000"/>
    <cellStyle name="M_Book2_도로수량양식 4" xfId="25001"/>
    <cellStyle name="M_Book2_도로수량양식 5" xfId="25002"/>
    <cellStyle name="M_Book2_도로수량양식_Sheet3" xfId="8180"/>
    <cellStyle name="M_Book2_도로수량양식_Sheet3 2" xfId="25003"/>
    <cellStyle name="M_Book2_도로수량양식_Sheet3 3" xfId="25004"/>
    <cellStyle name="M_Book2_도로수량양식_Sheet3 4" xfId="25005"/>
    <cellStyle name="M_Book2_도로수량양식_백련수량" xfId="8181"/>
    <cellStyle name="M_Book2_도로수량양식_백련수량 2" xfId="8182"/>
    <cellStyle name="M_Book2_도로수량양식_백련수량 2 2" xfId="25006"/>
    <cellStyle name="M_Book2_도로수량양식_백련수량 2 3" xfId="25007"/>
    <cellStyle name="M_Book2_도로수량양식_백련수량 2 4" xfId="25008"/>
    <cellStyle name="M_Book2_도로수량양식_백련수량 3" xfId="25009"/>
    <cellStyle name="M_Book2_도로수량양식_백련수량 4" xfId="25010"/>
    <cellStyle name="M_Book2_도로수량양식_백련수량 5" xfId="25011"/>
    <cellStyle name="M_Book2_도로수량양식_백련수량_Sheet3" xfId="8183"/>
    <cellStyle name="M_Book2_도로수량양식_백련수량_Sheet3 2" xfId="25012"/>
    <cellStyle name="M_Book2_도로수량양식_백련수량_Sheet3 3" xfId="25013"/>
    <cellStyle name="M_Book2_도로수량양식_백련수량_Sheet3 4" xfId="25014"/>
    <cellStyle name="M_Book2_도로수량양식_백련수량_상수도" xfId="8184"/>
    <cellStyle name="M_Book2_도로수량양식_백련수량_상수도 2" xfId="8185"/>
    <cellStyle name="M_Book2_도로수량양식_백련수량_상수도 2 2" xfId="25015"/>
    <cellStyle name="M_Book2_도로수량양식_백련수량_상수도 2 3" xfId="25016"/>
    <cellStyle name="M_Book2_도로수량양식_백련수량_상수도 2 4" xfId="25017"/>
    <cellStyle name="M_Book2_도로수량양식_백련수량_상수도 3" xfId="25018"/>
    <cellStyle name="M_Book2_도로수량양식_백련수량_상수도 4" xfId="25019"/>
    <cellStyle name="M_Book2_도로수량양식_백련수량_상수도 5" xfId="25020"/>
    <cellStyle name="M_Book2_도로수량양식_백련수량_상수도_Sheet3" xfId="8186"/>
    <cellStyle name="M_Book2_도로수량양식_백련수량_상수도_Sheet3 2" xfId="25021"/>
    <cellStyle name="M_Book2_도로수량양식_백련수량_상수도_Sheet3 3" xfId="25022"/>
    <cellStyle name="M_Book2_도로수량양식_백련수량_상수도_Sheet3 4" xfId="25023"/>
    <cellStyle name="M_Book2_도로수량양식_백련수량_측구공" xfId="8187"/>
    <cellStyle name="M_Book2_도로수량양식_백련수량_측구공 2" xfId="8188"/>
    <cellStyle name="M_Book2_도로수량양식_백련수량_측구공 2 2" xfId="25024"/>
    <cellStyle name="M_Book2_도로수량양식_백련수량_측구공 2 3" xfId="25025"/>
    <cellStyle name="M_Book2_도로수량양식_백련수량_측구공 2 4" xfId="25026"/>
    <cellStyle name="M_Book2_도로수량양식_백련수량_측구공 3" xfId="25027"/>
    <cellStyle name="M_Book2_도로수량양식_백련수량_측구공 4" xfId="25028"/>
    <cellStyle name="M_Book2_도로수량양식_백련수량_측구공 5" xfId="25029"/>
    <cellStyle name="M_Book2_도로수량양식_백련수량_측구공_Sheet3" xfId="8189"/>
    <cellStyle name="M_Book2_도로수량양식_백련수량_측구공_Sheet3 2" xfId="25030"/>
    <cellStyle name="M_Book2_도로수량양식_백련수량_측구공_Sheet3 3" xfId="25031"/>
    <cellStyle name="M_Book2_도로수량양식_백련수량_측구공_Sheet3 4" xfId="25032"/>
    <cellStyle name="M_Book2_도로수량양식_상수도" xfId="8190"/>
    <cellStyle name="M_Book2_도로수량양식_상수도 2" xfId="8191"/>
    <cellStyle name="M_Book2_도로수량양식_상수도 2 2" xfId="25033"/>
    <cellStyle name="M_Book2_도로수량양식_상수도 2 3" xfId="25034"/>
    <cellStyle name="M_Book2_도로수량양식_상수도 2 4" xfId="25035"/>
    <cellStyle name="M_Book2_도로수량양식_상수도 3" xfId="25036"/>
    <cellStyle name="M_Book2_도로수량양식_상수도 4" xfId="25037"/>
    <cellStyle name="M_Book2_도로수량양식_상수도 5" xfId="25038"/>
    <cellStyle name="M_Book2_도로수량양식_상수도_Sheet3" xfId="8192"/>
    <cellStyle name="M_Book2_도로수량양식_상수도_Sheet3 2" xfId="25039"/>
    <cellStyle name="M_Book2_도로수량양식_상수도_Sheet3 3" xfId="25040"/>
    <cellStyle name="M_Book2_도로수량양식_상수도_Sheet3 4" xfId="25041"/>
    <cellStyle name="M_Book2_도로수량양식_소광수량" xfId="8193"/>
    <cellStyle name="M_Book2_도로수량양식_소광수량 2" xfId="8194"/>
    <cellStyle name="M_Book2_도로수량양식_소광수량 2 2" xfId="25042"/>
    <cellStyle name="M_Book2_도로수량양식_소광수량 2 3" xfId="25043"/>
    <cellStyle name="M_Book2_도로수량양식_소광수량 2 4" xfId="25044"/>
    <cellStyle name="M_Book2_도로수량양식_소광수량 3" xfId="25045"/>
    <cellStyle name="M_Book2_도로수량양식_소광수량 4" xfId="25046"/>
    <cellStyle name="M_Book2_도로수량양식_소광수량 5" xfId="25047"/>
    <cellStyle name="M_Book2_도로수량양식_소광수량_Sheet3" xfId="8195"/>
    <cellStyle name="M_Book2_도로수량양식_소광수량_Sheet3 2" xfId="25048"/>
    <cellStyle name="M_Book2_도로수량양식_소광수량_Sheet3 3" xfId="25049"/>
    <cellStyle name="M_Book2_도로수량양식_소광수량_Sheet3 4" xfId="25050"/>
    <cellStyle name="M_Book2_도로수량양식_소광수량_상수도" xfId="8196"/>
    <cellStyle name="M_Book2_도로수량양식_소광수량_상수도 2" xfId="8197"/>
    <cellStyle name="M_Book2_도로수량양식_소광수량_상수도 2 2" xfId="25051"/>
    <cellStyle name="M_Book2_도로수량양식_소광수량_상수도 2 3" xfId="25052"/>
    <cellStyle name="M_Book2_도로수량양식_소광수량_상수도 2 4" xfId="25053"/>
    <cellStyle name="M_Book2_도로수량양식_소광수량_상수도 3" xfId="25054"/>
    <cellStyle name="M_Book2_도로수량양식_소광수량_상수도 4" xfId="25055"/>
    <cellStyle name="M_Book2_도로수량양식_소광수량_상수도 5" xfId="25056"/>
    <cellStyle name="M_Book2_도로수량양식_소광수량_상수도_Sheet3" xfId="8198"/>
    <cellStyle name="M_Book2_도로수량양식_소광수량_상수도_Sheet3 2" xfId="25057"/>
    <cellStyle name="M_Book2_도로수량양식_소광수량_상수도_Sheet3 3" xfId="25058"/>
    <cellStyle name="M_Book2_도로수량양식_소광수량_상수도_Sheet3 4" xfId="25059"/>
    <cellStyle name="M_Book2_도로수량양식_소광수량_측구공" xfId="8199"/>
    <cellStyle name="M_Book2_도로수량양식_소광수량_측구공 2" xfId="8200"/>
    <cellStyle name="M_Book2_도로수량양식_소광수량_측구공 2 2" xfId="25060"/>
    <cellStyle name="M_Book2_도로수량양식_소광수량_측구공 2 3" xfId="25061"/>
    <cellStyle name="M_Book2_도로수량양식_소광수량_측구공 2 4" xfId="25062"/>
    <cellStyle name="M_Book2_도로수량양식_소광수량_측구공 3" xfId="25063"/>
    <cellStyle name="M_Book2_도로수량양식_소광수량_측구공 4" xfId="25064"/>
    <cellStyle name="M_Book2_도로수량양식_소광수량_측구공 5" xfId="25065"/>
    <cellStyle name="M_Book2_도로수량양식_소광수량_측구공_Sheet3" xfId="8201"/>
    <cellStyle name="M_Book2_도로수량양식_소광수량_측구공_Sheet3 2" xfId="25066"/>
    <cellStyle name="M_Book2_도로수량양식_소광수량_측구공_Sheet3 3" xfId="25067"/>
    <cellStyle name="M_Book2_도로수량양식_소광수량_측구공_Sheet3 4" xfId="25068"/>
    <cellStyle name="M_Book2_도로수량양식_장신수량" xfId="8202"/>
    <cellStyle name="M_Book2_도로수량양식_장신수량 2" xfId="8203"/>
    <cellStyle name="M_Book2_도로수량양식_장신수량 2 2" xfId="25069"/>
    <cellStyle name="M_Book2_도로수량양식_장신수량 2 3" xfId="25070"/>
    <cellStyle name="M_Book2_도로수량양식_장신수량 2 4" xfId="25071"/>
    <cellStyle name="M_Book2_도로수량양식_장신수량 3" xfId="25072"/>
    <cellStyle name="M_Book2_도로수량양식_장신수량 4" xfId="25073"/>
    <cellStyle name="M_Book2_도로수량양식_장신수량 5" xfId="25074"/>
    <cellStyle name="M_Book2_도로수량양식_장신수량_Sheet3" xfId="8204"/>
    <cellStyle name="M_Book2_도로수량양식_장신수량_Sheet3 2" xfId="25075"/>
    <cellStyle name="M_Book2_도로수량양식_장신수량_Sheet3 3" xfId="25076"/>
    <cellStyle name="M_Book2_도로수량양식_장신수량_Sheet3 4" xfId="25077"/>
    <cellStyle name="M_Book2_도로수량양식_장신수량_상수도" xfId="8205"/>
    <cellStyle name="M_Book2_도로수량양식_장신수량_상수도 2" xfId="8206"/>
    <cellStyle name="M_Book2_도로수량양식_장신수량_상수도 2 2" xfId="25078"/>
    <cellStyle name="M_Book2_도로수량양식_장신수량_상수도 2 3" xfId="25079"/>
    <cellStyle name="M_Book2_도로수량양식_장신수량_상수도 2 4" xfId="25080"/>
    <cellStyle name="M_Book2_도로수량양식_장신수량_상수도 3" xfId="25081"/>
    <cellStyle name="M_Book2_도로수량양식_장신수량_상수도 4" xfId="25082"/>
    <cellStyle name="M_Book2_도로수량양식_장신수량_상수도 5" xfId="25083"/>
    <cellStyle name="M_Book2_도로수량양식_장신수량_상수도_Sheet3" xfId="8207"/>
    <cellStyle name="M_Book2_도로수량양식_장신수량_상수도_Sheet3 2" xfId="25084"/>
    <cellStyle name="M_Book2_도로수량양식_장신수량_상수도_Sheet3 3" xfId="25085"/>
    <cellStyle name="M_Book2_도로수량양식_장신수량_상수도_Sheet3 4" xfId="25086"/>
    <cellStyle name="M_Book2_도로수량양식_장신수량_측구공" xfId="8208"/>
    <cellStyle name="M_Book2_도로수량양식_장신수량_측구공 2" xfId="8209"/>
    <cellStyle name="M_Book2_도로수량양식_장신수량_측구공 2 2" xfId="25087"/>
    <cellStyle name="M_Book2_도로수량양식_장신수량_측구공 2 3" xfId="25088"/>
    <cellStyle name="M_Book2_도로수량양식_장신수량_측구공 2 4" xfId="25089"/>
    <cellStyle name="M_Book2_도로수량양식_장신수량_측구공 3" xfId="25090"/>
    <cellStyle name="M_Book2_도로수량양식_장신수량_측구공 4" xfId="25091"/>
    <cellStyle name="M_Book2_도로수량양식_장신수량_측구공 5" xfId="25092"/>
    <cellStyle name="M_Book2_도로수량양식_장신수량_측구공_Sheet3" xfId="8210"/>
    <cellStyle name="M_Book2_도로수량양식_장신수량_측구공_Sheet3 2" xfId="25093"/>
    <cellStyle name="M_Book2_도로수량양식_장신수량_측구공_Sheet3 3" xfId="25094"/>
    <cellStyle name="M_Book2_도로수량양식_장신수량_측구공_Sheet3 4" xfId="25095"/>
    <cellStyle name="M_Book2_도로수량양식_측구공" xfId="8211"/>
    <cellStyle name="M_Book2_도로수량양식_측구공 2" xfId="8212"/>
    <cellStyle name="M_Book2_도로수량양식_측구공 2 2" xfId="25096"/>
    <cellStyle name="M_Book2_도로수량양식_측구공 2 3" xfId="25097"/>
    <cellStyle name="M_Book2_도로수량양식_측구공 2 4" xfId="25098"/>
    <cellStyle name="M_Book2_도로수량양식_측구공 3" xfId="25099"/>
    <cellStyle name="M_Book2_도로수량양식_측구공 4" xfId="25100"/>
    <cellStyle name="M_Book2_도로수량양식_측구공 5" xfId="25101"/>
    <cellStyle name="M_Book2_도로수량양식_측구공_Sheet3" xfId="8213"/>
    <cellStyle name="M_Book2_도로수량양식_측구공_Sheet3 2" xfId="25102"/>
    <cellStyle name="M_Book2_도로수량양식_측구공_Sheet3 3" xfId="25103"/>
    <cellStyle name="M_Book2_도로수량양식_측구공_Sheet3 4" xfId="25104"/>
    <cellStyle name="M_Book2_백련수량" xfId="8214"/>
    <cellStyle name="M_Book2_백련수량 2" xfId="8215"/>
    <cellStyle name="M_Book2_백련수량 2 2" xfId="25105"/>
    <cellStyle name="M_Book2_백련수량 2 3" xfId="25106"/>
    <cellStyle name="M_Book2_백련수량 2 4" xfId="25107"/>
    <cellStyle name="M_Book2_백련수량 3" xfId="25108"/>
    <cellStyle name="M_Book2_백련수량 4" xfId="25109"/>
    <cellStyle name="M_Book2_백련수량 5" xfId="25110"/>
    <cellStyle name="M_Book2_백련수량_Sheet3" xfId="8216"/>
    <cellStyle name="M_Book2_백련수량_Sheet3 2" xfId="25111"/>
    <cellStyle name="M_Book2_백련수량_Sheet3 3" xfId="25112"/>
    <cellStyle name="M_Book2_백련수량_Sheet3 4" xfId="25113"/>
    <cellStyle name="M_Book2_백련수량_상수도" xfId="8217"/>
    <cellStyle name="M_Book2_백련수량_상수도 2" xfId="8218"/>
    <cellStyle name="M_Book2_백련수량_상수도 2 2" xfId="25114"/>
    <cellStyle name="M_Book2_백련수량_상수도 2 3" xfId="25115"/>
    <cellStyle name="M_Book2_백련수량_상수도 2 4" xfId="25116"/>
    <cellStyle name="M_Book2_백련수량_상수도 3" xfId="25117"/>
    <cellStyle name="M_Book2_백련수량_상수도 4" xfId="25118"/>
    <cellStyle name="M_Book2_백련수량_상수도 5" xfId="25119"/>
    <cellStyle name="M_Book2_백련수량_상수도_Sheet3" xfId="8219"/>
    <cellStyle name="M_Book2_백련수량_상수도_Sheet3 2" xfId="25120"/>
    <cellStyle name="M_Book2_백련수량_상수도_Sheet3 3" xfId="25121"/>
    <cellStyle name="M_Book2_백련수량_상수도_Sheet3 4" xfId="25122"/>
    <cellStyle name="M_Book2_백련수량_측구공" xfId="8220"/>
    <cellStyle name="M_Book2_백련수량_측구공 2" xfId="8221"/>
    <cellStyle name="M_Book2_백련수량_측구공 2 2" xfId="25123"/>
    <cellStyle name="M_Book2_백련수량_측구공 2 3" xfId="25124"/>
    <cellStyle name="M_Book2_백련수량_측구공 2 4" xfId="25125"/>
    <cellStyle name="M_Book2_백련수량_측구공 3" xfId="25126"/>
    <cellStyle name="M_Book2_백련수량_측구공 4" xfId="25127"/>
    <cellStyle name="M_Book2_백련수량_측구공 5" xfId="25128"/>
    <cellStyle name="M_Book2_백련수량_측구공_Sheet3" xfId="8222"/>
    <cellStyle name="M_Book2_백련수량_측구공_Sheet3 2" xfId="25129"/>
    <cellStyle name="M_Book2_백련수량_측구공_Sheet3 3" xfId="25130"/>
    <cellStyle name="M_Book2_백련수량_측구공_Sheet3 4" xfId="25131"/>
    <cellStyle name="M_Book2_상수도" xfId="8223"/>
    <cellStyle name="M_Book2_상수도 2" xfId="8224"/>
    <cellStyle name="M_Book2_상수도 2 2" xfId="25132"/>
    <cellStyle name="M_Book2_상수도 2 3" xfId="25133"/>
    <cellStyle name="M_Book2_상수도 2 4" xfId="25134"/>
    <cellStyle name="M_Book2_상수도 3" xfId="25135"/>
    <cellStyle name="M_Book2_상수도 4" xfId="25136"/>
    <cellStyle name="M_Book2_상수도 5" xfId="25137"/>
    <cellStyle name="M_Book2_상수도_Sheet3" xfId="8225"/>
    <cellStyle name="M_Book2_상수도_Sheet3 2" xfId="25138"/>
    <cellStyle name="M_Book2_상수도_Sheet3 3" xfId="25139"/>
    <cellStyle name="M_Book2_상수도_Sheet3 4" xfId="25140"/>
    <cellStyle name="M_Book2_소광수량" xfId="8226"/>
    <cellStyle name="M_Book2_소광수량 2" xfId="8227"/>
    <cellStyle name="M_Book2_소광수량 2 2" xfId="25141"/>
    <cellStyle name="M_Book2_소광수량 2 3" xfId="25142"/>
    <cellStyle name="M_Book2_소광수량 2 4" xfId="25143"/>
    <cellStyle name="M_Book2_소광수량 3" xfId="25144"/>
    <cellStyle name="M_Book2_소광수량 4" xfId="25145"/>
    <cellStyle name="M_Book2_소광수량 5" xfId="25146"/>
    <cellStyle name="M_Book2_소광수량_Sheet3" xfId="8228"/>
    <cellStyle name="M_Book2_소광수량_Sheet3 2" xfId="25147"/>
    <cellStyle name="M_Book2_소광수량_Sheet3 3" xfId="25148"/>
    <cellStyle name="M_Book2_소광수량_Sheet3 4" xfId="25149"/>
    <cellStyle name="M_Book2_소광수량_상수도" xfId="8229"/>
    <cellStyle name="M_Book2_소광수량_상수도 2" xfId="8230"/>
    <cellStyle name="M_Book2_소광수량_상수도 2 2" xfId="25150"/>
    <cellStyle name="M_Book2_소광수량_상수도 2 3" xfId="25151"/>
    <cellStyle name="M_Book2_소광수량_상수도 2 4" xfId="25152"/>
    <cellStyle name="M_Book2_소광수량_상수도 3" xfId="25153"/>
    <cellStyle name="M_Book2_소광수량_상수도 4" xfId="25154"/>
    <cellStyle name="M_Book2_소광수량_상수도 5" xfId="25155"/>
    <cellStyle name="M_Book2_소광수량_상수도_Sheet3" xfId="8231"/>
    <cellStyle name="M_Book2_소광수량_상수도_Sheet3 2" xfId="25156"/>
    <cellStyle name="M_Book2_소광수량_상수도_Sheet3 3" xfId="25157"/>
    <cellStyle name="M_Book2_소광수량_상수도_Sheet3 4" xfId="25158"/>
    <cellStyle name="M_Book2_소광수량_측구공" xfId="8232"/>
    <cellStyle name="M_Book2_소광수량_측구공 2" xfId="8233"/>
    <cellStyle name="M_Book2_소광수량_측구공 2 2" xfId="25159"/>
    <cellStyle name="M_Book2_소광수량_측구공 2 3" xfId="25160"/>
    <cellStyle name="M_Book2_소광수량_측구공 2 4" xfId="25161"/>
    <cellStyle name="M_Book2_소광수량_측구공 3" xfId="25162"/>
    <cellStyle name="M_Book2_소광수량_측구공 4" xfId="25163"/>
    <cellStyle name="M_Book2_소광수량_측구공 5" xfId="25164"/>
    <cellStyle name="M_Book2_소광수량_측구공_Sheet3" xfId="8234"/>
    <cellStyle name="M_Book2_소광수량_측구공_Sheet3 2" xfId="25165"/>
    <cellStyle name="M_Book2_소광수량_측구공_Sheet3 3" xfId="25166"/>
    <cellStyle name="M_Book2_소광수량_측구공_Sheet3 4" xfId="25167"/>
    <cellStyle name="M_Book2_수량산출" xfId="8235"/>
    <cellStyle name="M_Book2_수량산출 2" xfId="8236"/>
    <cellStyle name="M_Book2_수량산출 2 2" xfId="25168"/>
    <cellStyle name="M_Book2_수량산출 2 3" xfId="25169"/>
    <cellStyle name="M_Book2_수량산출 2 4" xfId="25170"/>
    <cellStyle name="M_Book2_수량산출 3" xfId="25171"/>
    <cellStyle name="M_Book2_수량산출 4" xfId="25172"/>
    <cellStyle name="M_Book2_수량산출 5" xfId="25173"/>
    <cellStyle name="M_Book2_수량산출_Sheet3" xfId="8237"/>
    <cellStyle name="M_Book2_수량산출_Sheet3 2" xfId="25174"/>
    <cellStyle name="M_Book2_수량산출_Sheet3 3" xfId="25175"/>
    <cellStyle name="M_Book2_수량산출_Sheet3 4" xfId="25176"/>
    <cellStyle name="M_Book2_수량산출_백련수량" xfId="8238"/>
    <cellStyle name="M_Book2_수량산출_백련수량 2" xfId="8239"/>
    <cellStyle name="M_Book2_수량산출_백련수량 2 2" xfId="25177"/>
    <cellStyle name="M_Book2_수량산출_백련수량 2 3" xfId="25178"/>
    <cellStyle name="M_Book2_수량산출_백련수량 2 4" xfId="25179"/>
    <cellStyle name="M_Book2_수량산출_백련수량 3" xfId="25180"/>
    <cellStyle name="M_Book2_수량산출_백련수량 4" xfId="25181"/>
    <cellStyle name="M_Book2_수량산출_백련수량 5" xfId="25182"/>
    <cellStyle name="M_Book2_수량산출_백련수량_Sheet3" xfId="8240"/>
    <cellStyle name="M_Book2_수량산출_백련수량_Sheet3 2" xfId="25183"/>
    <cellStyle name="M_Book2_수량산출_백련수량_Sheet3 3" xfId="25184"/>
    <cellStyle name="M_Book2_수량산출_백련수량_Sheet3 4" xfId="25185"/>
    <cellStyle name="M_Book2_수량산출_백련수량_상수도" xfId="8241"/>
    <cellStyle name="M_Book2_수량산출_백련수량_상수도 2" xfId="8242"/>
    <cellStyle name="M_Book2_수량산출_백련수량_상수도 2 2" xfId="25186"/>
    <cellStyle name="M_Book2_수량산출_백련수량_상수도 2 3" xfId="25187"/>
    <cellStyle name="M_Book2_수량산출_백련수량_상수도 2 4" xfId="25188"/>
    <cellStyle name="M_Book2_수량산출_백련수량_상수도 3" xfId="25189"/>
    <cellStyle name="M_Book2_수량산출_백련수량_상수도 4" xfId="25190"/>
    <cellStyle name="M_Book2_수량산출_백련수량_상수도 5" xfId="25191"/>
    <cellStyle name="M_Book2_수량산출_백련수량_상수도_Sheet3" xfId="8243"/>
    <cellStyle name="M_Book2_수량산출_백련수량_상수도_Sheet3 2" xfId="25192"/>
    <cellStyle name="M_Book2_수량산출_백련수량_상수도_Sheet3 3" xfId="25193"/>
    <cellStyle name="M_Book2_수량산출_백련수량_상수도_Sheet3 4" xfId="25194"/>
    <cellStyle name="M_Book2_수량산출_백련수량_측구공" xfId="8244"/>
    <cellStyle name="M_Book2_수량산출_백련수량_측구공 2" xfId="8245"/>
    <cellStyle name="M_Book2_수량산출_백련수량_측구공 2 2" xfId="25195"/>
    <cellStyle name="M_Book2_수량산출_백련수량_측구공 2 3" xfId="25196"/>
    <cellStyle name="M_Book2_수량산출_백련수량_측구공 2 4" xfId="25197"/>
    <cellStyle name="M_Book2_수량산출_백련수량_측구공 3" xfId="25198"/>
    <cellStyle name="M_Book2_수량산출_백련수량_측구공 4" xfId="25199"/>
    <cellStyle name="M_Book2_수량산출_백련수량_측구공 5" xfId="25200"/>
    <cellStyle name="M_Book2_수량산출_백련수량_측구공_Sheet3" xfId="8246"/>
    <cellStyle name="M_Book2_수량산출_백련수량_측구공_Sheet3 2" xfId="25201"/>
    <cellStyle name="M_Book2_수량산출_백련수량_측구공_Sheet3 3" xfId="25202"/>
    <cellStyle name="M_Book2_수량산출_백련수량_측구공_Sheet3 4" xfId="25203"/>
    <cellStyle name="M_Book2_수량산출_상수도" xfId="8247"/>
    <cellStyle name="M_Book2_수량산출_상수도 2" xfId="8248"/>
    <cellStyle name="M_Book2_수량산출_상수도 2 2" xfId="25204"/>
    <cellStyle name="M_Book2_수량산출_상수도 2 3" xfId="25205"/>
    <cellStyle name="M_Book2_수량산출_상수도 2 4" xfId="25206"/>
    <cellStyle name="M_Book2_수량산출_상수도 3" xfId="25207"/>
    <cellStyle name="M_Book2_수량산출_상수도 4" xfId="25208"/>
    <cellStyle name="M_Book2_수량산출_상수도 5" xfId="25209"/>
    <cellStyle name="M_Book2_수량산출_상수도_Sheet3" xfId="8249"/>
    <cellStyle name="M_Book2_수량산출_상수도_Sheet3 2" xfId="25210"/>
    <cellStyle name="M_Book2_수량산출_상수도_Sheet3 3" xfId="25211"/>
    <cellStyle name="M_Book2_수량산출_상수도_Sheet3 4" xfId="25212"/>
    <cellStyle name="M_Book2_수량산출_소광수량" xfId="8250"/>
    <cellStyle name="M_Book2_수량산출_소광수량 2" xfId="8251"/>
    <cellStyle name="M_Book2_수량산출_소광수량 2 2" xfId="25213"/>
    <cellStyle name="M_Book2_수량산출_소광수량 2 3" xfId="25214"/>
    <cellStyle name="M_Book2_수량산출_소광수량 2 4" xfId="25215"/>
    <cellStyle name="M_Book2_수량산출_소광수량 3" xfId="25216"/>
    <cellStyle name="M_Book2_수량산출_소광수량 4" xfId="25217"/>
    <cellStyle name="M_Book2_수량산출_소광수량 5" xfId="25218"/>
    <cellStyle name="M_Book2_수량산출_소광수량_Sheet3" xfId="8252"/>
    <cellStyle name="M_Book2_수량산출_소광수량_Sheet3 2" xfId="25219"/>
    <cellStyle name="M_Book2_수량산출_소광수량_Sheet3 3" xfId="25220"/>
    <cellStyle name="M_Book2_수량산출_소광수량_Sheet3 4" xfId="25221"/>
    <cellStyle name="M_Book2_수량산출_소광수량_상수도" xfId="8253"/>
    <cellStyle name="M_Book2_수량산출_소광수량_상수도 2" xfId="8254"/>
    <cellStyle name="M_Book2_수량산출_소광수량_상수도 2 2" xfId="25222"/>
    <cellStyle name="M_Book2_수량산출_소광수량_상수도 2 3" xfId="25223"/>
    <cellStyle name="M_Book2_수량산출_소광수량_상수도 2 4" xfId="25224"/>
    <cellStyle name="M_Book2_수량산출_소광수량_상수도 3" xfId="25225"/>
    <cellStyle name="M_Book2_수량산출_소광수량_상수도 4" xfId="25226"/>
    <cellStyle name="M_Book2_수량산출_소광수량_상수도 5" xfId="25227"/>
    <cellStyle name="M_Book2_수량산출_소광수량_상수도_Sheet3" xfId="8255"/>
    <cellStyle name="M_Book2_수량산출_소광수량_상수도_Sheet3 2" xfId="25228"/>
    <cellStyle name="M_Book2_수량산출_소광수량_상수도_Sheet3 3" xfId="25229"/>
    <cellStyle name="M_Book2_수량산출_소광수량_상수도_Sheet3 4" xfId="25230"/>
    <cellStyle name="M_Book2_수량산출_소광수량_측구공" xfId="8256"/>
    <cellStyle name="M_Book2_수량산출_소광수량_측구공 2" xfId="8257"/>
    <cellStyle name="M_Book2_수량산출_소광수량_측구공 2 2" xfId="25231"/>
    <cellStyle name="M_Book2_수량산출_소광수량_측구공 2 3" xfId="25232"/>
    <cellStyle name="M_Book2_수량산출_소광수량_측구공 2 4" xfId="25233"/>
    <cellStyle name="M_Book2_수량산출_소광수량_측구공 3" xfId="25234"/>
    <cellStyle name="M_Book2_수량산출_소광수량_측구공 4" xfId="25235"/>
    <cellStyle name="M_Book2_수량산출_소광수량_측구공 5" xfId="25236"/>
    <cellStyle name="M_Book2_수량산출_소광수량_측구공_Sheet3" xfId="8258"/>
    <cellStyle name="M_Book2_수량산출_소광수량_측구공_Sheet3 2" xfId="25237"/>
    <cellStyle name="M_Book2_수량산출_소광수량_측구공_Sheet3 3" xfId="25238"/>
    <cellStyle name="M_Book2_수량산출_소광수량_측구공_Sheet3 4" xfId="25239"/>
    <cellStyle name="M_Book2_수량산출_장신수량" xfId="8259"/>
    <cellStyle name="M_Book2_수량산출_장신수량 2" xfId="8260"/>
    <cellStyle name="M_Book2_수량산출_장신수량 2 2" xfId="25240"/>
    <cellStyle name="M_Book2_수량산출_장신수량 2 3" xfId="25241"/>
    <cellStyle name="M_Book2_수량산출_장신수량 2 4" xfId="25242"/>
    <cellStyle name="M_Book2_수량산출_장신수량 3" xfId="25243"/>
    <cellStyle name="M_Book2_수량산출_장신수량 4" xfId="25244"/>
    <cellStyle name="M_Book2_수량산출_장신수량 5" xfId="25245"/>
    <cellStyle name="M_Book2_수량산출_장신수량_Sheet3" xfId="8261"/>
    <cellStyle name="M_Book2_수량산출_장신수량_Sheet3 2" xfId="25246"/>
    <cellStyle name="M_Book2_수량산출_장신수량_Sheet3 3" xfId="25247"/>
    <cellStyle name="M_Book2_수량산출_장신수량_Sheet3 4" xfId="25248"/>
    <cellStyle name="M_Book2_수량산출_장신수량_상수도" xfId="8262"/>
    <cellStyle name="M_Book2_수량산출_장신수량_상수도 2" xfId="8263"/>
    <cellStyle name="M_Book2_수량산출_장신수량_상수도 2 2" xfId="25249"/>
    <cellStyle name="M_Book2_수량산출_장신수량_상수도 2 3" xfId="25250"/>
    <cellStyle name="M_Book2_수량산출_장신수량_상수도 2 4" xfId="25251"/>
    <cellStyle name="M_Book2_수량산출_장신수량_상수도 3" xfId="25252"/>
    <cellStyle name="M_Book2_수량산출_장신수량_상수도 4" xfId="25253"/>
    <cellStyle name="M_Book2_수량산출_장신수량_상수도 5" xfId="25254"/>
    <cellStyle name="M_Book2_수량산출_장신수량_상수도_Sheet3" xfId="8264"/>
    <cellStyle name="M_Book2_수량산출_장신수량_상수도_Sheet3 2" xfId="25255"/>
    <cellStyle name="M_Book2_수량산출_장신수량_상수도_Sheet3 3" xfId="25256"/>
    <cellStyle name="M_Book2_수량산출_장신수량_상수도_Sheet3 4" xfId="25257"/>
    <cellStyle name="M_Book2_수량산출_장신수량_측구공" xfId="8265"/>
    <cellStyle name="M_Book2_수량산출_장신수량_측구공 2" xfId="8266"/>
    <cellStyle name="M_Book2_수량산출_장신수량_측구공 2 2" xfId="25258"/>
    <cellStyle name="M_Book2_수량산출_장신수량_측구공 2 3" xfId="25259"/>
    <cellStyle name="M_Book2_수량산출_장신수량_측구공 2 4" xfId="25260"/>
    <cellStyle name="M_Book2_수량산출_장신수량_측구공 3" xfId="25261"/>
    <cellStyle name="M_Book2_수량산출_장신수량_측구공 4" xfId="25262"/>
    <cellStyle name="M_Book2_수량산출_장신수량_측구공 5" xfId="25263"/>
    <cellStyle name="M_Book2_수량산출_장신수량_측구공_Sheet3" xfId="8267"/>
    <cellStyle name="M_Book2_수량산출_장신수량_측구공_Sheet3 2" xfId="25264"/>
    <cellStyle name="M_Book2_수량산출_장신수량_측구공_Sheet3 3" xfId="25265"/>
    <cellStyle name="M_Book2_수량산출_장신수량_측구공_Sheet3 4" xfId="25266"/>
    <cellStyle name="M_Book2_수량산출_측구공" xfId="8268"/>
    <cellStyle name="M_Book2_수량산출_측구공 2" xfId="8269"/>
    <cellStyle name="M_Book2_수량산출_측구공 2 2" xfId="25267"/>
    <cellStyle name="M_Book2_수량산출_측구공 2 3" xfId="25268"/>
    <cellStyle name="M_Book2_수량산출_측구공 2 4" xfId="25269"/>
    <cellStyle name="M_Book2_수량산출_측구공 3" xfId="25270"/>
    <cellStyle name="M_Book2_수량산출_측구공 4" xfId="25271"/>
    <cellStyle name="M_Book2_수량산출_측구공 5" xfId="25272"/>
    <cellStyle name="M_Book2_수량산출_측구공_Sheet3" xfId="8270"/>
    <cellStyle name="M_Book2_수량산출_측구공_Sheet3 2" xfId="25273"/>
    <cellStyle name="M_Book2_수량산출_측구공_Sheet3 3" xfId="25274"/>
    <cellStyle name="M_Book2_수량산출_측구공_Sheet3 4" xfId="25275"/>
    <cellStyle name="M_Book2_인월중군소하천" xfId="8271"/>
    <cellStyle name="M_Book2_인월중군소하천 2" xfId="8272"/>
    <cellStyle name="M_Book2_인월중군소하천 2 2" xfId="25276"/>
    <cellStyle name="M_Book2_인월중군소하천 2 3" xfId="25277"/>
    <cellStyle name="M_Book2_인월중군소하천 2 4" xfId="25278"/>
    <cellStyle name="M_Book2_인월중군소하천 3" xfId="25279"/>
    <cellStyle name="M_Book2_인월중군소하천 4" xfId="25280"/>
    <cellStyle name="M_Book2_인월중군소하천 5" xfId="25281"/>
    <cellStyle name="M_Book2_인월중군소하천_Sheet3" xfId="8273"/>
    <cellStyle name="M_Book2_인월중군소하천_Sheet3 2" xfId="25282"/>
    <cellStyle name="M_Book2_인월중군소하천_Sheet3 3" xfId="25283"/>
    <cellStyle name="M_Book2_인월중군소하천_Sheet3 4" xfId="25284"/>
    <cellStyle name="M_Book2_인월중군소하천_백련수량" xfId="8274"/>
    <cellStyle name="M_Book2_인월중군소하천_백련수량 2" xfId="8275"/>
    <cellStyle name="M_Book2_인월중군소하천_백련수량 2 2" xfId="25285"/>
    <cellStyle name="M_Book2_인월중군소하천_백련수량 2 3" xfId="25286"/>
    <cellStyle name="M_Book2_인월중군소하천_백련수량 2 4" xfId="25287"/>
    <cellStyle name="M_Book2_인월중군소하천_백련수량 3" xfId="25288"/>
    <cellStyle name="M_Book2_인월중군소하천_백련수량 4" xfId="25289"/>
    <cellStyle name="M_Book2_인월중군소하천_백련수량 5" xfId="25290"/>
    <cellStyle name="M_Book2_인월중군소하천_백련수량_Sheet3" xfId="8276"/>
    <cellStyle name="M_Book2_인월중군소하천_백련수량_Sheet3 2" xfId="25291"/>
    <cellStyle name="M_Book2_인월중군소하천_백련수량_Sheet3 3" xfId="25292"/>
    <cellStyle name="M_Book2_인월중군소하천_백련수량_Sheet3 4" xfId="25293"/>
    <cellStyle name="M_Book2_인월중군소하천_백련수량_상수도" xfId="8277"/>
    <cellStyle name="M_Book2_인월중군소하천_백련수량_상수도 2" xfId="8278"/>
    <cellStyle name="M_Book2_인월중군소하천_백련수량_상수도 2 2" xfId="25294"/>
    <cellStyle name="M_Book2_인월중군소하천_백련수량_상수도 2 3" xfId="25295"/>
    <cellStyle name="M_Book2_인월중군소하천_백련수량_상수도 2 4" xfId="25296"/>
    <cellStyle name="M_Book2_인월중군소하천_백련수량_상수도 3" xfId="25297"/>
    <cellStyle name="M_Book2_인월중군소하천_백련수량_상수도 4" xfId="25298"/>
    <cellStyle name="M_Book2_인월중군소하천_백련수량_상수도 5" xfId="25299"/>
    <cellStyle name="M_Book2_인월중군소하천_백련수량_상수도_Sheet3" xfId="8279"/>
    <cellStyle name="M_Book2_인월중군소하천_백련수량_상수도_Sheet3 2" xfId="25300"/>
    <cellStyle name="M_Book2_인월중군소하천_백련수량_상수도_Sheet3 3" xfId="25301"/>
    <cellStyle name="M_Book2_인월중군소하천_백련수량_상수도_Sheet3 4" xfId="25302"/>
    <cellStyle name="M_Book2_인월중군소하천_백련수량_측구공" xfId="8280"/>
    <cellStyle name="M_Book2_인월중군소하천_백련수량_측구공 2" xfId="8281"/>
    <cellStyle name="M_Book2_인월중군소하천_백련수량_측구공 2 2" xfId="25303"/>
    <cellStyle name="M_Book2_인월중군소하천_백련수량_측구공 2 3" xfId="25304"/>
    <cellStyle name="M_Book2_인월중군소하천_백련수량_측구공 2 4" xfId="25305"/>
    <cellStyle name="M_Book2_인월중군소하천_백련수량_측구공 3" xfId="25306"/>
    <cellStyle name="M_Book2_인월중군소하천_백련수량_측구공 4" xfId="25307"/>
    <cellStyle name="M_Book2_인월중군소하천_백련수량_측구공 5" xfId="25308"/>
    <cellStyle name="M_Book2_인월중군소하천_백련수량_측구공_Sheet3" xfId="8282"/>
    <cellStyle name="M_Book2_인월중군소하천_백련수량_측구공_Sheet3 2" xfId="25309"/>
    <cellStyle name="M_Book2_인월중군소하천_백련수량_측구공_Sheet3 3" xfId="25310"/>
    <cellStyle name="M_Book2_인월중군소하천_백련수량_측구공_Sheet3 4" xfId="25311"/>
    <cellStyle name="M_Book2_인월중군소하천_상수도" xfId="8283"/>
    <cellStyle name="M_Book2_인월중군소하천_상수도 2" xfId="8284"/>
    <cellStyle name="M_Book2_인월중군소하천_상수도 2 2" xfId="25312"/>
    <cellStyle name="M_Book2_인월중군소하천_상수도 2 3" xfId="25313"/>
    <cellStyle name="M_Book2_인월중군소하천_상수도 2 4" xfId="25314"/>
    <cellStyle name="M_Book2_인월중군소하천_상수도 3" xfId="25315"/>
    <cellStyle name="M_Book2_인월중군소하천_상수도 4" xfId="25316"/>
    <cellStyle name="M_Book2_인월중군소하천_상수도 5" xfId="25317"/>
    <cellStyle name="M_Book2_인월중군소하천_상수도_Sheet3" xfId="8285"/>
    <cellStyle name="M_Book2_인월중군소하천_상수도_Sheet3 2" xfId="25318"/>
    <cellStyle name="M_Book2_인월중군소하천_상수도_Sheet3 3" xfId="25319"/>
    <cellStyle name="M_Book2_인월중군소하천_상수도_Sheet3 4" xfId="25320"/>
    <cellStyle name="M_Book2_인월중군소하천_소광수량" xfId="8286"/>
    <cellStyle name="M_Book2_인월중군소하천_소광수량 2" xfId="8287"/>
    <cellStyle name="M_Book2_인월중군소하천_소광수량 2 2" xfId="25321"/>
    <cellStyle name="M_Book2_인월중군소하천_소광수량 2 3" xfId="25322"/>
    <cellStyle name="M_Book2_인월중군소하천_소광수량 2 4" xfId="25323"/>
    <cellStyle name="M_Book2_인월중군소하천_소광수량 3" xfId="25324"/>
    <cellStyle name="M_Book2_인월중군소하천_소광수량 4" xfId="25325"/>
    <cellStyle name="M_Book2_인월중군소하천_소광수량 5" xfId="25326"/>
    <cellStyle name="M_Book2_인월중군소하천_소광수량_Sheet3" xfId="8288"/>
    <cellStyle name="M_Book2_인월중군소하천_소광수량_Sheet3 2" xfId="25327"/>
    <cellStyle name="M_Book2_인월중군소하천_소광수량_Sheet3 3" xfId="25328"/>
    <cellStyle name="M_Book2_인월중군소하천_소광수량_Sheet3 4" xfId="25329"/>
    <cellStyle name="M_Book2_인월중군소하천_소광수량_상수도" xfId="8289"/>
    <cellStyle name="M_Book2_인월중군소하천_소광수량_상수도 2" xfId="8290"/>
    <cellStyle name="M_Book2_인월중군소하천_소광수량_상수도 2 2" xfId="25330"/>
    <cellStyle name="M_Book2_인월중군소하천_소광수량_상수도 2 3" xfId="25331"/>
    <cellStyle name="M_Book2_인월중군소하천_소광수량_상수도 2 4" xfId="25332"/>
    <cellStyle name="M_Book2_인월중군소하천_소광수량_상수도 3" xfId="25333"/>
    <cellStyle name="M_Book2_인월중군소하천_소광수량_상수도 4" xfId="25334"/>
    <cellStyle name="M_Book2_인월중군소하천_소광수량_상수도 5" xfId="25335"/>
    <cellStyle name="M_Book2_인월중군소하천_소광수량_상수도_Sheet3" xfId="8291"/>
    <cellStyle name="M_Book2_인월중군소하천_소광수량_상수도_Sheet3 2" xfId="25336"/>
    <cellStyle name="M_Book2_인월중군소하천_소광수량_상수도_Sheet3 3" xfId="25337"/>
    <cellStyle name="M_Book2_인월중군소하천_소광수량_상수도_Sheet3 4" xfId="25338"/>
    <cellStyle name="M_Book2_인월중군소하천_소광수량_측구공" xfId="8292"/>
    <cellStyle name="M_Book2_인월중군소하천_소광수량_측구공 2" xfId="8293"/>
    <cellStyle name="M_Book2_인월중군소하천_소광수량_측구공 2 2" xfId="25339"/>
    <cellStyle name="M_Book2_인월중군소하천_소광수량_측구공 2 3" xfId="25340"/>
    <cellStyle name="M_Book2_인월중군소하천_소광수량_측구공 2 4" xfId="25341"/>
    <cellStyle name="M_Book2_인월중군소하천_소광수량_측구공 3" xfId="25342"/>
    <cellStyle name="M_Book2_인월중군소하천_소광수량_측구공 4" xfId="25343"/>
    <cellStyle name="M_Book2_인월중군소하천_소광수량_측구공 5" xfId="25344"/>
    <cellStyle name="M_Book2_인월중군소하천_소광수량_측구공_Sheet3" xfId="8294"/>
    <cellStyle name="M_Book2_인월중군소하천_소광수량_측구공_Sheet3 2" xfId="25345"/>
    <cellStyle name="M_Book2_인월중군소하천_소광수량_측구공_Sheet3 3" xfId="25346"/>
    <cellStyle name="M_Book2_인월중군소하천_소광수량_측구공_Sheet3 4" xfId="25347"/>
    <cellStyle name="M_Book2_인월중군소하천_장신수량" xfId="8295"/>
    <cellStyle name="M_Book2_인월중군소하천_장신수량 2" xfId="8296"/>
    <cellStyle name="M_Book2_인월중군소하천_장신수량 2 2" xfId="25348"/>
    <cellStyle name="M_Book2_인월중군소하천_장신수량 2 3" xfId="25349"/>
    <cellStyle name="M_Book2_인월중군소하천_장신수량 2 4" xfId="25350"/>
    <cellStyle name="M_Book2_인월중군소하천_장신수량 3" xfId="25351"/>
    <cellStyle name="M_Book2_인월중군소하천_장신수량 4" xfId="25352"/>
    <cellStyle name="M_Book2_인월중군소하천_장신수량 5" xfId="25353"/>
    <cellStyle name="M_Book2_인월중군소하천_장신수량_Sheet3" xfId="8297"/>
    <cellStyle name="M_Book2_인월중군소하천_장신수량_Sheet3 2" xfId="25354"/>
    <cellStyle name="M_Book2_인월중군소하천_장신수량_Sheet3 3" xfId="25355"/>
    <cellStyle name="M_Book2_인월중군소하천_장신수량_Sheet3 4" xfId="25356"/>
    <cellStyle name="M_Book2_인월중군소하천_장신수량_상수도" xfId="8298"/>
    <cellStyle name="M_Book2_인월중군소하천_장신수량_상수도 2" xfId="8299"/>
    <cellStyle name="M_Book2_인월중군소하천_장신수량_상수도 2 2" xfId="25357"/>
    <cellStyle name="M_Book2_인월중군소하천_장신수량_상수도 2 3" xfId="25358"/>
    <cellStyle name="M_Book2_인월중군소하천_장신수량_상수도 2 4" xfId="25359"/>
    <cellStyle name="M_Book2_인월중군소하천_장신수량_상수도 3" xfId="25360"/>
    <cellStyle name="M_Book2_인월중군소하천_장신수량_상수도 4" xfId="25361"/>
    <cellStyle name="M_Book2_인월중군소하천_장신수량_상수도 5" xfId="25362"/>
    <cellStyle name="M_Book2_인월중군소하천_장신수량_상수도_Sheet3" xfId="8300"/>
    <cellStyle name="M_Book2_인월중군소하천_장신수량_상수도_Sheet3 2" xfId="25363"/>
    <cellStyle name="M_Book2_인월중군소하천_장신수량_상수도_Sheet3 3" xfId="25364"/>
    <cellStyle name="M_Book2_인월중군소하천_장신수량_상수도_Sheet3 4" xfId="25365"/>
    <cellStyle name="M_Book2_인월중군소하천_장신수량_측구공" xfId="8301"/>
    <cellStyle name="M_Book2_인월중군소하천_장신수량_측구공 2" xfId="8302"/>
    <cellStyle name="M_Book2_인월중군소하천_장신수량_측구공 2 2" xfId="25366"/>
    <cellStyle name="M_Book2_인월중군소하천_장신수량_측구공 2 3" xfId="25367"/>
    <cellStyle name="M_Book2_인월중군소하천_장신수량_측구공 2 4" xfId="25368"/>
    <cellStyle name="M_Book2_인월중군소하천_장신수량_측구공 3" xfId="25369"/>
    <cellStyle name="M_Book2_인월중군소하천_장신수량_측구공 4" xfId="25370"/>
    <cellStyle name="M_Book2_인월중군소하천_장신수량_측구공 5" xfId="25371"/>
    <cellStyle name="M_Book2_인월중군소하천_장신수량_측구공_Sheet3" xfId="8303"/>
    <cellStyle name="M_Book2_인월중군소하천_장신수량_측구공_Sheet3 2" xfId="25372"/>
    <cellStyle name="M_Book2_인월중군소하천_장신수량_측구공_Sheet3 3" xfId="25373"/>
    <cellStyle name="M_Book2_인월중군소하천_장신수량_측구공_Sheet3 4" xfId="25374"/>
    <cellStyle name="M_Book2_인월중군소하천_측구공" xfId="8304"/>
    <cellStyle name="M_Book2_인월중군소하천_측구공 2" xfId="8305"/>
    <cellStyle name="M_Book2_인월중군소하천_측구공 2 2" xfId="25375"/>
    <cellStyle name="M_Book2_인월중군소하천_측구공 2 3" xfId="25376"/>
    <cellStyle name="M_Book2_인월중군소하천_측구공 2 4" xfId="25377"/>
    <cellStyle name="M_Book2_인월중군소하천_측구공 3" xfId="25378"/>
    <cellStyle name="M_Book2_인월중군소하천_측구공 4" xfId="25379"/>
    <cellStyle name="M_Book2_인월중군소하천_측구공 5" xfId="25380"/>
    <cellStyle name="M_Book2_인월중군소하천_측구공_Sheet3" xfId="8306"/>
    <cellStyle name="M_Book2_인월중군소하천_측구공_Sheet3 2" xfId="25381"/>
    <cellStyle name="M_Book2_인월중군소하천_측구공_Sheet3 3" xfId="25382"/>
    <cellStyle name="M_Book2_인월중군소하천_측구공_Sheet3 4" xfId="25383"/>
    <cellStyle name="M_Book2_장신수량" xfId="8307"/>
    <cellStyle name="M_Book2_장신수량 2" xfId="8308"/>
    <cellStyle name="M_Book2_장신수량 2 2" xfId="25384"/>
    <cellStyle name="M_Book2_장신수량 2 3" xfId="25385"/>
    <cellStyle name="M_Book2_장신수량 2 4" xfId="25386"/>
    <cellStyle name="M_Book2_장신수량 3" xfId="25387"/>
    <cellStyle name="M_Book2_장신수량 4" xfId="25388"/>
    <cellStyle name="M_Book2_장신수량 5" xfId="25389"/>
    <cellStyle name="M_Book2_장신수량_Sheet3" xfId="8309"/>
    <cellStyle name="M_Book2_장신수량_Sheet3 2" xfId="25390"/>
    <cellStyle name="M_Book2_장신수량_Sheet3 3" xfId="25391"/>
    <cellStyle name="M_Book2_장신수량_Sheet3 4" xfId="25392"/>
    <cellStyle name="M_Book2_장신수량_상수도" xfId="8310"/>
    <cellStyle name="M_Book2_장신수량_상수도 2" xfId="8311"/>
    <cellStyle name="M_Book2_장신수량_상수도 2 2" xfId="25393"/>
    <cellStyle name="M_Book2_장신수량_상수도 2 3" xfId="25394"/>
    <cellStyle name="M_Book2_장신수량_상수도 2 4" xfId="25395"/>
    <cellStyle name="M_Book2_장신수량_상수도 3" xfId="25396"/>
    <cellStyle name="M_Book2_장신수량_상수도 4" xfId="25397"/>
    <cellStyle name="M_Book2_장신수량_상수도 5" xfId="25398"/>
    <cellStyle name="M_Book2_장신수량_상수도_Sheet3" xfId="8312"/>
    <cellStyle name="M_Book2_장신수량_상수도_Sheet3 2" xfId="25399"/>
    <cellStyle name="M_Book2_장신수량_상수도_Sheet3 3" xfId="25400"/>
    <cellStyle name="M_Book2_장신수량_상수도_Sheet3 4" xfId="25401"/>
    <cellStyle name="M_Book2_장신수량_측구공" xfId="8313"/>
    <cellStyle name="M_Book2_장신수량_측구공 2" xfId="8314"/>
    <cellStyle name="M_Book2_장신수량_측구공 2 2" xfId="25402"/>
    <cellStyle name="M_Book2_장신수량_측구공 2 3" xfId="25403"/>
    <cellStyle name="M_Book2_장신수량_측구공 2 4" xfId="25404"/>
    <cellStyle name="M_Book2_장신수량_측구공 3" xfId="25405"/>
    <cellStyle name="M_Book2_장신수량_측구공 4" xfId="25406"/>
    <cellStyle name="M_Book2_장신수량_측구공 5" xfId="25407"/>
    <cellStyle name="M_Book2_장신수량_측구공_Sheet3" xfId="8315"/>
    <cellStyle name="M_Book2_장신수량_측구공_Sheet3 2" xfId="25408"/>
    <cellStyle name="M_Book2_장신수량_측구공_Sheet3 3" xfId="25409"/>
    <cellStyle name="M_Book2_장신수량_측구공_Sheet3 4" xfId="25410"/>
    <cellStyle name="M_Book2_측구공" xfId="8316"/>
    <cellStyle name="M_Book2_측구공 2" xfId="8317"/>
    <cellStyle name="M_Book2_측구공 2 2" xfId="25411"/>
    <cellStyle name="M_Book2_측구공 2 3" xfId="25412"/>
    <cellStyle name="M_Book2_측구공 2 4" xfId="25413"/>
    <cellStyle name="M_Book2_측구공 3" xfId="25414"/>
    <cellStyle name="M_Book2_측구공 4" xfId="25415"/>
    <cellStyle name="M_Book2_측구공 5" xfId="25416"/>
    <cellStyle name="M_Book2_측구공_Sheet3" xfId="8318"/>
    <cellStyle name="M_Book2_측구공_Sheet3 2" xfId="25417"/>
    <cellStyle name="M_Book2_측구공_Sheet3 3" xfId="25418"/>
    <cellStyle name="M_Book2_측구공_Sheet3 4" xfId="25419"/>
    <cellStyle name="M_Book4" xfId="8319"/>
    <cellStyle name="M_Book4 2" xfId="8320"/>
    <cellStyle name="M_Book4 2 2" xfId="25420"/>
    <cellStyle name="M_Book4 2 3" xfId="25421"/>
    <cellStyle name="M_Book4 2 4" xfId="25422"/>
    <cellStyle name="M_Book4 3" xfId="25423"/>
    <cellStyle name="M_Book4 4" xfId="25424"/>
    <cellStyle name="M_Book4 5" xfId="25425"/>
    <cellStyle name="M_Book4_Sheet3" xfId="8321"/>
    <cellStyle name="M_Book4_Sheet3 2" xfId="25426"/>
    <cellStyle name="M_Book4_Sheet3 3" xfId="25427"/>
    <cellStyle name="M_Book4_Sheet3 4" xfId="25428"/>
    <cellStyle name="M_Book4_도로수량양식" xfId="8322"/>
    <cellStyle name="M_Book4_도로수량양식 2" xfId="8323"/>
    <cellStyle name="M_Book4_도로수량양식 2 2" xfId="25429"/>
    <cellStyle name="M_Book4_도로수량양식 2 3" xfId="25430"/>
    <cellStyle name="M_Book4_도로수량양식 2 4" xfId="25431"/>
    <cellStyle name="M_Book4_도로수량양식 3" xfId="25432"/>
    <cellStyle name="M_Book4_도로수량양식 4" xfId="25433"/>
    <cellStyle name="M_Book4_도로수량양식 5" xfId="25434"/>
    <cellStyle name="M_Book4_도로수량양식_Sheet3" xfId="8324"/>
    <cellStyle name="M_Book4_도로수량양식_Sheet3 2" xfId="25435"/>
    <cellStyle name="M_Book4_도로수량양식_Sheet3 3" xfId="25436"/>
    <cellStyle name="M_Book4_도로수량양식_Sheet3 4" xfId="25437"/>
    <cellStyle name="M_Book4_도로수량양식_백련수량" xfId="8325"/>
    <cellStyle name="M_Book4_도로수량양식_백련수량 2" xfId="8326"/>
    <cellStyle name="M_Book4_도로수량양식_백련수량 2 2" xfId="25438"/>
    <cellStyle name="M_Book4_도로수량양식_백련수량 2 3" xfId="25439"/>
    <cellStyle name="M_Book4_도로수량양식_백련수량 2 4" xfId="25440"/>
    <cellStyle name="M_Book4_도로수량양식_백련수량 3" xfId="25441"/>
    <cellStyle name="M_Book4_도로수량양식_백련수량 4" xfId="25442"/>
    <cellStyle name="M_Book4_도로수량양식_백련수량 5" xfId="25443"/>
    <cellStyle name="M_Book4_도로수량양식_백련수량_Sheet3" xfId="8327"/>
    <cellStyle name="M_Book4_도로수량양식_백련수량_Sheet3 2" xfId="25444"/>
    <cellStyle name="M_Book4_도로수량양식_백련수량_Sheet3 3" xfId="25445"/>
    <cellStyle name="M_Book4_도로수량양식_백련수량_Sheet3 4" xfId="25446"/>
    <cellStyle name="M_Book4_도로수량양식_백련수량_상수도" xfId="8328"/>
    <cellStyle name="M_Book4_도로수량양식_백련수량_상수도 2" xfId="8329"/>
    <cellStyle name="M_Book4_도로수량양식_백련수량_상수도 2 2" xfId="25447"/>
    <cellStyle name="M_Book4_도로수량양식_백련수량_상수도 2 3" xfId="25448"/>
    <cellStyle name="M_Book4_도로수량양식_백련수량_상수도 2 4" xfId="25449"/>
    <cellStyle name="M_Book4_도로수량양식_백련수량_상수도 3" xfId="25450"/>
    <cellStyle name="M_Book4_도로수량양식_백련수량_상수도 4" xfId="25451"/>
    <cellStyle name="M_Book4_도로수량양식_백련수량_상수도 5" xfId="25452"/>
    <cellStyle name="M_Book4_도로수량양식_백련수량_상수도_Sheet3" xfId="8330"/>
    <cellStyle name="M_Book4_도로수량양식_백련수량_상수도_Sheet3 2" xfId="25453"/>
    <cellStyle name="M_Book4_도로수량양식_백련수량_상수도_Sheet3 3" xfId="25454"/>
    <cellStyle name="M_Book4_도로수량양식_백련수량_상수도_Sheet3 4" xfId="25455"/>
    <cellStyle name="M_Book4_도로수량양식_백련수량_측구공" xfId="8331"/>
    <cellStyle name="M_Book4_도로수량양식_백련수량_측구공 2" xfId="8332"/>
    <cellStyle name="M_Book4_도로수량양식_백련수량_측구공 2 2" xfId="25456"/>
    <cellStyle name="M_Book4_도로수량양식_백련수량_측구공 2 3" xfId="25457"/>
    <cellStyle name="M_Book4_도로수량양식_백련수량_측구공 2 4" xfId="25458"/>
    <cellStyle name="M_Book4_도로수량양식_백련수량_측구공 3" xfId="25459"/>
    <cellStyle name="M_Book4_도로수량양식_백련수량_측구공 4" xfId="25460"/>
    <cellStyle name="M_Book4_도로수량양식_백련수량_측구공 5" xfId="25461"/>
    <cellStyle name="M_Book4_도로수량양식_백련수량_측구공_Sheet3" xfId="8333"/>
    <cellStyle name="M_Book4_도로수량양식_백련수량_측구공_Sheet3 2" xfId="25462"/>
    <cellStyle name="M_Book4_도로수량양식_백련수량_측구공_Sheet3 3" xfId="25463"/>
    <cellStyle name="M_Book4_도로수량양식_백련수량_측구공_Sheet3 4" xfId="25464"/>
    <cellStyle name="M_Book4_도로수량양식_상수도" xfId="8334"/>
    <cellStyle name="M_Book4_도로수량양식_상수도 2" xfId="8335"/>
    <cellStyle name="M_Book4_도로수량양식_상수도 2 2" xfId="25465"/>
    <cellStyle name="M_Book4_도로수량양식_상수도 2 3" xfId="25466"/>
    <cellStyle name="M_Book4_도로수량양식_상수도 2 4" xfId="25467"/>
    <cellStyle name="M_Book4_도로수량양식_상수도 3" xfId="25468"/>
    <cellStyle name="M_Book4_도로수량양식_상수도 4" xfId="25469"/>
    <cellStyle name="M_Book4_도로수량양식_상수도 5" xfId="25470"/>
    <cellStyle name="M_Book4_도로수량양식_상수도_Sheet3" xfId="8336"/>
    <cellStyle name="M_Book4_도로수량양식_상수도_Sheet3 2" xfId="25471"/>
    <cellStyle name="M_Book4_도로수량양식_상수도_Sheet3 3" xfId="25472"/>
    <cellStyle name="M_Book4_도로수량양식_상수도_Sheet3 4" xfId="25473"/>
    <cellStyle name="M_Book4_도로수량양식_소광수량" xfId="8337"/>
    <cellStyle name="M_Book4_도로수량양식_소광수량 2" xfId="8338"/>
    <cellStyle name="M_Book4_도로수량양식_소광수량 2 2" xfId="25474"/>
    <cellStyle name="M_Book4_도로수량양식_소광수량 2 3" xfId="25475"/>
    <cellStyle name="M_Book4_도로수량양식_소광수량 2 4" xfId="25476"/>
    <cellStyle name="M_Book4_도로수량양식_소광수량 3" xfId="25477"/>
    <cellStyle name="M_Book4_도로수량양식_소광수량 4" xfId="25478"/>
    <cellStyle name="M_Book4_도로수량양식_소광수량 5" xfId="25479"/>
    <cellStyle name="M_Book4_도로수량양식_소광수량_Sheet3" xfId="8339"/>
    <cellStyle name="M_Book4_도로수량양식_소광수량_Sheet3 2" xfId="25480"/>
    <cellStyle name="M_Book4_도로수량양식_소광수량_Sheet3 3" xfId="25481"/>
    <cellStyle name="M_Book4_도로수량양식_소광수량_Sheet3 4" xfId="25482"/>
    <cellStyle name="M_Book4_도로수량양식_소광수량_상수도" xfId="8340"/>
    <cellStyle name="M_Book4_도로수량양식_소광수량_상수도 2" xfId="8341"/>
    <cellStyle name="M_Book4_도로수량양식_소광수량_상수도 2 2" xfId="25483"/>
    <cellStyle name="M_Book4_도로수량양식_소광수량_상수도 2 3" xfId="25484"/>
    <cellStyle name="M_Book4_도로수량양식_소광수량_상수도 2 4" xfId="25485"/>
    <cellStyle name="M_Book4_도로수량양식_소광수량_상수도 3" xfId="25486"/>
    <cellStyle name="M_Book4_도로수량양식_소광수량_상수도 4" xfId="25487"/>
    <cellStyle name="M_Book4_도로수량양식_소광수량_상수도 5" xfId="25488"/>
    <cellStyle name="M_Book4_도로수량양식_소광수량_상수도_Sheet3" xfId="8342"/>
    <cellStyle name="M_Book4_도로수량양식_소광수량_상수도_Sheet3 2" xfId="25489"/>
    <cellStyle name="M_Book4_도로수량양식_소광수량_상수도_Sheet3 3" xfId="25490"/>
    <cellStyle name="M_Book4_도로수량양식_소광수량_상수도_Sheet3 4" xfId="25491"/>
    <cellStyle name="M_Book4_도로수량양식_소광수량_측구공" xfId="8343"/>
    <cellStyle name="M_Book4_도로수량양식_소광수량_측구공 2" xfId="8344"/>
    <cellStyle name="M_Book4_도로수량양식_소광수량_측구공 2 2" xfId="25492"/>
    <cellStyle name="M_Book4_도로수량양식_소광수량_측구공 2 3" xfId="25493"/>
    <cellStyle name="M_Book4_도로수량양식_소광수량_측구공 2 4" xfId="25494"/>
    <cellStyle name="M_Book4_도로수량양식_소광수량_측구공 3" xfId="25495"/>
    <cellStyle name="M_Book4_도로수량양식_소광수량_측구공 4" xfId="25496"/>
    <cellStyle name="M_Book4_도로수량양식_소광수량_측구공 5" xfId="25497"/>
    <cellStyle name="M_Book4_도로수량양식_소광수량_측구공_Sheet3" xfId="8345"/>
    <cellStyle name="M_Book4_도로수량양식_소광수량_측구공_Sheet3 2" xfId="25498"/>
    <cellStyle name="M_Book4_도로수량양식_소광수량_측구공_Sheet3 3" xfId="25499"/>
    <cellStyle name="M_Book4_도로수량양식_소광수량_측구공_Sheet3 4" xfId="25500"/>
    <cellStyle name="M_Book4_도로수량양식_장신수량" xfId="8346"/>
    <cellStyle name="M_Book4_도로수량양식_장신수량 2" xfId="8347"/>
    <cellStyle name="M_Book4_도로수량양식_장신수량 2 2" xfId="25501"/>
    <cellStyle name="M_Book4_도로수량양식_장신수량 2 3" xfId="25502"/>
    <cellStyle name="M_Book4_도로수량양식_장신수량 2 4" xfId="25503"/>
    <cellStyle name="M_Book4_도로수량양식_장신수량 3" xfId="25504"/>
    <cellStyle name="M_Book4_도로수량양식_장신수량 4" xfId="25505"/>
    <cellStyle name="M_Book4_도로수량양식_장신수량 5" xfId="25506"/>
    <cellStyle name="M_Book4_도로수량양식_장신수량_Sheet3" xfId="8348"/>
    <cellStyle name="M_Book4_도로수량양식_장신수량_Sheet3 2" xfId="25507"/>
    <cellStyle name="M_Book4_도로수량양식_장신수량_Sheet3 3" xfId="25508"/>
    <cellStyle name="M_Book4_도로수량양식_장신수량_Sheet3 4" xfId="25509"/>
    <cellStyle name="M_Book4_도로수량양식_장신수량_상수도" xfId="8349"/>
    <cellStyle name="M_Book4_도로수량양식_장신수량_상수도 2" xfId="8350"/>
    <cellStyle name="M_Book4_도로수량양식_장신수량_상수도 2 2" xfId="25510"/>
    <cellStyle name="M_Book4_도로수량양식_장신수량_상수도 2 3" xfId="25511"/>
    <cellStyle name="M_Book4_도로수량양식_장신수량_상수도 2 4" xfId="25512"/>
    <cellStyle name="M_Book4_도로수량양식_장신수량_상수도 3" xfId="25513"/>
    <cellStyle name="M_Book4_도로수량양식_장신수량_상수도 4" xfId="25514"/>
    <cellStyle name="M_Book4_도로수량양식_장신수량_상수도 5" xfId="25515"/>
    <cellStyle name="M_Book4_도로수량양식_장신수량_상수도_Sheet3" xfId="8351"/>
    <cellStyle name="M_Book4_도로수량양식_장신수량_상수도_Sheet3 2" xfId="25516"/>
    <cellStyle name="M_Book4_도로수량양식_장신수량_상수도_Sheet3 3" xfId="25517"/>
    <cellStyle name="M_Book4_도로수량양식_장신수량_상수도_Sheet3 4" xfId="25518"/>
    <cellStyle name="M_Book4_도로수량양식_장신수량_측구공" xfId="8352"/>
    <cellStyle name="M_Book4_도로수량양식_장신수량_측구공 2" xfId="8353"/>
    <cellStyle name="M_Book4_도로수량양식_장신수량_측구공 2 2" xfId="25519"/>
    <cellStyle name="M_Book4_도로수량양식_장신수량_측구공 2 3" xfId="25520"/>
    <cellStyle name="M_Book4_도로수량양식_장신수량_측구공 2 4" xfId="25521"/>
    <cellStyle name="M_Book4_도로수량양식_장신수량_측구공 3" xfId="25522"/>
    <cellStyle name="M_Book4_도로수량양식_장신수량_측구공 4" xfId="25523"/>
    <cellStyle name="M_Book4_도로수량양식_장신수량_측구공 5" xfId="25524"/>
    <cellStyle name="M_Book4_도로수량양식_장신수량_측구공_Sheet3" xfId="8354"/>
    <cellStyle name="M_Book4_도로수량양식_장신수량_측구공_Sheet3 2" xfId="25525"/>
    <cellStyle name="M_Book4_도로수량양식_장신수량_측구공_Sheet3 3" xfId="25526"/>
    <cellStyle name="M_Book4_도로수량양식_장신수량_측구공_Sheet3 4" xfId="25527"/>
    <cellStyle name="M_Book4_도로수량양식_측구공" xfId="8355"/>
    <cellStyle name="M_Book4_도로수량양식_측구공 2" xfId="8356"/>
    <cellStyle name="M_Book4_도로수량양식_측구공 2 2" xfId="25528"/>
    <cellStyle name="M_Book4_도로수량양식_측구공 2 3" xfId="25529"/>
    <cellStyle name="M_Book4_도로수량양식_측구공 2 4" xfId="25530"/>
    <cellStyle name="M_Book4_도로수량양식_측구공 3" xfId="25531"/>
    <cellStyle name="M_Book4_도로수량양식_측구공 4" xfId="25532"/>
    <cellStyle name="M_Book4_도로수량양식_측구공 5" xfId="25533"/>
    <cellStyle name="M_Book4_도로수량양식_측구공_Sheet3" xfId="8357"/>
    <cellStyle name="M_Book4_도로수량양식_측구공_Sheet3 2" xfId="25534"/>
    <cellStyle name="M_Book4_도로수량양식_측구공_Sheet3 3" xfId="25535"/>
    <cellStyle name="M_Book4_도로수량양식_측구공_Sheet3 4" xfId="25536"/>
    <cellStyle name="M_Book4_백련수량" xfId="8358"/>
    <cellStyle name="M_Book4_백련수량 2" xfId="8359"/>
    <cellStyle name="M_Book4_백련수량 2 2" xfId="25537"/>
    <cellStyle name="M_Book4_백련수량 2 3" xfId="25538"/>
    <cellStyle name="M_Book4_백련수량 2 4" xfId="25539"/>
    <cellStyle name="M_Book4_백련수량 3" xfId="25540"/>
    <cellStyle name="M_Book4_백련수량 4" xfId="25541"/>
    <cellStyle name="M_Book4_백련수량 5" xfId="25542"/>
    <cellStyle name="M_Book4_백련수량_Sheet3" xfId="8360"/>
    <cellStyle name="M_Book4_백련수량_Sheet3 2" xfId="25543"/>
    <cellStyle name="M_Book4_백련수량_Sheet3 3" xfId="25544"/>
    <cellStyle name="M_Book4_백련수량_Sheet3 4" xfId="25545"/>
    <cellStyle name="M_Book4_백련수량_상수도" xfId="8361"/>
    <cellStyle name="M_Book4_백련수량_상수도 2" xfId="8362"/>
    <cellStyle name="M_Book4_백련수량_상수도 2 2" xfId="25546"/>
    <cellStyle name="M_Book4_백련수량_상수도 2 3" xfId="25547"/>
    <cellStyle name="M_Book4_백련수량_상수도 2 4" xfId="25548"/>
    <cellStyle name="M_Book4_백련수량_상수도 3" xfId="25549"/>
    <cellStyle name="M_Book4_백련수량_상수도 4" xfId="25550"/>
    <cellStyle name="M_Book4_백련수량_상수도 5" xfId="25551"/>
    <cellStyle name="M_Book4_백련수량_상수도_Sheet3" xfId="8363"/>
    <cellStyle name="M_Book4_백련수량_상수도_Sheet3 2" xfId="25552"/>
    <cellStyle name="M_Book4_백련수량_상수도_Sheet3 3" xfId="25553"/>
    <cellStyle name="M_Book4_백련수량_상수도_Sheet3 4" xfId="25554"/>
    <cellStyle name="M_Book4_백련수량_측구공" xfId="8364"/>
    <cellStyle name="M_Book4_백련수량_측구공 2" xfId="8365"/>
    <cellStyle name="M_Book4_백련수량_측구공 2 2" xfId="25555"/>
    <cellStyle name="M_Book4_백련수량_측구공 2 3" xfId="25556"/>
    <cellStyle name="M_Book4_백련수량_측구공 2 4" xfId="25557"/>
    <cellStyle name="M_Book4_백련수량_측구공 3" xfId="25558"/>
    <cellStyle name="M_Book4_백련수량_측구공 4" xfId="25559"/>
    <cellStyle name="M_Book4_백련수량_측구공 5" xfId="25560"/>
    <cellStyle name="M_Book4_백련수량_측구공_Sheet3" xfId="8366"/>
    <cellStyle name="M_Book4_백련수량_측구공_Sheet3 2" xfId="25561"/>
    <cellStyle name="M_Book4_백련수량_측구공_Sheet3 3" xfId="25562"/>
    <cellStyle name="M_Book4_백련수량_측구공_Sheet3 4" xfId="25563"/>
    <cellStyle name="M_Book4_상수도" xfId="8367"/>
    <cellStyle name="M_Book4_상수도 2" xfId="8368"/>
    <cellStyle name="M_Book4_상수도 2 2" xfId="25564"/>
    <cellStyle name="M_Book4_상수도 2 3" xfId="25565"/>
    <cellStyle name="M_Book4_상수도 2 4" xfId="25566"/>
    <cellStyle name="M_Book4_상수도 3" xfId="25567"/>
    <cellStyle name="M_Book4_상수도 4" xfId="25568"/>
    <cellStyle name="M_Book4_상수도 5" xfId="25569"/>
    <cellStyle name="M_Book4_상수도_Sheet3" xfId="8369"/>
    <cellStyle name="M_Book4_상수도_Sheet3 2" xfId="25570"/>
    <cellStyle name="M_Book4_상수도_Sheet3 3" xfId="25571"/>
    <cellStyle name="M_Book4_상수도_Sheet3 4" xfId="25572"/>
    <cellStyle name="M_Book4_소광수량" xfId="8370"/>
    <cellStyle name="M_Book4_소광수량 2" xfId="8371"/>
    <cellStyle name="M_Book4_소광수량 2 2" xfId="25573"/>
    <cellStyle name="M_Book4_소광수량 2 3" xfId="25574"/>
    <cellStyle name="M_Book4_소광수량 2 4" xfId="25575"/>
    <cellStyle name="M_Book4_소광수량 3" xfId="25576"/>
    <cellStyle name="M_Book4_소광수량 4" xfId="25577"/>
    <cellStyle name="M_Book4_소광수량 5" xfId="25578"/>
    <cellStyle name="M_Book4_소광수량_Sheet3" xfId="8372"/>
    <cellStyle name="M_Book4_소광수량_Sheet3 2" xfId="25579"/>
    <cellStyle name="M_Book4_소광수량_Sheet3 3" xfId="25580"/>
    <cellStyle name="M_Book4_소광수량_Sheet3 4" xfId="25581"/>
    <cellStyle name="M_Book4_소광수량_상수도" xfId="8373"/>
    <cellStyle name="M_Book4_소광수량_상수도 2" xfId="8374"/>
    <cellStyle name="M_Book4_소광수량_상수도 2 2" xfId="25582"/>
    <cellStyle name="M_Book4_소광수량_상수도 2 3" xfId="25583"/>
    <cellStyle name="M_Book4_소광수량_상수도 2 4" xfId="25584"/>
    <cellStyle name="M_Book4_소광수량_상수도 3" xfId="25585"/>
    <cellStyle name="M_Book4_소광수량_상수도 4" xfId="25586"/>
    <cellStyle name="M_Book4_소광수량_상수도 5" xfId="25587"/>
    <cellStyle name="M_Book4_소광수량_상수도_Sheet3" xfId="8375"/>
    <cellStyle name="M_Book4_소광수량_상수도_Sheet3 2" xfId="25588"/>
    <cellStyle name="M_Book4_소광수량_상수도_Sheet3 3" xfId="25589"/>
    <cellStyle name="M_Book4_소광수량_상수도_Sheet3 4" xfId="25590"/>
    <cellStyle name="M_Book4_소광수량_측구공" xfId="8376"/>
    <cellStyle name="M_Book4_소광수량_측구공 2" xfId="8377"/>
    <cellStyle name="M_Book4_소광수량_측구공 2 2" xfId="25591"/>
    <cellStyle name="M_Book4_소광수량_측구공 2 3" xfId="25592"/>
    <cellStyle name="M_Book4_소광수량_측구공 2 4" xfId="25593"/>
    <cellStyle name="M_Book4_소광수량_측구공 3" xfId="25594"/>
    <cellStyle name="M_Book4_소광수량_측구공 4" xfId="25595"/>
    <cellStyle name="M_Book4_소광수량_측구공 5" xfId="25596"/>
    <cellStyle name="M_Book4_소광수량_측구공_Sheet3" xfId="8378"/>
    <cellStyle name="M_Book4_소광수량_측구공_Sheet3 2" xfId="25597"/>
    <cellStyle name="M_Book4_소광수량_측구공_Sheet3 3" xfId="25598"/>
    <cellStyle name="M_Book4_소광수량_측구공_Sheet3 4" xfId="25599"/>
    <cellStyle name="M_Book4_수량산출" xfId="8379"/>
    <cellStyle name="M_Book4_수량산출 2" xfId="8380"/>
    <cellStyle name="M_Book4_수량산출 2 2" xfId="25600"/>
    <cellStyle name="M_Book4_수량산출 2 3" xfId="25601"/>
    <cellStyle name="M_Book4_수량산출 2 4" xfId="25602"/>
    <cellStyle name="M_Book4_수량산출 3" xfId="25603"/>
    <cellStyle name="M_Book4_수량산출 4" xfId="25604"/>
    <cellStyle name="M_Book4_수량산출 5" xfId="25605"/>
    <cellStyle name="M_Book4_수량산출_Sheet3" xfId="8381"/>
    <cellStyle name="M_Book4_수량산출_Sheet3 2" xfId="25606"/>
    <cellStyle name="M_Book4_수량산출_Sheet3 3" xfId="25607"/>
    <cellStyle name="M_Book4_수량산출_Sheet3 4" xfId="25608"/>
    <cellStyle name="M_Book4_수량산출_백련수량" xfId="8382"/>
    <cellStyle name="M_Book4_수량산출_백련수량 2" xfId="8383"/>
    <cellStyle name="M_Book4_수량산출_백련수량 2 2" xfId="25609"/>
    <cellStyle name="M_Book4_수량산출_백련수량 2 3" xfId="25610"/>
    <cellStyle name="M_Book4_수량산출_백련수량 2 4" xfId="25611"/>
    <cellStyle name="M_Book4_수량산출_백련수량 3" xfId="25612"/>
    <cellStyle name="M_Book4_수량산출_백련수량 4" xfId="25613"/>
    <cellStyle name="M_Book4_수량산출_백련수량 5" xfId="25614"/>
    <cellStyle name="M_Book4_수량산출_백련수량_Sheet3" xfId="8384"/>
    <cellStyle name="M_Book4_수량산출_백련수량_Sheet3 2" xfId="25615"/>
    <cellStyle name="M_Book4_수량산출_백련수량_Sheet3 3" xfId="25616"/>
    <cellStyle name="M_Book4_수량산출_백련수량_Sheet3 4" xfId="25617"/>
    <cellStyle name="M_Book4_수량산출_백련수량_상수도" xfId="8385"/>
    <cellStyle name="M_Book4_수량산출_백련수량_상수도 2" xfId="8386"/>
    <cellStyle name="M_Book4_수량산출_백련수량_상수도 2 2" xfId="25618"/>
    <cellStyle name="M_Book4_수량산출_백련수량_상수도 2 3" xfId="25619"/>
    <cellStyle name="M_Book4_수량산출_백련수량_상수도 2 4" xfId="25620"/>
    <cellStyle name="M_Book4_수량산출_백련수량_상수도 3" xfId="25621"/>
    <cellStyle name="M_Book4_수량산출_백련수량_상수도 4" xfId="25622"/>
    <cellStyle name="M_Book4_수량산출_백련수량_상수도 5" xfId="25623"/>
    <cellStyle name="M_Book4_수량산출_백련수량_상수도_Sheet3" xfId="8387"/>
    <cellStyle name="M_Book4_수량산출_백련수량_상수도_Sheet3 2" xfId="25624"/>
    <cellStyle name="M_Book4_수량산출_백련수량_상수도_Sheet3 3" xfId="25625"/>
    <cellStyle name="M_Book4_수량산출_백련수량_상수도_Sheet3 4" xfId="25626"/>
    <cellStyle name="M_Book4_수량산출_백련수량_측구공" xfId="8388"/>
    <cellStyle name="M_Book4_수량산출_백련수량_측구공 2" xfId="8389"/>
    <cellStyle name="M_Book4_수량산출_백련수량_측구공 2 2" xfId="25627"/>
    <cellStyle name="M_Book4_수량산출_백련수량_측구공 2 3" xfId="25628"/>
    <cellStyle name="M_Book4_수량산출_백련수량_측구공 2 4" xfId="25629"/>
    <cellStyle name="M_Book4_수량산출_백련수량_측구공 3" xfId="25630"/>
    <cellStyle name="M_Book4_수량산출_백련수량_측구공 4" xfId="25631"/>
    <cellStyle name="M_Book4_수량산출_백련수량_측구공 5" xfId="25632"/>
    <cellStyle name="M_Book4_수량산출_백련수량_측구공_Sheet3" xfId="8390"/>
    <cellStyle name="M_Book4_수량산출_백련수량_측구공_Sheet3 2" xfId="25633"/>
    <cellStyle name="M_Book4_수량산출_백련수량_측구공_Sheet3 3" xfId="25634"/>
    <cellStyle name="M_Book4_수량산출_백련수량_측구공_Sheet3 4" xfId="25635"/>
    <cellStyle name="M_Book4_수량산출_상수도" xfId="8391"/>
    <cellStyle name="M_Book4_수량산출_상수도 2" xfId="8392"/>
    <cellStyle name="M_Book4_수량산출_상수도 2 2" xfId="25636"/>
    <cellStyle name="M_Book4_수량산출_상수도 2 3" xfId="25637"/>
    <cellStyle name="M_Book4_수량산출_상수도 2 4" xfId="25638"/>
    <cellStyle name="M_Book4_수량산출_상수도 3" xfId="25639"/>
    <cellStyle name="M_Book4_수량산출_상수도 4" xfId="25640"/>
    <cellStyle name="M_Book4_수량산출_상수도 5" xfId="25641"/>
    <cellStyle name="M_Book4_수량산출_상수도_Sheet3" xfId="8393"/>
    <cellStyle name="M_Book4_수량산출_상수도_Sheet3 2" xfId="25642"/>
    <cellStyle name="M_Book4_수량산출_상수도_Sheet3 3" xfId="25643"/>
    <cellStyle name="M_Book4_수량산출_상수도_Sheet3 4" xfId="25644"/>
    <cellStyle name="M_Book4_수량산출_소광수량" xfId="8394"/>
    <cellStyle name="M_Book4_수량산출_소광수량 2" xfId="8395"/>
    <cellStyle name="M_Book4_수량산출_소광수량 2 2" xfId="25645"/>
    <cellStyle name="M_Book4_수량산출_소광수량 2 3" xfId="25646"/>
    <cellStyle name="M_Book4_수량산출_소광수량 2 4" xfId="25647"/>
    <cellStyle name="M_Book4_수량산출_소광수량 3" xfId="25648"/>
    <cellStyle name="M_Book4_수량산출_소광수량 4" xfId="25649"/>
    <cellStyle name="M_Book4_수량산출_소광수량 5" xfId="25650"/>
    <cellStyle name="M_Book4_수량산출_소광수량_Sheet3" xfId="8396"/>
    <cellStyle name="M_Book4_수량산출_소광수량_Sheet3 2" xfId="25651"/>
    <cellStyle name="M_Book4_수량산출_소광수량_Sheet3 3" xfId="25652"/>
    <cellStyle name="M_Book4_수량산출_소광수량_Sheet3 4" xfId="25653"/>
    <cellStyle name="M_Book4_수량산출_소광수량_상수도" xfId="8397"/>
    <cellStyle name="M_Book4_수량산출_소광수량_상수도 2" xfId="8398"/>
    <cellStyle name="M_Book4_수량산출_소광수량_상수도 2 2" xfId="25654"/>
    <cellStyle name="M_Book4_수량산출_소광수량_상수도 2 3" xfId="25655"/>
    <cellStyle name="M_Book4_수량산출_소광수량_상수도 2 4" xfId="25656"/>
    <cellStyle name="M_Book4_수량산출_소광수량_상수도 3" xfId="25657"/>
    <cellStyle name="M_Book4_수량산출_소광수량_상수도 4" xfId="25658"/>
    <cellStyle name="M_Book4_수량산출_소광수량_상수도 5" xfId="25659"/>
    <cellStyle name="M_Book4_수량산출_소광수량_상수도_Sheet3" xfId="8399"/>
    <cellStyle name="M_Book4_수량산출_소광수량_상수도_Sheet3 2" xfId="25660"/>
    <cellStyle name="M_Book4_수량산출_소광수량_상수도_Sheet3 3" xfId="25661"/>
    <cellStyle name="M_Book4_수량산출_소광수량_상수도_Sheet3 4" xfId="25662"/>
    <cellStyle name="M_Book4_수량산출_소광수량_측구공" xfId="8400"/>
    <cellStyle name="M_Book4_수량산출_소광수량_측구공 2" xfId="8401"/>
    <cellStyle name="M_Book4_수량산출_소광수량_측구공 2 2" xfId="25663"/>
    <cellStyle name="M_Book4_수량산출_소광수량_측구공 2 3" xfId="25664"/>
    <cellStyle name="M_Book4_수량산출_소광수량_측구공 2 4" xfId="25665"/>
    <cellStyle name="M_Book4_수량산출_소광수량_측구공 3" xfId="25666"/>
    <cellStyle name="M_Book4_수량산출_소광수량_측구공 4" xfId="25667"/>
    <cellStyle name="M_Book4_수량산출_소광수량_측구공 5" xfId="25668"/>
    <cellStyle name="M_Book4_수량산출_소광수량_측구공_Sheet3" xfId="8402"/>
    <cellStyle name="M_Book4_수량산출_소광수량_측구공_Sheet3 2" xfId="25669"/>
    <cellStyle name="M_Book4_수량산출_소광수량_측구공_Sheet3 3" xfId="25670"/>
    <cellStyle name="M_Book4_수량산출_소광수량_측구공_Sheet3 4" xfId="25671"/>
    <cellStyle name="M_Book4_수량산출_장신수량" xfId="8403"/>
    <cellStyle name="M_Book4_수량산출_장신수량 2" xfId="8404"/>
    <cellStyle name="M_Book4_수량산출_장신수량 2 2" xfId="25672"/>
    <cellStyle name="M_Book4_수량산출_장신수량 2 3" xfId="25673"/>
    <cellStyle name="M_Book4_수량산출_장신수량 2 4" xfId="25674"/>
    <cellStyle name="M_Book4_수량산출_장신수량 3" xfId="25675"/>
    <cellStyle name="M_Book4_수량산출_장신수량 4" xfId="25676"/>
    <cellStyle name="M_Book4_수량산출_장신수량 5" xfId="25677"/>
    <cellStyle name="M_Book4_수량산출_장신수량_Sheet3" xfId="8405"/>
    <cellStyle name="M_Book4_수량산출_장신수량_Sheet3 2" xfId="25678"/>
    <cellStyle name="M_Book4_수량산출_장신수량_Sheet3 3" xfId="25679"/>
    <cellStyle name="M_Book4_수량산출_장신수량_Sheet3 4" xfId="25680"/>
    <cellStyle name="M_Book4_수량산출_장신수량_상수도" xfId="8406"/>
    <cellStyle name="M_Book4_수량산출_장신수량_상수도 2" xfId="8407"/>
    <cellStyle name="M_Book4_수량산출_장신수량_상수도 2 2" xfId="25681"/>
    <cellStyle name="M_Book4_수량산출_장신수량_상수도 2 3" xfId="25682"/>
    <cellStyle name="M_Book4_수량산출_장신수량_상수도 2 4" xfId="25683"/>
    <cellStyle name="M_Book4_수량산출_장신수량_상수도 3" xfId="25684"/>
    <cellStyle name="M_Book4_수량산출_장신수량_상수도 4" xfId="25685"/>
    <cellStyle name="M_Book4_수량산출_장신수량_상수도 5" xfId="25686"/>
    <cellStyle name="M_Book4_수량산출_장신수량_상수도_Sheet3" xfId="8408"/>
    <cellStyle name="M_Book4_수량산출_장신수량_상수도_Sheet3 2" xfId="25687"/>
    <cellStyle name="M_Book4_수량산출_장신수량_상수도_Sheet3 3" xfId="25688"/>
    <cellStyle name="M_Book4_수량산출_장신수량_상수도_Sheet3 4" xfId="25689"/>
    <cellStyle name="M_Book4_수량산출_장신수량_측구공" xfId="8409"/>
    <cellStyle name="M_Book4_수량산출_장신수량_측구공 2" xfId="8410"/>
    <cellStyle name="M_Book4_수량산출_장신수량_측구공 2 2" xfId="25690"/>
    <cellStyle name="M_Book4_수량산출_장신수량_측구공 2 3" xfId="25691"/>
    <cellStyle name="M_Book4_수량산출_장신수량_측구공 2 4" xfId="25692"/>
    <cellStyle name="M_Book4_수량산출_장신수량_측구공 3" xfId="25693"/>
    <cellStyle name="M_Book4_수량산출_장신수량_측구공 4" xfId="25694"/>
    <cellStyle name="M_Book4_수량산출_장신수량_측구공 5" xfId="25695"/>
    <cellStyle name="M_Book4_수량산출_장신수량_측구공_Sheet3" xfId="8411"/>
    <cellStyle name="M_Book4_수량산출_장신수량_측구공_Sheet3 2" xfId="25696"/>
    <cellStyle name="M_Book4_수량산출_장신수량_측구공_Sheet3 3" xfId="25697"/>
    <cellStyle name="M_Book4_수량산출_장신수량_측구공_Sheet3 4" xfId="25698"/>
    <cellStyle name="M_Book4_수량산출_측구공" xfId="8412"/>
    <cellStyle name="M_Book4_수량산출_측구공 2" xfId="8413"/>
    <cellStyle name="M_Book4_수량산출_측구공 2 2" xfId="25699"/>
    <cellStyle name="M_Book4_수량산출_측구공 2 3" xfId="25700"/>
    <cellStyle name="M_Book4_수량산출_측구공 2 4" xfId="25701"/>
    <cellStyle name="M_Book4_수량산출_측구공 3" xfId="25702"/>
    <cellStyle name="M_Book4_수량산출_측구공 4" xfId="25703"/>
    <cellStyle name="M_Book4_수량산출_측구공 5" xfId="25704"/>
    <cellStyle name="M_Book4_수량산출_측구공_Sheet3" xfId="8414"/>
    <cellStyle name="M_Book4_수량산출_측구공_Sheet3 2" xfId="25705"/>
    <cellStyle name="M_Book4_수량산출_측구공_Sheet3 3" xfId="25706"/>
    <cellStyle name="M_Book4_수량산출_측구공_Sheet3 4" xfId="25707"/>
    <cellStyle name="M_Book4_인월중군소하천" xfId="8415"/>
    <cellStyle name="M_Book4_인월중군소하천 2" xfId="8416"/>
    <cellStyle name="M_Book4_인월중군소하천 2 2" xfId="25708"/>
    <cellStyle name="M_Book4_인월중군소하천 2 3" xfId="25709"/>
    <cellStyle name="M_Book4_인월중군소하천 2 4" xfId="25710"/>
    <cellStyle name="M_Book4_인월중군소하천 3" xfId="25711"/>
    <cellStyle name="M_Book4_인월중군소하천 4" xfId="25712"/>
    <cellStyle name="M_Book4_인월중군소하천 5" xfId="25713"/>
    <cellStyle name="M_Book4_인월중군소하천_Sheet3" xfId="8417"/>
    <cellStyle name="M_Book4_인월중군소하천_Sheet3 2" xfId="25714"/>
    <cellStyle name="M_Book4_인월중군소하천_Sheet3 3" xfId="25715"/>
    <cellStyle name="M_Book4_인월중군소하천_Sheet3 4" xfId="25716"/>
    <cellStyle name="M_Book4_인월중군소하천_백련수량" xfId="8418"/>
    <cellStyle name="M_Book4_인월중군소하천_백련수량 2" xfId="8419"/>
    <cellStyle name="M_Book4_인월중군소하천_백련수량 2 2" xfId="25717"/>
    <cellStyle name="M_Book4_인월중군소하천_백련수량 2 3" xfId="25718"/>
    <cellStyle name="M_Book4_인월중군소하천_백련수량 2 4" xfId="25719"/>
    <cellStyle name="M_Book4_인월중군소하천_백련수량 3" xfId="25720"/>
    <cellStyle name="M_Book4_인월중군소하천_백련수량 4" xfId="25721"/>
    <cellStyle name="M_Book4_인월중군소하천_백련수량 5" xfId="25722"/>
    <cellStyle name="M_Book4_인월중군소하천_백련수량_Sheet3" xfId="8420"/>
    <cellStyle name="M_Book4_인월중군소하천_백련수량_Sheet3 2" xfId="25723"/>
    <cellStyle name="M_Book4_인월중군소하천_백련수량_Sheet3 3" xfId="25724"/>
    <cellStyle name="M_Book4_인월중군소하천_백련수량_Sheet3 4" xfId="25725"/>
    <cellStyle name="M_Book4_인월중군소하천_백련수량_상수도" xfId="8421"/>
    <cellStyle name="M_Book4_인월중군소하천_백련수량_상수도 2" xfId="8422"/>
    <cellStyle name="M_Book4_인월중군소하천_백련수량_상수도 2 2" xfId="25726"/>
    <cellStyle name="M_Book4_인월중군소하천_백련수량_상수도 2 3" xfId="25727"/>
    <cellStyle name="M_Book4_인월중군소하천_백련수량_상수도 2 4" xfId="25728"/>
    <cellStyle name="M_Book4_인월중군소하천_백련수량_상수도 3" xfId="25729"/>
    <cellStyle name="M_Book4_인월중군소하천_백련수량_상수도 4" xfId="25730"/>
    <cellStyle name="M_Book4_인월중군소하천_백련수량_상수도 5" xfId="25731"/>
    <cellStyle name="M_Book4_인월중군소하천_백련수량_상수도_Sheet3" xfId="8423"/>
    <cellStyle name="M_Book4_인월중군소하천_백련수량_상수도_Sheet3 2" xfId="25732"/>
    <cellStyle name="M_Book4_인월중군소하천_백련수량_상수도_Sheet3 3" xfId="25733"/>
    <cellStyle name="M_Book4_인월중군소하천_백련수량_상수도_Sheet3 4" xfId="25734"/>
    <cellStyle name="M_Book4_인월중군소하천_백련수량_측구공" xfId="8424"/>
    <cellStyle name="M_Book4_인월중군소하천_백련수량_측구공 2" xfId="8425"/>
    <cellStyle name="M_Book4_인월중군소하천_백련수량_측구공 2 2" xfId="25735"/>
    <cellStyle name="M_Book4_인월중군소하천_백련수량_측구공 2 3" xfId="25736"/>
    <cellStyle name="M_Book4_인월중군소하천_백련수량_측구공 2 4" xfId="25737"/>
    <cellStyle name="M_Book4_인월중군소하천_백련수량_측구공 3" xfId="25738"/>
    <cellStyle name="M_Book4_인월중군소하천_백련수량_측구공 4" xfId="25739"/>
    <cellStyle name="M_Book4_인월중군소하천_백련수량_측구공 5" xfId="25740"/>
    <cellStyle name="M_Book4_인월중군소하천_백련수량_측구공_Sheet3" xfId="8426"/>
    <cellStyle name="M_Book4_인월중군소하천_백련수량_측구공_Sheet3 2" xfId="25741"/>
    <cellStyle name="M_Book4_인월중군소하천_백련수량_측구공_Sheet3 3" xfId="25742"/>
    <cellStyle name="M_Book4_인월중군소하천_백련수량_측구공_Sheet3 4" xfId="25743"/>
    <cellStyle name="M_Book4_인월중군소하천_상수도" xfId="8427"/>
    <cellStyle name="M_Book4_인월중군소하천_상수도 2" xfId="8428"/>
    <cellStyle name="M_Book4_인월중군소하천_상수도 2 2" xfId="25744"/>
    <cellStyle name="M_Book4_인월중군소하천_상수도 2 3" xfId="25745"/>
    <cellStyle name="M_Book4_인월중군소하천_상수도 2 4" xfId="25746"/>
    <cellStyle name="M_Book4_인월중군소하천_상수도 3" xfId="25747"/>
    <cellStyle name="M_Book4_인월중군소하천_상수도 4" xfId="25748"/>
    <cellStyle name="M_Book4_인월중군소하천_상수도 5" xfId="25749"/>
    <cellStyle name="M_Book4_인월중군소하천_상수도_Sheet3" xfId="8429"/>
    <cellStyle name="M_Book4_인월중군소하천_상수도_Sheet3 2" xfId="25750"/>
    <cellStyle name="M_Book4_인월중군소하천_상수도_Sheet3 3" xfId="25751"/>
    <cellStyle name="M_Book4_인월중군소하천_상수도_Sheet3 4" xfId="25752"/>
    <cellStyle name="M_Book4_인월중군소하천_소광수량" xfId="8430"/>
    <cellStyle name="M_Book4_인월중군소하천_소광수량 2" xfId="8431"/>
    <cellStyle name="M_Book4_인월중군소하천_소광수량 2 2" xfId="25753"/>
    <cellStyle name="M_Book4_인월중군소하천_소광수량 2 3" xfId="25754"/>
    <cellStyle name="M_Book4_인월중군소하천_소광수량 2 4" xfId="25755"/>
    <cellStyle name="M_Book4_인월중군소하천_소광수량 3" xfId="25756"/>
    <cellStyle name="M_Book4_인월중군소하천_소광수량 4" xfId="25757"/>
    <cellStyle name="M_Book4_인월중군소하천_소광수량 5" xfId="25758"/>
    <cellStyle name="M_Book4_인월중군소하천_소광수량_Sheet3" xfId="8432"/>
    <cellStyle name="M_Book4_인월중군소하천_소광수량_Sheet3 2" xfId="25759"/>
    <cellStyle name="M_Book4_인월중군소하천_소광수량_Sheet3 3" xfId="25760"/>
    <cellStyle name="M_Book4_인월중군소하천_소광수량_Sheet3 4" xfId="25761"/>
    <cellStyle name="M_Book4_인월중군소하천_소광수량_상수도" xfId="8433"/>
    <cellStyle name="M_Book4_인월중군소하천_소광수량_상수도 2" xfId="8434"/>
    <cellStyle name="M_Book4_인월중군소하천_소광수량_상수도 2 2" xfId="25762"/>
    <cellStyle name="M_Book4_인월중군소하천_소광수량_상수도 2 3" xfId="25763"/>
    <cellStyle name="M_Book4_인월중군소하천_소광수량_상수도 2 4" xfId="25764"/>
    <cellStyle name="M_Book4_인월중군소하천_소광수량_상수도 3" xfId="25765"/>
    <cellStyle name="M_Book4_인월중군소하천_소광수량_상수도 4" xfId="25766"/>
    <cellStyle name="M_Book4_인월중군소하천_소광수량_상수도 5" xfId="25767"/>
    <cellStyle name="M_Book4_인월중군소하천_소광수량_상수도_Sheet3" xfId="8435"/>
    <cellStyle name="M_Book4_인월중군소하천_소광수량_상수도_Sheet3 2" xfId="25768"/>
    <cellStyle name="M_Book4_인월중군소하천_소광수량_상수도_Sheet3 3" xfId="25769"/>
    <cellStyle name="M_Book4_인월중군소하천_소광수량_상수도_Sheet3 4" xfId="25770"/>
    <cellStyle name="M_Book4_인월중군소하천_소광수량_측구공" xfId="8436"/>
    <cellStyle name="M_Book4_인월중군소하천_소광수량_측구공 2" xfId="8437"/>
    <cellStyle name="M_Book4_인월중군소하천_소광수량_측구공 2 2" xfId="25771"/>
    <cellStyle name="M_Book4_인월중군소하천_소광수량_측구공 2 3" xfId="25772"/>
    <cellStyle name="M_Book4_인월중군소하천_소광수량_측구공 2 4" xfId="25773"/>
    <cellStyle name="M_Book4_인월중군소하천_소광수량_측구공 3" xfId="25774"/>
    <cellStyle name="M_Book4_인월중군소하천_소광수량_측구공 4" xfId="25775"/>
    <cellStyle name="M_Book4_인월중군소하천_소광수량_측구공 5" xfId="25776"/>
    <cellStyle name="M_Book4_인월중군소하천_소광수량_측구공_Sheet3" xfId="8438"/>
    <cellStyle name="M_Book4_인월중군소하천_소광수량_측구공_Sheet3 2" xfId="25777"/>
    <cellStyle name="M_Book4_인월중군소하천_소광수량_측구공_Sheet3 3" xfId="25778"/>
    <cellStyle name="M_Book4_인월중군소하천_소광수량_측구공_Sheet3 4" xfId="25779"/>
    <cellStyle name="M_Book4_인월중군소하천_장신수량" xfId="8439"/>
    <cellStyle name="M_Book4_인월중군소하천_장신수량 2" xfId="8440"/>
    <cellStyle name="M_Book4_인월중군소하천_장신수량 2 2" xfId="25780"/>
    <cellStyle name="M_Book4_인월중군소하천_장신수량 2 3" xfId="25781"/>
    <cellStyle name="M_Book4_인월중군소하천_장신수량 2 4" xfId="25782"/>
    <cellStyle name="M_Book4_인월중군소하천_장신수량 3" xfId="25783"/>
    <cellStyle name="M_Book4_인월중군소하천_장신수량 4" xfId="25784"/>
    <cellStyle name="M_Book4_인월중군소하천_장신수량 5" xfId="25785"/>
    <cellStyle name="M_Book4_인월중군소하천_장신수량_Sheet3" xfId="8441"/>
    <cellStyle name="M_Book4_인월중군소하천_장신수량_Sheet3 2" xfId="25786"/>
    <cellStyle name="M_Book4_인월중군소하천_장신수량_Sheet3 3" xfId="25787"/>
    <cellStyle name="M_Book4_인월중군소하천_장신수량_Sheet3 4" xfId="25788"/>
    <cellStyle name="M_Book4_인월중군소하천_장신수량_상수도" xfId="8442"/>
    <cellStyle name="M_Book4_인월중군소하천_장신수량_상수도 2" xfId="8443"/>
    <cellStyle name="M_Book4_인월중군소하천_장신수량_상수도 2 2" xfId="25789"/>
    <cellStyle name="M_Book4_인월중군소하천_장신수량_상수도 2 3" xfId="25790"/>
    <cellStyle name="M_Book4_인월중군소하천_장신수량_상수도 2 4" xfId="25791"/>
    <cellStyle name="M_Book4_인월중군소하천_장신수량_상수도 3" xfId="25792"/>
    <cellStyle name="M_Book4_인월중군소하천_장신수량_상수도 4" xfId="25793"/>
    <cellStyle name="M_Book4_인월중군소하천_장신수량_상수도 5" xfId="25794"/>
    <cellStyle name="M_Book4_인월중군소하천_장신수량_상수도_Sheet3" xfId="8444"/>
    <cellStyle name="M_Book4_인월중군소하천_장신수량_상수도_Sheet3 2" xfId="25795"/>
    <cellStyle name="M_Book4_인월중군소하천_장신수량_상수도_Sheet3 3" xfId="25796"/>
    <cellStyle name="M_Book4_인월중군소하천_장신수량_상수도_Sheet3 4" xfId="25797"/>
    <cellStyle name="M_Book4_인월중군소하천_장신수량_측구공" xfId="8445"/>
    <cellStyle name="M_Book4_인월중군소하천_장신수량_측구공 2" xfId="8446"/>
    <cellStyle name="M_Book4_인월중군소하천_장신수량_측구공 2 2" xfId="25798"/>
    <cellStyle name="M_Book4_인월중군소하천_장신수량_측구공 2 3" xfId="25799"/>
    <cellStyle name="M_Book4_인월중군소하천_장신수량_측구공 2 4" xfId="25800"/>
    <cellStyle name="M_Book4_인월중군소하천_장신수량_측구공 3" xfId="25801"/>
    <cellStyle name="M_Book4_인월중군소하천_장신수량_측구공 4" xfId="25802"/>
    <cellStyle name="M_Book4_인월중군소하천_장신수량_측구공 5" xfId="25803"/>
    <cellStyle name="M_Book4_인월중군소하천_장신수량_측구공_Sheet3" xfId="8447"/>
    <cellStyle name="M_Book4_인월중군소하천_장신수량_측구공_Sheet3 2" xfId="25804"/>
    <cellStyle name="M_Book4_인월중군소하천_장신수량_측구공_Sheet3 3" xfId="25805"/>
    <cellStyle name="M_Book4_인월중군소하천_장신수량_측구공_Sheet3 4" xfId="25806"/>
    <cellStyle name="M_Book4_인월중군소하천_측구공" xfId="8448"/>
    <cellStyle name="M_Book4_인월중군소하천_측구공 2" xfId="8449"/>
    <cellStyle name="M_Book4_인월중군소하천_측구공 2 2" xfId="25807"/>
    <cellStyle name="M_Book4_인월중군소하천_측구공 2 3" xfId="25808"/>
    <cellStyle name="M_Book4_인월중군소하천_측구공 2 4" xfId="25809"/>
    <cellStyle name="M_Book4_인월중군소하천_측구공 3" xfId="25810"/>
    <cellStyle name="M_Book4_인월중군소하천_측구공 4" xfId="25811"/>
    <cellStyle name="M_Book4_인월중군소하천_측구공 5" xfId="25812"/>
    <cellStyle name="M_Book4_인월중군소하천_측구공_Sheet3" xfId="8450"/>
    <cellStyle name="M_Book4_인월중군소하천_측구공_Sheet3 2" xfId="25813"/>
    <cellStyle name="M_Book4_인월중군소하천_측구공_Sheet3 3" xfId="25814"/>
    <cellStyle name="M_Book4_인월중군소하천_측구공_Sheet3 4" xfId="25815"/>
    <cellStyle name="M_Book4_장신수량" xfId="8451"/>
    <cellStyle name="M_Book4_장신수량 2" xfId="8452"/>
    <cellStyle name="M_Book4_장신수량 2 2" xfId="25816"/>
    <cellStyle name="M_Book4_장신수량 2 3" xfId="25817"/>
    <cellStyle name="M_Book4_장신수량 2 4" xfId="25818"/>
    <cellStyle name="M_Book4_장신수량 3" xfId="25819"/>
    <cellStyle name="M_Book4_장신수량 4" xfId="25820"/>
    <cellStyle name="M_Book4_장신수량 5" xfId="25821"/>
    <cellStyle name="M_Book4_장신수량_Sheet3" xfId="8453"/>
    <cellStyle name="M_Book4_장신수량_Sheet3 2" xfId="25822"/>
    <cellStyle name="M_Book4_장신수량_Sheet3 3" xfId="25823"/>
    <cellStyle name="M_Book4_장신수량_Sheet3 4" xfId="25824"/>
    <cellStyle name="M_Book4_장신수량_상수도" xfId="8454"/>
    <cellStyle name="M_Book4_장신수량_상수도 2" xfId="8455"/>
    <cellStyle name="M_Book4_장신수량_상수도 2 2" xfId="25825"/>
    <cellStyle name="M_Book4_장신수량_상수도 2 3" xfId="25826"/>
    <cellStyle name="M_Book4_장신수량_상수도 2 4" xfId="25827"/>
    <cellStyle name="M_Book4_장신수량_상수도 3" xfId="25828"/>
    <cellStyle name="M_Book4_장신수량_상수도 4" xfId="25829"/>
    <cellStyle name="M_Book4_장신수량_상수도 5" xfId="25830"/>
    <cellStyle name="M_Book4_장신수량_상수도_Sheet3" xfId="8456"/>
    <cellStyle name="M_Book4_장신수량_상수도_Sheet3 2" xfId="25831"/>
    <cellStyle name="M_Book4_장신수량_상수도_Sheet3 3" xfId="25832"/>
    <cellStyle name="M_Book4_장신수량_상수도_Sheet3 4" xfId="25833"/>
    <cellStyle name="M_Book4_장신수량_측구공" xfId="8457"/>
    <cellStyle name="M_Book4_장신수량_측구공 2" xfId="8458"/>
    <cellStyle name="M_Book4_장신수량_측구공 2 2" xfId="25834"/>
    <cellStyle name="M_Book4_장신수량_측구공 2 3" xfId="25835"/>
    <cellStyle name="M_Book4_장신수량_측구공 2 4" xfId="25836"/>
    <cellStyle name="M_Book4_장신수량_측구공 3" xfId="25837"/>
    <cellStyle name="M_Book4_장신수량_측구공 4" xfId="25838"/>
    <cellStyle name="M_Book4_장신수량_측구공 5" xfId="25839"/>
    <cellStyle name="M_Book4_장신수량_측구공_Sheet3" xfId="8459"/>
    <cellStyle name="M_Book4_장신수량_측구공_Sheet3 2" xfId="25840"/>
    <cellStyle name="M_Book4_장신수량_측구공_Sheet3 3" xfId="25841"/>
    <cellStyle name="M_Book4_장신수량_측구공_Sheet3 4" xfId="25842"/>
    <cellStyle name="M_Book4_측구공" xfId="8460"/>
    <cellStyle name="M_Book4_측구공 2" xfId="8461"/>
    <cellStyle name="M_Book4_측구공 2 2" xfId="25843"/>
    <cellStyle name="M_Book4_측구공 2 3" xfId="25844"/>
    <cellStyle name="M_Book4_측구공 2 4" xfId="25845"/>
    <cellStyle name="M_Book4_측구공 3" xfId="25846"/>
    <cellStyle name="M_Book4_측구공 4" xfId="25847"/>
    <cellStyle name="M_Book4_측구공 5" xfId="25848"/>
    <cellStyle name="M_Book4_측구공_Sheet3" xfId="8462"/>
    <cellStyle name="M_Book4_측구공_Sheet3 2" xfId="25849"/>
    <cellStyle name="M_Book4_측구공_Sheet3 3" xfId="25850"/>
    <cellStyle name="M_Book4_측구공_Sheet3 4" xfId="25851"/>
    <cellStyle name="M_Sheet3" xfId="8463"/>
    <cellStyle name="M_Sheet3 2" xfId="25852"/>
    <cellStyle name="M_Sheet3 3" xfId="25853"/>
    <cellStyle name="M_Sheet3 4" xfId="25854"/>
    <cellStyle name="M_수량전체" xfId="8464"/>
    <cellStyle name="M_수량전체 2" xfId="8465"/>
    <cellStyle name="M_수량전체 2 2" xfId="25855"/>
    <cellStyle name="M_수량전체 2 3" xfId="25856"/>
    <cellStyle name="M_수량전체 2 4" xfId="25857"/>
    <cellStyle name="M_수량전체 3" xfId="25858"/>
    <cellStyle name="M_수량전체 4" xfId="25859"/>
    <cellStyle name="M_수량전체 5" xfId="25860"/>
    <cellStyle name="M_수량전체_Sheet3" xfId="8466"/>
    <cellStyle name="M_수량전체_Sheet3 2" xfId="25861"/>
    <cellStyle name="M_수량전체_Sheet3 3" xfId="25862"/>
    <cellStyle name="M_수량전체_Sheet3 4" xfId="25863"/>
    <cellStyle name="M_수량전체_도로수량양식" xfId="8467"/>
    <cellStyle name="M_수량전체_도로수량양식 2" xfId="8468"/>
    <cellStyle name="M_수량전체_도로수량양식 2 2" xfId="25864"/>
    <cellStyle name="M_수량전체_도로수량양식 2 3" xfId="25865"/>
    <cellStyle name="M_수량전체_도로수량양식 2 4" xfId="25866"/>
    <cellStyle name="M_수량전체_도로수량양식 3" xfId="25867"/>
    <cellStyle name="M_수량전체_도로수량양식 4" xfId="25868"/>
    <cellStyle name="M_수량전체_도로수량양식 5" xfId="25869"/>
    <cellStyle name="M_수량전체_도로수량양식_Sheet3" xfId="8469"/>
    <cellStyle name="M_수량전체_도로수량양식_Sheet3 2" xfId="25870"/>
    <cellStyle name="M_수량전체_도로수량양식_Sheet3 3" xfId="25871"/>
    <cellStyle name="M_수량전체_도로수량양식_Sheet3 4" xfId="25872"/>
    <cellStyle name="M_수량전체_도로수량양식_백련수량" xfId="8470"/>
    <cellStyle name="M_수량전체_도로수량양식_백련수량 2" xfId="8471"/>
    <cellStyle name="M_수량전체_도로수량양식_백련수량 2 2" xfId="25873"/>
    <cellStyle name="M_수량전체_도로수량양식_백련수량 2 3" xfId="25874"/>
    <cellStyle name="M_수량전체_도로수량양식_백련수량 2 4" xfId="25875"/>
    <cellStyle name="M_수량전체_도로수량양식_백련수량 3" xfId="25876"/>
    <cellStyle name="M_수량전체_도로수량양식_백련수량 4" xfId="25877"/>
    <cellStyle name="M_수량전체_도로수량양식_백련수량 5" xfId="25878"/>
    <cellStyle name="M_수량전체_도로수량양식_백련수량_Sheet3" xfId="8472"/>
    <cellStyle name="M_수량전체_도로수량양식_백련수량_Sheet3 2" xfId="25879"/>
    <cellStyle name="M_수량전체_도로수량양식_백련수량_Sheet3 3" xfId="25880"/>
    <cellStyle name="M_수량전체_도로수량양식_백련수량_Sheet3 4" xfId="25881"/>
    <cellStyle name="M_수량전체_도로수량양식_백련수량_상수도" xfId="8473"/>
    <cellStyle name="M_수량전체_도로수량양식_백련수량_상수도 2" xfId="8474"/>
    <cellStyle name="M_수량전체_도로수량양식_백련수량_상수도 2 2" xfId="25882"/>
    <cellStyle name="M_수량전체_도로수량양식_백련수량_상수도 2 3" xfId="25883"/>
    <cellStyle name="M_수량전체_도로수량양식_백련수량_상수도 2 4" xfId="25884"/>
    <cellStyle name="M_수량전체_도로수량양식_백련수량_상수도 3" xfId="25885"/>
    <cellStyle name="M_수량전체_도로수량양식_백련수량_상수도 4" xfId="25886"/>
    <cellStyle name="M_수량전체_도로수량양식_백련수량_상수도 5" xfId="25887"/>
    <cellStyle name="M_수량전체_도로수량양식_백련수량_상수도_Sheet3" xfId="8475"/>
    <cellStyle name="M_수량전체_도로수량양식_백련수량_상수도_Sheet3 2" xfId="25888"/>
    <cellStyle name="M_수량전체_도로수량양식_백련수량_상수도_Sheet3 3" xfId="25889"/>
    <cellStyle name="M_수량전체_도로수량양식_백련수량_상수도_Sheet3 4" xfId="25890"/>
    <cellStyle name="M_수량전체_도로수량양식_백련수량_측구공" xfId="8476"/>
    <cellStyle name="M_수량전체_도로수량양식_백련수량_측구공 2" xfId="8477"/>
    <cellStyle name="M_수량전체_도로수량양식_백련수량_측구공 2 2" xfId="25891"/>
    <cellStyle name="M_수량전체_도로수량양식_백련수량_측구공 2 3" xfId="25892"/>
    <cellStyle name="M_수량전체_도로수량양식_백련수량_측구공 2 4" xfId="25893"/>
    <cellStyle name="M_수량전체_도로수량양식_백련수량_측구공 3" xfId="25894"/>
    <cellStyle name="M_수량전체_도로수량양식_백련수량_측구공 4" xfId="25895"/>
    <cellStyle name="M_수량전체_도로수량양식_백련수량_측구공 5" xfId="25896"/>
    <cellStyle name="M_수량전체_도로수량양식_백련수량_측구공_Sheet3" xfId="8478"/>
    <cellStyle name="M_수량전체_도로수량양식_백련수량_측구공_Sheet3 2" xfId="25897"/>
    <cellStyle name="M_수량전체_도로수량양식_백련수량_측구공_Sheet3 3" xfId="25898"/>
    <cellStyle name="M_수량전체_도로수량양식_백련수량_측구공_Sheet3 4" xfId="25899"/>
    <cellStyle name="M_수량전체_도로수량양식_상수도" xfId="8479"/>
    <cellStyle name="M_수량전체_도로수량양식_상수도 2" xfId="8480"/>
    <cellStyle name="M_수량전체_도로수량양식_상수도 2 2" xfId="25900"/>
    <cellStyle name="M_수량전체_도로수량양식_상수도 2 3" xfId="25901"/>
    <cellStyle name="M_수량전체_도로수량양식_상수도 2 4" xfId="25902"/>
    <cellStyle name="M_수량전체_도로수량양식_상수도 3" xfId="25903"/>
    <cellStyle name="M_수량전체_도로수량양식_상수도 4" xfId="25904"/>
    <cellStyle name="M_수량전체_도로수량양식_상수도 5" xfId="25905"/>
    <cellStyle name="M_수량전체_도로수량양식_상수도_Sheet3" xfId="8481"/>
    <cellStyle name="M_수량전체_도로수량양식_상수도_Sheet3 2" xfId="25906"/>
    <cellStyle name="M_수량전체_도로수량양식_상수도_Sheet3 3" xfId="25907"/>
    <cellStyle name="M_수량전체_도로수량양식_상수도_Sheet3 4" xfId="25908"/>
    <cellStyle name="M_수량전체_도로수량양식_소광수량" xfId="8482"/>
    <cellStyle name="M_수량전체_도로수량양식_소광수량 2" xfId="8483"/>
    <cellStyle name="M_수량전체_도로수량양식_소광수량 2 2" xfId="25909"/>
    <cellStyle name="M_수량전체_도로수량양식_소광수량 2 3" xfId="25910"/>
    <cellStyle name="M_수량전체_도로수량양식_소광수량 2 4" xfId="25911"/>
    <cellStyle name="M_수량전체_도로수량양식_소광수량 3" xfId="25912"/>
    <cellStyle name="M_수량전체_도로수량양식_소광수량 4" xfId="25913"/>
    <cellStyle name="M_수량전체_도로수량양식_소광수량 5" xfId="25914"/>
    <cellStyle name="M_수량전체_도로수량양식_소광수량_Sheet3" xfId="8484"/>
    <cellStyle name="M_수량전체_도로수량양식_소광수량_Sheet3 2" xfId="25915"/>
    <cellStyle name="M_수량전체_도로수량양식_소광수량_Sheet3 3" xfId="25916"/>
    <cellStyle name="M_수량전체_도로수량양식_소광수량_Sheet3 4" xfId="25917"/>
    <cellStyle name="M_수량전체_도로수량양식_소광수량_상수도" xfId="8485"/>
    <cellStyle name="M_수량전체_도로수량양식_소광수량_상수도 2" xfId="8486"/>
    <cellStyle name="M_수량전체_도로수량양식_소광수량_상수도 2 2" xfId="25918"/>
    <cellStyle name="M_수량전체_도로수량양식_소광수량_상수도 2 3" xfId="25919"/>
    <cellStyle name="M_수량전체_도로수량양식_소광수량_상수도 2 4" xfId="25920"/>
    <cellStyle name="M_수량전체_도로수량양식_소광수량_상수도 3" xfId="25921"/>
    <cellStyle name="M_수량전체_도로수량양식_소광수량_상수도 4" xfId="25922"/>
    <cellStyle name="M_수량전체_도로수량양식_소광수량_상수도 5" xfId="25923"/>
    <cellStyle name="M_수량전체_도로수량양식_소광수량_상수도_Sheet3" xfId="8487"/>
    <cellStyle name="M_수량전체_도로수량양식_소광수량_상수도_Sheet3 2" xfId="25924"/>
    <cellStyle name="M_수량전체_도로수량양식_소광수량_상수도_Sheet3 3" xfId="25925"/>
    <cellStyle name="M_수량전체_도로수량양식_소광수량_상수도_Sheet3 4" xfId="25926"/>
    <cellStyle name="M_수량전체_도로수량양식_소광수량_측구공" xfId="8488"/>
    <cellStyle name="M_수량전체_도로수량양식_소광수량_측구공 2" xfId="8489"/>
    <cellStyle name="M_수량전체_도로수량양식_소광수량_측구공 2 2" xfId="25927"/>
    <cellStyle name="M_수량전체_도로수량양식_소광수량_측구공 2 3" xfId="25928"/>
    <cellStyle name="M_수량전체_도로수량양식_소광수량_측구공 2 4" xfId="25929"/>
    <cellStyle name="M_수량전체_도로수량양식_소광수량_측구공 3" xfId="25930"/>
    <cellStyle name="M_수량전체_도로수량양식_소광수량_측구공 4" xfId="25931"/>
    <cellStyle name="M_수량전체_도로수량양식_소광수량_측구공 5" xfId="25932"/>
    <cellStyle name="M_수량전체_도로수량양식_소광수량_측구공_Sheet3" xfId="8490"/>
    <cellStyle name="M_수량전체_도로수량양식_소광수량_측구공_Sheet3 2" xfId="25933"/>
    <cellStyle name="M_수량전체_도로수량양식_소광수량_측구공_Sheet3 3" xfId="25934"/>
    <cellStyle name="M_수량전체_도로수량양식_소광수량_측구공_Sheet3 4" xfId="25935"/>
    <cellStyle name="M_수량전체_도로수량양식_장신수량" xfId="8491"/>
    <cellStyle name="M_수량전체_도로수량양식_장신수량 2" xfId="8492"/>
    <cellStyle name="M_수량전체_도로수량양식_장신수량 2 2" xfId="25936"/>
    <cellStyle name="M_수량전체_도로수량양식_장신수량 2 3" xfId="25937"/>
    <cellStyle name="M_수량전체_도로수량양식_장신수량 2 4" xfId="25938"/>
    <cellStyle name="M_수량전체_도로수량양식_장신수량 3" xfId="25939"/>
    <cellStyle name="M_수량전체_도로수량양식_장신수량 4" xfId="25940"/>
    <cellStyle name="M_수량전체_도로수량양식_장신수량 5" xfId="25941"/>
    <cellStyle name="M_수량전체_도로수량양식_장신수량_Sheet3" xfId="8493"/>
    <cellStyle name="M_수량전체_도로수량양식_장신수량_Sheet3 2" xfId="25942"/>
    <cellStyle name="M_수량전체_도로수량양식_장신수량_Sheet3 3" xfId="25943"/>
    <cellStyle name="M_수량전체_도로수량양식_장신수량_Sheet3 4" xfId="25944"/>
    <cellStyle name="M_수량전체_도로수량양식_장신수량_상수도" xfId="8494"/>
    <cellStyle name="M_수량전체_도로수량양식_장신수량_상수도 2" xfId="8495"/>
    <cellStyle name="M_수량전체_도로수량양식_장신수량_상수도 2 2" xfId="25945"/>
    <cellStyle name="M_수량전체_도로수량양식_장신수량_상수도 2 3" xfId="25946"/>
    <cellStyle name="M_수량전체_도로수량양식_장신수량_상수도 2 4" xfId="25947"/>
    <cellStyle name="M_수량전체_도로수량양식_장신수량_상수도 3" xfId="25948"/>
    <cellStyle name="M_수량전체_도로수량양식_장신수량_상수도 4" xfId="25949"/>
    <cellStyle name="M_수량전체_도로수량양식_장신수량_상수도 5" xfId="25950"/>
    <cellStyle name="M_수량전체_도로수량양식_장신수량_상수도_Sheet3" xfId="8496"/>
    <cellStyle name="M_수량전체_도로수량양식_장신수량_상수도_Sheet3 2" xfId="25951"/>
    <cellStyle name="M_수량전체_도로수량양식_장신수량_상수도_Sheet3 3" xfId="25952"/>
    <cellStyle name="M_수량전체_도로수량양식_장신수량_상수도_Sheet3 4" xfId="25953"/>
    <cellStyle name="M_수량전체_도로수량양식_장신수량_측구공" xfId="8497"/>
    <cellStyle name="M_수량전체_도로수량양식_장신수량_측구공 2" xfId="8498"/>
    <cellStyle name="M_수량전체_도로수량양식_장신수량_측구공 2 2" xfId="25954"/>
    <cellStyle name="M_수량전체_도로수량양식_장신수량_측구공 2 3" xfId="25955"/>
    <cellStyle name="M_수량전체_도로수량양식_장신수량_측구공 2 4" xfId="25956"/>
    <cellStyle name="M_수량전체_도로수량양식_장신수량_측구공 3" xfId="25957"/>
    <cellStyle name="M_수량전체_도로수량양식_장신수량_측구공 4" xfId="25958"/>
    <cellStyle name="M_수량전체_도로수량양식_장신수량_측구공 5" xfId="25959"/>
    <cellStyle name="M_수량전체_도로수량양식_장신수량_측구공_Sheet3" xfId="8499"/>
    <cellStyle name="M_수량전체_도로수량양식_장신수량_측구공_Sheet3 2" xfId="25960"/>
    <cellStyle name="M_수량전체_도로수량양식_장신수량_측구공_Sheet3 3" xfId="25961"/>
    <cellStyle name="M_수량전체_도로수량양식_장신수량_측구공_Sheet3 4" xfId="25962"/>
    <cellStyle name="M_수량전체_도로수량양식_측구공" xfId="8500"/>
    <cellStyle name="M_수량전체_도로수량양식_측구공 2" xfId="8501"/>
    <cellStyle name="M_수량전체_도로수량양식_측구공 2 2" xfId="25963"/>
    <cellStyle name="M_수량전체_도로수량양식_측구공 2 3" xfId="25964"/>
    <cellStyle name="M_수량전체_도로수량양식_측구공 2 4" xfId="25965"/>
    <cellStyle name="M_수량전체_도로수량양식_측구공 3" xfId="25966"/>
    <cellStyle name="M_수량전체_도로수량양식_측구공 4" xfId="25967"/>
    <cellStyle name="M_수량전체_도로수량양식_측구공 5" xfId="25968"/>
    <cellStyle name="M_수량전체_도로수량양식_측구공_Sheet3" xfId="8502"/>
    <cellStyle name="M_수량전체_도로수량양식_측구공_Sheet3 2" xfId="25969"/>
    <cellStyle name="M_수량전체_도로수량양식_측구공_Sheet3 3" xfId="25970"/>
    <cellStyle name="M_수량전체_도로수량양식_측구공_Sheet3 4" xfId="25971"/>
    <cellStyle name="M_수량전체_백련수량" xfId="8503"/>
    <cellStyle name="M_수량전체_백련수량 2" xfId="8504"/>
    <cellStyle name="M_수량전체_백련수량 2 2" xfId="25972"/>
    <cellStyle name="M_수량전체_백련수량 2 3" xfId="25973"/>
    <cellStyle name="M_수량전체_백련수량 2 4" xfId="25974"/>
    <cellStyle name="M_수량전체_백련수량 3" xfId="25975"/>
    <cellStyle name="M_수량전체_백련수량 4" xfId="25976"/>
    <cellStyle name="M_수량전체_백련수량 5" xfId="25977"/>
    <cellStyle name="M_수량전체_백련수량_Sheet3" xfId="8505"/>
    <cellStyle name="M_수량전체_백련수량_Sheet3 2" xfId="25978"/>
    <cellStyle name="M_수량전체_백련수량_Sheet3 3" xfId="25979"/>
    <cellStyle name="M_수량전체_백련수량_Sheet3 4" xfId="25980"/>
    <cellStyle name="M_수량전체_백련수량_상수도" xfId="8506"/>
    <cellStyle name="M_수량전체_백련수량_상수도 2" xfId="8507"/>
    <cellStyle name="M_수량전체_백련수량_상수도 2 2" xfId="25981"/>
    <cellStyle name="M_수량전체_백련수량_상수도 2 3" xfId="25982"/>
    <cellStyle name="M_수량전체_백련수량_상수도 2 4" xfId="25983"/>
    <cellStyle name="M_수량전체_백련수량_상수도 3" xfId="25984"/>
    <cellStyle name="M_수량전체_백련수량_상수도 4" xfId="25985"/>
    <cellStyle name="M_수량전체_백련수량_상수도 5" xfId="25986"/>
    <cellStyle name="M_수량전체_백련수량_상수도_Sheet3" xfId="8508"/>
    <cellStyle name="M_수량전체_백련수량_상수도_Sheet3 2" xfId="25987"/>
    <cellStyle name="M_수량전체_백련수량_상수도_Sheet3 3" xfId="25988"/>
    <cellStyle name="M_수량전체_백련수량_상수도_Sheet3 4" xfId="25989"/>
    <cellStyle name="M_수량전체_백련수량_측구공" xfId="8509"/>
    <cellStyle name="M_수량전체_백련수량_측구공 2" xfId="8510"/>
    <cellStyle name="M_수량전체_백련수량_측구공 2 2" xfId="25990"/>
    <cellStyle name="M_수량전체_백련수량_측구공 2 3" xfId="25991"/>
    <cellStyle name="M_수량전체_백련수량_측구공 2 4" xfId="25992"/>
    <cellStyle name="M_수량전체_백련수량_측구공 3" xfId="25993"/>
    <cellStyle name="M_수량전체_백련수량_측구공 4" xfId="25994"/>
    <cellStyle name="M_수량전체_백련수량_측구공 5" xfId="25995"/>
    <cellStyle name="M_수량전체_백련수량_측구공_Sheet3" xfId="8511"/>
    <cellStyle name="M_수량전체_백련수량_측구공_Sheet3 2" xfId="25996"/>
    <cellStyle name="M_수량전체_백련수량_측구공_Sheet3 3" xfId="25997"/>
    <cellStyle name="M_수량전체_백련수량_측구공_Sheet3 4" xfId="25998"/>
    <cellStyle name="M_수량전체_상수도" xfId="8512"/>
    <cellStyle name="M_수량전체_상수도 2" xfId="8513"/>
    <cellStyle name="M_수량전체_상수도 2 2" xfId="25999"/>
    <cellStyle name="M_수량전체_상수도 2 3" xfId="26000"/>
    <cellStyle name="M_수량전체_상수도 2 4" xfId="26001"/>
    <cellStyle name="M_수량전체_상수도 3" xfId="26002"/>
    <cellStyle name="M_수량전체_상수도 4" xfId="26003"/>
    <cellStyle name="M_수량전체_상수도 5" xfId="26004"/>
    <cellStyle name="M_수량전체_상수도_Sheet3" xfId="8514"/>
    <cellStyle name="M_수량전체_상수도_Sheet3 2" xfId="26005"/>
    <cellStyle name="M_수량전체_상수도_Sheet3 3" xfId="26006"/>
    <cellStyle name="M_수량전체_상수도_Sheet3 4" xfId="26007"/>
    <cellStyle name="M_수량전체_소광수량" xfId="8515"/>
    <cellStyle name="M_수량전체_소광수량 2" xfId="8516"/>
    <cellStyle name="M_수량전체_소광수량 2 2" xfId="26008"/>
    <cellStyle name="M_수량전체_소광수량 2 3" xfId="26009"/>
    <cellStyle name="M_수량전체_소광수량 2 4" xfId="26010"/>
    <cellStyle name="M_수량전체_소광수량 3" xfId="26011"/>
    <cellStyle name="M_수량전체_소광수량 4" xfId="26012"/>
    <cellStyle name="M_수량전체_소광수량 5" xfId="26013"/>
    <cellStyle name="M_수량전체_소광수량_Sheet3" xfId="8517"/>
    <cellStyle name="M_수량전체_소광수량_Sheet3 2" xfId="26014"/>
    <cellStyle name="M_수량전체_소광수량_Sheet3 3" xfId="26015"/>
    <cellStyle name="M_수량전체_소광수량_Sheet3 4" xfId="26016"/>
    <cellStyle name="M_수량전체_소광수량_상수도" xfId="8518"/>
    <cellStyle name="M_수량전체_소광수량_상수도 2" xfId="8519"/>
    <cellStyle name="M_수량전체_소광수량_상수도 2 2" xfId="26017"/>
    <cellStyle name="M_수량전체_소광수량_상수도 2 3" xfId="26018"/>
    <cellStyle name="M_수량전체_소광수량_상수도 2 4" xfId="26019"/>
    <cellStyle name="M_수량전체_소광수량_상수도 3" xfId="26020"/>
    <cellStyle name="M_수량전체_소광수량_상수도 4" xfId="26021"/>
    <cellStyle name="M_수량전체_소광수량_상수도 5" xfId="26022"/>
    <cellStyle name="M_수량전체_소광수량_상수도_Sheet3" xfId="8520"/>
    <cellStyle name="M_수량전체_소광수량_상수도_Sheet3 2" xfId="26023"/>
    <cellStyle name="M_수량전체_소광수량_상수도_Sheet3 3" xfId="26024"/>
    <cellStyle name="M_수량전체_소광수량_상수도_Sheet3 4" xfId="26025"/>
    <cellStyle name="M_수량전체_소광수량_측구공" xfId="8521"/>
    <cellStyle name="M_수량전체_소광수량_측구공 2" xfId="8522"/>
    <cellStyle name="M_수량전체_소광수량_측구공 2 2" xfId="26026"/>
    <cellStyle name="M_수량전체_소광수량_측구공 2 3" xfId="26027"/>
    <cellStyle name="M_수량전체_소광수량_측구공 2 4" xfId="26028"/>
    <cellStyle name="M_수량전체_소광수량_측구공 3" xfId="26029"/>
    <cellStyle name="M_수량전체_소광수량_측구공 4" xfId="26030"/>
    <cellStyle name="M_수량전체_소광수량_측구공 5" xfId="26031"/>
    <cellStyle name="M_수량전체_소광수량_측구공_Sheet3" xfId="8523"/>
    <cellStyle name="M_수량전체_소광수량_측구공_Sheet3 2" xfId="26032"/>
    <cellStyle name="M_수량전체_소광수량_측구공_Sheet3 3" xfId="26033"/>
    <cellStyle name="M_수량전체_소광수량_측구공_Sheet3 4" xfId="26034"/>
    <cellStyle name="M_수량전체_수량산출" xfId="8524"/>
    <cellStyle name="M_수량전체_수량산출 2" xfId="8525"/>
    <cellStyle name="M_수량전체_수량산출 2 2" xfId="26035"/>
    <cellStyle name="M_수량전체_수량산출 2 3" xfId="26036"/>
    <cellStyle name="M_수량전체_수량산출 2 4" xfId="26037"/>
    <cellStyle name="M_수량전체_수량산출 3" xfId="26038"/>
    <cellStyle name="M_수량전체_수량산출 4" xfId="26039"/>
    <cellStyle name="M_수량전체_수량산출 5" xfId="26040"/>
    <cellStyle name="M_수량전체_수량산출_Sheet3" xfId="8526"/>
    <cellStyle name="M_수량전체_수량산출_Sheet3 2" xfId="26041"/>
    <cellStyle name="M_수량전체_수량산출_Sheet3 3" xfId="26042"/>
    <cellStyle name="M_수량전체_수량산출_Sheet3 4" xfId="26043"/>
    <cellStyle name="M_수량전체_수량산출_백련수량" xfId="8527"/>
    <cellStyle name="M_수량전체_수량산출_백련수량 2" xfId="8528"/>
    <cellStyle name="M_수량전체_수량산출_백련수량 2 2" xfId="26044"/>
    <cellStyle name="M_수량전체_수량산출_백련수량 2 3" xfId="26045"/>
    <cellStyle name="M_수량전체_수량산출_백련수량 2 4" xfId="26046"/>
    <cellStyle name="M_수량전체_수량산출_백련수량 3" xfId="26047"/>
    <cellStyle name="M_수량전체_수량산출_백련수량 4" xfId="26048"/>
    <cellStyle name="M_수량전체_수량산출_백련수량 5" xfId="26049"/>
    <cellStyle name="M_수량전체_수량산출_백련수량_Sheet3" xfId="8529"/>
    <cellStyle name="M_수량전체_수량산출_백련수량_Sheet3 2" xfId="26050"/>
    <cellStyle name="M_수량전체_수량산출_백련수량_Sheet3 3" xfId="26051"/>
    <cellStyle name="M_수량전체_수량산출_백련수량_Sheet3 4" xfId="26052"/>
    <cellStyle name="M_수량전체_수량산출_백련수량_상수도" xfId="8530"/>
    <cellStyle name="M_수량전체_수량산출_백련수량_상수도 2" xfId="8531"/>
    <cellStyle name="M_수량전체_수량산출_백련수량_상수도 2 2" xfId="26053"/>
    <cellStyle name="M_수량전체_수량산출_백련수량_상수도 2 3" xfId="26054"/>
    <cellStyle name="M_수량전체_수량산출_백련수량_상수도 2 4" xfId="26055"/>
    <cellStyle name="M_수량전체_수량산출_백련수량_상수도 3" xfId="26056"/>
    <cellStyle name="M_수량전체_수량산출_백련수량_상수도 4" xfId="26057"/>
    <cellStyle name="M_수량전체_수량산출_백련수량_상수도 5" xfId="26058"/>
    <cellStyle name="M_수량전체_수량산출_백련수량_상수도_Sheet3" xfId="8532"/>
    <cellStyle name="M_수량전체_수량산출_백련수량_상수도_Sheet3 2" xfId="26059"/>
    <cellStyle name="M_수량전체_수량산출_백련수량_상수도_Sheet3 3" xfId="26060"/>
    <cellStyle name="M_수량전체_수량산출_백련수량_상수도_Sheet3 4" xfId="26061"/>
    <cellStyle name="M_수량전체_수량산출_백련수량_측구공" xfId="8533"/>
    <cellStyle name="M_수량전체_수량산출_백련수량_측구공 2" xfId="8534"/>
    <cellStyle name="M_수량전체_수량산출_백련수량_측구공 2 2" xfId="26062"/>
    <cellStyle name="M_수량전체_수량산출_백련수량_측구공 2 3" xfId="26063"/>
    <cellStyle name="M_수량전체_수량산출_백련수량_측구공 2 4" xfId="26064"/>
    <cellStyle name="M_수량전체_수량산출_백련수량_측구공 3" xfId="26065"/>
    <cellStyle name="M_수량전체_수량산출_백련수량_측구공 4" xfId="26066"/>
    <cellStyle name="M_수량전체_수량산출_백련수량_측구공 5" xfId="26067"/>
    <cellStyle name="M_수량전체_수량산출_백련수량_측구공_Sheet3" xfId="8535"/>
    <cellStyle name="M_수량전체_수량산출_백련수량_측구공_Sheet3 2" xfId="26068"/>
    <cellStyle name="M_수량전체_수량산출_백련수량_측구공_Sheet3 3" xfId="26069"/>
    <cellStyle name="M_수량전체_수량산출_백련수량_측구공_Sheet3 4" xfId="26070"/>
    <cellStyle name="M_수량전체_수량산출_상수도" xfId="8536"/>
    <cellStyle name="M_수량전체_수량산출_상수도 2" xfId="8537"/>
    <cellStyle name="M_수량전체_수량산출_상수도 2 2" xfId="26071"/>
    <cellStyle name="M_수량전체_수량산출_상수도 2 3" xfId="26072"/>
    <cellStyle name="M_수량전체_수량산출_상수도 2 4" xfId="26073"/>
    <cellStyle name="M_수량전체_수량산출_상수도 3" xfId="26074"/>
    <cellStyle name="M_수량전체_수량산출_상수도 4" xfId="26075"/>
    <cellStyle name="M_수량전체_수량산출_상수도 5" xfId="26076"/>
    <cellStyle name="M_수량전체_수량산출_상수도_Sheet3" xfId="8538"/>
    <cellStyle name="M_수량전체_수량산출_상수도_Sheet3 2" xfId="26077"/>
    <cellStyle name="M_수량전체_수량산출_상수도_Sheet3 3" xfId="26078"/>
    <cellStyle name="M_수량전체_수량산출_상수도_Sheet3 4" xfId="26079"/>
    <cellStyle name="M_수량전체_수량산출_소광수량" xfId="8539"/>
    <cellStyle name="M_수량전체_수량산출_소광수량 2" xfId="8540"/>
    <cellStyle name="M_수량전체_수량산출_소광수량 2 2" xfId="26080"/>
    <cellStyle name="M_수량전체_수량산출_소광수량 2 3" xfId="26081"/>
    <cellStyle name="M_수량전체_수량산출_소광수량 2 4" xfId="26082"/>
    <cellStyle name="M_수량전체_수량산출_소광수량 3" xfId="26083"/>
    <cellStyle name="M_수량전체_수량산출_소광수량 4" xfId="26084"/>
    <cellStyle name="M_수량전체_수량산출_소광수량 5" xfId="26085"/>
    <cellStyle name="M_수량전체_수량산출_소광수량_Sheet3" xfId="8541"/>
    <cellStyle name="M_수량전체_수량산출_소광수량_Sheet3 2" xfId="26086"/>
    <cellStyle name="M_수량전체_수량산출_소광수량_Sheet3 3" xfId="26087"/>
    <cellStyle name="M_수량전체_수량산출_소광수량_Sheet3 4" xfId="26088"/>
    <cellStyle name="M_수량전체_수량산출_소광수량_상수도" xfId="8542"/>
    <cellStyle name="M_수량전체_수량산출_소광수량_상수도 2" xfId="8543"/>
    <cellStyle name="M_수량전체_수량산출_소광수량_상수도 2 2" xfId="26089"/>
    <cellStyle name="M_수량전체_수량산출_소광수량_상수도 2 3" xfId="26090"/>
    <cellStyle name="M_수량전체_수량산출_소광수량_상수도 2 4" xfId="26091"/>
    <cellStyle name="M_수량전체_수량산출_소광수량_상수도 3" xfId="26092"/>
    <cellStyle name="M_수량전체_수량산출_소광수량_상수도 4" xfId="26093"/>
    <cellStyle name="M_수량전체_수량산출_소광수량_상수도 5" xfId="26094"/>
    <cellStyle name="M_수량전체_수량산출_소광수량_상수도_Sheet3" xfId="8544"/>
    <cellStyle name="M_수량전체_수량산출_소광수량_상수도_Sheet3 2" xfId="26095"/>
    <cellStyle name="M_수량전체_수량산출_소광수량_상수도_Sheet3 3" xfId="26096"/>
    <cellStyle name="M_수량전체_수량산출_소광수량_상수도_Sheet3 4" xfId="26097"/>
    <cellStyle name="M_수량전체_수량산출_소광수량_측구공" xfId="8545"/>
    <cellStyle name="M_수량전체_수량산출_소광수량_측구공 2" xfId="8546"/>
    <cellStyle name="M_수량전체_수량산출_소광수량_측구공 2 2" xfId="26098"/>
    <cellStyle name="M_수량전체_수량산출_소광수량_측구공 2 3" xfId="26099"/>
    <cellStyle name="M_수량전체_수량산출_소광수량_측구공 2 4" xfId="26100"/>
    <cellStyle name="M_수량전체_수량산출_소광수량_측구공 3" xfId="26101"/>
    <cellStyle name="M_수량전체_수량산출_소광수량_측구공 4" xfId="26102"/>
    <cellStyle name="M_수량전체_수량산출_소광수량_측구공 5" xfId="26103"/>
    <cellStyle name="M_수량전체_수량산출_소광수량_측구공_Sheet3" xfId="8547"/>
    <cellStyle name="M_수량전체_수량산출_소광수량_측구공_Sheet3 2" xfId="26104"/>
    <cellStyle name="M_수량전체_수량산출_소광수량_측구공_Sheet3 3" xfId="26105"/>
    <cellStyle name="M_수량전체_수량산출_소광수량_측구공_Sheet3 4" xfId="26106"/>
    <cellStyle name="M_수량전체_수량산출_장신수량" xfId="8548"/>
    <cellStyle name="M_수량전체_수량산출_장신수량 2" xfId="8549"/>
    <cellStyle name="M_수량전체_수량산출_장신수량 2 2" xfId="26107"/>
    <cellStyle name="M_수량전체_수량산출_장신수량 2 3" xfId="26108"/>
    <cellStyle name="M_수량전체_수량산출_장신수량 2 4" xfId="26109"/>
    <cellStyle name="M_수량전체_수량산출_장신수량 3" xfId="26110"/>
    <cellStyle name="M_수량전체_수량산출_장신수량 4" xfId="26111"/>
    <cellStyle name="M_수량전체_수량산출_장신수량 5" xfId="26112"/>
    <cellStyle name="M_수량전체_수량산출_장신수량_Sheet3" xfId="8550"/>
    <cellStyle name="M_수량전체_수량산출_장신수량_Sheet3 2" xfId="26113"/>
    <cellStyle name="M_수량전체_수량산출_장신수량_Sheet3 3" xfId="26114"/>
    <cellStyle name="M_수량전체_수량산출_장신수량_Sheet3 4" xfId="26115"/>
    <cellStyle name="M_수량전체_수량산출_장신수량_상수도" xfId="8551"/>
    <cellStyle name="M_수량전체_수량산출_장신수량_상수도 2" xfId="8552"/>
    <cellStyle name="M_수량전체_수량산출_장신수량_상수도 2 2" xfId="26116"/>
    <cellStyle name="M_수량전체_수량산출_장신수량_상수도 2 3" xfId="26117"/>
    <cellStyle name="M_수량전체_수량산출_장신수량_상수도 2 4" xfId="26118"/>
    <cellStyle name="M_수량전체_수량산출_장신수량_상수도 3" xfId="26119"/>
    <cellStyle name="M_수량전체_수량산출_장신수량_상수도 4" xfId="26120"/>
    <cellStyle name="M_수량전체_수량산출_장신수량_상수도 5" xfId="26121"/>
    <cellStyle name="M_수량전체_수량산출_장신수량_상수도_Sheet3" xfId="8553"/>
    <cellStyle name="M_수량전체_수량산출_장신수량_상수도_Sheet3 2" xfId="26122"/>
    <cellStyle name="M_수량전체_수량산출_장신수량_상수도_Sheet3 3" xfId="26123"/>
    <cellStyle name="M_수량전체_수량산출_장신수량_상수도_Sheet3 4" xfId="26124"/>
    <cellStyle name="M_수량전체_수량산출_장신수량_측구공" xfId="8554"/>
    <cellStyle name="M_수량전체_수량산출_장신수량_측구공 2" xfId="8555"/>
    <cellStyle name="M_수량전체_수량산출_장신수량_측구공 2 2" xfId="26125"/>
    <cellStyle name="M_수량전체_수량산출_장신수량_측구공 2 3" xfId="26126"/>
    <cellStyle name="M_수량전체_수량산출_장신수량_측구공 2 4" xfId="26127"/>
    <cellStyle name="M_수량전체_수량산출_장신수량_측구공 3" xfId="26128"/>
    <cellStyle name="M_수량전체_수량산출_장신수량_측구공 4" xfId="26129"/>
    <cellStyle name="M_수량전체_수량산출_장신수량_측구공 5" xfId="26130"/>
    <cellStyle name="M_수량전체_수량산출_장신수량_측구공_Sheet3" xfId="8556"/>
    <cellStyle name="M_수량전체_수량산출_장신수량_측구공_Sheet3 2" xfId="26131"/>
    <cellStyle name="M_수량전체_수량산출_장신수량_측구공_Sheet3 3" xfId="26132"/>
    <cellStyle name="M_수량전체_수량산출_장신수량_측구공_Sheet3 4" xfId="26133"/>
    <cellStyle name="M_수량전체_수량산출_측구공" xfId="8557"/>
    <cellStyle name="M_수량전체_수량산출_측구공 2" xfId="8558"/>
    <cellStyle name="M_수량전체_수량산출_측구공 2 2" xfId="26134"/>
    <cellStyle name="M_수량전체_수량산출_측구공 2 3" xfId="26135"/>
    <cellStyle name="M_수량전체_수량산출_측구공 2 4" xfId="26136"/>
    <cellStyle name="M_수량전체_수량산출_측구공 3" xfId="26137"/>
    <cellStyle name="M_수량전체_수량산출_측구공 4" xfId="26138"/>
    <cellStyle name="M_수량전체_수량산출_측구공 5" xfId="26139"/>
    <cellStyle name="M_수량전체_수량산출_측구공_Sheet3" xfId="8559"/>
    <cellStyle name="M_수량전체_수량산출_측구공_Sheet3 2" xfId="26140"/>
    <cellStyle name="M_수량전체_수량산출_측구공_Sheet3 3" xfId="26141"/>
    <cellStyle name="M_수량전체_수량산출_측구공_Sheet3 4" xfId="26142"/>
    <cellStyle name="M_수량전체_인월중군소하천" xfId="8560"/>
    <cellStyle name="M_수량전체_인월중군소하천 2" xfId="8561"/>
    <cellStyle name="M_수량전체_인월중군소하천 2 2" xfId="26143"/>
    <cellStyle name="M_수량전체_인월중군소하천 2 3" xfId="26144"/>
    <cellStyle name="M_수량전체_인월중군소하천 2 4" xfId="26145"/>
    <cellStyle name="M_수량전체_인월중군소하천 3" xfId="26146"/>
    <cellStyle name="M_수량전체_인월중군소하천 4" xfId="26147"/>
    <cellStyle name="M_수량전체_인월중군소하천 5" xfId="26148"/>
    <cellStyle name="M_수량전체_인월중군소하천_Sheet3" xfId="8562"/>
    <cellStyle name="M_수량전체_인월중군소하천_Sheet3 2" xfId="26149"/>
    <cellStyle name="M_수량전체_인월중군소하천_Sheet3 3" xfId="26150"/>
    <cellStyle name="M_수량전체_인월중군소하천_Sheet3 4" xfId="26151"/>
    <cellStyle name="M_수량전체_인월중군소하천_백련수량" xfId="8563"/>
    <cellStyle name="M_수량전체_인월중군소하천_백련수량 2" xfId="8564"/>
    <cellStyle name="M_수량전체_인월중군소하천_백련수량 2 2" xfId="26152"/>
    <cellStyle name="M_수량전체_인월중군소하천_백련수량 2 3" xfId="26153"/>
    <cellStyle name="M_수량전체_인월중군소하천_백련수량 2 4" xfId="26154"/>
    <cellStyle name="M_수량전체_인월중군소하천_백련수량 3" xfId="26155"/>
    <cellStyle name="M_수량전체_인월중군소하천_백련수량 4" xfId="26156"/>
    <cellStyle name="M_수량전체_인월중군소하천_백련수량 5" xfId="26157"/>
    <cellStyle name="M_수량전체_인월중군소하천_백련수량_Sheet3" xfId="8565"/>
    <cellStyle name="M_수량전체_인월중군소하천_백련수량_Sheet3 2" xfId="26158"/>
    <cellStyle name="M_수량전체_인월중군소하천_백련수량_Sheet3 3" xfId="26159"/>
    <cellStyle name="M_수량전체_인월중군소하천_백련수량_Sheet3 4" xfId="26160"/>
    <cellStyle name="M_수량전체_인월중군소하천_백련수량_상수도" xfId="8566"/>
    <cellStyle name="M_수량전체_인월중군소하천_백련수량_상수도 2" xfId="8567"/>
    <cellStyle name="M_수량전체_인월중군소하천_백련수량_상수도 2 2" xfId="26161"/>
    <cellStyle name="M_수량전체_인월중군소하천_백련수량_상수도 2 3" xfId="26162"/>
    <cellStyle name="M_수량전체_인월중군소하천_백련수량_상수도 2 4" xfId="26163"/>
    <cellStyle name="M_수량전체_인월중군소하천_백련수량_상수도 3" xfId="26164"/>
    <cellStyle name="M_수량전체_인월중군소하천_백련수량_상수도 4" xfId="26165"/>
    <cellStyle name="M_수량전체_인월중군소하천_백련수량_상수도 5" xfId="26166"/>
    <cellStyle name="M_수량전체_인월중군소하천_백련수량_상수도_Sheet3" xfId="8568"/>
    <cellStyle name="M_수량전체_인월중군소하천_백련수량_상수도_Sheet3 2" xfId="26167"/>
    <cellStyle name="M_수량전체_인월중군소하천_백련수량_상수도_Sheet3 3" xfId="26168"/>
    <cellStyle name="M_수량전체_인월중군소하천_백련수량_상수도_Sheet3 4" xfId="26169"/>
    <cellStyle name="M_수량전체_인월중군소하천_백련수량_측구공" xfId="8569"/>
    <cellStyle name="M_수량전체_인월중군소하천_백련수량_측구공 2" xfId="8570"/>
    <cellStyle name="M_수량전체_인월중군소하천_백련수량_측구공 2 2" xfId="26170"/>
    <cellStyle name="M_수량전체_인월중군소하천_백련수량_측구공 2 3" xfId="26171"/>
    <cellStyle name="M_수량전체_인월중군소하천_백련수량_측구공 2 4" xfId="26172"/>
    <cellStyle name="M_수량전체_인월중군소하천_백련수량_측구공 3" xfId="26173"/>
    <cellStyle name="M_수량전체_인월중군소하천_백련수량_측구공 4" xfId="26174"/>
    <cellStyle name="M_수량전체_인월중군소하천_백련수량_측구공 5" xfId="26175"/>
    <cellStyle name="M_수량전체_인월중군소하천_백련수량_측구공_Sheet3" xfId="8571"/>
    <cellStyle name="M_수량전체_인월중군소하천_백련수량_측구공_Sheet3 2" xfId="26176"/>
    <cellStyle name="M_수량전체_인월중군소하천_백련수량_측구공_Sheet3 3" xfId="26177"/>
    <cellStyle name="M_수량전체_인월중군소하천_백련수량_측구공_Sheet3 4" xfId="26178"/>
    <cellStyle name="M_수량전체_인월중군소하천_상수도" xfId="8572"/>
    <cellStyle name="M_수량전체_인월중군소하천_상수도 2" xfId="8573"/>
    <cellStyle name="M_수량전체_인월중군소하천_상수도 2 2" xfId="26179"/>
    <cellStyle name="M_수량전체_인월중군소하천_상수도 2 3" xfId="26180"/>
    <cellStyle name="M_수량전체_인월중군소하천_상수도 2 4" xfId="26181"/>
    <cellStyle name="M_수량전체_인월중군소하천_상수도 3" xfId="26182"/>
    <cellStyle name="M_수량전체_인월중군소하천_상수도 4" xfId="26183"/>
    <cellStyle name="M_수량전체_인월중군소하천_상수도 5" xfId="26184"/>
    <cellStyle name="M_수량전체_인월중군소하천_상수도_Sheet3" xfId="8574"/>
    <cellStyle name="M_수량전체_인월중군소하천_상수도_Sheet3 2" xfId="26185"/>
    <cellStyle name="M_수량전체_인월중군소하천_상수도_Sheet3 3" xfId="26186"/>
    <cellStyle name="M_수량전체_인월중군소하천_상수도_Sheet3 4" xfId="26187"/>
    <cellStyle name="M_수량전체_인월중군소하천_소광수량" xfId="8575"/>
    <cellStyle name="M_수량전체_인월중군소하천_소광수량 2" xfId="8576"/>
    <cellStyle name="M_수량전체_인월중군소하천_소광수량 2 2" xfId="26188"/>
    <cellStyle name="M_수량전체_인월중군소하천_소광수량 2 3" xfId="26189"/>
    <cellStyle name="M_수량전체_인월중군소하천_소광수량 2 4" xfId="26190"/>
    <cellStyle name="M_수량전체_인월중군소하천_소광수량 3" xfId="26191"/>
    <cellStyle name="M_수량전체_인월중군소하천_소광수량 4" xfId="26192"/>
    <cellStyle name="M_수량전체_인월중군소하천_소광수량 5" xfId="26193"/>
    <cellStyle name="M_수량전체_인월중군소하천_소광수량_Sheet3" xfId="8577"/>
    <cellStyle name="M_수량전체_인월중군소하천_소광수량_Sheet3 2" xfId="26194"/>
    <cellStyle name="M_수량전체_인월중군소하천_소광수량_Sheet3 3" xfId="26195"/>
    <cellStyle name="M_수량전체_인월중군소하천_소광수량_Sheet3 4" xfId="26196"/>
    <cellStyle name="M_수량전체_인월중군소하천_소광수량_상수도" xfId="8578"/>
    <cellStyle name="M_수량전체_인월중군소하천_소광수량_상수도 2" xfId="8579"/>
    <cellStyle name="M_수량전체_인월중군소하천_소광수량_상수도 2 2" xfId="26197"/>
    <cellStyle name="M_수량전체_인월중군소하천_소광수량_상수도 2 3" xfId="26198"/>
    <cellStyle name="M_수량전체_인월중군소하천_소광수량_상수도 2 4" xfId="26199"/>
    <cellStyle name="M_수량전체_인월중군소하천_소광수량_상수도 3" xfId="26200"/>
    <cellStyle name="M_수량전체_인월중군소하천_소광수량_상수도 4" xfId="26201"/>
    <cellStyle name="M_수량전체_인월중군소하천_소광수량_상수도 5" xfId="26202"/>
    <cellStyle name="M_수량전체_인월중군소하천_소광수량_상수도_Sheet3" xfId="8580"/>
    <cellStyle name="M_수량전체_인월중군소하천_소광수량_상수도_Sheet3 2" xfId="26203"/>
    <cellStyle name="M_수량전체_인월중군소하천_소광수량_상수도_Sheet3 3" xfId="26204"/>
    <cellStyle name="M_수량전체_인월중군소하천_소광수량_상수도_Sheet3 4" xfId="26205"/>
    <cellStyle name="M_수량전체_인월중군소하천_소광수량_측구공" xfId="8581"/>
    <cellStyle name="M_수량전체_인월중군소하천_소광수량_측구공 2" xfId="8582"/>
    <cellStyle name="M_수량전체_인월중군소하천_소광수량_측구공 2 2" xfId="26206"/>
    <cellStyle name="M_수량전체_인월중군소하천_소광수량_측구공 2 3" xfId="26207"/>
    <cellStyle name="M_수량전체_인월중군소하천_소광수량_측구공 2 4" xfId="26208"/>
    <cellStyle name="M_수량전체_인월중군소하천_소광수량_측구공 3" xfId="26209"/>
    <cellStyle name="M_수량전체_인월중군소하천_소광수량_측구공 4" xfId="26210"/>
    <cellStyle name="M_수량전체_인월중군소하천_소광수량_측구공 5" xfId="26211"/>
    <cellStyle name="M_수량전체_인월중군소하천_소광수량_측구공_Sheet3" xfId="8583"/>
    <cellStyle name="M_수량전체_인월중군소하천_소광수량_측구공_Sheet3 2" xfId="26212"/>
    <cellStyle name="M_수량전체_인월중군소하천_소광수량_측구공_Sheet3 3" xfId="26213"/>
    <cellStyle name="M_수량전체_인월중군소하천_소광수량_측구공_Sheet3 4" xfId="26214"/>
    <cellStyle name="M_수량전체_인월중군소하천_장신수량" xfId="8584"/>
    <cellStyle name="M_수량전체_인월중군소하천_장신수량 2" xfId="8585"/>
    <cellStyle name="M_수량전체_인월중군소하천_장신수량 2 2" xfId="26215"/>
    <cellStyle name="M_수량전체_인월중군소하천_장신수량 2 3" xfId="26216"/>
    <cellStyle name="M_수량전체_인월중군소하천_장신수량 2 4" xfId="26217"/>
    <cellStyle name="M_수량전체_인월중군소하천_장신수량 3" xfId="26218"/>
    <cellStyle name="M_수량전체_인월중군소하천_장신수량 4" xfId="26219"/>
    <cellStyle name="M_수량전체_인월중군소하천_장신수량 5" xfId="26220"/>
    <cellStyle name="M_수량전체_인월중군소하천_장신수량_Sheet3" xfId="8586"/>
    <cellStyle name="M_수량전체_인월중군소하천_장신수량_Sheet3 2" xfId="26221"/>
    <cellStyle name="M_수량전체_인월중군소하천_장신수량_Sheet3 3" xfId="26222"/>
    <cellStyle name="M_수량전체_인월중군소하천_장신수량_Sheet3 4" xfId="26223"/>
    <cellStyle name="M_수량전체_인월중군소하천_장신수량_상수도" xfId="8587"/>
    <cellStyle name="M_수량전체_인월중군소하천_장신수량_상수도 2" xfId="8588"/>
    <cellStyle name="M_수량전체_인월중군소하천_장신수량_상수도 2 2" xfId="26224"/>
    <cellStyle name="M_수량전체_인월중군소하천_장신수량_상수도 2 3" xfId="26225"/>
    <cellStyle name="M_수량전체_인월중군소하천_장신수량_상수도 2 4" xfId="26226"/>
    <cellStyle name="M_수량전체_인월중군소하천_장신수량_상수도 3" xfId="26227"/>
    <cellStyle name="M_수량전체_인월중군소하천_장신수량_상수도 4" xfId="26228"/>
    <cellStyle name="M_수량전체_인월중군소하천_장신수량_상수도 5" xfId="26229"/>
    <cellStyle name="M_수량전체_인월중군소하천_장신수량_상수도_Sheet3" xfId="8589"/>
    <cellStyle name="M_수량전체_인월중군소하천_장신수량_상수도_Sheet3 2" xfId="26230"/>
    <cellStyle name="M_수량전체_인월중군소하천_장신수량_상수도_Sheet3 3" xfId="26231"/>
    <cellStyle name="M_수량전체_인월중군소하천_장신수량_상수도_Sheet3 4" xfId="26232"/>
    <cellStyle name="M_수량전체_인월중군소하천_장신수량_측구공" xfId="8590"/>
    <cellStyle name="M_수량전체_인월중군소하천_장신수량_측구공 2" xfId="8591"/>
    <cellStyle name="M_수량전체_인월중군소하천_장신수량_측구공 2 2" xfId="26233"/>
    <cellStyle name="M_수량전체_인월중군소하천_장신수량_측구공 2 3" xfId="26234"/>
    <cellStyle name="M_수량전체_인월중군소하천_장신수량_측구공 2 4" xfId="26235"/>
    <cellStyle name="M_수량전체_인월중군소하천_장신수량_측구공 3" xfId="26236"/>
    <cellStyle name="M_수량전체_인월중군소하천_장신수량_측구공 4" xfId="26237"/>
    <cellStyle name="M_수량전체_인월중군소하천_장신수량_측구공 5" xfId="26238"/>
    <cellStyle name="M_수량전체_인월중군소하천_장신수량_측구공_Sheet3" xfId="8592"/>
    <cellStyle name="M_수량전체_인월중군소하천_장신수량_측구공_Sheet3 2" xfId="26239"/>
    <cellStyle name="M_수량전체_인월중군소하천_장신수량_측구공_Sheet3 3" xfId="26240"/>
    <cellStyle name="M_수량전체_인월중군소하천_장신수량_측구공_Sheet3 4" xfId="26241"/>
    <cellStyle name="M_수량전체_인월중군소하천_측구공" xfId="8593"/>
    <cellStyle name="M_수량전체_인월중군소하천_측구공 2" xfId="8594"/>
    <cellStyle name="M_수량전체_인월중군소하천_측구공 2 2" xfId="26242"/>
    <cellStyle name="M_수량전체_인월중군소하천_측구공 2 3" xfId="26243"/>
    <cellStyle name="M_수량전체_인월중군소하천_측구공 2 4" xfId="26244"/>
    <cellStyle name="M_수량전체_인월중군소하천_측구공 3" xfId="26245"/>
    <cellStyle name="M_수량전체_인월중군소하천_측구공 4" xfId="26246"/>
    <cellStyle name="M_수량전체_인월중군소하천_측구공 5" xfId="26247"/>
    <cellStyle name="M_수량전체_인월중군소하천_측구공_Sheet3" xfId="8595"/>
    <cellStyle name="M_수량전체_인월중군소하천_측구공_Sheet3 2" xfId="26248"/>
    <cellStyle name="M_수량전체_인월중군소하천_측구공_Sheet3 3" xfId="26249"/>
    <cellStyle name="M_수량전체_인월중군소하천_측구공_Sheet3 4" xfId="26250"/>
    <cellStyle name="M_수량전체_장신수량" xfId="8596"/>
    <cellStyle name="M_수량전체_장신수량 2" xfId="8597"/>
    <cellStyle name="M_수량전체_장신수량 2 2" xfId="26251"/>
    <cellStyle name="M_수량전체_장신수량 2 3" xfId="26252"/>
    <cellStyle name="M_수량전체_장신수량 2 4" xfId="26253"/>
    <cellStyle name="M_수량전체_장신수량 3" xfId="26254"/>
    <cellStyle name="M_수량전체_장신수량 4" xfId="26255"/>
    <cellStyle name="M_수량전체_장신수량 5" xfId="26256"/>
    <cellStyle name="M_수량전체_장신수량_Sheet3" xfId="8598"/>
    <cellStyle name="M_수량전체_장신수량_Sheet3 2" xfId="26257"/>
    <cellStyle name="M_수량전체_장신수량_Sheet3 3" xfId="26258"/>
    <cellStyle name="M_수량전체_장신수량_Sheet3 4" xfId="26259"/>
    <cellStyle name="M_수량전체_장신수량_상수도" xfId="8599"/>
    <cellStyle name="M_수량전체_장신수량_상수도 2" xfId="8600"/>
    <cellStyle name="M_수량전체_장신수량_상수도 2 2" xfId="26260"/>
    <cellStyle name="M_수량전체_장신수량_상수도 2 3" xfId="26261"/>
    <cellStyle name="M_수량전체_장신수량_상수도 2 4" xfId="26262"/>
    <cellStyle name="M_수량전체_장신수량_상수도 3" xfId="26263"/>
    <cellStyle name="M_수량전체_장신수량_상수도 4" xfId="26264"/>
    <cellStyle name="M_수량전체_장신수량_상수도 5" xfId="26265"/>
    <cellStyle name="M_수량전체_장신수량_상수도_Sheet3" xfId="8601"/>
    <cellStyle name="M_수량전체_장신수량_상수도_Sheet3 2" xfId="26266"/>
    <cellStyle name="M_수량전체_장신수량_상수도_Sheet3 3" xfId="26267"/>
    <cellStyle name="M_수량전체_장신수량_상수도_Sheet3 4" xfId="26268"/>
    <cellStyle name="M_수량전체_장신수량_측구공" xfId="8602"/>
    <cellStyle name="M_수량전체_장신수량_측구공 2" xfId="8603"/>
    <cellStyle name="M_수량전체_장신수량_측구공 2 2" xfId="26269"/>
    <cellStyle name="M_수량전체_장신수량_측구공 2 3" xfId="26270"/>
    <cellStyle name="M_수량전체_장신수량_측구공 2 4" xfId="26271"/>
    <cellStyle name="M_수량전체_장신수량_측구공 3" xfId="26272"/>
    <cellStyle name="M_수량전체_장신수량_측구공 4" xfId="26273"/>
    <cellStyle name="M_수량전체_장신수량_측구공 5" xfId="26274"/>
    <cellStyle name="M_수량전체_장신수량_측구공_Sheet3" xfId="8604"/>
    <cellStyle name="M_수량전체_장신수량_측구공_Sheet3 2" xfId="26275"/>
    <cellStyle name="M_수량전체_장신수량_측구공_Sheet3 3" xfId="26276"/>
    <cellStyle name="M_수량전체_장신수량_측구공_Sheet3 4" xfId="26277"/>
    <cellStyle name="M_수량전체_측구공" xfId="8605"/>
    <cellStyle name="M_수량전체_측구공 2" xfId="8606"/>
    <cellStyle name="M_수량전체_측구공 2 2" xfId="26278"/>
    <cellStyle name="M_수량전체_측구공 2 3" xfId="26279"/>
    <cellStyle name="M_수량전체_측구공 2 4" xfId="26280"/>
    <cellStyle name="M_수량전체_측구공 3" xfId="26281"/>
    <cellStyle name="M_수량전체_측구공 4" xfId="26282"/>
    <cellStyle name="M_수량전체_측구공 5" xfId="26283"/>
    <cellStyle name="M_수량전체_측구공_Sheet3" xfId="8607"/>
    <cellStyle name="M_수량전체_측구공_Sheet3 2" xfId="26284"/>
    <cellStyle name="M_수량전체_측구공_Sheet3 3" xfId="26285"/>
    <cellStyle name="M_수량전체_측구공_Sheet3 4" xfId="26286"/>
    <cellStyle name="M2" xfId="8608"/>
    <cellStyle name="M2 2" xfId="8609"/>
    <cellStyle name="M2 2 2" xfId="26287"/>
    <cellStyle name="M2 2 3" xfId="26288"/>
    <cellStyle name="M2 2 4" xfId="26289"/>
    <cellStyle name="M2_Sheet3" xfId="8610"/>
    <cellStyle name="M3" xfId="8611"/>
    <cellStyle name="M3 2" xfId="8612"/>
    <cellStyle name="M3 2 2" xfId="26290"/>
    <cellStyle name="M3 2 3" xfId="26291"/>
    <cellStyle name="M3 2 4" xfId="26292"/>
    <cellStyle name="M3_Sheet3" xfId="8613"/>
    <cellStyle name="měny_Copy of zdroj" xfId="1849"/>
    <cellStyle name="Midtitle" xfId="8614"/>
    <cellStyle name="Midtitle 2" xfId="26293"/>
    <cellStyle name="Midtitle 3" xfId="26294"/>
    <cellStyle name="Midtitle 4" xfId="26295"/>
    <cellStyle name="Miglia - Stile1" xfId="26296"/>
    <cellStyle name="Miglia - Stile2" xfId="26297"/>
    <cellStyle name="Miglia - Stile3" xfId="26298"/>
    <cellStyle name="Miglia - Stile4" xfId="26299"/>
    <cellStyle name="Miglia - Stile5" xfId="26300"/>
    <cellStyle name="Milliers [0]_399GC10" xfId="1850"/>
    <cellStyle name="Milliers_399GC10" xfId="1851"/>
    <cellStyle name="Model" xfId="1852"/>
    <cellStyle name="Model 2" xfId="44335"/>
    <cellStyle name="Model 2 2" xfId="44336"/>
    <cellStyle name="Mon?aire [0]_399GC10" xfId="1853"/>
    <cellStyle name="Mon?aire_399GC10" xfId="1854"/>
    <cellStyle name="Monétaire [0]_CTC" xfId="26301"/>
    <cellStyle name="Monétaire_CTC" xfId="26302"/>
    <cellStyle name="Month" xfId="1855"/>
    <cellStyle name="MS Proofing Tools" xfId="1856"/>
    <cellStyle name="n" xfId="1857"/>
    <cellStyle name="Neutral" xfId="8615"/>
    <cellStyle name="New" xfId="1858"/>
    <cellStyle name="no dec" xfId="1859"/>
    <cellStyle name="nohs" xfId="1860"/>
    <cellStyle name="normal" xfId="8616"/>
    <cellStyle name="Normal - Stile6" xfId="26303"/>
    <cellStyle name="Normal - Stile7" xfId="26304"/>
    <cellStyle name="Normal - Stile8" xfId="26305"/>
    <cellStyle name="Normal - Style1" xfId="1861"/>
    <cellStyle name="Normal - Style1 2" xfId="8617"/>
    <cellStyle name="Normal - Style1 2 2" xfId="26306"/>
    <cellStyle name="Normal - Style1 2 3" xfId="26307"/>
    <cellStyle name="Normal - Style1 3" xfId="26308"/>
    <cellStyle name="Normal - Style1 4" xfId="26309"/>
    <cellStyle name="Normal - Style1 5" xfId="26310"/>
    <cellStyle name="Normal - Style1 6" xfId="26311"/>
    <cellStyle name="Normal - Style1 7" xfId="26312"/>
    <cellStyle name="Normal - Style2" xfId="1862"/>
    <cellStyle name="Normal - Style3" xfId="1863"/>
    <cellStyle name="Normal - Style4" xfId="1864"/>
    <cellStyle name="Normal - Style5" xfId="1865"/>
    <cellStyle name="Normal - Style6" xfId="1866"/>
    <cellStyle name="Normal - Style7" xfId="1867"/>
    <cellStyle name="Normal - Style8" xfId="1868"/>
    <cellStyle name="Normal - 유형1" xfId="1869"/>
    <cellStyle name="Normal 11" xfId="1870"/>
    <cellStyle name="Normal_ " xfId="1871"/>
    <cellStyle name="normální_Copy of zdroj" xfId="1872"/>
    <cellStyle name="Note" xfId="8618"/>
    <cellStyle name="Note 2" xfId="26313"/>
    <cellStyle name="Note 3" xfId="26314"/>
    <cellStyle name="Note 4" xfId="26315"/>
    <cellStyle name="Notes" xfId="26316"/>
    <cellStyle name="N䁯rmal_MCOE Summary (5)_98선급금" xfId="8619"/>
    <cellStyle name="O" xfId="1873"/>
    <cellStyle name="OD" xfId="1874"/>
    <cellStyle name="Œ…?æ맖?e [0.00]_guyan" xfId="1875"/>
    <cellStyle name="Œ…?æ맖?e_guyan" xfId="1876"/>
    <cellStyle name="oft Excel]_x000d__x000a_Comment=The open=/f lines load custom functions into the Paste Function list._x000d__x000a_Maximized=3_x000d__x000a_AutoFormat=" xfId="1877"/>
    <cellStyle name="oh" xfId="1878"/>
    <cellStyle name="Output" xfId="8620"/>
    <cellStyle name="Output 2" xfId="26317"/>
    <cellStyle name="Output 3" xfId="26318"/>
    <cellStyle name="Output 4" xfId="26319"/>
    <cellStyle name="Over1" xfId="1879"/>
    <cellStyle name="per.style" xfId="26320"/>
    <cellStyle name="Percent" xfId="1880"/>
    <cellStyle name="Percent ()" xfId="1881"/>
    <cellStyle name="Percent (0)" xfId="1882"/>
    <cellStyle name="Percent (1)" xfId="1883"/>
    <cellStyle name="Percent [0]" xfId="8621"/>
    <cellStyle name="Percent [0] 2" xfId="26321"/>
    <cellStyle name="Percent [0] 3" xfId="26322"/>
    <cellStyle name="Percent [0] 4" xfId="26323"/>
    <cellStyle name="Percent [00]" xfId="8622"/>
    <cellStyle name="Percent [00] 2" xfId="26324"/>
    <cellStyle name="Percent [00] 3" xfId="26325"/>
    <cellStyle name="Percent [00] 4" xfId="26326"/>
    <cellStyle name="Percent [2]" xfId="1884"/>
    <cellStyle name="Percent 1" xfId="1885"/>
    <cellStyle name="Percent 2" xfId="1886"/>
    <cellStyle name="Percent_#6 Temps &amp; Contractors" xfId="8623"/>
    <cellStyle name="PrePop Currency (0)" xfId="8624"/>
    <cellStyle name="PrePop Currency (0) 2" xfId="26327"/>
    <cellStyle name="PrePop Currency (0) 3" xfId="26328"/>
    <cellStyle name="PrePop Currency (0) 4" xfId="26329"/>
    <cellStyle name="PrePop Currency (2)" xfId="8625"/>
    <cellStyle name="PrePop Currency (2) 2" xfId="26330"/>
    <cellStyle name="PrePop Currency (2) 3" xfId="26331"/>
    <cellStyle name="PrePop Currency (2) 4" xfId="26332"/>
    <cellStyle name="PrePop Units (0)" xfId="8626"/>
    <cellStyle name="PrePop Units (0) 2" xfId="26333"/>
    <cellStyle name="PrePop Units (0) 3" xfId="26334"/>
    <cellStyle name="PrePop Units (0) 4" xfId="26335"/>
    <cellStyle name="PrePop Units (1)" xfId="8627"/>
    <cellStyle name="PrePop Units (1) 2" xfId="26336"/>
    <cellStyle name="PrePop Units (1) 3" xfId="26337"/>
    <cellStyle name="PrePop Units (1) 4" xfId="26338"/>
    <cellStyle name="PrePop Units (2)" xfId="8628"/>
    <cellStyle name="PrePop Units (2) 2" xfId="26339"/>
    <cellStyle name="PrePop Units (2) 3" xfId="26340"/>
    <cellStyle name="PrePop Units (2) 4" xfId="26341"/>
    <cellStyle name="Price" xfId="1887"/>
    <cellStyle name="PRICE2" xfId="1888"/>
    <cellStyle name="pricing" xfId="26342"/>
    <cellStyle name="Procent_BINV" xfId="8629"/>
    <cellStyle name="Produkt oversk." xfId="1889"/>
    <cellStyle name="PSChar" xfId="26343"/>
    <cellStyle name="Q1" xfId="1890"/>
    <cellStyle name="Q4" xfId="1891"/>
    <cellStyle name="Q값(소수점,3)" xfId="26344"/>
    <cellStyle name="R?" xfId="26345"/>
    <cellStyle name="RAMEY" xfId="1892"/>
    <cellStyle name="Ramey $k" xfId="1893"/>
    <cellStyle name="RAMEY_P&amp;O BKUP" xfId="1894"/>
    <cellStyle name="regstoresfromspecstores" xfId="26346"/>
    <cellStyle name="Released" xfId="26347"/>
    <cellStyle name="RevList" xfId="1895"/>
    <cellStyle name="s" xfId="1896"/>
    <cellStyle name="S " xfId="1897"/>
    <cellStyle name="s]_x000d__x000a_run=c:\Hedgehog\app31.exe_x000d__x000a_spooler=yes_x000d__x000a_load=_x000d__x000a_run=_x000d__x000a_Beep=yes_x000d__x000a_NullPort=None_x000d__x000a_BorderWidth=3_x000d__x000a_CursorBlinkRate=530_x000d__x000a_D" xfId="26348"/>
    <cellStyle name="s_총괄" xfId="44337"/>
    <cellStyle name="sche|_x0005_" xfId="26349"/>
    <cellStyle name="sh" xfId="1898"/>
    <cellStyle name="Shaded" xfId="1899"/>
    <cellStyle name="SHADEDSTORES" xfId="26350"/>
    <cellStyle name="Sheet Title" xfId="26351"/>
    <cellStyle name="small descr." xfId="1900"/>
    <cellStyle name="specstores" xfId="26352"/>
    <cellStyle name="ssh" xfId="1901"/>
    <cellStyle name="Standaard_BINV" xfId="8630"/>
    <cellStyle name="STANDARD" xfId="1902"/>
    <cellStyle name="STD" xfId="1903"/>
    <cellStyle name="Sub" xfId="1904"/>
    <cellStyle name="subhead" xfId="1905"/>
    <cellStyle name="Subtotal" xfId="1906"/>
    <cellStyle name="Sum" xfId="1907"/>
    <cellStyle name="Sum %of HV" xfId="1908"/>
    <cellStyle name="T" xfId="8631"/>
    <cellStyle name="t1" xfId="1909"/>
    <cellStyle name="team type" xfId="8632"/>
    <cellStyle name="testtitle" xfId="8633"/>
    <cellStyle name="testtitle 2" xfId="26353"/>
    <cellStyle name="testtitle 3" xfId="26354"/>
    <cellStyle name="testtitle 4" xfId="26355"/>
    <cellStyle name="text" xfId="1910"/>
    <cellStyle name="Text Indent A" xfId="8634"/>
    <cellStyle name="Text Indent B" xfId="8635"/>
    <cellStyle name="Text Indent B 2" xfId="26356"/>
    <cellStyle name="Text Indent B 3" xfId="26357"/>
    <cellStyle name="Text Indent B 4" xfId="26358"/>
    <cellStyle name="Text Indent C" xfId="8636"/>
    <cellStyle name="Text Indent C 2" xfId="26359"/>
    <cellStyle name="Text Indent C 3" xfId="26360"/>
    <cellStyle name="Text Indent C 4" xfId="26361"/>
    <cellStyle name="th" xfId="8637"/>
    <cellStyle name="þ?b?þ?b?þ?b?þ?b?þ?b?þ?b?þ?b灌þ?b?þ?&lt;?b?þ?b濬þ?b?þ?b?þ昰_x0018_?þ????_x0008_" xfId="1911"/>
    <cellStyle name="þ൚b⍼þ൪b⎨þൺb⏜þඊb␌þකb濰þඪb瀠þයb灌þ්b炈þ宐&lt;෢b濈þෲb濬þขb瀐þฒb瀰þ昰_x0018_⋸þ㤕䰀ጤܕ_x0008_" xfId="1912"/>
    <cellStyle name="þ_x001d_ð'&amp;Oy?Hy9_x0008__x000f__x0007_æ_x0007__x0007__x0001__x0001_" xfId="26362"/>
    <cellStyle name="þ_x001d_ð'&amp;Oy?Hy9_x0008_E_x000c_￠_x000d__x0007__x0001__x0001_" xfId="26363"/>
    <cellStyle name="Thousands (0)" xfId="1913"/>
    <cellStyle name="Thousands (1)" xfId="1914"/>
    <cellStyle name="time" xfId="1915"/>
    <cellStyle name="Title" xfId="1916"/>
    <cellStyle name="title [1]" xfId="1917"/>
    <cellStyle name="title [2]" xfId="1918"/>
    <cellStyle name="title [2] 2" xfId="8638"/>
    <cellStyle name="Title_(인천개항기)-실행예산계획서-060321" xfId="8639"/>
    <cellStyle name="Title2" xfId="1919"/>
    <cellStyle name="TON" xfId="8640"/>
    <cellStyle name="TON 2" xfId="8641"/>
    <cellStyle name="TON 2 2" xfId="26364"/>
    <cellStyle name="TON 2 3" xfId="26365"/>
    <cellStyle name="TON 2 4" xfId="26366"/>
    <cellStyle name="TON 3" xfId="26367"/>
    <cellStyle name="TON 4" xfId="26368"/>
    <cellStyle name="TON 5" xfId="26369"/>
    <cellStyle name="TON_Sheet3" xfId="8642"/>
    <cellStyle name="Total" xfId="1920"/>
    <cellStyle name="Total 2" xfId="26370"/>
    <cellStyle name="Total 2 2" xfId="26371"/>
    <cellStyle name="Total 2 3" xfId="26372"/>
    <cellStyle name="Total 3" xfId="26373"/>
    <cellStyle name="Total 4" xfId="26374"/>
    <cellStyle name="Total 5" xfId="26375"/>
    <cellStyle name="Total 6" xfId="26376"/>
    <cellStyle name="Total 7" xfId="26377"/>
    <cellStyle name="UM" xfId="1921"/>
    <cellStyle name="under overskrft" xfId="1922"/>
    <cellStyle name="Underline 2" xfId="1923"/>
    <cellStyle name="Underline 2 2" xfId="26378"/>
    <cellStyle name="Underline 2 3" xfId="26379"/>
    <cellStyle name="Unprot" xfId="1924"/>
    <cellStyle name="Unprot$" xfId="1925"/>
    <cellStyle name="Unprotect" xfId="1926"/>
    <cellStyle name="Valuta [0]_BINV" xfId="8643"/>
    <cellStyle name="Valuta_BINV" xfId="8644"/>
    <cellStyle name="viet" xfId="8645"/>
    <cellStyle name="viet2" xfId="8646"/>
    <cellStyle name="W?rung [0]_Ausdruck RUND (D)" xfId="1927"/>
    <cellStyle name="W?rung_Ausdruck RUND (D)" xfId="1928"/>
    <cellStyle name="Währung [0]_Kalkmilchbedarf" xfId="26380"/>
    <cellStyle name="Währung_Kalkmilchbedarf" xfId="26381"/>
    <cellStyle name="Warning Text" xfId="8647"/>
    <cellStyle name="wonga" xfId="26382"/>
    <cellStyle name="wrap" xfId="26383"/>
    <cellStyle name="XLS'|_x0005_t" xfId="26384"/>
    <cellStyle name="y" xfId="26385"/>
    <cellStyle name="y 2" xfId="26386"/>
    <cellStyle name="Year" xfId="1929"/>
    <cellStyle name="Year 2" xfId="26387"/>
    <cellStyle name="Year 3" xfId="26388"/>
    <cellStyle name="Year 4" xfId="26389"/>
    <cellStyle name="μU¿¡ ¿A´A CIAIÆU¸μAⓒ" xfId="1930"/>
    <cellStyle name="_x0001_ဠ" xfId="44338"/>
    <cellStyle name="|?ドE" xfId="1931"/>
    <cellStyle name="|?ドE 2" xfId="26390"/>
    <cellStyle name="|?ドE 3" xfId="26391"/>
    <cellStyle name="|?ドE 4" xfId="26392"/>
    <cellStyle name="화 [0]_총괄표(수정)" xfId="26393"/>
    <cellStyle name="가.인건비" xfId="26394"/>
    <cellStyle name="가운데" xfId="8648"/>
    <cellStyle name="가운데 2" xfId="8649"/>
    <cellStyle name="가운데 2 2" xfId="26395"/>
    <cellStyle name="가운데 2 3" xfId="26396"/>
    <cellStyle name="가운데 2 4" xfId="26397"/>
    <cellStyle name="가운데_Sheet3" xfId="8650"/>
    <cellStyle name="강조색1" xfId="1932" builtinId="29" customBuiltin="1"/>
    <cellStyle name="강조색1 10" xfId="26398"/>
    <cellStyle name="강조색1 11" xfId="26399"/>
    <cellStyle name="강조색1 12" xfId="26400"/>
    <cellStyle name="강조색1 13" xfId="26401"/>
    <cellStyle name="강조색1 14" xfId="26402"/>
    <cellStyle name="강조색1 15" xfId="26403"/>
    <cellStyle name="강조색1 2" xfId="26404"/>
    <cellStyle name="강조색1 3" xfId="26405"/>
    <cellStyle name="강조색1 4" xfId="26406"/>
    <cellStyle name="강조색1 5" xfId="26407"/>
    <cellStyle name="강조색1 6" xfId="26408"/>
    <cellStyle name="강조색1 7" xfId="26409"/>
    <cellStyle name="강조색1 8" xfId="26410"/>
    <cellStyle name="강조색1 9" xfId="26411"/>
    <cellStyle name="강조색2" xfId="1933" builtinId="33" customBuiltin="1"/>
    <cellStyle name="강조색2 10" xfId="26412"/>
    <cellStyle name="강조색2 11" xfId="26413"/>
    <cellStyle name="강조색2 12" xfId="26414"/>
    <cellStyle name="강조색2 13" xfId="26415"/>
    <cellStyle name="강조색2 14" xfId="26416"/>
    <cellStyle name="강조색2 15" xfId="26417"/>
    <cellStyle name="강조색2 2" xfId="26418"/>
    <cellStyle name="강조색2 3" xfId="26419"/>
    <cellStyle name="강조색2 4" xfId="26420"/>
    <cellStyle name="강조색2 5" xfId="26421"/>
    <cellStyle name="강조색2 6" xfId="26422"/>
    <cellStyle name="강조색2 7" xfId="26423"/>
    <cellStyle name="강조색2 8" xfId="26424"/>
    <cellStyle name="강조색2 9" xfId="26425"/>
    <cellStyle name="강조색3" xfId="1934" builtinId="37" customBuiltin="1"/>
    <cellStyle name="강조색3 10" xfId="26426"/>
    <cellStyle name="강조색3 11" xfId="26427"/>
    <cellStyle name="강조색3 12" xfId="26428"/>
    <cellStyle name="강조색3 13" xfId="26429"/>
    <cellStyle name="강조색3 14" xfId="26430"/>
    <cellStyle name="강조색3 15" xfId="26431"/>
    <cellStyle name="강조색3 2" xfId="26432"/>
    <cellStyle name="강조색3 3" xfId="26433"/>
    <cellStyle name="강조색3 4" xfId="26434"/>
    <cellStyle name="강조색3 5" xfId="26435"/>
    <cellStyle name="강조색3 6" xfId="26436"/>
    <cellStyle name="강조색3 7" xfId="26437"/>
    <cellStyle name="강조색3 8" xfId="26438"/>
    <cellStyle name="강조색3 9" xfId="26439"/>
    <cellStyle name="강조색4" xfId="1935" builtinId="41" customBuiltin="1"/>
    <cellStyle name="강조색4 10" xfId="26440"/>
    <cellStyle name="강조색4 11" xfId="26441"/>
    <cellStyle name="강조색4 12" xfId="26442"/>
    <cellStyle name="강조색4 13" xfId="26443"/>
    <cellStyle name="강조색4 14" xfId="26444"/>
    <cellStyle name="강조색4 15" xfId="26445"/>
    <cellStyle name="강조색4 2" xfId="26446"/>
    <cellStyle name="강조색4 3" xfId="26447"/>
    <cellStyle name="강조색4 4" xfId="26448"/>
    <cellStyle name="강조색4 5" xfId="26449"/>
    <cellStyle name="강조색4 6" xfId="26450"/>
    <cellStyle name="강조색4 7" xfId="26451"/>
    <cellStyle name="강조색4 8" xfId="26452"/>
    <cellStyle name="강조색4 9" xfId="26453"/>
    <cellStyle name="강조색5" xfId="1936" builtinId="45" customBuiltin="1"/>
    <cellStyle name="강조색5 10" xfId="26454"/>
    <cellStyle name="강조색5 11" xfId="26455"/>
    <cellStyle name="강조색5 12" xfId="26456"/>
    <cellStyle name="강조색5 13" xfId="26457"/>
    <cellStyle name="강조색5 14" xfId="26458"/>
    <cellStyle name="강조색5 15" xfId="26459"/>
    <cellStyle name="강조색5 2" xfId="26460"/>
    <cellStyle name="강조색5 3" xfId="26461"/>
    <cellStyle name="강조색5 4" xfId="26462"/>
    <cellStyle name="강조색5 5" xfId="26463"/>
    <cellStyle name="강조색5 6" xfId="26464"/>
    <cellStyle name="강조색5 7" xfId="26465"/>
    <cellStyle name="강조색5 8" xfId="26466"/>
    <cellStyle name="강조색5 9" xfId="26467"/>
    <cellStyle name="강조색6" xfId="1937" builtinId="49" customBuiltin="1"/>
    <cellStyle name="강조색6 10" xfId="26468"/>
    <cellStyle name="강조색6 11" xfId="26469"/>
    <cellStyle name="강조색6 12" xfId="26470"/>
    <cellStyle name="강조색6 13" xfId="26471"/>
    <cellStyle name="강조색6 14" xfId="26472"/>
    <cellStyle name="강조색6 15" xfId="26473"/>
    <cellStyle name="강조색6 2" xfId="26474"/>
    <cellStyle name="강조색6 3" xfId="26475"/>
    <cellStyle name="강조색6 4" xfId="26476"/>
    <cellStyle name="강조색6 5" xfId="26477"/>
    <cellStyle name="강조색6 6" xfId="26478"/>
    <cellStyle name="강조색6 7" xfId="26479"/>
    <cellStyle name="강조색6 8" xfId="26480"/>
    <cellStyle name="강조색6 9" xfId="26481"/>
    <cellStyle name="개" xfId="8651"/>
    <cellStyle name="개 2" xfId="8652"/>
    <cellStyle name="개 2 2" xfId="26482"/>
    <cellStyle name="개 2 3" xfId="26483"/>
    <cellStyle name="개 2 4" xfId="26484"/>
    <cellStyle name="개 3" xfId="26485"/>
    <cellStyle name="개 4" xfId="26486"/>
    <cellStyle name="개 5" xfId="26487"/>
    <cellStyle name="개_02-포장-1" xfId="8653"/>
    <cellStyle name="개_02-포장-1 2" xfId="8654"/>
    <cellStyle name="개_02-포장-1 2 2" xfId="26488"/>
    <cellStyle name="개_02-포장-1 2 3" xfId="26489"/>
    <cellStyle name="개_02-포장-1 2 4" xfId="26490"/>
    <cellStyle name="개_02-포장-1 3" xfId="26491"/>
    <cellStyle name="개_02-포장-1 4" xfId="26492"/>
    <cellStyle name="개_02-포장-1 5" xfId="26493"/>
    <cellStyle name="개_02-포장-1_Boo2" xfId="8655"/>
    <cellStyle name="개_02-포장-1_Boo2 2" xfId="8656"/>
    <cellStyle name="개_02-포장-1_Boo2 2 2" xfId="26494"/>
    <cellStyle name="개_02-포장-1_Boo2 2 3" xfId="26495"/>
    <cellStyle name="개_02-포장-1_Boo2 2 4" xfId="26496"/>
    <cellStyle name="개_02-포장-1_Boo2 3" xfId="26497"/>
    <cellStyle name="개_02-포장-1_Boo2 4" xfId="26498"/>
    <cellStyle name="개_02-포장-1_Boo2 5" xfId="26499"/>
    <cellStyle name="개_02-포장-1_Boo2_Sheet3" xfId="8657"/>
    <cellStyle name="개_02-포장-1_Boo2_Sheet3 2" xfId="26500"/>
    <cellStyle name="개_02-포장-1_Boo2_Sheet3 3" xfId="26501"/>
    <cellStyle name="개_02-포장-1_Boo2_Sheet3 4" xfId="26502"/>
    <cellStyle name="개_02-포장-1_Boo2_도로수량양식" xfId="8658"/>
    <cellStyle name="개_02-포장-1_Boo2_도로수량양식 2" xfId="8659"/>
    <cellStyle name="개_02-포장-1_Boo2_도로수량양식 2 2" xfId="26503"/>
    <cellStyle name="개_02-포장-1_Boo2_도로수량양식 2 3" xfId="26504"/>
    <cellStyle name="개_02-포장-1_Boo2_도로수량양식 2 4" xfId="26505"/>
    <cellStyle name="개_02-포장-1_Boo2_도로수량양식 3" xfId="26506"/>
    <cellStyle name="개_02-포장-1_Boo2_도로수량양식 4" xfId="26507"/>
    <cellStyle name="개_02-포장-1_Boo2_도로수량양식 5" xfId="26508"/>
    <cellStyle name="개_02-포장-1_Boo2_도로수량양식_Sheet3" xfId="8660"/>
    <cellStyle name="개_02-포장-1_Boo2_도로수량양식_Sheet3 2" xfId="26509"/>
    <cellStyle name="개_02-포장-1_Boo2_도로수량양식_Sheet3 3" xfId="26510"/>
    <cellStyle name="개_02-포장-1_Boo2_도로수량양식_Sheet3 4" xfId="26511"/>
    <cellStyle name="개_02-포장-1_Boo2_도로수량양식_백련수량" xfId="8661"/>
    <cellStyle name="개_02-포장-1_Boo2_도로수량양식_백련수량 2" xfId="8662"/>
    <cellStyle name="개_02-포장-1_Boo2_도로수량양식_백련수량 2 2" xfId="26512"/>
    <cellStyle name="개_02-포장-1_Boo2_도로수량양식_백련수량 2 3" xfId="26513"/>
    <cellStyle name="개_02-포장-1_Boo2_도로수량양식_백련수량 2 4" xfId="26514"/>
    <cellStyle name="개_02-포장-1_Boo2_도로수량양식_백련수량 3" xfId="26515"/>
    <cellStyle name="개_02-포장-1_Boo2_도로수량양식_백련수량 4" xfId="26516"/>
    <cellStyle name="개_02-포장-1_Boo2_도로수량양식_백련수량 5" xfId="26517"/>
    <cellStyle name="개_02-포장-1_Boo2_도로수량양식_백련수량_Sheet3" xfId="8663"/>
    <cellStyle name="개_02-포장-1_Boo2_도로수량양식_백련수량_Sheet3 2" xfId="26518"/>
    <cellStyle name="개_02-포장-1_Boo2_도로수량양식_백련수량_Sheet3 3" xfId="26519"/>
    <cellStyle name="개_02-포장-1_Boo2_도로수량양식_백련수량_Sheet3 4" xfId="26520"/>
    <cellStyle name="개_02-포장-1_Boo2_도로수량양식_백련수량_상수도" xfId="8664"/>
    <cellStyle name="개_02-포장-1_Boo2_도로수량양식_백련수량_상수도 2" xfId="8665"/>
    <cellStyle name="개_02-포장-1_Boo2_도로수량양식_백련수량_상수도 2 2" xfId="26521"/>
    <cellStyle name="개_02-포장-1_Boo2_도로수량양식_백련수량_상수도 2 3" xfId="26522"/>
    <cellStyle name="개_02-포장-1_Boo2_도로수량양식_백련수량_상수도 2 4" xfId="26523"/>
    <cellStyle name="개_02-포장-1_Boo2_도로수량양식_백련수량_상수도 3" xfId="26524"/>
    <cellStyle name="개_02-포장-1_Boo2_도로수량양식_백련수량_상수도 4" xfId="26525"/>
    <cellStyle name="개_02-포장-1_Boo2_도로수량양식_백련수량_상수도 5" xfId="26526"/>
    <cellStyle name="개_02-포장-1_Boo2_도로수량양식_백련수량_상수도_Sheet3" xfId="8666"/>
    <cellStyle name="개_02-포장-1_Boo2_도로수량양식_백련수량_상수도_Sheet3 2" xfId="26527"/>
    <cellStyle name="개_02-포장-1_Boo2_도로수량양식_백련수량_상수도_Sheet3 3" xfId="26528"/>
    <cellStyle name="개_02-포장-1_Boo2_도로수량양식_백련수량_상수도_Sheet3 4" xfId="26529"/>
    <cellStyle name="개_02-포장-1_Boo2_도로수량양식_백련수량_측구공" xfId="8667"/>
    <cellStyle name="개_02-포장-1_Boo2_도로수량양식_백련수량_측구공 2" xfId="8668"/>
    <cellStyle name="개_02-포장-1_Boo2_도로수량양식_백련수량_측구공 2 2" xfId="26530"/>
    <cellStyle name="개_02-포장-1_Boo2_도로수량양식_백련수량_측구공 2 3" xfId="26531"/>
    <cellStyle name="개_02-포장-1_Boo2_도로수량양식_백련수량_측구공 2 4" xfId="26532"/>
    <cellStyle name="개_02-포장-1_Boo2_도로수량양식_백련수량_측구공 3" xfId="26533"/>
    <cellStyle name="개_02-포장-1_Boo2_도로수량양식_백련수량_측구공 4" xfId="26534"/>
    <cellStyle name="개_02-포장-1_Boo2_도로수량양식_백련수량_측구공 5" xfId="26535"/>
    <cellStyle name="개_02-포장-1_Boo2_도로수량양식_백련수량_측구공_Sheet3" xfId="8669"/>
    <cellStyle name="개_02-포장-1_Boo2_도로수량양식_백련수량_측구공_Sheet3 2" xfId="26536"/>
    <cellStyle name="개_02-포장-1_Boo2_도로수량양식_백련수량_측구공_Sheet3 3" xfId="26537"/>
    <cellStyle name="개_02-포장-1_Boo2_도로수량양식_백련수량_측구공_Sheet3 4" xfId="26538"/>
    <cellStyle name="개_02-포장-1_Boo2_도로수량양식_상수도" xfId="8670"/>
    <cellStyle name="개_02-포장-1_Boo2_도로수량양식_상수도 2" xfId="8671"/>
    <cellStyle name="개_02-포장-1_Boo2_도로수량양식_상수도 2 2" xfId="26539"/>
    <cellStyle name="개_02-포장-1_Boo2_도로수량양식_상수도 2 3" xfId="26540"/>
    <cellStyle name="개_02-포장-1_Boo2_도로수량양식_상수도 2 4" xfId="26541"/>
    <cellStyle name="개_02-포장-1_Boo2_도로수량양식_상수도 3" xfId="26542"/>
    <cellStyle name="개_02-포장-1_Boo2_도로수량양식_상수도 4" xfId="26543"/>
    <cellStyle name="개_02-포장-1_Boo2_도로수량양식_상수도 5" xfId="26544"/>
    <cellStyle name="개_02-포장-1_Boo2_도로수량양식_상수도_Sheet3" xfId="8672"/>
    <cellStyle name="개_02-포장-1_Boo2_도로수량양식_상수도_Sheet3 2" xfId="26545"/>
    <cellStyle name="개_02-포장-1_Boo2_도로수량양식_상수도_Sheet3 3" xfId="26546"/>
    <cellStyle name="개_02-포장-1_Boo2_도로수량양식_상수도_Sheet3 4" xfId="26547"/>
    <cellStyle name="개_02-포장-1_Boo2_도로수량양식_소광수량" xfId="8673"/>
    <cellStyle name="개_02-포장-1_Boo2_도로수량양식_소광수량 2" xfId="8674"/>
    <cellStyle name="개_02-포장-1_Boo2_도로수량양식_소광수량 2 2" xfId="26548"/>
    <cellStyle name="개_02-포장-1_Boo2_도로수량양식_소광수량 2 3" xfId="26549"/>
    <cellStyle name="개_02-포장-1_Boo2_도로수량양식_소광수량 2 4" xfId="26550"/>
    <cellStyle name="개_02-포장-1_Boo2_도로수량양식_소광수량 3" xfId="26551"/>
    <cellStyle name="개_02-포장-1_Boo2_도로수량양식_소광수량 4" xfId="26552"/>
    <cellStyle name="개_02-포장-1_Boo2_도로수량양식_소광수량 5" xfId="26553"/>
    <cellStyle name="개_02-포장-1_Boo2_도로수량양식_소광수량_Sheet3" xfId="8675"/>
    <cellStyle name="개_02-포장-1_Boo2_도로수량양식_소광수량_Sheet3 2" xfId="26554"/>
    <cellStyle name="개_02-포장-1_Boo2_도로수량양식_소광수량_Sheet3 3" xfId="26555"/>
    <cellStyle name="개_02-포장-1_Boo2_도로수량양식_소광수량_Sheet3 4" xfId="26556"/>
    <cellStyle name="개_02-포장-1_Boo2_도로수량양식_소광수량_상수도" xfId="8676"/>
    <cellStyle name="개_02-포장-1_Boo2_도로수량양식_소광수량_상수도 2" xfId="8677"/>
    <cellStyle name="개_02-포장-1_Boo2_도로수량양식_소광수량_상수도 2 2" xfId="26557"/>
    <cellStyle name="개_02-포장-1_Boo2_도로수량양식_소광수량_상수도 2 3" xfId="26558"/>
    <cellStyle name="개_02-포장-1_Boo2_도로수량양식_소광수량_상수도 2 4" xfId="26559"/>
    <cellStyle name="개_02-포장-1_Boo2_도로수량양식_소광수량_상수도 3" xfId="26560"/>
    <cellStyle name="개_02-포장-1_Boo2_도로수량양식_소광수량_상수도 4" xfId="26561"/>
    <cellStyle name="개_02-포장-1_Boo2_도로수량양식_소광수량_상수도 5" xfId="26562"/>
    <cellStyle name="개_02-포장-1_Boo2_도로수량양식_소광수량_상수도_Sheet3" xfId="8678"/>
    <cellStyle name="개_02-포장-1_Boo2_도로수량양식_소광수량_상수도_Sheet3 2" xfId="26563"/>
    <cellStyle name="개_02-포장-1_Boo2_도로수량양식_소광수량_상수도_Sheet3 3" xfId="26564"/>
    <cellStyle name="개_02-포장-1_Boo2_도로수량양식_소광수량_상수도_Sheet3 4" xfId="26565"/>
    <cellStyle name="개_02-포장-1_Boo2_도로수량양식_소광수량_측구공" xfId="8679"/>
    <cellStyle name="개_02-포장-1_Boo2_도로수량양식_소광수량_측구공 2" xfId="8680"/>
    <cellStyle name="개_02-포장-1_Boo2_도로수량양식_소광수량_측구공 2 2" xfId="26566"/>
    <cellStyle name="개_02-포장-1_Boo2_도로수량양식_소광수량_측구공 2 3" xfId="26567"/>
    <cellStyle name="개_02-포장-1_Boo2_도로수량양식_소광수량_측구공 2 4" xfId="26568"/>
    <cellStyle name="개_02-포장-1_Boo2_도로수량양식_소광수량_측구공 3" xfId="26569"/>
    <cellStyle name="개_02-포장-1_Boo2_도로수량양식_소광수량_측구공 4" xfId="26570"/>
    <cellStyle name="개_02-포장-1_Boo2_도로수량양식_소광수량_측구공 5" xfId="26571"/>
    <cellStyle name="개_02-포장-1_Boo2_도로수량양식_소광수량_측구공_Sheet3" xfId="8681"/>
    <cellStyle name="개_02-포장-1_Boo2_도로수량양식_소광수량_측구공_Sheet3 2" xfId="26572"/>
    <cellStyle name="개_02-포장-1_Boo2_도로수량양식_소광수량_측구공_Sheet3 3" xfId="26573"/>
    <cellStyle name="개_02-포장-1_Boo2_도로수량양식_소광수량_측구공_Sheet3 4" xfId="26574"/>
    <cellStyle name="개_02-포장-1_Boo2_도로수량양식_장신수량" xfId="8682"/>
    <cellStyle name="개_02-포장-1_Boo2_도로수량양식_장신수량 2" xfId="8683"/>
    <cellStyle name="개_02-포장-1_Boo2_도로수량양식_장신수량 2 2" xfId="26575"/>
    <cellStyle name="개_02-포장-1_Boo2_도로수량양식_장신수량 2 3" xfId="26576"/>
    <cellStyle name="개_02-포장-1_Boo2_도로수량양식_장신수량 2 4" xfId="26577"/>
    <cellStyle name="개_02-포장-1_Boo2_도로수량양식_장신수량 3" xfId="26578"/>
    <cellStyle name="개_02-포장-1_Boo2_도로수량양식_장신수량 4" xfId="26579"/>
    <cellStyle name="개_02-포장-1_Boo2_도로수량양식_장신수량 5" xfId="26580"/>
    <cellStyle name="개_02-포장-1_Boo2_도로수량양식_장신수량_Sheet3" xfId="8684"/>
    <cellStyle name="개_02-포장-1_Boo2_도로수량양식_장신수량_Sheet3 2" xfId="26581"/>
    <cellStyle name="개_02-포장-1_Boo2_도로수량양식_장신수량_Sheet3 3" xfId="26582"/>
    <cellStyle name="개_02-포장-1_Boo2_도로수량양식_장신수량_Sheet3 4" xfId="26583"/>
    <cellStyle name="개_02-포장-1_Boo2_도로수량양식_장신수량_상수도" xfId="8685"/>
    <cellStyle name="개_02-포장-1_Boo2_도로수량양식_장신수량_상수도 2" xfId="8686"/>
    <cellStyle name="개_02-포장-1_Boo2_도로수량양식_장신수량_상수도 2 2" xfId="26584"/>
    <cellStyle name="개_02-포장-1_Boo2_도로수량양식_장신수량_상수도 2 3" xfId="26585"/>
    <cellStyle name="개_02-포장-1_Boo2_도로수량양식_장신수량_상수도 2 4" xfId="26586"/>
    <cellStyle name="개_02-포장-1_Boo2_도로수량양식_장신수량_상수도 3" xfId="26587"/>
    <cellStyle name="개_02-포장-1_Boo2_도로수량양식_장신수량_상수도 4" xfId="26588"/>
    <cellStyle name="개_02-포장-1_Boo2_도로수량양식_장신수량_상수도 5" xfId="26589"/>
    <cellStyle name="개_02-포장-1_Boo2_도로수량양식_장신수량_상수도_Sheet3" xfId="8687"/>
    <cellStyle name="개_02-포장-1_Boo2_도로수량양식_장신수량_상수도_Sheet3 2" xfId="26590"/>
    <cellStyle name="개_02-포장-1_Boo2_도로수량양식_장신수량_상수도_Sheet3 3" xfId="26591"/>
    <cellStyle name="개_02-포장-1_Boo2_도로수량양식_장신수량_상수도_Sheet3 4" xfId="26592"/>
    <cellStyle name="개_02-포장-1_Boo2_도로수량양식_장신수량_측구공" xfId="8688"/>
    <cellStyle name="개_02-포장-1_Boo2_도로수량양식_장신수량_측구공 2" xfId="8689"/>
    <cellStyle name="개_02-포장-1_Boo2_도로수량양식_장신수량_측구공 2 2" xfId="26593"/>
    <cellStyle name="개_02-포장-1_Boo2_도로수량양식_장신수량_측구공 2 3" xfId="26594"/>
    <cellStyle name="개_02-포장-1_Boo2_도로수량양식_장신수량_측구공 2 4" xfId="26595"/>
    <cellStyle name="개_02-포장-1_Boo2_도로수량양식_장신수량_측구공 3" xfId="26596"/>
    <cellStyle name="개_02-포장-1_Boo2_도로수량양식_장신수량_측구공 4" xfId="26597"/>
    <cellStyle name="개_02-포장-1_Boo2_도로수량양식_장신수량_측구공 5" xfId="26598"/>
    <cellStyle name="개_02-포장-1_Boo2_도로수량양식_장신수량_측구공_Sheet3" xfId="8690"/>
    <cellStyle name="개_02-포장-1_Boo2_도로수량양식_장신수량_측구공_Sheet3 2" xfId="26599"/>
    <cellStyle name="개_02-포장-1_Boo2_도로수량양식_장신수량_측구공_Sheet3 3" xfId="26600"/>
    <cellStyle name="개_02-포장-1_Boo2_도로수량양식_장신수량_측구공_Sheet3 4" xfId="26601"/>
    <cellStyle name="개_02-포장-1_Boo2_도로수량양식_측구공" xfId="8691"/>
    <cellStyle name="개_02-포장-1_Boo2_도로수량양식_측구공 2" xfId="8692"/>
    <cellStyle name="개_02-포장-1_Boo2_도로수량양식_측구공 2 2" xfId="26602"/>
    <cellStyle name="개_02-포장-1_Boo2_도로수량양식_측구공 2 3" xfId="26603"/>
    <cellStyle name="개_02-포장-1_Boo2_도로수량양식_측구공 2 4" xfId="26604"/>
    <cellStyle name="개_02-포장-1_Boo2_도로수량양식_측구공 3" xfId="26605"/>
    <cellStyle name="개_02-포장-1_Boo2_도로수량양식_측구공 4" xfId="26606"/>
    <cellStyle name="개_02-포장-1_Boo2_도로수량양식_측구공 5" xfId="26607"/>
    <cellStyle name="개_02-포장-1_Boo2_도로수량양식_측구공_Sheet3" xfId="8693"/>
    <cellStyle name="개_02-포장-1_Boo2_도로수량양식_측구공_Sheet3 2" xfId="26608"/>
    <cellStyle name="개_02-포장-1_Boo2_도로수량양식_측구공_Sheet3 3" xfId="26609"/>
    <cellStyle name="개_02-포장-1_Boo2_도로수량양식_측구공_Sheet3 4" xfId="26610"/>
    <cellStyle name="개_02-포장-1_Boo2_백련수량" xfId="8694"/>
    <cellStyle name="개_02-포장-1_Boo2_백련수량 2" xfId="8695"/>
    <cellStyle name="개_02-포장-1_Boo2_백련수량 2 2" xfId="26611"/>
    <cellStyle name="개_02-포장-1_Boo2_백련수량 2 3" xfId="26612"/>
    <cellStyle name="개_02-포장-1_Boo2_백련수량 2 4" xfId="26613"/>
    <cellStyle name="개_02-포장-1_Boo2_백련수량 3" xfId="26614"/>
    <cellStyle name="개_02-포장-1_Boo2_백련수량 4" xfId="26615"/>
    <cellStyle name="개_02-포장-1_Boo2_백련수량 5" xfId="26616"/>
    <cellStyle name="개_02-포장-1_Boo2_백련수량_Sheet3" xfId="8696"/>
    <cellStyle name="개_02-포장-1_Boo2_백련수량_Sheet3 2" xfId="26617"/>
    <cellStyle name="개_02-포장-1_Boo2_백련수량_Sheet3 3" xfId="26618"/>
    <cellStyle name="개_02-포장-1_Boo2_백련수량_Sheet3 4" xfId="26619"/>
    <cellStyle name="개_02-포장-1_Boo2_백련수량_상수도" xfId="8697"/>
    <cellStyle name="개_02-포장-1_Boo2_백련수량_상수도 2" xfId="8698"/>
    <cellStyle name="개_02-포장-1_Boo2_백련수량_상수도 2 2" xfId="26620"/>
    <cellStyle name="개_02-포장-1_Boo2_백련수량_상수도 2 3" xfId="26621"/>
    <cellStyle name="개_02-포장-1_Boo2_백련수량_상수도 2 4" xfId="26622"/>
    <cellStyle name="개_02-포장-1_Boo2_백련수량_상수도 3" xfId="26623"/>
    <cellStyle name="개_02-포장-1_Boo2_백련수량_상수도 4" xfId="26624"/>
    <cellStyle name="개_02-포장-1_Boo2_백련수량_상수도 5" xfId="26625"/>
    <cellStyle name="개_02-포장-1_Boo2_백련수량_상수도_Sheet3" xfId="8699"/>
    <cellStyle name="개_02-포장-1_Boo2_백련수량_상수도_Sheet3 2" xfId="26626"/>
    <cellStyle name="개_02-포장-1_Boo2_백련수량_상수도_Sheet3 3" xfId="26627"/>
    <cellStyle name="개_02-포장-1_Boo2_백련수량_상수도_Sheet3 4" xfId="26628"/>
    <cellStyle name="개_02-포장-1_Boo2_백련수량_측구공" xfId="8700"/>
    <cellStyle name="개_02-포장-1_Boo2_백련수량_측구공 2" xfId="8701"/>
    <cellStyle name="개_02-포장-1_Boo2_백련수량_측구공 2 2" xfId="26629"/>
    <cellStyle name="개_02-포장-1_Boo2_백련수량_측구공 2 3" xfId="26630"/>
    <cellStyle name="개_02-포장-1_Boo2_백련수량_측구공 2 4" xfId="26631"/>
    <cellStyle name="개_02-포장-1_Boo2_백련수량_측구공 3" xfId="26632"/>
    <cellStyle name="개_02-포장-1_Boo2_백련수량_측구공 4" xfId="26633"/>
    <cellStyle name="개_02-포장-1_Boo2_백련수량_측구공 5" xfId="26634"/>
    <cellStyle name="개_02-포장-1_Boo2_백련수량_측구공_Sheet3" xfId="8702"/>
    <cellStyle name="개_02-포장-1_Boo2_백련수량_측구공_Sheet3 2" xfId="26635"/>
    <cellStyle name="개_02-포장-1_Boo2_백련수량_측구공_Sheet3 3" xfId="26636"/>
    <cellStyle name="개_02-포장-1_Boo2_백련수량_측구공_Sheet3 4" xfId="26637"/>
    <cellStyle name="개_02-포장-1_Boo2_상수도" xfId="8703"/>
    <cellStyle name="개_02-포장-1_Boo2_상수도 2" xfId="8704"/>
    <cellStyle name="개_02-포장-1_Boo2_상수도 2 2" xfId="26638"/>
    <cellStyle name="개_02-포장-1_Boo2_상수도 2 3" xfId="26639"/>
    <cellStyle name="개_02-포장-1_Boo2_상수도 2 4" xfId="26640"/>
    <cellStyle name="개_02-포장-1_Boo2_상수도 3" xfId="26641"/>
    <cellStyle name="개_02-포장-1_Boo2_상수도 4" xfId="26642"/>
    <cellStyle name="개_02-포장-1_Boo2_상수도 5" xfId="26643"/>
    <cellStyle name="개_02-포장-1_Boo2_상수도_Sheet3" xfId="8705"/>
    <cellStyle name="개_02-포장-1_Boo2_상수도_Sheet3 2" xfId="26644"/>
    <cellStyle name="개_02-포장-1_Boo2_상수도_Sheet3 3" xfId="26645"/>
    <cellStyle name="개_02-포장-1_Boo2_상수도_Sheet3 4" xfId="26646"/>
    <cellStyle name="개_02-포장-1_Boo2_소광수량" xfId="8706"/>
    <cellStyle name="개_02-포장-1_Boo2_소광수량 2" xfId="8707"/>
    <cellStyle name="개_02-포장-1_Boo2_소광수량 2 2" xfId="26647"/>
    <cellStyle name="개_02-포장-1_Boo2_소광수량 2 3" xfId="26648"/>
    <cellStyle name="개_02-포장-1_Boo2_소광수량 2 4" xfId="26649"/>
    <cellStyle name="개_02-포장-1_Boo2_소광수량 3" xfId="26650"/>
    <cellStyle name="개_02-포장-1_Boo2_소광수량 4" xfId="26651"/>
    <cellStyle name="개_02-포장-1_Boo2_소광수량 5" xfId="26652"/>
    <cellStyle name="개_02-포장-1_Boo2_소광수량_Sheet3" xfId="8708"/>
    <cellStyle name="개_02-포장-1_Boo2_소광수량_Sheet3 2" xfId="26653"/>
    <cellStyle name="개_02-포장-1_Boo2_소광수량_Sheet3 3" xfId="26654"/>
    <cellStyle name="개_02-포장-1_Boo2_소광수량_Sheet3 4" xfId="26655"/>
    <cellStyle name="개_02-포장-1_Boo2_소광수량_상수도" xfId="8709"/>
    <cellStyle name="개_02-포장-1_Boo2_소광수량_상수도 2" xfId="8710"/>
    <cellStyle name="개_02-포장-1_Boo2_소광수량_상수도 2 2" xfId="26656"/>
    <cellStyle name="개_02-포장-1_Boo2_소광수량_상수도 2 3" xfId="26657"/>
    <cellStyle name="개_02-포장-1_Boo2_소광수량_상수도 2 4" xfId="26658"/>
    <cellStyle name="개_02-포장-1_Boo2_소광수량_상수도 3" xfId="26659"/>
    <cellStyle name="개_02-포장-1_Boo2_소광수량_상수도 4" xfId="26660"/>
    <cellStyle name="개_02-포장-1_Boo2_소광수량_상수도 5" xfId="26661"/>
    <cellStyle name="개_02-포장-1_Boo2_소광수량_상수도_Sheet3" xfId="8711"/>
    <cellStyle name="개_02-포장-1_Boo2_소광수량_상수도_Sheet3 2" xfId="26662"/>
    <cellStyle name="개_02-포장-1_Boo2_소광수량_상수도_Sheet3 3" xfId="26663"/>
    <cellStyle name="개_02-포장-1_Boo2_소광수량_상수도_Sheet3 4" xfId="26664"/>
    <cellStyle name="개_02-포장-1_Boo2_소광수량_측구공" xfId="8712"/>
    <cellStyle name="개_02-포장-1_Boo2_소광수량_측구공 2" xfId="8713"/>
    <cellStyle name="개_02-포장-1_Boo2_소광수량_측구공 2 2" xfId="26665"/>
    <cellStyle name="개_02-포장-1_Boo2_소광수량_측구공 2 3" xfId="26666"/>
    <cellStyle name="개_02-포장-1_Boo2_소광수량_측구공 2 4" xfId="26667"/>
    <cellStyle name="개_02-포장-1_Boo2_소광수량_측구공 3" xfId="26668"/>
    <cellStyle name="개_02-포장-1_Boo2_소광수량_측구공 4" xfId="26669"/>
    <cellStyle name="개_02-포장-1_Boo2_소광수량_측구공 5" xfId="26670"/>
    <cellStyle name="개_02-포장-1_Boo2_소광수량_측구공_Sheet3" xfId="8714"/>
    <cellStyle name="개_02-포장-1_Boo2_소광수량_측구공_Sheet3 2" xfId="26671"/>
    <cellStyle name="개_02-포장-1_Boo2_소광수량_측구공_Sheet3 3" xfId="26672"/>
    <cellStyle name="개_02-포장-1_Boo2_소광수량_측구공_Sheet3 4" xfId="26673"/>
    <cellStyle name="개_02-포장-1_Boo2_수량산출" xfId="8715"/>
    <cellStyle name="개_02-포장-1_Boo2_수량산출 2" xfId="8716"/>
    <cellStyle name="개_02-포장-1_Boo2_수량산출 2 2" xfId="26674"/>
    <cellStyle name="개_02-포장-1_Boo2_수량산출 2 3" xfId="26675"/>
    <cellStyle name="개_02-포장-1_Boo2_수량산출 2 4" xfId="26676"/>
    <cellStyle name="개_02-포장-1_Boo2_수량산출 3" xfId="26677"/>
    <cellStyle name="개_02-포장-1_Boo2_수량산출 4" xfId="26678"/>
    <cellStyle name="개_02-포장-1_Boo2_수량산출 5" xfId="26679"/>
    <cellStyle name="개_02-포장-1_Boo2_수량산출_Sheet3" xfId="8717"/>
    <cellStyle name="개_02-포장-1_Boo2_수량산출_Sheet3 2" xfId="26680"/>
    <cellStyle name="개_02-포장-1_Boo2_수량산출_Sheet3 3" xfId="26681"/>
    <cellStyle name="개_02-포장-1_Boo2_수량산출_Sheet3 4" xfId="26682"/>
    <cellStyle name="개_02-포장-1_Boo2_수량산출_백련수량" xfId="8718"/>
    <cellStyle name="개_02-포장-1_Boo2_수량산출_백련수량 2" xfId="8719"/>
    <cellStyle name="개_02-포장-1_Boo2_수량산출_백련수량 2 2" xfId="26683"/>
    <cellStyle name="개_02-포장-1_Boo2_수량산출_백련수량 2 3" xfId="26684"/>
    <cellStyle name="개_02-포장-1_Boo2_수량산출_백련수량 2 4" xfId="26685"/>
    <cellStyle name="개_02-포장-1_Boo2_수량산출_백련수량 3" xfId="26686"/>
    <cellStyle name="개_02-포장-1_Boo2_수량산출_백련수량 4" xfId="26687"/>
    <cellStyle name="개_02-포장-1_Boo2_수량산출_백련수량 5" xfId="26688"/>
    <cellStyle name="개_02-포장-1_Boo2_수량산출_백련수량_Sheet3" xfId="8720"/>
    <cellStyle name="개_02-포장-1_Boo2_수량산출_백련수량_Sheet3 2" xfId="26689"/>
    <cellStyle name="개_02-포장-1_Boo2_수량산출_백련수량_Sheet3 3" xfId="26690"/>
    <cellStyle name="개_02-포장-1_Boo2_수량산출_백련수량_Sheet3 4" xfId="26691"/>
    <cellStyle name="개_02-포장-1_Boo2_수량산출_백련수량_상수도" xfId="8721"/>
    <cellStyle name="개_02-포장-1_Boo2_수량산출_백련수량_상수도 2" xfId="8722"/>
    <cellStyle name="개_02-포장-1_Boo2_수량산출_백련수량_상수도 2 2" xfId="26692"/>
    <cellStyle name="개_02-포장-1_Boo2_수량산출_백련수량_상수도 2 3" xfId="26693"/>
    <cellStyle name="개_02-포장-1_Boo2_수량산출_백련수량_상수도 2 4" xfId="26694"/>
    <cellStyle name="개_02-포장-1_Boo2_수량산출_백련수량_상수도 3" xfId="26695"/>
    <cellStyle name="개_02-포장-1_Boo2_수량산출_백련수량_상수도 4" xfId="26696"/>
    <cellStyle name="개_02-포장-1_Boo2_수량산출_백련수량_상수도 5" xfId="26697"/>
    <cellStyle name="개_02-포장-1_Boo2_수량산출_백련수량_상수도_Sheet3" xfId="8723"/>
    <cellStyle name="개_02-포장-1_Boo2_수량산출_백련수량_상수도_Sheet3 2" xfId="26698"/>
    <cellStyle name="개_02-포장-1_Boo2_수량산출_백련수량_상수도_Sheet3 3" xfId="26699"/>
    <cellStyle name="개_02-포장-1_Boo2_수량산출_백련수량_상수도_Sheet3 4" xfId="26700"/>
    <cellStyle name="개_02-포장-1_Boo2_수량산출_백련수량_측구공" xfId="8724"/>
    <cellStyle name="개_02-포장-1_Boo2_수량산출_백련수량_측구공 2" xfId="8725"/>
    <cellStyle name="개_02-포장-1_Boo2_수량산출_백련수량_측구공 2 2" xfId="26701"/>
    <cellStyle name="개_02-포장-1_Boo2_수량산출_백련수량_측구공 2 3" xfId="26702"/>
    <cellStyle name="개_02-포장-1_Boo2_수량산출_백련수량_측구공 2 4" xfId="26703"/>
    <cellStyle name="개_02-포장-1_Boo2_수량산출_백련수량_측구공 3" xfId="26704"/>
    <cellStyle name="개_02-포장-1_Boo2_수량산출_백련수량_측구공 4" xfId="26705"/>
    <cellStyle name="개_02-포장-1_Boo2_수량산출_백련수량_측구공 5" xfId="26706"/>
    <cellStyle name="개_02-포장-1_Boo2_수량산출_백련수량_측구공_Sheet3" xfId="8726"/>
    <cellStyle name="개_02-포장-1_Boo2_수량산출_백련수량_측구공_Sheet3 2" xfId="26707"/>
    <cellStyle name="개_02-포장-1_Boo2_수량산출_백련수량_측구공_Sheet3 3" xfId="26708"/>
    <cellStyle name="개_02-포장-1_Boo2_수량산출_백련수량_측구공_Sheet3 4" xfId="26709"/>
    <cellStyle name="개_02-포장-1_Boo2_수량산출_상수도" xfId="8727"/>
    <cellStyle name="개_02-포장-1_Boo2_수량산출_상수도 2" xfId="8728"/>
    <cellStyle name="개_02-포장-1_Boo2_수량산출_상수도 2 2" xfId="26710"/>
    <cellStyle name="개_02-포장-1_Boo2_수량산출_상수도 2 3" xfId="26711"/>
    <cellStyle name="개_02-포장-1_Boo2_수량산출_상수도 2 4" xfId="26712"/>
    <cellStyle name="개_02-포장-1_Boo2_수량산출_상수도 3" xfId="26713"/>
    <cellStyle name="개_02-포장-1_Boo2_수량산출_상수도 4" xfId="26714"/>
    <cellStyle name="개_02-포장-1_Boo2_수량산출_상수도 5" xfId="26715"/>
    <cellStyle name="개_02-포장-1_Boo2_수량산출_상수도_Sheet3" xfId="8729"/>
    <cellStyle name="개_02-포장-1_Boo2_수량산출_상수도_Sheet3 2" xfId="26716"/>
    <cellStyle name="개_02-포장-1_Boo2_수량산출_상수도_Sheet3 3" xfId="26717"/>
    <cellStyle name="개_02-포장-1_Boo2_수량산출_상수도_Sheet3 4" xfId="26718"/>
    <cellStyle name="개_02-포장-1_Boo2_수량산출_소광수량" xfId="8730"/>
    <cellStyle name="개_02-포장-1_Boo2_수량산출_소광수량 2" xfId="8731"/>
    <cellStyle name="개_02-포장-1_Boo2_수량산출_소광수량 2 2" xfId="26719"/>
    <cellStyle name="개_02-포장-1_Boo2_수량산출_소광수량 2 3" xfId="26720"/>
    <cellStyle name="개_02-포장-1_Boo2_수량산출_소광수량 2 4" xfId="26721"/>
    <cellStyle name="개_02-포장-1_Boo2_수량산출_소광수량 3" xfId="26722"/>
    <cellStyle name="개_02-포장-1_Boo2_수량산출_소광수량 4" xfId="26723"/>
    <cellStyle name="개_02-포장-1_Boo2_수량산출_소광수량 5" xfId="26724"/>
    <cellStyle name="개_02-포장-1_Boo2_수량산출_소광수량_Sheet3" xfId="8732"/>
    <cellStyle name="개_02-포장-1_Boo2_수량산출_소광수량_Sheet3 2" xfId="26725"/>
    <cellStyle name="개_02-포장-1_Boo2_수량산출_소광수량_Sheet3 3" xfId="26726"/>
    <cellStyle name="개_02-포장-1_Boo2_수량산출_소광수량_Sheet3 4" xfId="26727"/>
    <cellStyle name="개_02-포장-1_Boo2_수량산출_소광수량_상수도" xfId="8733"/>
    <cellStyle name="개_02-포장-1_Boo2_수량산출_소광수량_상수도 2" xfId="8734"/>
    <cellStyle name="개_02-포장-1_Boo2_수량산출_소광수량_상수도 2 2" xfId="26728"/>
    <cellStyle name="개_02-포장-1_Boo2_수량산출_소광수량_상수도 2 3" xfId="26729"/>
    <cellStyle name="개_02-포장-1_Boo2_수량산출_소광수량_상수도 2 4" xfId="26730"/>
    <cellStyle name="개_02-포장-1_Boo2_수량산출_소광수량_상수도 3" xfId="26731"/>
    <cellStyle name="개_02-포장-1_Boo2_수량산출_소광수량_상수도 4" xfId="26732"/>
    <cellStyle name="개_02-포장-1_Boo2_수량산출_소광수량_상수도 5" xfId="26733"/>
    <cellStyle name="개_02-포장-1_Boo2_수량산출_소광수량_상수도_Sheet3" xfId="8735"/>
    <cellStyle name="개_02-포장-1_Boo2_수량산출_소광수량_상수도_Sheet3 2" xfId="26734"/>
    <cellStyle name="개_02-포장-1_Boo2_수량산출_소광수량_상수도_Sheet3 3" xfId="26735"/>
    <cellStyle name="개_02-포장-1_Boo2_수량산출_소광수량_상수도_Sheet3 4" xfId="26736"/>
    <cellStyle name="개_02-포장-1_Boo2_수량산출_소광수량_측구공" xfId="8736"/>
    <cellStyle name="개_02-포장-1_Boo2_수량산출_소광수량_측구공 2" xfId="8737"/>
    <cellStyle name="개_02-포장-1_Boo2_수량산출_소광수량_측구공 2 2" xfId="26737"/>
    <cellStyle name="개_02-포장-1_Boo2_수량산출_소광수량_측구공 2 3" xfId="26738"/>
    <cellStyle name="개_02-포장-1_Boo2_수량산출_소광수량_측구공 2 4" xfId="26739"/>
    <cellStyle name="개_02-포장-1_Boo2_수량산출_소광수량_측구공 3" xfId="26740"/>
    <cellStyle name="개_02-포장-1_Boo2_수량산출_소광수량_측구공 4" xfId="26741"/>
    <cellStyle name="개_02-포장-1_Boo2_수량산출_소광수량_측구공 5" xfId="26742"/>
    <cellStyle name="개_02-포장-1_Boo2_수량산출_소광수량_측구공_Sheet3" xfId="8738"/>
    <cellStyle name="개_02-포장-1_Boo2_수량산출_소광수량_측구공_Sheet3 2" xfId="26743"/>
    <cellStyle name="개_02-포장-1_Boo2_수량산출_소광수량_측구공_Sheet3 3" xfId="26744"/>
    <cellStyle name="개_02-포장-1_Boo2_수량산출_소광수량_측구공_Sheet3 4" xfId="26745"/>
    <cellStyle name="개_02-포장-1_Boo2_수량산출_장신수량" xfId="8739"/>
    <cellStyle name="개_02-포장-1_Boo2_수량산출_장신수량 2" xfId="8740"/>
    <cellStyle name="개_02-포장-1_Boo2_수량산출_장신수량 2 2" xfId="26746"/>
    <cellStyle name="개_02-포장-1_Boo2_수량산출_장신수량 2 3" xfId="26747"/>
    <cellStyle name="개_02-포장-1_Boo2_수량산출_장신수량 2 4" xfId="26748"/>
    <cellStyle name="개_02-포장-1_Boo2_수량산출_장신수량 3" xfId="26749"/>
    <cellStyle name="개_02-포장-1_Boo2_수량산출_장신수량 4" xfId="26750"/>
    <cellStyle name="개_02-포장-1_Boo2_수량산출_장신수량 5" xfId="26751"/>
    <cellStyle name="개_02-포장-1_Boo2_수량산출_장신수량_Sheet3" xfId="8741"/>
    <cellStyle name="개_02-포장-1_Boo2_수량산출_장신수량_Sheet3 2" xfId="26752"/>
    <cellStyle name="개_02-포장-1_Boo2_수량산출_장신수량_Sheet3 3" xfId="26753"/>
    <cellStyle name="개_02-포장-1_Boo2_수량산출_장신수량_Sheet3 4" xfId="26754"/>
    <cellStyle name="개_02-포장-1_Boo2_수량산출_장신수량_상수도" xfId="8742"/>
    <cellStyle name="개_02-포장-1_Boo2_수량산출_장신수량_상수도 2" xfId="8743"/>
    <cellStyle name="개_02-포장-1_Boo2_수량산출_장신수량_상수도 2 2" xfId="26755"/>
    <cellStyle name="개_02-포장-1_Boo2_수량산출_장신수량_상수도 2 3" xfId="26756"/>
    <cellStyle name="개_02-포장-1_Boo2_수량산출_장신수량_상수도 2 4" xfId="26757"/>
    <cellStyle name="개_02-포장-1_Boo2_수량산출_장신수량_상수도 3" xfId="26758"/>
    <cellStyle name="개_02-포장-1_Boo2_수량산출_장신수량_상수도 4" xfId="26759"/>
    <cellStyle name="개_02-포장-1_Boo2_수량산출_장신수량_상수도 5" xfId="26760"/>
    <cellStyle name="개_02-포장-1_Boo2_수량산출_장신수량_상수도_Sheet3" xfId="8744"/>
    <cellStyle name="개_02-포장-1_Boo2_수량산출_장신수량_상수도_Sheet3 2" xfId="26761"/>
    <cellStyle name="개_02-포장-1_Boo2_수량산출_장신수량_상수도_Sheet3 3" xfId="26762"/>
    <cellStyle name="개_02-포장-1_Boo2_수량산출_장신수량_상수도_Sheet3 4" xfId="26763"/>
    <cellStyle name="개_02-포장-1_Boo2_수량산출_장신수량_측구공" xfId="8745"/>
    <cellStyle name="개_02-포장-1_Boo2_수량산출_장신수량_측구공 2" xfId="8746"/>
    <cellStyle name="개_02-포장-1_Boo2_수량산출_장신수량_측구공 2 2" xfId="26764"/>
    <cellStyle name="개_02-포장-1_Boo2_수량산출_장신수량_측구공 2 3" xfId="26765"/>
    <cellStyle name="개_02-포장-1_Boo2_수량산출_장신수량_측구공 2 4" xfId="26766"/>
    <cellStyle name="개_02-포장-1_Boo2_수량산출_장신수량_측구공 3" xfId="26767"/>
    <cellStyle name="개_02-포장-1_Boo2_수량산출_장신수량_측구공 4" xfId="26768"/>
    <cellStyle name="개_02-포장-1_Boo2_수량산출_장신수량_측구공 5" xfId="26769"/>
    <cellStyle name="개_02-포장-1_Boo2_수량산출_장신수량_측구공_Sheet3" xfId="8747"/>
    <cellStyle name="개_02-포장-1_Boo2_수량산출_장신수량_측구공_Sheet3 2" xfId="26770"/>
    <cellStyle name="개_02-포장-1_Boo2_수량산출_장신수량_측구공_Sheet3 3" xfId="26771"/>
    <cellStyle name="개_02-포장-1_Boo2_수량산출_장신수량_측구공_Sheet3 4" xfId="26772"/>
    <cellStyle name="개_02-포장-1_Boo2_수량산출_측구공" xfId="8748"/>
    <cellStyle name="개_02-포장-1_Boo2_수량산출_측구공 2" xfId="8749"/>
    <cellStyle name="개_02-포장-1_Boo2_수량산출_측구공 2 2" xfId="26773"/>
    <cellStyle name="개_02-포장-1_Boo2_수량산출_측구공 2 3" xfId="26774"/>
    <cellStyle name="개_02-포장-1_Boo2_수량산출_측구공 2 4" xfId="26775"/>
    <cellStyle name="개_02-포장-1_Boo2_수량산출_측구공 3" xfId="26776"/>
    <cellStyle name="개_02-포장-1_Boo2_수량산출_측구공 4" xfId="26777"/>
    <cellStyle name="개_02-포장-1_Boo2_수량산출_측구공 5" xfId="26778"/>
    <cellStyle name="개_02-포장-1_Boo2_수량산출_측구공_Sheet3" xfId="8750"/>
    <cellStyle name="개_02-포장-1_Boo2_수량산출_측구공_Sheet3 2" xfId="26779"/>
    <cellStyle name="개_02-포장-1_Boo2_수량산출_측구공_Sheet3 3" xfId="26780"/>
    <cellStyle name="개_02-포장-1_Boo2_수량산출_측구공_Sheet3 4" xfId="26781"/>
    <cellStyle name="개_02-포장-1_Boo2_인월중군소하천" xfId="8751"/>
    <cellStyle name="개_02-포장-1_Boo2_인월중군소하천 2" xfId="8752"/>
    <cellStyle name="개_02-포장-1_Boo2_인월중군소하천 2 2" xfId="26782"/>
    <cellStyle name="개_02-포장-1_Boo2_인월중군소하천 2 3" xfId="26783"/>
    <cellStyle name="개_02-포장-1_Boo2_인월중군소하천 2 4" xfId="26784"/>
    <cellStyle name="개_02-포장-1_Boo2_인월중군소하천 3" xfId="26785"/>
    <cellStyle name="개_02-포장-1_Boo2_인월중군소하천 4" xfId="26786"/>
    <cellStyle name="개_02-포장-1_Boo2_인월중군소하천 5" xfId="26787"/>
    <cellStyle name="개_02-포장-1_Boo2_인월중군소하천_Sheet3" xfId="8753"/>
    <cellStyle name="개_02-포장-1_Boo2_인월중군소하천_Sheet3 2" xfId="26788"/>
    <cellStyle name="개_02-포장-1_Boo2_인월중군소하천_Sheet3 3" xfId="26789"/>
    <cellStyle name="개_02-포장-1_Boo2_인월중군소하천_Sheet3 4" xfId="26790"/>
    <cellStyle name="개_02-포장-1_Boo2_인월중군소하천_백련수량" xfId="8754"/>
    <cellStyle name="개_02-포장-1_Boo2_인월중군소하천_백련수량 2" xfId="8755"/>
    <cellStyle name="개_02-포장-1_Boo2_인월중군소하천_백련수량 2 2" xfId="26791"/>
    <cellStyle name="개_02-포장-1_Boo2_인월중군소하천_백련수량 2 3" xfId="26792"/>
    <cellStyle name="개_02-포장-1_Boo2_인월중군소하천_백련수량 2 4" xfId="26793"/>
    <cellStyle name="개_02-포장-1_Boo2_인월중군소하천_백련수량 3" xfId="26794"/>
    <cellStyle name="개_02-포장-1_Boo2_인월중군소하천_백련수량 4" xfId="26795"/>
    <cellStyle name="개_02-포장-1_Boo2_인월중군소하천_백련수량 5" xfId="26796"/>
    <cellStyle name="개_02-포장-1_Boo2_인월중군소하천_백련수량_Sheet3" xfId="8756"/>
    <cellStyle name="개_02-포장-1_Boo2_인월중군소하천_백련수량_Sheet3 2" xfId="26797"/>
    <cellStyle name="개_02-포장-1_Boo2_인월중군소하천_백련수량_Sheet3 3" xfId="26798"/>
    <cellStyle name="개_02-포장-1_Boo2_인월중군소하천_백련수량_Sheet3 4" xfId="26799"/>
    <cellStyle name="개_02-포장-1_Boo2_인월중군소하천_백련수량_상수도" xfId="8757"/>
    <cellStyle name="개_02-포장-1_Boo2_인월중군소하천_백련수량_상수도 2" xfId="8758"/>
    <cellStyle name="개_02-포장-1_Boo2_인월중군소하천_백련수량_상수도 2 2" xfId="26800"/>
    <cellStyle name="개_02-포장-1_Boo2_인월중군소하천_백련수량_상수도 2 3" xfId="26801"/>
    <cellStyle name="개_02-포장-1_Boo2_인월중군소하천_백련수량_상수도 2 4" xfId="26802"/>
    <cellStyle name="개_02-포장-1_Boo2_인월중군소하천_백련수량_상수도 3" xfId="26803"/>
    <cellStyle name="개_02-포장-1_Boo2_인월중군소하천_백련수량_상수도 4" xfId="26804"/>
    <cellStyle name="개_02-포장-1_Boo2_인월중군소하천_백련수량_상수도 5" xfId="26805"/>
    <cellStyle name="개_02-포장-1_Boo2_인월중군소하천_백련수량_상수도_Sheet3" xfId="8759"/>
    <cellStyle name="개_02-포장-1_Boo2_인월중군소하천_백련수량_상수도_Sheet3 2" xfId="26806"/>
    <cellStyle name="개_02-포장-1_Boo2_인월중군소하천_백련수량_상수도_Sheet3 3" xfId="26807"/>
    <cellStyle name="개_02-포장-1_Boo2_인월중군소하천_백련수량_상수도_Sheet3 4" xfId="26808"/>
    <cellStyle name="개_02-포장-1_Boo2_인월중군소하천_백련수량_측구공" xfId="8760"/>
    <cellStyle name="개_02-포장-1_Boo2_인월중군소하천_백련수량_측구공 2" xfId="8761"/>
    <cellStyle name="개_02-포장-1_Boo2_인월중군소하천_백련수량_측구공 2 2" xfId="26809"/>
    <cellStyle name="개_02-포장-1_Boo2_인월중군소하천_백련수량_측구공 2 3" xfId="26810"/>
    <cellStyle name="개_02-포장-1_Boo2_인월중군소하천_백련수량_측구공 2 4" xfId="26811"/>
    <cellStyle name="개_02-포장-1_Boo2_인월중군소하천_백련수량_측구공 3" xfId="26812"/>
    <cellStyle name="개_02-포장-1_Boo2_인월중군소하천_백련수량_측구공 4" xfId="26813"/>
    <cellStyle name="개_02-포장-1_Boo2_인월중군소하천_백련수량_측구공 5" xfId="26814"/>
    <cellStyle name="개_02-포장-1_Boo2_인월중군소하천_백련수량_측구공_Sheet3" xfId="8762"/>
    <cellStyle name="개_02-포장-1_Boo2_인월중군소하천_백련수량_측구공_Sheet3 2" xfId="26815"/>
    <cellStyle name="개_02-포장-1_Boo2_인월중군소하천_백련수량_측구공_Sheet3 3" xfId="26816"/>
    <cellStyle name="개_02-포장-1_Boo2_인월중군소하천_백련수량_측구공_Sheet3 4" xfId="26817"/>
    <cellStyle name="개_02-포장-1_Boo2_인월중군소하천_상수도" xfId="8763"/>
    <cellStyle name="개_02-포장-1_Boo2_인월중군소하천_상수도 2" xfId="8764"/>
    <cellStyle name="개_02-포장-1_Boo2_인월중군소하천_상수도 2 2" xfId="26818"/>
    <cellStyle name="개_02-포장-1_Boo2_인월중군소하천_상수도 2 3" xfId="26819"/>
    <cellStyle name="개_02-포장-1_Boo2_인월중군소하천_상수도 2 4" xfId="26820"/>
    <cellStyle name="개_02-포장-1_Boo2_인월중군소하천_상수도 3" xfId="26821"/>
    <cellStyle name="개_02-포장-1_Boo2_인월중군소하천_상수도 4" xfId="26822"/>
    <cellStyle name="개_02-포장-1_Boo2_인월중군소하천_상수도 5" xfId="26823"/>
    <cellStyle name="개_02-포장-1_Boo2_인월중군소하천_상수도_Sheet3" xfId="8765"/>
    <cellStyle name="개_02-포장-1_Boo2_인월중군소하천_상수도_Sheet3 2" xfId="26824"/>
    <cellStyle name="개_02-포장-1_Boo2_인월중군소하천_상수도_Sheet3 3" xfId="26825"/>
    <cellStyle name="개_02-포장-1_Boo2_인월중군소하천_상수도_Sheet3 4" xfId="26826"/>
    <cellStyle name="개_02-포장-1_Boo2_인월중군소하천_소광수량" xfId="8766"/>
    <cellStyle name="개_02-포장-1_Boo2_인월중군소하천_소광수량 2" xfId="8767"/>
    <cellStyle name="개_02-포장-1_Boo2_인월중군소하천_소광수량 2 2" xfId="26827"/>
    <cellStyle name="개_02-포장-1_Boo2_인월중군소하천_소광수량 2 3" xfId="26828"/>
    <cellStyle name="개_02-포장-1_Boo2_인월중군소하천_소광수량 2 4" xfId="26829"/>
    <cellStyle name="개_02-포장-1_Boo2_인월중군소하천_소광수량 3" xfId="26830"/>
    <cellStyle name="개_02-포장-1_Boo2_인월중군소하천_소광수량 4" xfId="26831"/>
    <cellStyle name="개_02-포장-1_Boo2_인월중군소하천_소광수량 5" xfId="26832"/>
    <cellStyle name="개_02-포장-1_Boo2_인월중군소하천_소광수량_Sheet3" xfId="8768"/>
    <cellStyle name="개_02-포장-1_Boo2_인월중군소하천_소광수량_Sheet3 2" xfId="26833"/>
    <cellStyle name="개_02-포장-1_Boo2_인월중군소하천_소광수량_Sheet3 3" xfId="26834"/>
    <cellStyle name="개_02-포장-1_Boo2_인월중군소하천_소광수량_Sheet3 4" xfId="26835"/>
    <cellStyle name="개_02-포장-1_Boo2_인월중군소하천_소광수량_상수도" xfId="8769"/>
    <cellStyle name="개_02-포장-1_Boo2_인월중군소하천_소광수량_상수도 2" xfId="8770"/>
    <cellStyle name="개_02-포장-1_Boo2_인월중군소하천_소광수량_상수도 2 2" xfId="26836"/>
    <cellStyle name="개_02-포장-1_Boo2_인월중군소하천_소광수량_상수도 2 3" xfId="26837"/>
    <cellStyle name="개_02-포장-1_Boo2_인월중군소하천_소광수량_상수도 2 4" xfId="26838"/>
    <cellStyle name="개_02-포장-1_Boo2_인월중군소하천_소광수량_상수도 3" xfId="26839"/>
    <cellStyle name="개_02-포장-1_Boo2_인월중군소하천_소광수량_상수도 4" xfId="26840"/>
    <cellStyle name="개_02-포장-1_Boo2_인월중군소하천_소광수량_상수도 5" xfId="26841"/>
    <cellStyle name="개_02-포장-1_Boo2_인월중군소하천_소광수량_상수도_Sheet3" xfId="8771"/>
    <cellStyle name="개_02-포장-1_Boo2_인월중군소하천_소광수량_상수도_Sheet3 2" xfId="26842"/>
    <cellStyle name="개_02-포장-1_Boo2_인월중군소하천_소광수량_상수도_Sheet3 3" xfId="26843"/>
    <cellStyle name="개_02-포장-1_Boo2_인월중군소하천_소광수량_상수도_Sheet3 4" xfId="26844"/>
    <cellStyle name="개_02-포장-1_Boo2_인월중군소하천_소광수량_측구공" xfId="8772"/>
    <cellStyle name="개_02-포장-1_Boo2_인월중군소하천_소광수량_측구공 2" xfId="8773"/>
    <cellStyle name="개_02-포장-1_Boo2_인월중군소하천_소광수량_측구공 2 2" xfId="26845"/>
    <cellStyle name="개_02-포장-1_Boo2_인월중군소하천_소광수량_측구공 2 3" xfId="26846"/>
    <cellStyle name="개_02-포장-1_Boo2_인월중군소하천_소광수량_측구공 2 4" xfId="26847"/>
    <cellStyle name="개_02-포장-1_Boo2_인월중군소하천_소광수량_측구공 3" xfId="26848"/>
    <cellStyle name="개_02-포장-1_Boo2_인월중군소하천_소광수량_측구공 4" xfId="26849"/>
    <cellStyle name="개_02-포장-1_Boo2_인월중군소하천_소광수량_측구공 5" xfId="26850"/>
    <cellStyle name="개_02-포장-1_Boo2_인월중군소하천_소광수량_측구공_Sheet3" xfId="8774"/>
    <cellStyle name="개_02-포장-1_Boo2_인월중군소하천_소광수량_측구공_Sheet3 2" xfId="26851"/>
    <cellStyle name="개_02-포장-1_Boo2_인월중군소하천_소광수량_측구공_Sheet3 3" xfId="26852"/>
    <cellStyle name="개_02-포장-1_Boo2_인월중군소하천_소광수량_측구공_Sheet3 4" xfId="26853"/>
    <cellStyle name="개_02-포장-1_Boo2_인월중군소하천_장신수량" xfId="8775"/>
    <cellStyle name="개_02-포장-1_Boo2_인월중군소하천_장신수량 2" xfId="8776"/>
    <cellStyle name="개_02-포장-1_Boo2_인월중군소하천_장신수량 2 2" xfId="26854"/>
    <cellStyle name="개_02-포장-1_Boo2_인월중군소하천_장신수량 2 3" xfId="26855"/>
    <cellStyle name="개_02-포장-1_Boo2_인월중군소하천_장신수량 2 4" xfId="26856"/>
    <cellStyle name="개_02-포장-1_Boo2_인월중군소하천_장신수량 3" xfId="26857"/>
    <cellStyle name="개_02-포장-1_Boo2_인월중군소하천_장신수량 4" xfId="26858"/>
    <cellStyle name="개_02-포장-1_Boo2_인월중군소하천_장신수량 5" xfId="26859"/>
    <cellStyle name="개_02-포장-1_Boo2_인월중군소하천_장신수량_Sheet3" xfId="8777"/>
    <cellStyle name="개_02-포장-1_Boo2_인월중군소하천_장신수량_Sheet3 2" xfId="26860"/>
    <cellStyle name="개_02-포장-1_Boo2_인월중군소하천_장신수량_Sheet3 3" xfId="26861"/>
    <cellStyle name="개_02-포장-1_Boo2_인월중군소하천_장신수량_Sheet3 4" xfId="26862"/>
    <cellStyle name="개_02-포장-1_Boo2_인월중군소하천_장신수량_상수도" xfId="8778"/>
    <cellStyle name="개_02-포장-1_Boo2_인월중군소하천_장신수량_상수도 2" xfId="8779"/>
    <cellStyle name="개_02-포장-1_Boo2_인월중군소하천_장신수량_상수도 2 2" xfId="26863"/>
    <cellStyle name="개_02-포장-1_Boo2_인월중군소하천_장신수량_상수도 2 3" xfId="26864"/>
    <cellStyle name="개_02-포장-1_Boo2_인월중군소하천_장신수량_상수도 2 4" xfId="26865"/>
    <cellStyle name="개_02-포장-1_Boo2_인월중군소하천_장신수량_상수도 3" xfId="26866"/>
    <cellStyle name="개_02-포장-1_Boo2_인월중군소하천_장신수량_상수도 4" xfId="26867"/>
    <cellStyle name="개_02-포장-1_Boo2_인월중군소하천_장신수량_상수도 5" xfId="26868"/>
    <cellStyle name="개_02-포장-1_Boo2_인월중군소하천_장신수량_상수도_Sheet3" xfId="8780"/>
    <cellStyle name="개_02-포장-1_Boo2_인월중군소하천_장신수량_상수도_Sheet3 2" xfId="26869"/>
    <cellStyle name="개_02-포장-1_Boo2_인월중군소하천_장신수량_상수도_Sheet3 3" xfId="26870"/>
    <cellStyle name="개_02-포장-1_Boo2_인월중군소하천_장신수량_상수도_Sheet3 4" xfId="26871"/>
    <cellStyle name="개_02-포장-1_Boo2_인월중군소하천_장신수량_측구공" xfId="8781"/>
    <cellStyle name="개_02-포장-1_Boo2_인월중군소하천_장신수량_측구공 2" xfId="8782"/>
    <cellStyle name="개_02-포장-1_Boo2_인월중군소하천_장신수량_측구공 2 2" xfId="26872"/>
    <cellStyle name="개_02-포장-1_Boo2_인월중군소하천_장신수량_측구공 2 3" xfId="26873"/>
    <cellStyle name="개_02-포장-1_Boo2_인월중군소하천_장신수량_측구공 2 4" xfId="26874"/>
    <cellStyle name="개_02-포장-1_Boo2_인월중군소하천_장신수량_측구공 3" xfId="26875"/>
    <cellStyle name="개_02-포장-1_Boo2_인월중군소하천_장신수량_측구공 4" xfId="26876"/>
    <cellStyle name="개_02-포장-1_Boo2_인월중군소하천_장신수량_측구공 5" xfId="26877"/>
    <cellStyle name="개_02-포장-1_Boo2_인월중군소하천_장신수량_측구공_Sheet3" xfId="8783"/>
    <cellStyle name="개_02-포장-1_Boo2_인월중군소하천_장신수량_측구공_Sheet3 2" xfId="26878"/>
    <cellStyle name="개_02-포장-1_Boo2_인월중군소하천_장신수량_측구공_Sheet3 3" xfId="26879"/>
    <cellStyle name="개_02-포장-1_Boo2_인월중군소하천_장신수량_측구공_Sheet3 4" xfId="26880"/>
    <cellStyle name="개_02-포장-1_Boo2_인월중군소하천_측구공" xfId="8784"/>
    <cellStyle name="개_02-포장-1_Boo2_인월중군소하천_측구공 2" xfId="8785"/>
    <cellStyle name="개_02-포장-1_Boo2_인월중군소하천_측구공 2 2" xfId="26881"/>
    <cellStyle name="개_02-포장-1_Boo2_인월중군소하천_측구공 2 3" xfId="26882"/>
    <cellStyle name="개_02-포장-1_Boo2_인월중군소하천_측구공 2 4" xfId="26883"/>
    <cellStyle name="개_02-포장-1_Boo2_인월중군소하천_측구공 3" xfId="26884"/>
    <cellStyle name="개_02-포장-1_Boo2_인월중군소하천_측구공 4" xfId="26885"/>
    <cellStyle name="개_02-포장-1_Boo2_인월중군소하천_측구공 5" xfId="26886"/>
    <cellStyle name="개_02-포장-1_Boo2_인월중군소하천_측구공_Sheet3" xfId="8786"/>
    <cellStyle name="개_02-포장-1_Boo2_인월중군소하천_측구공_Sheet3 2" xfId="26887"/>
    <cellStyle name="개_02-포장-1_Boo2_인월중군소하천_측구공_Sheet3 3" xfId="26888"/>
    <cellStyle name="개_02-포장-1_Boo2_인월중군소하천_측구공_Sheet3 4" xfId="26889"/>
    <cellStyle name="개_02-포장-1_Boo2_장신수량" xfId="8787"/>
    <cellStyle name="개_02-포장-1_Boo2_장신수량 2" xfId="8788"/>
    <cellStyle name="개_02-포장-1_Boo2_장신수량 2 2" xfId="26890"/>
    <cellStyle name="개_02-포장-1_Boo2_장신수량 2 3" xfId="26891"/>
    <cellStyle name="개_02-포장-1_Boo2_장신수량 2 4" xfId="26892"/>
    <cellStyle name="개_02-포장-1_Boo2_장신수량 3" xfId="26893"/>
    <cellStyle name="개_02-포장-1_Boo2_장신수량 4" xfId="26894"/>
    <cellStyle name="개_02-포장-1_Boo2_장신수량 5" xfId="26895"/>
    <cellStyle name="개_02-포장-1_Boo2_장신수량_Sheet3" xfId="8789"/>
    <cellStyle name="개_02-포장-1_Boo2_장신수량_Sheet3 2" xfId="26896"/>
    <cellStyle name="개_02-포장-1_Boo2_장신수량_Sheet3 3" xfId="26897"/>
    <cellStyle name="개_02-포장-1_Boo2_장신수량_Sheet3 4" xfId="26898"/>
    <cellStyle name="개_02-포장-1_Boo2_장신수량_상수도" xfId="8790"/>
    <cellStyle name="개_02-포장-1_Boo2_장신수량_상수도 2" xfId="8791"/>
    <cellStyle name="개_02-포장-1_Boo2_장신수량_상수도 2 2" xfId="26899"/>
    <cellStyle name="개_02-포장-1_Boo2_장신수량_상수도 2 3" xfId="26900"/>
    <cellStyle name="개_02-포장-1_Boo2_장신수량_상수도 2 4" xfId="26901"/>
    <cellStyle name="개_02-포장-1_Boo2_장신수량_상수도 3" xfId="26902"/>
    <cellStyle name="개_02-포장-1_Boo2_장신수량_상수도 4" xfId="26903"/>
    <cellStyle name="개_02-포장-1_Boo2_장신수량_상수도 5" xfId="26904"/>
    <cellStyle name="개_02-포장-1_Boo2_장신수량_상수도_Sheet3" xfId="8792"/>
    <cellStyle name="개_02-포장-1_Boo2_장신수량_상수도_Sheet3 2" xfId="26905"/>
    <cellStyle name="개_02-포장-1_Boo2_장신수량_상수도_Sheet3 3" xfId="26906"/>
    <cellStyle name="개_02-포장-1_Boo2_장신수량_상수도_Sheet3 4" xfId="26907"/>
    <cellStyle name="개_02-포장-1_Boo2_장신수량_측구공" xfId="8793"/>
    <cellStyle name="개_02-포장-1_Boo2_장신수량_측구공 2" xfId="8794"/>
    <cellStyle name="개_02-포장-1_Boo2_장신수량_측구공 2 2" xfId="26908"/>
    <cellStyle name="개_02-포장-1_Boo2_장신수량_측구공 2 3" xfId="26909"/>
    <cellStyle name="개_02-포장-1_Boo2_장신수량_측구공 2 4" xfId="26910"/>
    <cellStyle name="개_02-포장-1_Boo2_장신수량_측구공 3" xfId="26911"/>
    <cellStyle name="개_02-포장-1_Boo2_장신수량_측구공 4" xfId="26912"/>
    <cellStyle name="개_02-포장-1_Boo2_장신수량_측구공 5" xfId="26913"/>
    <cellStyle name="개_02-포장-1_Boo2_장신수량_측구공_Sheet3" xfId="8795"/>
    <cellStyle name="개_02-포장-1_Boo2_장신수량_측구공_Sheet3 2" xfId="26914"/>
    <cellStyle name="개_02-포장-1_Boo2_장신수량_측구공_Sheet3 3" xfId="26915"/>
    <cellStyle name="개_02-포장-1_Boo2_장신수량_측구공_Sheet3 4" xfId="26916"/>
    <cellStyle name="개_02-포장-1_Boo2_측구공" xfId="8796"/>
    <cellStyle name="개_02-포장-1_Boo2_측구공 2" xfId="8797"/>
    <cellStyle name="개_02-포장-1_Boo2_측구공 2 2" xfId="26917"/>
    <cellStyle name="개_02-포장-1_Boo2_측구공 2 3" xfId="26918"/>
    <cellStyle name="개_02-포장-1_Boo2_측구공 2 4" xfId="26919"/>
    <cellStyle name="개_02-포장-1_Boo2_측구공 3" xfId="26920"/>
    <cellStyle name="개_02-포장-1_Boo2_측구공 4" xfId="26921"/>
    <cellStyle name="개_02-포장-1_Boo2_측구공 5" xfId="26922"/>
    <cellStyle name="개_02-포장-1_Boo2_측구공_Sheet3" xfId="8798"/>
    <cellStyle name="개_02-포장-1_Boo2_측구공_Sheet3 2" xfId="26923"/>
    <cellStyle name="개_02-포장-1_Boo2_측구공_Sheet3 3" xfId="26924"/>
    <cellStyle name="개_02-포장-1_Boo2_측구공_Sheet3 4" xfId="26925"/>
    <cellStyle name="개_02-포장-1_Book2" xfId="8799"/>
    <cellStyle name="개_02-포장-1_Book2 2" xfId="8800"/>
    <cellStyle name="개_02-포장-1_Book2 2 2" xfId="26926"/>
    <cellStyle name="개_02-포장-1_Book2 2 3" xfId="26927"/>
    <cellStyle name="개_02-포장-1_Book2 2 4" xfId="26928"/>
    <cellStyle name="개_02-포장-1_Book2 3" xfId="26929"/>
    <cellStyle name="개_02-포장-1_Book2 4" xfId="26930"/>
    <cellStyle name="개_02-포장-1_Book2 5" xfId="26931"/>
    <cellStyle name="개_02-포장-1_Book2_Sheet3" xfId="8801"/>
    <cellStyle name="개_02-포장-1_Book2_Sheet3 2" xfId="26932"/>
    <cellStyle name="개_02-포장-1_Book2_Sheet3 3" xfId="26933"/>
    <cellStyle name="개_02-포장-1_Book2_Sheet3 4" xfId="26934"/>
    <cellStyle name="개_02-포장-1_Book2_도로수량양식" xfId="8802"/>
    <cellStyle name="개_02-포장-1_Book2_도로수량양식 2" xfId="8803"/>
    <cellStyle name="개_02-포장-1_Book2_도로수량양식 2 2" xfId="26935"/>
    <cellStyle name="개_02-포장-1_Book2_도로수량양식 2 3" xfId="26936"/>
    <cellStyle name="개_02-포장-1_Book2_도로수량양식 2 4" xfId="26937"/>
    <cellStyle name="개_02-포장-1_Book2_도로수량양식 3" xfId="26938"/>
    <cellStyle name="개_02-포장-1_Book2_도로수량양식 4" xfId="26939"/>
    <cellStyle name="개_02-포장-1_Book2_도로수량양식 5" xfId="26940"/>
    <cellStyle name="개_02-포장-1_Book2_도로수량양식_Sheet3" xfId="8804"/>
    <cellStyle name="개_02-포장-1_Book2_도로수량양식_Sheet3 2" xfId="26941"/>
    <cellStyle name="개_02-포장-1_Book2_도로수량양식_Sheet3 3" xfId="26942"/>
    <cellStyle name="개_02-포장-1_Book2_도로수량양식_Sheet3 4" xfId="26943"/>
    <cellStyle name="개_02-포장-1_Book2_도로수량양식_백련수량" xfId="8805"/>
    <cellStyle name="개_02-포장-1_Book2_도로수량양식_백련수량 2" xfId="8806"/>
    <cellStyle name="개_02-포장-1_Book2_도로수량양식_백련수량 2 2" xfId="26944"/>
    <cellStyle name="개_02-포장-1_Book2_도로수량양식_백련수량 2 3" xfId="26945"/>
    <cellStyle name="개_02-포장-1_Book2_도로수량양식_백련수량 2 4" xfId="26946"/>
    <cellStyle name="개_02-포장-1_Book2_도로수량양식_백련수량 3" xfId="26947"/>
    <cellStyle name="개_02-포장-1_Book2_도로수량양식_백련수량 4" xfId="26948"/>
    <cellStyle name="개_02-포장-1_Book2_도로수량양식_백련수량 5" xfId="26949"/>
    <cellStyle name="개_02-포장-1_Book2_도로수량양식_백련수량_Sheet3" xfId="8807"/>
    <cellStyle name="개_02-포장-1_Book2_도로수량양식_백련수량_Sheet3 2" xfId="26950"/>
    <cellStyle name="개_02-포장-1_Book2_도로수량양식_백련수량_Sheet3 3" xfId="26951"/>
    <cellStyle name="개_02-포장-1_Book2_도로수량양식_백련수량_Sheet3 4" xfId="26952"/>
    <cellStyle name="개_02-포장-1_Book2_도로수량양식_백련수량_상수도" xfId="8808"/>
    <cellStyle name="개_02-포장-1_Book2_도로수량양식_백련수량_상수도 2" xfId="8809"/>
    <cellStyle name="개_02-포장-1_Book2_도로수량양식_백련수량_상수도 2 2" xfId="26953"/>
    <cellStyle name="개_02-포장-1_Book2_도로수량양식_백련수량_상수도 2 3" xfId="26954"/>
    <cellStyle name="개_02-포장-1_Book2_도로수량양식_백련수량_상수도 2 4" xfId="26955"/>
    <cellStyle name="개_02-포장-1_Book2_도로수량양식_백련수량_상수도 3" xfId="26956"/>
    <cellStyle name="개_02-포장-1_Book2_도로수량양식_백련수량_상수도 4" xfId="26957"/>
    <cellStyle name="개_02-포장-1_Book2_도로수량양식_백련수량_상수도 5" xfId="26958"/>
    <cellStyle name="개_02-포장-1_Book2_도로수량양식_백련수량_상수도_Sheet3" xfId="8810"/>
    <cellStyle name="개_02-포장-1_Book2_도로수량양식_백련수량_상수도_Sheet3 2" xfId="26959"/>
    <cellStyle name="개_02-포장-1_Book2_도로수량양식_백련수량_상수도_Sheet3 3" xfId="26960"/>
    <cellStyle name="개_02-포장-1_Book2_도로수량양식_백련수량_상수도_Sheet3 4" xfId="26961"/>
    <cellStyle name="개_02-포장-1_Book2_도로수량양식_백련수량_측구공" xfId="8811"/>
    <cellStyle name="개_02-포장-1_Book2_도로수량양식_백련수량_측구공 2" xfId="8812"/>
    <cellStyle name="개_02-포장-1_Book2_도로수량양식_백련수량_측구공 2 2" xfId="26962"/>
    <cellStyle name="개_02-포장-1_Book2_도로수량양식_백련수량_측구공 2 3" xfId="26963"/>
    <cellStyle name="개_02-포장-1_Book2_도로수량양식_백련수량_측구공 2 4" xfId="26964"/>
    <cellStyle name="개_02-포장-1_Book2_도로수량양식_백련수량_측구공 3" xfId="26965"/>
    <cellStyle name="개_02-포장-1_Book2_도로수량양식_백련수량_측구공 4" xfId="26966"/>
    <cellStyle name="개_02-포장-1_Book2_도로수량양식_백련수량_측구공 5" xfId="26967"/>
    <cellStyle name="개_02-포장-1_Book2_도로수량양식_백련수량_측구공_Sheet3" xfId="8813"/>
    <cellStyle name="개_02-포장-1_Book2_도로수량양식_백련수량_측구공_Sheet3 2" xfId="26968"/>
    <cellStyle name="개_02-포장-1_Book2_도로수량양식_백련수량_측구공_Sheet3 3" xfId="26969"/>
    <cellStyle name="개_02-포장-1_Book2_도로수량양식_백련수량_측구공_Sheet3 4" xfId="26970"/>
    <cellStyle name="개_02-포장-1_Book2_도로수량양식_상수도" xfId="8814"/>
    <cellStyle name="개_02-포장-1_Book2_도로수량양식_상수도 2" xfId="8815"/>
    <cellStyle name="개_02-포장-1_Book2_도로수량양식_상수도 2 2" xfId="26971"/>
    <cellStyle name="개_02-포장-1_Book2_도로수량양식_상수도 2 3" xfId="26972"/>
    <cellStyle name="개_02-포장-1_Book2_도로수량양식_상수도 2 4" xfId="26973"/>
    <cellStyle name="개_02-포장-1_Book2_도로수량양식_상수도 3" xfId="26974"/>
    <cellStyle name="개_02-포장-1_Book2_도로수량양식_상수도 4" xfId="26975"/>
    <cellStyle name="개_02-포장-1_Book2_도로수량양식_상수도 5" xfId="26976"/>
    <cellStyle name="개_02-포장-1_Book2_도로수량양식_상수도_Sheet3" xfId="8816"/>
    <cellStyle name="개_02-포장-1_Book2_도로수량양식_상수도_Sheet3 2" xfId="26977"/>
    <cellStyle name="개_02-포장-1_Book2_도로수량양식_상수도_Sheet3 3" xfId="26978"/>
    <cellStyle name="개_02-포장-1_Book2_도로수량양식_상수도_Sheet3 4" xfId="26979"/>
    <cellStyle name="개_02-포장-1_Book2_도로수량양식_소광수량" xfId="8817"/>
    <cellStyle name="개_02-포장-1_Book2_도로수량양식_소광수량 2" xfId="8818"/>
    <cellStyle name="개_02-포장-1_Book2_도로수량양식_소광수량 2 2" xfId="26980"/>
    <cellStyle name="개_02-포장-1_Book2_도로수량양식_소광수량 2 3" xfId="26981"/>
    <cellStyle name="개_02-포장-1_Book2_도로수량양식_소광수량 2 4" xfId="26982"/>
    <cellStyle name="개_02-포장-1_Book2_도로수량양식_소광수량 3" xfId="26983"/>
    <cellStyle name="개_02-포장-1_Book2_도로수량양식_소광수량 4" xfId="26984"/>
    <cellStyle name="개_02-포장-1_Book2_도로수량양식_소광수량 5" xfId="26985"/>
    <cellStyle name="개_02-포장-1_Book2_도로수량양식_소광수량_Sheet3" xfId="8819"/>
    <cellStyle name="개_02-포장-1_Book2_도로수량양식_소광수량_Sheet3 2" xfId="26986"/>
    <cellStyle name="개_02-포장-1_Book2_도로수량양식_소광수량_Sheet3 3" xfId="26987"/>
    <cellStyle name="개_02-포장-1_Book2_도로수량양식_소광수량_Sheet3 4" xfId="26988"/>
    <cellStyle name="개_02-포장-1_Book2_도로수량양식_소광수량_상수도" xfId="8820"/>
    <cellStyle name="개_02-포장-1_Book2_도로수량양식_소광수량_상수도 2" xfId="8821"/>
    <cellStyle name="개_02-포장-1_Book2_도로수량양식_소광수량_상수도 2 2" xfId="26989"/>
    <cellStyle name="개_02-포장-1_Book2_도로수량양식_소광수량_상수도 2 3" xfId="26990"/>
    <cellStyle name="개_02-포장-1_Book2_도로수량양식_소광수량_상수도 2 4" xfId="26991"/>
    <cellStyle name="개_02-포장-1_Book2_도로수량양식_소광수량_상수도 3" xfId="26992"/>
    <cellStyle name="개_02-포장-1_Book2_도로수량양식_소광수량_상수도 4" xfId="26993"/>
    <cellStyle name="개_02-포장-1_Book2_도로수량양식_소광수량_상수도 5" xfId="26994"/>
    <cellStyle name="개_02-포장-1_Book2_도로수량양식_소광수량_상수도_Sheet3" xfId="8822"/>
    <cellStyle name="개_02-포장-1_Book2_도로수량양식_소광수량_상수도_Sheet3 2" xfId="26995"/>
    <cellStyle name="개_02-포장-1_Book2_도로수량양식_소광수량_상수도_Sheet3 3" xfId="26996"/>
    <cellStyle name="개_02-포장-1_Book2_도로수량양식_소광수량_상수도_Sheet3 4" xfId="26997"/>
    <cellStyle name="개_02-포장-1_Book2_도로수량양식_소광수량_측구공" xfId="8823"/>
    <cellStyle name="개_02-포장-1_Book2_도로수량양식_소광수량_측구공 2" xfId="8824"/>
    <cellStyle name="개_02-포장-1_Book2_도로수량양식_소광수량_측구공 2 2" xfId="26998"/>
    <cellStyle name="개_02-포장-1_Book2_도로수량양식_소광수량_측구공 2 3" xfId="26999"/>
    <cellStyle name="개_02-포장-1_Book2_도로수량양식_소광수량_측구공 2 4" xfId="27000"/>
    <cellStyle name="개_02-포장-1_Book2_도로수량양식_소광수량_측구공 3" xfId="27001"/>
    <cellStyle name="개_02-포장-1_Book2_도로수량양식_소광수량_측구공 4" xfId="27002"/>
    <cellStyle name="개_02-포장-1_Book2_도로수량양식_소광수량_측구공 5" xfId="27003"/>
    <cellStyle name="개_02-포장-1_Book2_도로수량양식_소광수량_측구공_Sheet3" xfId="8825"/>
    <cellStyle name="개_02-포장-1_Book2_도로수량양식_소광수량_측구공_Sheet3 2" xfId="27004"/>
    <cellStyle name="개_02-포장-1_Book2_도로수량양식_소광수량_측구공_Sheet3 3" xfId="27005"/>
    <cellStyle name="개_02-포장-1_Book2_도로수량양식_소광수량_측구공_Sheet3 4" xfId="27006"/>
    <cellStyle name="개_02-포장-1_Book2_도로수량양식_장신수량" xfId="8826"/>
    <cellStyle name="개_02-포장-1_Book2_도로수량양식_장신수량 2" xfId="8827"/>
    <cellStyle name="개_02-포장-1_Book2_도로수량양식_장신수량 2 2" xfId="27007"/>
    <cellStyle name="개_02-포장-1_Book2_도로수량양식_장신수량 2 3" xfId="27008"/>
    <cellStyle name="개_02-포장-1_Book2_도로수량양식_장신수량 2 4" xfId="27009"/>
    <cellStyle name="개_02-포장-1_Book2_도로수량양식_장신수량 3" xfId="27010"/>
    <cellStyle name="개_02-포장-1_Book2_도로수량양식_장신수량 4" xfId="27011"/>
    <cellStyle name="개_02-포장-1_Book2_도로수량양식_장신수량 5" xfId="27012"/>
    <cellStyle name="개_02-포장-1_Book2_도로수량양식_장신수량_Sheet3" xfId="8828"/>
    <cellStyle name="개_02-포장-1_Book2_도로수량양식_장신수량_Sheet3 2" xfId="27013"/>
    <cellStyle name="개_02-포장-1_Book2_도로수량양식_장신수량_Sheet3 3" xfId="27014"/>
    <cellStyle name="개_02-포장-1_Book2_도로수량양식_장신수량_Sheet3 4" xfId="27015"/>
    <cellStyle name="개_02-포장-1_Book2_도로수량양식_장신수량_상수도" xfId="8829"/>
    <cellStyle name="개_02-포장-1_Book2_도로수량양식_장신수량_상수도 2" xfId="8830"/>
    <cellStyle name="개_02-포장-1_Book2_도로수량양식_장신수량_상수도 2 2" xfId="27016"/>
    <cellStyle name="개_02-포장-1_Book2_도로수량양식_장신수량_상수도 2 3" xfId="27017"/>
    <cellStyle name="개_02-포장-1_Book2_도로수량양식_장신수량_상수도 2 4" xfId="27018"/>
    <cellStyle name="개_02-포장-1_Book2_도로수량양식_장신수량_상수도 3" xfId="27019"/>
    <cellStyle name="개_02-포장-1_Book2_도로수량양식_장신수량_상수도 4" xfId="27020"/>
    <cellStyle name="개_02-포장-1_Book2_도로수량양식_장신수량_상수도 5" xfId="27021"/>
    <cellStyle name="개_02-포장-1_Book2_도로수량양식_장신수량_상수도_Sheet3" xfId="8831"/>
    <cellStyle name="개_02-포장-1_Book2_도로수량양식_장신수량_상수도_Sheet3 2" xfId="27022"/>
    <cellStyle name="개_02-포장-1_Book2_도로수량양식_장신수량_상수도_Sheet3 3" xfId="27023"/>
    <cellStyle name="개_02-포장-1_Book2_도로수량양식_장신수량_상수도_Sheet3 4" xfId="27024"/>
    <cellStyle name="개_02-포장-1_Book2_도로수량양식_장신수량_측구공" xfId="8832"/>
    <cellStyle name="개_02-포장-1_Book2_도로수량양식_장신수량_측구공 2" xfId="8833"/>
    <cellStyle name="개_02-포장-1_Book2_도로수량양식_장신수량_측구공 2 2" xfId="27025"/>
    <cellStyle name="개_02-포장-1_Book2_도로수량양식_장신수량_측구공 2 3" xfId="27026"/>
    <cellStyle name="개_02-포장-1_Book2_도로수량양식_장신수량_측구공 2 4" xfId="27027"/>
    <cellStyle name="개_02-포장-1_Book2_도로수량양식_장신수량_측구공 3" xfId="27028"/>
    <cellStyle name="개_02-포장-1_Book2_도로수량양식_장신수량_측구공 4" xfId="27029"/>
    <cellStyle name="개_02-포장-1_Book2_도로수량양식_장신수량_측구공 5" xfId="27030"/>
    <cellStyle name="개_02-포장-1_Book2_도로수량양식_장신수량_측구공_Sheet3" xfId="8834"/>
    <cellStyle name="개_02-포장-1_Book2_도로수량양식_장신수량_측구공_Sheet3 2" xfId="27031"/>
    <cellStyle name="개_02-포장-1_Book2_도로수량양식_장신수량_측구공_Sheet3 3" xfId="27032"/>
    <cellStyle name="개_02-포장-1_Book2_도로수량양식_장신수량_측구공_Sheet3 4" xfId="27033"/>
    <cellStyle name="개_02-포장-1_Book2_도로수량양식_측구공" xfId="8835"/>
    <cellStyle name="개_02-포장-1_Book2_도로수량양식_측구공 2" xfId="8836"/>
    <cellStyle name="개_02-포장-1_Book2_도로수량양식_측구공 2 2" xfId="27034"/>
    <cellStyle name="개_02-포장-1_Book2_도로수량양식_측구공 2 3" xfId="27035"/>
    <cellStyle name="개_02-포장-1_Book2_도로수량양식_측구공 2 4" xfId="27036"/>
    <cellStyle name="개_02-포장-1_Book2_도로수량양식_측구공 3" xfId="27037"/>
    <cellStyle name="개_02-포장-1_Book2_도로수량양식_측구공 4" xfId="27038"/>
    <cellStyle name="개_02-포장-1_Book2_도로수량양식_측구공 5" xfId="27039"/>
    <cellStyle name="개_02-포장-1_Book2_도로수량양식_측구공_Sheet3" xfId="8837"/>
    <cellStyle name="개_02-포장-1_Book2_도로수량양식_측구공_Sheet3 2" xfId="27040"/>
    <cellStyle name="개_02-포장-1_Book2_도로수량양식_측구공_Sheet3 3" xfId="27041"/>
    <cellStyle name="개_02-포장-1_Book2_도로수량양식_측구공_Sheet3 4" xfId="27042"/>
    <cellStyle name="개_02-포장-1_Book2_백련수량" xfId="8838"/>
    <cellStyle name="개_02-포장-1_Book2_백련수량 2" xfId="8839"/>
    <cellStyle name="개_02-포장-1_Book2_백련수량 2 2" xfId="27043"/>
    <cellStyle name="개_02-포장-1_Book2_백련수량 2 3" xfId="27044"/>
    <cellStyle name="개_02-포장-1_Book2_백련수량 2 4" xfId="27045"/>
    <cellStyle name="개_02-포장-1_Book2_백련수량 3" xfId="27046"/>
    <cellStyle name="개_02-포장-1_Book2_백련수량 4" xfId="27047"/>
    <cellStyle name="개_02-포장-1_Book2_백련수량 5" xfId="27048"/>
    <cellStyle name="개_02-포장-1_Book2_백련수량_Sheet3" xfId="8840"/>
    <cellStyle name="개_02-포장-1_Book2_백련수량_Sheet3 2" xfId="27049"/>
    <cellStyle name="개_02-포장-1_Book2_백련수량_Sheet3 3" xfId="27050"/>
    <cellStyle name="개_02-포장-1_Book2_백련수량_Sheet3 4" xfId="27051"/>
    <cellStyle name="개_02-포장-1_Book2_백련수량_상수도" xfId="8841"/>
    <cellStyle name="개_02-포장-1_Book2_백련수량_상수도 2" xfId="8842"/>
    <cellStyle name="개_02-포장-1_Book2_백련수량_상수도 2 2" xfId="27052"/>
    <cellStyle name="개_02-포장-1_Book2_백련수량_상수도 2 3" xfId="27053"/>
    <cellStyle name="개_02-포장-1_Book2_백련수량_상수도 2 4" xfId="27054"/>
    <cellStyle name="개_02-포장-1_Book2_백련수량_상수도 3" xfId="27055"/>
    <cellStyle name="개_02-포장-1_Book2_백련수량_상수도 4" xfId="27056"/>
    <cellStyle name="개_02-포장-1_Book2_백련수량_상수도 5" xfId="27057"/>
    <cellStyle name="개_02-포장-1_Book2_백련수량_상수도_Sheet3" xfId="8843"/>
    <cellStyle name="개_02-포장-1_Book2_백련수량_상수도_Sheet3 2" xfId="27058"/>
    <cellStyle name="개_02-포장-1_Book2_백련수량_상수도_Sheet3 3" xfId="27059"/>
    <cellStyle name="개_02-포장-1_Book2_백련수량_상수도_Sheet3 4" xfId="27060"/>
    <cellStyle name="개_02-포장-1_Book2_백련수량_측구공" xfId="8844"/>
    <cellStyle name="개_02-포장-1_Book2_백련수량_측구공 2" xfId="8845"/>
    <cellStyle name="개_02-포장-1_Book2_백련수량_측구공 2 2" xfId="27061"/>
    <cellStyle name="개_02-포장-1_Book2_백련수량_측구공 2 3" xfId="27062"/>
    <cellStyle name="개_02-포장-1_Book2_백련수량_측구공 2 4" xfId="27063"/>
    <cellStyle name="개_02-포장-1_Book2_백련수량_측구공 3" xfId="27064"/>
    <cellStyle name="개_02-포장-1_Book2_백련수량_측구공 4" xfId="27065"/>
    <cellStyle name="개_02-포장-1_Book2_백련수량_측구공 5" xfId="27066"/>
    <cellStyle name="개_02-포장-1_Book2_백련수량_측구공_Sheet3" xfId="8846"/>
    <cellStyle name="개_02-포장-1_Book2_백련수량_측구공_Sheet3 2" xfId="27067"/>
    <cellStyle name="개_02-포장-1_Book2_백련수량_측구공_Sheet3 3" xfId="27068"/>
    <cellStyle name="개_02-포장-1_Book2_백련수량_측구공_Sheet3 4" xfId="27069"/>
    <cellStyle name="개_02-포장-1_Book2_상수도" xfId="8847"/>
    <cellStyle name="개_02-포장-1_Book2_상수도 2" xfId="8848"/>
    <cellStyle name="개_02-포장-1_Book2_상수도 2 2" xfId="27070"/>
    <cellStyle name="개_02-포장-1_Book2_상수도 2 3" xfId="27071"/>
    <cellStyle name="개_02-포장-1_Book2_상수도 2 4" xfId="27072"/>
    <cellStyle name="개_02-포장-1_Book2_상수도 3" xfId="27073"/>
    <cellStyle name="개_02-포장-1_Book2_상수도 4" xfId="27074"/>
    <cellStyle name="개_02-포장-1_Book2_상수도 5" xfId="27075"/>
    <cellStyle name="개_02-포장-1_Book2_상수도_Sheet3" xfId="8849"/>
    <cellStyle name="개_02-포장-1_Book2_상수도_Sheet3 2" xfId="27076"/>
    <cellStyle name="개_02-포장-1_Book2_상수도_Sheet3 3" xfId="27077"/>
    <cellStyle name="개_02-포장-1_Book2_상수도_Sheet3 4" xfId="27078"/>
    <cellStyle name="개_02-포장-1_Book2_소광수량" xfId="8850"/>
    <cellStyle name="개_02-포장-1_Book2_소광수량 2" xfId="8851"/>
    <cellStyle name="개_02-포장-1_Book2_소광수량 2 2" xfId="27079"/>
    <cellStyle name="개_02-포장-1_Book2_소광수량 2 3" xfId="27080"/>
    <cellStyle name="개_02-포장-1_Book2_소광수량 2 4" xfId="27081"/>
    <cellStyle name="개_02-포장-1_Book2_소광수량 3" xfId="27082"/>
    <cellStyle name="개_02-포장-1_Book2_소광수량 4" xfId="27083"/>
    <cellStyle name="개_02-포장-1_Book2_소광수량 5" xfId="27084"/>
    <cellStyle name="개_02-포장-1_Book2_소광수량_Sheet3" xfId="8852"/>
    <cellStyle name="개_02-포장-1_Book2_소광수량_Sheet3 2" xfId="27085"/>
    <cellStyle name="개_02-포장-1_Book2_소광수량_Sheet3 3" xfId="27086"/>
    <cellStyle name="개_02-포장-1_Book2_소광수량_Sheet3 4" xfId="27087"/>
    <cellStyle name="개_02-포장-1_Book2_소광수량_상수도" xfId="8853"/>
    <cellStyle name="개_02-포장-1_Book2_소광수량_상수도 2" xfId="8854"/>
    <cellStyle name="개_02-포장-1_Book2_소광수량_상수도 2 2" xfId="27088"/>
    <cellStyle name="개_02-포장-1_Book2_소광수량_상수도 2 3" xfId="27089"/>
    <cellStyle name="개_02-포장-1_Book2_소광수량_상수도 2 4" xfId="27090"/>
    <cellStyle name="개_02-포장-1_Book2_소광수량_상수도 3" xfId="27091"/>
    <cellStyle name="개_02-포장-1_Book2_소광수량_상수도 4" xfId="27092"/>
    <cellStyle name="개_02-포장-1_Book2_소광수량_상수도 5" xfId="27093"/>
    <cellStyle name="개_02-포장-1_Book2_소광수량_상수도_Sheet3" xfId="8855"/>
    <cellStyle name="개_02-포장-1_Book2_소광수량_상수도_Sheet3 2" xfId="27094"/>
    <cellStyle name="개_02-포장-1_Book2_소광수량_상수도_Sheet3 3" xfId="27095"/>
    <cellStyle name="개_02-포장-1_Book2_소광수량_상수도_Sheet3 4" xfId="27096"/>
    <cellStyle name="개_02-포장-1_Book2_소광수량_측구공" xfId="8856"/>
    <cellStyle name="개_02-포장-1_Book2_소광수량_측구공 2" xfId="8857"/>
    <cellStyle name="개_02-포장-1_Book2_소광수량_측구공 2 2" xfId="27097"/>
    <cellStyle name="개_02-포장-1_Book2_소광수량_측구공 2 3" xfId="27098"/>
    <cellStyle name="개_02-포장-1_Book2_소광수량_측구공 2 4" xfId="27099"/>
    <cellStyle name="개_02-포장-1_Book2_소광수량_측구공 3" xfId="27100"/>
    <cellStyle name="개_02-포장-1_Book2_소광수량_측구공 4" xfId="27101"/>
    <cellStyle name="개_02-포장-1_Book2_소광수량_측구공 5" xfId="27102"/>
    <cellStyle name="개_02-포장-1_Book2_소광수량_측구공_Sheet3" xfId="8858"/>
    <cellStyle name="개_02-포장-1_Book2_소광수량_측구공_Sheet3 2" xfId="27103"/>
    <cellStyle name="개_02-포장-1_Book2_소광수량_측구공_Sheet3 3" xfId="27104"/>
    <cellStyle name="개_02-포장-1_Book2_소광수량_측구공_Sheet3 4" xfId="27105"/>
    <cellStyle name="개_02-포장-1_Book2_수량산출" xfId="8859"/>
    <cellStyle name="개_02-포장-1_Book2_수량산출 2" xfId="8860"/>
    <cellStyle name="개_02-포장-1_Book2_수량산출 2 2" xfId="27106"/>
    <cellStyle name="개_02-포장-1_Book2_수량산출 2 3" xfId="27107"/>
    <cellStyle name="개_02-포장-1_Book2_수량산출 2 4" xfId="27108"/>
    <cellStyle name="개_02-포장-1_Book2_수량산출 3" xfId="27109"/>
    <cellStyle name="개_02-포장-1_Book2_수량산출 4" xfId="27110"/>
    <cellStyle name="개_02-포장-1_Book2_수량산출 5" xfId="27111"/>
    <cellStyle name="개_02-포장-1_Book2_수량산출_Sheet3" xfId="8861"/>
    <cellStyle name="개_02-포장-1_Book2_수량산출_Sheet3 2" xfId="27112"/>
    <cellStyle name="개_02-포장-1_Book2_수량산출_Sheet3 3" xfId="27113"/>
    <cellStyle name="개_02-포장-1_Book2_수량산출_Sheet3 4" xfId="27114"/>
    <cellStyle name="개_02-포장-1_Book2_수량산출_백련수량" xfId="8862"/>
    <cellStyle name="개_02-포장-1_Book2_수량산출_백련수량 2" xfId="8863"/>
    <cellStyle name="개_02-포장-1_Book2_수량산출_백련수량 2 2" xfId="27115"/>
    <cellStyle name="개_02-포장-1_Book2_수량산출_백련수량 2 3" xfId="27116"/>
    <cellStyle name="개_02-포장-1_Book2_수량산출_백련수량 2 4" xfId="27117"/>
    <cellStyle name="개_02-포장-1_Book2_수량산출_백련수량 3" xfId="27118"/>
    <cellStyle name="개_02-포장-1_Book2_수량산출_백련수량 4" xfId="27119"/>
    <cellStyle name="개_02-포장-1_Book2_수량산출_백련수량 5" xfId="27120"/>
    <cellStyle name="개_02-포장-1_Book2_수량산출_백련수량_Sheet3" xfId="8864"/>
    <cellStyle name="개_02-포장-1_Book2_수량산출_백련수량_Sheet3 2" xfId="27121"/>
    <cellStyle name="개_02-포장-1_Book2_수량산출_백련수량_Sheet3 3" xfId="27122"/>
    <cellStyle name="개_02-포장-1_Book2_수량산출_백련수량_Sheet3 4" xfId="27123"/>
    <cellStyle name="개_02-포장-1_Book2_수량산출_백련수량_상수도" xfId="8865"/>
    <cellStyle name="개_02-포장-1_Book2_수량산출_백련수량_상수도 2" xfId="8866"/>
    <cellStyle name="개_02-포장-1_Book2_수량산출_백련수량_상수도 2 2" xfId="27124"/>
    <cellStyle name="개_02-포장-1_Book2_수량산출_백련수량_상수도 2 3" xfId="27125"/>
    <cellStyle name="개_02-포장-1_Book2_수량산출_백련수량_상수도 2 4" xfId="27126"/>
    <cellStyle name="개_02-포장-1_Book2_수량산출_백련수량_상수도 3" xfId="27127"/>
    <cellStyle name="개_02-포장-1_Book2_수량산출_백련수량_상수도 4" xfId="27128"/>
    <cellStyle name="개_02-포장-1_Book2_수량산출_백련수량_상수도 5" xfId="27129"/>
    <cellStyle name="개_02-포장-1_Book2_수량산출_백련수량_상수도_Sheet3" xfId="8867"/>
    <cellStyle name="개_02-포장-1_Book2_수량산출_백련수량_상수도_Sheet3 2" xfId="27130"/>
    <cellStyle name="개_02-포장-1_Book2_수량산출_백련수량_상수도_Sheet3 3" xfId="27131"/>
    <cellStyle name="개_02-포장-1_Book2_수량산출_백련수량_상수도_Sheet3 4" xfId="27132"/>
    <cellStyle name="개_02-포장-1_Book2_수량산출_백련수량_측구공" xfId="8868"/>
    <cellStyle name="개_02-포장-1_Book2_수량산출_백련수량_측구공 2" xfId="8869"/>
    <cellStyle name="개_02-포장-1_Book2_수량산출_백련수량_측구공 2 2" xfId="27133"/>
    <cellStyle name="개_02-포장-1_Book2_수량산출_백련수량_측구공 2 3" xfId="27134"/>
    <cellStyle name="개_02-포장-1_Book2_수량산출_백련수량_측구공 2 4" xfId="27135"/>
    <cellStyle name="개_02-포장-1_Book2_수량산출_백련수량_측구공 3" xfId="27136"/>
    <cellStyle name="개_02-포장-1_Book2_수량산출_백련수량_측구공 4" xfId="27137"/>
    <cellStyle name="개_02-포장-1_Book2_수량산출_백련수량_측구공 5" xfId="27138"/>
    <cellStyle name="개_02-포장-1_Book2_수량산출_백련수량_측구공_Sheet3" xfId="8870"/>
    <cellStyle name="개_02-포장-1_Book2_수량산출_백련수량_측구공_Sheet3 2" xfId="27139"/>
    <cellStyle name="개_02-포장-1_Book2_수량산출_백련수량_측구공_Sheet3 3" xfId="27140"/>
    <cellStyle name="개_02-포장-1_Book2_수량산출_백련수량_측구공_Sheet3 4" xfId="27141"/>
    <cellStyle name="개_02-포장-1_Book2_수량산출_상수도" xfId="8871"/>
    <cellStyle name="개_02-포장-1_Book2_수량산출_상수도 2" xfId="8872"/>
    <cellStyle name="개_02-포장-1_Book2_수량산출_상수도 2 2" xfId="27142"/>
    <cellStyle name="개_02-포장-1_Book2_수량산출_상수도 2 3" xfId="27143"/>
    <cellStyle name="개_02-포장-1_Book2_수량산출_상수도 2 4" xfId="27144"/>
    <cellStyle name="개_02-포장-1_Book2_수량산출_상수도 3" xfId="27145"/>
    <cellStyle name="개_02-포장-1_Book2_수량산출_상수도 4" xfId="27146"/>
    <cellStyle name="개_02-포장-1_Book2_수량산출_상수도 5" xfId="27147"/>
    <cellStyle name="개_02-포장-1_Book2_수량산출_상수도_Sheet3" xfId="8873"/>
    <cellStyle name="개_02-포장-1_Book2_수량산출_상수도_Sheet3 2" xfId="27148"/>
    <cellStyle name="개_02-포장-1_Book2_수량산출_상수도_Sheet3 3" xfId="27149"/>
    <cellStyle name="개_02-포장-1_Book2_수량산출_상수도_Sheet3 4" xfId="27150"/>
    <cellStyle name="개_02-포장-1_Book2_수량산출_소광수량" xfId="8874"/>
    <cellStyle name="개_02-포장-1_Book2_수량산출_소광수량 2" xfId="8875"/>
    <cellStyle name="개_02-포장-1_Book2_수량산출_소광수량 2 2" xfId="27151"/>
    <cellStyle name="개_02-포장-1_Book2_수량산출_소광수량 2 3" xfId="27152"/>
    <cellStyle name="개_02-포장-1_Book2_수량산출_소광수량 2 4" xfId="27153"/>
    <cellStyle name="개_02-포장-1_Book2_수량산출_소광수량 3" xfId="27154"/>
    <cellStyle name="개_02-포장-1_Book2_수량산출_소광수량 4" xfId="27155"/>
    <cellStyle name="개_02-포장-1_Book2_수량산출_소광수량 5" xfId="27156"/>
    <cellStyle name="개_02-포장-1_Book2_수량산출_소광수량_Sheet3" xfId="8876"/>
    <cellStyle name="개_02-포장-1_Book2_수량산출_소광수량_Sheet3 2" xfId="27157"/>
    <cellStyle name="개_02-포장-1_Book2_수량산출_소광수량_Sheet3 3" xfId="27158"/>
    <cellStyle name="개_02-포장-1_Book2_수량산출_소광수량_Sheet3 4" xfId="27159"/>
    <cellStyle name="개_02-포장-1_Book2_수량산출_소광수량_상수도" xfId="8877"/>
    <cellStyle name="개_02-포장-1_Book2_수량산출_소광수량_상수도 2" xfId="8878"/>
    <cellStyle name="개_02-포장-1_Book2_수량산출_소광수량_상수도 2 2" xfId="27160"/>
    <cellStyle name="개_02-포장-1_Book2_수량산출_소광수량_상수도 2 3" xfId="27161"/>
    <cellStyle name="개_02-포장-1_Book2_수량산출_소광수량_상수도 2 4" xfId="27162"/>
    <cellStyle name="개_02-포장-1_Book2_수량산출_소광수량_상수도 3" xfId="27163"/>
    <cellStyle name="개_02-포장-1_Book2_수량산출_소광수량_상수도 4" xfId="27164"/>
    <cellStyle name="개_02-포장-1_Book2_수량산출_소광수량_상수도 5" xfId="27165"/>
    <cellStyle name="개_02-포장-1_Book2_수량산출_소광수량_상수도_Sheet3" xfId="8879"/>
    <cellStyle name="개_02-포장-1_Book2_수량산출_소광수량_상수도_Sheet3 2" xfId="27166"/>
    <cellStyle name="개_02-포장-1_Book2_수량산출_소광수량_상수도_Sheet3 3" xfId="27167"/>
    <cellStyle name="개_02-포장-1_Book2_수량산출_소광수량_상수도_Sheet3 4" xfId="27168"/>
    <cellStyle name="개_02-포장-1_Book2_수량산출_소광수량_측구공" xfId="8880"/>
    <cellStyle name="개_02-포장-1_Book2_수량산출_소광수량_측구공 2" xfId="8881"/>
    <cellStyle name="개_02-포장-1_Book2_수량산출_소광수량_측구공 2 2" xfId="27169"/>
    <cellStyle name="개_02-포장-1_Book2_수량산출_소광수량_측구공 2 3" xfId="27170"/>
    <cellStyle name="개_02-포장-1_Book2_수량산출_소광수량_측구공 2 4" xfId="27171"/>
    <cellStyle name="개_02-포장-1_Book2_수량산출_소광수량_측구공 3" xfId="27172"/>
    <cellStyle name="개_02-포장-1_Book2_수량산출_소광수량_측구공 4" xfId="27173"/>
    <cellStyle name="개_02-포장-1_Book2_수량산출_소광수량_측구공 5" xfId="27174"/>
    <cellStyle name="개_02-포장-1_Book2_수량산출_소광수량_측구공_Sheet3" xfId="8882"/>
    <cellStyle name="개_02-포장-1_Book2_수량산출_소광수량_측구공_Sheet3 2" xfId="27175"/>
    <cellStyle name="개_02-포장-1_Book2_수량산출_소광수량_측구공_Sheet3 3" xfId="27176"/>
    <cellStyle name="개_02-포장-1_Book2_수량산출_소광수량_측구공_Sheet3 4" xfId="27177"/>
    <cellStyle name="개_02-포장-1_Book2_수량산출_장신수량" xfId="8883"/>
    <cellStyle name="개_02-포장-1_Book2_수량산출_장신수량 2" xfId="8884"/>
    <cellStyle name="개_02-포장-1_Book2_수량산출_장신수량 2 2" xfId="27178"/>
    <cellStyle name="개_02-포장-1_Book2_수량산출_장신수량 2 3" xfId="27179"/>
    <cellStyle name="개_02-포장-1_Book2_수량산출_장신수량 2 4" xfId="27180"/>
    <cellStyle name="개_02-포장-1_Book2_수량산출_장신수량 3" xfId="27181"/>
    <cellStyle name="개_02-포장-1_Book2_수량산출_장신수량 4" xfId="27182"/>
    <cellStyle name="개_02-포장-1_Book2_수량산출_장신수량 5" xfId="27183"/>
    <cellStyle name="개_02-포장-1_Book2_수량산출_장신수량_Sheet3" xfId="8885"/>
    <cellStyle name="개_02-포장-1_Book2_수량산출_장신수량_Sheet3 2" xfId="27184"/>
    <cellStyle name="개_02-포장-1_Book2_수량산출_장신수량_Sheet3 3" xfId="27185"/>
    <cellStyle name="개_02-포장-1_Book2_수량산출_장신수량_Sheet3 4" xfId="27186"/>
    <cellStyle name="개_02-포장-1_Book2_수량산출_장신수량_상수도" xfId="8886"/>
    <cellStyle name="개_02-포장-1_Book2_수량산출_장신수량_상수도 2" xfId="8887"/>
    <cellStyle name="개_02-포장-1_Book2_수량산출_장신수량_상수도 2 2" xfId="27187"/>
    <cellStyle name="개_02-포장-1_Book2_수량산출_장신수량_상수도 2 3" xfId="27188"/>
    <cellStyle name="개_02-포장-1_Book2_수량산출_장신수량_상수도 2 4" xfId="27189"/>
    <cellStyle name="개_02-포장-1_Book2_수량산출_장신수량_상수도 3" xfId="27190"/>
    <cellStyle name="개_02-포장-1_Book2_수량산출_장신수량_상수도 4" xfId="27191"/>
    <cellStyle name="개_02-포장-1_Book2_수량산출_장신수량_상수도 5" xfId="27192"/>
    <cellStyle name="개_02-포장-1_Book2_수량산출_장신수량_상수도_Sheet3" xfId="8888"/>
    <cellStyle name="개_02-포장-1_Book2_수량산출_장신수량_상수도_Sheet3 2" xfId="27193"/>
    <cellStyle name="개_02-포장-1_Book2_수량산출_장신수량_상수도_Sheet3 3" xfId="27194"/>
    <cellStyle name="개_02-포장-1_Book2_수량산출_장신수량_상수도_Sheet3 4" xfId="27195"/>
    <cellStyle name="개_02-포장-1_Book2_수량산출_장신수량_측구공" xfId="8889"/>
    <cellStyle name="개_02-포장-1_Book2_수량산출_장신수량_측구공 2" xfId="8890"/>
    <cellStyle name="개_02-포장-1_Book2_수량산출_장신수량_측구공 2 2" xfId="27196"/>
    <cellStyle name="개_02-포장-1_Book2_수량산출_장신수량_측구공 2 3" xfId="27197"/>
    <cellStyle name="개_02-포장-1_Book2_수량산출_장신수량_측구공 2 4" xfId="27198"/>
    <cellStyle name="개_02-포장-1_Book2_수량산출_장신수량_측구공 3" xfId="27199"/>
    <cellStyle name="개_02-포장-1_Book2_수량산출_장신수량_측구공 4" xfId="27200"/>
    <cellStyle name="개_02-포장-1_Book2_수량산출_장신수량_측구공 5" xfId="27201"/>
    <cellStyle name="개_02-포장-1_Book2_수량산출_장신수량_측구공_Sheet3" xfId="8891"/>
    <cellStyle name="개_02-포장-1_Book2_수량산출_장신수량_측구공_Sheet3 2" xfId="27202"/>
    <cellStyle name="개_02-포장-1_Book2_수량산출_장신수량_측구공_Sheet3 3" xfId="27203"/>
    <cellStyle name="개_02-포장-1_Book2_수량산출_장신수량_측구공_Sheet3 4" xfId="27204"/>
    <cellStyle name="개_02-포장-1_Book2_수량산출_측구공" xfId="8892"/>
    <cellStyle name="개_02-포장-1_Book2_수량산출_측구공 2" xfId="8893"/>
    <cellStyle name="개_02-포장-1_Book2_수량산출_측구공 2 2" xfId="27205"/>
    <cellStyle name="개_02-포장-1_Book2_수량산출_측구공 2 3" xfId="27206"/>
    <cellStyle name="개_02-포장-1_Book2_수량산출_측구공 2 4" xfId="27207"/>
    <cellStyle name="개_02-포장-1_Book2_수량산출_측구공 3" xfId="27208"/>
    <cellStyle name="개_02-포장-1_Book2_수량산출_측구공 4" xfId="27209"/>
    <cellStyle name="개_02-포장-1_Book2_수량산출_측구공 5" xfId="27210"/>
    <cellStyle name="개_02-포장-1_Book2_수량산출_측구공_Sheet3" xfId="8894"/>
    <cellStyle name="개_02-포장-1_Book2_수량산출_측구공_Sheet3 2" xfId="27211"/>
    <cellStyle name="개_02-포장-1_Book2_수량산출_측구공_Sheet3 3" xfId="27212"/>
    <cellStyle name="개_02-포장-1_Book2_수량산출_측구공_Sheet3 4" xfId="27213"/>
    <cellStyle name="개_02-포장-1_Book2_인월중군소하천" xfId="8895"/>
    <cellStyle name="개_02-포장-1_Book2_인월중군소하천 2" xfId="8896"/>
    <cellStyle name="개_02-포장-1_Book2_인월중군소하천 2 2" xfId="27214"/>
    <cellStyle name="개_02-포장-1_Book2_인월중군소하천 2 3" xfId="27215"/>
    <cellStyle name="개_02-포장-1_Book2_인월중군소하천 2 4" xfId="27216"/>
    <cellStyle name="개_02-포장-1_Book2_인월중군소하천 3" xfId="27217"/>
    <cellStyle name="개_02-포장-1_Book2_인월중군소하천 4" xfId="27218"/>
    <cellStyle name="개_02-포장-1_Book2_인월중군소하천 5" xfId="27219"/>
    <cellStyle name="개_02-포장-1_Book2_인월중군소하천_Sheet3" xfId="8897"/>
    <cellStyle name="개_02-포장-1_Book2_인월중군소하천_Sheet3 2" xfId="27220"/>
    <cellStyle name="개_02-포장-1_Book2_인월중군소하천_Sheet3 3" xfId="27221"/>
    <cellStyle name="개_02-포장-1_Book2_인월중군소하천_Sheet3 4" xfId="27222"/>
    <cellStyle name="개_02-포장-1_Book2_인월중군소하천_백련수량" xfId="8898"/>
    <cellStyle name="개_02-포장-1_Book2_인월중군소하천_백련수량 2" xfId="8899"/>
    <cellStyle name="개_02-포장-1_Book2_인월중군소하천_백련수량 2 2" xfId="27223"/>
    <cellStyle name="개_02-포장-1_Book2_인월중군소하천_백련수량 2 3" xfId="27224"/>
    <cellStyle name="개_02-포장-1_Book2_인월중군소하천_백련수량 2 4" xfId="27225"/>
    <cellStyle name="개_02-포장-1_Book2_인월중군소하천_백련수량 3" xfId="27226"/>
    <cellStyle name="개_02-포장-1_Book2_인월중군소하천_백련수량 4" xfId="27227"/>
    <cellStyle name="개_02-포장-1_Book2_인월중군소하천_백련수량 5" xfId="27228"/>
    <cellStyle name="개_02-포장-1_Book2_인월중군소하천_백련수량_Sheet3" xfId="8900"/>
    <cellStyle name="개_02-포장-1_Book2_인월중군소하천_백련수량_Sheet3 2" xfId="27229"/>
    <cellStyle name="개_02-포장-1_Book2_인월중군소하천_백련수량_Sheet3 3" xfId="27230"/>
    <cellStyle name="개_02-포장-1_Book2_인월중군소하천_백련수량_Sheet3 4" xfId="27231"/>
    <cellStyle name="개_02-포장-1_Book2_인월중군소하천_백련수량_상수도" xfId="8901"/>
    <cellStyle name="개_02-포장-1_Book2_인월중군소하천_백련수량_상수도 2" xfId="8902"/>
    <cellStyle name="개_02-포장-1_Book2_인월중군소하천_백련수량_상수도 2 2" xfId="27232"/>
    <cellStyle name="개_02-포장-1_Book2_인월중군소하천_백련수량_상수도 2 3" xfId="27233"/>
    <cellStyle name="개_02-포장-1_Book2_인월중군소하천_백련수량_상수도 2 4" xfId="27234"/>
    <cellStyle name="개_02-포장-1_Book2_인월중군소하천_백련수량_상수도 3" xfId="27235"/>
    <cellStyle name="개_02-포장-1_Book2_인월중군소하천_백련수량_상수도 4" xfId="27236"/>
    <cellStyle name="개_02-포장-1_Book2_인월중군소하천_백련수량_상수도 5" xfId="27237"/>
    <cellStyle name="개_02-포장-1_Book2_인월중군소하천_백련수량_상수도_Sheet3" xfId="8903"/>
    <cellStyle name="개_02-포장-1_Book2_인월중군소하천_백련수량_상수도_Sheet3 2" xfId="27238"/>
    <cellStyle name="개_02-포장-1_Book2_인월중군소하천_백련수량_상수도_Sheet3 3" xfId="27239"/>
    <cellStyle name="개_02-포장-1_Book2_인월중군소하천_백련수량_상수도_Sheet3 4" xfId="27240"/>
    <cellStyle name="개_02-포장-1_Book2_인월중군소하천_백련수량_측구공" xfId="8904"/>
    <cellStyle name="개_02-포장-1_Book2_인월중군소하천_백련수량_측구공 2" xfId="8905"/>
    <cellStyle name="개_02-포장-1_Book2_인월중군소하천_백련수량_측구공 2 2" xfId="27241"/>
    <cellStyle name="개_02-포장-1_Book2_인월중군소하천_백련수량_측구공 2 3" xfId="27242"/>
    <cellStyle name="개_02-포장-1_Book2_인월중군소하천_백련수량_측구공 2 4" xfId="27243"/>
    <cellStyle name="개_02-포장-1_Book2_인월중군소하천_백련수량_측구공 3" xfId="27244"/>
    <cellStyle name="개_02-포장-1_Book2_인월중군소하천_백련수량_측구공 4" xfId="27245"/>
    <cellStyle name="개_02-포장-1_Book2_인월중군소하천_백련수량_측구공 5" xfId="27246"/>
    <cellStyle name="개_02-포장-1_Book2_인월중군소하천_백련수량_측구공_Sheet3" xfId="8906"/>
    <cellStyle name="개_02-포장-1_Book2_인월중군소하천_백련수량_측구공_Sheet3 2" xfId="27247"/>
    <cellStyle name="개_02-포장-1_Book2_인월중군소하천_백련수량_측구공_Sheet3 3" xfId="27248"/>
    <cellStyle name="개_02-포장-1_Book2_인월중군소하천_백련수량_측구공_Sheet3 4" xfId="27249"/>
    <cellStyle name="개_02-포장-1_Book2_인월중군소하천_상수도" xfId="8907"/>
    <cellStyle name="개_02-포장-1_Book2_인월중군소하천_상수도 2" xfId="8908"/>
    <cellStyle name="개_02-포장-1_Book2_인월중군소하천_상수도 2 2" xfId="27250"/>
    <cellStyle name="개_02-포장-1_Book2_인월중군소하천_상수도 2 3" xfId="27251"/>
    <cellStyle name="개_02-포장-1_Book2_인월중군소하천_상수도 2 4" xfId="27252"/>
    <cellStyle name="개_02-포장-1_Book2_인월중군소하천_상수도 3" xfId="27253"/>
    <cellStyle name="개_02-포장-1_Book2_인월중군소하천_상수도 4" xfId="27254"/>
    <cellStyle name="개_02-포장-1_Book2_인월중군소하천_상수도 5" xfId="27255"/>
    <cellStyle name="개_02-포장-1_Book2_인월중군소하천_상수도_Sheet3" xfId="8909"/>
    <cellStyle name="개_02-포장-1_Book2_인월중군소하천_상수도_Sheet3 2" xfId="27256"/>
    <cellStyle name="개_02-포장-1_Book2_인월중군소하천_상수도_Sheet3 3" xfId="27257"/>
    <cellStyle name="개_02-포장-1_Book2_인월중군소하천_상수도_Sheet3 4" xfId="27258"/>
    <cellStyle name="개_02-포장-1_Book2_인월중군소하천_소광수량" xfId="8910"/>
    <cellStyle name="개_02-포장-1_Book2_인월중군소하천_소광수량 2" xfId="8911"/>
    <cellStyle name="개_02-포장-1_Book2_인월중군소하천_소광수량 2 2" xfId="27259"/>
    <cellStyle name="개_02-포장-1_Book2_인월중군소하천_소광수량 2 3" xfId="27260"/>
    <cellStyle name="개_02-포장-1_Book2_인월중군소하천_소광수량 2 4" xfId="27261"/>
    <cellStyle name="개_02-포장-1_Book2_인월중군소하천_소광수량 3" xfId="27262"/>
    <cellStyle name="개_02-포장-1_Book2_인월중군소하천_소광수량 4" xfId="27263"/>
    <cellStyle name="개_02-포장-1_Book2_인월중군소하천_소광수량 5" xfId="27264"/>
    <cellStyle name="개_02-포장-1_Book2_인월중군소하천_소광수량_Sheet3" xfId="8912"/>
    <cellStyle name="개_02-포장-1_Book2_인월중군소하천_소광수량_Sheet3 2" xfId="27265"/>
    <cellStyle name="개_02-포장-1_Book2_인월중군소하천_소광수량_Sheet3 3" xfId="27266"/>
    <cellStyle name="개_02-포장-1_Book2_인월중군소하천_소광수량_Sheet3 4" xfId="27267"/>
    <cellStyle name="개_02-포장-1_Book2_인월중군소하천_소광수량_상수도" xfId="8913"/>
    <cellStyle name="개_02-포장-1_Book2_인월중군소하천_소광수량_상수도 2" xfId="8914"/>
    <cellStyle name="개_02-포장-1_Book2_인월중군소하천_소광수량_상수도 2 2" xfId="27268"/>
    <cellStyle name="개_02-포장-1_Book2_인월중군소하천_소광수량_상수도 2 3" xfId="27269"/>
    <cellStyle name="개_02-포장-1_Book2_인월중군소하천_소광수량_상수도 2 4" xfId="27270"/>
    <cellStyle name="개_02-포장-1_Book2_인월중군소하천_소광수량_상수도 3" xfId="27271"/>
    <cellStyle name="개_02-포장-1_Book2_인월중군소하천_소광수량_상수도 4" xfId="27272"/>
    <cellStyle name="개_02-포장-1_Book2_인월중군소하천_소광수량_상수도 5" xfId="27273"/>
    <cellStyle name="개_02-포장-1_Book2_인월중군소하천_소광수량_상수도_Sheet3" xfId="8915"/>
    <cellStyle name="개_02-포장-1_Book2_인월중군소하천_소광수량_상수도_Sheet3 2" xfId="27274"/>
    <cellStyle name="개_02-포장-1_Book2_인월중군소하천_소광수량_상수도_Sheet3 3" xfId="27275"/>
    <cellStyle name="개_02-포장-1_Book2_인월중군소하천_소광수량_상수도_Sheet3 4" xfId="27276"/>
    <cellStyle name="개_02-포장-1_Book2_인월중군소하천_소광수량_측구공" xfId="8916"/>
    <cellStyle name="개_02-포장-1_Book2_인월중군소하천_소광수량_측구공 2" xfId="8917"/>
    <cellStyle name="개_02-포장-1_Book2_인월중군소하천_소광수량_측구공 2 2" xfId="27277"/>
    <cellStyle name="개_02-포장-1_Book2_인월중군소하천_소광수량_측구공 2 3" xfId="27278"/>
    <cellStyle name="개_02-포장-1_Book2_인월중군소하천_소광수량_측구공 2 4" xfId="27279"/>
    <cellStyle name="개_02-포장-1_Book2_인월중군소하천_소광수량_측구공 3" xfId="27280"/>
    <cellStyle name="개_02-포장-1_Book2_인월중군소하천_소광수량_측구공 4" xfId="27281"/>
    <cellStyle name="개_02-포장-1_Book2_인월중군소하천_소광수량_측구공 5" xfId="27282"/>
    <cellStyle name="개_02-포장-1_Book2_인월중군소하천_소광수량_측구공_Sheet3" xfId="8918"/>
    <cellStyle name="개_02-포장-1_Book2_인월중군소하천_소광수량_측구공_Sheet3 2" xfId="27283"/>
    <cellStyle name="개_02-포장-1_Book2_인월중군소하천_소광수량_측구공_Sheet3 3" xfId="27284"/>
    <cellStyle name="개_02-포장-1_Book2_인월중군소하천_소광수량_측구공_Sheet3 4" xfId="27285"/>
    <cellStyle name="개_02-포장-1_Book2_인월중군소하천_장신수량" xfId="8919"/>
    <cellStyle name="개_02-포장-1_Book2_인월중군소하천_장신수량 2" xfId="8920"/>
    <cellStyle name="개_02-포장-1_Book2_인월중군소하천_장신수량 2 2" xfId="27286"/>
    <cellStyle name="개_02-포장-1_Book2_인월중군소하천_장신수량 2 3" xfId="27287"/>
    <cellStyle name="개_02-포장-1_Book2_인월중군소하천_장신수량 2 4" xfId="27288"/>
    <cellStyle name="개_02-포장-1_Book2_인월중군소하천_장신수량 3" xfId="27289"/>
    <cellStyle name="개_02-포장-1_Book2_인월중군소하천_장신수량 4" xfId="27290"/>
    <cellStyle name="개_02-포장-1_Book2_인월중군소하천_장신수량 5" xfId="27291"/>
    <cellStyle name="개_02-포장-1_Book2_인월중군소하천_장신수량_Sheet3" xfId="8921"/>
    <cellStyle name="개_02-포장-1_Book2_인월중군소하천_장신수량_Sheet3 2" xfId="27292"/>
    <cellStyle name="개_02-포장-1_Book2_인월중군소하천_장신수량_Sheet3 3" xfId="27293"/>
    <cellStyle name="개_02-포장-1_Book2_인월중군소하천_장신수량_Sheet3 4" xfId="27294"/>
    <cellStyle name="개_02-포장-1_Book2_인월중군소하천_장신수량_상수도" xfId="8922"/>
    <cellStyle name="개_02-포장-1_Book2_인월중군소하천_장신수량_상수도 2" xfId="8923"/>
    <cellStyle name="개_02-포장-1_Book2_인월중군소하천_장신수량_상수도 2 2" xfId="27295"/>
    <cellStyle name="개_02-포장-1_Book2_인월중군소하천_장신수량_상수도 2 3" xfId="27296"/>
    <cellStyle name="개_02-포장-1_Book2_인월중군소하천_장신수량_상수도 2 4" xfId="27297"/>
    <cellStyle name="개_02-포장-1_Book2_인월중군소하천_장신수량_상수도 3" xfId="27298"/>
    <cellStyle name="개_02-포장-1_Book2_인월중군소하천_장신수량_상수도 4" xfId="27299"/>
    <cellStyle name="개_02-포장-1_Book2_인월중군소하천_장신수량_상수도 5" xfId="27300"/>
    <cellStyle name="개_02-포장-1_Book2_인월중군소하천_장신수량_상수도_Sheet3" xfId="8924"/>
    <cellStyle name="개_02-포장-1_Book2_인월중군소하천_장신수량_상수도_Sheet3 2" xfId="27301"/>
    <cellStyle name="개_02-포장-1_Book2_인월중군소하천_장신수량_상수도_Sheet3 3" xfId="27302"/>
    <cellStyle name="개_02-포장-1_Book2_인월중군소하천_장신수량_상수도_Sheet3 4" xfId="27303"/>
    <cellStyle name="개_02-포장-1_Book2_인월중군소하천_장신수량_측구공" xfId="8925"/>
    <cellStyle name="개_02-포장-1_Book2_인월중군소하천_장신수량_측구공 2" xfId="8926"/>
    <cellStyle name="개_02-포장-1_Book2_인월중군소하천_장신수량_측구공 2 2" xfId="27304"/>
    <cellStyle name="개_02-포장-1_Book2_인월중군소하천_장신수량_측구공 2 3" xfId="27305"/>
    <cellStyle name="개_02-포장-1_Book2_인월중군소하천_장신수량_측구공 2 4" xfId="27306"/>
    <cellStyle name="개_02-포장-1_Book2_인월중군소하천_장신수량_측구공 3" xfId="27307"/>
    <cellStyle name="개_02-포장-1_Book2_인월중군소하천_장신수량_측구공 4" xfId="27308"/>
    <cellStyle name="개_02-포장-1_Book2_인월중군소하천_장신수량_측구공 5" xfId="27309"/>
    <cellStyle name="개_02-포장-1_Book2_인월중군소하천_장신수량_측구공_Sheet3" xfId="8927"/>
    <cellStyle name="개_02-포장-1_Book2_인월중군소하천_장신수량_측구공_Sheet3 2" xfId="27310"/>
    <cellStyle name="개_02-포장-1_Book2_인월중군소하천_장신수량_측구공_Sheet3 3" xfId="27311"/>
    <cellStyle name="개_02-포장-1_Book2_인월중군소하천_장신수량_측구공_Sheet3 4" xfId="27312"/>
    <cellStyle name="개_02-포장-1_Book2_인월중군소하천_측구공" xfId="8928"/>
    <cellStyle name="개_02-포장-1_Book2_인월중군소하천_측구공 2" xfId="8929"/>
    <cellStyle name="개_02-포장-1_Book2_인월중군소하천_측구공 2 2" xfId="27313"/>
    <cellStyle name="개_02-포장-1_Book2_인월중군소하천_측구공 2 3" xfId="27314"/>
    <cellStyle name="개_02-포장-1_Book2_인월중군소하천_측구공 2 4" xfId="27315"/>
    <cellStyle name="개_02-포장-1_Book2_인월중군소하천_측구공 3" xfId="27316"/>
    <cellStyle name="개_02-포장-1_Book2_인월중군소하천_측구공 4" xfId="27317"/>
    <cellStyle name="개_02-포장-1_Book2_인월중군소하천_측구공 5" xfId="27318"/>
    <cellStyle name="개_02-포장-1_Book2_인월중군소하천_측구공_Sheet3" xfId="8930"/>
    <cellStyle name="개_02-포장-1_Book2_인월중군소하천_측구공_Sheet3 2" xfId="27319"/>
    <cellStyle name="개_02-포장-1_Book2_인월중군소하천_측구공_Sheet3 3" xfId="27320"/>
    <cellStyle name="개_02-포장-1_Book2_인월중군소하천_측구공_Sheet3 4" xfId="27321"/>
    <cellStyle name="개_02-포장-1_Book2_장신수량" xfId="8931"/>
    <cellStyle name="개_02-포장-1_Book2_장신수량 2" xfId="8932"/>
    <cellStyle name="개_02-포장-1_Book2_장신수량 2 2" xfId="27322"/>
    <cellStyle name="개_02-포장-1_Book2_장신수량 2 3" xfId="27323"/>
    <cellStyle name="개_02-포장-1_Book2_장신수량 2 4" xfId="27324"/>
    <cellStyle name="개_02-포장-1_Book2_장신수량 3" xfId="27325"/>
    <cellStyle name="개_02-포장-1_Book2_장신수량 4" xfId="27326"/>
    <cellStyle name="개_02-포장-1_Book2_장신수량 5" xfId="27327"/>
    <cellStyle name="개_02-포장-1_Book2_장신수량_Sheet3" xfId="8933"/>
    <cellStyle name="개_02-포장-1_Book2_장신수량_Sheet3 2" xfId="27328"/>
    <cellStyle name="개_02-포장-1_Book2_장신수량_Sheet3 3" xfId="27329"/>
    <cellStyle name="개_02-포장-1_Book2_장신수량_Sheet3 4" xfId="27330"/>
    <cellStyle name="개_02-포장-1_Book2_장신수량_상수도" xfId="8934"/>
    <cellStyle name="개_02-포장-1_Book2_장신수량_상수도 2" xfId="8935"/>
    <cellStyle name="개_02-포장-1_Book2_장신수량_상수도 2 2" xfId="27331"/>
    <cellStyle name="개_02-포장-1_Book2_장신수량_상수도 2 3" xfId="27332"/>
    <cellStyle name="개_02-포장-1_Book2_장신수량_상수도 2 4" xfId="27333"/>
    <cellStyle name="개_02-포장-1_Book2_장신수량_상수도 3" xfId="27334"/>
    <cellStyle name="개_02-포장-1_Book2_장신수량_상수도 4" xfId="27335"/>
    <cellStyle name="개_02-포장-1_Book2_장신수량_상수도 5" xfId="27336"/>
    <cellStyle name="개_02-포장-1_Book2_장신수량_상수도_Sheet3" xfId="8936"/>
    <cellStyle name="개_02-포장-1_Book2_장신수량_상수도_Sheet3 2" xfId="27337"/>
    <cellStyle name="개_02-포장-1_Book2_장신수량_상수도_Sheet3 3" xfId="27338"/>
    <cellStyle name="개_02-포장-1_Book2_장신수량_상수도_Sheet3 4" xfId="27339"/>
    <cellStyle name="개_02-포장-1_Book2_장신수량_측구공" xfId="8937"/>
    <cellStyle name="개_02-포장-1_Book2_장신수량_측구공 2" xfId="8938"/>
    <cellStyle name="개_02-포장-1_Book2_장신수량_측구공 2 2" xfId="27340"/>
    <cellStyle name="개_02-포장-1_Book2_장신수량_측구공 2 3" xfId="27341"/>
    <cellStyle name="개_02-포장-1_Book2_장신수량_측구공 2 4" xfId="27342"/>
    <cellStyle name="개_02-포장-1_Book2_장신수량_측구공 3" xfId="27343"/>
    <cellStyle name="개_02-포장-1_Book2_장신수량_측구공 4" xfId="27344"/>
    <cellStyle name="개_02-포장-1_Book2_장신수량_측구공 5" xfId="27345"/>
    <cellStyle name="개_02-포장-1_Book2_장신수량_측구공_Sheet3" xfId="8939"/>
    <cellStyle name="개_02-포장-1_Book2_장신수량_측구공_Sheet3 2" xfId="27346"/>
    <cellStyle name="개_02-포장-1_Book2_장신수량_측구공_Sheet3 3" xfId="27347"/>
    <cellStyle name="개_02-포장-1_Book2_장신수량_측구공_Sheet3 4" xfId="27348"/>
    <cellStyle name="개_02-포장-1_Book2_측구공" xfId="8940"/>
    <cellStyle name="개_02-포장-1_Book2_측구공 2" xfId="8941"/>
    <cellStyle name="개_02-포장-1_Book2_측구공 2 2" xfId="27349"/>
    <cellStyle name="개_02-포장-1_Book2_측구공 2 3" xfId="27350"/>
    <cellStyle name="개_02-포장-1_Book2_측구공 2 4" xfId="27351"/>
    <cellStyle name="개_02-포장-1_Book2_측구공 3" xfId="27352"/>
    <cellStyle name="개_02-포장-1_Book2_측구공 4" xfId="27353"/>
    <cellStyle name="개_02-포장-1_Book2_측구공 5" xfId="27354"/>
    <cellStyle name="개_02-포장-1_Book2_측구공_Sheet3" xfId="8942"/>
    <cellStyle name="개_02-포장-1_Book2_측구공_Sheet3 2" xfId="27355"/>
    <cellStyle name="개_02-포장-1_Book2_측구공_Sheet3 3" xfId="27356"/>
    <cellStyle name="개_02-포장-1_Book2_측구공_Sheet3 4" xfId="27357"/>
    <cellStyle name="개_02-포장-1_Book4" xfId="8943"/>
    <cellStyle name="개_02-포장-1_Book4 2" xfId="8944"/>
    <cellStyle name="개_02-포장-1_Book4 2 2" xfId="27358"/>
    <cellStyle name="개_02-포장-1_Book4 2 3" xfId="27359"/>
    <cellStyle name="개_02-포장-1_Book4 2 4" xfId="27360"/>
    <cellStyle name="개_02-포장-1_Book4 3" xfId="27361"/>
    <cellStyle name="개_02-포장-1_Book4 4" xfId="27362"/>
    <cellStyle name="개_02-포장-1_Book4 5" xfId="27363"/>
    <cellStyle name="개_02-포장-1_Book4_Sheet3" xfId="8945"/>
    <cellStyle name="개_02-포장-1_Book4_Sheet3 2" xfId="27364"/>
    <cellStyle name="개_02-포장-1_Book4_Sheet3 3" xfId="27365"/>
    <cellStyle name="개_02-포장-1_Book4_Sheet3 4" xfId="27366"/>
    <cellStyle name="개_02-포장-1_Book4_도로수량양식" xfId="8946"/>
    <cellStyle name="개_02-포장-1_Book4_도로수량양식 2" xfId="8947"/>
    <cellStyle name="개_02-포장-1_Book4_도로수량양식 2 2" xfId="27367"/>
    <cellStyle name="개_02-포장-1_Book4_도로수량양식 2 3" xfId="27368"/>
    <cellStyle name="개_02-포장-1_Book4_도로수량양식 2 4" xfId="27369"/>
    <cellStyle name="개_02-포장-1_Book4_도로수량양식 3" xfId="27370"/>
    <cellStyle name="개_02-포장-1_Book4_도로수량양식 4" xfId="27371"/>
    <cellStyle name="개_02-포장-1_Book4_도로수량양식 5" xfId="27372"/>
    <cellStyle name="개_02-포장-1_Book4_도로수량양식_Sheet3" xfId="8948"/>
    <cellStyle name="개_02-포장-1_Book4_도로수량양식_Sheet3 2" xfId="27373"/>
    <cellStyle name="개_02-포장-1_Book4_도로수량양식_Sheet3 3" xfId="27374"/>
    <cellStyle name="개_02-포장-1_Book4_도로수량양식_Sheet3 4" xfId="27375"/>
    <cellStyle name="개_02-포장-1_Book4_도로수량양식_백련수량" xfId="8949"/>
    <cellStyle name="개_02-포장-1_Book4_도로수량양식_백련수량 2" xfId="8950"/>
    <cellStyle name="개_02-포장-1_Book4_도로수량양식_백련수량 2 2" xfId="27376"/>
    <cellStyle name="개_02-포장-1_Book4_도로수량양식_백련수량 2 3" xfId="27377"/>
    <cellStyle name="개_02-포장-1_Book4_도로수량양식_백련수량 2 4" xfId="27378"/>
    <cellStyle name="개_02-포장-1_Book4_도로수량양식_백련수량 3" xfId="27379"/>
    <cellStyle name="개_02-포장-1_Book4_도로수량양식_백련수량 4" xfId="27380"/>
    <cellStyle name="개_02-포장-1_Book4_도로수량양식_백련수량 5" xfId="27381"/>
    <cellStyle name="개_02-포장-1_Book4_도로수량양식_백련수량_Sheet3" xfId="8951"/>
    <cellStyle name="개_02-포장-1_Book4_도로수량양식_백련수량_Sheet3 2" xfId="27382"/>
    <cellStyle name="개_02-포장-1_Book4_도로수량양식_백련수량_Sheet3 3" xfId="27383"/>
    <cellStyle name="개_02-포장-1_Book4_도로수량양식_백련수량_Sheet3 4" xfId="27384"/>
    <cellStyle name="개_02-포장-1_Book4_도로수량양식_백련수량_상수도" xfId="8952"/>
    <cellStyle name="개_02-포장-1_Book4_도로수량양식_백련수량_상수도 2" xfId="8953"/>
    <cellStyle name="개_02-포장-1_Book4_도로수량양식_백련수량_상수도 2 2" xfId="27385"/>
    <cellStyle name="개_02-포장-1_Book4_도로수량양식_백련수량_상수도 2 3" xfId="27386"/>
    <cellStyle name="개_02-포장-1_Book4_도로수량양식_백련수량_상수도 2 4" xfId="27387"/>
    <cellStyle name="개_02-포장-1_Book4_도로수량양식_백련수량_상수도 3" xfId="27388"/>
    <cellStyle name="개_02-포장-1_Book4_도로수량양식_백련수량_상수도 4" xfId="27389"/>
    <cellStyle name="개_02-포장-1_Book4_도로수량양식_백련수량_상수도 5" xfId="27390"/>
    <cellStyle name="개_02-포장-1_Book4_도로수량양식_백련수량_상수도_Sheet3" xfId="8954"/>
    <cellStyle name="개_02-포장-1_Book4_도로수량양식_백련수량_상수도_Sheet3 2" xfId="27391"/>
    <cellStyle name="개_02-포장-1_Book4_도로수량양식_백련수량_상수도_Sheet3 3" xfId="27392"/>
    <cellStyle name="개_02-포장-1_Book4_도로수량양식_백련수량_상수도_Sheet3 4" xfId="27393"/>
    <cellStyle name="개_02-포장-1_Book4_도로수량양식_백련수량_측구공" xfId="8955"/>
    <cellStyle name="개_02-포장-1_Book4_도로수량양식_백련수량_측구공 2" xfId="8956"/>
    <cellStyle name="개_02-포장-1_Book4_도로수량양식_백련수량_측구공 2 2" xfId="27394"/>
    <cellStyle name="개_02-포장-1_Book4_도로수량양식_백련수량_측구공 2 3" xfId="27395"/>
    <cellStyle name="개_02-포장-1_Book4_도로수량양식_백련수량_측구공 2 4" xfId="27396"/>
    <cellStyle name="개_02-포장-1_Book4_도로수량양식_백련수량_측구공 3" xfId="27397"/>
    <cellStyle name="개_02-포장-1_Book4_도로수량양식_백련수량_측구공 4" xfId="27398"/>
    <cellStyle name="개_02-포장-1_Book4_도로수량양식_백련수량_측구공 5" xfId="27399"/>
    <cellStyle name="개_02-포장-1_Book4_도로수량양식_백련수량_측구공_Sheet3" xfId="8957"/>
    <cellStyle name="개_02-포장-1_Book4_도로수량양식_백련수량_측구공_Sheet3 2" xfId="27400"/>
    <cellStyle name="개_02-포장-1_Book4_도로수량양식_백련수량_측구공_Sheet3 3" xfId="27401"/>
    <cellStyle name="개_02-포장-1_Book4_도로수량양식_백련수량_측구공_Sheet3 4" xfId="27402"/>
    <cellStyle name="개_02-포장-1_Book4_도로수량양식_상수도" xfId="8958"/>
    <cellStyle name="개_02-포장-1_Book4_도로수량양식_상수도 2" xfId="8959"/>
    <cellStyle name="개_02-포장-1_Book4_도로수량양식_상수도 2 2" xfId="27403"/>
    <cellStyle name="개_02-포장-1_Book4_도로수량양식_상수도 2 3" xfId="27404"/>
    <cellStyle name="개_02-포장-1_Book4_도로수량양식_상수도 2 4" xfId="27405"/>
    <cellStyle name="개_02-포장-1_Book4_도로수량양식_상수도 3" xfId="27406"/>
    <cellStyle name="개_02-포장-1_Book4_도로수량양식_상수도 4" xfId="27407"/>
    <cellStyle name="개_02-포장-1_Book4_도로수량양식_상수도 5" xfId="27408"/>
    <cellStyle name="개_02-포장-1_Book4_도로수량양식_상수도_Sheet3" xfId="8960"/>
    <cellStyle name="개_02-포장-1_Book4_도로수량양식_상수도_Sheet3 2" xfId="27409"/>
    <cellStyle name="개_02-포장-1_Book4_도로수량양식_상수도_Sheet3 3" xfId="27410"/>
    <cellStyle name="개_02-포장-1_Book4_도로수량양식_상수도_Sheet3 4" xfId="27411"/>
    <cellStyle name="개_02-포장-1_Book4_도로수량양식_소광수량" xfId="8961"/>
    <cellStyle name="개_02-포장-1_Book4_도로수량양식_소광수량 2" xfId="8962"/>
    <cellStyle name="개_02-포장-1_Book4_도로수량양식_소광수량 2 2" xfId="27412"/>
    <cellStyle name="개_02-포장-1_Book4_도로수량양식_소광수량 2 3" xfId="27413"/>
    <cellStyle name="개_02-포장-1_Book4_도로수량양식_소광수량 2 4" xfId="27414"/>
    <cellStyle name="개_02-포장-1_Book4_도로수량양식_소광수량 3" xfId="27415"/>
    <cellStyle name="개_02-포장-1_Book4_도로수량양식_소광수량 4" xfId="27416"/>
    <cellStyle name="개_02-포장-1_Book4_도로수량양식_소광수량 5" xfId="27417"/>
    <cellStyle name="개_02-포장-1_Book4_도로수량양식_소광수량_Sheet3" xfId="8963"/>
    <cellStyle name="개_02-포장-1_Book4_도로수량양식_소광수량_Sheet3 2" xfId="27418"/>
    <cellStyle name="개_02-포장-1_Book4_도로수량양식_소광수량_Sheet3 3" xfId="27419"/>
    <cellStyle name="개_02-포장-1_Book4_도로수량양식_소광수량_Sheet3 4" xfId="27420"/>
    <cellStyle name="개_02-포장-1_Book4_도로수량양식_소광수량_상수도" xfId="8964"/>
    <cellStyle name="개_02-포장-1_Book4_도로수량양식_소광수량_상수도 2" xfId="8965"/>
    <cellStyle name="개_02-포장-1_Book4_도로수량양식_소광수량_상수도 2 2" xfId="27421"/>
    <cellStyle name="개_02-포장-1_Book4_도로수량양식_소광수량_상수도 2 3" xfId="27422"/>
    <cellStyle name="개_02-포장-1_Book4_도로수량양식_소광수량_상수도 2 4" xfId="27423"/>
    <cellStyle name="개_02-포장-1_Book4_도로수량양식_소광수량_상수도 3" xfId="27424"/>
    <cellStyle name="개_02-포장-1_Book4_도로수량양식_소광수량_상수도 4" xfId="27425"/>
    <cellStyle name="개_02-포장-1_Book4_도로수량양식_소광수량_상수도 5" xfId="27426"/>
    <cellStyle name="개_02-포장-1_Book4_도로수량양식_소광수량_상수도_Sheet3" xfId="8966"/>
    <cellStyle name="개_02-포장-1_Book4_도로수량양식_소광수량_상수도_Sheet3 2" xfId="27427"/>
    <cellStyle name="개_02-포장-1_Book4_도로수량양식_소광수량_상수도_Sheet3 3" xfId="27428"/>
    <cellStyle name="개_02-포장-1_Book4_도로수량양식_소광수량_상수도_Sheet3 4" xfId="27429"/>
    <cellStyle name="개_02-포장-1_Book4_도로수량양식_소광수량_측구공" xfId="8967"/>
    <cellStyle name="개_02-포장-1_Book4_도로수량양식_소광수량_측구공 2" xfId="8968"/>
    <cellStyle name="개_02-포장-1_Book4_도로수량양식_소광수량_측구공 2 2" xfId="27430"/>
    <cellStyle name="개_02-포장-1_Book4_도로수량양식_소광수량_측구공 2 3" xfId="27431"/>
    <cellStyle name="개_02-포장-1_Book4_도로수량양식_소광수량_측구공 2 4" xfId="27432"/>
    <cellStyle name="개_02-포장-1_Book4_도로수량양식_소광수량_측구공 3" xfId="27433"/>
    <cellStyle name="개_02-포장-1_Book4_도로수량양식_소광수량_측구공 4" xfId="27434"/>
    <cellStyle name="개_02-포장-1_Book4_도로수량양식_소광수량_측구공 5" xfId="27435"/>
    <cellStyle name="개_02-포장-1_Book4_도로수량양식_소광수량_측구공_Sheet3" xfId="8969"/>
    <cellStyle name="개_02-포장-1_Book4_도로수량양식_소광수량_측구공_Sheet3 2" xfId="27436"/>
    <cellStyle name="개_02-포장-1_Book4_도로수량양식_소광수량_측구공_Sheet3 3" xfId="27437"/>
    <cellStyle name="개_02-포장-1_Book4_도로수량양식_소광수량_측구공_Sheet3 4" xfId="27438"/>
    <cellStyle name="개_02-포장-1_Book4_도로수량양식_장신수량" xfId="8970"/>
    <cellStyle name="개_02-포장-1_Book4_도로수량양식_장신수량 2" xfId="8971"/>
    <cellStyle name="개_02-포장-1_Book4_도로수량양식_장신수량 2 2" xfId="27439"/>
    <cellStyle name="개_02-포장-1_Book4_도로수량양식_장신수량 2 3" xfId="27440"/>
    <cellStyle name="개_02-포장-1_Book4_도로수량양식_장신수량 2 4" xfId="27441"/>
    <cellStyle name="개_02-포장-1_Book4_도로수량양식_장신수량 3" xfId="27442"/>
    <cellStyle name="개_02-포장-1_Book4_도로수량양식_장신수량 4" xfId="27443"/>
    <cellStyle name="개_02-포장-1_Book4_도로수량양식_장신수량 5" xfId="27444"/>
    <cellStyle name="개_02-포장-1_Book4_도로수량양식_장신수량_Sheet3" xfId="8972"/>
    <cellStyle name="개_02-포장-1_Book4_도로수량양식_장신수량_Sheet3 2" xfId="27445"/>
    <cellStyle name="개_02-포장-1_Book4_도로수량양식_장신수량_Sheet3 3" xfId="27446"/>
    <cellStyle name="개_02-포장-1_Book4_도로수량양식_장신수량_Sheet3 4" xfId="27447"/>
    <cellStyle name="개_02-포장-1_Book4_도로수량양식_장신수량_상수도" xfId="8973"/>
    <cellStyle name="개_02-포장-1_Book4_도로수량양식_장신수량_상수도 2" xfId="8974"/>
    <cellStyle name="개_02-포장-1_Book4_도로수량양식_장신수량_상수도 2 2" xfId="27448"/>
    <cellStyle name="개_02-포장-1_Book4_도로수량양식_장신수량_상수도 2 3" xfId="27449"/>
    <cellStyle name="개_02-포장-1_Book4_도로수량양식_장신수량_상수도 2 4" xfId="27450"/>
    <cellStyle name="개_02-포장-1_Book4_도로수량양식_장신수량_상수도 3" xfId="27451"/>
    <cellStyle name="개_02-포장-1_Book4_도로수량양식_장신수량_상수도 4" xfId="27452"/>
    <cellStyle name="개_02-포장-1_Book4_도로수량양식_장신수량_상수도 5" xfId="27453"/>
    <cellStyle name="개_02-포장-1_Book4_도로수량양식_장신수량_상수도_Sheet3" xfId="8975"/>
    <cellStyle name="개_02-포장-1_Book4_도로수량양식_장신수량_상수도_Sheet3 2" xfId="27454"/>
    <cellStyle name="개_02-포장-1_Book4_도로수량양식_장신수량_상수도_Sheet3 3" xfId="27455"/>
    <cellStyle name="개_02-포장-1_Book4_도로수량양식_장신수량_상수도_Sheet3 4" xfId="27456"/>
    <cellStyle name="개_02-포장-1_Book4_도로수량양식_장신수량_측구공" xfId="8976"/>
    <cellStyle name="개_02-포장-1_Book4_도로수량양식_장신수량_측구공 2" xfId="8977"/>
    <cellStyle name="개_02-포장-1_Book4_도로수량양식_장신수량_측구공 2 2" xfId="27457"/>
    <cellStyle name="개_02-포장-1_Book4_도로수량양식_장신수량_측구공 2 3" xfId="27458"/>
    <cellStyle name="개_02-포장-1_Book4_도로수량양식_장신수량_측구공 2 4" xfId="27459"/>
    <cellStyle name="개_02-포장-1_Book4_도로수량양식_장신수량_측구공 3" xfId="27460"/>
    <cellStyle name="개_02-포장-1_Book4_도로수량양식_장신수량_측구공 4" xfId="27461"/>
    <cellStyle name="개_02-포장-1_Book4_도로수량양식_장신수량_측구공 5" xfId="27462"/>
    <cellStyle name="개_02-포장-1_Book4_도로수량양식_장신수량_측구공_Sheet3" xfId="8978"/>
    <cellStyle name="개_02-포장-1_Book4_도로수량양식_장신수량_측구공_Sheet3 2" xfId="27463"/>
    <cellStyle name="개_02-포장-1_Book4_도로수량양식_장신수량_측구공_Sheet3 3" xfId="27464"/>
    <cellStyle name="개_02-포장-1_Book4_도로수량양식_장신수량_측구공_Sheet3 4" xfId="27465"/>
    <cellStyle name="개_02-포장-1_Book4_도로수량양식_측구공" xfId="8979"/>
    <cellStyle name="개_02-포장-1_Book4_도로수량양식_측구공 2" xfId="8980"/>
    <cellStyle name="개_02-포장-1_Book4_도로수량양식_측구공 2 2" xfId="27466"/>
    <cellStyle name="개_02-포장-1_Book4_도로수량양식_측구공 2 3" xfId="27467"/>
    <cellStyle name="개_02-포장-1_Book4_도로수량양식_측구공 2 4" xfId="27468"/>
    <cellStyle name="개_02-포장-1_Book4_도로수량양식_측구공 3" xfId="27469"/>
    <cellStyle name="개_02-포장-1_Book4_도로수량양식_측구공 4" xfId="27470"/>
    <cellStyle name="개_02-포장-1_Book4_도로수량양식_측구공 5" xfId="27471"/>
    <cellStyle name="개_02-포장-1_Book4_도로수량양식_측구공_Sheet3" xfId="8981"/>
    <cellStyle name="개_02-포장-1_Book4_도로수량양식_측구공_Sheet3 2" xfId="27472"/>
    <cellStyle name="개_02-포장-1_Book4_도로수량양식_측구공_Sheet3 3" xfId="27473"/>
    <cellStyle name="개_02-포장-1_Book4_도로수량양식_측구공_Sheet3 4" xfId="27474"/>
    <cellStyle name="개_02-포장-1_Book4_백련수량" xfId="8982"/>
    <cellStyle name="개_02-포장-1_Book4_백련수량 2" xfId="8983"/>
    <cellStyle name="개_02-포장-1_Book4_백련수량 2 2" xfId="27475"/>
    <cellStyle name="개_02-포장-1_Book4_백련수량 2 3" xfId="27476"/>
    <cellStyle name="개_02-포장-1_Book4_백련수량 2 4" xfId="27477"/>
    <cellStyle name="개_02-포장-1_Book4_백련수량 3" xfId="27478"/>
    <cellStyle name="개_02-포장-1_Book4_백련수량 4" xfId="27479"/>
    <cellStyle name="개_02-포장-1_Book4_백련수량 5" xfId="27480"/>
    <cellStyle name="개_02-포장-1_Book4_백련수량_Sheet3" xfId="8984"/>
    <cellStyle name="개_02-포장-1_Book4_백련수량_Sheet3 2" xfId="27481"/>
    <cellStyle name="개_02-포장-1_Book4_백련수량_Sheet3 3" xfId="27482"/>
    <cellStyle name="개_02-포장-1_Book4_백련수량_Sheet3 4" xfId="27483"/>
    <cellStyle name="개_02-포장-1_Book4_백련수량_상수도" xfId="8985"/>
    <cellStyle name="개_02-포장-1_Book4_백련수량_상수도 2" xfId="8986"/>
    <cellStyle name="개_02-포장-1_Book4_백련수량_상수도 2 2" xfId="27484"/>
    <cellStyle name="개_02-포장-1_Book4_백련수량_상수도 2 3" xfId="27485"/>
    <cellStyle name="개_02-포장-1_Book4_백련수량_상수도 2 4" xfId="27486"/>
    <cellStyle name="개_02-포장-1_Book4_백련수량_상수도 3" xfId="27487"/>
    <cellStyle name="개_02-포장-1_Book4_백련수량_상수도 4" xfId="27488"/>
    <cellStyle name="개_02-포장-1_Book4_백련수량_상수도 5" xfId="27489"/>
    <cellStyle name="개_02-포장-1_Book4_백련수량_상수도_Sheet3" xfId="8987"/>
    <cellStyle name="개_02-포장-1_Book4_백련수량_상수도_Sheet3 2" xfId="27490"/>
    <cellStyle name="개_02-포장-1_Book4_백련수량_상수도_Sheet3 3" xfId="27491"/>
    <cellStyle name="개_02-포장-1_Book4_백련수량_상수도_Sheet3 4" xfId="27492"/>
    <cellStyle name="개_02-포장-1_Book4_백련수량_측구공" xfId="8988"/>
    <cellStyle name="개_02-포장-1_Book4_백련수량_측구공 2" xfId="8989"/>
    <cellStyle name="개_02-포장-1_Book4_백련수량_측구공 2 2" xfId="27493"/>
    <cellStyle name="개_02-포장-1_Book4_백련수량_측구공 2 3" xfId="27494"/>
    <cellStyle name="개_02-포장-1_Book4_백련수량_측구공 2 4" xfId="27495"/>
    <cellStyle name="개_02-포장-1_Book4_백련수량_측구공 3" xfId="27496"/>
    <cellStyle name="개_02-포장-1_Book4_백련수량_측구공 4" xfId="27497"/>
    <cellStyle name="개_02-포장-1_Book4_백련수량_측구공 5" xfId="27498"/>
    <cellStyle name="개_02-포장-1_Book4_백련수량_측구공_Sheet3" xfId="8990"/>
    <cellStyle name="개_02-포장-1_Book4_백련수량_측구공_Sheet3 2" xfId="27499"/>
    <cellStyle name="개_02-포장-1_Book4_백련수량_측구공_Sheet3 3" xfId="27500"/>
    <cellStyle name="개_02-포장-1_Book4_백련수량_측구공_Sheet3 4" xfId="27501"/>
    <cellStyle name="개_02-포장-1_Book4_상수도" xfId="8991"/>
    <cellStyle name="개_02-포장-1_Book4_상수도 2" xfId="8992"/>
    <cellStyle name="개_02-포장-1_Book4_상수도 2 2" xfId="27502"/>
    <cellStyle name="개_02-포장-1_Book4_상수도 2 3" xfId="27503"/>
    <cellStyle name="개_02-포장-1_Book4_상수도 2 4" xfId="27504"/>
    <cellStyle name="개_02-포장-1_Book4_상수도 3" xfId="27505"/>
    <cellStyle name="개_02-포장-1_Book4_상수도 4" xfId="27506"/>
    <cellStyle name="개_02-포장-1_Book4_상수도 5" xfId="27507"/>
    <cellStyle name="개_02-포장-1_Book4_상수도_Sheet3" xfId="8993"/>
    <cellStyle name="개_02-포장-1_Book4_상수도_Sheet3 2" xfId="27508"/>
    <cellStyle name="개_02-포장-1_Book4_상수도_Sheet3 3" xfId="27509"/>
    <cellStyle name="개_02-포장-1_Book4_상수도_Sheet3 4" xfId="27510"/>
    <cellStyle name="개_02-포장-1_Book4_소광수량" xfId="8994"/>
    <cellStyle name="개_02-포장-1_Book4_소광수량 2" xfId="8995"/>
    <cellStyle name="개_02-포장-1_Book4_소광수량 2 2" xfId="27511"/>
    <cellStyle name="개_02-포장-1_Book4_소광수량 2 3" xfId="27512"/>
    <cellStyle name="개_02-포장-1_Book4_소광수량 2 4" xfId="27513"/>
    <cellStyle name="개_02-포장-1_Book4_소광수량 3" xfId="27514"/>
    <cellStyle name="개_02-포장-1_Book4_소광수량 4" xfId="27515"/>
    <cellStyle name="개_02-포장-1_Book4_소광수량 5" xfId="27516"/>
    <cellStyle name="개_02-포장-1_Book4_소광수량_Sheet3" xfId="8996"/>
    <cellStyle name="개_02-포장-1_Book4_소광수량_Sheet3 2" xfId="27517"/>
    <cellStyle name="개_02-포장-1_Book4_소광수량_Sheet3 3" xfId="27518"/>
    <cellStyle name="개_02-포장-1_Book4_소광수량_Sheet3 4" xfId="27519"/>
    <cellStyle name="개_02-포장-1_Book4_소광수량_상수도" xfId="8997"/>
    <cellStyle name="개_02-포장-1_Book4_소광수량_상수도 2" xfId="8998"/>
    <cellStyle name="개_02-포장-1_Book4_소광수량_상수도 2 2" xfId="27520"/>
    <cellStyle name="개_02-포장-1_Book4_소광수량_상수도 2 3" xfId="27521"/>
    <cellStyle name="개_02-포장-1_Book4_소광수량_상수도 2 4" xfId="27522"/>
    <cellStyle name="개_02-포장-1_Book4_소광수량_상수도 3" xfId="27523"/>
    <cellStyle name="개_02-포장-1_Book4_소광수량_상수도 4" xfId="27524"/>
    <cellStyle name="개_02-포장-1_Book4_소광수량_상수도 5" xfId="27525"/>
    <cellStyle name="개_02-포장-1_Book4_소광수량_상수도_Sheet3" xfId="8999"/>
    <cellStyle name="개_02-포장-1_Book4_소광수량_상수도_Sheet3 2" xfId="27526"/>
    <cellStyle name="개_02-포장-1_Book4_소광수량_상수도_Sheet3 3" xfId="27527"/>
    <cellStyle name="개_02-포장-1_Book4_소광수량_상수도_Sheet3 4" xfId="27528"/>
    <cellStyle name="개_02-포장-1_Book4_소광수량_측구공" xfId="9000"/>
    <cellStyle name="개_02-포장-1_Book4_소광수량_측구공 2" xfId="9001"/>
    <cellStyle name="개_02-포장-1_Book4_소광수량_측구공 2 2" xfId="27529"/>
    <cellStyle name="개_02-포장-1_Book4_소광수량_측구공 2 3" xfId="27530"/>
    <cellStyle name="개_02-포장-1_Book4_소광수량_측구공 2 4" xfId="27531"/>
    <cellStyle name="개_02-포장-1_Book4_소광수량_측구공 3" xfId="27532"/>
    <cellStyle name="개_02-포장-1_Book4_소광수량_측구공 4" xfId="27533"/>
    <cellStyle name="개_02-포장-1_Book4_소광수량_측구공 5" xfId="27534"/>
    <cellStyle name="개_02-포장-1_Book4_소광수량_측구공_Sheet3" xfId="9002"/>
    <cellStyle name="개_02-포장-1_Book4_소광수량_측구공_Sheet3 2" xfId="27535"/>
    <cellStyle name="개_02-포장-1_Book4_소광수량_측구공_Sheet3 3" xfId="27536"/>
    <cellStyle name="개_02-포장-1_Book4_소광수량_측구공_Sheet3 4" xfId="27537"/>
    <cellStyle name="개_02-포장-1_Book4_수량산출" xfId="9003"/>
    <cellStyle name="개_02-포장-1_Book4_수량산출 2" xfId="9004"/>
    <cellStyle name="개_02-포장-1_Book4_수량산출 2 2" xfId="27538"/>
    <cellStyle name="개_02-포장-1_Book4_수량산출 2 3" xfId="27539"/>
    <cellStyle name="개_02-포장-1_Book4_수량산출 2 4" xfId="27540"/>
    <cellStyle name="개_02-포장-1_Book4_수량산출 3" xfId="27541"/>
    <cellStyle name="개_02-포장-1_Book4_수량산출 4" xfId="27542"/>
    <cellStyle name="개_02-포장-1_Book4_수량산출 5" xfId="27543"/>
    <cellStyle name="개_02-포장-1_Book4_수량산출_Sheet3" xfId="9005"/>
    <cellStyle name="개_02-포장-1_Book4_수량산출_Sheet3 2" xfId="27544"/>
    <cellStyle name="개_02-포장-1_Book4_수량산출_Sheet3 3" xfId="27545"/>
    <cellStyle name="개_02-포장-1_Book4_수량산출_Sheet3 4" xfId="27546"/>
    <cellStyle name="개_02-포장-1_Book4_수량산출_백련수량" xfId="9006"/>
    <cellStyle name="개_02-포장-1_Book4_수량산출_백련수량 2" xfId="9007"/>
    <cellStyle name="개_02-포장-1_Book4_수량산출_백련수량 2 2" xfId="27547"/>
    <cellStyle name="개_02-포장-1_Book4_수량산출_백련수량 2 3" xfId="27548"/>
    <cellStyle name="개_02-포장-1_Book4_수량산출_백련수량 2 4" xfId="27549"/>
    <cellStyle name="개_02-포장-1_Book4_수량산출_백련수량 3" xfId="27550"/>
    <cellStyle name="개_02-포장-1_Book4_수량산출_백련수량 4" xfId="27551"/>
    <cellStyle name="개_02-포장-1_Book4_수량산출_백련수량 5" xfId="27552"/>
    <cellStyle name="개_02-포장-1_Book4_수량산출_백련수량_Sheet3" xfId="9008"/>
    <cellStyle name="개_02-포장-1_Book4_수량산출_백련수량_Sheet3 2" xfId="27553"/>
    <cellStyle name="개_02-포장-1_Book4_수량산출_백련수량_Sheet3 3" xfId="27554"/>
    <cellStyle name="개_02-포장-1_Book4_수량산출_백련수량_Sheet3 4" xfId="27555"/>
    <cellStyle name="개_02-포장-1_Book4_수량산출_백련수량_상수도" xfId="9009"/>
    <cellStyle name="개_02-포장-1_Book4_수량산출_백련수량_상수도 2" xfId="9010"/>
    <cellStyle name="개_02-포장-1_Book4_수량산출_백련수량_상수도 2 2" xfId="27556"/>
    <cellStyle name="개_02-포장-1_Book4_수량산출_백련수량_상수도 2 3" xfId="27557"/>
    <cellStyle name="개_02-포장-1_Book4_수량산출_백련수량_상수도 2 4" xfId="27558"/>
    <cellStyle name="개_02-포장-1_Book4_수량산출_백련수량_상수도 3" xfId="27559"/>
    <cellStyle name="개_02-포장-1_Book4_수량산출_백련수량_상수도 4" xfId="27560"/>
    <cellStyle name="개_02-포장-1_Book4_수량산출_백련수량_상수도 5" xfId="27561"/>
    <cellStyle name="개_02-포장-1_Book4_수량산출_백련수량_상수도_Sheet3" xfId="9011"/>
    <cellStyle name="개_02-포장-1_Book4_수량산출_백련수량_상수도_Sheet3 2" xfId="27562"/>
    <cellStyle name="개_02-포장-1_Book4_수량산출_백련수량_상수도_Sheet3 3" xfId="27563"/>
    <cellStyle name="개_02-포장-1_Book4_수량산출_백련수량_상수도_Sheet3 4" xfId="27564"/>
    <cellStyle name="개_02-포장-1_Book4_수량산출_백련수량_측구공" xfId="9012"/>
    <cellStyle name="개_02-포장-1_Book4_수량산출_백련수량_측구공 2" xfId="9013"/>
    <cellStyle name="개_02-포장-1_Book4_수량산출_백련수량_측구공 2 2" xfId="27565"/>
    <cellStyle name="개_02-포장-1_Book4_수량산출_백련수량_측구공 2 3" xfId="27566"/>
    <cellStyle name="개_02-포장-1_Book4_수량산출_백련수량_측구공 2 4" xfId="27567"/>
    <cellStyle name="개_02-포장-1_Book4_수량산출_백련수량_측구공 3" xfId="27568"/>
    <cellStyle name="개_02-포장-1_Book4_수량산출_백련수량_측구공 4" xfId="27569"/>
    <cellStyle name="개_02-포장-1_Book4_수량산출_백련수량_측구공 5" xfId="27570"/>
    <cellStyle name="개_02-포장-1_Book4_수량산출_백련수량_측구공_Sheet3" xfId="9014"/>
    <cellStyle name="개_02-포장-1_Book4_수량산출_백련수량_측구공_Sheet3 2" xfId="27571"/>
    <cellStyle name="개_02-포장-1_Book4_수량산출_백련수량_측구공_Sheet3 3" xfId="27572"/>
    <cellStyle name="개_02-포장-1_Book4_수량산출_백련수량_측구공_Sheet3 4" xfId="27573"/>
    <cellStyle name="개_02-포장-1_Book4_수량산출_상수도" xfId="9015"/>
    <cellStyle name="개_02-포장-1_Book4_수량산출_상수도 2" xfId="9016"/>
    <cellStyle name="개_02-포장-1_Book4_수량산출_상수도 2 2" xfId="27574"/>
    <cellStyle name="개_02-포장-1_Book4_수량산출_상수도 2 3" xfId="27575"/>
    <cellStyle name="개_02-포장-1_Book4_수량산출_상수도 2 4" xfId="27576"/>
    <cellStyle name="개_02-포장-1_Book4_수량산출_상수도 3" xfId="27577"/>
    <cellStyle name="개_02-포장-1_Book4_수량산출_상수도 4" xfId="27578"/>
    <cellStyle name="개_02-포장-1_Book4_수량산출_상수도 5" xfId="27579"/>
    <cellStyle name="개_02-포장-1_Book4_수량산출_상수도_Sheet3" xfId="9017"/>
    <cellStyle name="개_02-포장-1_Book4_수량산출_상수도_Sheet3 2" xfId="27580"/>
    <cellStyle name="개_02-포장-1_Book4_수량산출_상수도_Sheet3 3" xfId="27581"/>
    <cellStyle name="개_02-포장-1_Book4_수량산출_상수도_Sheet3 4" xfId="27582"/>
    <cellStyle name="개_02-포장-1_Book4_수량산출_소광수량" xfId="9018"/>
    <cellStyle name="개_02-포장-1_Book4_수량산출_소광수량 2" xfId="9019"/>
    <cellStyle name="개_02-포장-1_Book4_수량산출_소광수량 2 2" xfId="27583"/>
    <cellStyle name="개_02-포장-1_Book4_수량산출_소광수량 2 3" xfId="27584"/>
    <cellStyle name="개_02-포장-1_Book4_수량산출_소광수량 2 4" xfId="27585"/>
    <cellStyle name="개_02-포장-1_Book4_수량산출_소광수량 3" xfId="27586"/>
    <cellStyle name="개_02-포장-1_Book4_수량산출_소광수량 4" xfId="27587"/>
    <cellStyle name="개_02-포장-1_Book4_수량산출_소광수량 5" xfId="27588"/>
    <cellStyle name="개_02-포장-1_Book4_수량산출_소광수량_Sheet3" xfId="9020"/>
    <cellStyle name="개_02-포장-1_Book4_수량산출_소광수량_Sheet3 2" xfId="27589"/>
    <cellStyle name="개_02-포장-1_Book4_수량산출_소광수량_Sheet3 3" xfId="27590"/>
    <cellStyle name="개_02-포장-1_Book4_수량산출_소광수량_Sheet3 4" xfId="27591"/>
    <cellStyle name="개_02-포장-1_Book4_수량산출_소광수량_상수도" xfId="9021"/>
    <cellStyle name="개_02-포장-1_Book4_수량산출_소광수량_상수도 2" xfId="9022"/>
    <cellStyle name="개_02-포장-1_Book4_수량산출_소광수량_상수도 2 2" xfId="27592"/>
    <cellStyle name="개_02-포장-1_Book4_수량산출_소광수량_상수도 2 3" xfId="27593"/>
    <cellStyle name="개_02-포장-1_Book4_수량산출_소광수량_상수도 2 4" xfId="27594"/>
    <cellStyle name="개_02-포장-1_Book4_수량산출_소광수량_상수도 3" xfId="27595"/>
    <cellStyle name="개_02-포장-1_Book4_수량산출_소광수량_상수도 4" xfId="27596"/>
    <cellStyle name="개_02-포장-1_Book4_수량산출_소광수량_상수도 5" xfId="27597"/>
    <cellStyle name="개_02-포장-1_Book4_수량산출_소광수량_상수도_Sheet3" xfId="9023"/>
    <cellStyle name="개_02-포장-1_Book4_수량산출_소광수량_상수도_Sheet3 2" xfId="27598"/>
    <cellStyle name="개_02-포장-1_Book4_수량산출_소광수량_상수도_Sheet3 3" xfId="27599"/>
    <cellStyle name="개_02-포장-1_Book4_수량산출_소광수량_상수도_Sheet3 4" xfId="27600"/>
    <cellStyle name="개_02-포장-1_Book4_수량산출_소광수량_측구공" xfId="9024"/>
    <cellStyle name="개_02-포장-1_Book4_수량산출_소광수량_측구공 2" xfId="9025"/>
    <cellStyle name="개_02-포장-1_Book4_수량산출_소광수량_측구공 2 2" xfId="27601"/>
    <cellStyle name="개_02-포장-1_Book4_수량산출_소광수량_측구공 2 3" xfId="27602"/>
    <cellStyle name="개_02-포장-1_Book4_수량산출_소광수량_측구공 2 4" xfId="27603"/>
    <cellStyle name="개_02-포장-1_Book4_수량산출_소광수량_측구공 3" xfId="27604"/>
    <cellStyle name="개_02-포장-1_Book4_수량산출_소광수량_측구공 4" xfId="27605"/>
    <cellStyle name="개_02-포장-1_Book4_수량산출_소광수량_측구공 5" xfId="27606"/>
    <cellStyle name="개_02-포장-1_Book4_수량산출_소광수량_측구공_Sheet3" xfId="9026"/>
    <cellStyle name="개_02-포장-1_Book4_수량산출_소광수량_측구공_Sheet3 2" xfId="27607"/>
    <cellStyle name="개_02-포장-1_Book4_수량산출_소광수량_측구공_Sheet3 3" xfId="27608"/>
    <cellStyle name="개_02-포장-1_Book4_수량산출_소광수량_측구공_Sheet3 4" xfId="27609"/>
    <cellStyle name="개_02-포장-1_Book4_수량산출_장신수량" xfId="9027"/>
    <cellStyle name="개_02-포장-1_Book4_수량산출_장신수량 2" xfId="9028"/>
    <cellStyle name="개_02-포장-1_Book4_수량산출_장신수량 2 2" xfId="27610"/>
    <cellStyle name="개_02-포장-1_Book4_수량산출_장신수량 2 3" xfId="27611"/>
    <cellStyle name="개_02-포장-1_Book4_수량산출_장신수량 2 4" xfId="27612"/>
    <cellStyle name="개_02-포장-1_Book4_수량산출_장신수량 3" xfId="27613"/>
    <cellStyle name="개_02-포장-1_Book4_수량산출_장신수량 4" xfId="27614"/>
    <cellStyle name="개_02-포장-1_Book4_수량산출_장신수량 5" xfId="27615"/>
    <cellStyle name="개_02-포장-1_Book4_수량산출_장신수량_Sheet3" xfId="9029"/>
    <cellStyle name="개_02-포장-1_Book4_수량산출_장신수량_Sheet3 2" xfId="27616"/>
    <cellStyle name="개_02-포장-1_Book4_수량산출_장신수량_Sheet3 3" xfId="27617"/>
    <cellStyle name="개_02-포장-1_Book4_수량산출_장신수량_Sheet3 4" xfId="27618"/>
    <cellStyle name="개_02-포장-1_Book4_수량산출_장신수량_상수도" xfId="9030"/>
    <cellStyle name="개_02-포장-1_Book4_수량산출_장신수량_상수도 2" xfId="9031"/>
    <cellStyle name="개_02-포장-1_Book4_수량산출_장신수량_상수도 2 2" xfId="27619"/>
    <cellStyle name="개_02-포장-1_Book4_수량산출_장신수량_상수도 2 3" xfId="27620"/>
    <cellStyle name="개_02-포장-1_Book4_수량산출_장신수량_상수도 2 4" xfId="27621"/>
    <cellStyle name="개_02-포장-1_Book4_수량산출_장신수량_상수도 3" xfId="27622"/>
    <cellStyle name="개_02-포장-1_Book4_수량산출_장신수량_상수도 4" xfId="27623"/>
    <cellStyle name="개_02-포장-1_Book4_수량산출_장신수량_상수도 5" xfId="27624"/>
    <cellStyle name="개_02-포장-1_Book4_수량산출_장신수량_상수도_Sheet3" xfId="9032"/>
    <cellStyle name="개_02-포장-1_Book4_수량산출_장신수량_상수도_Sheet3 2" xfId="27625"/>
    <cellStyle name="개_02-포장-1_Book4_수량산출_장신수량_상수도_Sheet3 3" xfId="27626"/>
    <cellStyle name="개_02-포장-1_Book4_수량산출_장신수량_상수도_Sheet3 4" xfId="27627"/>
    <cellStyle name="개_02-포장-1_Book4_수량산출_장신수량_측구공" xfId="9033"/>
    <cellStyle name="개_02-포장-1_Book4_수량산출_장신수량_측구공 2" xfId="9034"/>
    <cellStyle name="개_02-포장-1_Book4_수량산출_장신수량_측구공 2 2" xfId="27628"/>
    <cellStyle name="개_02-포장-1_Book4_수량산출_장신수량_측구공 2 3" xfId="27629"/>
    <cellStyle name="개_02-포장-1_Book4_수량산출_장신수량_측구공 2 4" xfId="27630"/>
    <cellStyle name="개_02-포장-1_Book4_수량산출_장신수량_측구공 3" xfId="27631"/>
    <cellStyle name="개_02-포장-1_Book4_수량산출_장신수량_측구공 4" xfId="27632"/>
    <cellStyle name="개_02-포장-1_Book4_수량산출_장신수량_측구공 5" xfId="27633"/>
    <cellStyle name="개_02-포장-1_Book4_수량산출_장신수량_측구공_Sheet3" xfId="9035"/>
    <cellStyle name="개_02-포장-1_Book4_수량산출_장신수량_측구공_Sheet3 2" xfId="27634"/>
    <cellStyle name="개_02-포장-1_Book4_수량산출_장신수량_측구공_Sheet3 3" xfId="27635"/>
    <cellStyle name="개_02-포장-1_Book4_수량산출_장신수량_측구공_Sheet3 4" xfId="27636"/>
    <cellStyle name="개_02-포장-1_Book4_수량산출_측구공" xfId="9036"/>
    <cellStyle name="개_02-포장-1_Book4_수량산출_측구공 2" xfId="9037"/>
    <cellStyle name="개_02-포장-1_Book4_수량산출_측구공 2 2" xfId="27637"/>
    <cellStyle name="개_02-포장-1_Book4_수량산출_측구공 2 3" xfId="27638"/>
    <cellStyle name="개_02-포장-1_Book4_수량산출_측구공 2 4" xfId="27639"/>
    <cellStyle name="개_02-포장-1_Book4_수량산출_측구공 3" xfId="27640"/>
    <cellStyle name="개_02-포장-1_Book4_수량산출_측구공 4" xfId="27641"/>
    <cellStyle name="개_02-포장-1_Book4_수량산출_측구공 5" xfId="27642"/>
    <cellStyle name="개_02-포장-1_Book4_수량산출_측구공_Sheet3" xfId="9038"/>
    <cellStyle name="개_02-포장-1_Book4_수량산출_측구공_Sheet3 2" xfId="27643"/>
    <cellStyle name="개_02-포장-1_Book4_수량산출_측구공_Sheet3 3" xfId="27644"/>
    <cellStyle name="개_02-포장-1_Book4_수량산출_측구공_Sheet3 4" xfId="27645"/>
    <cellStyle name="개_02-포장-1_Book4_인월중군소하천" xfId="9039"/>
    <cellStyle name="개_02-포장-1_Book4_인월중군소하천 2" xfId="9040"/>
    <cellStyle name="개_02-포장-1_Book4_인월중군소하천 2 2" xfId="27646"/>
    <cellStyle name="개_02-포장-1_Book4_인월중군소하천 2 3" xfId="27647"/>
    <cellStyle name="개_02-포장-1_Book4_인월중군소하천 2 4" xfId="27648"/>
    <cellStyle name="개_02-포장-1_Book4_인월중군소하천 3" xfId="27649"/>
    <cellStyle name="개_02-포장-1_Book4_인월중군소하천 4" xfId="27650"/>
    <cellStyle name="개_02-포장-1_Book4_인월중군소하천 5" xfId="27651"/>
    <cellStyle name="개_02-포장-1_Book4_인월중군소하천_Sheet3" xfId="9041"/>
    <cellStyle name="개_02-포장-1_Book4_인월중군소하천_Sheet3 2" xfId="27652"/>
    <cellStyle name="개_02-포장-1_Book4_인월중군소하천_Sheet3 3" xfId="27653"/>
    <cellStyle name="개_02-포장-1_Book4_인월중군소하천_Sheet3 4" xfId="27654"/>
    <cellStyle name="개_02-포장-1_Book4_인월중군소하천_백련수량" xfId="9042"/>
    <cellStyle name="개_02-포장-1_Book4_인월중군소하천_백련수량 2" xfId="9043"/>
    <cellStyle name="개_02-포장-1_Book4_인월중군소하천_백련수량 2 2" xfId="27655"/>
    <cellStyle name="개_02-포장-1_Book4_인월중군소하천_백련수량 2 3" xfId="27656"/>
    <cellStyle name="개_02-포장-1_Book4_인월중군소하천_백련수량 2 4" xfId="27657"/>
    <cellStyle name="개_02-포장-1_Book4_인월중군소하천_백련수량 3" xfId="27658"/>
    <cellStyle name="개_02-포장-1_Book4_인월중군소하천_백련수량 4" xfId="27659"/>
    <cellStyle name="개_02-포장-1_Book4_인월중군소하천_백련수량 5" xfId="27660"/>
    <cellStyle name="개_02-포장-1_Book4_인월중군소하천_백련수량_Sheet3" xfId="9044"/>
    <cellStyle name="개_02-포장-1_Book4_인월중군소하천_백련수량_Sheet3 2" xfId="27661"/>
    <cellStyle name="개_02-포장-1_Book4_인월중군소하천_백련수량_Sheet3 3" xfId="27662"/>
    <cellStyle name="개_02-포장-1_Book4_인월중군소하천_백련수량_Sheet3 4" xfId="27663"/>
    <cellStyle name="개_02-포장-1_Book4_인월중군소하천_백련수량_상수도" xfId="9045"/>
    <cellStyle name="개_02-포장-1_Book4_인월중군소하천_백련수량_상수도 2" xfId="9046"/>
    <cellStyle name="개_02-포장-1_Book4_인월중군소하천_백련수량_상수도 2 2" xfId="27664"/>
    <cellStyle name="개_02-포장-1_Book4_인월중군소하천_백련수량_상수도 2 3" xfId="27665"/>
    <cellStyle name="개_02-포장-1_Book4_인월중군소하천_백련수량_상수도 2 4" xfId="27666"/>
    <cellStyle name="개_02-포장-1_Book4_인월중군소하천_백련수량_상수도 3" xfId="27667"/>
    <cellStyle name="개_02-포장-1_Book4_인월중군소하천_백련수량_상수도 4" xfId="27668"/>
    <cellStyle name="개_02-포장-1_Book4_인월중군소하천_백련수량_상수도 5" xfId="27669"/>
    <cellStyle name="개_02-포장-1_Book4_인월중군소하천_백련수량_상수도_Sheet3" xfId="9047"/>
    <cellStyle name="개_02-포장-1_Book4_인월중군소하천_백련수량_상수도_Sheet3 2" xfId="27670"/>
    <cellStyle name="개_02-포장-1_Book4_인월중군소하천_백련수량_상수도_Sheet3 3" xfId="27671"/>
    <cellStyle name="개_02-포장-1_Book4_인월중군소하천_백련수량_상수도_Sheet3 4" xfId="27672"/>
    <cellStyle name="개_02-포장-1_Book4_인월중군소하천_백련수량_측구공" xfId="9048"/>
    <cellStyle name="개_02-포장-1_Book4_인월중군소하천_백련수량_측구공 2" xfId="9049"/>
    <cellStyle name="개_02-포장-1_Book4_인월중군소하천_백련수량_측구공 2 2" xfId="27673"/>
    <cellStyle name="개_02-포장-1_Book4_인월중군소하천_백련수량_측구공 2 3" xfId="27674"/>
    <cellStyle name="개_02-포장-1_Book4_인월중군소하천_백련수량_측구공 2 4" xfId="27675"/>
    <cellStyle name="개_02-포장-1_Book4_인월중군소하천_백련수량_측구공 3" xfId="27676"/>
    <cellStyle name="개_02-포장-1_Book4_인월중군소하천_백련수량_측구공 4" xfId="27677"/>
    <cellStyle name="개_02-포장-1_Book4_인월중군소하천_백련수량_측구공 5" xfId="27678"/>
    <cellStyle name="개_02-포장-1_Book4_인월중군소하천_백련수량_측구공_Sheet3" xfId="9050"/>
    <cellStyle name="개_02-포장-1_Book4_인월중군소하천_백련수량_측구공_Sheet3 2" xfId="27679"/>
    <cellStyle name="개_02-포장-1_Book4_인월중군소하천_백련수량_측구공_Sheet3 3" xfId="27680"/>
    <cellStyle name="개_02-포장-1_Book4_인월중군소하천_백련수량_측구공_Sheet3 4" xfId="27681"/>
    <cellStyle name="개_02-포장-1_Book4_인월중군소하천_상수도" xfId="9051"/>
    <cellStyle name="개_02-포장-1_Book4_인월중군소하천_상수도 2" xfId="9052"/>
    <cellStyle name="개_02-포장-1_Book4_인월중군소하천_상수도 2 2" xfId="27682"/>
    <cellStyle name="개_02-포장-1_Book4_인월중군소하천_상수도 2 3" xfId="27683"/>
    <cellStyle name="개_02-포장-1_Book4_인월중군소하천_상수도 2 4" xfId="27684"/>
    <cellStyle name="개_02-포장-1_Book4_인월중군소하천_상수도 3" xfId="27685"/>
    <cellStyle name="개_02-포장-1_Book4_인월중군소하천_상수도 4" xfId="27686"/>
    <cellStyle name="개_02-포장-1_Book4_인월중군소하천_상수도 5" xfId="27687"/>
    <cellStyle name="개_02-포장-1_Book4_인월중군소하천_상수도_Sheet3" xfId="9053"/>
    <cellStyle name="개_02-포장-1_Book4_인월중군소하천_상수도_Sheet3 2" xfId="27688"/>
    <cellStyle name="개_02-포장-1_Book4_인월중군소하천_상수도_Sheet3 3" xfId="27689"/>
    <cellStyle name="개_02-포장-1_Book4_인월중군소하천_상수도_Sheet3 4" xfId="27690"/>
    <cellStyle name="개_02-포장-1_Book4_인월중군소하천_소광수량" xfId="9054"/>
    <cellStyle name="개_02-포장-1_Book4_인월중군소하천_소광수량 2" xfId="9055"/>
    <cellStyle name="개_02-포장-1_Book4_인월중군소하천_소광수량 2 2" xfId="27691"/>
    <cellStyle name="개_02-포장-1_Book4_인월중군소하천_소광수량 2 3" xfId="27692"/>
    <cellStyle name="개_02-포장-1_Book4_인월중군소하천_소광수량 2 4" xfId="27693"/>
    <cellStyle name="개_02-포장-1_Book4_인월중군소하천_소광수량 3" xfId="27694"/>
    <cellStyle name="개_02-포장-1_Book4_인월중군소하천_소광수량 4" xfId="27695"/>
    <cellStyle name="개_02-포장-1_Book4_인월중군소하천_소광수량 5" xfId="27696"/>
    <cellStyle name="개_02-포장-1_Book4_인월중군소하천_소광수량_Sheet3" xfId="9056"/>
    <cellStyle name="개_02-포장-1_Book4_인월중군소하천_소광수량_Sheet3 2" xfId="27697"/>
    <cellStyle name="개_02-포장-1_Book4_인월중군소하천_소광수량_Sheet3 3" xfId="27698"/>
    <cellStyle name="개_02-포장-1_Book4_인월중군소하천_소광수량_Sheet3 4" xfId="27699"/>
    <cellStyle name="개_02-포장-1_Book4_인월중군소하천_소광수량_상수도" xfId="9057"/>
    <cellStyle name="개_02-포장-1_Book4_인월중군소하천_소광수량_상수도 2" xfId="9058"/>
    <cellStyle name="개_02-포장-1_Book4_인월중군소하천_소광수량_상수도 2 2" xfId="27700"/>
    <cellStyle name="개_02-포장-1_Book4_인월중군소하천_소광수량_상수도 2 3" xfId="27701"/>
    <cellStyle name="개_02-포장-1_Book4_인월중군소하천_소광수량_상수도 2 4" xfId="27702"/>
    <cellStyle name="개_02-포장-1_Book4_인월중군소하천_소광수량_상수도 3" xfId="27703"/>
    <cellStyle name="개_02-포장-1_Book4_인월중군소하천_소광수량_상수도 4" xfId="27704"/>
    <cellStyle name="개_02-포장-1_Book4_인월중군소하천_소광수량_상수도 5" xfId="27705"/>
    <cellStyle name="개_02-포장-1_Book4_인월중군소하천_소광수량_상수도_Sheet3" xfId="9059"/>
    <cellStyle name="개_02-포장-1_Book4_인월중군소하천_소광수량_상수도_Sheet3 2" xfId="27706"/>
    <cellStyle name="개_02-포장-1_Book4_인월중군소하천_소광수량_상수도_Sheet3 3" xfId="27707"/>
    <cellStyle name="개_02-포장-1_Book4_인월중군소하천_소광수량_상수도_Sheet3 4" xfId="27708"/>
    <cellStyle name="개_02-포장-1_Book4_인월중군소하천_소광수량_측구공" xfId="9060"/>
    <cellStyle name="개_02-포장-1_Book4_인월중군소하천_소광수량_측구공 2" xfId="9061"/>
    <cellStyle name="개_02-포장-1_Book4_인월중군소하천_소광수량_측구공 2 2" xfId="27709"/>
    <cellStyle name="개_02-포장-1_Book4_인월중군소하천_소광수량_측구공 2 3" xfId="27710"/>
    <cellStyle name="개_02-포장-1_Book4_인월중군소하천_소광수량_측구공 2 4" xfId="27711"/>
    <cellStyle name="개_02-포장-1_Book4_인월중군소하천_소광수량_측구공 3" xfId="27712"/>
    <cellStyle name="개_02-포장-1_Book4_인월중군소하천_소광수량_측구공 4" xfId="27713"/>
    <cellStyle name="개_02-포장-1_Book4_인월중군소하천_소광수량_측구공 5" xfId="27714"/>
    <cellStyle name="개_02-포장-1_Book4_인월중군소하천_소광수량_측구공_Sheet3" xfId="9062"/>
    <cellStyle name="개_02-포장-1_Book4_인월중군소하천_소광수량_측구공_Sheet3 2" xfId="27715"/>
    <cellStyle name="개_02-포장-1_Book4_인월중군소하천_소광수량_측구공_Sheet3 3" xfId="27716"/>
    <cellStyle name="개_02-포장-1_Book4_인월중군소하천_소광수량_측구공_Sheet3 4" xfId="27717"/>
    <cellStyle name="개_02-포장-1_Book4_인월중군소하천_장신수량" xfId="9063"/>
    <cellStyle name="개_02-포장-1_Book4_인월중군소하천_장신수량 2" xfId="9064"/>
    <cellStyle name="개_02-포장-1_Book4_인월중군소하천_장신수량 2 2" xfId="27718"/>
    <cellStyle name="개_02-포장-1_Book4_인월중군소하천_장신수량 2 3" xfId="27719"/>
    <cellStyle name="개_02-포장-1_Book4_인월중군소하천_장신수량 2 4" xfId="27720"/>
    <cellStyle name="개_02-포장-1_Book4_인월중군소하천_장신수량 3" xfId="27721"/>
    <cellStyle name="개_02-포장-1_Book4_인월중군소하천_장신수량 4" xfId="27722"/>
    <cellStyle name="개_02-포장-1_Book4_인월중군소하천_장신수량 5" xfId="27723"/>
    <cellStyle name="개_02-포장-1_Book4_인월중군소하천_장신수량_Sheet3" xfId="9065"/>
    <cellStyle name="개_02-포장-1_Book4_인월중군소하천_장신수량_Sheet3 2" xfId="27724"/>
    <cellStyle name="개_02-포장-1_Book4_인월중군소하천_장신수량_Sheet3 3" xfId="27725"/>
    <cellStyle name="개_02-포장-1_Book4_인월중군소하천_장신수량_Sheet3 4" xfId="27726"/>
    <cellStyle name="개_02-포장-1_Book4_인월중군소하천_장신수량_상수도" xfId="9066"/>
    <cellStyle name="개_02-포장-1_Book4_인월중군소하천_장신수량_상수도 2" xfId="9067"/>
    <cellStyle name="개_02-포장-1_Book4_인월중군소하천_장신수량_상수도 2 2" xfId="27727"/>
    <cellStyle name="개_02-포장-1_Book4_인월중군소하천_장신수량_상수도 2 3" xfId="27728"/>
    <cellStyle name="개_02-포장-1_Book4_인월중군소하천_장신수량_상수도 2 4" xfId="27729"/>
    <cellStyle name="개_02-포장-1_Book4_인월중군소하천_장신수량_상수도 3" xfId="27730"/>
    <cellStyle name="개_02-포장-1_Book4_인월중군소하천_장신수량_상수도 4" xfId="27731"/>
    <cellStyle name="개_02-포장-1_Book4_인월중군소하천_장신수량_상수도 5" xfId="27732"/>
    <cellStyle name="개_02-포장-1_Book4_인월중군소하천_장신수량_상수도_Sheet3" xfId="9068"/>
    <cellStyle name="개_02-포장-1_Book4_인월중군소하천_장신수량_상수도_Sheet3 2" xfId="27733"/>
    <cellStyle name="개_02-포장-1_Book4_인월중군소하천_장신수량_상수도_Sheet3 3" xfId="27734"/>
    <cellStyle name="개_02-포장-1_Book4_인월중군소하천_장신수량_상수도_Sheet3 4" xfId="27735"/>
    <cellStyle name="개_02-포장-1_Book4_인월중군소하천_장신수량_측구공" xfId="9069"/>
    <cellStyle name="개_02-포장-1_Book4_인월중군소하천_장신수량_측구공 2" xfId="9070"/>
    <cellStyle name="개_02-포장-1_Book4_인월중군소하천_장신수량_측구공 2 2" xfId="27736"/>
    <cellStyle name="개_02-포장-1_Book4_인월중군소하천_장신수량_측구공 2 3" xfId="27737"/>
    <cellStyle name="개_02-포장-1_Book4_인월중군소하천_장신수량_측구공 2 4" xfId="27738"/>
    <cellStyle name="개_02-포장-1_Book4_인월중군소하천_장신수량_측구공 3" xfId="27739"/>
    <cellStyle name="개_02-포장-1_Book4_인월중군소하천_장신수량_측구공 4" xfId="27740"/>
    <cellStyle name="개_02-포장-1_Book4_인월중군소하천_장신수량_측구공 5" xfId="27741"/>
    <cellStyle name="개_02-포장-1_Book4_인월중군소하천_장신수량_측구공_Sheet3" xfId="9071"/>
    <cellStyle name="개_02-포장-1_Book4_인월중군소하천_장신수량_측구공_Sheet3 2" xfId="27742"/>
    <cellStyle name="개_02-포장-1_Book4_인월중군소하천_장신수량_측구공_Sheet3 3" xfId="27743"/>
    <cellStyle name="개_02-포장-1_Book4_인월중군소하천_장신수량_측구공_Sheet3 4" xfId="27744"/>
    <cellStyle name="개_02-포장-1_Book4_인월중군소하천_측구공" xfId="9072"/>
    <cellStyle name="개_02-포장-1_Book4_인월중군소하천_측구공 2" xfId="9073"/>
    <cellStyle name="개_02-포장-1_Book4_인월중군소하천_측구공 2 2" xfId="27745"/>
    <cellStyle name="개_02-포장-1_Book4_인월중군소하천_측구공 2 3" xfId="27746"/>
    <cellStyle name="개_02-포장-1_Book4_인월중군소하천_측구공 2 4" xfId="27747"/>
    <cellStyle name="개_02-포장-1_Book4_인월중군소하천_측구공 3" xfId="27748"/>
    <cellStyle name="개_02-포장-1_Book4_인월중군소하천_측구공 4" xfId="27749"/>
    <cellStyle name="개_02-포장-1_Book4_인월중군소하천_측구공 5" xfId="27750"/>
    <cellStyle name="개_02-포장-1_Book4_인월중군소하천_측구공_Sheet3" xfId="9074"/>
    <cellStyle name="개_02-포장-1_Book4_인월중군소하천_측구공_Sheet3 2" xfId="27751"/>
    <cellStyle name="개_02-포장-1_Book4_인월중군소하천_측구공_Sheet3 3" xfId="27752"/>
    <cellStyle name="개_02-포장-1_Book4_인월중군소하천_측구공_Sheet3 4" xfId="27753"/>
    <cellStyle name="개_02-포장-1_Book4_장신수량" xfId="9075"/>
    <cellStyle name="개_02-포장-1_Book4_장신수량 2" xfId="9076"/>
    <cellStyle name="개_02-포장-1_Book4_장신수량 2 2" xfId="27754"/>
    <cellStyle name="개_02-포장-1_Book4_장신수량 2 3" xfId="27755"/>
    <cellStyle name="개_02-포장-1_Book4_장신수량 2 4" xfId="27756"/>
    <cellStyle name="개_02-포장-1_Book4_장신수량 3" xfId="27757"/>
    <cellStyle name="개_02-포장-1_Book4_장신수량 4" xfId="27758"/>
    <cellStyle name="개_02-포장-1_Book4_장신수량 5" xfId="27759"/>
    <cellStyle name="개_02-포장-1_Book4_장신수량_Sheet3" xfId="9077"/>
    <cellStyle name="개_02-포장-1_Book4_장신수량_Sheet3 2" xfId="27760"/>
    <cellStyle name="개_02-포장-1_Book4_장신수량_Sheet3 3" xfId="27761"/>
    <cellStyle name="개_02-포장-1_Book4_장신수량_Sheet3 4" xfId="27762"/>
    <cellStyle name="개_02-포장-1_Book4_장신수량_상수도" xfId="9078"/>
    <cellStyle name="개_02-포장-1_Book4_장신수량_상수도 2" xfId="9079"/>
    <cellStyle name="개_02-포장-1_Book4_장신수량_상수도 2 2" xfId="27763"/>
    <cellStyle name="개_02-포장-1_Book4_장신수량_상수도 2 3" xfId="27764"/>
    <cellStyle name="개_02-포장-1_Book4_장신수량_상수도 2 4" xfId="27765"/>
    <cellStyle name="개_02-포장-1_Book4_장신수량_상수도 3" xfId="27766"/>
    <cellStyle name="개_02-포장-1_Book4_장신수량_상수도 4" xfId="27767"/>
    <cellStyle name="개_02-포장-1_Book4_장신수량_상수도 5" xfId="27768"/>
    <cellStyle name="개_02-포장-1_Book4_장신수량_상수도_Sheet3" xfId="9080"/>
    <cellStyle name="개_02-포장-1_Book4_장신수량_상수도_Sheet3 2" xfId="27769"/>
    <cellStyle name="개_02-포장-1_Book4_장신수량_상수도_Sheet3 3" xfId="27770"/>
    <cellStyle name="개_02-포장-1_Book4_장신수량_상수도_Sheet3 4" xfId="27771"/>
    <cellStyle name="개_02-포장-1_Book4_장신수량_측구공" xfId="9081"/>
    <cellStyle name="개_02-포장-1_Book4_장신수량_측구공 2" xfId="9082"/>
    <cellStyle name="개_02-포장-1_Book4_장신수량_측구공 2 2" xfId="27772"/>
    <cellStyle name="개_02-포장-1_Book4_장신수량_측구공 2 3" xfId="27773"/>
    <cellStyle name="개_02-포장-1_Book4_장신수량_측구공 2 4" xfId="27774"/>
    <cellStyle name="개_02-포장-1_Book4_장신수량_측구공 3" xfId="27775"/>
    <cellStyle name="개_02-포장-1_Book4_장신수량_측구공 4" xfId="27776"/>
    <cellStyle name="개_02-포장-1_Book4_장신수량_측구공 5" xfId="27777"/>
    <cellStyle name="개_02-포장-1_Book4_장신수량_측구공_Sheet3" xfId="9083"/>
    <cellStyle name="개_02-포장-1_Book4_장신수량_측구공_Sheet3 2" xfId="27778"/>
    <cellStyle name="개_02-포장-1_Book4_장신수량_측구공_Sheet3 3" xfId="27779"/>
    <cellStyle name="개_02-포장-1_Book4_장신수량_측구공_Sheet3 4" xfId="27780"/>
    <cellStyle name="개_02-포장-1_Book4_측구공" xfId="9084"/>
    <cellStyle name="개_02-포장-1_Book4_측구공 2" xfId="9085"/>
    <cellStyle name="개_02-포장-1_Book4_측구공 2 2" xfId="27781"/>
    <cellStyle name="개_02-포장-1_Book4_측구공 2 3" xfId="27782"/>
    <cellStyle name="개_02-포장-1_Book4_측구공 2 4" xfId="27783"/>
    <cellStyle name="개_02-포장-1_Book4_측구공 3" xfId="27784"/>
    <cellStyle name="개_02-포장-1_Book4_측구공 4" xfId="27785"/>
    <cellStyle name="개_02-포장-1_Book4_측구공 5" xfId="27786"/>
    <cellStyle name="개_02-포장-1_Book4_측구공_Sheet3" xfId="9086"/>
    <cellStyle name="개_02-포장-1_Book4_측구공_Sheet3 2" xfId="27787"/>
    <cellStyle name="개_02-포장-1_Book4_측구공_Sheet3 3" xfId="27788"/>
    <cellStyle name="개_02-포장-1_Book4_측구공_Sheet3 4" xfId="27789"/>
    <cellStyle name="개_02-포장-1_Sheet3" xfId="9087"/>
    <cellStyle name="개_02-포장-1_Sheet3 2" xfId="27790"/>
    <cellStyle name="개_02-포장-1_Sheet3 3" xfId="27791"/>
    <cellStyle name="개_02-포장-1_Sheet3 4" xfId="27792"/>
    <cellStyle name="개_02-포장-1_수량전체" xfId="9088"/>
    <cellStyle name="개_02-포장-1_수량전체 2" xfId="9089"/>
    <cellStyle name="개_02-포장-1_수량전체 2 2" xfId="27793"/>
    <cellStyle name="개_02-포장-1_수량전체 2 3" xfId="27794"/>
    <cellStyle name="개_02-포장-1_수량전체 2 4" xfId="27795"/>
    <cellStyle name="개_02-포장-1_수량전체 3" xfId="27796"/>
    <cellStyle name="개_02-포장-1_수량전체 4" xfId="27797"/>
    <cellStyle name="개_02-포장-1_수량전체 5" xfId="27798"/>
    <cellStyle name="개_02-포장-1_수량전체_Sheet3" xfId="9090"/>
    <cellStyle name="개_02-포장-1_수량전체_Sheet3 2" xfId="27799"/>
    <cellStyle name="개_02-포장-1_수량전체_Sheet3 3" xfId="27800"/>
    <cellStyle name="개_02-포장-1_수량전체_Sheet3 4" xfId="27801"/>
    <cellStyle name="개_02-포장-1_수량전체_도로수량양식" xfId="9091"/>
    <cellStyle name="개_02-포장-1_수량전체_도로수량양식 2" xfId="9092"/>
    <cellStyle name="개_02-포장-1_수량전체_도로수량양식 2 2" xfId="27802"/>
    <cellStyle name="개_02-포장-1_수량전체_도로수량양식 2 3" xfId="27803"/>
    <cellStyle name="개_02-포장-1_수량전체_도로수량양식 2 4" xfId="27804"/>
    <cellStyle name="개_02-포장-1_수량전체_도로수량양식 3" xfId="27805"/>
    <cellStyle name="개_02-포장-1_수량전체_도로수량양식 4" xfId="27806"/>
    <cellStyle name="개_02-포장-1_수량전체_도로수량양식 5" xfId="27807"/>
    <cellStyle name="개_02-포장-1_수량전체_도로수량양식_Sheet3" xfId="9093"/>
    <cellStyle name="개_02-포장-1_수량전체_도로수량양식_Sheet3 2" xfId="27808"/>
    <cellStyle name="개_02-포장-1_수량전체_도로수량양식_Sheet3 3" xfId="27809"/>
    <cellStyle name="개_02-포장-1_수량전체_도로수량양식_Sheet3 4" xfId="27810"/>
    <cellStyle name="개_02-포장-1_수량전체_도로수량양식_백련수량" xfId="9094"/>
    <cellStyle name="개_02-포장-1_수량전체_도로수량양식_백련수량 2" xfId="9095"/>
    <cellStyle name="개_02-포장-1_수량전체_도로수량양식_백련수량 2 2" xfId="27811"/>
    <cellStyle name="개_02-포장-1_수량전체_도로수량양식_백련수량 2 3" xfId="27812"/>
    <cellStyle name="개_02-포장-1_수량전체_도로수량양식_백련수량 2 4" xfId="27813"/>
    <cellStyle name="개_02-포장-1_수량전체_도로수량양식_백련수량 3" xfId="27814"/>
    <cellStyle name="개_02-포장-1_수량전체_도로수량양식_백련수량 4" xfId="27815"/>
    <cellStyle name="개_02-포장-1_수량전체_도로수량양식_백련수량 5" xfId="27816"/>
    <cellStyle name="개_02-포장-1_수량전체_도로수량양식_백련수량_Sheet3" xfId="9096"/>
    <cellStyle name="개_02-포장-1_수량전체_도로수량양식_백련수량_Sheet3 2" xfId="27817"/>
    <cellStyle name="개_02-포장-1_수량전체_도로수량양식_백련수량_Sheet3 3" xfId="27818"/>
    <cellStyle name="개_02-포장-1_수량전체_도로수량양식_백련수량_Sheet3 4" xfId="27819"/>
    <cellStyle name="개_02-포장-1_수량전체_도로수량양식_백련수량_상수도" xfId="9097"/>
    <cellStyle name="개_02-포장-1_수량전체_도로수량양식_백련수량_상수도 2" xfId="9098"/>
    <cellStyle name="개_02-포장-1_수량전체_도로수량양식_백련수량_상수도 2 2" xfId="27820"/>
    <cellStyle name="개_02-포장-1_수량전체_도로수량양식_백련수량_상수도 2 3" xfId="27821"/>
    <cellStyle name="개_02-포장-1_수량전체_도로수량양식_백련수량_상수도 2 4" xfId="27822"/>
    <cellStyle name="개_02-포장-1_수량전체_도로수량양식_백련수량_상수도 3" xfId="27823"/>
    <cellStyle name="개_02-포장-1_수량전체_도로수량양식_백련수량_상수도 4" xfId="27824"/>
    <cellStyle name="개_02-포장-1_수량전체_도로수량양식_백련수량_상수도 5" xfId="27825"/>
    <cellStyle name="개_02-포장-1_수량전체_도로수량양식_백련수량_상수도_Sheet3" xfId="9099"/>
    <cellStyle name="개_02-포장-1_수량전체_도로수량양식_백련수량_상수도_Sheet3 2" xfId="27826"/>
    <cellStyle name="개_02-포장-1_수량전체_도로수량양식_백련수량_상수도_Sheet3 3" xfId="27827"/>
    <cellStyle name="개_02-포장-1_수량전체_도로수량양식_백련수량_상수도_Sheet3 4" xfId="27828"/>
    <cellStyle name="개_02-포장-1_수량전체_도로수량양식_백련수량_측구공" xfId="9100"/>
    <cellStyle name="개_02-포장-1_수량전체_도로수량양식_백련수량_측구공 2" xfId="9101"/>
    <cellStyle name="개_02-포장-1_수량전체_도로수량양식_백련수량_측구공 2 2" xfId="27829"/>
    <cellStyle name="개_02-포장-1_수량전체_도로수량양식_백련수량_측구공 2 3" xfId="27830"/>
    <cellStyle name="개_02-포장-1_수량전체_도로수량양식_백련수량_측구공 2 4" xfId="27831"/>
    <cellStyle name="개_02-포장-1_수량전체_도로수량양식_백련수량_측구공 3" xfId="27832"/>
    <cellStyle name="개_02-포장-1_수량전체_도로수량양식_백련수량_측구공 4" xfId="27833"/>
    <cellStyle name="개_02-포장-1_수량전체_도로수량양식_백련수량_측구공 5" xfId="27834"/>
    <cellStyle name="개_02-포장-1_수량전체_도로수량양식_백련수량_측구공_Sheet3" xfId="9102"/>
    <cellStyle name="개_02-포장-1_수량전체_도로수량양식_백련수량_측구공_Sheet3 2" xfId="27835"/>
    <cellStyle name="개_02-포장-1_수량전체_도로수량양식_백련수량_측구공_Sheet3 3" xfId="27836"/>
    <cellStyle name="개_02-포장-1_수량전체_도로수량양식_백련수량_측구공_Sheet3 4" xfId="27837"/>
    <cellStyle name="개_02-포장-1_수량전체_도로수량양식_상수도" xfId="9103"/>
    <cellStyle name="개_02-포장-1_수량전체_도로수량양식_상수도 2" xfId="9104"/>
    <cellStyle name="개_02-포장-1_수량전체_도로수량양식_상수도 2 2" xfId="27838"/>
    <cellStyle name="개_02-포장-1_수량전체_도로수량양식_상수도 2 3" xfId="27839"/>
    <cellStyle name="개_02-포장-1_수량전체_도로수량양식_상수도 2 4" xfId="27840"/>
    <cellStyle name="개_02-포장-1_수량전체_도로수량양식_상수도 3" xfId="27841"/>
    <cellStyle name="개_02-포장-1_수량전체_도로수량양식_상수도 4" xfId="27842"/>
    <cellStyle name="개_02-포장-1_수량전체_도로수량양식_상수도 5" xfId="27843"/>
    <cellStyle name="개_02-포장-1_수량전체_도로수량양식_상수도_Sheet3" xfId="9105"/>
    <cellStyle name="개_02-포장-1_수량전체_도로수량양식_상수도_Sheet3 2" xfId="27844"/>
    <cellStyle name="개_02-포장-1_수량전체_도로수량양식_상수도_Sheet3 3" xfId="27845"/>
    <cellStyle name="개_02-포장-1_수량전체_도로수량양식_상수도_Sheet3 4" xfId="27846"/>
    <cellStyle name="개_02-포장-1_수량전체_도로수량양식_소광수량" xfId="9106"/>
    <cellStyle name="개_02-포장-1_수량전체_도로수량양식_소광수량 2" xfId="9107"/>
    <cellStyle name="개_02-포장-1_수량전체_도로수량양식_소광수량 2 2" xfId="27847"/>
    <cellStyle name="개_02-포장-1_수량전체_도로수량양식_소광수량 2 3" xfId="27848"/>
    <cellStyle name="개_02-포장-1_수량전체_도로수량양식_소광수량 2 4" xfId="27849"/>
    <cellStyle name="개_02-포장-1_수량전체_도로수량양식_소광수량 3" xfId="27850"/>
    <cellStyle name="개_02-포장-1_수량전체_도로수량양식_소광수량 4" xfId="27851"/>
    <cellStyle name="개_02-포장-1_수량전체_도로수량양식_소광수량 5" xfId="27852"/>
    <cellStyle name="개_02-포장-1_수량전체_도로수량양식_소광수량_Sheet3" xfId="9108"/>
    <cellStyle name="개_02-포장-1_수량전체_도로수량양식_소광수량_Sheet3 2" xfId="27853"/>
    <cellStyle name="개_02-포장-1_수량전체_도로수량양식_소광수량_Sheet3 3" xfId="27854"/>
    <cellStyle name="개_02-포장-1_수량전체_도로수량양식_소광수량_Sheet3 4" xfId="27855"/>
    <cellStyle name="개_02-포장-1_수량전체_도로수량양식_소광수량_상수도" xfId="9109"/>
    <cellStyle name="개_02-포장-1_수량전체_도로수량양식_소광수량_상수도 2" xfId="9110"/>
    <cellStyle name="개_02-포장-1_수량전체_도로수량양식_소광수량_상수도 2 2" xfId="27856"/>
    <cellStyle name="개_02-포장-1_수량전체_도로수량양식_소광수량_상수도 2 3" xfId="27857"/>
    <cellStyle name="개_02-포장-1_수량전체_도로수량양식_소광수량_상수도 2 4" xfId="27858"/>
    <cellStyle name="개_02-포장-1_수량전체_도로수량양식_소광수량_상수도 3" xfId="27859"/>
    <cellStyle name="개_02-포장-1_수량전체_도로수량양식_소광수량_상수도 4" xfId="27860"/>
    <cellStyle name="개_02-포장-1_수량전체_도로수량양식_소광수량_상수도 5" xfId="27861"/>
    <cellStyle name="개_02-포장-1_수량전체_도로수량양식_소광수량_상수도_Sheet3" xfId="9111"/>
    <cellStyle name="개_02-포장-1_수량전체_도로수량양식_소광수량_상수도_Sheet3 2" xfId="27862"/>
    <cellStyle name="개_02-포장-1_수량전체_도로수량양식_소광수량_상수도_Sheet3 3" xfId="27863"/>
    <cellStyle name="개_02-포장-1_수량전체_도로수량양식_소광수량_상수도_Sheet3 4" xfId="27864"/>
    <cellStyle name="개_02-포장-1_수량전체_도로수량양식_소광수량_측구공" xfId="9112"/>
    <cellStyle name="개_02-포장-1_수량전체_도로수량양식_소광수량_측구공 2" xfId="9113"/>
    <cellStyle name="개_02-포장-1_수량전체_도로수량양식_소광수량_측구공 2 2" xfId="27865"/>
    <cellStyle name="개_02-포장-1_수량전체_도로수량양식_소광수량_측구공 2 3" xfId="27866"/>
    <cellStyle name="개_02-포장-1_수량전체_도로수량양식_소광수량_측구공 2 4" xfId="27867"/>
    <cellStyle name="개_02-포장-1_수량전체_도로수량양식_소광수량_측구공 3" xfId="27868"/>
    <cellStyle name="개_02-포장-1_수량전체_도로수량양식_소광수량_측구공 4" xfId="27869"/>
    <cellStyle name="개_02-포장-1_수량전체_도로수량양식_소광수량_측구공 5" xfId="27870"/>
    <cellStyle name="개_02-포장-1_수량전체_도로수량양식_소광수량_측구공_Sheet3" xfId="9114"/>
    <cellStyle name="개_02-포장-1_수량전체_도로수량양식_소광수량_측구공_Sheet3 2" xfId="27871"/>
    <cellStyle name="개_02-포장-1_수량전체_도로수량양식_소광수량_측구공_Sheet3 3" xfId="27872"/>
    <cellStyle name="개_02-포장-1_수량전체_도로수량양식_소광수량_측구공_Sheet3 4" xfId="27873"/>
    <cellStyle name="개_02-포장-1_수량전체_도로수량양식_장신수량" xfId="9115"/>
    <cellStyle name="개_02-포장-1_수량전체_도로수량양식_장신수량 2" xfId="9116"/>
    <cellStyle name="개_02-포장-1_수량전체_도로수량양식_장신수량 2 2" xfId="27874"/>
    <cellStyle name="개_02-포장-1_수량전체_도로수량양식_장신수량 2 3" xfId="27875"/>
    <cellStyle name="개_02-포장-1_수량전체_도로수량양식_장신수량 2 4" xfId="27876"/>
    <cellStyle name="개_02-포장-1_수량전체_도로수량양식_장신수량 3" xfId="27877"/>
    <cellStyle name="개_02-포장-1_수량전체_도로수량양식_장신수량 4" xfId="27878"/>
    <cellStyle name="개_02-포장-1_수량전체_도로수량양식_장신수량 5" xfId="27879"/>
    <cellStyle name="개_02-포장-1_수량전체_도로수량양식_장신수량_Sheet3" xfId="9117"/>
    <cellStyle name="개_02-포장-1_수량전체_도로수량양식_장신수량_Sheet3 2" xfId="27880"/>
    <cellStyle name="개_02-포장-1_수량전체_도로수량양식_장신수량_Sheet3 3" xfId="27881"/>
    <cellStyle name="개_02-포장-1_수량전체_도로수량양식_장신수량_Sheet3 4" xfId="27882"/>
    <cellStyle name="개_02-포장-1_수량전체_도로수량양식_장신수량_상수도" xfId="9118"/>
    <cellStyle name="개_02-포장-1_수량전체_도로수량양식_장신수량_상수도 2" xfId="9119"/>
    <cellStyle name="개_02-포장-1_수량전체_도로수량양식_장신수량_상수도 2 2" xfId="27883"/>
    <cellStyle name="개_02-포장-1_수량전체_도로수량양식_장신수량_상수도 2 3" xfId="27884"/>
    <cellStyle name="개_02-포장-1_수량전체_도로수량양식_장신수량_상수도 2 4" xfId="27885"/>
    <cellStyle name="개_02-포장-1_수량전체_도로수량양식_장신수량_상수도 3" xfId="27886"/>
    <cellStyle name="개_02-포장-1_수량전체_도로수량양식_장신수량_상수도 4" xfId="27887"/>
    <cellStyle name="개_02-포장-1_수량전체_도로수량양식_장신수량_상수도 5" xfId="27888"/>
    <cellStyle name="개_02-포장-1_수량전체_도로수량양식_장신수량_상수도_Sheet3" xfId="9120"/>
    <cellStyle name="개_02-포장-1_수량전체_도로수량양식_장신수량_상수도_Sheet3 2" xfId="27889"/>
    <cellStyle name="개_02-포장-1_수량전체_도로수량양식_장신수량_상수도_Sheet3 3" xfId="27890"/>
    <cellStyle name="개_02-포장-1_수량전체_도로수량양식_장신수량_상수도_Sheet3 4" xfId="27891"/>
    <cellStyle name="개_02-포장-1_수량전체_도로수량양식_장신수량_측구공" xfId="9121"/>
    <cellStyle name="개_02-포장-1_수량전체_도로수량양식_장신수량_측구공 2" xfId="9122"/>
    <cellStyle name="개_02-포장-1_수량전체_도로수량양식_장신수량_측구공 2 2" xfId="27892"/>
    <cellStyle name="개_02-포장-1_수량전체_도로수량양식_장신수량_측구공 2 3" xfId="27893"/>
    <cellStyle name="개_02-포장-1_수량전체_도로수량양식_장신수량_측구공 2 4" xfId="27894"/>
    <cellStyle name="개_02-포장-1_수량전체_도로수량양식_장신수량_측구공 3" xfId="27895"/>
    <cellStyle name="개_02-포장-1_수량전체_도로수량양식_장신수량_측구공 4" xfId="27896"/>
    <cellStyle name="개_02-포장-1_수량전체_도로수량양식_장신수량_측구공 5" xfId="27897"/>
    <cellStyle name="개_02-포장-1_수량전체_도로수량양식_장신수량_측구공_Sheet3" xfId="9123"/>
    <cellStyle name="개_02-포장-1_수량전체_도로수량양식_장신수량_측구공_Sheet3 2" xfId="27898"/>
    <cellStyle name="개_02-포장-1_수량전체_도로수량양식_장신수량_측구공_Sheet3 3" xfId="27899"/>
    <cellStyle name="개_02-포장-1_수량전체_도로수량양식_장신수량_측구공_Sheet3 4" xfId="27900"/>
    <cellStyle name="개_02-포장-1_수량전체_도로수량양식_측구공" xfId="9124"/>
    <cellStyle name="개_02-포장-1_수량전체_도로수량양식_측구공 2" xfId="9125"/>
    <cellStyle name="개_02-포장-1_수량전체_도로수량양식_측구공 2 2" xfId="27901"/>
    <cellStyle name="개_02-포장-1_수량전체_도로수량양식_측구공 2 3" xfId="27902"/>
    <cellStyle name="개_02-포장-1_수량전체_도로수량양식_측구공 2 4" xfId="27903"/>
    <cellStyle name="개_02-포장-1_수량전체_도로수량양식_측구공 3" xfId="27904"/>
    <cellStyle name="개_02-포장-1_수량전체_도로수량양식_측구공 4" xfId="27905"/>
    <cellStyle name="개_02-포장-1_수량전체_도로수량양식_측구공 5" xfId="27906"/>
    <cellStyle name="개_02-포장-1_수량전체_도로수량양식_측구공_Sheet3" xfId="9126"/>
    <cellStyle name="개_02-포장-1_수량전체_도로수량양식_측구공_Sheet3 2" xfId="27907"/>
    <cellStyle name="개_02-포장-1_수량전체_도로수량양식_측구공_Sheet3 3" xfId="27908"/>
    <cellStyle name="개_02-포장-1_수량전체_도로수량양식_측구공_Sheet3 4" xfId="27909"/>
    <cellStyle name="개_02-포장-1_수량전체_백련수량" xfId="9127"/>
    <cellStyle name="개_02-포장-1_수량전체_백련수량 2" xfId="9128"/>
    <cellStyle name="개_02-포장-1_수량전체_백련수량 2 2" xfId="27910"/>
    <cellStyle name="개_02-포장-1_수량전체_백련수량 2 3" xfId="27911"/>
    <cellStyle name="개_02-포장-1_수량전체_백련수량 2 4" xfId="27912"/>
    <cellStyle name="개_02-포장-1_수량전체_백련수량 3" xfId="27913"/>
    <cellStyle name="개_02-포장-1_수량전체_백련수량 4" xfId="27914"/>
    <cellStyle name="개_02-포장-1_수량전체_백련수량 5" xfId="27915"/>
    <cellStyle name="개_02-포장-1_수량전체_백련수량_Sheet3" xfId="9129"/>
    <cellStyle name="개_02-포장-1_수량전체_백련수량_Sheet3 2" xfId="27916"/>
    <cellStyle name="개_02-포장-1_수량전체_백련수량_Sheet3 3" xfId="27917"/>
    <cellStyle name="개_02-포장-1_수량전체_백련수량_Sheet3 4" xfId="27918"/>
    <cellStyle name="개_02-포장-1_수량전체_백련수량_상수도" xfId="9130"/>
    <cellStyle name="개_02-포장-1_수량전체_백련수량_상수도 2" xfId="9131"/>
    <cellStyle name="개_02-포장-1_수량전체_백련수량_상수도 2 2" xfId="27919"/>
    <cellStyle name="개_02-포장-1_수량전체_백련수량_상수도 2 3" xfId="27920"/>
    <cellStyle name="개_02-포장-1_수량전체_백련수량_상수도 2 4" xfId="27921"/>
    <cellStyle name="개_02-포장-1_수량전체_백련수량_상수도 3" xfId="27922"/>
    <cellStyle name="개_02-포장-1_수량전체_백련수량_상수도 4" xfId="27923"/>
    <cellStyle name="개_02-포장-1_수량전체_백련수량_상수도 5" xfId="27924"/>
    <cellStyle name="개_02-포장-1_수량전체_백련수량_상수도_Sheet3" xfId="9132"/>
    <cellStyle name="개_02-포장-1_수량전체_백련수량_상수도_Sheet3 2" xfId="27925"/>
    <cellStyle name="개_02-포장-1_수량전체_백련수량_상수도_Sheet3 3" xfId="27926"/>
    <cellStyle name="개_02-포장-1_수량전체_백련수량_상수도_Sheet3 4" xfId="27927"/>
    <cellStyle name="개_02-포장-1_수량전체_백련수량_측구공" xfId="9133"/>
    <cellStyle name="개_02-포장-1_수량전체_백련수량_측구공 2" xfId="9134"/>
    <cellStyle name="개_02-포장-1_수량전체_백련수량_측구공 2 2" xfId="27928"/>
    <cellStyle name="개_02-포장-1_수량전체_백련수량_측구공 2 3" xfId="27929"/>
    <cellStyle name="개_02-포장-1_수량전체_백련수량_측구공 2 4" xfId="27930"/>
    <cellStyle name="개_02-포장-1_수량전체_백련수량_측구공 3" xfId="27931"/>
    <cellStyle name="개_02-포장-1_수량전체_백련수량_측구공 4" xfId="27932"/>
    <cellStyle name="개_02-포장-1_수량전체_백련수량_측구공 5" xfId="27933"/>
    <cellStyle name="개_02-포장-1_수량전체_백련수량_측구공_Sheet3" xfId="9135"/>
    <cellStyle name="개_02-포장-1_수량전체_백련수량_측구공_Sheet3 2" xfId="27934"/>
    <cellStyle name="개_02-포장-1_수량전체_백련수량_측구공_Sheet3 3" xfId="27935"/>
    <cellStyle name="개_02-포장-1_수량전체_백련수량_측구공_Sheet3 4" xfId="27936"/>
    <cellStyle name="개_02-포장-1_수량전체_상수도" xfId="9136"/>
    <cellStyle name="개_02-포장-1_수량전체_상수도 2" xfId="9137"/>
    <cellStyle name="개_02-포장-1_수량전체_상수도 2 2" xfId="27937"/>
    <cellStyle name="개_02-포장-1_수량전체_상수도 2 3" xfId="27938"/>
    <cellStyle name="개_02-포장-1_수량전체_상수도 2 4" xfId="27939"/>
    <cellStyle name="개_02-포장-1_수량전체_상수도 3" xfId="27940"/>
    <cellStyle name="개_02-포장-1_수량전체_상수도 4" xfId="27941"/>
    <cellStyle name="개_02-포장-1_수량전체_상수도 5" xfId="27942"/>
    <cellStyle name="개_02-포장-1_수량전체_상수도_Sheet3" xfId="9138"/>
    <cellStyle name="개_02-포장-1_수량전체_상수도_Sheet3 2" xfId="27943"/>
    <cellStyle name="개_02-포장-1_수량전체_상수도_Sheet3 3" xfId="27944"/>
    <cellStyle name="개_02-포장-1_수량전체_상수도_Sheet3 4" xfId="27945"/>
    <cellStyle name="개_02-포장-1_수량전체_소광수량" xfId="9139"/>
    <cellStyle name="개_02-포장-1_수량전체_소광수량 2" xfId="9140"/>
    <cellStyle name="개_02-포장-1_수량전체_소광수량 2 2" xfId="27946"/>
    <cellStyle name="개_02-포장-1_수량전체_소광수량 2 3" xfId="27947"/>
    <cellStyle name="개_02-포장-1_수량전체_소광수량 2 4" xfId="27948"/>
    <cellStyle name="개_02-포장-1_수량전체_소광수량 3" xfId="27949"/>
    <cellStyle name="개_02-포장-1_수량전체_소광수량 4" xfId="27950"/>
    <cellStyle name="개_02-포장-1_수량전체_소광수량 5" xfId="27951"/>
    <cellStyle name="개_02-포장-1_수량전체_소광수량_Sheet3" xfId="9141"/>
    <cellStyle name="개_02-포장-1_수량전체_소광수량_Sheet3 2" xfId="27952"/>
    <cellStyle name="개_02-포장-1_수량전체_소광수량_Sheet3 3" xfId="27953"/>
    <cellStyle name="개_02-포장-1_수량전체_소광수량_Sheet3 4" xfId="27954"/>
    <cellStyle name="개_02-포장-1_수량전체_소광수량_상수도" xfId="9142"/>
    <cellStyle name="개_02-포장-1_수량전체_소광수량_상수도 2" xfId="9143"/>
    <cellStyle name="개_02-포장-1_수량전체_소광수량_상수도 2 2" xfId="27955"/>
    <cellStyle name="개_02-포장-1_수량전체_소광수량_상수도 2 3" xfId="27956"/>
    <cellStyle name="개_02-포장-1_수량전체_소광수량_상수도 2 4" xfId="27957"/>
    <cellStyle name="개_02-포장-1_수량전체_소광수량_상수도 3" xfId="27958"/>
    <cellStyle name="개_02-포장-1_수량전체_소광수량_상수도 4" xfId="27959"/>
    <cellStyle name="개_02-포장-1_수량전체_소광수량_상수도 5" xfId="27960"/>
    <cellStyle name="개_02-포장-1_수량전체_소광수량_상수도_Sheet3" xfId="9144"/>
    <cellStyle name="개_02-포장-1_수량전체_소광수량_상수도_Sheet3 2" xfId="27961"/>
    <cellStyle name="개_02-포장-1_수량전체_소광수량_상수도_Sheet3 3" xfId="27962"/>
    <cellStyle name="개_02-포장-1_수량전체_소광수량_상수도_Sheet3 4" xfId="27963"/>
    <cellStyle name="개_02-포장-1_수량전체_소광수량_측구공" xfId="9145"/>
    <cellStyle name="개_02-포장-1_수량전체_소광수량_측구공 2" xfId="9146"/>
    <cellStyle name="개_02-포장-1_수량전체_소광수량_측구공 2 2" xfId="27964"/>
    <cellStyle name="개_02-포장-1_수량전체_소광수량_측구공 2 3" xfId="27965"/>
    <cellStyle name="개_02-포장-1_수량전체_소광수량_측구공 2 4" xfId="27966"/>
    <cellStyle name="개_02-포장-1_수량전체_소광수량_측구공 3" xfId="27967"/>
    <cellStyle name="개_02-포장-1_수량전체_소광수량_측구공 4" xfId="27968"/>
    <cellStyle name="개_02-포장-1_수량전체_소광수량_측구공 5" xfId="27969"/>
    <cellStyle name="개_02-포장-1_수량전체_소광수량_측구공_Sheet3" xfId="9147"/>
    <cellStyle name="개_02-포장-1_수량전체_소광수량_측구공_Sheet3 2" xfId="27970"/>
    <cellStyle name="개_02-포장-1_수량전체_소광수량_측구공_Sheet3 3" xfId="27971"/>
    <cellStyle name="개_02-포장-1_수량전체_소광수량_측구공_Sheet3 4" xfId="27972"/>
    <cellStyle name="개_02-포장-1_수량전체_수량산출" xfId="9148"/>
    <cellStyle name="개_02-포장-1_수량전체_수량산출 2" xfId="9149"/>
    <cellStyle name="개_02-포장-1_수량전체_수량산출 2 2" xfId="27973"/>
    <cellStyle name="개_02-포장-1_수량전체_수량산출 2 3" xfId="27974"/>
    <cellStyle name="개_02-포장-1_수량전체_수량산출 2 4" xfId="27975"/>
    <cellStyle name="개_02-포장-1_수량전체_수량산출 3" xfId="27976"/>
    <cellStyle name="개_02-포장-1_수량전체_수량산출 4" xfId="27977"/>
    <cellStyle name="개_02-포장-1_수량전체_수량산출 5" xfId="27978"/>
    <cellStyle name="개_02-포장-1_수량전체_수량산출_Sheet3" xfId="9150"/>
    <cellStyle name="개_02-포장-1_수량전체_수량산출_Sheet3 2" xfId="27979"/>
    <cellStyle name="개_02-포장-1_수량전체_수량산출_Sheet3 3" xfId="27980"/>
    <cellStyle name="개_02-포장-1_수량전체_수량산출_Sheet3 4" xfId="27981"/>
    <cellStyle name="개_02-포장-1_수량전체_수량산출_백련수량" xfId="9151"/>
    <cellStyle name="개_02-포장-1_수량전체_수량산출_백련수량 2" xfId="9152"/>
    <cellStyle name="개_02-포장-1_수량전체_수량산출_백련수량 2 2" xfId="27982"/>
    <cellStyle name="개_02-포장-1_수량전체_수량산출_백련수량 2 3" xfId="27983"/>
    <cellStyle name="개_02-포장-1_수량전체_수량산출_백련수량 2 4" xfId="27984"/>
    <cellStyle name="개_02-포장-1_수량전체_수량산출_백련수량 3" xfId="27985"/>
    <cellStyle name="개_02-포장-1_수량전체_수량산출_백련수량 4" xfId="27986"/>
    <cellStyle name="개_02-포장-1_수량전체_수량산출_백련수량 5" xfId="27987"/>
    <cellStyle name="개_02-포장-1_수량전체_수량산출_백련수량_Sheet3" xfId="9153"/>
    <cellStyle name="개_02-포장-1_수량전체_수량산출_백련수량_Sheet3 2" xfId="27988"/>
    <cellStyle name="개_02-포장-1_수량전체_수량산출_백련수량_Sheet3 3" xfId="27989"/>
    <cellStyle name="개_02-포장-1_수량전체_수량산출_백련수량_Sheet3 4" xfId="27990"/>
    <cellStyle name="개_02-포장-1_수량전체_수량산출_백련수량_상수도" xfId="9154"/>
    <cellStyle name="개_02-포장-1_수량전체_수량산출_백련수량_상수도 2" xfId="9155"/>
    <cellStyle name="개_02-포장-1_수량전체_수량산출_백련수량_상수도 2 2" xfId="27991"/>
    <cellStyle name="개_02-포장-1_수량전체_수량산출_백련수량_상수도 2 3" xfId="27992"/>
    <cellStyle name="개_02-포장-1_수량전체_수량산출_백련수량_상수도 2 4" xfId="27993"/>
    <cellStyle name="개_02-포장-1_수량전체_수량산출_백련수량_상수도 3" xfId="27994"/>
    <cellStyle name="개_02-포장-1_수량전체_수량산출_백련수량_상수도 4" xfId="27995"/>
    <cellStyle name="개_02-포장-1_수량전체_수량산출_백련수량_상수도 5" xfId="27996"/>
    <cellStyle name="개_02-포장-1_수량전체_수량산출_백련수량_상수도_Sheet3" xfId="9156"/>
    <cellStyle name="개_02-포장-1_수량전체_수량산출_백련수량_상수도_Sheet3 2" xfId="27997"/>
    <cellStyle name="개_02-포장-1_수량전체_수량산출_백련수량_상수도_Sheet3 3" xfId="27998"/>
    <cellStyle name="개_02-포장-1_수량전체_수량산출_백련수량_상수도_Sheet3 4" xfId="27999"/>
    <cellStyle name="개_02-포장-1_수량전체_수량산출_백련수량_측구공" xfId="9157"/>
    <cellStyle name="개_02-포장-1_수량전체_수량산출_백련수량_측구공 2" xfId="9158"/>
    <cellStyle name="개_02-포장-1_수량전체_수량산출_백련수량_측구공 2 2" xfId="28000"/>
    <cellStyle name="개_02-포장-1_수량전체_수량산출_백련수량_측구공 2 3" xfId="28001"/>
    <cellStyle name="개_02-포장-1_수량전체_수량산출_백련수량_측구공 2 4" xfId="28002"/>
    <cellStyle name="개_02-포장-1_수량전체_수량산출_백련수량_측구공 3" xfId="28003"/>
    <cellStyle name="개_02-포장-1_수량전체_수량산출_백련수량_측구공 4" xfId="28004"/>
    <cellStyle name="개_02-포장-1_수량전체_수량산출_백련수량_측구공 5" xfId="28005"/>
    <cellStyle name="개_02-포장-1_수량전체_수량산출_백련수량_측구공_Sheet3" xfId="9159"/>
    <cellStyle name="개_02-포장-1_수량전체_수량산출_백련수량_측구공_Sheet3 2" xfId="28006"/>
    <cellStyle name="개_02-포장-1_수량전체_수량산출_백련수량_측구공_Sheet3 3" xfId="28007"/>
    <cellStyle name="개_02-포장-1_수량전체_수량산출_백련수량_측구공_Sheet3 4" xfId="28008"/>
    <cellStyle name="개_02-포장-1_수량전체_수량산출_상수도" xfId="9160"/>
    <cellStyle name="개_02-포장-1_수량전체_수량산출_상수도 2" xfId="9161"/>
    <cellStyle name="개_02-포장-1_수량전체_수량산출_상수도 2 2" xfId="28009"/>
    <cellStyle name="개_02-포장-1_수량전체_수량산출_상수도 2 3" xfId="28010"/>
    <cellStyle name="개_02-포장-1_수량전체_수량산출_상수도 2 4" xfId="28011"/>
    <cellStyle name="개_02-포장-1_수량전체_수량산출_상수도 3" xfId="28012"/>
    <cellStyle name="개_02-포장-1_수량전체_수량산출_상수도 4" xfId="28013"/>
    <cellStyle name="개_02-포장-1_수량전체_수량산출_상수도 5" xfId="28014"/>
    <cellStyle name="개_02-포장-1_수량전체_수량산출_상수도_Sheet3" xfId="9162"/>
    <cellStyle name="개_02-포장-1_수량전체_수량산출_상수도_Sheet3 2" xfId="28015"/>
    <cellStyle name="개_02-포장-1_수량전체_수량산출_상수도_Sheet3 3" xfId="28016"/>
    <cellStyle name="개_02-포장-1_수량전체_수량산출_상수도_Sheet3 4" xfId="28017"/>
    <cellStyle name="개_02-포장-1_수량전체_수량산출_소광수량" xfId="9163"/>
    <cellStyle name="개_02-포장-1_수량전체_수량산출_소광수량 2" xfId="9164"/>
    <cellStyle name="개_02-포장-1_수량전체_수량산출_소광수량 2 2" xfId="28018"/>
    <cellStyle name="개_02-포장-1_수량전체_수량산출_소광수량 2 3" xfId="28019"/>
    <cellStyle name="개_02-포장-1_수량전체_수량산출_소광수량 2 4" xfId="28020"/>
    <cellStyle name="개_02-포장-1_수량전체_수량산출_소광수량 3" xfId="28021"/>
    <cellStyle name="개_02-포장-1_수량전체_수량산출_소광수량 4" xfId="28022"/>
    <cellStyle name="개_02-포장-1_수량전체_수량산출_소광수량 5" xfId="28023"/>
    <cellStyle name="개_02-포장-1_수량전체_수량산출_소광수량_Sheet3" xfId="9165"/>
    <cellStyle name="개_02-포장-1_수량전체_수량산출_소광수량_Sheet3 2" xfId="28024"/>
    <cellStyle name="개_02-포장-1_수량전체_수량산출_소광수량_Sheet3 3" xfId="28025"/>
    <cellStyle name="개_02-포장-1_수량전체_수량산출_소광수량_Sheet3 4" xfId="28026"/>
    <cellStyle name="개_02-포장-1_수량전체_수량산출_소광수량_상수도" xfId="9166"/>
    <cellStyle name="개_02-포장-1_수량전체_수량산출_소광수량_상수도 2" xfId="9167"/>
    <cellStyle name="개_02-포장-1_수량전체_수량산출_소광수량_상수도 2 2" xfId="28027"/>
    <cellStyle name="개_02-포장-1_수량전체_수량산출_소광수량_상수도 2 3" xfId="28028"/>
    <cellStyle name="개_02-포장-1_수량전체_수량산출_소광수량_상수도 2 4" xfId="28029"/>
    <cellStyle name="개_02-포장-1_수량전체_수량산출_소광수량_상수도 3" xfId="28030"/>
    <cellStyle name="개_02-포장-1_수량전체_수량산출_소광수량_상수도 4" xfId="28031"/>
    <cellStyle name="개_02-포장-1_수량전체_수량산출_소광수량_상수도 5" xfId="28032"/>
    <cellStyle name="개_02-포장-1_수량전체_수량산출_소광수량_상수도_Sheet3" xfId="9168"/>
    <cellStyle name="개_02-포장-1_수량전체_수량산출_소광수량_상수도_Sheet3 2" xfId="28033"/>
    <cellStyle name="개_02-포장-1_수량전체_수량산출_소광수량_상수도_Sheet3 3" xfId="28034"/>
    <cellStyle name="개_02-포장-1_수량전체_수량산출_소광수량_상수도_Sheet3 4" xfId="28035"/>
    <cellStyle name="개_02-포장-1_수량전체_수량산출_소광수량_측구공" xfId="9169"/>
    <cellStyle name="개_02-포장-1_수량전체_수량산출_소광수량_측구공 2" xfId="9170"/>
    <cellStyle name="개_02-포장-1_수량전체_수량산출_소광수량_측구공 2 2" xfId="28036"/>
    <cellStyle name="개_02-포장-1_수량전체_수량산출_소광수량_측구공 2 3" xfId="28037"/>
    <cellStyle name="개_02-포장-1_수량전체_수량산출_소광수량_측구공 2 4" xfId="28038"/>
    <cellStyle name="개_02-포장-1_수량전체_수량산출_소광수량_측구공 3" xfId="28039"/>
    <cellStyle name="개_02-포장-1_수량전체_수량산출_소광수량_측구공 4" xfId="28040"/>
    <cellStyle name="개_02-포장-1_수량전체_수량산출_소광수량_측구공 5" xfId="28041"/>
    <cellStyle name="개_02-포장-1_수량전체_수량산출_소광수량_측구공_Sheet3" xfId="9171"/>
    <cellStyle name="개_02-포장-1_수량전체_수량산출_소광수량_측구공_Sheet3 2" xfId="28042"/>
    <cellStyle name="개_02-포장-1_수량전체_수량산출_소광수량_측구공_Sheet3 3" xfId="28043"/>
    <cellStyle name="개_02-포장-1_수량전체_수량산출_소광수량_측구공_Sheet3 4" xfId="28044"/>
    <cellStyle name="개_02-포장-1_수량전체_수량산출_장신수량" xfId="9172"/>
    <cellStyle name="개_02-포장-1_수량전체_수량산출_장신수량 2" xfId="9173"/>
    <cellStyle name="개_02-포장-1_수량전체_수량산출_장신수량 2 2" xfId="28045"/>
    <cellStyle name="개_02-포장-1_수량전체_수량산출_장신수량 2 3" xfId="28046"/>
    <cellStyle name="개_02-포장-1_수량전체_수량산출_장신수량 2 4" xfId="28047"/>
    <cellStyle name="개_02-포장-1_수량전체_수량산출_장신수량 3" xfId="28048"/>
    <cellStyle name="개_02-포장-1_수량전체_수량산출_장신수량 4" xfId="28049"/>
    <cellStyle name="개_02-포장-1_수량전체_수량산출_장신수량 5" xfId="28050"/>
    <cellStyle name="개_02-포장-1_수량전체_수량산출_장신수량_Sheet3" xfId="9174"/>
    <cellStyle name="개_02-포장-1_수량전체_수량산출_장신수량_Sheet3 2" xfId="28051"/>
    <cellStyle name="개_02-포장-1_수량전체_수량산출_장신수량_Sheet3 3" xfId="28052"/>
    <cellStyle name="개_02-포장-1_수량전체_수량산출_장신수량_Sheet3 4" xfId="28053"/>
    <cellStyle name="개_02-포장-1_수량전체_수량산출_장신수량_상수도" xfId="9175"/>
    <cellStyle name="개_02-포장-1_수량전체_수량산출_장신수량_상수도 2" xfId="9176"/>
    <cellStyle name="개_02-포장-1_수량전체_수량산출_장신수량_상수도 2 2" xfId="28054"/>
    <cellStyle name="개_02-포장-1_수량전체_수량산출_장신수량_상수도 2 3" xfId="28055"/>
    <cellStyle name="개_02-포장-1_수량전체_수량산출_장신수량_상수도 2 4" xfId="28056"/>
    <cellStyle name="개_02-포장-1_수량전체_수량산출_장신수량_상수도 3" xfId="28057"/>
    <cellStyle name="개_02-포장-1_수량전체_수량산출_장신수량_상수도 4" xfId="28058"/>
    <cellStyle name="개_02-포장-1_수량전체_수량산출_장신수량_상수도 5" xfId="28059"/>
    <cellStyle name="개_02-포장-1_수량전체_수량산출_장신수량_상수도_Sheet3" xfId="9177"/>
    <cellStyle name="개_02-포장-1_수량전체_수량산출_장신수량_상수도_Sheet3 2" xfId="28060"/>
    <cellStyle name="개_02-포장-1_수량전체_수량산출_장신수량_상수도_Sheet3 3" xfId="28061"/>
    <cellStyle name="개_02-포장-1_수량전체_수량산출_장신수량_상수도_Sheet3 4" xfId="28062"/>
    <cellStyle name="개_02-포장-1_수량전체_수량산출_장신수량_측구공" xfId="9178"/>
    <cellStyle name="개_02-포장-1_수량전체_수량산출_장신수량_측구공 2" xfId="9179"/>
    <cellStyle name="개_02-포장-1_수량전체_수량산출_장신수량_측구공 2 2" xfId="28063"/>
    <cellStyle name="개_02-포장-1_수량전체_수량산출_장신수량_측구공 2 3" xfId="28064"/>
    <cellStyle name="개_02-포장-1_수량전체_수량산출_장신수량_측구공 2 4" xfId="28065"/>
    <cellStyle name="개_02-포장-1_수량전체_수량산출_장신수량_측구공 3" xfId="28066"/>
    <cellStyle name="개_02-포장-1_수량전체_수량산출_장신수량_측구공 4" xfId="28067"/>
    <cellStyle name="개_02-포장-1_수량전체_수량산출_장신수량_측구공 5" xfId="28068"/>
    <cellStyle name="개_02-포장-1_수량전체_수량산출_장신수량_측구공_Sheet3" xfId="9180"/>
    <cellStyle name="개_02-포장-1_수량전체_수량산출_장신수량_측구공_Sheet3 2" xfId="28069"/>
    <cellStyle name="개_02-포장-1_수량전체_수량산출_장신수량_측구공_Sheet3 3" xfId="28070"/>
    <cellStyle name="개_02-포장-1_수량전체_수량산출_장신수량_측구공_Sheet3 4" xfId="28071"/>
    <cellStyle name="개_02-포장-1_수량전체_수량산출_측구공" xfId="9181"/>
    <cellStyle name="개_02-포장-1_수량전체_수량산출_측구공 2" xfId="9182"/>
    <cellStyle name="개_02-포장-1_수량전체_수량산출_측구공 2 2" xfId="28072"/>
    <cellStyle name="개_02-포장-1_수량전체_수량산출_측구공 2 3" xfId="28073"/>
    <cellStyle name="개_02-포장-1_수량전체_수량산출_측구공 2 4" xfId="28074"/>
    <cellStyle name="개_02-포장-1_수량전체_수량산출_측구공 3" xfId="28075"/>
    <cellStyle name="개_02-포장-1_수량전체_수량산출_측구공 4" xfId="28076"/>
    <cellStyle name="개_02-포장-1_수량전체_수량산출_측구공 5" xfId="28077"/>
    <cellStyle name="개_02-포장-1_수량전체_수량산출_측구공_Sheet3" xfId="9183"/>
    <cellStyle name="개_02-포장-1_수량전체_수량산출_측구공_Sheet3 2" xfId="28078"/>
    <cellStyle name="개_02-포장-1_수량전체_수량산출_측구공_Sheet3 3" xfId="28079"/>
    <cellStyle name="개_02-포장-1_수량전체_수량산출_측구공_Sheet3 4" xfId="28080"/>
    <cellStyle name="개_02-포장-1_수량전체_인월중군소하천" xfId="9184"/>
    <cellStyle name="개_02-포장-1_수량전체_인월중군소하천 2" xfId="9185"/>
    <cellStyle name="개_02-포장-1_수량전체_인월중군소하천 2 2" xfId="28081"/>
    <cellStyle name="개_02-포장-1_수량전체_인월중군소하천 2 3" xfId="28082"/>
    <cellStyle name="개_02-포장-1_수량전체_인월중군소하천 2 4" xfId="28083"/>
    <cellStyle name="개_02-포장-1_수량전체_인월중군소하천 3" xfId="28084"/>
    <cellStyle name="개_02-포장-1_수량전체_인월중군소하천 4" xfId="28085"/>
    <cellStyle name="개_02-포장-1_수량전체_인월중군소하천 5" xfId="28086"/>
    <cellStyle name="개_02-포장-1_수량전체_인월중군소하천_Sheet3" xfId="9186"/>
    <cellStyle name="개_02-포장-1_수량전체_인월중군소하천_Sheet3 2" xfId="28087"/>
    <cellStyle name="개_02-포장-1_수량전체_인월중군소하천_Sheet3 3" xfId="28088"/>
    <cellStyle name="개_02-포장-1_수량전체_인월중군소하천_Sheet3 4" xfId="28089"/>
    <cellStyle name="개_02-포장-1_수량전체_인월중군소하천_백련수량" xfId="9187"/>
    <cellStyle name="개_02-포장-1_수량전체_인월중군소하천_백련수량 2" xfId="9188"/>
    <cellStyle name="개_02-포장-1_수량전체_인월중군소하천_백련수량 2 2" xfId="28090"/>
    <cellStyle name="개_02-포장-1_수량전체_인월중군소하천_백련수량 2 3" xfId="28091"/>
    <cellStyle name="개_02-포장-1_수량전체_인월중군소하천_백련수량 2 4" xfId="28092"/>
    <cellStyle name="개_02-포장-1_수량전체_인월중군소하천_백련수량 3" xfId="28093"/>
    <cellStyle name="개_02-포장-1_수량전체_인월중군소하천_백련수량 4" xfId="28094"/>
    <cellStyle name="개_02-포장-1_수량전체_인월중군소하천_백련수량 5" xfId="28095"/>
    <cellStyle name="개_02-포장-1_수량전체_인월중군소하천_백련수량_Sheet3" xfId="9189"/>
    <cellStyle name="개_02-포장-1_수량전체_인월중군소하천_백련수량_Sheet3 2" xfId="28096"/>
    <cellStyle name="개_02-포장-1_수량전체_인월중군소하천_백련수량_Sheet3 3" xfId="28097"/>
    <cellStyle name="개_02-포장-1_수량전체_인월중군소하천_백련수량_Sheet3 4" xfId="28098"/>
    <cellStyle name="개_02-포장-1_수량전체_인월중군소하천_백련수량_상수도" xfId="9190"/>
    <cellStyle name="개_02-포장-1_수량전체_인월중군소하천_백련수량_상수도 2" xfId="9191"/>
    <cellStyle name="개_02-포장-1_수량전체_인월중군소하천_백련수량_상수도 2 2" xfId="28099"/>
    <cellStyle name="개_02-포장-1_수량전체_인월중군소하천_백련수량_상수도 2 3" xfId="28100"/>
    <cellStyle name="개_02-포장-1_수량전체_인월중군소하천_백련수량_상수도 2 4" xfId="28101"/>
    <cellStyle name="개_02-포장-1_수량전체_인월중군소하천_백련수량_상수도 3" xfId="28102"/>
    <cellStyle name="개_02-포장-1_수량전체_인월중군소하천_백련수량_상수도 4" xfId="28103"/>
    <cellStyle name="개_02-포장-1_수량전체_인월중군소하천_백련수량_상수도 5" xfId="28104"/>
    <cellStyle name="개_02-포장-1_수량전체_인월중군소하천_백련수량_상수도_Sheet3" xfId="9192"/>
    <cellStyle name="개_02-포장-1_수량전체_인월중군소하천_백련수량_상수도_Sheet3 2" xfId="28105"/>
    <cellStyle name="개_02-포장-1_수량전체_인월중군소하천_백련수량_상수도_Sheet3 3" xfId="28106"/>
    <cellStyle name="개_02-포장-1_수량전체_인월중군소하천_백련수량_상수도_Sheet3 4" xfId="28107"/>
    <cellStyle name="개_02-포장-1_수량전체_인월중군소하천_백련수량_측구공" xfId="9193"/>
    <cellStyle name="개_02-포장-1_수량전체_인월중군소하천_백련수량_측구공 2" xfId="9194"/>
    <cellStyle name="개_02-포장-1_수량전체_인월중군소하천_백련수량_측구공 2 2" xfId="28108"/>
    <cellStyle name="개_02-포장-1_수량전체_인월중군소하천_백련수량_측구공 2 3" xfId="28109"/>
    <cellStyle name="개_02-포장-1_수량전체_인월중군소하천_백련수량_측구공 2 4" xfId="28110"/>
    <cellStyle name="개_02-포장-1_수량전체_인월중군소하천_백련수량_측구공 3" xfId="28111"/>
    <cellStyle name="개_02-포장-1_수량전체_인월중군소하천_백련수량_측구공 4" xfId="28112"/>
    <cellStyle name="개_02-포장-1_수량전체_인월중군소하천_백련수량_측구공 5" xfId="28113"/>
    <cellStyle name="개_02-포장-1_수량전체_인월중군소하천_백련수량_측구공_Sheet3" xfId="9195"/>
    <cellStyle name="개_02-포장-1_수량전체_인월중군소하천_백련수량_측구공_Sheet3 2" xfId="28114"/>
    <cellStyle name="개_02-포장-1_수량전체_인월중군소하천_백련수량_측구공_Sheet3 3" xfId="28115"/>
    <cellStyle name="개_02-포장-1_수량전체_인월중군소하천_백련수량_측구공_Sheet3 4" xfId="28116"/>
    <cellStyle name="개_02-포장-1_수량전체_인월중군소하천_상수도" xfId="9196"/>
    <cellStyle name="개_02-포장-1_수량전체_인월중군소하천_상수도 2" xfId="9197"/>
    <cellStyle name="개_02-포장-1_수량전체_인월중군소하천_상수도 2 2" xfId="28117"/>
    <cellStyle name="개_02-포장-1_수량전체_인월중군소하천_상수도 2 3" xfId="28118"/>
    <cellStyle name="개_02-포장-1_수량전체_인월중군소하천_상수도 2 4" xfId="28119"/>
    <cellStyle name="개_02-포장-1_수량전체_인월중군소하천_상수도 3" xfId="28120"/>
    <cellStyle name="개_02-포장-1_수량전체_인월중군소하천_상수도 4" xfId="28121"/>
    <cellStyle name="개_02-포장-1_수량전체_인월중군소하천_상수도 5" xfId="28122"/>
    <cellStyle name="개_02-포장-1_수량전체_인월중군소하천_상수도_Sheet3" xfId="9198"/>
    <cellStyle name="개_02-포장-1_수량전체_인월중군소하천_상수도_Sheet3 2" xfId="28123"/>
    <cellStyle name="개_02-포장-1_수량전체_인월중군소하천_상수도_Sheet3 3" xfId="28124"/>
    <cellStyle name="개_02-포장-1_수량전체_인월중군소하천_상수도_Sheet3 4" xfId="28125"/>
    <cellStyle name="개_02-포장-1_수량전체_인월중군소하천_소광수량" xfId="9199"/>
    <cellStyle name="개_02-포장-1_수량전체_인월중군소하천_소광수량 2" xfId="9200"/>
    <cellStyle name="개_02-포장-1_수량전체_인월중군소하천_소광수량 2 2" xfId="28126"/>
    <cellStyle name="개_02-포장-1_수량전체_인월중군소하천_소광수량 2 3" xfId="28127"/>
    <cellStyle name="개_02-포장-1_수량전체_인월중군소하천_소광수량 2 4" xfId="28128"/>
    <cellStyle name="개_02-포장-1_수량전체_인월중군소하천_소광수량 3" xfId="28129"/>
    <cellStyle name="개_02-포장-1_수량전체_인월중군소하천_소광수량 4" xfId="28130"/>
    <cellStyle name="개_02-포장-1_수량전체_인월중군소하천_소광수량 5" xfId="28131"/>
    <cellStyle name="개_02-포장-1_수량전체_인월중군소하천_소광수량_Sheet3" xfId="9201"/>
    <cellStyle name="개_02-포장-1_수량전체_인월중군소하천_소광수량_Sheet3 2" xfId="28132"/>
    <cellStyle name="개_02-포장-1_수량전체_인월중군소하천_소광수량_Sheet3 3" xfId="28133"/>
    <cellStyle name="개_02-포장-1_수량전체_인월중군소하천_소광수량_Sheet3 4" xfId="28134"/>
    <cellStyle name="개_02-포장-1_수량전체_인월중군소하천_소광수량_상수도" xfId="9202"/>
    <cellStyle name="개_02-포장-1_수량전체_인월중군소하천_소광수량_상수도 2" xfId="9203"/>
    <cellStyle name="개_02-포장-1_수량전체_인월중군소하천_소광수량_상수도 2 2" xfId="28135"/>
    <cellStyle name="개_02-포장-1_수량전체_인월중군소하천_소광수량_상수도 2 3" xfId="28136"/>
    <cellStyle name="개_02-포장-1_수량전체_인월중군소하천_소광수량_상수도 2 4" xfId="28137"/>
    <cellStyle name="개_02-포장-1_수량전체_인월중군소하천_소광수량_상수도 3" xfId="28138"/>
    <cellStyle name="개_02-포장-1_수량전체_인월중군소하천_소광수량_상수도 4" xfId="28139"/>
    <cellStyle name="개_02-포장-1_수량전체_인월중군소하천_소광수량_상수도 5" xfId="28140"/>
    <cellStyle name="개_02-포장-1_수량전체_인월중군소하천_소광수량_상수도_Sheet3" xfId="9204"/>
    <cellStyle name="개_02-포장-1_수량전체_인월중군소하천_소광수량_상수도_Sheet3 2" xfId="28141"/>
    <cellStyle name="개_02-포장-1_수량전체_인월중군소하천_소광수량_상수도_Sheet3 3" xfId="28142"/>
    <cellStyle name="개_02-포장-1_수량전체_인월중군소하천_소광수량_상수도_Sheet3 4" xfId="28143"/>
    <cellStyle name="개_02-포장-1_수량전체_인월중군소하천_소광수량_측구공" xfId="9205"/>
    <cellStyle name="개_02-포장-1_수량전체_인월중군소하천_소광수량_측구공 2" xfId="9206"/>
    <cellStyle name="개_02-포장-1_수량전체_인월중군소하천_소광수량_측구공 2 2" xfId="28144"/>
    <cellStyle name="개_02-포장-1_수량전체_인월중군소하천_소광수량_측구공 2 3" xfId="28145"/>
    <cellStyle name="개_02-포장-1_수량전체_인월중군소하천_소광수량_측구공 2 4" xfId="28146"/>
    <cellStyle name="개_02-포장-1_수량전체_인월중군소하천_소광수량_측구공 3" xfId="28147"/>
    <cellStyle name="개_02-포장-1_수량전체_인월중군소하천_소광수량_측구공 4" xfId="28148"/>
    <cellStyle name="개_02-포장-1_수량전체_인월중군소하천_소광수량_측구공 5" xfId="28149"/>
    <cellStyle name="개_02-포장-1_수량전체_인월중군소하천_소광수량_측구공_Sheet3" xfId="9207"/>
    <cellStyle name="개_02-포장-1_수량전체_인월중군소하천_소광수량_측구공_Sheet3 2" xfId="28150"/>
    <cellStyle name="개_02-포장-1_수량전체_인월중군소하천_소광수량_측구공_Sheet3 3" xfId="28151"/>
    <cellStyle name="개_02-포장-1_수량전체_인월중군소하천_소광수량_측구공_Sheet3 4" xfId="28152"/>
    <cellStyle name="개_02-포장-1_수량전체_인월중군소하천_장신수량" xfId="9208"/>
    <cellStyle name="개_02-포장-1_수량전체_인월중군소하천_장신수량 2" xfId="9209"/>
    <cellStyle name="개_02-포장-1_수량전체_인월중군소하천_장신수량 2 2" xfId="28153"/>
    <cellStyle name="개_02-포장-1_수량전체_인월중군소하천_장신수량 2 3" xfId="28154"/>
    <cellStyle name="개_02-포장-1_수량전체_인월중군소하천_장신수량 2 4" xfId="28155"/>
    <cellStyle name="개_02-포장-1_수량전체_인월중군소하천_장신수량 3" xfId="28156"/>
    <cellStyle name="개_02-포장-1_수량전체_인월중군소하천_장신수량 4" xfId="28157"/>
    <cellStyle name="개_02-포장-1_수량전체_인월중군소하천_장신수량 5" xfId="28158"/>
    <cellStyle name="개_02-포장-1_수량전체_인월중군소하천_장신수량_Sheet3" xfId="9210"/>
    <cellStyle name="개_02-포장-1_수량전체_인월중군소하천_장신수량_Sheet3 2" xfId="28159"/>
    <cellStyle name="개_02-포장-1_수량전체_인월중군소하천_장신수량_Sheet3 3" xfId="28160"/>
    <cellStyle name="개_02-포장-1_수량전체_인월중군소하천_장신수량_Sheet3 4" xfId="28161"/>
    <cellStyle name="개_02-포장-1_수량전체_인월중군소하천_장신수량_상수도" xfId="9211"/>
    <cellStyle name="개_02-포장-1_수량전체_인월중군소하천_장신수량_상수도 2" xfId="9212"/>
    <cellStyle name="개_02-포장-1_수량전체_인월중군소하천_장신수량_상수도 2 2" xfId="28162"/>
    <cellStyle name="개_02-포장-1_수량전체_인월중군소하천_장신수량_상수도 2 3" xfId="28163"/>
    <cellStyle name="개_02-포장-1_수량전체_인월중군소하천_장신수량_상수도 2 4" xfId="28164"/>
    <cellStyle name="개_02-포장-1_수량전체_인월중군소하천_장신수량_상수도 3" xfId="28165"/>
    <cellStyle name="개_02-포장-1_수량전체_인월중군소하천_장신수량_상수도 4" xfId="28166"/>
    <cellStyle name="개_02-포장-1_수량전체_인월중군소하천_장신수량_상수도 5" xfId="28167"/>
    <cellStyle name="개_02-포장-1_수량전체_인월중군소하천_장신수량_상수도_Sheet3" xfId="9213"/>
    <cellStyle name="개_02-포장-1_수량전체_인월중군소하천_장신수량_상수도_Sheet3 2" xfId="28168"/>
    <cellStyle name="개_02-포장-1_수량전체_인월중군소하천_장신수량_상수도_Sheet3 3" xfId="28169"/>
    <cellStyle name="개_02-포장-1_수량전체_인월중군소하천_장신수량_상수도_Sheet3 4" xfId="28170"/>
    <cellStyle name="개_02-포장-1_수량전체_인월중군소하천_장신수량_측구공" xfId="9214"/>
    <cellStyle name="개_02-포장-1_수량전체_인월중군소하천_장신수량_측구공 2" xfId="9215"/>
    <cellStyle name="개_02-포장-1_수량전체_인월중군소하천_장신수량_측구공 2 2" xfId="28171"/>
    <cellStyle name="개_02-포장-1_수량전체_인월중군소하천_장신수량_측구공 2 3" xfId="28172"/>
    <cellStyle name="개_02-포장-1_수량전체_인월중군소하천_장신수량_측구공 2 4" xfId="28173"/>
    <cellStyle name="개_02-포장-1_수량전체_인월중군소하천_장신수량_측구공 3" xfId="28174"/>
    <cellStyle name="개_02-포장-1_수량전체_인월중군소하천_장신수량_측구공 4" xfId="28175"/>
    <cellStyle name="개_02-포장-1_수량전체_인월중군소하천_장신수량_측구공 5" xfId="28176"/>
    <cellStyle name="개_02-포장-1_수량전체_인월중군소하천_장신수량_측구공_Sheet3" xfId="9216"/>
    <cellStyle name="개_02-포장-1_수량전체_인월중군소하천_장신수량_측구공_Sheet3 2" xfId="28177"/>
    <cellStyle name="개_02-포장-1_수량전체_인월중군소하천_장신수량_측구공_Sheet3 3" xfId="28178"/>
    <cellStyle name="개_02-포장-1_수량전체_인월중군소하천_장신수량_측구공_Sheet3 4" xfId="28179"/>
    <cellStyle name="개_02-포장-1_수량전체_인월중군소하천_측구공" xfId="9217"/>
    <cellStyle name="개_02-포장-1_수량전체_인월중군소하천_측구공 2" xfId="9218"/>
    <cellStyle name="개_02-포장-1_수량전체_인월중군소하천_측구공 2 2" xfId="28180"/>
    <cellStyle name="개_02-포장-1_수량전체_인월중군소하천_측구공 2 3" xfId="28181"/>
    <cellStyle name="개_02-포장-1_수량전체_인월중군소하천_측구공 2 4" xfId="28182"/>
    <cellStyle name="개_02-포장-1_수량전체_인월중군소하천_측구공 3" xfId="28183"/>
    <cellStyle name="개_02-포장-1_수량전체_인월중군소하천_측구공 4" xfId="28184"/>
    <cellStyle name="개_02-포장-1_수량전체_인월중군소하천_측구공 5" xfId="28185"/>
    <cellStyle name="개_02-포장-1_수량전체_인월중군소하천_측구공_Sheet3" xfId="9219"/>
    <cellStyle name="개_02-포장-1_수량전체_인월중군소하천_측구공_Sheet3 2" xfId="28186"/>
    <cellStyle name="개_02-포장-1_수량전체_인월중군소하천_측구공_Sheet3 3" xfId="28187"/>
    <cellStyle name="개_02-포장-1_수량전체_인월중군소하천_측구공_Sheet3 4" xfId="28188"/>
    <cellStyle name="개_02-포장-1_수량전체_장신수량" xfId="9220"/>
    <cellStyle name="개_02-포장-1_수량전체_장신수량 2" xfId="9221"/>
    <cellStyle name="개_02-포장-1_수량전체_장신수량 2 2" xfId="28189"/>
    <cellStyle name="개_02-포장-1_수량전체_장신수량 2 3" xfId="28190"/>
    <cellStyle name="개_02-포장-1_수량전체_장신수량 2 4" xfId="28191"/>
    <cellStyle name="개_02-포장-1_수량전체_장신수량 3" xfId="28192"/>
    <cellStyle name="개_02-포장-1_수량전체_장신수량 4" xfId="28193"/>
    <cellStyle name="개_02-포장-1_수량전체_장신수량 5" xfId="28194"/>
    <cellStyle name="개_02-포장-1_수량전체_장신수량_Sheet3" xfId="9222"/>
    <cellStyle name="개_02-포장-1_수량전체_장신수량_Sheet3 2" xfId="28195"/>
    <cellStyle name="개_02-포장-1_수량전체_장신수량_Sheet3 3" xfId="28196"/>
    <cellStyle name="개_02-포장-1_수량전체_장신수량_Sheet3 4" xfId="28197"/>
    <cellStyle name="개_02-포장-1_수량전체_장신수량_상수도" xfId="9223"/>
    <cellStyle name="개_02-포장-1_수량전체_장신수량_상수도 2" xfId="9224"/>
    <cellStyle name="개_02-포장-1_수량전체_장신수량_상수도 2 2" xfId="28198"/>
    <cellStyle name="개_02-포장-1_수량전체_장신수량_상수도 2 3" xfId="28199"/>
    <cellStyle name="개_02-포장-1_수량전체_장신수량_상수도 2 4" xfId="28200"/>
    <cellStyle name="개_02-포장-1_수량전체_장신수량_상수도 3" xfId="28201"/>
    <cellStyle name="개_02-포장-1_수량전체_장신수량_상수도 4" xfId="28202"/>
    <cellStyle name="개_02-포장-1_수량전체_장신수량_상수도 5" xfId="28203"/>
    <cellStyle name="개_02-포장-1_수량전체_장신수량_상수도_Sheet3" xfId="9225"/>
    <cellStyle name="개_02-포장-1_수량전체_장신수량_상수도_Sheet3 2" xfId="28204"/>
    <cellStyle name="개_02-포장-1_수량전체_장신수량_상수도_Sheet3 3" xfId="28205"/>
    <cellStyle name="개_02-포장-1_수량전체_장신수량_상수도_Sheet3 4" xfId="28206"/>
    <cellStyle name="개_02-포장-1_수량전체_장신수량_측구공" xfId="9226"/>
    <cellStyle name="개_02-포장-1_수량전체_장신수량_측구공 2" xfId="9227"/>
    <cellStyle name="개_02-포장-1_수량전체_장신수량_측구공 2 2" xfId="28207"/>
    <cellStyle name="개_02-포장-1_수량전체_장신수량_측구공 2 3" xfId="28208"/>
    <cellStyle name="개_02-포장-1_수량전체_장신수량_측구공 2 4" xfId="28209"/>
    <cellStyle name="개_02-포장-1_수량전체_장신수량_측구공 3" xfId="28210"/>
    <cellStyle name="개_02-포장-1_수량전체_장신수량_측구공 4" xfId="28211"/>
    <cellStyle name="개_02-포장-1_수량전체_장신수량_측구공 5" xfId="28212"/>
    <cellStyle name="개_02-포장-1_수량전체_장신수량_측구공_Sheet3" xfId="9228"/>
    <cellStyle name="개_02-포장-1_수량전체_장신수량_측구공_Sheet3 2" xfId="28213"/>
    <cellStyle name="개_02-포장-1_수량전체_장신수량_측구공_Sheet3 3" xfId="28214"/>
    <cellStyle name="개_02-포장-1_수량전체_장신수량_측구공_Sheet3 4" xfId="28215"/>
    <cellStyle name="개_02-포장-1_수량전체_측구공" xfId="9229"/>
    <cellStyle name="개_02-포장-1_수량전체_측구공 2" xfId="9230"/>
    <cellStyle name="개_02-포장-1_수량전체_측구공 2 2" xfId="28216"/>
    <cellStyle name="개_02-포장-1_수량전체_측구공 2 3" xfId="28217"/>
    <cellStyle name="개_02-포장-1_수량전체_측구공 2 4" xfId="28218"/>
    <cellStyle name="개_02-포장-1_수량전체_측구공 3" xfId="28219"/>
    <cellStyle name="개_02-포장-1_수량전체_측구공 4" xfId="28220"/>
    <cellStyle name="개_02-포장-1_수량전체_측구공 5" xfId="28221"/>
    <cellStyle name="개_02-포장-1_수량전체_측구공_Sheet3" xfId="9231"/>
    <cellStyle name="개_02-포장-1_수량전체_측구공_Sheet3 2" xfId="28222"/>
    <cellStyle name="개_02-포장-1_수량전체_측구공_Sheet3 3" xfId="28223"/>
    <cellStyle name="개_02-포장-1_수량전체_측구공_Sheet3 4" xfId="28224"/>
    <cellStyle name="개_Boo2" xfId="9232"/>
    <cellStyle name="개_Boo2 2" xfId="9233"/>
    <cellStyle name="개_Boo2 2 2" xfId="28225"/>
    <cellStyle name="개_Boo2 2 3" xfId="28226"/>
    <cellStyle name="개_Boo2 2 4" xfId="28227"/>
    <cellStyle name="개_Boo2 3" xfId="28228"/>
    <cellStyle name="개_Boo2 4" xfId="28229"/>
    <cellStyle name="개_Boo2 5" xfId="28230"/>
    <cellStyle name="개_Boo2_Sheet3" xfId="9234"/>
    <cellStyle name="개_Boo2_Sheet3 2" xfId="28231"/>
    <cellStyle name="개_Boo2_Sheet3 3" xfId="28232"/>
    <cellStyle name="개_Boo2_Sheet3 4" xfId="28233"/>
    <cellStyle name="개_Boo2_도로수량양식" xfId="9235"/>
    <cellStyle name="개_Boo2_도로수량양식 2" xfId="9236"/>
    <cellStyle name="개_Boo2_도로수량양식 2 2" xfId="28234"/>
    <cellStyle name="개_Boo2_도로수량양식 2 3" xfId="28235"/>
    <cellStyle name="개_Boo2_도로수량양식 2 4" xfId="28236"/>
    <cellStyle name="개_Boo2_도로수량양식 3" xfId="28237"/>
    <cellStyle name="개_Boo2_도로수량양식 4" xfId="28238"/>
    <cellStyle name="개_Boo2_도로수량양식 5" xfId="28239"/>
    <cellStyle name="개_Boo2_도로수량양식_Sheet3" xfId="9237"/>
    <cellStyle name="개_Boo2_도로수량양식_Sheet3 2" xfId="28240"/>
    <cellStyle name="개_Boo2_도로수량양식_Sheet3 3" xfId="28241"/>
    <cellStyle name="개_Boo2_도로수량양식_Sheet3 4" xfId="28242"/>
    <cellStyle name="개_Boo2_도로수량양식_백련수량" xfId="9238"/>
    <cellStyle name="개_Boo2_도로수량양식_백련수량 2" xfId="9239"/>
    <cellStyle name="개_Boo2_도로수량양식_백련수량 2 2" xfId="28243"/>
    <cellStyle name="개_Boo2_도로수량양식_백련수량 2 3" xfId="28244"/>
    <cellStyle name="개_Boo2_도로수량양식_백련수량 2 4" xfId="28245"/>
    <cellStyle name="개_Boo2_도로수량양식_백련수량 3" xfId="28246"/>
    <cellStyle name="개_Boo2_도로수량양식_백련수량 4" xfId="28247"/>
    <cellStyle name="개_Boo2_도로수량양식_백련수량 5" xfId="28248"/>
    <cellStyle name="개_Boo2_도로수량양식_백련수량_Sheet3" xfId="9240"/>
    <cellStyle name="개_Boo2_도로수량양식_백련수량_Sheet3 2" xfId="28249"/>
    <cellStyle name="개_Boo2_도로수량양식_백련수량_Sheet3 3" xfId="28250"/>
    <cellStyle name="개_Boo2_도로수량양식_백련수량_Sheet3 4" xfId="28251"/>
    <cellStyle name="개_Boo2_도로수량양식_백련수량_상수도" xfId="9241"/>
    <cellStyle name="개_Boo2_도로수량양식_백련수량_상수도 2" xfId="9242"/>
    <cellStyle name="개_Boo2_도로수량양식_백련수량_상수도 2 2" xfId="28252"/>
    <cellStyle name="개_Boo2_도로수량양식_백련수량_상수도 2 3" xfId="28253"/>
    <cellStyle name="개_Boo2_도로수량양식_백련수량_상수도 2 4" xfId="28254"/>
    <cellStyle name="개_Boo2_도로수량양식_백련수량_상수도 3" xfId="28255"/>
    <cellStyle name="개_Boo2_도로수량양식_백련수량_상수도 4" xfId="28256"/>
    <cellStyle name="개_Boo2_도로수량양식_백련수량_상수도 5" xfId="28257"/>
    <cellStyle name="개_Boo2_도로수량양식_백련수량_상수도_Sheet3" xfId="9243"/>
    <cellStyle name="개_Boo2_도로수량양식_백련수량_상수도_Sheet3 2" xfId="28258"/>
    <cellStyle name="개_Boo2_도로수량양식_백련수량_상수도_Sheet3 3" xfId="28259"/>
    <cellStyle name="개_Boo2_도로수량양식_백련수량_상수도_Sheet3 4" xfId="28260"/>
    <cellStyle name="개_Boo2_도로수량양식_백련수량_측구공" xfId="9244"/>
    <cellStyle name="개_Boo2_도로수량양식_백련수량_측구공 2" xfId="9245"/>
    <cellStyle name="개_Boo2_도로수량양식_백련수량_측구공 2 2" xfId="28261"/>
    <cellStyle name="개_Boo2_도로수량양식_백련수량_측구공 2 3" xfId="28262"/>
    <cellStyle name="개_Boo2_도로수량양식_백련수량_측구공 2 4" xfId="28263"/>
    <cellStyle name="개_Boo2_도로수량양식_백련수량_측구공 3" xfId="28264"/>
    <cellStyle name="개_Boo2_도로수량양식_백련수량_측구공 4" xfId="28265"/>
    <cellStyle name="개_Boo2_도로수량양식_백련수량_측구공 5" xfId="28266"/>
    <cellStyle name="개_Boo2_도로수량양식_백련수량_측구공_Sheet3" xfId="9246"/>
    <cellStyle name="개_Boo2_도로수량양식_백련수량_측구공_Sheet3 2" xfId="28267"/>
    <cellStyle name="개_Boo2_도로수량양식_백련수량_측구공_Sheet3 3" xfId="28268"/>
    <cellStyle name="개_Boo2_도로수량양식_백련수량_측구공_Sheet3 4" xfId="28269"/>
    <cellStyle name="개_Boo2_도로수량양식_상수도" xfId="9247"/>
    <cellStyle name="개_Boo2_도로수량양식_상수도 2" xfId="9248"/>
    <cellStyle name="개_Boo2_도로수량양식_상수도 2 2" xfId="28270"/>
    <cellStyle name="개_Boo2_도로수량양식_상수도 2 3" xfId="28271"/>
    <cellStyle name="개_Boo2_도로수량양식_상수도 2 4" xfId="28272"/>
    <cellStyle name="개_Boo2_도로수량양식_상수도 3" xfId="28273"/>
    <cellStyle name="개_Boo2_도로수량양식_상수도 4" xfId="28274"/>
    <cellStyle name="개_Boo2_도로수량양식_상수도 5" xfId="28275"/>
    <cellStyle name="개_Boo2_도로수량양식_상수도_Sheet3" xfId="9249"/>
    <cellStyle name="개_Boo2_도로수량양식_상수도_Sheet3 2" xfId="28276"/>
    <cellStyle name="개_Boo2_도로수량양식_상수도_Sheet3 3" xfId="28277"/>
    <cellStyle name="개_Boo2_도로수량양식_상수도_Sheet3 4" xfId="28278"/>
    <cellStyle name="개_Boo2_도로수량양식_소광수량" xfId="9250"/>
    <cellStyle name="개_Boo2_도로수량양식_소광수량 2" xfId="9251"/>
    <cellStyle name="개_Boo2_도로수량양식_소광수량 2 2" xfId="28279"/>
    <cellStyle name="개_Boo2_도로수량양식_소광수량 2 3" xfId="28280"/>
    <cellStyle name="개_Boo2_도로수량양식_소광수량 2 4" xfId="28281"/>
    <cellStyle name="개_Boo2_도로수량양식_소광수량 3" xfId="28282"/>
    <cellStyle name="개_Boo2_도로수량양식_소광수량 4" xfId="28283"/>
    <cellStyle name="개_Boo2_도로수량양식_소광수량 5" xfId="28284"/>
    <cellStyle name="개_Boo2_도로수량양식_소광수량_Sheet3" xfId="9252"/>
    <cellStyle name="개_Boo2_도로수량양식_소광수량_Sheet3 2" xfId="28285"/>
    <cellStyle name="개_Boo2_도로수량양식_소광수량_Sheet3 3" xfId="28286"/>
    <cellStyle name="개_Boo2_도로수량양식_소광수량_Sheet3 4" xfId="28287"/>
    <cellStyle name="개_Boo2_도로수량양식_소광수량_상수도" xfId="9253"/>
    <cellStyle name="개_Boo2_도로수량양식_소광수량_상수도 2" xfId="9254"/>
    <cellStyle name="개_Boo2_도로수량양식_소광수량_상수도 2 2" xfId="28288"/>
    <cellStyle name="개_Boo2_도로수량양식_소광수량_상수도 2 3" xfId="28289"/>
    <cellStyle name="개_Boo2_도로수량양식_소광수량_상수도 2 4" xfId="28290"/>
    <cellStyle name="개_Boo2_도로수량양식_소광수량_상수도 3" xfId="28291"/>
    <cellStyle name="개_Boo2_도로수량양식_소광수량_상수도 4" xfId="28292"/>
    <cellStyle name="개_Boo2_도로수량양식_소광수량_상수도 5" xfId="28293"/>
    <cellStyle name="개_Boo2_도로수량양식_소광수량_상수도_Sheet3" xfId="9255"/>
    <cellStyle name="개_Boo2_도로수량양식_소광수량_상수도_Sheet3 2" xfId="28294"/>
    <cellStyle name="개_Boo2_도로수량양식_소광수량_상수도_Sheet3 3" xfId="28295"/>
    <cellStyle name="개_Boo2_도로수량양식_소광수량_상수도_Sheet3 4" xfId="28296"/>
    <cellStyle name="개_Boo2_도로수량양식_소광수량_측구공" xfId="9256"/>
    <cellStyle name="개_Boo2_도로수량양식_소광수량_측구공 2" xfId="9257"/>
    <cellStyle name="개_Boo2_도로수량양식_소광수량_측구공 2 2" xfId="28297"/>
    <cellStyle name="개_Boo2_도로수량양식_소광수량_측구공 2 3" xfId="28298"/>
    <cellStyle name="개_Boo2_도로수량양식_소광수량_측구공 2 4" xfId="28299"/>
    <cellStyle name="개_Boo2_도로수량양식_소광수량_측구공 3" xfId="28300"/>
    <cellStyle name="개_Boo2_도로수량양식_소광수량_측구공 4" xfId="28301"/>
    <cellStyle name="개_Boo2_도로수량양식_소광수량_측구공 5" xfId="28302"/>
    <cellStyle name="개_Boo2_도로수량양식_소광수량_측구공_Sheet3" xfId="9258"/>
    <cellStyle name="개_Boo2_도로수량양식_소광수량_측구공_Sheet3 2" xfId="28303"/>
    <cellStyle name="개_Boo2_도로수량양식_소광수량_측구공_Sheet3 3" xfId="28304"/>
    <cellStyle name="개_Boo2_도로수량양식_소광수량_측구공_Sheet3 4" xfId="28305"/>
    <cellStyle name="개_Boo2_도로수량양식_장신수량" xfId="9259"/>
    <cellStyle name="개_Boo2_도로수량양식_장신수량 2" xfId="9260"/>
    <cellStyle name="개_Boo2_도로수량양식_장신수량 2 2" xfId="28306"/>
    <cellStyle name="개_Boo2_도로수량양식_장신수량 2 3" xfId="28307"/>
    <cellStyle name="개_Boo2_도로수량양식_장신수량 2 4" xfId="28308"/>
    <cellStyle name="개_Boo2_도로수량양식_장신수량 3" xfId="28309"/>
    <cellStyle name="개_Boo2_도로수량양식_장신수량 4" xfId="28310"/>
    <cellStyle name="개_Boo2_도로수량양식_장신수량 5" xfId="28311"/>
    <cellStyle name="개_Boo2_도로수량양식_장신수량_Sheet3" xfId="9261"/>
    <cellStyle name="개_Boo2_도로수량양식_장신수량_Sheet3 2" xfId="28312"/>
    <cellStyle name="개_Boo2_도로수량양식_장신수량_Sheet3 3" xfId="28313"/>
    <cellStyle name="개_Boo2_도로수량양식_장신수량_Sheet3 4" xfId="28314"/>
    <cellStyle name="개_Boo2_도로수량양식_장신수량_상수도" xfId="9262"/>
    <cellStyle name="개_Boo2_도로수량양식_장신수량_상수도 2" xfId="9263"/>
    <cellStyle name="개_Boo2_도로수량양식_장신수량_상수도 2 2" xfId="28315"/>
    <cellStyle name="개_Boo2_도로수량양식_장신수량_상수도 2 3" xfId="28316"/>
    <cellStyle name="개_Boo2_도로수량양식_장신수량_상수도 2 4" xfId="28317"/>
    <cellStyle name="개_Boo2_도로수량양식_장신수량_상수도 3" xfId="28318"/>
    <cellStyle name="개_Boo2_도로수량양식_장신수량_상수도 4" xfId="28319"/>
    <cellStyle name="개_Boo2_도로수량양식_장신수량_상수도 5" xfId="28320"/>
    <cellStyle name="개_Boo2_도로수량양식_장신수량_상수도_Sheet3" xfId="9264"/>
    <cellStyle name="개_Boo2_도로수량양식_장신수량_상수도_Sheet3 2" xfId="28321"/>
    <cellStyle name="개_Boo2_도로수량양식_장신수량_상수도_Sheet3 3" xfId="28322"/>
    <cellStyle name="개_Boo2_도로수량양식_장신수량_상수도_Sheet3 4" xfId="28323"/>
    <cellStyle name="개_Boo2_도로수량양식_장신수량_측구공" xfId="9265"/>
    <cellStyle name="개_Boo2_도로수량양식_장신수량_측구공 2" xfId="9266"/>
    <cellStyle name="개_Boo2_도로수량양식_장신수량_측구공 2 2" xfId="28324"/>
    <cellStyle name="개_Boo2_도로수량양식_장신수량_측구공 2 3" xfId="28325"/>
    <cellStyle name="개_Boo2_도로수량양식_장신수량_측구공 2 4" xfId="28326"/>
    <cellStyle name="개_Boo2_도로수량양식_장신수량_측구공 3" xfId="28327"/>
    <cellStyle name="개_Boo2_도로수량양식_장신수량_측구공 4" xfId="28328"/>
    <cellStyle name="개_Boo2_도로수량양식_장신수량_측구공 5" xfId="28329"/>
    <cellStyle name="개_Boo2_도로수량양식_장신수량_측구공_Sheet3" xfId="9267"/>
    <cellStyle name="개_Boo2_도로수량양식_장신수량_측구공_Sheet3 2" xfId="28330"/>
    <cellStyle name="개_Boo2_도로수량양식_장신수량_측구공_Sheet3 3" xfId="28331"/>
    <cellStyle name="개_Boo2_도로수량양식_장신수량_측구공_Sheet3 4" xfId="28332"/>
    <cellStyle name="개_Boo2_도로수량양식_측구공" xfId="9268"/>
    <cellStyle name="개_Boo2_도로수량양식_측구공 2" xfId="9269"/>
    <cellStyle name="개_Boo2_도로수량양식_측구공 2 2" xfId="28333"/>
    <cellStyle name="개_Boo2_도로수량양식_측구공 2 3" xfId="28334"/>
    <cellStyle name="개_Boo2_도로수량양식_측구공 2 4" xfId="28335"/>
    <cellStyle name="개_Boo2_도로수량양식_측구공 3" xfId="28336"/>
    <cellStyle name="개_Boo2_도로수량양식_측구공 4" xfId="28337"/>
    <cellStyle name="개_Boo2_도로수량양식_측구공 5" xfId="28338"/>
    <cellStyle name="개_Boo2_도로수량양식_측구공_Sheet3" xfId="9270"/>
    <cellStyle name="개_Boo2_도로수량양식_측구공_Sheet3 2" xfId="28339"/>
    <cellStyle name="개_Boo2_도로수량양식_측구공_Sheet3 3" xfId="28340"/>
    <cellStyle name="개_Boo2_도로수량양식_측구공_Sheet3 4" xfId="28341"/>
    <cellStyle name="개_Boo2_백련수량" xfId="9271"/>
    <cellStyle name="개_Boo2_백련수량 2" xfId="9272"/>
    <cellStyle name="개_Boo2_백련수량 2 2" xfId="28342"/>
    <cellStyle name="개_Boo2_백련수량 2 3" xfId="28343"/>
    <cellStyle name="개_Boo2_백련수량 2 4" xfId="28344"/>
    <cellStyle name="개_Boo2_백련수량 3" xfId="28345"/>
    <cellStyle name="개_Boo2_백련수량 4" xfId="28346"/>
    <cellStyle name="개_Boo2_백련수량 5" xfId="28347"/>
    <cellStyle name="개_Boo2_백련수량_Sheet3" xfId="9273"/>
    <cellStyle name="개_Boo2_백련수량_Sheet3 2" xfId="28348"/>
    <cellStyle name="개_Boo2_백련수량_Sheet3 3" xfId="28349"/>
    <cellStyle name="개_Boo2_백련수량_Sheet3 4" xfId="28350"/>
    <cellStyle name="개_Boo2_백련수량_상수도" xfId="9274"/>
    <cellStyle name="개_Boo2_백련수량_상수도 2" xfId="9275"/>
    <cellStyle name="개_Boo2_백련수량_상수도 2 2" xfId="28351"/>
    <cellStyle name="개_Boo2_백련수량_상수도 2 3" xfId="28352"/>
    <cellStyle name="개_Boo2_백련수량_상수도 2 4" xfId="28353"/>
    <cellStyle name="개_Boo2_백련수량_상수도 3" xfId="28354"/>
    <cellStyle name="개_Boo2_백련수량_상수도 4" xfId="28355"/>
    <cellStyle name="개_Boo2_백련수량_상수도 5" xfId="28356"/>
    <cellStyle name="개_Boo2_백련수량_상수도_Sheet3" xfId="9276"/>
    <cellStyle name="개_Boo2_백련수량_상수도_Sheet3 2" xfId="28357"/>
    <cellStyle name="개_Boo2_백련수량_상수도_Sheet3 3" xfId="28358"/>
    <cellStyle name="개_Boo2_백련수량_상수도_Sheet3 4" xfId="28359"/>
    <cellStyle name="개_Boo2_백련수량_측구공" xfId="9277"/>
    <cellStyle name="개_Boo2_백련수량_측구공 2" xfId="9278"/>
    <cellStyle name="개_Boo2_백련수량_측구공 2 2" xfId="28360"/>
    <cellStyle name="개_Boo2_백련수량_측구공 2 3" xfId="28361"/>
    <cellStyle name="개_Boo2_백련수량_측구공 2 4" xfId="28362"/>
    <cellStyle name="개_Boo2_백련수량_측구공 3" xfId="28363"/>
    <cellStyle name="개_Boo2_백련수량_측구공 4" xfId="28364"/>
    <cellStyle name="개_Boo2_백련수량_측구공 5" xfId="28365"/>
    <cellStyle name="개_Boo2_백련수량_측구공_Sheet3" xfId="9279"/>
    <cellStyle name="개_Boo2_백련수량_측구공_Sheet3 2" xfId="28366"/>
    <cellStyle name="개_Boo2_백련수량_측구공_Sheet3 3" xfId="28367"/>
    <cellStyle name="개_Boo2_백련수량_측구공_Sheet3 4" xfId="28368"/>
    <cellStyle name="개_Boo2_상수도" xfId="9280"/>
    <cellStyle name="개_Boo2_상수도 2" xfId="9281"/>
    <cellStyle name="개_Boo2_상수도 2 2" xfId="28369"/>
    <cellStyle name="개_Boo2_상수도 2 3" xfId="28370"/>
    <cellStyle name="개_Boo2_상수도 2 4" xfId="28371"/>
    <cellStyle name="개_Boo2_상수도 3" xfId="28372"/>
    <cellStyle name="개_Boo2_상수도 4" xfId="28373"/>
    <cellStyle name="개_Boo2_상수도 5" xfId="28374"/>
    <cellStyle name="개_Boo2_상수도_Sheet3" xfId="9282"/>
    <cellStyle name="개_Boo2_상수도_Sheet3 2" xfId="28375"/>
    <cellStyle name="개_Boo2_상수도_Sheet3 3" xfId="28376"/>
    <cellStyle name="개_Boo2_상수도_Sheet3 4" xfId="28377"/>
    <cellStyle name="개_Boo2_소광수량" xfId="9283"/>
    <cellStyle name="개_Boo2_소광수량 2" xfId="9284"/>
    <cellStyle name="개_Boo2_소광수량 2 2" xfId="28378"/>
    <cellStyle name="개_Boo2_소광수량 2 3" xfId="28379"/>
    <cellStyle name="개_Boo2_소광수량 2 4" xfId="28380"/>
    <cellStyle name="개_Boo2_소광수량 3" xfId="28381"/>
    <cellStyle name="개_Boo2_소광수량 4" xfId="28382"/>
    <cellStyle name="개_Boo2_소광수량 5" xfId="28383"/>
    <cellStyle name="개_Boo2_소광수량_Sheet3" xfId="9285"/>
    <cellStyle name="개_Boo2_소광수량_Sheet3 2" xfId="28384"/>
    <cellStyle name="개_Boo2_소광수량_Sheet3 3" xfId="28385"/>
    <cellStyle name="개_Boo2_소광수량_Sheet3 4" xfId="28386"/>
    <cellStyle name="개_Boo2_소광수량_상수도" xfId="9286"/>
    <cellStyle name="개_Boo2_소광수량_상수도 2" xfId="9287"/>
    <cellStyle name="개_Boo2_소광수량_상수도 2 2" xfId="28387"/>
    <cellStyle name="개_Boo2_소광수량_상수도 2 3" xfId="28388"/>
    <cellStyle name="개_Boo2_소광수량_상수도 2 4" xfId="28389"/>
    <cellStyle name="개_Boo2_소광수량_상수도 3" xfId="28390"/>
    <cellStyle name="개_Boo2_소광수량_상수도 4" xfId="28391"/>
    <cellStyle name="개_Boo2_소광수량_상수도 5" xfId="28392"/>
    <cellStyle name="개_Boo2_소광수량_상수도_Sheet3" xfId="9288"/>
    <cellStyle name="개_Boo2_소광수량_상수도_Sheet3 2" xfId="28393"/>
    <cellStyle name="개_Boo2_소광수량_상수도_Sheet3 3" xfId="28394"/>
    <cellStyle name="개_Boo2_소광수량_상수도_Sheet3 4" xfId="28395"/>
    <cellStyle name="개_Boo2_소광수량_측구공" xfId="9289"/>
    <cellStyle name="개_Boo2_소광수량_측구공 2" xfId="9290"/>
    <cellStyle name="개_Boo2_소광수량_측구공 2 2" xfId="28396"/>
    <cellStyle name="개_Boo2_소광수량_측구공 2 3" xfId="28397"/>
    <cellStyle name="개_Boo2_소광수량_측구공 2 4" xfId="28398"/>
    <cellStyle name="개_Boo2_소광수량_측구공 3" xfId="28399"/>
    <cellStyle name="개_Boo2_소광수량_측구공 4" xfId="28400"/>
    <cellStyle name="개_Boo2_소광수량_측구공 5" xfId="28401"/>
    <cellStyle name="개_Boo2_소광수량_측구공_Sheet3" xfId="9291"/>
    <cellStyle name="개_Boo2_소광수량_측구공_Sheet3 2" xfId="28402"/>
    <cellStyle name="개_Boo2_소광수량_측구공_Sheet3 3" xfId="28403"/>
    <cellStyle name="개_Boo2_소광수량_측구공_Sheet3 4" xfId="28404"/>
    <cellStyle name="개_Boo2_수량산출" xfId="9292"/>
    <cellStyle name="개_Boo2_수량산출 2" xfId="9293"/>
    <cellStyle name="개_Boo2_수량산출 2 2" xfId="28405"/>
    <cellStyle name="개_Boo2_수량산출 2 3" xfId="28406"/>
    <cellStyle name="개_Boo2_수량산출 2 4" xfId="28407"/>
    <cellStyle name="개_Boo2_수량산출 3" xfId="28408"/>
    <cellStyle name="개_Boo2_수량산출 4" xfId="28409"/>
    <cellStyle name="개_Boo2_수량산출 5" xfId="28410"/>
    <cellStyle name="개_Boo2_수량산출_Sheet3" xfId="9294"/>
    <cellStyle name="개_Boo2_수량산출_Sheet3 2" xfId="28411"/>
    <cellStyle name="개_Boo2_수량산출_Sheet3 3" xfId="28412"/>
    <cellStyle name="개_Boo2_수량산출_Sheet3 4" xfId="28413"/>
    <cellStyle name="개_Boo2_수량산출_백련수량" xfId="9295"/>
    <cellStyle name="개_Boo2_수량산출_백련수량 2" xfId="9296"/>
    <cellStyle name="개_Boo2_수량산출_백련수량 2 2" xfId="28414"/>
    <cellStyle name="개_Boo2_수량산출_백련수량 2 3" xfId="28415"/>
    <cellStyle name="개_Boo2_수량산출_백련수량 2 4" xfId="28416"/>
    <cellStyle name="개_Boo2_수량산출_백련수량 3" xfId="28417"/>
    <cellStyle name="개_Boo2_수량산출_백련수량 4" xfId="28418"/>
    <cellStyle name="개_Boo2_수량산출_백련수량 5" xfId="28419"/>
    <cellStyle name="개_Boo2_수량산출_백련수량_Sheet3" xfId="9297"/>
    <cellStyle name="개_Boo2_수량산출_백련수량_Sheet3 2" xfId="28420"/>
    <cellStyle name="개_Boo2_수량산출_백련수량_Sheet3 3" xfId="28421"/>
    <cellStyle name="개_Boo2_수량산출_백련수량_Sheet3 4" xfId="28422"/>
    <cellStyle name="개_Boo2_수량산출_백련수량_상수도" xfId="9298"/>
    <cellStyle name="개_Boo2_수량산출_백련수량_상수도 2" xfId="9299"/>
    <cellStyle name="개_Boo2_수량산출_백련수량_상수도 2 2" xfId="28423"/>
    <cellStyle name="개_Boo2_수량산출_백련수량_상수도 2 3" xfId="28424"/>
    <cellStyle name="개_Boo2_수량산출_백련수량_상수도 2 4" xfId="28425"/>
    <cellStyle name="개_Boo2_수량산출_백련수량_상수도 3" xfId="28426"/>
    <cellStyle name="개_Boo2_수량산출_백련수량_상수도 4" xfId="28427"/>
    <cellStyle name="개_Boo2_수량산출_백련수량_상수도 5" xfId="28428"/>
    <cellStyle name="개_Boo2_수량산출_백련수량_상수도_Sheet3" xfId="9300"/>
    <cellStyle name="개_Boo2_수량산출_백련수량_상수도_Sheet3 2" xfId="28429"/>
    <cellStyle name="개_Boo2_수량산출_백련수량_상수도_Sheet3 3" xfId="28430"/>
    <cellStyle name="개_Boo2_수량산출_백련수량_상수도_Sheet3 4" xfId="28431"/>
    <cellStyle name="개_Boo2_수량산출_백련수량_측구공" xfId="9301"/>
    <cellStyle name="개_Boo2_수량산출_백련수량_측구공 2" xfId="9302"/>
    <cellStyle name="개_Boo2_수량산출_백련수량_측구공 2 2" xfId="28432"/>
    <cellStyle name="개_Boo2_수량산출_백련수량_측구공 2 3" xfId="28433"/>
    <cellStyle name="개_Boo2_수량산출_백련수량_측구공 2 4" xfId="28434"/>
    <cellStyle name="개_Boo2_수량산출_백련수량_측구공 3" xfId="28435"/>
    <cellStyle name="개_Boo2_수량산출_백련수량_측구공 4" xfId="28436"/>
    <cellStyle name="개_Boo2_수량산출_백련수량_측구공 5" xfId="28437"/>
    <cellStyle name="개_Boo2_수량산출_백련수량_측구공_Sheet3" xfId="9303"/>
    <cellStyle name="개_Boo2_수량산출_백련수량_측구공_Sheet3 2" xfId="28438"/>
    <cellStyle name="개_Boo2_수량산출_백련수량_측구공_Sheet3 3" xfId="28439"/>
    <cellStyle name="개_Boo2_수량산출_백련수량_측구공_Sheet3 4" xfId="28440"/>
    <cellStyle name="개_Boo2_수량산출_상수도" xfId="9304"/>
    <cellStyle name="개_Boo2_수량산출_상수도 2" xfId="9305"/>
    <cellStyle name="개_Boo2_수량산출_상수도 2 2" xfId="28441"/>
    <cellStyle name="개_Boo2_수량산출_상수도 2 3" xfId="28442"/>
    <cellStyle name="개_Boo2_수량산출_상수도 2 4" xfId="28443"/>
    <cellStyle name="개_Boo2_수량산출_상수도 3" xfId="28444"/>
    <cellStyle name="개_Boo2_수량산출_상수도 4" xfId="28445"/>
    <cellStyle name="개_Boo2_수량산출_상수도 5" xfId="28446"/>
    <cellStyle name="개_Boo2_수량산출_상수도_Sheet3" xfId="9306"/>
    <cellStyle name="개_Boo2_수량산출_상수도_Sheet3 2" xfId="28447"/>
    <cellStyle name="개_Boo2_수량산출_상수도_Sheet3 3" xfId="28448"/>
    <cellStyle name="개_Boo2_수량산출_상수도_Sheet3 4" xfId="28449"/>
    <cellStyle name="개_Boo2_수량산출_소광수량" xfId="9307"/>
    <cellStyle name="개_Boo2_수량산출_소광수량 2" xfId="9308"/>
    <cellStyle name="개_Boo2_수량산출_소광수량 2 2" xfId="28450"/>
    <cellStyle name="개_Boo2_수량산출_소광수량 2 3" xfId="28451"/>
    <cellStyle name="개_Boo2_수량산출_소광수량 2 4" xfId="28452"/>
    <cellStyle name="개_Boo2_수량산출_소광수량 3" xfId="28453"/>
    <cellStyle name="개_Boo2_수량산출_소광수량 4" xfId="28454"/>
    <cellStyle name="개_Boo2_수량산출_소광수량 5" xfId="28455"/>
    <cellStyle name="개_Boo2_수량산출_소광수량_Sheet3" xfId="9309"/>
    <cellStyle name="개_Boo2_수량산출_소광수량_Sheet3 2" xfId="28456"/>
    <cellStyle name="개_Boo2_수량산출_소광수량_Sheet3 3" xfId="28457"/>
    <cellStyle name="개_Boo2_수량산출_소광수량_Sheet3 4" xfId="28458"/>
    <cellStyle name="개_Boo2_수량산출_소광수량_상수도" xfId="9310"/>
    <cellStyle name="개_Boo2_수량산출_소광수량_상수도 2" xfId="9311"/>
    <cellStyle name="개_Boo2_수량산출_소광수량_상수도 2 2" xfId="28459"/>
    <cellStyle name="개_Boo2_수량산출_소광수량_상수도 2 3" xfId="28460"/>
    <cellStyle name="개_Boo2_수량산출_소광수량_상수도 2 4" xfId="28461"/>
    <cellStyle name="개_Boo2_수량산출_소광수량_상수도 3" xfId="28462"/>
    <cellStyle name="개_Boo2_수량산출_소광수량_상수도 4" xfId="28463"/>
    <cellStyle name="개_Boo2_수량산출_소광수량_상수도 5" xfId="28464"/>
    <cellStyle name="개_Boo2_수량산출_소광수량_상수도_Sheet3" xfId="9312"/>
    <cellStyle name="개_Boo2_수량산출_소광수량_상수도_Sheet3 2" xfId="28465"/>
    <cellStyle name="개_Boo2_수량산출_소광수량_상수도_Sheet3 3" xfId="28466"/>
    <cellStyle name="개_Boo2_수량산출_소광수량_상수도_Sheet3 4" xfId="28467"/>
    <cellStyle name="개_Boo2_수량산출_소광수량_측구공" xfId="9313"/>
    <cellStyle name="개_Boo2_수량산출_소광수량_측구공 2" xfId="9314"/>
    <cellStyle name="개_Boo2_수량산출_소광수량_측구공 2 2" xfId="28468"/>
    <cellStyle name="개_Boo2_수량산출_소광수량_측구공 2 3" xfId="28469"/>
    <cellStyle name="개_Boo2_수량산출_소광수량_측구공 2 4" xfId="28470"/>
    <cellStyle name="개_Boo2_수량산출_소광수량_측구공 3" xfId="28471"/>
    <cellStyle name="개_Boo2_수량산출_소광수량_측구공 4" xfId="28472"/>
    <cellStyle name="개_Boo2_수량산출_소광수량_측구공 5" xfId="28473"/>
    <cellStyle name="개_Boo2_수량산출_소광수량_측구공_Sheet3" xfId="9315"/>
    <cellStyle name="개_Boo2_수량산출_소광수량_측구공_Sheet3 2" xfId="28474"/>
    <cellStyle name="개_Boo2_수량산출_소광수량_측구공_Sheet3 3" xfId="28475"/>
    <cellStyle name="개_Boo2_수량산출_소광수량_측구공_Sheet3 4" xfId="28476"/>
    <cellStyle name="개_Boo2_수량산출_장신수량" xfId="9316"/>
    <cellStyle name="개_Boo2_수량산출_장신수량 2" xfId="9317"/>
    <cellStyle name="개_Boo2_수량산출_장신수량 2 2" xfId="28477"/>
    <cellStyle name="개_Boo2_수량산출_장신수량 2 3" xfId="28478"/>
    <cellStyle name="개_Boo2_수량산출_장신수량 2 4" xfId="28479"/>
    <cellStyle name="개_Boo2_수량산출_장신수량 3" xfId="28480"/>
    <cellStyle name="개_Boo2_수량산출_장신수량 4" xfId="28481"/>
    <cellStyle name="개_Boo2_수량산출_장신수량 5" xfId="28482"/>
    <cellStyle name="개_Boo2_수량산출_장신수량_Sheet3" xfId="9318"/>
    <cellStyle name="개_Boo2_수량산출_장신수량_Sheet3 2" xfId="28483"/>
    <cellStyle name="개_Boo2_수량산출_장신수량_Sheet3 3" xfId="28484"/>
    <cellStyle name="개_Boo2_수량산출_장신수량_Sheet3 4" xfId="28485"/>
    <cellStyle name="개_Boo2_수량산출_장신수량_상수도" xfId="9319"/>
    <cellStyle name="개_Boo2_수량산출_장신수량_상수도 2" xfId="9320"/>
    <cellStyle name="개_Boo2_수량산출_장신수량_상수도 2 2" xfId="28486"/>
    <cellStyle name="개_Boo2_수량산출_장신수량_상수도 2 3" xfId="28487"/>
    <cellStyle name="개_Boo2_수량산출_장신수량_상수도 2 4" xfId="28488"/>
    <cellStyle name="개_Boo2_수량산출_장신수량_상수도 3" xfId="28489"/>
    <cellStyle name="개_Boo2_수량산출_장신수량_상수도 4" xfId="28490"/>
    <cellStyle name="개_Boo2_수량산출_장신수량_상수도 5" xfId="28491"/>
    <cellStyle name="개_Boo2_수량산출_장신수량_상수도_Sheet3" xfId="9321"/>
    <cellStyle name="개_Boo2_수량산출_장신수량_상수도_Sheet3 2" xfId="28492"/>
    <cellStyle name="개_Boo2_수량산출_장신수량_상수도_Sheet3 3" xfId="28493"/>
    <cellStyle name="개_Boo2_수량산출_장신수량_상수도_Sheet3 4" xfId="28494"/>
    <cellStyle name="개_Boo2_수량산출_장신수량_측구공" xfId="9322"/>
    <cellStyle name="개_Boo2_수량산출_장신수량_측구공 2" xfId="9323"/>
    <cellStyle name="개_Boo2_수량산출_장신수량_측구공 2 2" xfId="28495"/>
    <cellStyle name="개_Boo2_수량산출_장신수량_측구공 2 3" xfId="28496"/>
    <cellStyle name="개_Boo2_수량산출_장신수량_측구공 2 4" xfId="28497"/>
    <cellStyle name="개_Boo2_수량산출_장신수량_측구공 3" xfId="28498"/>
    <cellStyle name="개_Boo2_수량산출_장신수량_측구공 4" xfId="28499"/>
    <cellStyle name="개_Boo2_수량산출_장신수량_측구공 5" xfId="28500"/>
    <cellStyle name="개_Boo2_수량산출_장신수량_측구공_Sheet3" xfId="9324"/>
    <cellStyle name="개_Boo2_수량산출_장신수량_측구공_Sheet3 2" xfId="28501"/>
    <cellStyle name="개_Boo2_수량산출_장신수량_측구공_Sheet3 3" xfId="28502"/>
    <cellStyle name="개_Boo2_수량산출_장신수량_측구공_Sheet3 4" xfId="28503"/>
    <cellStyle name="개_Boo2_수량산출_측구공" xfId="9325"/>
    <cellStyle name="개_Boo2_수량산출_측구공 2" xfId="9326"/>
    <cellStyle name="개_Boo2_수량산출_측구공 2 2" xfId="28504"/>
    <cellStyle name="개_Boo2_수량산출_측구공 2 3" xfId="28505"/>
    <cellStyle name="개_Boo2_수량산출_측구공 2 4" xfId="28506"/>
    <cellStyle name="개_Boo2_수량산출_측구공 3" xfId="28507"/>
    <cellStyle name="개_Boo2_수량산출_측구공 4" xfId="28508"/>
    <cellStyle name="개_Boo2_수량산출_측구공 5" xfId="28509"/>
    <cellStyle name="개_Boo2_수량산출_측구공_Sheet3" xfId="9327"/>
    <cellStyle name="개_Boo2_수량산출_측구공_Sheet3 2" xfId="28510"/>
    <cellStyle name="개_Boo2_수량산출_측구공_Sheet3 3" xfId="28511"/>
    <cellStyle name="개_Boo2_수량산출_측구공_Sheet3 4" xfId="28512"/>
    <cellStyle name="개_Boo2_인월중군소하천" xfId="9328"/>
    <cellStyle name="개_Boo2_인월중군소하천 2" xfId="9329"/>
    <cellStyle name="개_Boo2_인월중군소하천 2 2" xfId="28513"/>
    <cellStyle name="개_Boo2_인월중군소하천 2 3" xfId="28514"/>
    <cellStyle name="개_Boo2_인월중군소하천 2 4" xfId="28515"/>
    <cellStyle name="개_Boo2_인월중군소하천 3" xfId="28516"/>
    <cellStyle name="개_Boo2_인월중군소하천 4" xfId="28517"/>
    <cellStyle name="개_Boo2_인월중군소하천 5" xfId="28518"/>
    <cellStyle name="개_Boo2_인월중군소하천_Sheet3" xfId="9330"/>
    <cellStyle name="개_Boo2_인월중군소하천_Sheet3 2" xfId="28519"/>
    <cellStyle name="개_Boo2_인월중군소하천_Sheet3 3" xfId="28520"/>
    <cellStyle name="개_Boo2_인월중군소하천_Sheet3 4" xfId="28521"/>
    <cellStyle name="개_Boo2_인월중군소하천_백련수량" xfId="9331"/>
    <cellStyle name="개_Boo2_인월중군소하천_백련수량 2" xfId="9332"/>
    <cellStyle name="개_Boo2_인월중군소하천_백련수량 2 2" xfId="28522"/>
    <cellStyle name="개_Boo2_인월중군소하천_백련수량 2 3" xfId="28523"/>
    <cellStyle name="개_Boo2_인월중군소하천_백련수량 2 4" xfId="28524"/>
    <cellStyle name="개_Boo2_인월중군소하천_백련수량 3" xfId="28525"/>
    <cellStyle name="개_Boo2_인월중군소하천_백련수량 4" xfId="28526"/>
    <cellStyle name="개_Boo2_인월중군소하천_백련수량 5" xfId="28527"/>
    <cellStyle name="개_Boo2_인월중군소하천_백련수량_Sheet3" xfId="9333"/>
    <cellStyle name="개_Boo2_인월중군소하천_백련수량_Sheet3 2" xfId="28528"/>
    <cellStyle name="개_Boo2_인월중군소하천_백련수량_Sheet3 3" xfId="28529"/>
    <cellStyle name="개_Boo2_인월중군소하천_백련수량_Sheet3 4" xfId="28530"/>
    <cellStyle name="개_Boo2_인월중군소하천_백련수량_상수도" xfId="9334"/>
    <cellStyle name="개_Boo2_인월중군소하천_백련수량_상수도 2" xfId="9335"/>
    <cellStyle name="개_Boo2_인월중군소하천_백련수량_상수도 2 2" xfId="28531"/>
    <cellStyle name="개_Boo2_인월중군소하천_백련수량_상수도 2 3" xfId="28532"/>
    <cellStyle name="개_Boo2_인월중군소하천_백련수량_상수도 2 4" xfId="28533"/>
    <cellStyle name="개_Boo2_인월중군소하천_백련수량_상수도 3" xfId="28534"/>
    <cellStyle name="개_Boo2_인월중군소하천_백련수량_상수도 4" xfId="28535"/>
    <cellStyle name="개_Boo2_인월중군소하천_백련수량_상수도 5" xfId="28536"/>
    <cellStyle name="개_Boo2_인월중군소하천_백련수량_상수도_Sheet3" xfId="9336"/>
    <cellStyle name="개_Boo2_인월중군소하천_백련수량_상수도_Sheet3 2" xfId="28537"/>
    <cellStyle name="개_Boo2_인월중군소하천_백련수량_상수도_Sheet3 3" xfId="28538"/>
    <cellStyle name="개_Boo2_인월중군소하천_백련수량_상수도_Sheet3 4" xfId="28539"/>
    <cellStyle name="개_Boo2_인월중군소하천_백련수량_측구공" xfId="9337"/>
    <cellStyle name="개_Boo2_인월중군소하천_백련수량_측구공 2" xfId="9338"/>
    <cellStyle name="개_Boo2_인월중군소하천_백련수량_측구공 2 2" xfId="28540"/>
    <cellStyle name="개_Boo2_인월중군소하천_백련수량_측구공 2 3" xfId="28541"/>
    <cellStyle name="개_Boo2_인월중군소하천_백련수량_측구공 2 4" xfId="28542"/>
    <cellStyle name="개_Boo2_인월중군소하천_백련수량_측구공 3" xfId="28543"/>
    <cellStyle name="개_Boo2_인월중군소하천_백련수량_측구공 4" xfId="28544"/>
    <cellStyle name="개_Boo2_인월중군소하천_백련수량_측구공 5" xfId="28545"/>
    <cellStyle name="개_Boo2_인월중군소하천_백련수량_측구공_Sheet3" xfId="9339"/>
    <cellStyle name="개_Boo2_인월중군소하천_백련수량_측구공_Sheet3 2" xfId="28546"/>
    <cellStyle name="개_Boo2_인월중군소하천_백련수량_측구공_Sheet3 3" xfId="28547"/>
    <cellStyle name="개_Boo2_인월중군소하천_백련수량_측구공_Sheet3 4" xfId="28548"/>
    <cellStyle name="개_Boo2_인월중군소하천_상수도" xfId="9340"/>
    <cellStyle name="개_Boo2_인월중군소하천_상수도 2" xfId="9341"/>
    <cellStyle name="개_Boo2_인월중군소하천_상수도 2 2" xfId="28549"/>
    <cellStyle name="개_Boo2_인월중군소하천_상수도 2 3" xfId="28550"/>
    <cellStyle name="개_Boo2_인월중군소하천_상수도 2 4" xfId="28551"/>
    <cellStyle name="개_Boo2_인월중군소하천_상수도 3" xfId="28552"/>
    <cellStyle name="개_Boo2_인월중군소하천_상수도 4" xfId="28553"/>
    <cellStyle name="개_Boo2_인월중군소하천_상수도 5" xfId="28554"/>
    <cellStyle name="개_Boo2_인월중군소하천_상수도_Sheet3" xfId="9342"/>
    <cellStyle name="개_Boo2_인월중군소하천_상수도_Sheet3 2" xfId="28555"/>
    <cellStyle name="개_Boo2_인월중군소하천_상수도_Sheet3 3" xfId="28556"/>
    <cellStyle name="개_Boo2_인월중군소하천_상수도_Sheet3 4" xfId="28557"/>
    <cellStyle name="개_Boo2_인월중군소하천_소광수량" xfId="9343"/>
    <cellStyle name="개_Boo2_인월중군소하천_소광수량 2" xfId="9344"/>
    <cellStyle name="개_Boo2_인월중군소하천_소광수량 2 2" xfId="28558"/>
    <cellStyle name="개_Boo2_인월중군소하천_소광수량 2 3" xfId="28559"/>
    <cellStyle name="개_Boo2_인월중군소하천_소광수량 2 4" xfId="28560"/>
    <cellStyle name="개_Boo2_인월중군소하천_소광수량 3" xfId="28561"/>
    <cellStyle name="개_Boo2_인월중군소하천_소광수량 4" xfId="28562"/>
    <cellStyle name="개_Boo2_인월중군소하천_소광수량 5" xfId="28563"/>
    <cellStyle name="개_Boo2_인월중군소하천_소광수량_Sheet3" xfId="9345"/>
    <cellStyle name="개_Boo2_인월중군소하천_소광수량_Sheet3 2" xfId="28564"/>
    <cellStyle name="개_Boo2_인월중군소하천_소광수량_Sheet3 3" xfId="28565"/>
    <cellStyle name="개_Boo2_인월중군소하천_소광수량_Sheet3 4" xfId="28566"/>
    <cellStyle name="개_Boo2_인월중군소하천_소광수량_상수도" xfId="9346"/>
    <cellStyle name="개_Boo2_인월중군소하천_소광수량_상수도 2" xfId="9347"/>
    <cellStyle name="개_Boo2_인월중군소하천_소광수량_상수도 2 2" xfId="28567"/>
    <cellStyle name="개_Boo2_인월중군소하천_소광수량_상수도 2 3" xfId="28568"/>
    <cellStyle name="개_Boo2_인월중군소하천_소광수량_상수도 2 4" xfId="28569"/>
    <cellStyle name="개_Boo2_인월중군소하천_소광수량_상수도 3" xfId="28570"/>
    <cellStyle name="개_Boo2_인월중군소하천_소광수량_상수도 4" xfId="28571"/>
    <cellStyle name="개_Boo2_인월중군소하천_소광수량_상수도 5" xfId="28572"/>
    <cellStyle name="개_Boo2_인월중군소하천_소광수량_상수도_Sheet3" xfId="9348"/>
    <cellStyle name="개_Boo2_인월중군소하천_소광수량_상수도_Sheet3 2" xfId="28573"/>
    <cellStyle name="개_Boo2_인월중군소하천_소광수량_상수도_Sheet3 3" xfId="28574"/>
    <cellStyle name="개_Boo2_인월중군소하천_소광수량_상수도_Sheet3 4" xfId="28575"/>
    <cellStyle name="개_Boo2_인월중군소하천_소광수량_측구공" xfId="9349"/>
    <cellStyle name="개_Boo2_인월중군소하천_소광수량_측구공 2" xfId="9350"/>
    <cellStyle name="개_Boo2_인월중군소하천_소광수량_측구공 2 2" xfId="28576"/>
    <cellStyle name="개_Boo2_인월중군소하천_소광수량_측구공 2 3" xfId="28577"/>
    <cellStyle name="개_Boo2_인월중군소하천_소광수량_측구공 2 4" xfId="28578"/>
    <cellStyle name="개_Boo2_인월중군소하천_소광수량_측구공 3" xfId="28579"/>
    <cellStyle name="개_Boo2_인월중군소하천_소광수량_측구공 4" xfId="28580"/>
    <cellStyle name="개_Boo2_인월중군소하천_소광수량_측구공 5" xfId="28581"/>
    <cellStyle name="개_Boo2_인월중군소하천_소광수량_측구공_Sheet3" xfId="9351"/>
    <cellStyle name="개_Boo2_인월중군소하천_소광수량_측구공_Sheet3 2" xfId="28582"/>
    <cellStyle name="개_Boo2_인월중군소하천_소광수량_측구공_Sheet3 3" xfId="28583"/>
    <cellStyle name="개_Boo2_인월중군소하천_소광수량_측구공_Sheet3 4" xfId="28584"/>
    <cellStyle name="개_Boo2_인월중군소하천_장신수량" xfId="9352"/>
    <cellStyle name="개_Boo2_인월중군소하천_장신수량 2" xfId="9353"/>
    <cellStyle name="개_Boo2_인월중군소하천_장신수량 2 2" xfId="28585"/>
    <cellStyle name="개_Boo2_인월중군소하천_장신수량 2 3" xfId="28586"/>
    <cellStyle name="개_Boo2_인월중군소하천_장신수량 2 4" xfId="28587"/>
    <cellStyle name="개_Boo2_인월중군소하천_장신수량 3" xfId="28588"/>
    <cellStyle name="개_Boo2_인월중군소하천_장신수량 4" xfId="28589"/>
    <cellStyle name="개_Boo2_인월중군소하천_장신수량 5" xfId="28590"/>
    <cellStyle name="개_Boo2_인월중군소하천_장신수량_Sheet3" xfId="9354"/>
    <cellStyle name="개_Boo2_인월중군소하천_장신수량_Sheet3 2" xfId="28591"/>
    <cellStyle name="개_Boo2_인월중군소하천_장신수량_Sheet3 3" xfId="28592"/>
    <cellStyle name="개_Boo2_인월중군소하천_장신수량_Sheet3 4" xfId="28593"/>
    <cellStyle name="개_Boo2_인월중군소하천_장신수량_상수도" xfId="9355"/>
    <cellStyle name="개_Boo2_인월중군소하천_장신수량_상수도 2" xfId="9356"/>
    <cellStyle name="개_Boo2_인월중군소하천_장신수량_상수도 2 2" xfId="28594"/>
    <cellStyle name="개_Boo2_인월중군소하천_장신수량_상수도 2 3" xfId="28595"/>
    <cellStyle name="개_Boo2_인월중군소하천_장신수량_상수도 2 4" xfId="28596"/>
    <cellStyle name="개_Boo2_인월중군소하천_장신수량_상수도 3" xfId="28597"/>
    <cellStyle name="개_Boo2_인월중군소하천_장신수량_상수도 4" xfId="28598"/>
    <cellStyle name="개_Boo2_인월중군소하천_장신수량_상수도 5" xfId="28599"/>
    <cellStyle name="개_Boo2_인월중군소하천_장신수량_상수도_Sheet3" xfId="9357"/>
    <cellStyle name="개_Boo2_인월중군소하천_장신수량_상수도_Sheet3 2" xfId="28600"/>
    <cellStyle name="개_Boo2_인월중군소하천_장신수량_상수도_Sheet3 3" xfId="28601"/>
    <cellStyle name="개_Boo2_인월중군소하천_장신수량_상수도_Sheet3 4" xfId="28602"/>
    <cellStyle name="개_Boo2_인월중군소하천_장신수량_측구공" xfId="9358"/>
    <cellStyle name="개_Boo2_인월중군소하천_장신수량_측구공 2" xfId="9359"/>
    <cellStyle name="개_Boo2_인월중군소하천_장신수량_측구공 2 2" xfId="28603"/>
    <cellStyle name="개_Boo2_인월중군소하천_장신수량_측구공 2 3" xfId="28604"/>
    <cellStyle name="개_Boo2_인월중군소하천_장신수량_측구공 2 4" xfId="28605"/>
    <cellStyle name="개_Boo2_인월중군소하천_장신수량_측구공 3" xfId="28606"/>
    <cellStyle name="개_Boo2_인월중군소하천_장신수량_측구공 4" xfId="28607"/>
    <cellStyle name="개_Boo2_인월중군소하천_장신수량_측구공 5" xfId="28608"/>
    <cellStyle name="개_Boo2_인월중군소하천_장신수량_측구공_Sheet3" xfId="9360"/>
    <cellStyle name="개_Boo2_인월중군소하천_장신수량_측구공_Sheet3 2" xfId="28609"/>
    <cellStyle name="개_Boo2_인월중군소하천_장신수량_측구공_Sheet3 3" xfId="28610"/>
    <cellStyle name="개_Boo2_인월중군소하천_장신수량_측구공_Sheet3 4" xfId="28611"/>
    <cellStyle name="개_Boo2_인월중군소하천_측구공" xfId="9361"/>
    <cellStyle name="개_Boo2_인월중군소하천_측구공 2" xfId="9362"/>
    <cellStyle name="개_Boo2_인월중군소하천_측구공 2 2" xfId="28612"/>
    <cellStyle name="개_Boo2_인월중군소하천_측구공 2 3" xfId="28613"/>
    <cellStyle name="개_Boo2_인월중군소하천_측구공 2 4" xfId="28614"/>
    <cellStyle name="개_Boo2_인월중군소하천_측구공 3" xfId="28615"/>
    <cellStyle name="개_Boo2_인월중군소하천_측구공 4" xfId="28616"/>
    <cellStyle name="개_Boo2_인월중군소하천_측구공 5" xfId="28617"/>
    <cellStyle name="개_Boo2_인월중군소하천_측구공_Sheet3" xfId="9363"/>
    <cellStyle name="개_Boo2_인월중군소하천_측구공_Sheet3 2" xfId="28618"/>
    <cellStyle name="개_Boo2_인월중군소하천_측구공_Sheet3 3" xfId="28619"/>
    <cellStyle name="개_Boo2_인월중군소하천_측구공_Sheet3 4" xfId="28620"/>
    <cellStyle name="개_Boo2_장신수량" xfId="9364"/>
    <cellStyle name="개_Boo2_장신수량 2" xfId="9365"/>
    <cellStyle name="개_Boo2_장신수량 2 2" xfId="28621"/>
    <cellStyle name="개_Boo2_장신수량 2 3" xfId="28622"/>
    <cellStyle name="개_Boo2_장신수량 2 4" xfId="28623"/>
    <cellStyle name="개_Boo2_장신수량 3" xfId="28624"/>
    <cellStyle name="개_Boo2_장신수량 4" xfId="28625"/>
    <cellStyle name="개_Boo2_장신수량 5" xfId="28626"/>
    <cellStyle name="개_Boo2_장신수량_Sheet3" xfId="9366"/>
    <cellStyle name="개_Boo2_장신수량_Sheet3 2" xfId="28627"/>
    <cellStyle name="개_Boo2_장신수량_Sheet3 3" xfId="28628"/>
    <cellStyle name="개_Boo2_장신수량_Sheet3 4" xfId="28629"/>
    <cellStyle name="개_Boo2_장신수량_상수도" xfId="9367"/>
    <cellStyle name="개_Boo2_장신수량_상수도 2" xfId="9368"/>
    <cellStyle name="개_Boo2_장신수량_상수도 2 2" xfId="28630"/>
    <cellStyle name="개_Boo2_장신수량_상수도 2 3" xfId="28631"/>
    <cellStyle name="개_Boo2_장신수량_상수도 2 4" xfId="28632"/>
    <cellStyle name="개_Boo2_장신수량_상수도 3" xfId="28633"/>
    <cellStyle name="개_Boo2_장신수량_상수도 4" xfId="28634"/>
    <cellStyle name="개_Boo2_장신수량_상수도 5" xfId="28635"/>
    <cellStyle name="개_Boo2_장신수량_상수도_Sheet3" xfId="9369"/>
    <cellStyle name="개_Boo2_장신수량_상수도_Sheet3 2" xfId="28636"/>
    <cellStyle name="개_Boo2_장신수량_상수도_Sheet3 3" xfId="28637"/>
    <cellStyle name="개_Boo2_장신수량_상수도_Sheet3 4" xfId="28638"/>
    <cellStyle name="개_Boo2_장신수량_측구공" xfId="9370"/>
    <cellStyle name="개_Boo2_장신수량_측구공 2" xfId="9371"/>
    <cellStyle name="개_Boo2_장신수량_측구공 2 2" xfId="28639"/>
    <cellStyle name="개_Boo2_장신수량_측구공 2 3" xfId="28640"/>
    <cellStyle name="개_Boo2_장신수량_측구공 2 4" xfId="28641"/>
    <cellStyle name="개_Boo2_장신수량_측구공 3" xfId="28642"/>
    <cellStyle name="개_Boo2_장신수량_측구공 4" xfId="28643"/>
    <cellStyle name="개_Boo2_장신수량_측구공 5" xfId="28644"/>
    <cellStyle name="개_Boo2_장신수량_측구공_Sheet3" xfId="9372"/>
    <cellStyle name="개_Boo2_장신수량_측구공_Sheet3 2" xfId="28645"/>
    <cellStyle name="개_Boo2_장신수량_측구공_Sheet3 3" xfId="28646"/>
    <cellStyle name="개_Boo2_장신수량_측구공_Sheet3 4" xfId="28647"/>
    <cellStyle name="개_Boo2_측구공" xfId="9373"/>
    <cellStyle name="개_Boo2_측구공 2" xfId="9374"/>
    <cellStyle name="개_Boo2_측구공 2 2" xfId="28648"/>
    <cellStyle name="개_Boo2_측구공 2 3" xfId="28649"/>
    <cellStyle name="개_Boo2_측구공 2 4" xfId="28650"/>
    <cellStyle name="개_Boo2_측구공 3" xfId="28651"/>
    <cellStyle name="개_Boo2_측구공 4" xfId="28652"/>
    <cellStyle name="개_Boo2_측구공 5" xfId="28653"/>
    <cellStyle name="개_Boo2_측구공_Sheet3" xfId="9375"/>
    <cellStyle name="개_Boo2_측구공_Sheet3 2" xfId="28654"/>
    <cellStyle name="개_Boo2_측구공_Sheet3 3" xfId="28655"/>
    <cellStyle name="개_Boo2_측구공_Sheet3 4" xfId="28656"/>
    <cellStyle name="개_Book2" xfId="9376"/>
    <cellStyle name="개_Book2 2" xfId="9377"/>
    <cellStyle name="개_Book2 2 2" xfId="28657"/>
    <cellStyle name="개_Book2 2 3" xfId="28658"/>
    <cellStyle name="개_Book2 2 4" xfId="28659"/>
    <cellStyle name="개_Book2 3" xfId="28660"/>
    <cellStyle name="개_Book2 4" xfId="28661"/>
    <cellStyle name="개_Book2 5" xfId="28662"/>
    <cellStyle name="개_Book2_Sheet3" xfId="9378"/>
    <cellStyle name="개_Book2_Sheet3 2" xfId="28663"/>
    <cellStyle name="개_Book2_Sheet3 3" xfId="28664"/>
    <cellStyle name="개_Book2_Sheet3 4" xfId="28665"/>
    <cellStyle name="개_Book2_도로수량양식" xfId="9379"/>
    <cellStyle name="개_Book2_도로수량양식 2" xfId="9380"/>
    <cellStyle name="개_Book2_도로수량양식 2 2" xfId="28666"/>
    <cellStyle name="개_Book2_도로수량양식 2 3" xfId="28667"/>
    <cellStyle name="개_Book2_도로수량양식 2 4" xfId="28668"/>
    <cellStyle name="개_Book2_도로수량양식 3" xfId="28669"/>
    <cellStyle name="개_Book2_도로수량양식 4" xfId="28670"/>
    <cellStyle name="개_Book2_도로수량양식 5" xfId="28671"/>
    <cellStyle name="개_Book2_도로수량양식_Sheet3" xfId="9381"/>
    <cellStyle name="개_Book2_도로수량양식_Sheet3 2" xfId="28672"/>
    <cellStyle name="개_Book2_도로수량양식_Sheet3 3" xfId="28673"/>
    <cellStyle name="개_Book2_도로수량양식_Sheet3 4" xfId="28674"/>
    <cellStyle name="개_Book2_도로수량양식_백련수량" xfId="9382"/>
    <cellStyle name="개_Book2_도로수량양식_백련수량 2" xfId="9383"/>
    <cellStyle name="개_Book2_도로수량양식_백련수량 2 2" xfId="28675"/>
    <cellStyle name="개_Book2_도로수량양식_백련수량 2 3" xfId="28676"/>
    <cellStyle name="개_Book2_도로수량양식_백련수량 2 4" xfId="28677"/>
    <cellStyle name="개_Book2_도로수량양식_백련수량 3" xfId="28678"/>
    <cellStyle name="개_Book2_도로수량양식_백련수량 4" xfId="28679"/>
    <cellStyle name="개_Book2_도로수량양식_백련수량 5" xfId="28680"/>
    <cellStyle name="개_Book2_도로수량양식_백련수량_Sheet3" xfId="9384"/>
    <cellStyle name="개_Book2_도로수량양식_백련수량_Sheet3 2" xfId="28681"/>
    <cellStyle name="개_Book2_도로수량양식_백련수량_Sheet3 3" xfId="28682"/>
    <cellStyle name="개_Book2_도로수량양식_백련수량_Sheet3 4" xfId="28683"/>
    <cellStyle name="개_Book2_도로수량양식_백련수량_상수도" xfId="9385"/>
    <cellStyle name="개_Book2_도로수량양식_백련수량_상수도 2" xfId="9386"/>
    <cellStyle name="개_Book2_도로수량양식_백련수량_상수도 2 2" xfId="28684"/>
    <cellStyle name="개_Book2_도로수량양식_백련수량_상수도 2 3" xfId="28685"/>
    <cellStyle name="개_Book2_도로수량양식_백련수량_상수도 2 4" xfId="28686"/>
    <cellStyle name="개_Book2_도로수량양식_백련수량_상수도 3" xfId="28687"/>
    <cellStyle name="개_Book2_도로수량양식_백련수량_상수도 4" xfId="28688"/>
    <cellStyle name="개_Book2_도로수량양식_백련수량_상수도 5" xfId="28689"/>
    <cellStyle name="개_Book2_도로수량양식_백련수량_상수도_Sheet3" xfId="9387"/>
    <cellStyle name="개_Book2_도로수량양식_백련수량_상수도_Sheet3 2" xfId="28690"/>
    <cellStyle name="개_Book2_도로수량양식_백련수량_상수도_Sheet3 3" xfId="28691"/>
    <cellStyle name="개_Book2_도로수량양식_백련수량_상수도_Sheet3 4" xfId="28692"/>
    <cellStyle name="개_Book2_도로수량양식_백련수량_측구공" xfId="9388"/>
    <cellStyle name="개_Book2_도로수량양식_백련수량_측구공 2" xfId="9389"/>
    <cellStyle name="개_Book2_도로수량양식_백련수량_측구공 2 2" xfId="28693"/>
    <cellStyle name="개_Book2_도로수량양식_백련수량_측구공 2 3" xfId="28694"/>
    <cellStyle name="개_Book2_도로수량양식_백련수량_측구공 2 4" xfId="28695"/>
    <cellStyle name="개_Book2_도로수량양식_백련수량_측구공 3" xfId="28696"/>
    <cellStyle name="개_Book2_도로수량양식_백련수량_측구공 4" xfId="28697"/>
    <cellStyle name="개_Book2_도로수량양식_백련수량_측구공 5" xfId="28698"/>
    <cellStyle name="개_Book2_도로수량양식_백련수량_측구공_Sheet3" xfId="9390"/>
    <cellStyle name="개_Book2_도로수량양식_백련수량_측구공_Sheet3 2" xfId="28699"/>
    <cellStyle name="개_Book2_도로수량양식_백련수량_측구공_Sheet3 3" xfId="28700"/>
    <cellStyle name="개_Book2_도로수량양식_백련수량_측구공_Sheet3 4" xfId="28701"/>
    <cellStyle name="개_Book2_도로수량양식_상수도" xfId="9391"/>
    <cellStyle name="개_Book2_도로수량양식_상수도 2" xfId="9392"/>
    <cellStyle name="개_Book2_도로수량양식_상수도 2 2" xfId="28702"/>
    <cellStyle name="개_Book2_도로수량양식_상수도 2 3" xfId="28703"/>
    <cellStyle name="개_Book2_도로수량양식_상수도 2 4" xfId="28704"/>
    <cellStyle name="개_Book2_도로수량양식_상수도 3" xfId="28705"/>
    <cellStyle name="개_Book2_도로수량양식_상수도 4" xfId="28706"/>
    <cellStyle name="개_Book2_도로수량양식_상수도 5" xfId="28707"/>
    <cellStyle name="개_Book2_도로수량양식_상수도_Sheet3" xfId="9393"/>
    <cellStyle name="개_Book2_도로수량양식_상수도_Sheet3 2" xfId="28708"/>
    <cellStyle name="개_Book2_도로수량양식_상수도_Sheet3 3" xfId="28709"/>
    <cellStyle name="개_Book2_도로수량양식_상수도_Sheet3 4" xfId="28710"/>
    <cellStyle name="개_Book2_도로수량양식_소광수량" xfId="9394"/>
    <cellStyle name="개_Book2_도로수량양식_소광수량 2" xfId="9395"/>
    <cellStyle name="개_Book2_도로수량양식_소광수량 2 2" xfId="28711"/>
    <cellStyle name="개_Book2_도로수량양식_소광수량 2 3" xfId="28712"/>
    <cellStyle name="개_Book2_도로수량양식_소광수량 2 4" xfId="28713"/>
    <cellStyle name="개_Book2_도로수량양식_소광수량 3" xfId="28714"/>
    <cellStyle name="개_Book2_도로수량양식_소광수량 4" xfId="28715"/>
    <cellStyle name="개_Book2_도로수량양식_소광수량 5" xfId="28716"/>
    <cellStyle name="개_Book2_도로수량양식_소광수량_Sheet3" xfId="9396"/>
    <cellStyle name="개_Book2_도로수량양식_소광수량_Sheet3 2" xfId="28717"/>
    <cellStyle name="개_Book2_도로수량양식_소광수량_Sheet3 3" xfId="28718"/>
    <cellStyle name="개_Book2_도로수량양식_소광수량_Sheet3 4" xfId="28719"/>
    <cellStyle name="개_Book2_도로수량양식_소광수량_상수도" xfId="9397"/>
    <cellStyle name="개_Book2_도로수량양식_소광수량_상수도 2" xfId="9398"/>
    <cellStyle name="개_Book2_도로수량양식_소광수량_상수도 2 2" xfId="28720"/>
    <cellStyle name="개_Book2_도로수량양식_소광수량_상수도 2 3" xfId="28721"/>
    <cellStyle name="개_Book2_도로수량양식_소광수량_상수도 2 4" xfId="28722"/>
    <cellStyle name="개_Book2_도로수량양식_소광수량_상수도 3" xfId="28723"/>
    <cellStyle name="개_Book2_도로수량양식_소광수량_상수도 4" xfId="28724"/>
    <cellStyle name="개_Book2_도로수량양식_소광수량_상수도 5" xfId="28725"/>
    <cellStyle name="개_Book2_도로수량양식_소광수량_상수도_Sheet3" xfId="9399"/>
    <cellStyle name="개_Book2_도로수량양식_소광수량_상수도_Sheet3 2" xfId="28726"/>
    <cellStyle name="개_Book2_도로수량양식_소광수량_상수도_Sheet3 3" xfId="28727"/>
    <cellStyle name="개_Book2_도로수량양식_소광수량_상수도_Sheet3 4" xfId="28728"/>
    <cellStyle name="개_Book2_도로수량양식_소광수량_측구공" xfId="9400"/>
    <cellStyle name="개_Book2_도로수량양식_소광수량_측구공 2" xfId="9401"/>
    <cellStyle name="개_Book2_도로수량양식_소광수량_측구공 2 2" xfId="28729"/>
    <cellStyle name="개_Book2_도로수량양식_소광수량_측구공 2 3" xfId="28730"/>
    <cellStyle name="개_Book2_도로수량양식_소광수량_측구공 2 4" xfId="28731"/>
    <cellStyle name="개_Book2_도로수량양식_소광수량_측구공 3" xfId="28732"/>
    <cellStyle name="개_Book2_도로수량양식_소광수량_측구공 4" xfId="28733"/>
    <cellStyle name="개_Book2_도로수량양식_소광수량_측구공 5" xfId="28734"/>
    <cellStyle name="개_Book2_도로수량양식_소광수량_측구공_Sheet3" xfId="9402"/>
    <cellStyle name="개_Book2_도로수량양식_소광수량_측구공_Sheet3 2" xfId="28735"/>
    <cellStyle name="개_Book2_도로수량양식_소광수량_측구공_Sheet3 3" xfId="28736"/>
    <cellStyle name="개_Book2_도로수량양식_소광수량_측구공_Sheet3 4" xfId="28737"/>
    <cellStyle name="개_Book2_도로수량양식_장신수량" xfId="9403"/>
    <cellStyle name="개_Book2_도로수량양식_장신수량 2" xfId="9404"/>
    <cellStyle name="개_Book2_도로수량양식_장신수량 2 2" xfId="28738"/>
    <cellStyle name="개_Book2_도로수량양식_장신수량 2 3" xfId="28739"/>
    <cellStyle name="개_Book2_도로수량양식_장신수량 2 4" xfId="28740"/>
    <cellStyle name="개_Book2_도로수량양식_장신수량 3" xfId="28741"/>
    <cellStyle name="개_Book2_도로수량양식_장신수량 4" xfId="28742"/>
    <cellStyle name="개_Book2_도로수량양식_장신수량 5" xfId="28743"/>
    <cellStyle name="개_Book2_도로수량양식_장신수량_Sheet3" xfId="9405"/>
    <cellStyle name="개_Book2_도로수량양식_장신수량_Sheet3 2" xfId="28744"/>
    <cellStyle name="개_Book2_도로수량양식_장신수량_Sheet3 3" xfId="28745"/>
    <cellStyle name="개_Book2_도로수량양식_장신수량_Sheet3 4" xfId="28746"/>
    <cellStyle name="개_Book2_도로수량양식_장신수량_상수도" xfId="9406"/>
    <cellStyle name="개_Book2_도로수량양식_장신수량_상수도 2" xfId="9407"/>
    <cellStyle name="개_Book2_도로수량양식_장신수량_상수도 2 2" xfId="28747"/>
    <cellStyle name="개_Book2_도로수량양식_장신수량_상수도 2 3" xfId="28748"/>
    <cellStyle name="개_Book2_도로수량양식_장신수량_상수도 2 4" xfId="28749"/>
    <cellStyle name="개_Book2_도로수량양식_장신수량_상수도 3" xfId="28750"/>
    <cellStyle name="개_Book2_도로수량양식_장신수량_상수도 4" xfId="28751"/>
    <cellStyle name="개_Book2_도로수량양식_장신수량_상수도 5" xfId="28752"/>
    <cellStyle name="개_Book2_도로수량양식_장신수량_상수도_Sheet3" xfId="9408"/>
    <cellStyle name="개_Book2_도로수량양식_장신수량_상수도_Sheet3 2" xfId="28753"/>
    <cellStyle name="개_Book2_도로수량양식_장신수량_상수도_Sheet3 3" xfId="28754"/>
    <cellStyle name="개_Book2_도로수량양식_장신수량_상수도_Sheet3 4" xfId="28755"/>
    <cellStyle name="개_Book2_도로수량양식_장신수량_측구공" xfId="9409"/>
    <cellStyle name="개_Book2_도로수량양식_장신수량_측구공 2" xfId="9410"/>
    <cellStyle name="개_Book2_도로수량양식_장신수량_측구공 2 2" xfId="28756"/>
    <cellStyle name="개_Book2_도로수량양식_장신수량_측구공 2 3" xfId="28757"/>
    <cellStyle name="개_Book2_도로수량양식_장신수량_측구공 2 4" xfId="28758"/>
    <cellStyle name="개_Book2_도로수량양식_장신수량_측구공 3" xfId="28759"/>
    <cellStyle name="개_Book2_도로수량양식_장신수량_측구공 4" xfId="28760"/>
    <cellStyle name="개_Book2_도로수량양식_장신수량_측구공 5" xfId="28761"/>
    <cellStyle name="개_Book2_도로수량양식_장신수량_측구공_Sheet3" xfId="9411"/>
    <cellStyle name="개_Book2_도로수량양식_장신수량_측구공_Sheet3 2" xfId="28762"/>
    <cellStyle name="개_Book2_도로수량양식_장신수량_측구공_Sheet3 3" xfId="28763"/>
    <cellStyle name="개_Book2_도로수량양식_장신수량_측구공_Sheet3 4" xfId="28764"/>
    <cellStyle name="개_Book2_도로수량양식_측구공" xfId="9412"/>
    <cellStyle name="개_Book2_도로수량양식_측구공 2" xfId="9413"/>
    <cellStyle name="개_Book2_도로수량양식_측구공 2 2" xfId="28765"/>
    <cellStyle name="개_Book2_도로수량양식_측구공 2 3" xfId="28766"/>
    <cellStyle name="개_Book2_도로수량양식_측구공 2 4" xfId="28767"/>
    <cellStyle name="개_Book2_도로수량양식_측구공 3" xfId="28768"/>
    <cellStyle name="개_Book2_도로수량양식_측구공 4" xfId="28769"/>
    <cellStyle name="개_Book2_도로수량양식_측구공 5" xfId="28770"/>
    <cellStyle name="개_Book2_도로수량양식_측구공_Sheet3" xfId="9414"/>
    <cellStyle name="개_Book2_도로수량양식_측구공_Sheet3 2" xfId="28771"/>
    <cellStyle name="개_Book2_도로수량양식_측구공_Sheet3 3" xfId="28772"/>
    <cellStyle name="개_Book2_도로수량양식_측구공_Sheet3 4" xfId="28773"/>
    <cellStyle name="개_Book2_백련수량" xfId="9415"/>
    <cellStyle name="개_Book2_백련수량 2" xfId="9416"/>
    <cellStyle name="개_Book2_백련수량 2 2" xfId="28774"/>
    <cellStyle name="개_Book2_백련수량 2 3" xfId="28775"/>
    <cellStyle name="개_Book2_백련수량 2 4" xfId="28776"/>
    <cellStyle name="개_Book2_백련수량 3" xfId="28777"/>
    <cellStyle name="개_Book2_백련수량 4" xfId="28778"/>
    <cellStyle name="개_Book2_백련수량 5" xfId="28779"/>
    <cellStyle name="개_Book2_백련수량_Sheet3" xfId="9417"/>
    <cellStyle name="개_Book2_백련수량_Sheet3 2" xfId="28780"/>
    <cellStyle name="개_Book2_백련수량_Sheet3 3" xfId="28781"/>
    <cellStyle name="개_Book2_백련수량_Sheet3 4" xfId="28782"/>
    <cellStyle name="개_Book2_백련수량_상수도" xfId="9418"/>
    <cellStyle name="개_Book2_백련수량_상수도 2" xfId="9419"/>
    <cellStyle name="개_Book2_백련수량_상수도 2 2" xfId="28783"/>
    <cellStyle name="개_Book2_백련수량_상수도 2 3" xfId="28784"/>
    <cellStyle name="개_Book2_백련수량_상수도 2 4" xfId="28785"/>
    <cellStyle name="개_Book2_백련수량_상수도 3" xfId="28786"/>
    <cellStyle name="개_Book2_백련수량_상수도 4" xfId="28787"/>
    <cellStyle name="개_Book2_백련수량_상수도 5" xfId="28788"/>
    <cellStyle name="개_Book2_백련수량_상수도_Sheet3" xfId="9420"/>
    <cellStyle name="개_Book2_백련수량_상수도_Sheet3 2" xfId="28789"/>
    <cellStyle name="개_Book2_백련수량_상수도_Sheet3 3" xfId="28790"/>
    <cellStyle name="개_Book2_백련수량_상수도_Sheet3 4" xfId="28791"/>
    <cellStyle name="개_Book2_백련수량_측구공" xfId="9421"/>
    <cellStyle name="개_Book2_백련수량_측구공 2" xfId="9422"/>
    <cellStyle name="개_Book2_백련수량_측구공 2 2" xfId="28792"/>
    <cellStyle name="개_Book2_백련수량_측구공 2 3" xfId="28793"/>
    <cellStyle name="개_Book2_백련수량_측구공 2 4" xfId="28794"/>
    <cellStyle name="개_Book2_백련수량_측구공 3" xfId="28795"/>
    <cellStyle name="개_Book2_백련수량_측구공 4" xfId="28796"/>
    <cellStyle name="개_Book2_백련수량_측구공 5" xfId="28797"/>
    <cellStyle name="개_Book2_백련수량_측구공_Sheet3" xfId="9423"/>
    <cellStyle name="개_Book2_백련수량_측구공_Sheet3 2" xfId="28798"/>
    <cellStyle name="개_Book2_백련수량_측구공_Sheet3 3" xfId="28799"/>
    <cellStyle name="개_Book2_백련수량_측구공_Sheet3 4" xfId="28800"/>
    <cellStyle name="개_Book2_상수도" xfId="9424"/>
    <cellStyle name="개_Book2_상수도 2" xfId="9425"/>
    <cellStyle name="개_Book2_상수도 2 2" xfId="28801"/>
    <cellStyle name="개_Book2_상수도 2 3" xfId="28802"/>
    <cellStyle name="개_Book2_상수도 2 4" xfId="28803"/>
    <cellStyle name="개_Book2_상수도 3" xfId="28804"/>
    <cellStyle name="개_Book2_상수도 4" xfId="28805"/>
    <cellStyle name="개_Book2_상수도 5" xfId="28806"/>
    <cellStyle name="개_Book2_상수도_Sheet3" xfId="9426"/>
    <cellStyle name="개_Book2_상수도_Sheet3 2" xfId="28807"/>
    <cellStyle name="개_Book2_상수도_Sheet3 3" xfId="28808"/>
    <cellStyle name="개_Book2_상수도_Sheet3 4" xfId="28809"/>
    <cellStyle name="개_Book2_소광수량" xfId="9427"/>
    <cellStyle name="개_Book2_소광수량 2" xfId="9428"/>
    <cellStyle name="개_Book2_소광수량 2 2" xfId="28810"/>
    <cellStyle name="개_Book2_소광수량 2 3" xfId="28811"/>
    <cellStyle name="개_Book2_소광수량 2 4" xfId="28812"/>
    <cellStyle name="개_Book2_소광수량 3" xfId="28813"/>
    <cellStyle name="개_Book2_소광수량 4" xfId="28814"/>
    <cellStyle name="개_Book2_소광수량 5" xfId="28815"/>
    <cellStyle name="개_Book2_소광수량_Sheet3" xfId="9429"/>
    <cellStyle name="개_Book2_소광수량_Sheet3 2" xfId="28816"/>
    <cellStyle name="개_Book2_소광수량_Sheet3 3" xfId="28817"/>
    <cellStyle name="개_Book2_소광수량_Sheet3 4" xfId="28818"/>
    <cellStyle name="개_Book2_소광수량_상수도" xfId="9430"/>
    <cellStyle name="개_Book2_소광수량_상수도 2" xfId="9431"/>
    <cellStyle name="개_Book2_소광수량_상수도 2 2" xfId="28819"/>
    <cellStyle name="개_Book2_소광수량_상수도 2 3" xfId="28820"/>
    <cellStyle name="개_Book2_소광수량_상수도 2 4" xfId="28821"/>
    <cellStyle name="개_Book2_소광수량_상수도 3" xfId="28822"/>
    <cellStyle name="개_Book2_소광수량_상수도 4" xfId="28823"/>
    <cellStyle name="개_Book2_소광수량_상수도 5" xfId="28824"/>
    <cellStyle name="개_Book2_소광수량_상수도_Sheet3" xfId="9432"/>
    <cellStyle name="개_Book2_소광수량_상수도_Sheet3 2" xfId="28825"/>
    <cellStyle name="개_Book2_소광수량_상수도_Sheet3 3" xfId="28826"/>
    <cellStyle name="개_Book2_소광수량_상수도_Sheet3 4" xfId="28827"/>
    <cellStyle name="개_Book2_소광수량_측구공" xfId="9433"/>
    <cellStyle name="개_Book2_소광수량_측구공 2" xfId="9434"/>
    <cellStyle name="개_Book2_소광수량_측구공 2 2" xfId="28828"/>
    <cellStyle name="개_Book2_소광수량_측구공 2 3" xfId="28829"/>
    <cellStyle name="개_Book2_소광수량_측구공 2 4" xfId="28830"/>
    <cellStyle name="개_Book2_소광수량_측구공 3" xfId="28831"/>
    <cellStyle name="개_Book2_소광수량_측구공 4" xfId="28832"/>
    <cellStyle name="개_Book2_소광수량_측구공 5" xfId="28833"/>
    <cellStyle name="개_Book2_소광수량_측구공_Sheet3" xfId="9435"/>
    <cellStyle name="개_Book2_소광수량_측구공_Sheet3 2" xfId="28834"/>
    <cellStyle name="개_Book2_소광수량_측구공_Sheet3 3" xfId="28835"/>
    <cellStyle name="개_Book2_소광수량_측구공_Sheet3 4" xfId="28836"/>
    <cellStyle name="개_Book2_수량산출" xfId="9436"/>
    <cellStyle name="개_Book2_수량산출 2" xfId="9437"/>
    <cellStyle name="개_Book2_수량산출 2 2" xfId="28837"/>
    <cellStyle name="개_Book2_수량산출 2 3" xfId="28838"/>
    <cellStyle name="개_Book2_수량산출 2 4" xfId="28839"/>
    <cellStyle name="개_Book2_수량산출 3" xfId="28840"/>
    <cellStyle name="개_Book2_수량산출 4" xfId="28841"/>
    <cellStyle name="개_Book2_수량산출 5" xfId="28842"/>
    <cellStyle name="개_Book2_수량산출_Sheet3" xfId="9438"/>
    <cellStyle name="개_Book2_수량산출_Sheet3 2" xfId="28843"/>
    <cellStyle name="개_Book2_수량산출_Sheet3 3" xfId="28844"/>
    <cellStyle name="개_Book2_수량산출_Sheet3 4" xfId="28845"/>
    <cellStyle name="개_Book2_수량산출_백련수량" xfId="9439"/>
    <cellStyle name="개_Book2_수량산출_백련수량 2" xfId="9440"/>
    <cellStyle name="개_Book2_수량산출_백련수량 2 2" xfId="28846"/>
    <cellStyle name="개_Book2_수량산출_백련수량 2 3" xfId="28847"/>
    <cellStyle name="개_Book2_수량산출_백련수량 2 4" xfId="28848"/>
    <cellStyle name="개_Book2_수량산출_백련수량 3" xfId="28849"/>
    <cellStyle name="개_Book2_수량산출_백련수량 4" xfId="28850"/>
    <cellStyle name="개_Book2_수량산출_백련수량 5" xfId="28851"/>
    <cellStyle name="개_Book2_수량산출_백련수량_Sheet3" xfId="9441"/>
    <cellStyle name="개_Book2_수량산출_백련수량_Sheet3 2" xfId="28852"/>
    <cellStyle name="개_Book2_수량산출_백련수량_Sheet3 3" xfId="28853"/>
    <cellStyle name="개_Book2_수량산출_백련수량_Sheet3 4" xfId="28854"/>
    <cellStyle name="개_Book2_수량산출_백련수량_상수도" xfId="9442"/>
    <cellStyle name="개_Book2_수량산출_백련수량_상수도 2" xfId="9443"/>
    <cellStyle name="개_Book2_수량산출_백련수량_상수도 2 2" xfId="28855"/>
    <cellStyle name="개_Book2_수량산출_백련수량_상수도 2 3" xfId="28856"/>
    <cellStyle name="개_Book2_수량산출_백련수량_상수도 2 4" xfId="28857"/>
    <cellStyle name="개_Book2_수량산출_백련수량_상수도 3" xfId="28858"/>
    <cellStyle name="개_Book2_수량산출_백련수량_상수도 4" xfId="28859"/>
    <cellStyle name="개_Book2_수량산출_백련수량_상수도 5" xfId="28860"/>
    <cellStyle name="개_Book2_수량산출_백련수량_상수도_Sheet3" xfId="9444"/>
    <cellStyle name="개_Book2_수량산출_백련수량_상수도_Sheet3 2" xfId="28861"/>
    <cellStyle name="개_Book2_수량산출_백련수량_상수도_Sheet3 3" xfId="28862"/>
    <cellStyle name="개_Book2_수량산출_백련수량_상수도_Sheet3 4" xfId="28863"/>
    <cellStyle name="개_Book2_수량산출_백련수량_측구공" xfId="9445"/>
    <cellStyle name="개_Book2_수량산출_백련수량_측구공 2" xfId="9446"/>
    <cellStyle name="개_Book2_수량산출_백련수량_측구공 2 2" xfId="28864"/>
    <cellStyle name="개_Book2_수량산출_백련수량_측구공 2 3" xfId="28865"/>
    <cellStyle name="개_Book2_수량산출_백련수량_측구공 2 4" xfId="28866"/>
    <cellStyle name="개_Book2_수량산출_백련수량_측구공 3" xfId="28867"/>
    <cellStyle name="개_Book2_수량산출_백련수량_측구공 4" xfId="28868"/>
    <cellStyle name="개_Book2_수량산출_백련수량_측구공 5" xfId="28869"/>
    <cellStyle name="개_Book2_수량산출_백련수량_측구공_Sheet3" xfId="9447"/>
    <cellStyle name="개_Book2_수량산출_백련수량_측구공_Sheet3 2" xfId="28870"/>
    <cellStyle name="개_Book2_수량산출_백련수량_측구공_Sheet3 3" xfId="28871"/>
    <cellStyle name="개_Book2_수량산출_백련수량_측구공_Sheet3 4" xfId="28872"/>
    <cellStyle name="개_Book2_수량산출_상수도" xfId="9448"/>
    <cellStyle name="개_Book2_수량산출_상수도 2" xfId="9449"/>
    <cellStyle name="개_Book2_수량산출_상수도 2 2" xfId="28873"/>
    <cellStyle name="개_Book2_수량산출_상수도 2 3" xfId="28874"/>
    <cellStyle name="개_Book2_수량산출_상수도 2 4" xfId="28875"/>
    <cellStyle name="개_Book2_수량산출_상수도 3" xfId="28876"/>
    <cellStyle name="개_Book2_수량산출_상수도 4" xfId="28877"/>
    <cellStyle name="개_Book2_수량산출_상수도 5" xfId="28878"/>
    <cellStyle name="개_Book2_수량산출_상수도_Sheet3" xfId="9450"/>
    <cellStyle name="개_Book2_수량산출_상수도_Sheet3 2" xfId="28879"/>
    <cellStyle name="개_Book2_수량산출_상수도_Sheet3 3" xfId="28880"/>
    <cellStyle name="개_Book2_수량산출_상수도_Sheet3 4" xfId="28881"/>
    <cellStyle name="개_Book2_수량산출_소광수량" xfId="9451"/>
    <cellStyle name="개_Book2_수량산출_소광수량 2" xfId="9452"/>
    <cellStyle name="개_Book2_수량산출_소광수량 2 2" xfId="28882"/>
    <cellStyle name="개_Book2_수량산출_소광수량 2 3" xfId="28883"/>
    <cellStyle name="개_Book2_수량산출_소광수량 2 4" xfId="28884"/>
    <cellStyle name="개_Book2_수량산출_소광수량 3" xfId="28885"/>
    <cellStyle name="개_Book2_수량산출_소광수량 4" xfId="28886"/>
    <cellStyle name="개_Book2_수량산출_소광수량 5" xfId="28887"/>
    <cellStyle name="개_Book2_수량산출_소광수량_Sheet3" xfId="9453"/>
    <cellStyle name="개_Book2_수량산출_소광수량_Sheet3 2" xfId="28888"/>
    <cellStyle name="개_Book2_수량산출_소광수량_Sheet3 3" xfId="28889"/>
    <cellStyle name="개_Book2_수량산출_소광수량_Sheet3 4" xfId="28890"/>
    <cellStyle name="개_Book2_수량산출_소광수량_상수도" xfId="9454"/>
    <cellStyle name="개_Book2_수량산출_소광수량_상수도 2" xfId="9455"/>
    <cellStyle name="개_Book2_수량산출_소광수량_상수도 2 2" xfId="28891"/>
    <cellStyle name="개_Book2_수량산출_소광수량_상수도 2 3" xfId="28892"/>
    <cellStyle name="개_Book2_수량산출_소광수량_상수도 2 4" xfId="28893"/>
    <cellStyle name="개_Book2_수량산출_소광수량_상수도 3" xfId="28894"/>
    <cellStyle name="개_Book2_수량산출_소광수량_상수도 4" xfId="28895"/>
    <cellStyle name="개_Book2_수량산출_소광수량_상수도 5" xfId="28896"/>
    <cellStyle name="개_Book2_수량산출_소광수량_상수도_Sheet3" xfId="9456"/>
    <cellStyle name="개_Book2_수량산출_소광수량_상수도_Sheet3 2" xfId="28897"/>
    <cellStyle name="개_Book2_수량산출_소광수량_상수도_Sheet3 3" xfId="28898"/>
    <cellStyle name="개_Book2_수량산출_소광수량_상수도_Sheet3 4" xfId="28899"/>
    <cellStyle name="개_Book2_수량산출_소광수량_측구공" xfId="9457"/>
    <cellStyle name="개_Book2_수량산출_소광수량_측구공 2" xfId="9458"/>
    <cellStyle name="개_Book2_수량산출_소광수량_측구공 2 2" xfId="28900"/>
    <cellStyle name="개_Book2_수량산출_소광수량_측구공 2 3" xfId="28901"/>
    <cellStyle name="개_Book2_수량산출_소광수량_측구공 2 4" xfId="28902"/>
    <cellStyle name="개_Book2_수량산출_소광수량_측구공 3" xfId="28903"/>
    <cellStyle name="개_Book2_수량산출_소광수량_측구공 4" xfId="28904"/>
    <cellStyle name="개_Book2_수량산출_소광수량_측구공 5" xfId="28905"/>
    <cellStyle name="개_Book2_수량산출_소광수량_측구공_Sheet3" xfId="9459"/>
    <cellStyle name="개_Book2_수량산출_소광수량_측구공_Sheet3 2" xfId="28906"/>
    <cellStyle name="개_Book2_수량산출_소광수량_측구공_Sheet3 3" xfId="28907"/>
    <cellStyle name="개_Book2_수량산출_소광수량_측구공_Sheet3 4" xfId="28908"/>
    <cellStyle name="개_Book2_수량산출_장신수량" xfId="9460"/>
    <cellStyle name="개_Book2_수량산출_장신수량 2" xfId="9461"/>
    <cellStyle name="개_Book2_수량산출_장신수량 2 2" xfId="28909"/>
    <cellStyle name="개_Book2_수량산출_장신수량 2 3" xfId="28910"/>
    <cellStyle name="개_Book2_수량산출_장신수량 2 4" xfId="28911"/>
    <cellStyle name="개_Book2_수량산출_장신수량 3" xfId="28912"/>
    <cellStyle name="개_Book2_수량산출_장신수량 4" xfId="28913"/>
    <cellStyle name="개_Book2_수량산출_장신수량 5" xfId="28914"/>
    <cellStyle name="개_Book2_수량산출_장신수량_Sheet3" xfId="9462"/>
    <cellStyle name="개_Book2_수량산출_장신수량_Sheet3 2" xfId="28915"/>
    <cellStyle name="개_Book2_수량산출_장신수량_Sheet3 3" xfId="28916"/>
    <cellStyle name="개_Book2_수량산출_장신수량_Sheet3 4" xfId="28917"/>
    <cellStyle name="개_Book2_수량산출_장신수량_상수도" xfId="9463"/>
    <cellStyle name="개_Book2_수량산출_장신수량_상수도 2" xfId="9464"/>
    <cellStyle name="개_Book2_수량산출_장신수량_상수도 2 2" xfId="28918"/>
    <cellStyle name="개_Book2_수량산출_장신수량_상수도 2 3" xfId="28919"/>
    <cellStyle name="개_Book2_수량산출_장신수량_상수도 2 4" xfId="28920"/>
    <cellStyle name="개_Book2_수량산출_장신수량_상수도 3" xfId="28921"/>
    <cellStyle name="개_Book2_수량산출_장신수량_상수도 4" xfId="28922"/>
    <cellStyle name="개_Book2_수량산출_장신수량_상수도 5" xfId="28923"/>
    <cellStyle name="개_Book2_수량산출_장신수량_상수도_Sheet3" xfId="9465"/>
    <cellStyle name="개_Book2_수량산출_장신수량_상수도_Sheet3 2" xfId="28924"/>
    <cellStyle name="개_Book2_수량산출_장신수량_상수도_Sheet3 3" xfId="28925"/>
    <cellStyle name="개_Book2_수량산출_장신수량_상수도_Sheet3 4" xfId="28926"/>
    <cellStyle name="개_Book2_수량산출_장신수량_측구공" xfId="9466"/>
    <cellStyle name="개_Book2_수량산출_장신수량_측구공 2" xfId="9467"/>
    <cellStyle name="개_Book2_수량산출_장신수량_측구공 2 2" xfId="28927"/>
    <cellStyle name="개_Book2_수량산출_장신수량_측구공 2 3" xfId="28928"/>
    <cellStyle name="개_Book2_수량산출_장신수량_측구공 2 4" xfId="28929"/>
    <cellStyle name="개_Book2_수량산출_장신수량_측구공 3" xfId="28930"/>
    <cellStyle name="개_Book2_수량산출_장신수량_측구공 4" xfId="28931"/>
    <cellStyle name="개_Book2_수량산출_장신수량_측구공 5" xfId="28932"/>
    <cellStyle name="개_Book2_수량산출_장신수량_측구공_Sheet3" xfId="9468"/>
    <cellStyle name="개_Book2_수량산출_장신수량_측구공_Sheet3 2" xfId="28933"/>
    <cellStyle name="개_Book2_수량산출_장신수량_측구공_Sheet3 3" xfId="28934"/>
    <cellStyle name="개_Book2_수량산출_장신수량_측구공_Sheet3 4" xfId="28935"/>
    <cellStyle name="개_Book2_수량산출_측구공" xfId="9469"/>
    <cellStyle name="개_Book2_수량산출_측구공 2" xfId="9470"/>
    <cellStyle name="개_Book2_수량산출_측구공 2 2" xfId="28936"/>
    <cellStyle name="개_Book2_수량산출_측구공 2 3" xfId="28937"/>
    <cellStyle name="개_Book2_수량산출_측구공 2 4" xfId="28938"/>
    <cellStyle name="개_Book2_수량산출_측구공 3" xfId="28939"/>
    <cellStyle name="개_Book2_수량산출_측구공 4" xfId="28940"/>
    <cellStyle name="개_Book2_수량산출_측구공 5" xfId="28941"/>
    <cellStyle name="개_Book2_수량산출_측구공_Sheet3" xfId="9471"/>
    <cellStyle name="개_Book2_수량산출_측구공_Sheet3 2" xfId="28942"/>
    <cellStyle name="개_Book2_수량산출_측구공_Sheet3 3" xfId="28943"/>
    <cellStyle name="개_Book2_수량산출_측구공_Sheet3 4" xfId="28944"/>
    <cellStyle name="개_Book2_인월중군소하천" xfId="9472"/>
    <cellStyle name="개_Book2_인월중군소하천 2" xfId="9473"/>
    <cellStyle name="개_Book2_인월중군소하천 2 2" xfId="28945"/>
    <cellStyle name="개_Book2_인월중군소하천 2 3" xfId="28946"/>
    <cellStyle name="개_Book2_인월중군소하천 2 4" xfId="28947"/>
    <cellStyle name="개_Book2_인월중군소하천 3" xfId="28948"/>
    <cellStyle name="개_Book2_인월중군소하천 4" xfId="28949"/>
    <cellStyle name="개_Book2_인월중군소하천 5" xfId="28950"/>
    <cellStyle name="개_Book2_인월중군소하천_Sheet3" xfId="9474"/>
    <cellStyle name="개_Book2_인월중군소하천_Sheet3 2" xfId="28951"/>
    <cellStyle name="개_Book2_인월중군소하천_Sheet3 3" xfId="28952"/>
    <cellStyle name="개_Book2_인월중군소하천_Sheet3 4" xfId="28953"/>
    <cellStyle name="개_Book2_인월중군소하천_백련수량" xfId="9475"/>
    <cellStyle name="개_Book2_인월중군소하천_백련수량 2" xfId="9476"/>
    <cellStyle name="개_Book2_인월중군소하천_백련수량 2 2" xfId="28954"/>
    <cellStyle name="개_Book2_인월중군소하천_백련수량 2 3" xfId="28955"/>
    <cellStyle name="개_Book2_인월중군소하천_백련수량 2 4" xfId="28956"/>
    <cellStyle name="개_Book2_인월중군소하천_백련수량 3" xfId="28957"/>
    <cellStyle name="개_Book2_인월중군소하천_백련수량 4" xfId="28958"/>
    <cellStyle name="개_Book2_인월중군소하천_백련수량 5" xfId="28959"/>
    <cellStyle name="개_Book2_인월중군소하천_백련수량_Sheet3" xfId="9477"/>
    <cellStyle name="개_Book2_인월중군소하천_백련수량_Sheet3 2" xfId="28960"/>
    <cellStyle name="개_Book2_인월중군소하천_백련수량_Sheet3 3" xfId="28961"/>
    <cellStyle name="개_Book2_인월중군소하천_백련수량_Sheet3 4" xfId="28962"/>
    <cellStyle name="개_Book2_인월중군소하천_백련수량_상수도" xfId="9478"/>
    <cellStyle name="개_Book2_인월중군소하천_백련수량_상수도 2" xfId="9479"/>
    <cellStyle name="개_Book2_인월중군소하천_백련수량_상수도 2 2" xfId="28963"/>
    <cellStyle name="개_Book2_인월중군소하천_백련수량_상수도 2 3" xfId="28964"/>
    <cellStyle name="개_Book2_인월중군소하천_백련수량_상수도 2 4" xfId="28965"/>
    <cellStyle name="개_Book2_인월중군소하천_백련수량_상수도 3" xfId="28966"/>
    <cellStyle name="개_Book2_인월중군소하천_백련수량_상수도 4" xfId="28967"/>
    <cellStyle name="개_Book2_인월중군소하천_백련수량_상수도 5" xfId="28968"/>
    <cellStyle name="개_Book2_인월중군소하천_백련수량_상수도_Sheet3" xfId="9480"/>
    <cellStyle name="개_Book2_인월중군소하천_백련수량_상수도_Sheet3 2" xfId="28969"/>
    <cellStyle name="개_Book2_인월중군소하천_백련수량_상수도_Sheet3 3" xfId="28970"/>
    <cellStyle name="개_Book2_인월중군소하천_백련수량_상수도_Sheet3 4" xfId="28971"/>
    <cellStyle name="개_Book2_인월중군소하천_백련수량_측구공" xfId="9481"/>
    <cellStyle name="개_Book2_인월중군소하천_백련수량_측구공 2" xfId="9482"/>
    <cellStyle name="개_Book2_인월중군소하천_백련수량_측구공 2 2" xfId="28972"/>
    <cellStyle name="개_Book2_인월중군소하천_백련수량_측구공 2 3" xfId="28973"/>
    <cellStyle name="개_Book2_인월중군소하천_백련수량_측구공 2 4" xfId="28974"/>
    <cellStyle name="개_Book2_인월중군소하천_백련수량_측구공 3" xfId="28975"/>
    <cellStyle name="개_Book2_인월중군소하천_백련수량_측구공 4" xfId="28976"/>
    <cellStyle name="개_Book2_인월중군소하천_백련수량_측구공 5" xfId="28977"/>
    <cellStyle name="개_Book2_인월중군소하천_백련수량_측구공_Sheet3" xfId="9483"/>
    <cellStyle name="개_Book2_인월중군소하천_백련수량_측구공_Sheet3 2" xfId="28978"/>
    <cellStyle name="개_Book2_인월중군소하천_백련수량_측구공_Sheet3 3" xfId="28979"/>
    <cellStyle name="개_Book2_인월중군소하천_백련수량_측구공_Sheet3 4" xfId="28980"/>
    <cellStyle name="개_Book2_인월중군소하천_상수도" xfId="9484"/>
    <cellStyle name="개_Book2_인월중군소하천_상수도 2" xfId="9485"/>
    <cellStyle name="개_Book2_인월중군소하천_상수도 2 2" xfId="28981"/>
    <cellStyle name="개_Book2_인월중군소하천_상수도 2 3" xfId="28982"/>
    <cellStyle name="개_Book2_인월중군소하천_상수도 2 4" xfId="28983"/>
    <cellStyle name="개_Book2_인월중군소하천_상수도 3" xfId="28984"/>
    <cellStyle name="개_Book2_인월중군소하천_상수도 4" xfId="28985"/>
    <cellStyle name="개_Book2_인월중군소하천_상수도 5" xfId="28986"/>
    <cellStyle name="개_Book2_인월중군소하천_상수도_Sheet3" xfId="9486"/>
    <cellStyle name="개_Book2_인월중군소하천_상수도_Sheet3 2" xfId="28987"/>
    <cellStyle name="개_Book2_인월중군소하천_상수도_Sheet3 3" xfId="28988"/>
    <cellStyle name="개_Book2_인월중군소하천_상수도_Sheet3 4" xfId="28989"/>
    <cellStyle name="개_Book2_인월중군소하천_소광수량" xfId="9487"/>
    <cellStyle name="개_Book2_인월중군소하천_소광수량 2" xfId="9488"/>
    <cellStyle name="개_Book2_인월중군소하천_소광수량 2 2" xfId="28990"/>
    <cellStyle name="개_Book2_인월중군소하천_소광수량 2 3" xfId="28991"/>
    <cellStyle name="개_Book2_인월중군소하천_소광수량 2 4" xfId="28992"/>
    <cellStyle name="개_Book2_인월중군소하천_소광수량 3" xfId="28993"/>
    <cellStyle name="개_Book2_인월중군소하천_소광수량 4" xfId="28994"/>
    <cellStyle name="개_Book2_인월중군소하천_소광수량 5" xfId="28995"/>
    <cellStyle name="개_Book2_인월중군소하천_소광수량_Sheet3" xfId="9489"/>
    <cellStyle name="개_Book2_인월중군소하천_소광수량_Sheet3 2" xfId="28996"/>
    <cellStyle name="개_Book2_인월중군소하천_소광수량_Sheet3 3" xfId="28997"/>
    <cellStyle name="개_Book2_인월중군소하천_소광수량_Sheet3 4" xfId="28998"/>
    <cellStyle name="개_Book2_인월중군소하천_소광수량_상수도" xfId="9490"/>
    <cellStyle name="개_Book2_인월중군소하천_소광수량_상수도 2" xfId="9491"/>
    <cellStyle name="개_Book2_인월중군소하천_소광수량_상수도 2 2" xfId="28999"/>
    <cellStyle name="개_Book2_인월중군소하천_소광수량_상수도 2 3" xfId="29000"/>
    <cellStyle name="개_Book2_인월중군소하천_소광수량_상수도 2 4" xfId="29001"/>
    <cellStyle name="개_Book2_인월중군소하천_소광수량_상수도 3" xfId="29002"/>
    <cellStyle name="개_Book2_인월중군소하천_소광수량_상수도 4" xfId="29003"/>
    <cellStyle name="개_Book2_인월중군소하천_소광수량_상수도 5" xfId="29004"/>
    <cellStyle name="개_Book2_인월중군소하천_소광수량_상수도_Sheet3" xfId="9492"/>
    <cellStyle name="개_Book2_인월중군소하천_소광수량_상수도_Sheet3 2" xfId="29005"/>
    <cellStyle name="개_Book2_인월중군소하천_소광수량_상수도_Sheet3 3" xfId="29006"/>
    <cellStyle name="개_Book2_인월중군소하천_소광수량_상수도_Sheet3 4" xfId="29007"/>
    <cellStyle name="개_Book2_인월중군소하천_소광수량_측구공" xfId="9493"/>
    <cellStyle name="개_Book2_인월중군소하천_소광수량_측구공 2" xfId="9494"/>
    <cellStyle name="개_Book2_인월중군소하천_소광수량_측구공 2 2" xfId="29008"/>
    <cellStyle name="개_Book2_인월중군소하천_소광수량_측구공 2 3" xfId="29009"/>
    <cellStyle name="개_Book2_인월중군소하천_소광수량_측구공 2 4" xfId="29010"/>
    <cellStyle name="개_Book2_인월중군소하천_소광수량_측구공 3" xfId="29011"/>
    <cellStyle name="개_Book2_인월중군소하천_소광수량_측구공 4" xfId="29012"/>
    <cellStyle name="개_Book2_인월중군소하천_소광수량_측구공 5" xfId="29013"/>
    <cellStyle name="개_Book2_인월중군소하천_소광수량_측구공_Sheet3" xfId="9495"/>
    <cellStyle name="개_Book2_인월중군소하천_소광수량_측구공_Sheet3 2" xfId="29014"/>
    <cellStyle name="개_Book2_인월중군소하천_소광수량_측구공_Sheet3 3" xfId="29015"/>
    <cellStyle name="개_Book2_인월중군소하천_소광수량_측구공_Sheet3 4" xfId="29016"/>
    <cellStyle name="개_Book2_인월중군소하천_장신수량" xfId="9496"/>
    <cellStyle name="개_Book2_인월중군소하천_장신수량 2" xfId="9497"/>
    <cellStyle name="개_Book2_인월중군소하천_장신수량 2 2" xfId="29017"/>
    <cellStyle name="개_Book2_인월중군소하천_장신수량 2 3" xfId="29018"/>
    <cellStyle name="개_Book2_인월중군소하천_장신수량 2 4" xfId="29019"/>
    <cellStyle name="개_Book2_인월중군소하천_장신수량 3" xfId="29020"/>
    <cellStyle name="개_Book2_인월중군소하천_장신수량 4" xfId="29021"/>
    <cellStyle name="개_Book2_인월중군소하천_장신수량 5" xfId="29022"/>
    <cellStyle name="개_Book2_인월중군소하천_장신수량_Sheet3" xfId="9498"/>
    <cellStyle name="개_Book2_인월중군소하천_장신수량_Sheet3 2" xfId="29023"/>
    <cellStyle name="개_Book2_인월중군소하천_장신수량_Sheet3 3" xfId="29024"/>
    <cellStyle name="개_Book2_인월중군소하천_장신수량_Sheet3 4" xfId="29025"/>
    <cellStyle name="개_Book2_인월중군소하천_장신수량_상수도" xfId="9499"/>
    <cellStyle name="개_Book2_인월중군소하천_장신수량_상수도 2" xfId="9500"/>
    <cellStyle name="개_Book2_인월중군소하천_장신수량_상수도 2 2" xfId="29026"/>
    <cellStyle name="개_Book2_인월중군소하천_장신수량_상수도 2 3" xfId="29027"/>
    <cellStyle name="개_Book2_인월중군소하천_장신수량_상수도 2 4" xfId="29028"/>
    <cellStyle name="개_Book2_인월중군소하천_장신수량_상수도 3" xfId="29029"/>
    <cellStyle name="개_Book2_인월중군소하천_장신수량_상수도 4" xfId="29030"/>
    <cellStyle name="개_Book2_인월중군소하천_장신수량_상수도 5" xfId="29031"/>
    <cellStyle name="개_Book2_인월중군소하천_장신수량_상수도_Sheet3" xfId="9501"/>
    <cellStyle name="개_Book2_인월중군소하천_장신수량_상수도_Sheet3 2" xfId="29032"/>
    <cellStyle name="개_Book2_인월중군소하천_장신수량_상수도_Sheet3 3" xfId="29033"/>
    <cellStyle name="개_Book2_인월중군소하천_장신수량_상수도_Sheet3 4" xfId="29034"/>
    <cellStyle name="개_Book2_인월중군소하천_장신수량_측구공" xfId="9502"/>
    <cellStyle name="개_Book2_인월중군소하천_장신수량_측구공 2" xfId="9503"/>
    <cellStyle name="개_Book2_인월중군소하천_장신수량_측구공 2 2" xfId="29035"/>
    <cellStyle name="개_Book2_인월중군소하천_장신수량_측구공 2 3" xfId="29036"/>
    <cellStyle name="개_Book2_인월중군소하천_장신수량_측구공 2 4" xfId="29037"/>
    <cellStyle name="개_Book2_인월중군소하천_장신수량_측구공 3" xfId="29038"/>
    <cellStyle name="개_Book2_인월중군소하천_장신수량_측구공 4" xfId="29039"/>
    <cellStyle name="개_Book2_인월중군소하천_장신수량_측구공 5" xfId="29040"/>
    <cellStyle name="개_Book2_인월중군소하천_장신수량_측구공_Sheet3" xfId="9504"/>
    <cellStyle name="개_Book2_인월중군소하천_장신수량_측구공_Sheet3 2" xfId="29041"/>
    <cellStyle name="개_Book2_인월중군소하천_장신수량_측구공_Sheet3 3" xfId="29042"/>
    <cellStyle name="개_Book2_인월중군소하천_장신수량_측구공_Sheet3 4" xfId="29043"/>
    <cellStyle name="개_Book2_인월중군소하천_측구공" xfId="9505"/>
    <cellStyle name="개_Book2_인월중군소하천_측구공 2" xfId="9506"/>
    <cellStyle name="개_Book2_인월중군소하천_측구공 2 2" xfId="29044"/>
    <cellStyle name="개_Book2_인월중군소하천_측구공 2 3" xfId="29045"/>
    <cellStyle name="개_Book2_인월중군소하천_측구공 2 4" xfId="29046"/>
    <cellStyle name="개_Book2_인월중군소하천_측구공 3" xfId="29047"/>
    <cellStyle name="개_Book2_인월중군소하천_측구공 4" xfId="29048"/>
    <cellStyle name="개_Book2_인월중군소하천_측구공 5" xfId="29049"/>
    <cellStyle name="개_Book2_인월중군소하천_측구공_Sheet3" xfId="9507"/>
    <cellStyle name="개_Book2_인월중군소하천_측구공_Sheet3 2" xfId="29050"/>
    <cellStyle name="개_Book2_인월중군소하천_측구공_Sheet3 3" xfId="29051"/>
    <cellStyle name="개_Book2_인월중군소하천_측구공_Sheet3 4" xfId="29052"/>
    <cellStyle name="개_Book2_장신수량" xfId="9508"/>
    <cellStyle name="개_Book2_장신수량 2" xfId="9509"/>
    <cellStyle name="개_Book2_장신수량 2 2" xfId="29053"/>
    <cellStyle name="개_Book2_장신수량 2 3" xfId="29054"/>
    <cellStyle name="개_Book2_장신수량 2 4" xfId="29055"/>
    <cellStyle name="개_Book2_장신수량 3" xfId="29056"/>
    <cellStyle name="개_Book2_장신수량 4" xfId="29057"/>
    <cellStyle name="개_Book2_장신수량 5" xfId="29058"/>
    <cellStyle name="개_Book2_장신수량_Sheet3" xfId="9510"/>
    <cellStyle name="개_Book2_장신수량_Sheet3 2" xfId="29059"/>
    <cellStyle name="개_Book2_장신수량_Sheet3 3" xfId="29060"/>
    <cellStyle name="개_Book2_장신수량_Sheet3 4" xfId="29061"/>
    <cellStyle name="개_Book2_장신수량_상수도" xfId="9511"/>
    <cellStyle name="개_Book2_장신수량_상수도 2" xfId="9512"/>
    <cellStyle name="개_Book2_장신수량_상수도 2 2" xfId="29062"/>
    <cellStyle name="개_Book2_장신수량_상수도 2 3" xfId="29063"/>
    <cellStyle name="개_Book2_장신수량_상수도 2 4" xfId="29064"/>
    <cellStyle name="개_Book2_장신수량_상수도 3" xfId="29065"/>
    <cellStyle name="개_Book2_장신수량_상수도 4" xfId="29066"/>
    <cellStyle name="개_Book2_장신수량_상수도 5" xfId="29067"/>
    <cellStyle name="개_Book2_장신수량_상수도_Sheet3" xfId="9513"/>
    <cellStyle name="개_Book2_장신수량_상수도_Sheet3 2" xfId="29068"/>
    <cellStyle name="개_Book2_장신수량_상수도_Sheet3 3" xfId="29069"/>
    <cellStyle name="개_Book2_장신수량_상수도_Sheet3 4" xfId="29070"/>
    <cellStyle name="개_Book2_장신수량_측구공" xfId="9514"/>
    <cellStyle name="개_Book2_장신수량_측구공 2" xfId="9515"/>
    <cellStyle name="개_Book2_장신수량_측구공 2 2" xfId="29071"/>
    <cellStyle name="개_Book2_장신수량_측구공 2 3" xfId="29072"/>
    <cellStyle name="개_Book2_장신수량_측구공 2 4" xfId="29073"/>
    <cellStyle name="개_Book2_장신수량_측구공 3" xfId="29074"/>
    <cellStyle name="개_Book2_장신수량_측구공 4" xfId="29075"/>
    <cellStyle name="개_Book2_장신수량_측구공 5" xfId="29076"/>
    <cellStyle name="개_Book2_장신수량_측구공_Sheet3" xfId="9516"/>
    <cellStyle name="개_Book2_장신수량_측구공_Sheet3 2" xfId="29077"/>
    <cellStyle name="개_Book2_장신수량_측구공_Sheet3 3" xfId="29078"/>
    <cellStyle name="개_Book2_장신수량_측구공_Sheet3 4" xfId="29079"/>
    <cellStyle name="개_Book2_측구공" xfId="9517"/>
    <cellStyle name="개_Book2_측구공 2" xfId="9518"/>
    <cellStyle name="개_Book2_측구공 2 2" xfId="29080"/>
    <cellStyle name="개_Book2_측구공 2 3" xfId="29081"/>
    <cellStyle name="개_Book2_측구공 2 4" xfId="29082"/>
    <cellStyle name="개_Book2_측구공 3" xfId="29083"/>
    <cellStyle name="개_Book2_측구공 4" xfId="29084"/>
    <cellStyle name="개_Book2_측구공 5" xfId="29085"/>
    <cellStyle name="개_Book2_측구공_Sheet3" xfId="9519"/>
    <cellStyle name="개_Book2_측구공_Sheet3 2" xfId="29086"/>
    <cellStyle name="개_Book2_측구공_Sheet3 3" xfId="29087"/>
    <cellStyle name="개_Book2_측구공_Sheet3 4" xfId="29088"/>
    <cellStyle name="개_Book4" xfId="9520"/>
    <cellStyle name="개_Book4 2" xfId="9521"/>
    <cellStyle name="개_Book4 2 2" xfId="29089"/>
    <cellStyle name="개_Book4 2 3" xfId="29090"/>
    <cellStyle name="개_Book4 2 4" xfId="29091"/>
    <cellStyle name="개_Book4 3" xfId="29092"/>
    <cellStyle name="개_Book4 4" xfId="29093"/>
    <cellStyle name="개_Book4 5" xfId="29094"/>
    <cellStyle name="개_Book4_Sheet3" xfId="9522"/>
    <cellStyle name="개_Book4_Sheet3 2" xfId="29095"/>
    <cellStyle name="개_Book4_Sheet3 3" xfId="29096"/>
    <cellStyle name="개_Book4_Sheet3 4" xfId="29097"/>
    <cellStyle name="개_Book4_도로수량양식" xfId="9523"/>
    <cellStyle name="개_Book4_도로수량양식 2" xfId="9524"/>
    <cellStyle name="개_Book4_도로수량양식 2 2" xfId="29098"/>
    <cellStyle name="개_Book4_도로수량양식 2 3" xfId="29099"/>
    <cellStyle name="개_Book4_도로수량양식 2 4" xfId="29100"/>
    <cellStyle name="개_Book4_도로수량양식 3" xfId="29101"/>
    <cellStyle name="개_Book4_도로수량양식 4" xfId="29102"/>
    <cellStyle name="개_Book4_도로수량양식 5" xfId="29103"/>
    <cellStyle name="개_Book4_도로수량양식_Sheet3" xfId="9525"/>
    <cellStyle name="개_Book4_도로수량양식_Sheet3 2" xfId="29104"/>
    <cellStyle name="개_Book4_도로수량양식_Sheet3 3" xfId="29105"/>
    <cellStyle name="개_Book4_도로수량양식_Sheet3 4" xfId="29106"/>
    <cellStyle name="개_Book4_도로수량양식_백련수량" xfId="9526"/>
    <cellStyle name="개_Book4_도로수량양식_백련수량 2" xfId="9527"/>
    <cellStyle name="개_Book4_도로수량양식_백련수량 2 2" xfId="29107"/>
    <cellStyle name="개_Book4_도로수량양식_백련수량 2 3" xfId="29108"/>
    <cellStyle name="개_Book4_도로수량양식_백련수량 2 4" xfId="29109"/>
    <cellStyle name="개_Book4_도로수량양식_백련수량 3" xfId="29110"/>
    <cellStyle name="개_Book4_도로수량양식_백련수량 4" xfId="29111"/>
    <cellStyle name="개_Book4_도로수량양식_백련수량 5" xfId="29112"/>
    <cellStyle name="개_Book4_도로수량양식_백련수량_Sheet3" xfId="9528"/>
    <cellStyle name="개_Book4_도로수량양식_백련수량_Sheet3 2" xfId="29113"/>
    <cellStyle name="개_Book4_도로수량양식_백련수량_Sheet3 3" xfId="29114"/>
    <cellStyle name="개_Book4_도로수량양식_백련수량_Sheet3 4" xfId="29115"/>
    <cellStyle name="개_Book4_도로수량양식_백련수량_상수도" xfId="9529"/>
    <cellStyle name="개_Book4_도로수량양식_백련수량_상수도 2" xfId="9530"/>
    <cellStyle name="개_Book4_도로수량양식_백련수량_상수도 2 2" xfId="29116"/>
    <cellStyle name="개_Book4_도로수량양식_백련수량_상수도 2 3" xfId="29117"/>
    <cellStyle name="개_Book4_도로수량양식_백련수량_상수도 2 4" xfId="29118"/>
    <cellStyle name="개_Book4_도로수량양식_백련수량_상수도 3" xfId="29119"/>
    <cellStyle name="개_Book4_도로수량양식_백련수량_상수도 4" xfId="29120"/>
    <cellStyle name="개_Book4_도로수량양식_백련수량_상수도 5" xfId="29121"/>
    <cellStyle name="개_Book4_도로수량양식_백련수량_상수도_Sheet3" xfId="9531"/>
    <cellStyle name="개_Book4_도로수량양식_백련수량_상수도_Sheet3 2" xfId="29122"/>
    <cellStyle name="개_Book4_도로수량양식_백련수량_상수도_Sheet3 3" xfId="29123"/>
    <cellStyle name="개_Book4_도로수량양식_백련수량_상수도_Sheet3 4" xfId="29124"/>
    <cellStyle name="개_Book4_도로수량양식_백련수량_측구공" xfId="9532"/>
    <cellStyle name="개_Book4_도로수량양식_백련수량_측구공 2" xfId="9533"/>
    <cellStyle name="개_Book4_도로수량양식_백련수량_측구공 2 2" xfId="29125"/>
    <cellStyle name="개_Book4_도로수량양식_백련수량_측구공 2 3" xfId="29126"/>
    <cellStyle name="개_Book4_도로수량양식_백련수량_측구공 2 4" xfId="29127"/>
    <cellStyle name="개_Book4_도로수량양식_백련수량_측구공 3" xfId="29128"/>
    <cellStyle name="개_Book4_도로수량양식_백련수량_측구공 4" xfId="29129"/>
    <cellStyle name="개_Book4_도로수량양식_백련수량_측구공 5" xfId="29130"/>
    <cellStyle name="개_Book4_도로수량양식_백련수량_측구공_Sheet3" xfId="9534"/>
    <cellStyle name="개_Book4_도로수량양식_백련수량_측구공_Sheet3 2" xfId="29131"/>
    <cellStyle name="개_Book4_도로수량양식_백련수량_측구공_Sheet3 3" xfId="29132"/>
    <cellStyle name="개_Book4_도로수량양식_백련수량_측구공_Sheet3 4" xfId="29133"/>
    <cellStyle name="개_Book4_도로수량양식_상수도" xfId="9535"/>
    <cellStyle name="개_Book4_도로수량양식_상수도 2" xfId="9536"/>
    <cellStyle name="개_Book4_도로수량양식_상수도 2 2" xfId="29134"/>
    <cellStyle name="개_Book4_도로수량양식_상수도 2 3" xfId="29135"/>
    <cellStyle name="개_Book4_도로수량양식_상수도 2 4" xfId="29136"/>
    <cellStyle name="개_Book4_도로수량양식_상수도 3" xfId="29137"/>
    <cellStyle name="개_Book4_도로수량양식_상수도 4" xfId="29138"/>
    <cellStyle name="개_Book4_도로수량양식_상수도 5" xfId="29139"/>
    <cellStyle name="개_Book4_도로수량양식_상수도_Sheet3" xfId="9537"/>
    <cellStyle name="개_Book4_도로수량양식_상수도_Sheet3 2" xfId="29140"/>
    <cellStyle name="개_Book4_도로수량양식_상수도_Sheet3 3" xfId="29141"/>
    <cellStyle name="개_Book4_도로수량양식_상수도_Sheet3 4" xfId="29142"/>
    <cellStyle name="개_Book4_도로수량양식_소광수량" xfId="9538"/>
    <cellStyle name="개_Book4_도로수량양식_소광수량 2" xfId="9539"/>
    <cellStyle name="개_Book4_도로수량양식_소광수량 2 2" xfId="29143"/>
    <cellStyle name="개_Book4_도로수량양식_소광수량 2 3" xfId="29144"/>
    <cellStyle name="개_Book4_도로수량양식_소광수량 2 4" xfId="29145"/>
    <cellStyle name="개_Book4_도로수량양식_소광수량 3" xfId="29146"/>
    <cellStyle name="개_Book4_도로수량양식_소광수량 4" xfId="29147"/>
    <cellStyle name="개_Book4_도로수량양식_소광수량 5" xfId="29148"/>
    <cellStyle name="개_Book4_도로수량양식_소광수량_Sheet3" xfId="9540"/>
    <cellStyle name="개_Book4_도로수량양식_소광수량_Sheet3 2" xfId="29149"/>
    <cellStyle name="개_Book4_도로수량양식_소광수량_Sheet3 3" xfId="29150"/>
    <cellStyle name="개_Book4_도로수량양식_소광수량_Sheet3 4" xfId="29151"/>
    <cellStyle name="개_Book4_도로수량양식_소광수량_상수도" xfId="9541"/>
    <cellStyle name="개_Book4_도로수량양식_소광수량_상수도 2" xfId="9542"/>
    <cellStyle name="개_Book4_도로수량양식_소광수량_상수도 2 2" xfId="29152"/>
    <cellStyle name="개_Book4_도로수량양식_소광수량_상수도 2 3" xfId="29153"/>
    <cellStyle name="개_Book4_도로수량양식_소광수량_상수도 2 4" xfId="29154"/>
    <cellStyle name="개_Book4_도로수량양식_소광수량_상수도 3" xfId="29155"/>
    <cellStyle name="개_Book4_도로수량양식_소광수량_상수도 4" xfId="29156"/>
    <cellStyle name="개_Book4_도로수량양식_소광수량_상수도 5" xfId="29157"/>
    <cellStyle name="개_Book4_도로수량양식_소광수량_상수도_Sheet3" xfId="9543"/>
    <cellStyle name="개_Book4_도로수량양식_소광수량_상수도_Sheet3 2" xfId="29158"/>
    <cellStyle name="개_Book4_도로수량양식_소광수량_상수도_Sheet3 3" xfId="29159"/>
    <cellStyle name="개_Book4_도로수량양식_소광수량_상수도_Sheet3 4" xfId="29160"/>
    <cellStyle name="개_Book4_도로수량양식_소광수량_측구공" xfId="9544"/>
    <cellStyle name="개_Book4_도로수량양식_소광수량_측구공 2" xfId="9545"/>
    <cellStyle name="개_Book4_도로수량양식_소광수량_측구공 2 2" xfId="29161"/>
    <cellStyle name="개_Book4_도로수량양식_소광수량_측구공 2 3" xfId="29162"/>
    <cellStyle name="개_Book4_도로수량양식_소광수량_측구공 2 4" xfId="29163"/>
    <cellStyle name="개_Book4_도로수량양식_소광수량_측구공 3" xfId="29164"/>
    <cellStyle name="개_Book4_도로수량양식_소광수량_측구공 4" xfId="29165"/>
    <cellStyle name="개_Book4_도로수량양식_소광수량_측구공 5" xfId="29166"/>
    <cellStyle name="개_Book4_도로수량양식_소광수량_측구공_Sheet3" xfId="9546"/>
    <cellStyle name="개_Book4_도로수량양식_소광수량_측구공_Sheet3 2" xfId="29167"/>
    <cellStyle name="개_Book4_도로수량양식_소광수량_측구공_Sheet3 3" xfId="29168"/>
    <cellStyle name="개_Book4_도로수량양식_소광수량_측구공_Sheet3 4" xfId="29169"/>
    <cellStyle name="개_Book4_도로수량양식_장신수량" xfId="9547"/>
    <cellStyle name="개_Book4_도로수량양식_장신수량 2" xfId="9548"/>
    <cellStyle name="개_Book4_도로수량양식_장신수량 2 2" xfId="29170"/>
    <cellStyle name="개_Book4_도로수량양식_장신수량 2 3" xfId="29171"/>
    <cellStyle name="개_Book4_도로수량양식_장신수량 2 4" xfId="29172"/>
    <cellStyle name="개_Book4_도로수량양식_장신수량 3" xfId="29173"/>
    <cellStyle name="개_Book4_도로수량양식_장신수량 4" xfId="29174"/>
    <cellStyle name="개_Book4_도로수량양식_장신수량 5" xfId="29175"/>
    <cellStyle name="개_Book4_도로수량양식_장신수량_Sheet3" xfId="9549"/>
    <cellStyle name="개_Book4_도로수량양식_장신수량_Sheet3 2" xfId="29176"/>
    <cellStyle name="개_Book4_도로수량양식_장신수량_Sheet3 3" xfId="29177"/>
    <cellStyle name="개_Book4_도로수량양식_장신수량_Sheet3 4" xfId="29178"/>
    <cellStyle name="개_Book4_도로수량양식_장신수량_상수도" xfId="9550"/>
    <cellStyle name="개_Book4_도로수량양식_장신수량_상수도 2" xfId="9551"/>
    <cellStyle name="개_Book4_도로수량양식_장신수량_상수도 2 2" xfId="29179"/>
    <cellStyle name="개_Book4_도로수량양식_장신수량_상수도 2 3" xfId="29180"/>
    <cellStyle name="개_Book4_도로수량양식_장신수량_상수도 2 4" xfId="29181"/>
    <cellStyle name="개_Book4_도로수량양식_장신수량_상수도 3" xfId="29182"/>
    <cellStyle name="개_Book4_도로수량양식_장신수량_상수도 4" xfId="29183"/>
    <cellStyle name="개_Book4_도로수량양식_장신수량_상수도 5" xfId="29184"/>
    <cellStyle name="개_Book4_도로수량양식_장신수량_상수도_Sheet3" xfId="9552"/>
    <cellStyle name="개_Book4_도로수량양식_장신수량_상수도_Sheet3 2" xfId="29185"/>
    <cellStyle name="개_Book4_도로수량양식_장신수량_상수도_Sheet3 3" xfId="29186"/>
    <cellStyle name="개_Book4_도로수량양식_장신수량_상수도_Sheet3 4" xfId="29187"/>
    <cellStyle name="개_Book4_도로수량양식_장신수량_측구공" xfId="9553"/>
    <cellStyle name="개_Book4_도로수량양식_장신수량_측구공 2" xfId="9554"/>
    <cellStyle name="개_Book4_도로수량양식_장신수량_측구공 2 2" xfId="29188"/>
    <cellStyle name="개_Book4_도로수량양식_장신수량_측구공 2 3" xfId="29189"/>
    <cellStyle name="개_Book4_도로수량양식_장신수량_측구공 2 4" xfId="29190"/>
    <cellStyle name="개_Book4_도로수량양식_장신수량_측구공 3" xfId="29191"/>
    <cellStyle name="개_Book4_도로수량양식_장신수량_측구공 4" xfId="29192"/>
    <cellStyle name="개_Book4_도로수량양식_장신수량_측구공 5" xfId="29193"/>
    <cellStyle name="개_Book4_도로수량양식_장신수량_측구공_Sheet3" xfId="9555"/>
    <cellStyle name="개_Book4_도로수량양식_장신수량_측구공_Sheet3 2" xfId="29194"/>
    <cellStyle name="개_Book4_도로수량양식_장신수량_측구공_Sheet3 3" xfId="29195"/>
    <cellStyle name="개_Book4_도로수량양식_장신수량_측구공_Sheet3 4" xfId="29196"/>
    <cellStyle name="개_Book4_도로수량양식_측구공" xfId="9556"/>
    <cellStyle name="개_Book4_도로수량양식_측구공 2" xfId="9557"/>
    <cellStyle name="개_Book4_도로수량양식_측구공 2 2" xfId="29197"/>
    <cellStyle name="개_Book4_도로수량양식_측구공 2 3" xfId="29198"/>
    <cellStyle name="개_Book4_도로수량양식_측구공 2 4" xfId="29199"/>
    <cellStyle name="개_Book4_도로수량양식_측구공 3" xfId="29200"/>
    <cellStyle name="개_Book4_도로수량양식_측구공 4" xfId="29201"/>
    <cellStyle name="개_Book4_도로수량양식_측구공 5" xfId="29202"/>
    <cellStyle name="개_Book4_도로수량양식_측구공_Sheet3" xfId="9558"/>
    <cellStyle name="개_Book4_도로수량양식_측구공_Sheet3 2" xfId="29203"/>
    <cellStyle name="개_Book4_도로수량양식_측구공_Sheet3 3" xfId="29204"/>
    <cellStyle name="개_Book4_도로수량양식_측구공_Sheet3 4" xfId="29205"/>
    <cellStyle name="개_Book4_백련수량" xfId="9559"/>
    <cellStyle name="개_Book4_백련수량 2" xfId="9560"/>
    <cellStyle name="개_Book4_백련수량 2 2" xfId="29206"/>
    <cellStyle name="개_Book4_백련수량 2 3" xfId="29207"/>
    <cellStyle name="개_Book4_백련수량 2 4" xfId="29208"/>
    <cellStyle name="개_Book4_백련수량 3" xfId="29209"/>
    <cellStyle name="개_Book4_백련수량 4" xfId="29210"/>
    <cellStyle name="개_Book4_백련수량 5" xfId="29211"/>
    <cellStyle name="개_Book4_백련수량_Sheet3" xfId="9561"/>
    <cellStyle name="개_Book4_백련수량_Sheet3 2" xfId="29212"/>
    <cellStyle name="개_Book4_백련수량_Sheet3 3" xfId="29213"/>
    <cellStyle name="개_Book4_백련수량_Sheet3 4" xfId="29214"/>
    <cellStyle name="개_Book4_백련수량_상수도" xfId="9562"/>
    <cellStyle name="개_Book4_백련수량_상수도 2" xfId="9563"/>
    <cellStyle name="개_Book4_백련수량_상수도 2 2" xfId="29215"/>
    <cellStyle name="개_Book4_백련수량_상수도 2 3" xfId="29216"/>
    <cellStyle name="개_Book4_백련수량_상수도 2 4" xfId="29217"/>
    <cellStyle name="개_Book4_백련수량_상수도 3" xfId="29218"/>
    <cellStyle name="개_Book4_백련수량_상수도 4" xfId="29219"/>
    <cellStyle name="개_Book4_백련수량_상수도 5" xfId="29220"/>
    <cellStyle name="개_Book4_백련수량_상수도_Sheet3" xfId="9564"/>
    <cellStyle name="개_Book4_백련수량_상수도_Sheet3 2" xfId="29221"/>
    <cellStyle name="개_Book4_백련수량_상수도_Sheet3 3" xfId="29222"/>
    <cellStyle name="개_Book4_백련수량_상수도_Sheet3 4" xfId="29223"/>
    <cellStyle name="개_Book4_백련수량_측구공" xfId="9565"/>
    <cellStyle name="개_Book4_백련수량_측구공 2" xfId="9566"/>
    <cellStyle name="개_Book4_백련수량_측구공 2 2" xfId="29224"/>
    <cellStyle name="개_Book4_백련수량_측구공 2 3" xfId="29225"/>
    <cellStyle name="개_Book4_백련수량_측구공 2 4" xfId="29226"/>
    <cellStyle name="개_Book4_백련수량_측구공 3" xfId="29227"/>
    <cellStyle name="개_Book4_백련수량_측구공 4" xfId="29228"/>
    <cellStyle name="개_Book4_백련수량_측구공 5" xfId="29229"/>
    <cellStyle name="개_Book4_백련수량_측구공_Sheet3" xfId="9567"/>
    <cellStyle name="개_Book4_백련수량_측구공_Sheet3 2" xfId="29230"/>
    <cellStyle name="개_Book4_백련수량_측구공_Sheet3 3" xfId="29231"/>
    <cellStyle name="개_Book4_백련수량_측구공_Sheet3 4" xfId="29232"/>
    <cellStyle name="개_Book4_상수도" xfId="9568"/>
    <cellStyle name="개_Book4_상수도 2" xfId="9569"/>
    <cellStyle name="개_Book4_상수도 2 2" xfId="29233"/>
    <cellStyle name="개_Book4_상수도 2 3" xfId="29234"/>
    <cellStyle name="개_Book4_상수도 2 4" xfId="29235"/>
    <cellStyle name="개_Book4_상수도 3" xfId="29236"/>
    <cellStyle name="개_Book4_상수도 4" xfId="29237"/>
    <cellStyle name="개_Book4_상수도 5" xfId="29238"/>
    <cellStyle name="개_Book4_상수도_Sheet3" xfId="9570"/>
    <cellStyle name="개_Book4_상수도_Sheet3 2" xfId="29239"/>
    <cellStyle name="개_Book4_상수도_Sheet3 3" xfId="29240"/>
    <cellStyle name="개_Book4_상수도_Sheet3 4" xfId="29241"/>
    <cellStyle name="개_Book4_소광수량" xfId="9571"/>
    <cellStyle name="개_Book4_소광수량 2" xfId="9572"/>
    <cellStyle name="개_Book4_소광수량 2 2" xfId="29242"/>
    <cellStyle name="개_Book4_소광수량 2 3" xfId="29243"/>
    <cellStyle name="개_Book4_소광수량 2 4" xfId="29244"/>
    <cellStyle name="개_Book4_소광수량 3" xfId="29245"/>
    <cellStyle name="개_Book4_소광수량 4" xfId="29246"/>
    <cellStyle name="개_Book4_소광수량 5" xfId="29247"/>
    <cellStyle name="개_Book4_소광수량_Sheet3" xfId="9573"/>
    <cellStyle name="개_Book4_소광수량_Sheet3 2" xfId="29248"/>
    <cellStyle name="개_Book4_소광수량_Sheet3 3" xfId="29249"/>
    <cellStyle name="개_Book4_소광수량_Sheet3 4" xfId="29250"/>
    <cellStyle name="개_Book4_소광수량_상수도" xfId="9574"/>
    <cellStyle name="개_Book4_소광수량_상수도 2" xfId="9575"/>
    <cellStyle name="개_Book4_소광수량_상수도 2 2" xfId="29251"/>
    <cellStyle name="개_Book4_소광수량_상수도 2 3" xfId="29252"/>
    <cellStyle name="개_Book4_소광수량_상수도 2 4" xfId="29253"/>
    <cellStyle name="개_Book4_소광수량_상수도 3" xfId="29254"/>
    <cellStyle name="개_Book4_소광수량_상수도 4" xfId="29255"/>
    <cellStyle name="개_Book4_소광수량_상수도 5" xfId="29256"/>
    <cellStyle name="개_Book4_소광수량_상수도_Sheet3" xfId="9576"/>
    <cellStyle name="개_Book4_소광수량_상수도_Sheet3 2" xfId="29257"/>
    <cellStyle name="개_Book4_소광수량_상수도_Sheet3 3" xfId="29258"/>
    <cellStyle name="개_Book4_소광수량_상수도_Sheet3 4" xfId="29259"/>
    <cellStyle name="개_Book4_소광수량_측구공" xfId="9577"/>
    <cellStyle name="개_Book4_소광수량_측구공 2" xfId="9578"/>
    <cellStyle name="개_Book4_소광수량_측구공 2 2" xfId="29260"/>
    <cellStyle name="개_Book4_소광수량_측구공 2 3" xfId="29261"/>
    <cellStyle name="개_Book4_소광수량_측구공 2 4" xfId="29262"/>
    <cellStyle name="개_Book4_소광수량_측구공 3" xfId="29263"/>
    <cellStyle name="개_Book4_소광수량_측구공 4" xfId="29264"/>
    <cellStyle name="개_Book4_소광수량_측구공 5" xfId="29265"/>
    <cellStyle name="개_Book4_소광수량_측구공_Sheet3" xfId="9579"/>
    <cellStyle name="개_Book4_소광수량_측구공_Sheet3 2" xfId="29266"/>
    <cellStyle name="개_Book4_소광수량_측구공_Sheet3 3" xfId="29267"/>
    <cellStyle name="개_Book4_소광수량_측구공_Sheet3 4" xfId="29268"/>
    <cellStyle name="개_Book4_수량산출" xfId="9580"/>
    <cellStyle name="개_Book4_수량산출 2" xfId="9581"/>
    <cellStyle name="개_Book4_수량산출 2 2" xfId="29269"/>
    <cellStyle name="개_Book4_수량산출 2 3" xfId="29270"/>
    <cellStyle name="개_Book4_수량산출 2 4" xfId="29271"/>
    <cellStyle name="개_Book4_수량산출 3" xfId="29272"/>
    <cellStyle name="개_Book4_수량산출 4" xfId="29273"/>
    <cellStyle name="개_Book4_수량산출 5" xfId="29274"/>
    <cellStyle name="개_Book4_수량산출_Sheet3" xfId="9582"/>
    <cellStyle name="개_Book4_수량산출_Sheet3 2" xfId="29275"/>
    <cellStyle name="개_Book4_수량산출_Sheet3 3" xfId="29276"/>
    <cellStyle name="개_Book4_수량산출_Sheet3 4" xfId="29277"/>
    <cellStyle name="개_Book4_수량산출_백련수량" xfId="9583"/>
    <cellStyle name="개_Book4_수량산출_백련수량 2" xfId="9584"/>
    <cellStyle name="개_Book4_수량산출_백련수량 2 2" xfId="29278"/>
    <cellStyle name="개_Book4_수량산출_백련수량 2 3" xfId="29279"/>
    <cellStyle name="개_Book4_수량산출_백련수량 2 4" xfId="29280"/>
    <cellStyle name="개_Book4_수량산출_백련수량 3" xfId="29281"/>
    <cellStyle name="개_Book4_수량산출_백련수량 4" xfId="29282"/>
    <cellStyle name="개_Book4_수량산출_백련수량 5" xfId="29283"/>
    <cellStyle name="개_Book4_수량산출_백련수량_Sheet3" xfId="9585"/>
    <cellStyle name="개_Book4_수량산출_백련수량_Sheet3 2" xfId="29284"/>
    <cellStyle name="개_Book4_수량산출_백련수량_Sheet3 3" xfId="29285"/>
    <cellStyle name="개_Book4_수량산출_백련수량_Sheet3 4" xfId="29286"/>
    <cellStyle name="개_Book4_수량산출_백련수량_상수도" xfId="9586"/>
    <cellStyle name="개_Book4_수량산출_백련수량_상수도 2" xfId="9587"/>
    <cellStyle name="개_Book4_수량산출_백련수량_상수도 2 2" xfId="29287"/>
    <cellStyle name="개_Book4_수량산출_백련수량_상수도 2 3" xfId="29288"/>
    <cellStyle name="개_Book4_수량산출_백련수량_상수도 2 4" xfId="29289"/>
    <cellStyle name="개_Book4_수량산출_백련수량_상수도 3" xfId="29290"/>
    <cellStyle name="개_Book4_수량산출_백련수량_상수도 4" xfId="29291"/>
    <cellStyle name="개_Book4_수량산출_백련수량_상수도 5" xfId="29292"/>
    <cellStyle name="개_Book4_수량산출_백련수량_상수도_Sheet3" xfId="9588"/>
    <cellStyle name="개_Book4_수량산출_백련수량_상수도_Sheet3 2" xfId="29293"/>
    <cellStyle name="개_Book4_수량산출_백련수량_상수도_Sheet3 3" xfId="29294"/>
    <cellStyle name="개_Book4_수량산출_백련수량_상수도_Sheet3 4" xfId="29295"/>
    <cellStyle name="개_Book4_수량산출_백련수량_측구공" xfId="9589"/>
    <cellStyle name="개_Book4_수량산출_백련수량_측구공 2" xfId="9590"/>
    <cellStyle name="개_Book4_수량산출_백련수량_측구공 2 2" xfId="29296"/>
    <cellStyle name="개_Book4_수량산출_백련수량_측구공 2 3" xfId="29297"/>
    <cellStyle name="개_Book4_수량산출_백련수량_측구공 2 4" xfId="29298"/>
    <cellStyle name="개_Book4_수량산출_백련수량_측구공 3" xfId="29299"/>
    <cellStyle name="개_Book4_수량산출_백련수량_측구공 4" xfId="29300"/>
    <cellStyle name="개_Book4_수량산출_백련수량_측구공 5" xfId="29301"/>
    <cellStyle name="개_Book4_수량산출_백련수량_측구공_Sheet3" xfId="9591"/>
    <cellStyle name="개_Book4_수량산출_백련수량_측구공_Sheet3 2" xfId="29302"/>
    <cellStyle name="개_Book4_수량산출_백련수량_측구공_Sheet3 3" xfId="29303"/>
    <cellStyle name="개_Book4_수량산출_백련수량_측구공_Sheet3 4" xfId="29304"/>
    <cellStyle name="개_Book4_수량산출_상수도" xfId="9592"/>
    <cellStyle name="개_Book4_수량산출_상수도 2" xfId="9593"/>
    <cellStyle name="개_Book4_수량산출_상수도 2 2" xfId="29305"/>
    <cellStyle name="개_Book4_수량산출_상수도 2 3" xfId="29306"/>
    <cellStyle name="개_Book4_수량산출_상수도 2 4" xfId="29307"/>
    <cellStyle name="개_Book4_수량산출_상수도 3" xfId="29308"/>
    <cellStyle name="개_Book4_수량산출_상수도 4" xfId="29309"/>
    <cellStyle name="개_Book4_수량산출_상수도 5" xfId="29310"/>
    <cellStyle name="개_Book4_수량산출_상수도_Sheet3" xfId="9594"/>
    <cellStyle name="개_Book4_수량산출_상수도_Sheet3 2" xfId="29311"/>
    <cellStyle name="개_Book4_수량산출_상수도_Sheet3 3" xfId="29312"/>
    <cellStyle name="개_Book4_수량산출_상수도_Sheet3 4" xfId="29313"/>
    <cellStyle name="개_Book4_수량산출_소광수량" xfId="9595"/>
    <cellStyle name="개_Book4_수량산출_소광수량 2" xfId="9596"/>
    <cellStyle name="개_Book4_수량산출_소광수량 2 2" xfId="29314"/>
    <cellStyle name="개_Book4_수량산출_소광수량 2 3" xfId="29315"/>
    <cellStyle name="개_Book4_수량산출_소광수량 2 4" xfId="29316"/>
    <cellStyle name="개_Book4_수량산출_소광수량 3" xfId="29317"/>
    <cellStyle name="개_Book4_수량산출_소광수량 4" xfId="29318"/>
    <cellStyle name="개_Book4_수량산출_소광수량 5" xfId="29319"/>
    <cellStyle name="개_Book4_수량산출_소광수량_Sheet3" xfId="9597"/>
    <cellStyle name="개_Book4_수량산출_소광수량_Sheet3 2" xfId="29320"/>
    <cellStyle name="개_Book4_수량산출_소광수량_Sheet3 3" xfId="29321"/>
    <cellStyle name="개_Book4_수량산출_소광수량_Sheet3 4" xfId="29322"/>
    <cellStyle name="개_Book4_수량산출_소광수량_상수도" xfId="9598"/>
    <cellStyle name="개_Book4_수량산출_소광수량_상수도 2" xfId="9599"/>
    <cellStyle name="개_Book4_수량산출_소광수량_상수도 2 2" xfId="29323"/>
    <cellStyle name="개_Book4_수량산출_소광수량_상수도 2 3" xfId="29324"/>
    <cellStyle name="개_Book4_수량산출_소광수량_상수도 2 4" xfId="29325"/>
    <cellStyle name="개_Book4_수량산출_소광수량_상수도 3" xfId="29326"/>
    <cellStyle name="개_Book4_수량산출_소광수량_상수도 4" xfId="29327"/>
    <cellStyle name="개_Book4_수량산출_소광수량_상수도 5" xfId="29328"/>
    <cellStyle name="개_Book4_수량산출_소광수량_상수도_Sheet3" xfId="9600"/>
    <cellStyle name="개_Book4_수량산출_소광수량_상수도_Sheet3 2" xfId="29329"/>
    <cellStyle name="개_Book4_수량산출_소광수량_상수도_Sheet3 3" xfId="29330"/>
    <cellStyle name="개_Book4_수량산출_소광수량_상수도_Sheet3 4" xfId="29331"/>
    <cellStyle name="개_Book4_수량산출_소광수량_측구공" xfId="9601"/>
    <cellStyle name="개_Book4_수량산출_소광수량_측구공 2" xfId="9602"/>
    <cellStyle name="개_Book4_수량산출_소광수량_측구공 2 2" xfId="29332"/>
    <cellStyle name="개_Book4_수량산출_소광수량_측구공 2 3" xfId="29333"/>
    <cellStyle name="개_Book4_수량산출_소광수량_측구공 2 4" xfId="29334"/>
    <cellStyle name="개_Book4_수량산출_소광수량_측구공 3" xfId="29335"/>
    <cellStyle name="개_Book4_수량산출_소광수량_측구공 4" xfId="29336"/>
    <cellStyle name="개_Book4_수량산출_소광수량_측구공 5" xfId="29337"/>
    <cellStyle name="개_Book4_수량산출_소광수량_측구공_Sheet3" xfId="9603"/>
    <cellStyle name="개_Book4_수량산출_소광수량_측구공_Sheet3 2" xfId="29338"/>
    <cellStyle name="개_Book4_수량산출_소광수량_측구공_Sheet3 3" xfId="29339"/>
    <cellStyle name="개_Book4_수량산출_소광수량_측구공_Sheet3 4" xfId="29340"/>
    <cellStyle name="개_Book4_수량산출_장신수량" xfId="9604"/>
    <cellStyle name="개_Book4_수량산출_장신수량 2" xfId="9605"/>
    <cellStyle name="개_Book4_수량산출_장신수량 2 2" xfId="29341"/>
    <cellStyle name="개_Book4_수량산출_장신수량 2 3" xfId="29342"/>
    <cellStyle name="개_Book4_수량산출_장신수량 2 4" xfId="29343"/>
    <cellStyle name="개_Book4_수량산출_장신수량 3" xfId="29344"/>
    <cellStyle name="개_Book4_수량산출_장신수량 4" xfId="29345"/>
    <cellStyle name="개_Book4_수량산출_장신수량 5" xfId="29346"/>
    <cellStyle name="개_Book4_수량산출_장신수량_Sheet3" xfId="9606"/>
    <cellStyle name="개_Book4_수량산출_장신수량_Sheet3 2" xfId="29347"/>
    <cellStyle name="개_Book4_수량산출_장신수량_Sheet3 3" xfId="29348"/>
    <cellStyle name="개_Book4_수량산출_장신수량_Sheet3 4" xfId="29349"/>
    <cellStyle name="개_Book4_수량산출_장신수량_상수도" xfId="9607"/>
    <cellStyle name="개_Book4_수량산출_장신수량_상수도 2" xfId="9608"/>
    <cellStyle name="개_Book4_수량산출_장신수량_상수도 2 2" xfId="29350"/>
    <cellStyle name="개_Book4_수량산출_장신수량_상수도 2 3" xfId="29351"/>
    <cellStyle name="개_Book4_수량산출_장신수량_상수도 2 4" xfId="29352"/>
    <cellStyle name="개_Book4_수량산출_장신수량_상수도 3" xfId="29353"/>
    <cellStyle name="개_Book4_수량산출_장신수량_상수도 4" xfId="29354"/>
    <cellStyle name="개_Book4_수량산출_장신수량_상수도 5" xfId="29355"/>
    <cellStyle name="개_Book4_수량산출_장신수량_상수도_Sheet3" xfId="9609"/>
    <cellStyle name="개_Book4_수량산출_장신수량_상수도_Sheet3 2" xfId="29356"/>
    <cellStyle name="개_Book4_수량산출_장신수량_상수도_Sheet3 3" xfId="29357"/>
    <cellStyle name="개_Book4_수량산출_장신수량_상수도_Sheet3 4" xfId="29358"/>
    <cellStyle name="개_Book4_수량산출_장신수량_측구공" xfId="9610"/>
    <cellStyle name="개_Book4_수량산출_장신수량_측구공 2" xfId="9611"/>
    <cellStyle name="개_Book4_수량산출_장신수량_측구공 2 2" xfId="29359"/>
    <cellStyle name="개_Book4_수량산출_장신수량_측구공 2 3" xfId="29360"/>
    <cellStyle name="개_Book4_수량산출_장신수량_측구공 2 4" xfId="29361"/>
    <cellStyle name="개_Book4_수량산출_장신수량_측구공 3" xfId="29362"/>
    <cellStyle name="개_Book4_수량산출_장신수량_측구공 4" xfId="29363"/>
    <cellStyle name="개_Book4_수량산출_장신수량_측구공 5" xfId="29364"/>
    <cellStyle name="개_Book4_수량산출_장신수량_측구공_Sheet3" xfId="9612"/>
    <cellStyle name="개_Book4_수량산출_장신수량_측구공_Sheet3 2" xfId="29365"/>
    <cellStyle name="개_Book4_수량산출_장신수량_측구공_Sheet3 3" xfId="29366"/>
    <cellStyle name="개_Book4_수량산출_장신수량_측구공_Sheet3 4" xfId="29367"/>
    <cellStyle name="개_Book4_수량산출_측구공" xfId="9613"/>
    <cellStyle name="개_Book4_수량산출_측구공 2" xfId="9614"/>
    <cellStyle name="개_Book4_수량산출_측구공 2 2" xfId="29368"/>
    <cellStyle name="개_Book4_수량산출_측구공 2 3" xfId="29369"/>
    <cellStyle name="개_Book4_수량산출_측구공 2 4" xfId="29370"/>
    <cellStyle name="개_Book4_수량산출_측구공 3" xfId="29371"/>
    <cellStyle name="개_Book4_수량산출_측구공 4" xfId="29372"/>
    <cellStyle name="개_Book4_수량산출_측구공 5" xfId="29373"/>
    <cellStyle name="개_Book4_수량산출_측구공_Sheet3" xfId="9615"/>
    <cellStyle name="개_Book4_수량산출_측구공_Sheet3 2" xfId="29374"/>
    <cellStyle name="개_Book4_수량산출_측구공_Sheet3 3" xfId="29375"/>
    <cellStyle name="개_Book4_수량산출_측구공_Sheet3 4" xfId="29376"/>
    <cellStyle name="개_Book4_인월중군소하천" xfId="9616"/>
    <cellStyle name="개_Book4_인월중군소하천 2" xfId="9617"/>
    <cellStyle name="개_Book4_인월중군소하천 2 2" xfId="29377"/>
    <cellStyle name="개_Book4_인월중군소하천 2 3" xfId="29378"/>
    <cellStyle name="개_Book4_인월중군소하천 2 4" xfId="29379"/>
    <cellStyle name="개_Book4_인월중군소하천 3" xfId="29380"/>
    <cellStyle name="개_Book4_인월중군소하천 4" xfId="29381"/>
    <cellStyle name="개_Book4_인월중군소하천 5" xfId="29382"/>
    <cellStyle name="개_Book4_인월중군소하천_Sheet3" xfId="9618"/>
    <cellStyle name="개_Book4_인월중군소하천_Sheet3 2" xfId="29383"/>
    <cellStyle name="개_Book4_인월중군소하천_Sheet3 3" xfId="29384"/>
    <cellStyle name="개_Book4_인월중군소하천_Sheet3 4" xfId="29385"/>
    <cellStyle name="개_Book4_인월중군소하천_백련수량" xfId="9619"/>
    <cellStyle name="개_Book4_인월중군소하천_백련수량 2" xfId="9620"/>
    <cellStyle name="개_Book4_인월중군소하천_백련수량 2 2" xfId="29386"/>
    <cellStyle name="개_Book4_인월중군소하천_백련수량 2 3" xfId="29387"/>
    <cellStyle name="개_Book4_인월중군소하천_백련수량 2 4" xfId="29388"/>
    <cellStyle name="개_Book4_인월중군소하천_백련수량 3" xfId="29389"/>
    <cellStyle name="개_Book4_인월중군소하천_백련수량 4" xfId="29390"/>
    <cellStyle name="개_Book4_인월중군소하천_백련수량 5" xfId="29391"/>
    <cellStyle name="개_Book4_인월중군소하천_백련수량_Sheet3" xfId="9621"/>
    <cellStyle name="개_Book4_인월중군소하천_백련수량_Sheet3 2" xfId="29392"/>
    <cellStyle name="개_Book4_인월중군소하천_백련수량_Sheet3 3" xfId="29393"/>
    <cellStyle name="개_Book4_인월중군소하천_백련수량_Sheet3 4" xfId="29394"/>
    <cellStyle name="개_Book4_인월중군소하천_백련수량_상수도" xfId="9622"/>
    <cellStyle name="개_Book4_인월중군소하천_백련수량_상수도 2" xfId="9623"/>
    <cellStyle name="개_Book4_인월중군소하천_백련수량_상수도 2 2" xfId="29395"/>
    <cellStyle name="개_Book4_인월중군소하천_백련수량_상수도 2 3" xfId="29396"/>
    <cellStyle name="개_Book4_인월중군소하천_백련수량_상수도 2 4" xfId="29397"/>
    <cellStyle name="개_Book4_인월중군소하천_백련수량_상수도 3" xfId="29398"/>
    <cellStyle name="개_Book4_인월중군소하천_백련수량_상수도 4" xfId="29399"/>
    <cellStyle name="개_Book4_인월중군소하천_백련수량_상수도 5" xfId="29400"/>
    <cellStyle name="개_Book4_인월중군소하천_백련수량_상수도_Sheet3" xfId="9624"/>
    <cellStyle name="개_Book4_인월중군소하천_백련수량_상수도_Sheet3 2" xfId="29401"/>
    <cellStyle name="개_Book4_인월중군소하천_백련수량_상수도_Sheet3 3" xfId="29402"/>
    <cellStyle name="개_Book4_인월중군소하천_백련수량_상수도_Sheet3 4" xfId="29403"/>
    <cellStyle name="개_Book4_인월중군소하천_백련수량_측구공" xfId="9625"/>
    <cellStyle name="개_Book4_인월중군소하천_백련수량_측구공 2" xfId="9626"/>
    <cellStyle name="개_Book4_인월중군소하천_백련수량_측구공 2 2" xfId="29404"/>
    <cellStyle name="개_Book4_인월중군소하천_백련수량_측구공 2 3" xfId="29405"/>
    <cellStyle name="개_Book4_인월중군소하천_백련수량_측구공 2 4" xfId="29406"/>
    <cellStyle name="개_Book4_인월중군소하천_백련수량_측구공 3" xfId="29407"/>
    <cellStyle name="개_Book4_인월중군소하천_백련수량_측구공 4" xfId="29408"/>
    <cellStyle name="개_Book4_인월중군소하천_백련수량_측구공 5" xfId="29409"/>
    <cellStyle name="개_Book4_인월중군소하천_백련수량_측구공_Sheet3" xfId="9627"/>
    <cellStyle name="개_Book4_인월중군소하천_백련수량_측구공_Sheet3 2" xfId="29410"/>
    <cellStyle name="개_Book4_인월중군소하천_백련수량_측구공_Sheet3 3" xfId="29411"/>
    <cellStyle name="개_Book4_인월중군소하천_백련수량_측구공_Sheet3 4" xfId="29412"/>
    <cellStyle name="개_Book4_인월중군소하천_상수도" xfId="9628"/>
    <cellStyle name="개_Book4_인월중군소하천_상수도 2" xfId="9629"/>
    <cellStyle name="개_Book4_인월중군소하천_상수도 2 2" xfId="29413"/>
    <cellStyle name="개_Book4_인월중군소하천_상수도 2 3" xfId="29414"/>
    <cellStyle name="개_Book4_인월중군소하천_상수도 2 4" xfId="29415"/>
    <cellStyle name="개_Book4_인월중군소하천_상수도 3" xfId="29416"/>
    <cellStyle name="개_Book4_인월중군소하천_상수도 4" xfId="29417"/>
    <cellStyle name="개_Book4_인월중군소하천_상수도 5" xfId="29418"/>
    <cellStyle name="개_Book4_인월중군소하천_상수도_Sheet3" xfId="9630"/>
    <cellStyle name="개_Book4_인월중군소하천_상수도_Sheet3 2" xfId="29419"/>
    <cellStyle name="개_Book4_인월중군소하천_상수도_Sheet3 3" xfId="29420"/>
    <cellStyle name="개_Book4_인월중군소하천_상수도_Sheet3 4" xfId="29421"/>
    <cellStyle name="개_Book4_인월중군소하천_소광수량" xfId="9631"/>
    <cellStyle name="개_Book4_인월중군소하천_소광수량 2" xfId="9632"/>
    <cellStyle name="개_Book4_인월중군소하천_소광수량 2 2" xfId="29422"/>
    <cellStyle name="개_Book4_인월중군소하천_소광수량 2 3" xfId="29423"/>
    <cellStyle name="개_Book4_인월중군소하천_소광수량 2 4" xfId="29424"/>
    <cellStyle name="개_Book4_인월중군소하천_소광수량 3" xfId="29425"/>
    <cellStyle name="개_Book4_인월중군소하천_소광수량 4" xfId="29426"/>
    <cellStyle name="개_Book4_인월중군소하천_소광수량 5" xfId="29427"/>
    <cellStyle name="개_Book4_인월중군소하천_소광수량_Sheet3" xfId="9633"/>
    <cellStyle name="개_Book4_인월중군소하천_소광수량_Sheet3 2" xfId="29428"/>
    <cellStyle name="개_Book4_인월중군소하천_소광수량_Sheet3 3" xfId="29429"/>
    <cellStyle name="개_Book4_인월중군소하천_소광수량_Sheet3 4" xfId="29430"/>
    <cellStyle name="개_Book4_인월중군소하천_소광수량_상수도" xfId="9634"/>
    <cellStyle name="개_Book4_인월중군소하천_소광수량_상수도 2" xfId="9635"/>
    <cellStyle name="개_Book4_인월중군소하천_소광수량_상수도 2 2" xfId="29431"/>
    <cellStyle name="개_Book4_인월중군소하천_소광수량_상수도 2 3" xfId="29432"/>
    <cellStyle name="개_Book4_인월중군소하천_소광수량_상수도 2 4" xfId="29433"/>
    <cellStyle name="개_Book4_인월중군소하천_소광수량_상수도 3" xfId="29434"/>
    <cellStyle name="개_Book4_인월중군소하천_소광수량_상수도 4" xfId="29435"/>
    <cellStyle name="개_Book4_인월중군소하천_소광수량_상수도 5" xfId="29436"/>
    <cellStyle name="개_Book4_인월중군소하천_소광수량_상수도_Sheet3" xfId="9636"/>
    <cellStyle name="개_Book4_인월중군소하천_소광수량_상수도_Sheet3 2" xfId="29437"/>
    <cellStyle name="개_Book4_인월중군소하천_소광수량_상수도_Sheet3 3" xfId="29438"/>
    <cellStyle name="개_Book4_인월중군소하천_소광수량_상수도_Sheet3 4" xfId="29439"/>
    <cellStyle name="개_Book4_인월중군소하천_소광수량_측구공" xfId="9637"/>
    <cellStyle name="개_Book4_인월중군소하천_소광수량_측구공 2" xfId="9638"/>
    <cellStyle name="개_Book4_인월중군소하천_소광수량_측구공 2 2" xfId="29440"/>
    <cellStyle name="개_Book4_인월중군소하천_소광수량_측구공 2 3" xfId="29441"/>
    <cellStyle name="개_Book4_인월중군소하천_소광수량_측구공 2 4" xfId="29442"/>
    <cellStyle name="개_Book4_인월중군소하천_소광수량_측구공 3" xfId="29443"/>
    <cellStyle name="개_Book4_인월중군소하천_소광수량_측구공 4" xfId="29444"/>
    <cellStyle name="개_Book4_인월중군소하천_소광수량_측구공 5" xfId="29445"/>
    <cellStyle name="개_Book4_인월중군소하천_소광수량_측구공_Sheet3" xfId="9639"/>
    <cellStyle name="개_Book4_인월중군소하천_소광수량_측구공_Sheet3 2" xfId="29446"/>
    <cellStyle name="개_Book4_인월중군소하천_소광수량_측구공_Sheet3 3" xfId="29447"/>
    <cellStyle name="개_Book4_인월중군소하천_소광수량_측구공_Sheet3 4" xfId="29448"/>
    <cellStyle name="개_Book4_인월중군소하천_장신수량" xfId="9640"/>
    <cellStyle name="개_Book4_인월중군소하천_장신수량 2" xfId="9641"/>
    <cellStyle name="개_Book4_인월중군소하천_장신수량 2 2" xfId="29449"/>
    <cellStyle name="개_Book4_인월중군소하천_장신수량 2 3" xfId="29450"/>
    <cellStyle name="개_Book4_인월중군소하천_장신수량 2 4" xfId="29451"/>
    <cellStyle name="개_Book4_인월중군소하천_장신수량 3" xfId="29452"/>
    <cellStyle name="개_Book4_인월중군소하천_장신수량 4" xfId="29453"/>
    <cellStyle name="개_Book4_인월중군소하천_장신수량 5" xfId="29454"/>
    <cellStyle name="개_Book4_인월중군소하천_장신수량_Sheet3" xfId="9642"/>
    <cellStyle name="개_Book4_인월중군소하천_장신수량_Sheet3 2" xfId="29455"/>
    <cellStyle name="개_Book4_인월중군소하천_장신수량_Sheet3 3" xfId="29456"/>
    <cellStyle name="개_Book4_인월중군소하천_장신수량_Sheet3 4" xfId="29457"/>
    <cellStyle name="개_Book4_인월중군소하천_장신수량_상수도" xfId="9643"/>
    <cellStyle name="개_Book4_인월중군소하천_장신수량_상수도 2" xfId="9644"/>
    <cellStyle name="개_Book4_인월중군소하천_장신수량_상수도 2 2" xfId="29458"/>
    <cellStyle name="개_Book4_인월중군소하천_장신수량_상수도 2 3" xfId="29459"/>
    <cellStyle name="개_Book4_인월중군소하천_장신수량_상수도 2 4" xfId="29460"/>
    <cellStyle name="개_Book4_인월중군소하천_장신수량_상수도 3" xfId="29461"/>
    <cellStyle name="개_Book4_인월중군소하천_장신수량_상수도 4" xfId="29462"/>
    <cellStyle name="개_Book4_인월중군소하천_장신수량_상수도 5" xfId="29463"/>
    <cellStyle name="개_Book4_인월중군소하천_장신수량_상수도_Sheet3" xfId="9645"/>
    <cellStyle name="개_Book4_인월중군소하천_장신수량_상수도_Sheet3 2" xfId="29464"/>
    <cellStyle name="개_Book4_인월중군소하천_장신수량_상수도_Sheet3 3" xfId="29465"/>
    <cellStyle name="개_Book4_인월중군소하천_장신수량_상수도_Sheet3 4" xfId="29466"/>
    <cellStyle name="개_Book4_인월중군소하천_장신수량_측구공" xfId="9646"/>
    <cellStyle name="개_Book4_인월중군소하천_장신수량_측구공 2" xfId="9647"/>
    <cellStyle name="개_Book4_인월중군소하천_장신수량_측구공 2 2" xfId="29467"/>
    <cellStyle name="개_Book4_인월중군소하천_장신수량_측구공 2 3" xfId="29468"/>
    <cellStyle name="개_Book4_인월중군소하천_장신수량_측구공 2 4" xfId="29469"/>
    <cellStyle name="개_Book4_인월중군소하천_장신수량_측구공 3" xfId="29470"/>
    <cellStyle name="개_Book4_인월중군소하천_장신수량_측구공 4" xfId="29471"/>
    <cellStyle name="개_Book4_인월중군소하천_장신수량_측구공 5" xfId="29472"/>
    <cellStyle name="개_Book4_인월중군소하천_장신수량_측구공_Sheet3" xfId="9648"/>
    <cellStyle name="개_Book4_인월중군소하천_장신수량_측구공_Sheet3 2" xfId="29473"/>
    <cellStyle name="개_Book4_인월중군소하천_장신수량_측구공_Sheet3 3" xfId="29474"/>
    <cellStyle name="개_Book4_인월중군소하천_장신수량_측구공_Sheet3 4" xfId="29475"/>
    <cellStyle name="개_Book4_인월중군소하천_측구공" xfId="9649"/>
    <cellStyle name="개_Book4_인월중군소하천_측구공 2" xfId="9650"/>
    <cellStyle name="개_Book4_인월중군소하천_측구공 2 2" xfId="29476"/>
    <cellStyle name="개_Book4_인월중군소하천_측구공 2 3" xfId="29477"/>
    <cellStyle name="개_Book4_인월중군소하천_측구공 2 4" xfId="29478"/>
    <cellStyle name="개_Book4_인월중군소하천_측구공 3" xfId="29479"/>
    <cellStyle name="개_Book4_인월중군소하천_측구공 4" xfId="29480"/>
    <cellStyle name="개_Book4_인월중군소하천_측구공 5" xfId="29481"/>
    <cellStyle name="개_Book4_인월중군소하천_측구공_Sheet3" xfId="9651"/>
    <cellStyle name="개_Book4_인월중군소하천_측구공_Sheet3 2" xfId="29482"/>
    <cellStyle name="개_Book4_인월중군소하천_측구공_Sheet3 3" xfId="29483"/>
    <cellStyle name="개_Book4_인월중군소하천_측구공_Sheet3 4" xfId="29484"/>
    <cellStyle name="개_Book4_장신수량" xfId="9652"/>
    <cellStyle name="개_Book4_장신수량 2" xfId="9653"/>
    <cellStyle name="개_Book4_장신수량 2 2" xfId="29485"/>
    <cellStyle name="개_Book4_장신수량 2 3" xfId="29486"/>
    <cellStyle name="개_Book4_장신수량 2 4" xfId="29487"/>
    <cellStyle name="개_Book4_장신수량 3" xfId="29488"/>
    <cellStyle name="개_Book4_장신수량 4" xfId="29489"/>
    <cellStyle name="개_Book4_장신수량 5" xfId="29490"/>
    <cellStyle name="개_Book4_장신수량_Sheet3" xfId="9654"/>
    <cellStyle name="개_Book4_장신수량_Sheet3 2" xfId="29491"/>
    <cellStyle name="개_Book4_장신수량_Sheet3 3" xfId="29492"/>
    <cellStyle name="개_Book4_장신수량_Sheet3 4" xfId="29493"/>
    <cellStyle name="개_Book4_장신수량_상수도" xfId="9655"/>
    <cellStyle name="개_Book4_장신수량_상수도 2" xfId="9656"/>
    <cellStyle name="개_Book4_장신수량_상수도 2 2" xfId="29494"/>
    <cellStyle name="개_Book4_장신수량_상수도 2 3" xfId="29495"/>
    <cellStyle name="개_Book4_장신수량_상수도 2 4" xfId="29496"/>
    <cellStyle name="개_Book4_장신수량_상수도 3" xfId="29497"/>
    <cellStyle name="개_Book4_장신수량_상수도 4" xfId="29498"/>
    <cellStyle name="개_Book4_장신수량_상수도 5" xfId="29499"/>
    <cellStyle name="개_Book4_장신수량_상수도_Sheet3" xfId="9657"/>
    <cellStyle name="개_Book4_장신수량_상수도_Sheet3 2" xfId="29500"/>
    <cellStyle name="개_Book4_장신수량_상수도_Sheet3 3" xfId="29501"/>
    <cellStyle name="개_Book4_장신수량_상수도_Sheet3 4" xfId="29502"/>
    <cellStyle name="개_Book4_장신수량_측구공" xfId="9658"/>
    <cellStyle name="개_Book4_장신수량_측구공 2" xfId="9659"/>
    <cellStyle name="개_Book4_장신수량_측구공 2 2" xfId="29503"/>
    <cellStyle name="개_Book4_장신수량_측구공 2 3" xfId="29504"/>
    <cellStyle name="개_Book4_장신수량_측구공 2 4" xfId="29505"/>
    <cellStyle name="개_Book4_장신수량_측구공 3" xfId="29506"/>
    <cellStyle name="개_Book4_장신수량_측구공 4" xfId="29507"/>
    <cellStyle name="개_Book4_장신수량_측구공 5" xfId="29508"/>
    <cellStyle name="개_Book4_장신수량_측구공_Sheet3" xfId="9660"/>
    <cellStyle name="개_Book4_장신수량_측구공_Sheet3 2" xfId="29509"/>
    <cellStyle name="개_Book4_장신수량_측구공_Sheet3 3" xfId="29510"/>
    <cellStyle name="개_Book4_장신수량_측구공_Sheet3 4" xfId="29511"/>
    <cellStyle name="개_Book4_측구공" xfId="9661"/>
    <cellStyle name="개_Book4_측구공 2" xfId="9662"/>
    <cellStyle name="개_Book4_측구공 2 2" xfId="29512"/>
    <cellStyle name="개_Book4_측구공 2 3" xfId="29513"/>
    <cellStyle name="개_Book4_측구공 2 4" xfId="29514"/>
    <cellStyle name="개_Book4_측구공 3" xfId="29515"/>
    <cellStyle name="개_Book4_측구공 4" xfId="29516"/>
    <cellStyle name="개_Book4_측구공 5" xfId="29517"/>
    <cellStyle name="개_Book4_측구공_Sheet3" xfId="9663"/>
    <cellStyle name="개_Book4_측구공_Sheet3 2" xfId="29518"/>
    <cellStyle name="개_Book4_측구공_Sheet3 3" xfId="29519"/>
    <cellStyle name="개_Book4_측구공_Sheet3 4" xfId="29520"/>
    <cellStyle name="개_Sheet3" xfId="9664"/>
    <cellStyle name="개_Sheet3 2" xfId="29521"/>
    <cellStyle name="개_Sheet3 3" xfId="29522"/>
    <cellStyle name="개_Sheet3 4" xfId="29523"/>
    <cellStyle name="개_수량전체" xfId="9665"/>
    <cellStyle name="개_수량전체 2" xfId="9666"/>
    <cellStyle name="개_수량전체 2 2" xfId="29524"/>
    <cellStyle name="개_수량전체 2 3" xfId="29525"/>
    <cellStyle name="개_수량전체 2 4" xfId="29526"/>
    <cellStyle name="개_수량전체 3" xfId="29527"/>
    <cellStyle name="개_수량전체 4" xfId="29528"/>
    <cellStyle name="개_수량전체 5" xfId="29529"/>
    <cellStyle name="개_수량전체_Sheet3" xfId="9667"/>
    <cellStyle name="개_수량전체_Sheet3 2" xfId="29530"/>
    <cellStyle name="개_수량전체_Sheet3 3" xfId="29531"/>
    <cellStyle name="개_수량전체_Sheet3 4" xfId="29532"/>
    <cellStyle name="개_수량전체_도로수량양식" xfId="9668"/>
    <cellStyle name="개_수량전체_도로수량양식 2" xfId="9669"/>
    <cellStyle name="개_수량전체_도로수량양식 2 2" xfId="29533"/>
    <cellStyle name="개_수량전체_도로수량양식 2 3" xfId="29534"/>
    <cellStyle name="개_수량전체_도로수량양식 2 4" xfId="29535"/>
    <cellStyle name="개_수량전체_도로수량양식 3" xfId="29536"/>
    <cellStyle name="개_수량전체_도로수량양식 4" xfId="29537"/>
    <cellStyle name="개_수량전체_도로수량양식 5" xfId="29538"/>
    <cellStyle name="개_수량전체_도로수량양식_Sheet3" xfId="9670"/>
    <cellStyle name="개_수량전체_도로수량양식_Sheet3 2" xfId="29539"/>
    <cellStyle name="개_수량전체_도로수량양식_Sheet3 3" xfId="29540"/>
    <cellStyle name="개_수량전체_도로수량양식_Sheet3 4" xfId="29541"/>
    <cellStyle name="개_수량전체_도로수량양식_백련수량" xfId="9671"/>
    <cellStyle name="개_수량전체_도로수량양식_백련수량 2" xfId="9672"/>
    <cellStyle name="개_수량전체_도로수량양식_백련수량 2 2" xfId="29542"/>
    <cellStyle name="개_수량전체_도로수량양식_백련수량 2 3" xfId="29543"/>
    <cellStyle name="개_수량전체_도로수량양식_백련수량 2 4" xfId="29544"/>
    <cellStyle name="개_수량전체_도로수량양식_백련수량 3" xfId="29545"/>
    <cellStyle name="개_수량전체_도로수량양식_백련수량 4" xfId="29546"/>
    <cellStyle name="개_수량전체_도로수량양식_백련수량 5" xfId="29547"/>
    <cellStyle name="개_수량전체_도로수량양식_백련수량_Sheet3" xfId="9673"/>
    <cellStyle name="개_수량전체_도로수량양식_백련수량_Sheet3 2" xfId="29548"/>
    <cellStyle name="개_수량전체_도로수량양식_백련수량_Sheet3 3" xfId="29549"/>
    <cellStyle name="개_수량전체_도로수량양식_백련수량_Sheet3 4" xfId="29550"/>
    <cellStyle name="개_수량전체_도로수량양식_백련수량_상수도" xfId="9674"/>
    <cellStyle name="개_수량전체_도로수량양식_백련수량_상수도 2" xfId="9675"/>
    <cellStyle name="개_수량전체_도로수량양식_백련수량_상수도 2 2" xfId="29551"/>
    <cellStyle name="개_수량전체_도로수량양식_백련수량_상수도 2 3" xfId="29552"/>
    <cellStyle name="개_수량전체_도로수량양식_백련수량_상수도 2 4" xfId="29553"/>
    <cellStyle name="개_수량전체_도로수량양식_백련수량_상수도 3" xfId="29554"/>
    <cellStyle name="개_수량전체_도로수량양식_백련수량_상수도 4" xfId="29555"/>
    <cellStyle name="개_수량전체_도로수량양식_백련수량_상수도 5" xfId="29556"/>
    <cellStyle name="개_수량전체_도로수량양식_백련수량_상수도_Sheet3" xfId="9676"/>
    <cellStyle name="개_수량전체_도로수량양식_백련수량_상수도_Sheet3 2" xfId="29557"/>
    <cellStyle name="개_수량전체_도로수량양식_백련수량_상수도_Sheet3 3" xfId="29558"/>
    <cellStyle name="개_수량전체_도로수량양식_백련수량_상수도_Sheet3 4" xfId="29559"/>
    <cellStyle name="개_수량전체_도로수량양식_백련수량_측구공" xfId="9677"/>
    <cellStyle name="개_수량전체_도로수량양식_백련수량_측구공 2" xfId="9678"/>
    <cellStyle name="개_수량전체_도로수량양식_백련수량_측구공 2 2" xfId="29560"/>
    <cellStyle name="개_수량전체_도로수량양식_백련수량_측구공 2 3" xfId="29561"/>
    <cellStyle name="개_수량전체_도로수량양식_백련수량_측구공 2 4" xfId="29562"/>
    <cellStyle name="개_수량전체_도로수량양식_백련수량_측구공 3" xfId="29563"/>
    <cellStyle name="개_수량전체_도로수량양식_백련수량_측구공 4" xfId="29564"/>
    <cellStyle name="개_수량전체_도로수량양식_백련수량_측구공 5" xfId="29565"/>
    <cellStyle name="개_수량전체_도로수량양식_백련수량_측구공_Sheet3" xfId="9679"/>
    <cellStyle name="개_수량전체_도로수량양식_백련수량_측구공_Sheet3 2" xfId="29566"/>
    <cellStyle name="개_수량전체_도로수량양식_백련수량_측구공_Sheet3 3" xfId="29567"/>
    <cellStyle name="개_수량전체_도로수량양식_백련수량_측구공_Sheet3 4" xfId="29568"/>
    <cellStyle name="개_수량전체_도로수량양식_상수도" xfId="9680"/>
    <cellStyle name="개_수량전체_도로수량양식_상수도 2" xfId="9681"/>
    <cellStyle name="개_수량전체_도로수량양식_상수도 2 2" xfId="29569"/>
    <cellStyle name="개_수량전체_도로수량양식_상수도 2 3" xfId="29570"/>
    <cellStyle name="개_수량전체_도로수량양식_상수도 2 4" xfId="29571"/>
    <cellStyle name="개_수량전체_도로수량양식_상수도 3" xfId="29572"/>
    <cellStyle name="개_수량전체_도로수량양식_상수도 4" xfId="29573"/>
    <cellStyle name="개_수량전체_도로수량양식_상수도 5" xfId="29574"/>
    <cellStyle name="개_수량전체_도로수량양식_상수도_Sheet3" xfId="9682"/>
    <cellStyle name="개_수량전체_도로수량양식_상수도_Sheet3 2" xfId="29575"/>
    <cellStyle name="개_수량전체_도로수량양식_상수도_Sheet3 3" xfId="29576"/>
    <cellStyle name="개_수량전체_도로수량양식_상수도_Sheet3 4" xfId="29577"/>
    <cellStyle name="개_수량전체_도로수량양식_소광수량" xfId="9683"/>
    <cellStyle name="개_수량전체_도로수량양식_소광수량 2" xfId="9684"/>
    <cellStyle name="개_수량전체_도로수량양식_소광수량 2 2" xfId="29578"/>
    <cellStyle name="개_수량전체_도로수량양식_소광수량 2 3" xfId="29579"/>
    <cellStyle name="개_수량전체_도로수량양식_소광수량 2 4" xfId="29580"/>
    <cellStyle name="개_수량전체_도로수량양식_소광수량 3" xfId="29581"/>
    <cellStyle name="개_수량전체_도로수량양식_소광수량 4" xfId="29582"/>
    <cellStyle name="개_수량전체_도로수량양식_소광수량 5" xfId="29583"/>
    <cellStyle name="개_수량전체_도로수량양식_소광수량_Sheet3" xfId="9685"/>
    <cellStyle name="개_수량전체_도로수량양식_소광수량_Sheet3 2" xfId="29584"/>
    <cellStyle name="개_수량전체_도로수량양식_소광수량_Sheet3 3" xfId="29585"/>
    <cellStyle name="개_수량전체_도로수량양식_소광수량_Sheet3 4" xfId="29586"/>
    <cellStyle name="개_수량전체_도로수량양식_소광수량_상수도" xfId="9686"/>
    <cellStyle name="개_수량전체_도로수량양식_소광수량_상수도 2" xfId="9687"/>
    <cellStyle name="개_수량전체_도로수량양식_소광수량_상수도 2 2" xfId="29587"/>
    <cellStyle name="개_수량전체_도로수량양식_소광수량_상수도 2 3" xfId="29588"/>
    <cellStyle name="개_수량전체_도로수량양식_소광수량_상수도 2 4" xfId="29589"/>
    <cellStyle name="개_수량전체_도로수량양식_소광수량_상수도 3" xfId="29590"/>
    <cellStyle name="개_수량전체_도로수량양식_소광수량_상수도 4" xfId="29591"/>
    <cellStyle name="개_수량전체_도로수량양식_소광수량_상수도 5" xfId="29592"/>
    <cellStyle name="개_수량전체_도로수량양식_소광수량_상수도_Sheet3" xfId="9688"/>
    <cellStyle name="개_수량전체_도로수량양식_소광수량_상수도_Sheet3 2" xfId="29593"/>
    <cellStyle name="개_수량전체_도로수량양식_소광수량_상수도_Sheet3 3" xfId="29594"/>
    <cellStyle name="개_수량전체_도로수량양식_소광수량_상수도_Sheet3 4" xfId="29595"/>
    <cellStyle name="개_수량전체_도로수량양식_소광수량_측구공" xfId="9689"/>
    <cellStyle name="개_수량전체_도로수량양식_소광수량_측구공 2" xfId="9690"/>
    <cellStyle name="개_수량전체_도로수량양식_소광수량_측구공 2 2" xfId="29596"/>
    <cellStyle name="개_수량전체_도로수량양식_소광수량_측구공 2 3" xfId="29597"/>
    <cellStyle name="개_수량전체_도로수량양식_소광수량_측구공 2 4" xfId="29598"/>
    <cellStyle name="개_수량전체_도로수량양식_소광수량_측구공 3" xfId="29599"/>
    <cellStyle name="개_수량전체_도로수량양식_소광수량_측구공 4" xfId="29600"/>
    <cellStyle name="개_수량전체_도로수량양식_소광수량_측구공 5" xfId="29601"/>
    <cellStyle name="개_수량전체_도로수량양식_소광수량_측구공_Sheet3" xfId="9691"/>
    <cellStyle name="개_수량전체_도로수량양식_소광수량_측구공_Sheet3 2" xfId="29602"/>
    <cellStyle name="개_수량전체_도로수량양식_소광수량_측구공_Sheet3 3" xfId="29603"/>
    <cellStyle name="개_수량전체_도로수량양식_소광수량_측구공_Sheet3 4" xfId="29604"/>
    <cellStyle name="개_수량전체_도로수량양식_장신수량" xfId="9692"/>
    <cellStyle name="개_수량전체_도로수량양식_장신수량 2" xfId="9693"/>
    <cellStyle name="개_수량전체_도로수량양식_장신수량 2 2" xfId="29605"/>
    <cellStyle name="개_수량전체_도로수량양식_장신수량 2 3" xfId="29606"/>
    <cellStyle name="개_수량전체_도로수량양식_장신수량 2 4" xfId="29607"/>
    <cellStyle name="개_수량전체_도로수량양식_장신수량 3" xfId="29608"/>
    <cellStyle name="개_수량전체_도로수량양식_장신수량 4" xfId="29609"/>
    <cellStyle name="개_수량전체_도로수량양식_장신수량 5" xfId="29610"/>
    <cellStyle name="개_수량전체_도로수량양식_장신수량_Sheet3" xfId="9694"/>
    <cellStyle name="개_수량전체_도로수량양식_장신수량_Sheet3 2" xfId="29611"/>
    <cellStyle name="개_수량전체_도로수량양식_장신수량_Sheet3 3" xfId="29612"/>
    <cellStyle name="개_수량전체_도로수량양식_장신수량_Sheet3 4" xfId="29613"/>
    <cellStyle name="개_수량전체_도로수량양식_장신수량_상수도" xfId="9695"/>
    <cellStyle name="개_수량전체_도로수량양식_장신수량_상수도 2" xfId="9696"/>
    <cellStyle name="개_수량전체_도로수량양식_장신수량_상수도 2 2" xfId="29614"/>
    <cellStyle name="개_수량전체_도로수량양식_장신수량_상수도 2 3" xfId="29615"/>
    <cellStyle name="개_수량전체_도로수량양식_장신수량_상수도 2 4" xfId="29616"/>
    <cellStyle name="개_수량전체_도로수량양식_장신수량_상수도 3" xfId="29617"/>
    <cellStyle name="개_수량전체_도로수량양식_장신수량_상수도 4" xfId="29618"/>
    <cellStyle name="개_수량전체_도로수량양식_장신수량_상수도 5" xfId="29619"/>
    <cellStyle name="개_수량전체_도로수량양식_장신수량_상수도_Sheet3" xfId="9697"/>
    <cellStyle name="개_수량전체_도로수량양식_장신수량_상수도_Sheet3 2" xfId="29620"/>
    <cellStyle name="개_수량전체_도로수량양식_장신수량_상수도_Sheet3 3" xfId="29621"/>
    <cellStyle name="개_수량전체_도로수량양식_장신수량_상수도_Sheet3 4" xfId="29622"/>
    <cellStyle name="개_수량전체_도로수량양식_장신수량_측구공" xfId="9698"/>
    <cellStyle name="개_수량전체_도로수량양식_장신수량_측구공 2" xfId="9699"/>
    <cellStyle name="개_수량전체_도로수량양식_장신수량_측구공 2 2" xfId="29623"/>
    <cellStyle name="개_수량전체_도로수량양식_장신수량_측구공 2 3" xfId="29624"/>
    <cellStyle name="개_수량전체_도로수량양식_장신수량_측구공 2 4" xfId="29625"/>
    <cellStyle name="개_수량전체_도로수량양식_장신수량_측구공 3" xfId="29626"/>
    <cellStyle name="개_수량전체_도로수량양식_장신수량_측구공 4" xfId="29627"/>
    <cellStyle name="개_수량전체_도로수량양식_장신수량_측구공 5" xfId="29628"/>
    <cellStyle name="개_수량전체_도로수량양식_장신수량_측구공_Sheet3" xfId="9700"/>
    <cellStyle name="개_수량전체_도로수량양식_장신수량_측구공_Sheet3 2" xfId="29629"/>
    <cellStyle name="개_수량전체_도로수량양식_장신수량_측구공_Sheet3 3" xfId="29630"/>
    <cellStyle name="개_수량전체_도로수량양식_장신수량_측구공_Sheet3 4" xfId="29631"/>
    <cellStyle name="개_수량전체_도로수량양식_측구공" xfId="9701"/>
    <cellStyle name="개_수량전체_도로수량양식_측구공 2" xfId="9702"/>
    <cellStyle name="개_수량전체_도로수량양식_측구공 2 2" xfId="29632"/>
    <cellStyle name="개_수량전체_도로수량양식_측구공 2 3" xfId="29633"/>
    <cellStyle name="개_수량전체_도로수량양식_측구공 2 4" xfId="29634"/>
    <cellStyle name="개_수량전체_도로수량양식_측구공 3" xfId="29635"/>
    <cellStyle name="개_수량전체_도로수량양식_측구공 4" xfId="29636"/>
    <cellStyle name="개_수량전체_도로수량양식_측구공 5" xfId="29637"/>
    <cellStyle name="개_수량전체_도로수량양식_측구공_Sheet3" xfId="9703"/>
    <cellStyle name="개_수량전체_도로수량양식_측구공_Sheet3 2" xfId="29638"/>
    <cellStyle name="개_수량전체_도로수량양식_측구공_Sheet3 3" xfId="29639"/>
    <cellStyle name="개_수량전체_도로수량양식_측구공_Sheet3 4" xfId="29640"/>
    <cellStyle name="개_수량전체_백련수량" xfId="9704"/>
    <cellStyle name="개_수량전체_백련수량 2" xfId="9705"/>
    <cellStyle name="개_수량전체_백련수량 2 2" xfId="29641"/>
    <cellStyle name="개_수량전체_백련수량 2 3" xfId="29642"/>
    <cellStyle name="개_수량전체_백련수량 2 4" xfId="29643"/>
    <cellStyle name="개_수량전체_백련수량 3" xfId="29644"/>
    <cellStyle name="개_수량전체_백련수량 4" xfId="29645"/>
    <cellStyle name="개_수량전체_백련수량 5" xfId="29646"/>
    <cellStyle name="개_수량전체_백련수량_Sheet3" xfId="9706"/>
    <cellStyle name="개_수량전체_백련수량_Sheet3 2" xfId="29647"/>
    <cellStyle name="개_수량전체_백련수량_Sheet3 3" xfId="29648"/>
    <cellStyle name="개_수량전체_백련수량_Sheet3 4" xfId="29649"/>
    <cellStyle name="개_수량전체_백련수량_상수도" xfId="9707"/>
    <cellStyle name="개_수량전체_백련수량_상수도 2" xfId="9708"/>
    <cellStyle name="개_수량전체_백련수량_상수도 2 2" xfId="29650"/>
    <cellStyle name="개_수량전체_백련수량_상수도 2 3" xfId="29651"/>
    <cellStyle name="개_수량전체_백련수량_상수도 2 4" xfId="29652"/>
    <cellStyle name="개_수량전체_백련수량_상수도 3" xfId="29653"/>
    <cellStyle name="개_수량전체_백련수량_상수도 4" xfId="29654"/>
    <cellStyle name="개_수량전체_백련수량_상수도 5" xfId="29655"/>
    <cellStyle name="개_수량전체_백련수량_상수도_Sheet3" xfId="9709"/>
    <cellStyle name="개_수량전체_백련수량_상수도_Sheet3 2" xfId="29656"/>
    <cellStyle name="개_수량전체_백련수량_상수도_Sheet3 3" xfId="29657"/>
    <cellStyle name="개_수량전체_백련수량_상수도_Sheet3 4" xfId="29658"/>
    <cellStyle name="개_수량전체_백련수량_측구공" xfId="9710"/>
    <cellStyle name="개_수량전체_백련수량_측구공 2" xfId="9711"/>
    <cellStyle name="개_수량전체_백련수량_측구공 2 2" xfId="29659"/>
    <cellStyle name="개_수량전체_백련수량_측구공 2 3" xfId="29660"/>
    <cellStyle name="개_수량전체_백련수량_측구공 2 4" xfId="29661"/>
    <cellStyle name="개_수량전체_백련수량_측구공 3" xfId="29662"/>
    <cellStyle name="개_수량전체_백련수량_측구공 4" xfId="29663"/>
    <cellStyle name="개_수량전체_백련수량_측구공 5" xfId="29664"/>
    <cellStyle name="개_수량전체_백련수량_측구공_Sheet3" xfId="9712"/>
    <cellStyle name="개_수량전체_백련수량_측구공_Sheet3 2" xfId="29665"/>
    <cellStyle name="개_수량전체_백련수량_측구공_Sheet3 3" xfId="29666"/>
    <cellStyle name="개_수량전체_백련수량_측구공_Sheet3 4" xfId="29667"/>
    <cellStyle name="개_수량전체_상수도" xfId="9713"/>
    <cellStyle name="개_수량전체_상수도 2" xfId="9714"/>
    <cellStyle name="개_수량전체_상수도 2 2" xfId="29668"/>
    <cellStyle name="개_수량전체_상수도 2 3" xfId="29669"/>
    <cellStyle name="개_수량전체_상수도 2 4" xfId="29670"/>
    <cellStyle name="개_수량전체_상수도 3" xfId="29671"/>
    <cellStyle name="개_수량전체_상수도 4" xfId="29672"/>
    <cellStyle name="개_수량전체_상수도 5" xfId="29673"/>
    <cellStyle name="개_수량전체_상수도_Sheet3" xfId="9715"/>
    <cellStyle name="개_수량전체_상수도_Sheet3 2" xfId="29674"/>
    <cellStyle name="개_수량전체_상수도_Sheet3 3" xfId="29675"/>
    <cellStyle name="개_수량전체_상수도_Sheet3 4" xfId="29676"/>
    <cellStyle name="개_수량전체_소광수량" xfId="9716"/>
    <cellStyle name="개_수량전체_소광수량 2" xfId="9717"/>
    <cellStyle name="개_수량전체_소광수량 2 2" xfId="29677"/>
    <cellStyle name="개_수량전체_소광수량 2 3" xfId="29678"/>
    <cellStyle name="개_수량전체_소광수량 2 4" xfId="29679"/>
    <cellStyle name="개_수량전체_소광수량 3" xfId="29680"/>
    <cellStyle name="개_수량전체_소광수량 4" xfId="29681"/>
    <cellStyle name="개_수량전체_소광수량 5" xfId="29682"/>
    <cellStyle name="개_수량전체_소광수량_Sheet3" xfId="9718"/>
    <cellStyle name="개_수량전체_소광수량_Sheet3 2" xfId="29683"/>
    <cellStyle name="개_수량전체_소광수량_Sheet3 3" xfId="29684"/>
    <cellStyle name="개_수량전체_소광수량_Sheet3 4" xfId="29685"/>
    <cellStyle name="개_수량전체_소광수량_상수도" xfId="9719"/>
    <cellStyle name="개_수량전체_소광수량_상수도 2" xfId="9720"/>
    <cellStyle name="개_수량전체_소광수량_상수도 2 2" xfId="29686"/>
    <cellStyle name="개_수량전체_소광수량_상수도 2 3" xfId="29687"/>
    <cellStyle name="개_수량전체_소광수량_상수도 2 4" xfId="29688"/>
    <cellStyle name="개_수량전체_소광수량_상수도 3" xfId="29689"/>
    <cellStyle name="개_수량전체_소광수량_상수도 4" xfId="29690"/>
    <cellStyle name="개_수량전체_소광수량_상수도 5" xfId="29691"/>
    <cellStyle name="개_수량전체_소광수량_상수도_Sheet3" xfId="9721"/>
    <cellStyle name="개_수량전체_소광수량_상수도_Sheet3 2" xfId="29692"/>
    <cellStyle name="개_수량전체_소광수량_상수도_Sheet3 3" xfId="29693"/>
    <cellStyle name="개_수량전체_소광수량_상수도_Sheet3 4" xfId="29694"/>
    <cellStyle name="개_수량전체_소광수량_측구공" xfId="9722"/>
    <cellStyle name="개_수량전체_소광수량_측구공 2" xfId="9723"/>
    <cellStyle name="개_수량전체_소광수량_측구공 2 2" xfId="29695"/>
    <cellStyle name="개_수량전체_소광수량_측구공 2 3" xfId="29696"/>
    <cellStyle name="개_수량전체_소광수량_측구공 2 4" xfId="29697"/>
    <cellStyle name="개_수량전체_소광수량_측구공 3" xfId="29698"/>
    <cellStyle name="개_수량전체_소광수량_측구공 4" xfId="29699"/>
    <cellStyle name="개_수량전체_소광수량_측구공 5" xfId="29700"/>
    <cellStyle name="개_수량전체_소광수량_측구공_Sheet3" xfId="9724"/>
    <cellStyle name="개_수량전체_소광수량_측구공_Sheet3 2" xfId="29701"/>
    <cellStyle name="개_수량전체_소광수량_측구공_Sheet3 3" xfId="29702"/>
    <cellStyle name="개_수량전체_소광수량_측구공_Sheet3 4" xfId="29703"/>
    <cellStyle name="개_수량전체_수량산출" xfId="9725"/>
    <cellStyle name="개_수량전체_수량산출 2" xfId="9726"/>
    <cellStyle name="개_수량전체_수량산출 2 2" xfId="29704"/>
    <cellStyle name="개_수량전체_수량산출 2 3" xfId="29705"/>
    <cellStyle name="개_수량전체_수량산출 2 4" xfId="29706"/>
    <cellStyle name="개_수량전체_수량산출 3" xfId="29707"/>
    <cellStyle name="개_수량전체_수량산출 4" xfId="29708"/>
    <cellStyle name="개_수량전체_수량산출 5" xfId="29709"/>
    <cellStyle name="개_수량전체_수량산출_Sheet3" xfId="9727"/>
    <cellStyle name="개_수량전체_수량산출_Sheet3 2" xfId="29710"/>
    <cellStyle name="개_수량전체_수량산출_Sheet3 3" xfId="29711"/>
    <cellStyle name="개_수량전체_수량산출_Sheet3 4" xfId="29712"/>
    <cellStyle name="개_수량전체_수량산출_백련수량" xfId="9728"/>
    <cellStyle name="개_수량전체_수량산출_백련수량 2" xfId="9729"/>
    <cellStyle name="개_수량전체_수량산출_백련수량 2 2" xfId="29713"/>
    <cellStyle name="개_수량전체_수량산출_백련수량 2 3" xfId="29714"/>
    <cellStyle name="개_수량전체_수량산출_백련수량 2 4" xfId="29715"/>
    <cellStyle name="개_수량전체_수량산출_백련수량 3" xfId="29716"/>
    <cellStyle name="개_수량전체_수량산출_백련수량 4" xfId="29717"/>
    <cellStyle name="개_수량전체_수량산출_백련수량 5" xfId="29718"/>
    <cellStyle name="개_수량전체_수량산출_백련수량_Sheet3" xfId="9730"/>
    <cellStyle name="개_수량전체_수량산출_백련수량_Sheet3 2" xfId="29719"/>
    <cellStyle name="개_수량전체_수량산출_백련수량_Sheet3 3" xfId="29720"/>
    <cellStyle name="개_수량전체_수량산출_백련수량_Sheet3 4" xfId="29721"/>
    <cellStyle name="개_수량전체_수량산출_백련수량_상수도" xfId="9731"/>
    <cellStyle name="개_수량전체_수량산출_백련수량_상수도 2" xfId="9732"/>
    <cellStyle name="개_수량전체_수량산출_백련수량_상수도 2 2" xfId="29722"/>
    <cellStyle name="개_수량전체_수량산출_백련수량_상수도 2 3" xfId="29723"/>
    <cellStyle name="개_수량전체_수량산출_백련수량_상수도 2 4" xfId="29724"/>
    <cellStyle name="개_수량전체_수량산출_백련수량_상수도 3" xfId="29725"/>
    <cellStyle name="개_수량전체_수량산출_백련수량_상수도 4" xfId="29726"/>
    <cellStyle name="개_수량전체_수량산출_백련수량_상수도 5" xfId="29727"/>
    <cellStyle name="개_수량전체_수량산출_백련수량_상수도_Sheet3" xfId="9733"/>
    <cellStyle name="개_수량전체_수량산출_백련수량_상수도_Sheet3 2" xfId="29728"/>
    <cellStyle name="개_수량전체_수량산출_백련수량_상수도_Sheet3 3" xfId="29729"/>
    <cellStyle name="개_수량전체_수량산출_백련수량_상수도_Sheet3 4" xfId="29730"/>
    <cellStyle name="개_수량전체_수량산출_백련수량_측구공" xfId="9734"/>
    <cellStyle name="개_수량전체_수량산출_백련수량_측구공 2" xfId="9735"/>
    <cellStyle name="개_수량전체_수량산출_백련수량_측구공 2 2" xfId="29731"/>
    <cellStyle name="개_수량전체_수량산출_백련수량_측구공 2 3" xfId="29732"/>
    <cellStyle name="개_수량전체_수량산출_백련수량_측구공 2 4" xfId="29733"/>
    <cellStyle name="개_수량전체_수량산출_백련수량_측구공 3" xfId="29734"/>
    <cellStyle name="개_수량전체_수량산출_백련수량_측구공 4" xfId="29735"/>
    <cellStyle name="개_수량전체_수량산출_백련수량_측구공 5" xfId="29736"/>
    <cellStyle name="개_수량전체_수량산출_백련수량_측구공_Sheet3" xfId="9736"/>
    <cellStyle name="개_수량전체_수량산출_백련수량_측구공_Sheet3 2" xfId="29737"/>
    <cellStyle name="개_수량전체_수량산출_백련수량_측구공_Sheet3 3" xfId="29738"/>
    <cellStyle name="개_수량전체_수량산출_백련수량_측구공_Sheet3 4" xfId="29739"/>
    <cellStyle name="개_수량전체_수량산출_상수도" xfId="9737"/>
    <cellStyle name="개_수량전체_수량산출_상수도 2" xfId="9738"/>
    <cellStyle name="개_수량전체_수량산출_상수도 2 2" xfId="29740"/>
    <cellStyle name="개_수량전체_수량산출_상수도 2 3" xfId="29741"/>
    <cellStyle name="개_수량전체_수량산출_상수도 2 4" xfId="29742"/>
    <cellStyle name="개_수량전체_수량산출_상수도 3" xfId="29743"/>
    <cellStyle name="개_수량전체_수량산출_상수도 4" xfId="29744"/>
    <cellStyle name="개_수량전체_수량산출_상수도 5" xfId="29745"/>
    <cellStyle name="개_수량전체_수량산출_상수도_Sheet3" xfId="9739"/>
    <cellStyle name="개_수량전체_수량산출_상수도_Sheet3 2" xfId="29746"/>
    <cellStyle name="개_수량전체_수량산출_상수도_Sheet3 3" xfId="29747"/>
    <cellStyle name="개_수량전체_수량산출_상수도_Sheet3 4" xfId="29748"/>
    <cellStyle name="개_수량전체_수량산출_소광수량" xfId="9740"/>
    <cellStyle name="개_수량전체_수량산출_소광수량 2" xfId="9741"/>
    <cellStyle name="개_수량전체_수량산출_소광수량 2 2" xfId="29749"/>
    <cellStyle name="개_수량전체_수량산출_소광수량 2 3" xfId="29750"/>
    <cellStyle name="개_수량전체_수량산출_소광수량 2 4" xfId="29751"/>
    <cellStyle name="개_수량전체_수량산출_소광수량 3" xfId="29752"/>
    <cellStyle name="개_수량전체_수량산출_소광수량 4" xfId="29753"/>
    <cellStyle name="개_수량전체_수량산출_소광수량 5" xfId="29754"/>
    <cellStyle name="개_수량전체_수량산출_소광수량_Sheet3" xfId="9742"/>
    <cellStyle name="개_수량전체_수량산출_소광수량_Sheet3 2" xfId="29755"/>
    <cellStyle name="개_수량전체_수량산출_소광수량_Sheet3 3" xfId="29756"/>
    <cellStyle name="개_수량전체_수량산출_소광수량_Sheet3 4" xfId="29757"/>
    <cellStyle name="개_수량전체_수량산출_소광수량_상수도" xfId="9743"/>
    <cellStyle name="개_수량전체_수량산출_소광수량_상수도 2" xfId="9744"/>
    <cellStyle name="개_수량전체_수량산출_소광수량_상수도 2 2" xfId="29758"/>
    <cellStyle name="개_수량전체_수량산출_소광수량_상수도 2 3" xfId="29759"/>
    <cellStyle name="개_수량전체_수량산출_소광수량_상수도 2 4" xfId="29760"/>
    <cellStyle name="개_수량전체_수량산출_소광수량_상수도 3" xfId="29761"/>
    <cellStyle name="개_수량전체_수량산출_소광수량_상수도 4" xfId="29762"/>
    <cellStyle name="개_수량전체_수량산출_소광수량_상수도 5" xfId="29763"/>
    <cellStyle name="개_수량전체_수량산출_소광수량_상수도_Sheet3" xfId="9745"/>
    <cellStyle name="개_수량전체_수량산출_소광수량_상수도_Sheet3 2" xfId="29764"/>
    <cellStyle name="개_수량전체_수량산출_소광수량_상수도_Sheet3 3" xfId="29765"/>
    <cellStyle name="개_수량전체_수량산출_소광수량_상수도_Sheet3 4" xfId="29766"/>
    <cellStyle name="개_수량전체_수량산출_소광수량_측구공" xfId="9746"/>
    <cellStyle name="개_수량전체_수량산출_소광수량_측구공 2" xfId="9747"/>
    <cellStyle name="개_수량전체_수량산출_소광수량_측구공 2 2" xfId="29767"/>
    <cellStyle name="개_수량전체_수량산출_소광수량_측구공 2 3" xfId="29768"/>
    <cellStyle name="개_수량전체_수량산출_소광수량_측구공 2 4" xfId="29769"/>
    <cellStyle name="개_수량전체_수량산출_소광수량_측구공 3" xfId="29770"/>
    <cellStyle name="개_수량전체_수량산출_소광수량_측구공 4" xfId="29771"/>
    <cellStyle name="개_수량전체_수량산출_소광수량_측구공 5" xfId="29772"/>
    <cellStyle name="개_수량전체_수량산출_소광수량_측구공_Sheet3" xfId="9748"/>
    <cellStyle name="개_수량전체_수량산출_소광수량_측구공_Sheet3 2" xfId="29773"/>
    <cellStyle name="개_수량전체_수량산출_소광수량_측구공_Sheet3 3" xfId="29774"/>
    <cellStyle name="개_수량전체_수량산출_소광수량_측구공_Sheet3 4" xfId="29775"/>
    <cellStyle name="개_수량전체_수량산출_장신수량" xfId="9749"/>
    <cellStyle name="개_수량전체_수량산출_장신수량 2" xfId="9750"/>
    <cellStyle name="개_수량전체_수량산출_장신수량 2 2" xfId="29776"/>
    <cellStyle name="개_수량전체_수량산출_장신수량 2 3" xfId="29777"/>
    <cellStyle name="개_수량전체_수량산출_장신수량 2 4" xfId="29778"/>
    <cellStyle name="개_수량전체_수량산출_장신수량 3" xfId="29779"/>
    <cellStyle name="개_수량전체_수량산출_장신수량 4" xfId="29780"/>
    <cellStyle name="개_수량전체_수량산출_장신수량 5" xfId="29781"/>
    <cellStyle name="개_수량전체_수량산출_장신수량_Sheet3" xfId="9751"/>
    <cellStyle name="개_수량전체_수량산출_장신수량_Sheet3 2" xfId="29782"/>
    <cellStyle name="개_수량전체_수량산출_장신수량_Sheet3 3" xfId="29783"/>
    <cellStyle name="개_수량전체_수량산출_장신수량_Sheet3 4" xfId="29784"/>
    <cellStyle name="개_수량전체_수량산출_장신수량_상수도" xfId="9752"/>
    <cellStyle name="개_수량전체_수량산출_장신수량_상수도 2" xfId="9753"/>
    <cellStyle name="개_수량전체_수량산출_장신수량_상수도 2 2" xfId="29785"/>
    <cellStyle name="개_수량전체_수량산출_장신수량_상수도 2 3" xfId="29786"/>
    <cellStyle name="개_수량전체_수량산출_장신수량_상수도 2 4" xfId="29787"/>
    <cellStyle name="개_수량전체_수량산출_장신수량_상수도 3" xfId="29788"/>
    <cellStyle name="개_수량전체_수량산출_장신수량_상수도 4" xfId="29789"/>
    <cellStyle name="개_수량전체_수량산출_장신수량_상수도 5" xfId="29790"/>
    <cellStyle name="개_수량전체_수량산출_장신수량_상수도_Sheet3" xfId="9754"/>
    <cellStyle name="개_수량전체_수량산출_장신수량_상수도_Sheet3 2" xfId="29791"/>
    <cellStyle name="개_수량전체_수량산출_장신수량_상수도_Sheet3 3" xfId="29792"/>
    <cellStyle name="개_수량전체_수량산출_장신수량_상수도_Sheet3 4" xfId="29793"/>
    <cellStyle name="개_수량전체_수량산출_장신수량_측구공" xfId="9755"/>
    <cellStyle name="개_수량전체_수량산출_장신수량_측구공 2" xfId="9756"/>
    <cellStyle name="개_수량전체_수량산출_장신수량_측구공 2 2" xfId="29794"/>
    <cellStyle name="개_수량전체_수량산출_장신수량_측구공 2 3" xfId="29795"/>
    <cellStyle name="개_수량전체_수량산출_장신수량_측구공 2 4" xfId="29796"/>
    <cellStyle name="개_수량전체_수량산출_장신수량_측구공 3" xfId="29797"/>
    <cellStyle name="개_수량전체_수량산출_장신수량_측구공 4" xfId="29798"/>
    <cellStyle name="개_수량전체_수량산출_장신수량_측구공 5" xfId="29799"/>
    <cellStyle name="개_수량전체_수량산출_장신수량_측구공_Sheet3" xfId="9757"/>
    <cellStyle name="개_수량전체_수량산출_장신수량_측구공_Sheet3 2" xfId="29800"/>
    <cellStyle name="개_수량전체_수량산출_장신수량_측구공_Sheet3 3" xfId="29801"/>
    <cellStyle name="개_수량전체_수량산출_장신수량_측구공_Sheet3 4" xfId="29802"/>
    <cellStyle name="개_수량전체_수량산출_측구공" xfId="9758"/>
    <cellStyle name="개_수량전체_수량산출_측구공 2" xfId="9759"/>
    <cellStyle name="개_수량전체_수량산출_측구공 2 2" xfId="29803"/>
    <cellStyle name="개_수량전체_수량산출_측구공 2 3" xfId="29804"/>
    <cellStyle name="개_수량전체_수량산출_측구공 2 4" xfId="29805"/>
    <cellStyle name="개_수량전체_수량산출_측구공 3" xfId="29806"/>
    <cellStyle name="개_수량전체_수량산출_측구공 4" xfId="29807"/>
    <cellStyle name="개_수량전체_수량산출_측구공 5" xfId="29808"/>
    <cellStyle name="개_수량전체_수량산출_측구공_Sheet3" xfId="9760"/>
    <cellStyle name="개_수량전체_수량산출_측구공_Sheet3 2" xfId="29809"/>
    <cellStyle name="개_수량전체_수량산출_측구공_Sheet3 3" xfId="29810"/>
    <cellStyle name="개_수량전체_수량산출_측구공_Sheet3 4" xfId="29811"/>
    <cellStyle name="개_수량전체_인월중군소하천" xfId="9761"/>
    <cellStyle name="개_수량전체_인월중군소하천 2" xfId="9762"/>
    <cellStyle name="개_수량전체_인월중군소하천 2 2" xfId="29812"/>
    <cellStyle name="개_수량전체_인월중군소하천 2 3" xfId="29813"/>
    <cellStyle name="개_수량전체_인월중군소하천 2 4" xfId="29814"/>
    <cellStyle name="개_수량전체_인월중군소하천 3" xfId="29815"/>
    <cellStyle name="개_수량전체_인월중군소하천 4" xfId="29816"/>
    <cellStyle name="개_수량전체_인월중군소하천 5" xfId="29817"/>
    <cellStyle name="개_수량전체_인월중군소하천_Sheet3" xfId="9763"/>
    <cellStyle name="개_수량전체_인월중군소하천_Sheet3 2" xfId="29818"/>
    <cellStyle name="개_수량전체_인월중군소하천_Sheet3 3" xfId="29819"/>
    <cellStyle name="개_수량전체_인월중군소하천_Sheet3 4" xfId="29820"/>
    <cellStyle name="개_수량전체_인월중군소하천_백련수량" xfId="9764"/>
    <cellStyle name="개_수량전체_인월중군소하천_백련수량 2" xfId="9765"/>
    <cellStyle name="개_수량전체_인월중군소하천_백련수량 2 2" xfId="29821"/>
    <cellStyle name="개_수량전체_인월중군소하천_백련수량 2 3" xfId="29822"/>
    <cellStyle name="개_수량전체_인월중군소하천_백련수량 2 4" xfId="29823"/>
    <cellStyle name="개_수량전체_인월중군소하천_백련수량 3" xfId="29824"/>
    <cellStyle name="개_수량전체_인월중군소하천_백련수량 4" xfId="29825"/>
    <cellStyle name="개_수량전체_인월중군소하천_백련수량 5" xfId="29826"/>
    <cellStyle name="개_수량전체_인월중군소하천_백련수량_Sheet3" xfId="9766"/>
    <cellStyle name="개_수량전체_인월중군소하천_백련수량_Sheet3 2" xfId="29827"/>
    <cellStyle name="개_수량전체_인월중군소하천_백련수량_Sheet3 3" xfId="29828"/>
    <cellStyle name="개_수량전체_인월중군소하천_백련수량_Sheet3 4" xfId="29829"/>
    <cellStyle name="개_수량전체_인월중군소하천_백련수량_상수도" xfId="9767"/>
    <cellStyle name="개_수량전체_인월중군소하천_백련수량_상수도 2" xfId="9768"/>
    <cellStyle name="개_수량전체_인월중군소하천_백련수량_상수도 2 2" xfId="29830"/>
    <cellStyle name="개_수량전체_인월중군소하천_백련수량_상수도 2 3" xfId="29831"/>
    <cellStyle name="개_수량전체_인월중군소하천_백련수량_상수도 2 4" xfId="29832"/>
    <cellStyle name="개_수량전체_인월중군소하천_백련수량_상수도 3" xfId="29833"/>
    <cellStyle name="개_수량전체_인월중군소하천_백련수량_상수도 4" xfId="29834"/>
    <cellStyle name="개_수량전체_인월중군소하천_백련수량_상수도 5" xfId="29835"/>
    <cellStyle name="개_수량전체_인월중군소하천_백련수량_상수도_Sheet3" xfId="9769"/>
    <cellStyle name="개_수량전체_인월중군소하천_백련수량_상수도_Sheet3 2" xfId="29836"/>
    <cellStyle name="개_수량전체_인월중군소하천_백련수량_상수도_Sheet3 3" xfId="29837"/>
    <cellStyle name="개_수량전체_인월중군소하천_백련수량_상수도_Sheet3 4" xfId="29838"/>
    <cellStyle name="개_수량전체_인월중군소하천_백련수량_측구공" xfId="9770"/>
    <cellStyle name="개_수량전체_인월중군소하천_백련수량_측구공 2" xfId="9771"/>
    <cellStyle name="개_수량전체_인월중군소하천_백련수량_측구공 2 2" xfId="29839"/>
    <cellStyle name="개_수량전체_인월중군소하천_백련수량_측구공 2 3" xfId="29840"/>
    <cellStyle name="개_수량전체_인월중군소하천_백련수량_측구공 2 4" xfId="29841"/>
    <cellStyle name="개_수량전체_인월중군소하천_백련수량_측구공 3" xfId="29842"/>
    <cellStyle name="개_수량전체_인월중군소하천_백련수량_측구공 4" xfId="29843"/>
    <cellStyle name="개_수량전체_인월중군소하천_백련수량_측구공 5" xfId="29844"/>
    <cellStyle name="개_수량전체_인월중군소하천_백련수량_측구공_Sheet3" xfId="9772"/>
    <cellStyle name="개_수량전체_인월중군소하천_백련수량_측구공_Sheet3 2" xfId="29845"/>
    <cellStyle name="개_수량전체_인월중군소하천_백련수량_측구공_Sheet3 3" xfId="29846"/>
    <cellStyle name="개_수량전체_인월중군소하천_백련수량_측구공_Sheet3 4" xfId="29847"/>
    <cellStyle name="개_수량전체_인월중군소하천_상수도" xfId="9773"/>
    <cellStyle name="개_수량전체_인월중군소하천_상수도 2" xfId="9774"/>
    <cellStyle name="개_수량전체_인월중군소하천_상수도 2 2" xfId="29848"/>
    <cellStyle name="개_수량전체_인월중군소하천_상수도 2 3" xfId="29849"/>
    <cellStyle name="개_수량전체_인월중군소하천_상수도 2 4" xfId="29850"/>
    <cellStyle name="개_수량전체_인월중군소하천_상수도 3" xfId="29851"/>
    <cellStyle name="개_수량전체_인월중군소하천_상수도 4" xfId="29852"/>
    <cellStyle name="개_수량전체_인월중군소하천_상수도 5" xfId="29853"/>
    <cellStyle name="개_수량전체_인월중군소하천_상수도_Sheet3" xfId="9775"/>
    <cellStyle name="개_수량전체_인월중군소하천_상수도_Sheet3 2" xfId="29854"/>
    <cellStyle name="개_수량전체_인월중군소하천_상수도_Sheet3 3" xfId="29855"/>
    <cellStyle name="개_수량전체_인월중군소하천_상수도_Sheet3 4" xfId="29856"/>
    <cellStyle name="개_수량전체_인월중군소하천_소광수량" xfId="9776"/>
    <cellStyle name="개_수량전체_인월중군소하천_소광수량 2" xfId="9777"/>
    <cellStyle name="개_수량전체_인월중군소하천_소광수량 2 2" xfId="29857"/>
    <cellStyle name="개_수량전체_인월중군소하천_소광수량 2 3" xfId="29858"/>
    <cellStyle name="개_수량전체_인월중군소하천_소광수량 2 4" xfId="29859"/>
    <cellStyle name="개_수량전체_인월중군소하천_소광수량 3" xfId="29860"/>
    <cellStyle name="개_수량전체_인월중군소하천_소광수량 4" xfId="29861"/>
    <cellStyle name="개_수량전체_인월중군소하천_소광수량 5" xfId="29862"/>
    <cellStyle name="개_수량전체_인월중군소하천_소광수량_Sheet3" xfId="9778"/>
    <cellStyle name="개_수량전체_인월중군소하천_소광수량_Sheet3 2" xfId="29863"/>
    <cellStyle name="개_수량전체_인월중군소하천_소광수량_Sheet3 3" xfId="29864"/>
    <cellStyle name="개_수량전체_인월중군소하천_소광수량_Sheet3 4" xfId="29865"/>
    <cellStyle name="개_수량전체_인월중군소하천_소광수량_상수도" xfId="9779"/>
    <cellStyle name="개_수량전체_인월중군소하천_소광수량_상수도 2" xfId="9780"/>
    <cellStyle name="개_수량전체_인월중군소하천_소광수량_상수도 2 2" xfId="29866"/>
    <cellStyle name="개_수량전체_인월중군소하천_소광수량_상수도 2 3" xfId="29867"/>
    <cellStyle name="개_수량전체_인월중군소하천_소광수량_상수도 2 4" xfId="29868"/>
    <cellStyle name="개_수량전체_인월중군소하천_소광수량_상수도 3" xfId="29869"/>
    <cellStyle name="개_수량전체_인월중군소하천_소광수량_상수도 4" xfId="29870"/>
    <cellStyle name="개_수량전체_인월중군소하천_소광수량_상수도 5" xfId="29871"/>
    <cellStyle name="개_수량전체_인월중군소하천_소광수량_상수도_Sheet3" xfId="9781"/>
    <cellStyle name="개_수량전체_인월중군소하천_소광수량_상수도_Sheet3 2" xfId="29872"/>
    <cellStyle name="개_수량전체_인월중군소하천_소광수량_상수도_Sheet3 3" xfId="29873"/>
    <cellStyle name="개_수량전체_인월중군소하천_소광수량_상수도_Sheet3 4" xfId="29874"/>
    <cellStyle name="개_수량전체_인월중군소하천_소광수량_측구공" xfId="9782"/>
    <cellStyle name="개_수량전체_인월중군소하천_소광수량_측구공 2" xfId="9783"/>
    <cellStyle name="개_수량전체_인월중군소하천_소광수량_측구공 2 2" xfId="29875"/>
    <cellStyle name="개_수량전체_인월중군소하천_소광수량_측구공 2 3" xfId="29876"/>
    <cellStyle name="개_수량전체_인월중군소하천_소광수량_측구공 2 4" xfId="29877"/>
    <cellStyle name="개_수량전체_인월중군소하천_소광수량_측구공 3" xfId="29878"/>
    <cellStyle name="개_수량전체_인월중군소하천_소광수량_측구공 4" xfId="29879"/>
    <cellStyle name="개_수량전체_인월중군소하천_소광수량_측구공 5" xfId="29880"/>
    <cellStyle name="개_수량전체_인월중군소하천_소광수량_측구공_Sheet3" xfId="9784"/>
    <cellStyle name="개_수량전체_인월중군소하천_소광수량_측구공_Sheet3 2" xfId="29881"/>
    <cellStyle name="개_수량전체_인월중군소하천_소광수량_측구공_Sheet3 3" xfId="29882"/>
    <cellStyle name="개_수량전체_인월중군소하천_소광수량_측구공_Sheet3 4" xfId="29883"/>
    <cellStyle name="개_수량전체_인월중군소하천_장신수량" xfId="9785"/>
    <cellStyle name="개_수량전체_인월중군소하천_장신수량 2" xfId="9786"/>
    <cellStyle name="개_수량전체_인월중군소하천_장신수량 2 2" xfId="29884"/>
    <cellStyle name="개_수량전체_인월중군소하천_장신수량 2 3" xfId="29885"/>
    <cellStyle name="개_수량전체_인월중군소하천_장신수량 2 4" xfId="29886"/>
    <cellStyle name="개_수량전체_인월중군소하천_장신수량 3" xfId="29887"/>
    <cellStyle name="개_수량전체_인월중군소하천_장신수량 4" xfId="29888"/>
    <cellStyle name="개_수량전체_인월중군소하천_장신수량 5" xfId="29889"/>
    <cellStyle name="개_수량전체_인월중군소하천_장신수량_Sheet3" xfId="9787"/>
    <cellStyle name="개_수량전체_인월중군소하천_장신수량_Sheet3 2" xfId="29890"/>
    <cellStyle name="개_수량전체_인월중군소하천_장신수량_Sheet3 3" xfId="29891"/>
    <cellStyle name="개_수량전체_인월중군소하천_장신수량_Sheet3 4" xfId="29892"/>
    <cellStyle name="개_수량전체_인월중군소하천_장신수량_상수도" xfId="9788"/>
    <cellStyle name="개_수량전체_인월중군소하천_장신수량_상수도 2" xfId="9789"/>
    <cellStyle name="개_수량전체_인월중군소하천_장신수량_상수도 2 2" xfId="29893"/>
    <cellStyle name="개_수량전체_인월중군소하천_장신수량_상수도 2 3" xfId="29894"/>
    <cellStyle name="개_수량전체_인월중군소하천_장신수량_상수도 2 4" xfId="29895"/>
    <cellStyle name="개_수량전체_인월중군소하천_장신수량_상수도 3" xfId="29896"/>
    <cellStyle name="개_수량전체_인월중군소하천_장신수량_상수도 4" xfId="29897"/>
    <cellStyle name="개_수량전체_인월중군소하천_장신수량_상수도 5" xfId="29898"/>
    <cellStyle name="개_수량전체_인월중군소하천_장신수량_상수도_Sheet3" xfId="9790"/>
    <cellStyle name="개_수량전체_인월중군소하천_장신수량_상수도_Sheet3 2" xfId="29899"/>
    <cellStyle name="개_수량전체_인월중군소하천_장신수량_상수도_Sheet3 3" xfId="29900"/>
    <cellStyle name="개_수량전체_인월중군소하천_장신수량_상수도_Sheet3 4" xfId="29901"/>
    <cellStyle name="개_수량전체_인월중군소하천_장신수량_측구공" xfId="9791"/>
    <cellStyle name="개_수량전체_인월중군소하천_장신수량_측구공 2" xfId="9792"/>
    <cellStyle name="개_수량전체_인월중군소하천_장신수량_측구공 2 2" xfId="29902"/>
    <cellStyle name="개_수량전체_인월중군소하천_장신수량_측구공 2 3" xfId="29903"/>
    <cellStyle name="개_수량전체_인월중군소하천_장신수량_측구공 2 4" xfId="29904"/>
    <cellStyle name="개_수량전체_인월중군소하천_장신수량_측구공 3" xfId="29905"/>
    <cellStyle name="개_수량전체_인월중군소하천_장신수량_측구공 4" xfId="29906"/>
    <cellStyle name="개_수량전체_인월중군소하천_장신수량_측구공 5" xfId="29907"/>
    <cellStyle name="개_수량전체_인월중군소하천_장신수량_측구공_Sheet3" xfId="9793"/>
    <cellStyle name="개_수량전체_인월중군소하천_장신수량_측구공_Sheet3 2" xfId="29908"/>
    <cellStyle name="개_수량전체_인월중군소하천_장신수량_측구공_Sheet3 3" xfId="29909"/>
    <cellStyle name="개_수량전체_인월중군소하천_장신수량_측구공_Sheet3 4" xfId="29910"/>
    <cellStyle name="개_수량전체_인월중군소하천_측구공" xfId="9794"/>
    <cellStyle name="개_수량전체_인월중군소하천_측구공 2" xfId="9795"/>
    <cellStyle name="개_수량전체_인월중군소하천_측구공 2 2" xfId="29911"/>
    <cellStyle name="개_수량전체_인월중군소하천_측구공 2 3" xfId="29912"/>
    <cellStyle name="개_수량전체_인월중군소하천_측구공 2 4" xfId="29913"/>
    <cellStyle name="개_수량전체_인월중군소하천_측구공 3" xfId="29914"/>
    <cellStyle name="개_수량전체_인월중군소하천_측구공 4" xfId="29915"/>
    <cellStyle name="개_수량전체_인월중군소하천_측구공 5" xfId="29916"/>
    <cellStyle name="개_수량전체_인월중군소하천_측구공_Sheet3" xfId="9796"/>
    <cellStyle name="개_수량전체_인월중군소하천_측구공_Sheet3 2" xfId="29917"/>
    <cellStyle name="개_수량전체_인월중군소하천_측구공_Sheet3 3" xfId="29918"/>
    <cellStyle name="개_수량전체_인월중군소하천_측구공_Sheet3 4" xfId="29919"/>
    <cellStyle name="개_수량전체_장신수량" xfId="9797"/>
    <cellStyle name="개_수량전체_장신수량 2" xfId="9798"/>
    <cellStyle name="개_수량전체_장신수량 2 2" xfId="29920"/>
    <cellStyle name="개_수량전체_장신수량 2 3" xfId="29921"/>
    <cellStyle name="개_수량전체_장신수량 2 4" xfId="29922"/>
    <cellStyle name="개_수량전체_장신수량 3" xfId="29923"/>
    <cellStyle name="개_수량전체_장신수량 4" xfId="29924"/>
    <cellStyle name="개_수량전체_장신수량 5" xfId="29925"/>
    <cellStyle name="개_수량전체_장신수량_Sheet3" xfId="9799"/>
    <cellStyle name="개_수량전체_장신수량_Sheet3 2" xfId="29926"/>
    <cellStyle name="개_수량전체_장신수량_Sheet3 3" xfId="29927"/>
    <cellStyle name="개_수량전체_장신수량_Sheet3 4" xfId="29928"/>
    <cellStyle name="개_수량전체_장신수량_상수도" xfId="9800"/>
    <cellStyle name="개_수량전체_장신수량_상수도 2" xfId="9801"/>
    <cellStyle name="개_수량전체_장신수량_상수도 2 2" xfId="29929"/>
    <cellStyle name="개_수량전체_장신수량_상수도 2 3" xfId="29930"/>
    <cellStyle name="개_수량전체_장신수량_상수도 2 4" xfId="29931"/>
    <cellStyle name="개_수량전체_장신수량_상수도 3" xfId="29932"/>
    <cellStyle name="개_수량전체_장신수량_상수도 4" xfId="29933"/>
    <cellStyle name="개_수량전체_장신수량_상수도 5" xfId="29934"/>
    <cellStyle name="개_수량전체_장신수량_상수도_Sheet3" xfId="9802"/>
    <cellStyle name="개_수량전체_장신수량_상수도_Sheet3 2" xfId="29935"/>
    <cellStyle name="개_수량전체_장신수량_상수도_Sheet3 3" xfId="29936"/>
    <cellStyle name="개_수량전체_장신수량_상수도_Sheet3 4" xfId="29937"/>
    <cellStyle name="개_수량전체_장신수량_측구공" xfId="9803"/>
    <cellStyle name="개_수량전체_장신수량_측구공 2" xfId="9804"/>
    <cellStyle name="개_수량전체_장신수량_측구공 2 2" xfId="29938"/>
    <cellStyle name="개_수량전체_장신수량_측구공 2 3" xfId="29939"/>
    <cellStyle name="개_수량전체_장신수량_측구공 2 4" xfId="29940"/>
    <cellStyle name="개_수량전체_장신수량_측구공 3" xfId="29941"/>
    <cellStyle name="개_수량전체_장신수량_측구공 4" xfId="29942"/>
    <cellStyle name="개_수량전체_장신수량_측구공 5" xfId="29943"/>
    <cellStyle name="개_수량전체_장신수량_측구공_Sheet3" xfId="9805"/>
    <cellStyle name="개_수량전체_장신수량_측구공_Sheet3 2" xfId="29944"/>
    <cellStyle name="개_수량전체_장신수량_측구공_Sheet3 3" xfId="29945"/>
    <cellStyle name="개_수량전체_장신수량_측구공_Sheet3 4" xfId="29946"/>
    <cellStyle name="개_수량전체_측구공" xfId="9806"/>
    <cellStyle name="개_수량전체_측구공 2" xfId="9807"/>
    <cellStyle name="개_수량전체_측구공 2 2" xfId="29947"/>
    <cellStyle name="개_수량전체_측구공 2 3" xfId="29948"/>
    <cellStyle name="개_수량전체_측구공 2 4" xfId="29949"/>
    <cellStyle name="개_수량전체_측구공 3" xfId="29950"/>
    <cellStyle name="개_수량전체_측구공 4" xfId="29951"/>
    <cellStyle name="개_수량전체_측구공 5" xfId="29952"/>
    <cellStyle name="개_수량전체_측구공_Sheet3" xfId="9808"/>
    <cellStyle name="개_수량전체_측구공_Sheet3 2" xfId="29953"/>
    <cellStyle name="개_수량전체_측구공_Sheet3 3" xfId="29954"/>
    <cellStyle name="개_수량전체_측구공_Sheet3 4" xfId="29955"/>
    <cellStyle name="개소" xfId="9809"/>
    <cellStyle name="개소 2" xfId="9810"/>
    <cellStyle name="개소 2 2" xfId="29956"/>
    <cellStyle name="개소 2 3" xfId="29957"/>
    <cellStyle name="개소 2 4" xfId="29958"/>
    <cellStyle name="개소 3" xfId="29959"/>
    <cellStyle name="개소 4" xfId="29960"/>
    <cellStyle name="개소 5" xfId="29961"/>
    <cellStyle name="개소_Sheet3" xfId="9811"/>
    <cellStyle name="견적" xfId="1938"/>
    <cellStyle name="견적 2" xfId="29962"/>
    <cellStyle name="견적-FRP" xfId="29963"/>
    <cellStyle name="견적-금액" xfId="29964"/>
    <cellStyle name="경고문" xfId="1939" builtinId="11" customBuiltin="1"/>
    <cellStyle name="경고문 10" xfId="29965"/>
    <cellStyle name="경고문 11" xfId="29966"/>
    <cellStyle name="경고문 12" xfId="29967"/>
    <cellStyle name="경고문 13" xfId="29968"/>
    <cellStyle name="경고문 14" xfId="29969"/>
    <cellStyle name="경고문 15" xfId="29970"/>
    <cellStyle name="경고문 2" xfId="29971"/>
    <cellStyle name="경고문 3" xfId="29972"/>
    <cellStyle name="경고문 4" xfId="29973"/>
    <cellStyle name="경고문 5" xfId="29974"/>
    <cellStyle name="경고문 6" xfId="29975"/>
    <cellStyle name="경고문 7" xfId="29976"/>
    <cellStyle name="경고문 8" xfId="29977"/>
    <cellStyle name="경고문 9" xfId="29978"/>
    <cellStyle name="계(단가)" xfId="29979"/>
    <cellStyle name="계(일위,계, 소수0)" xfId="29980"/>
    <cellStyle name="계산" xfId="1940" builtinId="22" customBuiltin="1"/>
    <cellStyle name="계산 10" xfId="29981"/>
    <cellStyle name="계산 11" xfId="29982"/>
    <cellStyle name="계산 12" xfId="29983"/>
    <cellStyle name="계산 13" xfId="29984"/>
    <cellStyle name="계산 14" xfId="29985"/>
    <cellStyle name="계산 15" xfId="29986"/>
    <cellStyle name="계산 2" xfId="29987"/>
    <cellStyle name="계산 3" xfId="29988"/>
    <cellStyle name="계산 4" xfId="29989"/>
    <cellStyle name="계산 5" xfId="29990"/>
    <cellStyle name="계산 6" xfId="29991"/>
    <cellStyle name="계산 7" xfId="29992"/>
    <cellStyle name="계산 8" xfId="29993"/>
    <cellStyle name="계산 9" xfId="29994"/>
    <cellStyle name="고정소숫점" xfId="1941"/>
    <cellStyle name="고정소숫점 2" xfId="9812"/>
    <cellStyle name="고정소숫점 2 2" xfId="29995"/>
    <cellStyle name="고정소숫점 2 3" xfId="29996"/>
    <cellStyle name="고정소숫점 3" xfId="29997"/>
    <cellStyle name="고정소숫점 4" xfId="29998"/>
    <cellStyle name="고정소숫점 5" xfId="29999"/>
    <cellStyle name="고정소숫점 6" xfId="30000"/>
    <cellStyle name="고정소숫점 7" xfId="30001"/>
    <cellStyle name="고정출력1" xfId="1942"/>
    <cellStyle name="고정출력1 2" xfId="9813"/>
    <cellStyle name="고정출력2" xfId="1943"/>
    <cellStyle name="고정출력2 2" xfId="9814"/>
    <cellStyle name="공백" xfId="30002"/>
    <cellStyle name="공백1" xfId="30003"/>
    <cellStyle name="공백1수" xfId="30004"/>
    <cellStyle name="공사원가계산서(조경)" xfId="9815"/>
    <cellStyle name="공종" xfId="1944"/>
    <cellStyle name="咬訌裝?INCOM1" xfId="1945"/>
    <cellStyle name="咬訌裝?INCOM10" xfId="1946"/>
    <cellStyle name="咬訌裝?INCOM2" xfId="1947"/>
    <cellStyle name="咬訌裝?INCOM3" xfId="1948"/>
    <cellStyle name="咬訌裝?INCOM4" xfId="1949"/>
    <cellStyle name="咬訌裝?INCOM5" xfId="1950"/>
    <cellStyle name="咬訌裝?INCOM6" xfId="1951"/>
    <cellStyle name="咬訌裝?INCOM7" xfId="1952"/>
    <cellStyle name="咬訌裝?INCOM8" xfId="1953"/>
    <cellStyle name="咬訌裝?INCOM9" xfId="1954"/>
    <cellStyle name="咬訌裝?PRIB11" xfId="1955"/>
    <cellStyle name="咬訌裝?report-2 " xfId="1956"/>
    <cellStyle name="구        분" xfId="1957"/>
    <cellStyle name="구        분 2" xfId="30005"/>
    <cellStyle name="구        분 2 2" xfId="30006"/>
    <cellStyle name="구        분 2 3" xfId="30007"/>
    <cellStyle name="구        분 3" xfId="30008"/>
    <cellStyle name="구        분 3 2" xfId="30009"/>
    <cellStyle name="구        분 3 3" xfId="30010"/>
    <cellStyle name="구        분 4" xfId="30011"/>
    <cellStyle name="구        분 5" xfId="30012"/>
    <cellStyle name="국종합건설" xfId="1958"/>
    <cellStyle name="궁서체" xfId="30013"/>
    <cellStyle name="그림" xfId="9816"/>
    <cellStyle name="금액" xfId="1959"/>
    <cellStyle name="금액 2" xfId="30014"/>
    <cellStyle name="금액 3" xfId="30015"/>
    <cellStyle name="금액 4" xfId="30016"/>
    <cellStyle name="기계" xfId="1960"/>
    <cellStyle name="기계 2" xfId="30017"/>
    <cellStyle name="기계 2 2" xfId="30018"/>
    <cellStyle name="기계 2 3" xfId="30019"/>
    <cellStyle name="기계 3" xfId="30020"/>
    <cellStyle name="기계 3 2" xfId="30021"/>
    <cellStyle name="기계 3 3" xfId="30022"/>
    <cellStyle name="기계 4" xfId="30023"/>
    <cellStyle name="기계 5" xfId="30024"/>
    <cellStyle name="기본숫자" xfId="9817"/>
    <cellStyle name="김해전기" xfId="1961"/>
    <cellStyle name="끼_x0001_?" xfId="9818"/>
    <cellStyle name="나쁨" xfId="1962" builtinId="27" customBuiltin="1"/>
    <cellStyle name="나쁨 10" xfId="30025"/>
    <cellStyle name="나쁨 11" xfId="30026"/>
    <cellStyle name="나쁨 12" xfId="30027"/>
    <cellStyle name="나쁨 13" xfId="30028"/>
    <cellStyle name="나쁨 14" xfId="30029"/>
    <cellStyle name="나쁨 15" xfId="30030"/>
    <cellStyle name="나쁨 2" xfId="30031"/>
    <cellStyle name="나쁨 3" xfId="30032"/>
    <cellStyle name="나쁨 4" xfId="30033"/>
    <cellStyle name="나쁨 5" xfId="30034"/>
    <cellStyle name="나쁨 6" xfId="30035"/>
    <cellStyle name="나쁨 7" xfId="30036"/>
    <cellStyle name="나쁨 8" xfId="30037"/>
    <cellStyle name="나쁨 9" xfId="30038"/>
    <cellStyle name="날짜" xfId="1963"/>
    <cellStyle name="날짜 2" xfId="9819"/>
    <cellStyle name="내역" xfId="1964"/>
    <cellStyle name="내역서" xfId="1965"/>
    <cellStyle name="네모제목" xfId="1966"/>
    <cellStyle name="년도" xfId="9820"/>
    <cellStyle name="년도 2" xfId="30039"/>
    <cellStyle name="년도 2 2" xfId="30040"/>
    <cellStyle name="년도 2 3" xfId="30041"/>
    <cellStyle name="년도 3" xfId="30042"/>
    <cellStyle name="년도 3 2" xfId="30043"/>
    <cellStyle name="년도 3 3" xfId="30044"/>
    <cellStyle name="년도 4" xfId="30045"/>
    <cellStyle name="년도 5" xfId="30046"/>
    <cellStyle name="단가" xfId="9821"/>
    <cellStyle name="단위" xfId="1967"/>
    <cellStyle name="단위(원)" xfId="1968"/>
    <cellStyle name="단위_01.모형" xfId="30047"/>
    <cellStyle name="달러" xfId="1969"/>
    <cellStyle name="달러 2" xfId="9822"/>
    <cellStyle name="돋움채" xfId="9823"/>
    <cellStyle name="동력" xfId="30048"/>
    <cellStyle name="동력1" xfId="30049"/>
    <cellStyle name="동력2" xfId="30050"/>
    <cellStyle name="동력3" xfId="30051"/>
    <cellStyle name="뒤에 오는 하이퍼링크" xfId="1970"/>
    <cellStyle name="뒤에 오는 하이퍼링크 2" xfId="30052"/>
    <cellStyle name="뒤에 오는 하이퍼링크 3" xfId="30053"/>
    <cellStyle name="뒤에 오는 하이퍼링크_0512" xfId="30054"/>
    <cellStyle name="똿떓죶Ø괻 [0.00]_NT Server " xfId="9824"/>
    <cellStyle name="똿떓죶Ø괻_NT Server " xfId="9825"/>
    <cellStyle name="똿뗦먛귟 [0.00]_laroux" xfId="1971"/>
    <cellStyle name="똿뗦먛귟_laroux" xfId="1972"/>
    <cellStyle name="฀䅀؀฀฀䅀؀฀฀䅀؀฀฀䅀؀฀฀䅀؀฀฀䅀؀฀฀䅀؀฀฀䅀؀฀฀䅀؀฀฀䁀" xfId="9826"/>
    <cellStyle name="마이너스키" xfId="1973"/>
    <cellStyle name="마ㅊ춤" xfId="9827"/>
    <cellStyle name="매" xfId="9828"/>
    <cellStyle name="매_02-포장-1" xfId="9829"/>
    <cellStyle name="매_02-포장-1_Boo2" xfId="9830"/>
    <cellStyle name="매_02-포장-1_Boo2_도로수량양식" xfId="9831"/>
    <cellStyle name="매_02-포장-1_Boo2_도로수량양식_백련수량" xfId="9832"/>
    <cellStyle name="매_02-포장-1_Boo2_도로수량양식_백련수량_상수도" xfId="9833"/>
    <cellStyle name="매_02-포장-1_Boo2_도로수량양식_백련수량_측구공" xfId="9834"/>
    <cellStyle name="매_02-포장-1_Boo2_도로수량양식_상수도" xfId="9835"/>
    <cellStyle name="매_02-포장-1_Boo2_도로수량양식_소광수량" xfId="9836"/>
    <cellStyle name="매_02-포장-1_Boo2_도로수량양식_소광수량_상수도" xfId="9837"/>
    <cellStyle name="매_02-포장-1_Boo2_도로수량양식_소광수량_측구공" xfId="9838"/>
    <cellStyle name="매_02-포장-1_Boo2_도로수량양식_장신수량" xfId="9839"/>
    <cellStyle name="매_02-포장-1_Boo2_도로수량양식_장신수량_상수도" xfId="9840"/>
    <cellStyle name="매_02-포장-1_Boo2_도로수량양식_장신수량_측구공" xfId="9841"/>
    <cellStyle name="매_02-포장-1_Boo2_도로수량양식_측구공" xfId="9842"/>
    <cellStyle name="매_02-포장-1_Boo2_백련수량" xfId="9843"/>
    <cellStyle name="매_02-포장-1_Boo2_백련수량_상수도" xfId="9844"/>
    <cellStyle name="매_02-포장-1_Boo2_백련수량_측구공" xfId="9845"/>
    <cellStyle name="매_02-포장-1_Boo2_상수도" xfId="9846"/>
    <cellStyle name="매_02-포장-1_Boo2_소광수량" xfId="9847"/>
    <cellStyle name="매_02-포장-1_Boo2_소광수량_상수도" xfId="9848"/>
    <cellStyle name="매_02-포장-1_Boo2_소광수량_측구공" xfId="9849"/>
    <cellStyle name="매_02-포장-1_Boo2_수량산출" xfId="9850"/>
    <cellStyle name="매_02-포장-1_Boo2_수량산출_백련수량" xfId="9851"/>
    <cellStyle name="매_02-포장-1_Boo2_수량산출_백련수량_상수도" xfId="9852"/>
    <cellStyle name="매_02-포장-1_Boo2_수량산출_백련수량_측구공" xfId="9853"/>
    <cellStyle name="매_02-포장-1_Boo2_수량산출_상수도" xfId="9854"/>
    <cellStyle name="매_02-포장-1_Boo2_수량산출_소광수량" xfId="9855"/>
    <cellStyle name="매_02-포장-1_Boo2_수량산출_소광수량_상수도" xfId="9856"/>
    <cellStyle name="매_02-포장-1_Boo2_수량산출_소광수량_측구공" xfId="9857"/>
    <cellStyle name="매_02-포장-1_Boo2_수량산출_장신수량" xfId="9858"/>
    <cellStyle name="매_02-포장-1_Boo2_수량산출_장신수량_상수도" xfId="9859"/>
    <cellStyle name="매_02-포장-1_Boo2_수량산출_장신수량_측구공" xfId="9860"/>
    <cellStyle name="매_02-포장-1_Boo2_수량산출_측구공" xfId="9861"/>
    <cellStyle name="매_02-포장-1_Boo2_인월중군소하천" xfId="9862"/>
    <cellStyle name="매_02-포장-1_Boo2_인월중군소하천_백련수량" xfId="9863"/>
    <cellStyle name="매_02-포장-1_Boo2_인월중군소하천_백련수량_상수도" xfId="9864"/>
    <cellStyle name="매_02-포장-1_Boo2_인월중군소하천_백련수량_측구공" xfId="9865"/>
    <cellStyle name="매_02-포장-1_Boo2_인월중군소하천_상수도" xfId="9866"/>
    <cellStyle name="매_02-포장-1_Boo2_인월중군소하천_소광수량" xfId="9867"/>
    <cellStyle name="매_02-포장-1_Boo2_인월중군소하천_소광수량_상수도" xfId="9868"/>
    <cellStyle name="매_02-포장-1_Boo2_인월중군소하천_소광수량_측구공" xfId="9869"/>
    <cellStyle name="매_02-포장-1_Boo2_인월중군소하천_장신수량" xfId="9870"/>
    <cellStyle name="매_02-포장-1_Boo2_인월중군소하천_장신수량_상수도" xfId="9871"/>
    <cellStyle name="매_02-포장-1_Boo2_인월중군소하천_장신수량_측구공" xfId="9872"/>
    <cellStyle name="매_02-포장-1_Boo2_인월중군소하천_측구공" xfId="9873"/>
    <cellStyle name="매_02-포장-1_Boo2_장신수량" xfId="9874"/>
    <cellStyle name="매_02-포장-1_Boo2_장신수량_상수도" xfId="9875"/>
    <cellStyle name="매_02-포장-1_Boo2_장신수량_측구공" xfId="9876"/>
    <cellStyle name="매_02-포장-1_Boo2_측구공" xfId="9877"/>
    <cellStyle name="매_02-포장-1_Book2" xfId="9878"/>
    <cellStyle name="매_02-포장-1_Book2_도로수량양식" xfId="9879"/>
    <cellStyle name="매_02-포장-1_Book2_도로수량양식_백련수량" xfId="9880"/>
    <cellStyle name="매_02-포장-1_Book2_도로수량양식_백련수량_상수도" xfId="9881"/>
    <cellStyle name="매_02-포장-1_Book2_도로수량양식_백련수량_측구공" xfId="9882"/>
    <cellStyle name="매_02-포장-1_Book2_도로수량양식_상수도" xfId="9883"/>
    <cellStyle name="매_02-포장-1_Book2_도로수량양식_소광수량" xfId="9884"/>
    <cellStyle name="매_02-포장-1_Book2_도로수량양식_소광수량_상수도" xfId="9885"/>
    <cellStyle name="매_02-포장-1_Book2_도로수량양식_소광수량_측구공" xfId="9886"/>
    <cellStyle name="매_02-포장-1_Book2_도로수량양식_장신수량" xfId="9887"/>
    <cellStyle name="매_02-포장-1_Book2_도로수량양식_장신수량_상수도" xfId="9888"/>
    <cellStyle name="매_02-포장-1_Book2_도로수량양식_장신수량_측구공" xfId="9889"/>
    <cellStyle name="매_02-포장-1_Book2_도로수량양식_측구공" xfId="9890"/>
    <cellStyle name="매_02-포장-1_Book2_백련수량" xfId="9891"/>
    <cellStyle name="매_02-포장-1_Book2_백련수량_상수도" xfId="9892"/>
    <cellStyle name="매_02-포장-1_Book2_백련수량_측구공" xfId="9893"/>
    <cellStyle name="매_02-포장-1_Book2_상수도" xfId="9894"/>
    <cellStyle name="매_02-포장-1_Book2_소광수량" xfId="9895"/>
    <cellStyle name="매_02-포장-1_Book2_소광수량_상수도" xfId="9896"/>
    <cellStyle name="매_02-포장-1_Book2_소광수량_측구공" xfId="9897"/>
    <cellStyle name="매_02-포장-1_Book2_수량산출" xfId="9898"/>
    <cellStyle name="매_02-포장-1_Book2_수량산출_백련수량" xfId="9899"/>
    <cellStyle name="매_02-포장-1_Book2_수량산출_백련수량_상수도" xfId="9900"/>
    <cellStyle name="매_02-포장-1_Book2_수량산출_백련수량_측구공" xfId="9901"/>
    <cellStyle name="매_02-포장-1_Book2_수량산출_상수도" xfId="9902"/>
    <cellStyle name="매_02-포장-1_Book2_수량산출_소광수량" xfId="9903"/>
    <cellStyle name="매_02-포장-1_Book2_수량산출_소광수량_상수도" xfId="9904"/>
    <cellStyle name="매_02-포장-1_Book2_수량산출_소광수량_측구공" xfId="9905"/>
    <cellStyle name="매_02-포장-1_Book2_수량산출_장신수량" xfId="9906"/>
    <cellStyle name="매_02-포장-1_Book2_수량산출_장신수량_상수도" xfId="9907"/>
    <cellStyle name="매_02-포장-1_Book2_수량산출_장신수량_측구공" xfId="9908"/>
    <cellStyle name="매_02-포장-1_Book2_수량산출_측구공" xfId="9909"/>
    <cellStyle name="매_02-포장-1_Book2_인월중군소하천" xfId="9910"/>
    <cellStyle name="매_02-포장-1_Book2_인월중군소하천_백련수량" xfId="9911"/>
    <cellStyle name="매_02-포장-1_Book2_인월중군소하천_백련수량_상수도" xfId="9912"/>
    <cellStyle name="매_02-포장-1_Book2_인월중군소하천_백련수량_측구공" xfId="9913"/>
    <cellStyle name="매_02-포장-1_Book2_인월중군소하천_상수도" xfId="9914"/>
    <cellStyle name="매_02-포장-1_Book2_인월중군소하천_소광수량" xfId="9915"/>
    <cellStyle name="매_02-포장-1_Book2_인월중군소하천_소광수량_상수도" xfId="9916"/>
    <cellStyle name="매_02-포장-1_Book2_인월중군소하천_소광수량_측구공" xfId="9917"/>
    <cellStyle name="매_02-포장-1_Book2_인월중군소하천_장신수량" xfId="9918"/>
    <cellStyle name="매_02-포장-1_Book2_인월중군소하천_장신수량_상수도" xfId="9919"/>
    <cellStyle name="매_02-포장-1_Book2_인월중군소하천_장신수량_측구공" xfId="9920"/>
    <cellStyle name="매_02-포장-1_Book2_인월중군소하천_측구공" xfId="9921"/>
    <cellStyle name="매_02-포장-1_Book2_장신수량" xfId="9922"/>
    <cellStyle name="매_02-포장-1_Book2_장신수량_상수도" xfId="9923"/>
    <cellStyle name="매_02-포장-1_Book2_장신수량_측구공" xfId="9924"/>
    <cellStyle name="매_02-포장-1_Book2_측구공" xfId="9925"/>
    <cellStyle name="매_02-포장-1_Book4" xfId="9926"/>
    <cellStyle name="매_02-포장-1_Book4_도로수량양식" xfId="9927"/>
    <cellStyle name="매_02-포장-1_Book4_도로수량양식_백련수량" xfId="9928"/>
    <cellStyle name="매_02-포장-1_Book4_도로수량양식_백련수량_상수도" xfId="9929"/>
    <cellStyle name="매_02-포장-1_Book4_도로수량양식_백련수량_측구공" xfId="9930"/>
    <cellStyle name="매_02-포장-1_Book4_도로수량양식_상수도" xfId="9931"/>
    <cellStyle name="매_02-포장-1_Book4_도로수량양식_소광수량" xfId="9932"/>
    <cellStyle name="매_02-포장-1_Book4_도로수량양식_소광수량_상수도" xfId="9933"/>
    <cellStyle name="매_02-포장-1_Book4_도로수량양식_소광수량_측구공" xfId="9934"/>
    <cellStyle name="매_02-포장-1_Book4_도로수량양식_장신수량" xfId="9935"/>
    <cellStyle name="매_02-포장-1_Book4_도로수량양식_장신수량_상수도" xfId="9936"/>
    <cellStyle name="매_02-포장-1_Book4_도로수량양식_장신수량_측구공" xfId="9937"/>
    <cellStyle name="매_02-포장-1_Book4_도로수량양식_측구공" xfId="9938"/>
    <cellStyle name="매_02-포장-1_Book4_백련수량" xfId="9939"/>
    <cellStyle name="매_02-포장-1_Book4_백련수량_상수도" xfId="9940"/>
    <cellStyle name="매_02-포장-1_Book4_백련수량_측구공" xfId="9941"/>
    <cellStyle name="매_02-포장-1_Book4_상수도" xfId="9942"/>
    <cellStyle name="매_02-포장-1_Book4_소광수량" xfId="9943"/>
    <cellStyle name="매_02-포장-1_Book4_소광수량_상수도" xfId="9944"/>
    <cellStyle name="매_02-포장-1_Book4_소광수량_측구공" xfId="9945"/>
    <cellStyle name="매_02-포장-1_Book4_수량산출" xfId="9946"/>
    <cellStyle name="매_02-포장-1_Book4_수량산출_백련수량" xfId="9947"/>
    <cellStyle name="매_02-포장-1_Book4_수량산출_백련수량_상수도" xfId="9948"/>
    <cellStyle name="매_02-포장-1_Book4_수량산출_백련수량_측구공" xfId="9949"/>
    <cellStyle name="매_02-포장-1_Book4_수량산출_상수도" xfId="9950"/>
    <cellStyle name="매_02-포장-1_Book4_수량산출_소광수량" xfId="9951"/>
    <cellStyle name="매_02-포장-1_Book4_수량산출_소광수량_상수도" xfId="9952"/>
    <cellStyle name="매_02-포장-1_Book4_수량산출_소광수량_측구공" xfId="9953"/>
    <cellStyle name="매_02-포장-1_Book4_수량산출_장신수량" xfId="9954"/>
    <cellStyle name="매_02-포장-1_Book4_수량산출_장신수량_상수도" xfId="9955"/>
    <cellStyle name="매_02-포장-1_Book4_수량산출_장신수량_측구공" xfId="9956"/>
    <cellStyle name="매_02-포장-1_Book4_수량산출_측구공" xfId="9957"/>
    <cellStyle name="매_02-포장-1_Book4_인월중군소하천" xfId="9958"/>
    <cellStyle name="매_02-포장-1_Book4_인월중군소하천_백련수량" xfId="9959"/>
    <cellStyle name="매_02-포장-1_Book4_인월중군소하천_백련수량_상수도" xfId="9960"/>
    <cellStyle name="매_02-포장-1_Book4_인월중군소하천_백련수량_측구공" xfId="9961"/>
    <cellStyle name="매_02-포장-1_Book4_인월중군소하천_상수도" xfId="9962"/>
    <cellStyle name="매_02-포장-1_Book4_인월중군소하천_소광수량" xfId="9963"/>
    <cellStyle name="매_02-포장-1_Book4_인월중군소하천_소광수량_상수도" xfId="9964"/>
    <cellStyle name="매_02-포장-1_Book4_인월중군소하천_소광수량_측구공" xfId="9965"/>
    <cellStyle name="매_02-포장-1_Book4_인월중군소하천_장신수량" xfId="9966"/>
    <cellStyle name="매_02-포장-1_Book4_인월중군소하천_장신수량_상수도" xfId="9967"/>
    <cellStyle name="매_02-포장-1_Book4_인월중군소하천_장신수량_측구공" xfId="9968"/>
    <cellStyle name="매_02-포장-1_Book4_인월중군소하천_측구공" xfId="9969"/>
    <cellStyle name="매_02-포장-1_Book4_장신수량" xfId="9970"/>
    <cellStyle name="매_02-포장-1_Book4_장신수량_상수도" xfId="9971"/>
    <cellStyle name="매_02-포장-1_Book4_장신수량_측구공" xfId="9972"/>
    <cellStyle name="매_02-포장-1_Book4_측구공" xfId="9973"/>
    <cellStyle name="매_02-포장-1_수량전체" xfId="9974"/>
    <cellStyle name="매_02-포장-1_수량전체_도로수량양식" xfId="9975"/>
    <cellStyle name="매_02-포장-1_수량전체_도로수량양식_백련수량" xfId="9976"/>
    <cellStyle name="매_02-포장-1_수량전체_도로수량양식_백련수량_상수도" xfId="9977"/>
    <cellStyle name="매_02-포장-1_수량전체_도로수량양식_백련수량_측구공" xfId="9978"/>
    <cellStyle name="매_02-포장-1_수량전체_도로수량양식_상수도" xfId="9979"/>
    <cellStyle name="매_02-포장-1_수량전체_도로수량양식_소광수량" xfId="9980"/>
    <cellStyle name="매_02-포장-1_수량전체_도로수량양식_소광수량_상수도" xfId="9981"/>
    <cellStyle name="매_02-포장-1_수량전체_도로수량양식_소광수량_측구공" xfId="9982"/>
    <cellStyle name="매_02-포장-1_수량전체_도로수량양식_장신수량" xfId="9983"/>
    <cellStyle name="매_02-포장-1_수량전체_도로수량양식_장신수량_상수도" xfId="9984"/>
    <cellStyle name="매_02-포장-1_수량전체_도로수량양식_장신수량_측구공" xfId="9985"/>
    <cellStyle name="매_02-포장-1_수량전체_도로수량양식_측구공" xfId="9986"/>
    <cellStyle name="매_02-포장-1_수량전체_백련수량" xfId="9987"/>
    <cellStyle name="매_02-포장-1_수량전체_백련수량_상수도" xfId="9988"/>
    <cellStyle name="매_02-포장-1_수량전체_백련수량_측구공" xfId="9989"/>
    <cellStyle name="매_02-포장-1_수량전체_상수도" xfId="9990"/>
    <cellStyle name="매_02-포장-1_수량전체_소광수량" xfId="9991"/>
    <cellStyle name="매_02-포장-1_수량전체_소광수량_상수도" xfId="9992"/>
    <cellStyle name="매_02-포장-1_수량전체_소광수량_측구공" xfId="9993"/>
    <cellStyle name="매_02-포장-1_수량전체_수량산출" xfId="9994"/>
    <cellStyle name="매_02-포장-1_수량전체_수량산출_백련수량" xfId="9995"/>
    <cellStyle name="매_02-포장-1_수량전체_수량산출_백련수량_상수도" xfId="9996"/>
    <cellStyle name="매_02-포장-1_수량전체_수량산출_백련수량_측구공" xfId="9997"/>
    <cellStyle name="매_02-포장-1_수량전체_수량산출_상수도" xfId="9998"/>
    <cellStyle name="매_02-포장-1_수량전체_수량산출_소광수량" xfId="9999"/>
    <cellStyle name="매_02-포장-1_수량전체_수량산출_소광수량_상수도" xfId="10000"/>
    <cellStyle name="매_02-포장-1_수량전체_수량산출_소광수량_측구공" xfId="10001"/>
    <cellStyle name="매_02-포장-1_수량전체_수량산출_장신수량" xfId="10002"/>
    <cellStyle name="매_02-포장-1_수량전체_수량산출_장신수량_상수도" xfId="10003"/>
    <cellStyle name="매_02-포장-1_수량전체_수량산출_장신수량_측구공" xfId="10004"/>
    <cellStyle name="매_02-포장-1_수량전체_수량산출_측구공" xfId="10005"/>
    <cellStyle name="매_02-포장-1_수량전체_인월중군소하천" xfId="10006"/>
    <cellStyle name="매_02-포장-1_수량전체_인월중군소하천_백련수량" xfId="10007"/>
    <cellStyle name="매_02-포장-1_수량전체_인월중군소하천_백련수량_상수도" xfId="10008"/>
    <cellStyle name="매_02-포장-1_수량전체_인월중군소하천_백련수량_측구공" xfId="10009"/>
    <cellStyle name="매_02-포장-1_수량전체_인월중군소하천_상수도" xfId="10010"/>
    <cellStyle name="매_02-포장-1_수량전체_인월중군소하천_소광수량" xfId="10011"/>
    <cellStyle name="매_02-포장-1_수량전체_인월중군소하천_소광수량_상수도" xfId="10012"/>
    <cellStyle name="매_02-포장-1_수량전체_인월중군소하천_소광수량_측구공" xfId="10013"/>
    <cellStyle name="매_02-포장-1_수량전체_인월중군소하천_장신수량" xfId="10014"/>
    <cellStyle name="매_02-포장-1_수량전체_인월중군소하천_장신수량_상수도" xfId="10015"/>
    <cellStyle name="매_02-포장-1_수량전체_인월중군소하천_장신수량_측구공" xfId="10016"/>
    <cellStyle name="매_02-포장-1_수량전체_인월중군소하천_측구공" xfId="10017"/>
    <cellStyle name="매_02-포장-1_수량전체_장신수량" xfId="10018"/>
    <cellStyle name="매_02-포장-1_수량전체_장신수량_상수도" xfId="10019"/>
    <cellStyle name="매_02-포장-1_수량전체_장신수량_측구공" xfId="10020"/>
    <cellStyle name="매_02-포장-1_수량전체_측구공" xfId="10021"/>
    <cellStyle name="매_Boo2" xfId="10022"/>
    <cellStyle name="매_Boo2_도로수량양식" xfId="10023"/>
    <cellStyle name="매_Boo2_도로수량양식_백련수량" xfId="10024"/>
    <cellStyle name="매_Boo2_도로수량양식_백련수량_상수도" xfId="10025"/>
    <cellStyle name="매_Boo2_도로수량양식_백련수량_측구공" xfId="10026"/>
    <cellStyle name="매_Boo2_도로수량양식_상수도" xfId="10027"/>
    <cellStyle name="매_Boo2_도로수량양식_소광수량" xfId="10028"/>
    <cellStyle name="매_Boo2_도로수량양식_소광수량_상수도" xfId="10029"/>
    <cellStyle name="매_Boo2_도로수량양식_소광수량_측구공" xfId="10030"/>
    <cellStyle name="매_Boo2_도로수량양식_장신수량" xfId="10031"/>
    <cellStyle name="매_Boo2_도로수량양식_장신수량_상수도" xfId="10032"/>
    <cellStyle name="매_Boo2_도로수량양식_장신수량_측구공" xfId="10033"/>
    <cellStyle name="매_Boo2_도로수량양식_측구공" xfId="10034"/>
    <cellStyle name="매_Boo2_백련수량" xfId="10035"/>
    <cellStyle name="매_Boo2_백련수량_상수도" xfId="10036"/>
    <cellStyle name="매_Boo2_백련수량_측구공" xfId="10037"/>
    <cellStyle name="매_Boo2_상수도" xfId="10038"/>
    <cellStyle name="매_Boo2_소광수량" xfId="10039"/>
    <cellStyle name="매_Boo2_소광수량_상수도" xfId="10040"/>
    <cellStyle name="매_Boo2_소광수량_측구공" xfId="10041"/>
    <cellStyle name="매_Boo2_수량산출" xfId="10042"/>
    <cellStyle name="매_Boo2_수량산출_백련수량" xfId="10043"/>
    <cellStyle name="매_Boo2_수량산출_백련수량_상수도" xfId="10044"/>
    <cellStyle name="매_Boo2_수량산출_백련수량_측구공" xfId="10045"/>
    <cellStyle name="매_Boo2_수량산출_상수도" xfId="10046"/>
    <cellStyle name="매_Boo2_수량산출_소광수량" xfId="10047"/>
    <cellStyle name="매_Boo2_수량산출_소광수량_상수도" xfId="10048"/>
    <cellStyle name="매_Boo2_수량산출_소광수량_측구공" xfId="10049"/>
    <cellStyle name="매_Boo2_수량산출_장신수량" xfId="10050"/>
    <cellStyle name="매_Boo2_수량산출_장신수량_상수도" xfId="10051"/>
    <cellStyle name="매_Boo2_수량산출_장신수량_측구공" xfId="10052"/>
    <cellStyle name="매_Boo2_수량산출_측구공" xfId="10053"/>
    <cellStyle name="매_Boo2_인월중군소하천" xfId="10054"/>
    <cellStyle name="매_Boo2_인월중군소하천_백련수량" xfId="10055"/>
    <cellStyle name="매_Boo2_인월중군소하천_백련수량_상수도" xfId="10056"/>
    <cellStyle name="매_Boo2_인월중군소하천_백련수량_측구공" xfId="10057"/>
    <cellStyle name="매_Boo2_인월중군소하천_상수도" xfId="10058"/>
    <cellStyle name="매_Boo2_인월중군소하천_소광수량" xfId="10059"/>
    <cellStyle name="매_Boo2_인월중군소하천_소광수량_상수도" xfId="10060"/>
    <cellStyle name="매_Boo2_인월중군소하천_소광수량_측구공" xfId="10061"/>
    <cellStyle name="매_Boo2_인월중군소하천_장신수량" xfId="10062"/>
    <cellStyle name="매_Boo2_인월중군소하천_장신수량_상수도" xfId="10063"/>
    <cellStyle name="매_Boo2_인월중군소하천_장신수량_측구공" xfId="10064"/>
    <cellStyle name="매_Boo2_인월중군소하천_측구공" xfId="10065"/>
    <cellStyle name="매_Boo2_장신수량" xfId="10066"/>
    <cellStyle name="매_Boo2_장신수량_상수도" xfId="10067"/>
    <cellStyle name="매_Boo2_장신수량_측구공" xfId="10068"/>
    <cellStyle name="매_Boo2_측구공" xfId="10069"/>
    <cellStyle name="매_Book2" xfId="10070"/>
    <cellStyle name="매_Book2_도로수량양식" xfId="10071"/>
    <cellStyle name="매_Book2_도로수량양식_백련수량" xfId="10072"/>
    <cellStyle name="매_Book2_도로수량양식_백련수량_상수도" xfId="10073"/>
    <cellStyle name="매_Book2_도로수량양식_백련수량_측구공" xfId="10074"/>
    <cellStyle name="매_Book2_도로수량양식_상수도" xfId="10075"/>
    <cellStyle name="매_Book2_도로수량양식_소광수량" xfId="10076"/>
    <cellStyle name="매_Book2_도로수량양식_소광수량_상수도" xfId="10077"/>
    <cellStyle name="매_Book2_도로수량양식_소광수량_측구공" xfId="10078"/>
    <cellStyle name="매_Book2_도로수량양식_장신수량" xfId="10079"/>
    <cellStyle name="매_Book2_도로수량양식_장신수량_상수도" xfId="10080"/>
    <cellStyle name="매_Book2_도로수량양식_장신수량_측구공" xfId="10081"/>
    <cellStyle name="매_Book2_도로수량양식_측구공" xfId="10082"/>
    <cellStyle name="매_Book2_백련수량" xfId="10083"/>
    <cellStyle name="매_Book2_백련수량_상수도" xfId="10084"/>
    <cellStyle name="매_Book2_백련수량_측구공" xfId="10085"/>
    <cellStyle name="매_Book2_상수도" xfId="10086"/>
    <cellStyle name="매_Book2_소광수량" xfId="10087"/>
    <cellStyle name="매_Book2_소광수량_상수도" xfId="10088"/>
    <cellStyle name="매_Book2_소광수량_측구공" xfId="10089"/>
    <cellStyle name="매_Book2_수량산출" xfId="10090"/>
    <cellStyle name="매_Book2_수량산출_백련수량" xfId="10091"/>
    <cellStyle name="매_Book2_수량산출_백련수량_상수도" xfId="10092"/>
    <cellStyle name="매_Book2_수량산출_백련수량_측구공" xfId="10093"/>
    <cellStyle name="매_Book2_수량산출_상수도" xfId="10094"/>
    <cellStyle name="매_Book2_수량산출_소광수량" xfId="10095"/>
    <cellStyle name="매_Book2_수량산출_소광수량_상수도" xfId="10096"/>
    <cellStyle name="매_Book2_수량산출_소광수량_측구공" xfId="10097"/>
    <cellStyle name="매_Book2_수량산출_장신수량" xfId="10098"/>
    <cellStyle name="매_Book2_수량산출_장신수량_상수도" xfId="10099"/>
    <cellStyle name="매_Book2_수량산출_장신수량_측구공" xfId="10100"/>
    <cellStyle name="매_Book2_수량산출_측구공" xfId="10101"/>
    <cellStyle name="매_Book2_인월중군소하천" xfId="10102"/>
    <cellStyle name="매_Book2_인월중군소하천_백련수량" xfId="10103"/>
    <cellStyle name="매_Book2_인월중군소하천_백련수량_상수도" xfId="10104"/>
    <cellStyle name="매_Book2_인월중군소하천_백련수량_측구공" xfId="10105"/>
    <cellStyle name="매_Book2_인월중군소하천_상수도" xfId="10106"/>
    <cellStyle name="매_Book2_인월중군소하천_소광수량" xfId="10107"/>
    <cellStyle name="매_Book2_인월중군소하천_소광수량_상수도" xfId="10108"/>
    <cellStyle name="매_Book2_인월중군소하천_소광수량_측구공" xfId="10109"/>
    <cellStyle name="매_Book2_인월중군소하천_장신수량" xfId="10110"/>
    <cellStyle name="매_Book2_인월중군소하천_장신수량_상수도" xfId="10111"/>
    <cellStyle name="매_Book2_인월중군소하천_장신수량_측구공" xfId="10112"/>
    <cellStyle name="매_Book2_인월중군소하천_측구공" xfId="10113"/>
    <cellStyle name="매_Book2_장신수량" xfId="10114"/>
    <cellStyle name="매_Book2_장신수량_상수도" xfId="10115"/>
    <cellStyle name="매_Book2_장신수량_측구공" xfId="10116"/>
    <cellStyle name="매_Book2_측구공" xfId="10117"/>
    <cellStyle name="매_Book4" xfId="10118"/>
    <cellStyle name="매_Book4_도로수량양식" xfId="10119"/>
    <cellStyle name="매_Book4_도로수량양식_백련수량" xfId="10120"/>
    <cellStyle name="매_Book4_도로수량양식_백련수량_상수도" xfId="10121"/>
    <cellStyle name="매_Book4_도로수량양식_백련수량_측구공" xfId="10122"/>
    <cellStyle name="매_Book4_도로수량양식_상수도" xfId="10123"/>
    <cellStyle name="매_Book4_도로수량양식_소광수량" xfId="10124"/>
    <cellStyle name="매_Book4_도로수량양식_소광수량_상수도" xfId="10125"/>
    <cellStyle name="매_Book4_도로수량양식_소광수량_측구공" xfId="10126"/>
    <cellStyle name="매_Book4_도로수량양식_장신수량" xfId="10127"/>
    <cellStyle name="매_Book4_도로수량양식_장신수량_상수도" xfId="10128"/>
    <cellStyle name="매_Book4_도로수량양식_장신수량_측구공" xfId="10129"/>
    <cellStyle name="매_Book4_도로수량양식_측구공" xfId="10130"/>
    <cellStyle name="매_Book4_백련수량" xfId="10131"/>
    <cellStyle name="매_Book4_백련수량_상수도" xfId="10132"/>
    <cellStyle name="매_Book4_백련수량_측구공" xfId="10133"/>
    <cellStyle name="매_Book4_상수도" xfId="10134"/>
    <cellStyle name="매_Book4_소광수량" xfId="10135"/>
    <cellStyle name="매_Book4_소광수량_상수도" xfId="10136"/>
    <cellStyle name="매_Book4_소광수량_측구공" xfId="10137"/>
    <cellStyle name="매_Book4_수량산출" xfId="10138"/>
    <cellStyle name="매_Book4_수량산출_백련수량" xfId="10139"/>
    <cellStyle name="매_Book4_수량산출_백련수량_상수도" xfId="10140"/>
    <cellStyle name="매_Book4_수량산출_백련수량_측구공" xfId="10141"/>
    <cellStyle name="매_Book4_수량산출_상수도" xfId="10142"/>
    <cellStyle name="매_Book4_수량산출_소광수량" xfId="10143"/>
    <cellStyle name="매_Book4_수량산출_소광수량_상수도" xfId="10144"/>
    <cellStyle name="매_Book4_수량산출_소광수량_측구공" xfId="10145"/>
    <cellStyle name="매_Book4_수량산출_장신수량" xfId="10146"/>
    <cellStyle name="매_Book4_수량산출_장신수량_상수도" xfId="10147"/>
    <cellStyle name="매_Book4_수량산출_장신수량_측구공" xfId="10148"/>
    <cellStyle name="매_Book4_수량산출_측구공" xfId="10149"/>
    <cellStyle name="매_Book4_인월중군소하천" xfId="10150"/>
    <cellStyle name="매_Book4_인월중군소하천_백련수량" xfId="10151"/>
    <cellStyle name="매_Book4_인월중군소하천_백련수량_상수도" xfId="10152"/>
    <cellStyle name="매_Book4_인월중군소하천_백련수량_측구공" xfId="10153"/>
    <cellStyle name="매_Book4_인월중군소하천_상수도" xfId="10154"/>
    <cellStyle name="매_Book4_인월중군소하천_소광수량" xfId="10155"/>
    <cellStyle name="매_Book4_인월중군소하천_소광수량_상수도" xfId="10156"/>
    <cellStyle name="매_Book4_인월중군소하천_소광수량_측구공" xfId="10157"/>
    <cellStyle name="매_Book4_인월중군소하천_장신수량" xfId="10158"/>
    <cellStyle name="매_Book4_인월중군소하천_장신수량_상수도" xfId="10159"/>
    <cellStyle name="매_Book4_인월중군소하천_장신수량_측구공" xfId="10160"/>
    <cellStyle name="매_Book4_인월중군소하천_측구공" xfId="10161"/>
    <cellStyle name="매_Book4_장신수량" xfId="10162"/>
    <cellStyle name="매_Book4_장신수량_상수도" xfId="10163"/>
    <cellStyle name="매_Book4_장신수량_측구공" xfId="10164"/>
    <cellStyle name="매_Book4_측구공" xfId="10165"/>
    <cellStyle name="매_수량전체" xfId="10166"/>
    <cellStyle name="매_수량전체_도로수량양식" xfId="10167"/>
    <cellStyle name="매_수량전체_도로수량양식_백련수량" xfId="10168"/>
    <cellStyle name="매_수량전체_도로수량양식_백련수량_상수도" xfId="10169"/>
    <cellStyle name="매_수량전체_도로수량양식_백련수량_측구공" xfId="10170"/>
    <cellStyle name="매_수량전체_도로수량양식_상수도" xfId="10171"/>
    <cellStyle name="매_수량전체_도로수량양식_소광수량" xfId="10172"/>
    <cellStyle name="매_수량전체_도로수량양식_소광수량_상수도" xfId="10173"/>
    <cellStyle name="매_수량전체_도로수량양식_소광수량_측구공" xfId="10174"/>
    <cellStyle name="매_수량전체_도로수량양식_장신수량" xfId="10175"/>
    <cellStyle name="매_수량전체_도로수량양식_장신수량_상수도" xfId="10176"/>
    <cellStyle name="매_수량전체_도로수량양식_장신수량_측구공" xfId="10177"/>
    <cellStyle name="매_수량전체_도로수량양식_측구공" xfId="10178"/>
    <cellStyle name="매_수량전체_백련수량" xfId="10179"/>
    <cellStyle name="매_수량전체_백련수량_상수도" xfId="10180"/>
    <cellStyle name="매_수량전체_백련수량_측구공" xfId="10181"/>
    <cellStyle name="매_수량전체_상수도" xfId="10182"/>
    <cellStyle name="매_수량전체_소광수량" xfId="10183"/>
    <cellStyle name="매_수량전체_소광수량_상수도" xfId="10184"/>
    <cellStyle name="매_수량전체_소광수량_측구공" xfId="10185"/>
    <cellStyle name="매_수량전체_수량산출" xfId="10186"/>
    <cellStyle name="매_수량전체_수량산출_백련수량" xfId="10187"/>
    <cellStyle name="매_수량전체_수량산출_백련수량_상수도" xfId="10188"/>
    <cellStyle name="매_수량전체_수량산출_백련수량_측구공" xfId="10189"/>
    <cellStyle name="매_수량전체_수량산출_상수도" xfId="10190"/>
    <cellStyle name="매_수량전체_수량산출_소광수량" xfId="10191"/>
    <cellStyle name="매_수량전체_수량산출_소광수량_상수도" xfId="10192"/>
    <cellStyle name="매_수량전체_수량산출_소광수량_측구공" xfId="10193"/>
    <cellStyle name="매_수량전체_수량산출_장신수량" xfId="10194"/>
    <cellStyle name="매_수량전체_수량산출_장신수량_상수도" xfId="10195"/>
    <cellStyle name="매_수량전체_수량산출_장신수량_측구공" xfId="10196"/>
    <cellStyle name="매_수량전체_수량산출_측구공" xfId="10197"/>
    <cellStyle name="매_수량전체_인월중군소하천" xfId="10198"/>
    <cellStyle name="매_수량전체_인월중군소하천_백련수량" xfId="10199"/>
    <cellStyle name="매_수량전체_인월중군소하천_백련수량_상수도" xfId="10200"/>
    <cellStyle name="매_수량전체_인월중군소하천_백련수량_측구공" xfId="10201"/>
    <cellStyle name="매_수량전체_인월중군소하천_상수도" xfId="10202"/>
    <cellStyle name="매_수량전체_인월중군소하천_소광수량" xfId="10203"/>
    <cellStyle name="매_수량전체_인월중군소하천_소광수량_상수도" xfId="10204"/>
    <cellStyle name="매_수량전체_인월중군소하천_소광수량_측구공" xfId="10205"/>
    <cellStyle name="매_수량전체_인월중군소하천_장신수량" xfId="10206"/>
    <cellStyle name="매_수량전체_인월중군소하천_장신수량_상수도" xfId="10207"/>
    <cellStyle name="매_수량전체_인월중군소하천_장신수량_측구공" xfId="10208"/>
    <cellStyle name="매_수량전체_인월중군소하천_측구공" xfId="10209"/>
    <cellStyle name="매_수량전체_장신수량" xfId="10210"/>
    <cellStyle name="매_수량전체_장신수량_상수도" xfId="10211"/>
    <cellStyle name="매_수량전체_장신수량_측구공" xfId="10212"/>
    <cellStyle name="매_수량전체_측구공" xfId="10213"/>
    <cellStyle name="메모" xfId="1974" builtinId="10" customBuiltin="1"/>
    <cellStyle name="메모 10" xfId="30055"/>
    <cellStyle name="메모 11" xfId="30056"/>
    <cellStyle name="메모 12" xfId="30057"/>
    <cellStyle name="메모 13" xfId="30058"/>
    <cellStyle name="메모 14" xfId="30059"/>
    <cellStyle name="메모 15" xfId="30060"/>
    <cellStyle name="메모 2" xfId="30061"/>
    <cellStyle name="메모 3" xfId="30062"/>
    <cellStyle name="메모 4" xfId="30063"/>
    <cellStyle name="메모 5" xfId="30064"/>
    <cellStyle name="메모 6" xfId="30065"/>
    <cellStyle name="메모 7" xfId="30066"/>
    <cellStyle name="메모 8" xfId="30067"/>
    <cellStyle name="메모 9" xfId="30068"/>
    <cellStyle name="묮뎋 [0.00]_NT Server " xfId="10214"/>
    <cellStyle name="묮뎋_NT Server " xfId="10215"/>
    <cellStyle name="믅됞 [0.00]_laroux" xfId="1975"/>
    <cellStyle name="믅됞_laroux" xfId="1976"/>
    <cellStyle name="배분" xfId="1977"/>
    <cellStyle name="백" xfId="1978"/>
    <cellStyle name="백 " xfId="1979"/>
    <cellStyle name="백 2" xfId="30069"/>
    <cellStyle name="백 3" xfId="30070"/>
    <cellStyle name="백 4" xfId="30071"/>
    <cellStyle name="백_20030218144011020-E1C865BF" xfId="30072"/>
    <cellStyle name="백_20030218144011020-E1C865BF 2" xfId="30073"/>
    <cellStyle name="백_20030218144011020-E1C865BF 3" xfId="30074"/>
    <cellStyle name="백_20030218144011020-E1C865BF 4" xfId="30075"/>
    <cellStyle name="백_20030218144011020-E1C865BF_CC-02 본관기초굴착 예상" xfId="30076"/>
    <cellStyle name="백_20030218144011020-E1C865BF_CC-02 본관기초굴착 예상 2" xfId="30077"/>
    <cellStyle name="백_20030218144011020-E1C865BF_CC-02 본관기초굴착 예상 3" xfId="30078"/>
    <cellStyle name="백_20030218144011020-E1C865BF_CC-02 본관기초굴착 예상 4" xfId="30079"/>
    <cellStyle name="백_20030218144011020-E1C865BF_CC-02 본관기초굴착 예상_당진78-연돌-개략공사비" xfId="30080"/>
    <cellStyle name="백_20030218144011020-E1C865BF_CC-02 본관기초굴착 예상_당진78-연돌-개략공사비 2" xfId="30081"/>
    <cellStyle name="백_20030218144011020-E1C865BF_CC-02 본관기초굴착 예상_당진78-연돌-개략공사비 3" xfId="30082"/>
    <cellStyle name="백_20030218144011020-E1C865BF_CC-02 본관기초굴착 예상_당진78-연돌-개략공사비 4" xfId="30083"/>
    <cellStyle name="백_20030218144011020-E1C865BF_당진78-연돌-개략공사비" xfId="30084"/>
    <cellStyle name="백_20030218144011020-E1C865BF_당진78-연돌-개략공사비 2" xfId="30085"/>
    <cellStyle name="백_20030218144011020-E1C865BF_당진78-연돌-개략공사비 3" xfId="30086"/>
    <cellStyle name="백_20030218144011020-E1C865BF_당진78-연돌-개략공사비 4" xfId="30087"/>
    <cellStyle name="백_20030218144011020-E1C865BF_본관기초굴착 예상도급" xfId="30088"/>
    <cellStyle name="백_20030218144011020-E1C865BF_본관기초굴착 예상도급 2" xfId="30089"/>
    <cellStyle name="백_20030218144011020-E1C865BF_본관기초굴착 예상도급 3" xfId="30090"/>
    <cellStyle name="백_20030218144011020-E1C865BF_본관기초굴착 예상도급 4" xfId="30091"/>
    <cellStyle name="백_20030218144011020-E1C865BF_본관기초굴착 예상도급_당진78-연돌-개략공사비" xfId="30092"/>
    <cellStyle name="백_20030218144011020-E1C865BF_본관기초굴착 예상도급_당진78-연돌-개략공사비 2" xfId="30093"/>
    <cellStyle name="백_20030218144011020-E1C865BF_본관기초굴착 예상도급_당진78-연돌-개략공사비 3" xfId="30094"/>
    <cellStyle name="백_20030218144011020-E1C865BF_본관기초굴착 예상도급_당진78-연돌-개략공사비 4" xfId="30095"/>
    <cellStyle name="백_2005년도 폐고무아스콘" xfId="30096"/>
    <cellStyle name="백_2005년도 폐고무아스콘_동두천A" xfId="44339"/>
    <cellStyle name="백_2005년도 폐고무아스콘_동두천A_동두천D_OK" xfId="44340"/>
    <cellStyle name="백_22bl3lot수량산출" xfId="10216"/>
    <cellStyle name="백_22수량산출서(총괄)" xfId="10217"/>
    <cellStyle name="백_22수량산출서(총괄)_수량산출서-단남초등학교" xfId="10218"/>
    <cellStyle name="백_22수량산출서(총괄)_수량산출서-서중학교" xfId="10219"/>
    <cellStyle name="백_22수량산출서(총괄)_폐기물수량산출서(서중,중원)" xfId="10220"/>
    <cellStyle name="백_3.우수" xfId="30097"/>
    <cellStyle name="백_Book1" xfId="10221"/>
    <cellStyle name="백_Book1_20050414" xfId="10222"/>
    <cellStyle name="백_Book1_포장품의" xfId="10223"/>
    <cellStyle name="백_CC-02 본관기초굴착 예상" xfId="30098"/>
    <cellStyle name="백_CC-02 본관기초굴착 예상 2" xfId="30099"/>
    <cellStyle name="백_CC-02 본관기초굴착 예상 3" xfId="30100"/>
    <cellStyle name="백_CC-02 본관기초굴착 예상 4" xfId="30101"/>
    <cellStyle name="백_CC-02 본관기초굴착 예상_당진78-연돌-개략공사비" xfId="30102"/>
    <cellStyle name="백_CC-02 본관기초굴착 예상_당진78-연돌-개략공사비 2" xfId="30103"/>
    <cellStyle name="백_CC-02 본관기초굴착 예상_당진78-연돌-개략공사비 3" xfId="30104"/>
    <cellStyle name="백_CC-02 본관기초굴착 예상_당진78-연돌-개략공사비 4" xfId="30105"/>
    <cellStyle name="백_PRS 교량 거더-최종 결과-수정" xfId="30106"/>
    <cellStyle name="백_SOFT EXPO(항목집계)" xfId="30107"/>
    <cellStyle name="백_SW" xfId="30108"/>
    <cellStyle name="백_sw,hw" xfId="30109"/>
    <cellStyle name="백_SW_동두천A" xfId="44341"/>
    <cellStyle name="백_SW_동두천A_동두천D_OK" xfId="44342"/>
    <cellStyle name="백_경기도박물관_민속생활실전시물(제출최종)" xfId="30110"/>
    <cellStyle name="백_국립서울과학관 상설전시관-퍼펙트-디스켓" xfId="30111"/>
    <cellStyle name="백_내역서(조선왕궁유물전시관)" xfId="10224"/>
    <cellStyle name="백_내역서(조선왕궁유물전시관)_동두천A" xfId="44343"/>
    <cellStyle name="백_내역서(조선왕궁유물전시관)_동두천A_동두천D_OK" xfId="44344"/>
    <cellStyle name="백_내역서(조선왕궁유물전시관)_적정임대료_산정_20120215" xfId="44345"/>
    <cellStyle name="백_당진78-연돌-개략공사비" xfId="30112"/>
    <cellStyle name="백_당진78-연돌-개략공사비 2" xfId="30113"/>
    <cellStyle name="백_당진78-연돌-개략공사비 3" xfId="30114"/>
    <cellStyle name="백_당진78-연돌-개략공사비 4" xfId="30115"/>
    <cellStyle name="백_도로" xfId="10225"/>
    <cellStyle name="백_동두천A" xfId="44346"/>
    <cellStyle name="백_동두천A_동두천D_OK" xfId="44347"/>
    <cellStyle name="백_본관기초굴착 예상도급" xfId="30116"/>
    <cellStyle name="백_본관기초굴착 예상도급 2" xfId="30117"/>
    <cellStyle name="백_본관기초굴착 예상도급 3" xfId="30118"/>
    <cellStyle name="백_본관기초굴착 예상도급 4" xfId="30119"/>
    <cellStyle name="백_본관기초굴착 예상도급_당진78-연돌-개략공사비" xfId="30120"/>
    <cellStyle name="백_본관기초굴착 예상도급_당진78-연돌-개략공사비 2" xfId="30121"/>
    <cellStyle name="백_본관기초굴착 예상도급_당진78-연돌-개략공사비 3" xfId="30122"/>
    <cellStyle name="백_본관기초굴착 예상도급_당진78-연돌-개략공사비 4" xfId="30123"/>
    <cellStyle name="백_부대초안" xfId="10226"/>
    <cellStyle name="백_부대초안_20050414" xfId="10227"/>
    <cellStyle name="백_부대초안_견적의뢰" xfId="10228"/>
    <cellStyle name="백_부대초안_견적의뢰_20050414" xfId="10229"/>
    <cellStyle name="백_부대초안_견적의뢰_포장품의" xfId="10230"/>
    <cellStyle name="백_부대초안_김포투찰" xfId="10231"/>
    <cellStyle name="백_부대초안_김포투찰_견적의뢰" xfId="10232"/>
    <cellStyle name="백_부대초안_김포투찰_견적의뢰_20050414" xfId="10233"/>
    <cellStyle name="백_부대초안_김포투찰_견적의뢰_포장품의" xfId="10234"/>
    <cellStyle name="백_부대초안_포장품의" xfId="10235"/>
    <cellStyle name="백_사인물 작업" xfId="30124"/>
    <cellStyle name="백_사인물 작업_동두천A" xfId="44348"/>
    <cellStyle name="백_사인물 작업_동두천A_동두천D_OK" xfId="44349"/>
    <cellStyle name="백_산청군한약박물관_작업" xfId="30125"/>
    <cellStyle name="백_산청군한약박물관_작업_동두천A" xfId="44350"/>
    <cellStyle name="백_산청군한약박물관_작업_동두천A_동두천D_OK" xfId="44351"/>
    <cellStyle name="백_산청군한약박물관_작업-CD" xfId="30126"/>
    <cellStyle name="백_산청군한약박물관_작업-CD_동두천A" xfId="44352"/>
    <cellStyle name="백_산청군한약박물관_작업-CD_동두천A_동두천D_OK" xfId="44353"/>
    <cellStyle name="백_설계내역(10종-전시과학)-작업" xfId="30127"/>
    <cellStyle name="백_소프트엑스포(안내데스크)" xfId="30128"/>
    <cellStyle name="백_슬기샘도서관(장안) 탐구과학 전시실" xfId="30129"/>
    <cellStyle name="백_슬기샘도서관(장안) 탐구과학 전시실-충무용사촌00" xfId="30130"/>
    <cellStyle name="백_신라인의 숨결전시관 실시설계" xfId="30131"/>
    <cellStyle name="백_신진상가" xfId="30132"/>
    <cellStyle name="백_신진상가 현대화사업" xfId="30133"/>
    <cellStyle name="백_신진상가 현대화사업_동두천A" xfId="44354"/>
    <cellStyle name="백_신진상가 현대화사업_동두천A_동두천D_OK" xfId="44355"/>
    <cellStyle name="백_신진상가_동두천A" xfId="44356"/>
    <cellStyle name="백_신진상가_동두천A_동두천D_OK" xfId="44357"/>
    <cellStyle name="백_안동 유교문화-1" xfId="44358"/>
    <cellStyle name="백_역사박물관출토복식제작설치(최종)" xfId="30134"/>
    <cellStyle name="백_역사박물관출토복식제작설치(최종)_동두천A" xfId="44359"/>
    <cellStyle name="백_역사박물관출토복식제작설치(최종)_동두천A_동두천D_OK" xfId="44360"/>
    <cellStyle name="백_영양민물생태관-수정" xfId="30135"/>
    <cellStyle name="백_영양민물생태관-수정디스켓" xfId="30136"/>
    <cellStyle name="백_우수1(변경)" xfId="30137"/>
    <cellStyle name="백_우수공" xfId="30138"/>
    <cellStyle name="백_일위진행중" xfId="30139"/>
    <cellStyle name="백_적정임대료_산정_20120215" xfId="44361"/>
    <cellStyle name="백_제2세월교" xfId="30140"/>
    <cellStyle name="백_제2세월교_동두천A" xfId="44362"/>
    <cellStyle name="백_제2세월교_동두천A_동두천D_OK" xfId="44363"/>
    <cellStyle name="백_제일평화시장환경개선사업(최종)" xfId="30141"/>
    <cellStyle name="백_제일평화시장환경개선사업-disket" xfId="30142"/>
    <cellStyle name="백_제일평화시장환경개선사업-disket_동두천A" xfId="44364"/>
    <cellStyle name="백_제일평화시장환경개선사업-disket_동두천A_동두천D_OK" xfId="44365"/>
    <cellStyle name="백_지역혁신박람회 전력간선" xfId="30143"/>
    <cellStyle name="백_차량규제블럭" xfId="44366"/>
    <cellStyle name="백_초촌면 송국리 선사주거지(최종)" xfId="30144"/>
    <cellStyle name="백_칼라아스콘-최종" xfId="30145"/>
    <cellStyle name="백_칼라아스콘-최종_동두천A" xfId="44367"/>
    <cellStyle name="백_칼라아스콘-최종_동두천A_동두천D_OK" xfId="44368"/>
    <cellStyle name="백_토목내역서" xfId="10236"/>
    <cellStyle name="백_토목내역서_20050414" xfId="10237"/>
    <cellStyle name="백_토목내역서_도로" xfId="10238"/>
    <cellStyle name="백_토목내역서_부대초안" xfId="10239"/>
    <cellStyle name="백_토목내역서_부대초안_20050414" xfId="10240"/>
    <cellStyle name="백_토목내역서_부대초안_견적의뢰" xfId="10241"/>
    <cellStyle name="백_토목내역서_부대초안_견적의뢰_20050414" xfId="10242"/>
    <cellStyle name="백_토목내역서_부대초안_견적의뢰_포장품의" xfId="10243"/>
    <cellStyle name="백_토목내역서_부대초안_김포투찰" xfId="10244"/>
    <cellStyle name="백_토목내역서_부대초안_김포투찰_견적의뢰" xfId="10245"/>
    <cellStyle name="백_토목내역서_부대초안_김포투찰_견적의뢰_20050414" xfId="10246"/>
    <cellStyle name="백_토목내역서_부대초안_김포투찰_견적의뢰_포장품의" xfId="10247"/>
    <cellStyle name="백_토목내역서_부대초안_포장품의" xfId="10248"/>
    <cellStyle name="백_토목내역서_포장품의" xfId="10249"/>
    <cellStyle name="백_화개장터시설내역서최종)" xfId="10250"/>
    <cellStyle name="백_화개장터장옥내역서" xfId="10251"/>
    <cellStyle name="백_화개장터장옥내역서_동두천A" xfId="44369"/>
    <cellStyle name="백_화개장터장옥내역서_동두천A_동두천D_OK" xfId="44370"/>
    <cellStyle name="백_화개장터장옥내역서_적정임대료_산정_20120215" xfId="44371"/>
    <cellStyle name="백분율 [△1]" xfId="1980"/>
    <cellStyle name="백분율 [△2]" xfId="1981"/>
    <cellStyle name="백분율 [0]" xfId="1982"/>
    <cellStyle name="백분율 [0] 2" xfId="10252"/>
    <cellStyle name="백분율 [0] 2 2" xfId="30146"/>
    <cellStyle name="백분율 [0] 2 3" xfId="30147"/>
    <cellStyle name="백분율 [0] 3" xfId="30148"/>
    <cellStyle name="백분율 [0] 3 2" xfId="30149"/>
    <cellStyle name="백분율 [0] 3 3" xfId="30150"/>
    <cellStyle name="백분율 [0] 4" xfId="30151"/>
    <cellStyle name="백분율 [0] 4 2" xfId="30152"/>
    <cellStyle name="백분율 [0] 4 3" xfId="30153"/>
    <cellStyle name="백분율 [0] 5" xfId="30154"/>
    <cellStyle name="백분율 [0] 5 2" xfId="30155"/>
    <cellStyle name="백분율 [0] 5 3" xfId="30156"/>
    <cellStyle name="백분율 [0] 6" xfId="30157"/>
    <cellStyle name="백분율 [0] 6 2" xfId="30158"/>
    <cellStyle name="백분율 [0] 6 3" xfId="30159"/>
    <cellStyle name="백분율 [2]" xfId="1983"/>
    <cellStyle name="백분율 [2] 2" xfId="30160"/>
    <cellStyle name="백분율 [2] 2 2" xfId="30161"/>
    <cellStyle name="백분율 [2] 2 3" xfId="30162"/>
    <cellStyle name="백분율 [2] 3" xfId="30163"/>
    <cellStyle name="백분율 [2] 3 2" xfId="30164"/>
    <cellStyle name="백분율 [2] 3 3" xfId="30165"/>
    <cellStyle name="백분율 [2] 4" xfId="30166"/>
    <cellStyle name="백분율 [2] 4 2" xfId="30167"/>
    <cellStyle name="백분율 [2] 4 3" xfId="30168"/>
    <cellStyle name="백분율 [2] 5" xfId="30169"/>
    <cellStyle name="백분율 [2] 5 2" xfId="30170"/>
    <cellStyle name="백분율 [2] 5 3" xfId="30171"/>
    <cellStyle name="백분율 [2] 6" xfId="30172"/>
    <cellStyle name="백분율 [2] 6 2" xfId="30173"/>
    <cellStyle name="백분율 [2] 6 3" xfId="30174"/>
    <cellStyle name="백분율 10" xfId="30175"/>
    <cellStyle name="백분율 10 2" xfId="10253"/>
    <cellStyle name="백분율 10 3" xfId="35148"/>
    <cellStyle name="백분율 11" xfId="37157"/>
    <cellStyle name="백분율 12" xfId="44372"/>
    <cellStyle name="백분율 13" xfId="44373"/>
    <cellStyle name="백분율 13 2" xfId="37113"/>
    <cellStyle name="백분율 14" xfId="44374"/>
    <cellStyle name="백분율 15" xfId="44375"/>
    <cellStyle name="백분율 16" xfId="44376"/>
    <cellStyle name="백분율 17" xfId="44377"/>
    <cellStyle name="백분율 18" xfId="44378"/>
    <cellStyle name="백분율 19" xfId="44379"/>
    <cellStyle name="백분율 2" xfId="1984"/>
    <cellStyle name="백분율 2 2" xfId="1985"/>
    <cellStyle name="백분율 2 2 2" xfId="30176"/>
    <cellStyle name="백분율 2 2 2 2" xfId="37107"/>
    <cellStyle name="백분율 2 3" xfId="30177"/>
    <cellStyle name="백분율 2 4" xfId="30178"/>
    <cellStyle name="백분율 20" xfId="44380"/>
    <cellStyle name="백분율 21" xfId="44381"/>
    <cellStyle name="백분율 22" xfId="44382"/>
    <cellStyle name="백분율 23" xfId="44383"/>
    <cellStyle name="백분율 24" xfId="44384"/>
    <cellStyle name="백분율 25" xfId="44385"/>
    <cellStyle name="백분율 26" xfId="44386"/>
    <cellStyle name="백분율 3" xfId="1986"/>
    <cellStyle name="백분율 3 2" xfId="30179"/>
    <cellStyle name="백분율 3 3" xfId="30180"/>
    <cellStyle name="백분율 4" xfId="1987"/>
    <cellStyle name="백분율 5" xfId="10254"/>
    <cellStyle name="백분율 6" xfId="10255"/>
    <cellStyle name="백분율 7" xfId="10256"/>
    <cellStyle name="백분율 8" xfId="30181"/>
    <cellStyle name="백분율 9" xfId="36889"/>
    <cellStyle name="백분율［△1］" xfId="1988"/>
    <cellStyle name="백분율［△2］" xfId="1989"/>
    <cellStyle name="백분율1" xfId="30182"/>
    <cellStyle name="밸_x0001_" xfId="30183"/>
    <cellStyle name="밸_x0001_ 2" xfId="30184"/>
    <cellStyle name="벭?_Q1 PRODUCT ACTUAL_4월 (2)" xfId="10257"/>
    <cellStyle name="보고서 제목" xfId="44387"/>
    <cellStyle name="보통" xfId="1990" builtinId="28" customBuiltin="1"/>
    <cellStyle name="보통 10" xfId="30185"/>
    <cellStyle name="보통 11" xfId="30186"/>
    <cellStyle name="보통 12" xfId="30187"/>
    <cellStyle name="보통 13" xfId="30188"/>
    <cellStyle name="보통 14" xfId="30189"/>
    <cellStyle name="보통 15" xfId="30190"/>
    <cellStyle name="보통 2" xfId="30191"/>
    <cellStyle name="보통 3" xfId="30192"/>
    <cellStyle name="보통 4" xfId="30193"/>
    <cellStyle name="보통 5" xfId="30194"/>
    <cellStyle name="보통 6" xfId="30195"/>
    <cellStyle name="보통 7" xfId="30196"/>
    <cellStyle name="보통 8" xfId="30197"/>
    <cellStyle name="보통 9" xfId="30198"/>
    <cellStyle name="분기" xfId="10258"/>
    <cellStyle name="분기 2" xfId="30199"/>
    <cellStyle name="분기 3" xfId="30200"/>
    <cellStyle name="분기 4" xfId="30201"/>
    <cellStyle name="분수" xfId="10259"/>
    <cellStyle name="뷭?" xfId="1991"/>
    <cellStyle name="뷭? 2" xfId="30202"/>
    <cellStyle name="뷭? 3" xfId="30203"/>
    <cellStyle name="뷭? 4" xfId="30204"/>
    <cellStyle name="뷭? 5" xfId="30205"/>
    <cellStyle name="뷭? 6" xfId="30206"/>
    <cellStyle name="뷭? 7" xfId="30207"/>
    <cellStyle name="뷭? 8" xfId="30208"/>
    <cellStyle name="뷭?_?긚??_1" xfId="30209"/>
    <cellStyle name="빨간색" xfId="1992"/>
    <cellStyle name="빨간색 2" xfId="44388"/>
    <cellStyle name="빨강" xfId="1993"/>
    <cellStyle name="常规_cs802" xfId="10260"/>
    <cellStyle name="상단배분" xfId="30210"/>
    <cellStyle name="선택영역" xfId="1994"/>
    <cellStyle name="선택영역의 가운데로" xfId="1995"/>
    <cellStyle name="설계서" xfId="1996"/>
    <cellStyle name="설계서-내용" xfId="1997"/>
    <cellStyle name="설계서-내용 2" xfId="10261"/>
    <cellStyle name="설계서-내용 2 2" xfId="30211"/>
    <cellStyle name="설계서-내용 2 3" xfId="30212"/>
    <cellStyle name="설계서-내용 2 4" xfId="30213"/>
    <cellStyle name="설계서-내용_Sheet3" xfId="10262"/>
    <cellStyle name="설계서-내용-소수점" xfId="1998"/>
    <cellStyle name="설계서-내용-소수점 2" xfId="10263"/>
    <cellStyle name="설계서-내용-소수점 2 2" xfId="30214"/>
    <cellStyle name="설계서-내용-소수점 2 3" xfId="30215"/>
    <cellStyle name="설계서-내용-소수점 2 4" xfId="30216"/>
    <cellStyle name="설계서-내용-소수점_Sheet3" xfId="10264"/>
    <cellStyle name="설계서-내용-우" xfId="1999"/>
    <cellStyle name="설계서-내용-우 2" xfId="44389"/>
    <cellStyle name="설계서-내용-좌" xfId="2000"/>
    <cellStyle name="설계서-내용-좌 2" xfId="44390"/>
    <cellStyle name="설계서-소제목" xfId="2001"/>
    <cellStyle name="설계서-소제목 2" xfId="10265"/>
    <cellStyle name="설계서-소제목 2 2" xfId="30217"/>
    <cellStyle name="설계서-소제목 2 3" xfId="30218"/>
    <cellStyle name="설계서-소제목 2 4" xfId="30219"/>
    <cellStyle name="설계서-소제목_Sheet3" xfId="10266"/>
    <cellStyle name="설계서-타이틀" xfId="2002"/>
    <cellStyle name="설계서-항목" xfId="2003"/>
    <cellStyle name="설명 텍스트" xfId="2004" builtinId="53" customBuiltin="1"/>
    <cellStyle name="설명 텍스트 10" xfId="30220"/>
    <cellStyle name="설명 텍스트 11" xfId="30221"/>
    <cellStyle name="설명 텍스트 12" xfId="30222"/>
    <cellStyle name="설명 텍스트 13" xfId="30223"/>
    <cellStyle name="설명 텍스트 14" xfId="30224"/>
    <cellStyle name="설명 텍스트 15" xfId="30225"/>
    <cellStyle name="설명 텍스트 2" xfId="30226"/>
    <cellStyle name="설명 텍스트 3" xfId="30227"/>
    <cellStyle name="설명 텍스트 4" xfId="30228"/>
    <cellStyle name="설명 텍스트 5" xfId="30229"/>
    <cellStyle name="설명 텍스트 6" xfId="30230"/>
    <cellStyle name="설명 텍스트 7" xfId="30231"/>
    <cellStyle name="설명 텍스트 8" xfId="30232"/>
    <cellStyle name="설명 텍스트 9" xfId="30233"/>
    <cellStyle name="셀 확인" xfId="2005" builtinId="23" customBuiltin="1"/>
    <cellStyle name="셀 확인 10" xfId="30234"/>
    <cellStyle name="셀 확인 11" xfId="30235"/>
    <cellStyle name="셀 확인 12" xfId="30236"/>
    <cellStyle name="셀 확인 13" xfId="30237"/>
    <cellStyle name="셀 확인 14" xfId="30238"/>
    <cellStyle name="셀 확인 15" xfId="30239"/>
    <cellStyle name="셀 확인 2" xfId="30240"/>
    <cellStyle name="셀 확인 3" xfId="30241"/>
    <cellStyle name="셀 확인 4" xfId="30242"/>
    <cellStyle name="셀 확인 5" xfId="30243"/>
    <cellStyle name="셀 확인 6" xfId="30244"/>
    <cellStyle name="셀 확인 7" xfId="30245"/>
    <cellStyle name="셀 확인 8" xfId="30246"/>
    <cellStyle name="셀 확인 9" xfId="30247"/>
    <cellStyle name="셈迷?XLS!check_filesche|_x0005_" xfId="30248"/>
    <cellStyle name="소계(소수점0,10포)" xfId="30249"/>
    <cellStyle name="소계무늬" xfId="30250"/>
    <cellStyle name="소수" xfId="10267"/>
    <cellStyle name="소수3" xfId="10268"/>
    <cellStyle name="소수4" xfId="10269"/>
    <cellStyle name="소수점" xfId="2006"/>
    <cellStyle name="소숫점0" xfId="10270"/>
    <cellStyle name="소숫점3" xfId="10271"/>
    <cellStyle name="수당" xfId="2007"/>
    <cellStyle name="수당2" xfId="2008"/>
    <cellStyle name="수량" xfId="2009"/>
    <cellStyle name="수량1" xfId="2010"/>
    <cellStyle name="수목명" xfId="2011"/>
    <cellStyle name="수목명 2" xfId="44391"/>
    <cellStyle name="수산" xfId="2012"/>
    <cellStyle name="숫자" xfId="2013"/>
    <cellStyle name="숫자(R)" xfId="2014"/>
    <cellStyle name="숫자1" xfId="2015"/>
    <cellStyle name="숫자3" xfId="2016"/>
    <cellStyle name="쉼표 [0]" xfId="2017" builtinId="6"/>
    <cellStyle name="쉼표 [0] 10" xfId="10272"/>
    <cellStyle name="쉼표 [0] 10 10 2" xfId="37106"/>
    <cellStyle name="쉼표 [0] 10 2" xfId="11744"/>
    <cellStyle name="쉼표 [0] 10 2 2" xfId="44392"/>
    <cellStyle name="쉼표 [0] 10 3" xfId="37155"/>
    <cellStyle name="쉼표 [0] 10 4" xfId="37109"/>
    <cellStyle name="쉼표 [0] 11" xfId="37152"/>
    <cellStyle name="쉼표 [0] 18" xfId="37111"/>
    <cellStyle name="쉼표 [0] 2" xfId="2018"/>
    <cellStyle name="쉼표 [0] 2 10" xfId="10273"/>
    <cellStyle name="쉼표 [0] 2 11" xfId="10274"/>
    <cellStyle name="쉼표 [0] 2 12" xfId="10275"/>
    <cellStyle name="쉼표 [0] 2 13" xfId="10276"/>
    <cellStyle name="쉼표 [0] 2 14" xfId="33878"/>
    <cellStyle name="쉼표 [0] 2 15" xfId="33879"/>
    <cellStyle name="쉼표 [0] 2 15 2" xfId="35144"/>
    <cellStyle name="쉼표 [0] 2 16" xfId="44393"/>
    <cellStyle name="쉼표 [0] 2 2" xfId="2019"/>
    <cellStyle name="쉼표 [0] 2 2 2" xfId="44394"/>
    <cellStyle name="쉼표 [0] 2 2 2 2 3" xfId="37159"/>
    <cellStyle name="쉼표 [0] 2 23" xfId="37108"/>
    <cellStyle name="쉼표 [0] 2 3" xfId="2020"/>
    <cellStyle name="쉼표 [0] 2 3 10" xfId="10277"/>
    <cellStyle name="쉼표 [0] 2 3 11" xfId="10278"/>
    <cellStyle name="쉼표 [0] 2 3 2" xfId="10279"/>
    <cellStyle name="쉼표 [0] 2 3 3" xfId="10280"/>
    <cellStyle name="쉼표 [0] 2 3 4" xfId="10281"/>
    <cellStyle name="쉼표 [0] 2 3 5" xfId="10282"/>
    <cellStyle name="쉼표 [0] 2 3 6" xfId="10283"/>
    <cellStyle name="쉼표 [0] 2 3 7" xfId="10284"/>
    <cellStyle name="쉼표 [0] 2 3 8" xfId="10285"/>
    <cellStyle name="쉼표 [0] 2 3 9" xfId="10286"/>
    <cellStyle name="쉼표 [0] 2 4" xfId="2021"/>
    <cellStyle name="쉼표 [0] 2 4 10" xfId="10287"/>
    <cellStyle name="쉼표 [0] 2 4 2" xfId="10288"/>
    <cellStyle name="쉼표 [0] 2 4 3" xfId="10289"/>
    <cellStyle name="쉼표 [0] 2 4 4" xfId="10290"/>
    <cellStyle name="쉼표 [0] 2 4 5" xfId="10291"/>
    <cellStyle name="쉼표 [0] 2 4 6" xfId="10292"/>
    <cellStyle name="쉼표 [0] 2 4 7" xfId="10293"/>
    <cellStyle name="쉼표 [0] 2 4 8" xfId="10294"/>
    <cellStyle name="쉼표 [0] 2 4 9" xfId="10295"/>
    <cellStyle name="쉼표 [0] 2 5" xfId="2022"/>
    <cellStyle name="쉼표 [0] 2 5 10" xfId="10296"/>
    <cellStyle name="쉼표 [0] 2 5 2" xfId="10297"/>
    <cellStyle name="쉼표 [0] 2 5 3" xfId="10298"/>
    <cellStyle name="쉼표 [0] 2 5 4" xfId="10299"/>
    <cellStyle name="쉼표 [0] 2 5 5" xfId="10300"/>
    <cellStyle name="쉼표 [0] 2 5 6" xfId="10301"/>
    <cellStyle name="쉼표 [0] 2 5 7" xfId="10302"/>
    <cellStyle name="쉼표 [0] 2 5 8" xfId="10303"/>
    <cellStyle name="쉼표 [0] 2 5 9" xfId="10304"/>
    <cellStyle name="쉼표 [0] 2 6" xfId="2023"/>
    <cellStyle name="쉼표 [0] 2 6 10" xfId="10305"/>
    <cellStyle name="쉼표 [0] 2 6 2" xfId="10306"/>
    <cellStyle name="쉼표 [0] 2 6 3" xfId="10307"/>
    <cellStyle name="쉼표 [0] 2 6 4" xfId="10308"/>
    <cellStyle name="쉼표 [0] 2 6 5" xfId="10309"/>
    <cellStyle name="쉼표 [0] 2 6 6" xfId="10310"/>
    <cellStyle name="쉼표 [0] 2 6 7" xfId="10311"/>
    <cellStyle name="쉼표 [0] 2 6 8" xfId="10312"/>
    <cellStyle name="쉼표 [0] 2 6 9" xfId="10313"/>
    <cellStyle name="쉼표 [0] 2 7" xfId="2024"/>
    <cellStyle name="쉼표 [0] 2 7 10" xfId="10314"/>
    <cellStyle name="쉼표 [0] 2 7 2" xfId="10315"/>
    <cellStyle name="쉼표 [0] 2 7 3" xfId="10316"/>
    <cellStyle name="쉼표 [0] 2 7 4" xfId="10317"/>
    <cellStyle name="쉼표 [0] 2 7 5" xfId="10318"/>
    <cellStyle name="쉼표 [0] 2 7 6" xfId="10319"/>
    <cellStyle name="쉼표 [0] 2 7 7" xfId="10320"/>
    <cellStyle name="쉼표 [0] 2 7 8" xfId="10321"/>
    <cellStyle name="쉼표 [0] 2 7 9" xfId="10322"/>
    <cellStyle name="쉼표 [0] 2 8" xfId="2025"/>
    <cellStyle name="쉼표 [0] 2 8 10" xfId="10323"/>
    <cellStyle name="쉼표 [0] 2 8 2" xfId="10324"/>
    <cellStyle name="쉼표 [0] 2 8 3" xfId="10325"/>
    <cellStyle name="쉼표 [0] 2 8 4" xfId="10326"/>
    <cellStyle name="쉼표 [0] 2 8 5" xfId="10327"/>
    <cellStyle name="쉼표 [0] 2 8 6" xfId="10328"/>
    <cellStyle name="쉼표 [0] 2 8 7" xfId="10329"/>
    <cellStyle name="쉼표 [0] 2 8 8" xfId="10330"/>
    <cellStyle name="쉼표 [0] 2 8 9" xfId="10331"/>
    <cellStyle name="쉼표 [0] 2 9" xfId="10332"/>
    <cellStyle name="쉼표 [0] 22" xfId="10333"/>
    <cellStyle name="쉼표 [0] 24" xfId="37105"/>
    <cellStyle name="쉼표 [0] 3" xfId="2026"/>
    <cellStyle name="쉼표 [0] 3 2" xfId="2027"/>
    <cellStyle name="쉼표 [0] 3 2 2" xfId="11737"/>
    <cellStyle name="쉼표 [0] 3 3" xfId="35142"/>
    <cellStyle name="쉼표 [0] 3 4" xfId="37112"/>
    <cellStyle name="쉼표 [0] 4" xfId="2028"/>
    <cellStyle name="쉼표 [0] 4 2" xfId="33880"/>
    <cellStyle name="쉼표 [0] 4 3" xfId="37110"/>
    <cellStyle name="쉼표 [0] 5" xfId="10334"/>
    <cellStyle name="쉼표 [0] 5 2" xfId="10335"/>
    <cellStyle name="쉼표 [0] 5 2 2" xfId="33881"/>
    <cellStyle name="쉼표 [0] 5 2 3" xfId="33882"/>
    <cellStyle name="쉼표 [0] 5 2 4" xfId="33883"/>
    <cellStyle name="쉼표 [0] 5 2 5" xfId="33884"/>
    <cellStyle name="쉼표 [0] 5 3" xfId="44395"/>
    <cellStyle name="쉼표 [0] 6" xfId="2678"/>
    <cellStyle name="쉼표 [0] 6 2" xfId="37116"/>
    <cellStyle name="쉼표 [0] 7" xfId="2679"/>
    <cellStyle name="쉼표 [0] 8" xfId="37156"/>
    <cellStyle name="쉼표 [0] 9" xfId="37158"/>
    <cellStyle name="쉼표 [0]_문화부-배관" xfId="11746"/>
    <cellStyle name="쉼표 [0]_탈취장치(050311수정)" xfId="11738"/>
    <cellStyle name="스타일 1" xfId="2029"/>
    <cellStyle name="스타일 1 2" xfId="10336"/>
    <cellStyle name="스타일 1 2 2" xfId="35141"/>
    <cellStyle name="스타일 1 3" xfId="10337"/>
    <cellStyle name="스타일 1 4" xfId="33885"/>
    <cellStyle name="스타일 1 5" xfId="33886"/>
    <cellStyle name="스타일 1_한화미술관" xfId="10338"/>
    <cellStyle name="스타일 10" xfId="2030"/>
    <cellStyle name="스타일 10 2" xfId="33887"/>
    <cellStyle name="스타일 10 3" xfId="33888"/>
    <cellStyle name="스타일 100" xfId="2031"/>
    <cellStyle name="스타일 101" xfId="2032"/>
    <cellStyle name="스타일 102" xfId="2033"/>
    <cellStyle name="스타일 103" xfId="2034"/>
    <cellStyle name="스타일 104" xfId="2035"/>
    <cellStyle name="스타일 105" xfId="2036"/>
    <cellStyle name="스타일 106" xfId="2037"/>
    <cellStyle name="스타일 107" xfId="2038"/>
    <cellStyle name="스타일 108" xfId="2039"/>
    <cellStyle name="스타일 109" xfId="2040"/>
    <cellStyle name="스타일 11" xfId="2041"/>
    <cellStyle name="스타일 11 10" xfId="33889"/>
    <cellStyle name="스타일 11 11" xfId="33890"/>
    <cellStyle name="스타일 11 12" xfId="33891"/>
    <cellStyle name="스타일 11 13" xfId="33892"/>
    <cellStyle name="스타일 11 14" xfId="33893"/>
    <cellStyle name="스타일 11 15" xfId="33894"/>
    <cellStyle name="스타일 11 16" xfId="33895"/>
    <cellStyle name="스타일 11 17" xfId="33896"/>
    <cellStyle name="스타일 11 18" xfId="33897"/>
    <cellStyle name="스타일 11 19" xfId="33898"/>
    <cellStyle name="스타일 11 2" xfId="33899"/>
    <cellStyle name="스타일 11 20" xfId="33900"/>
    <cellStyle name="스타일 11 21" xfId="33901"/>
    <cellStyle name="스타일 11 22" xfId="33902"/>
    <cellStyle name="스타일 11 23" xfId="33903"/>
    <cellStyle name="스타일 11 24" xfId="33904"/>
    <cellStyle name="스타일 11 25" xfId="33905"/>
    <cellStyle name="스타일 11 26" xfId="33906"/>
    <cellStyle name="스타일 11 3" xfId="33907"/>
    <cellStyle name="스타일 11 4" xfId="33908"/>
    <cellStyle name="스타일 11 5" xfId="33909"/>
    <cellStyle name="스타일 11 6" xfId="33910"/>
    <cellStyle name="스타일 11 7" xfId="33911"/>
    <cellStyle name="스타일 11 8" xfId="33912"/>
    <cellStyle name="스타일 11 9" xfId="33913"/>
    <cellStyle name="스타일 110" xfId="2042"/>
    <cellStyle name="스타일 111" xfId="2043"/>
    <cellStyle name="스타일 112" xfId="2044"/>
    <cellStyle name="스타일 113" xfId="2045"/>
    <cellStyle name="스타일 114" xfId="2046"/>
    <cellStyle name="스타일 115" xfId="2047"/>
    <cellStyle name="스타일 116" xfId="2048"/>
    <cellStyle name="스타일 117" xfId="2049"/>
    <cellStyle name="스타일 118" xfId="2050"/>
    <cellStyle name="스타일 119" xfId="2051"/>
    <cellStyle name="스타일 12" xfId="2052"/>
    <cellStyle name="스타일 12 10" xfId="33914"/>
    <cellStyle name="스타일 12 11" xfId="33915"/>
    <cellStyle name="스타일 12 12" xfId="33916"/>
    <cellStyle name="스타일 12 13" xfId="33917"/>
    <cellStyle name="스타일 12 14" xfId="33918"/>
    <cellStyle name="스타일 12 15" xfId="33919"/>
    <cellStyle name="스타일 12 16" xfId="33920"/>
    <cellStyle name="스타일 12 17" xfId="33921"/>
    <cellStyle name="스타일 12 18" xfId="33922"/>
    <cellStyle name="스타일 12 19" xfId="33923"/>
    <cellStyle name="스타일 12 2" xfId="33924"/>
    <cellStyle name="스타일 12 20" xfId="33925"/>
    <cellStyle name="스타일 12 21" xfId="33926"/>
    <cellStyle name="스타일 12 22" xfId="33927"/>
    <cellStyle name="스타일 12 23" xfId="33928"/>
    <cellStyle name="스타일 12 24" xfId="33929"/>
    <cellStyle name="스타일 12 25" xfId="33930"/>
    <cellStyle name="스타일 12 26" xfId="33931"/>
    <cellStyle name="스타일 12 3" xfId="33932"/>
    <cellStyle name="스타일 12 4" xfId="33933"/>
    <cellStyle name="스타일 12 5" xfId="33934"/>
    <cellStyle name="스타일 12 6" xfId="33935"/>
    <cellStyle name="스타일 12 7" xfId="33936"/>
    <cellStyle name="스타일 12 8" xfId="33937"/>
    <cellStyle name="스타일 12 9" xfId="33938"/>
    <cellStyle name="스타일 120" xfId="2053"/>
    <cellStyle name="스타일 121" xfId="2054"/>
    <cellStyle name="스타일 122" xfId="2055"/>
    <cellStyle name="스타일 123" xfId="2056"/>
    <cellStyle name="스타일 124" xfId="2057"/>
    <cellStyle name="스타일 125" xfId="2058"/>
    <cellStyle name="스타일 126" xfId="2059"/>
    <cellStyle name="스타일 127" xfId="2060"/>
    <cellStyle name="스타일 128" xfId="2061"/>
    <cellStyle name="스타일 129" xfId="2062"/>
    <cellStyle name="스타일 13" xfId="2063"/>
    <cellStyle name="스타일 13 2" xfId="33939"/>
    <cellStyle name="스타일 13 3" xfId="33940"/>
    <cellStyle name="스타일 130" xfId="2064"/>
    <cellStyle name="스타일 131" xfId="2065"/>
    <cellStyle name="스타일 132" xfId="2066"/>
    <cellStyle name="스타일 133" xfId="2067"/>
    <cellStyle name="스타일 134" xfId="2068"/>
    <cellStyle name="스타일 135" xfId="2069"/>
    <cellStyle name="스타일 136" xfId="2070"/>
    <cellStyle name="스타일 137" xfId="2071"/>
    <cellStyle name="스타일 138" xfId="2072"/>
    <cellStyle name="스타일 139" xfId="2073"/>
    <cellStyle name="스타일 14" xfId="2074"/>
    <cellStyle name="스타일 14 2" xfId="33941"/>
    <cellStyle name="스타일 14 3" xfId="33942"/>
    <cellStyle name="스타일 140" xfId="2075"/>
    <cellStyle name="스타일 141" xfId="2076"/>
    <cellStyle name="스타일 142" xfId="2077"/>
    <cellStyle name="스타일 143" xfId="2078"/>
    <cellStyle name="스타일 144" xfId="2079"/>
    <cellStyle name="스타일 145" xfId="2080"/>
    <cellStyle name="스타일 146" xfId="2081"/>
    <cellStyle name="스타일 147" xfId="2082"/>
    <cellStyle name="스타일 148" xfId="2083"/>
    <cellStyle name="스타일 149" xfId="2084"/>
    <cellStyle name="스타일 15" xfId="2085"/>
    <cellStyle name="스타일 15 2" xfId="33943"/>
    <cellStyle name="스타일 15 3" xfId="33944"/>
    <cellStyle name="스타일 150" xfId="2086"/>
    <cellStyle name="스타일 151" xfId="2087"/>
    <cellStyle name="스타일 152" xfId="2088"/>
    <cellStyle name="스타일 153" xfId="2089"/>
    <cellStyle name="스타일 154" xfId="2090"/>
    <cellStyle name="스타일 155" xfId="2091"/>
    <cellStyle name="스타일 156" xfId="2092"/>
    <cellStyle name="스타일 157" xfId="2093"/>
    <cellStyle name="스타일 158" xfId="2094"/>
    <cellStyle name="스타일 159" xfId="2095"/>
    <cellStyle name="스타일 16" xfId="2096"/>
    <cellStyle name="스타일 16 2" xfId="33945"/>
    <cellStyle name="스타일 16 3" xfId="33946"/>
    <cellStyle name="스타일 160" xfId="2097"/>
    <cellStyle name="스타일 161" xfId="2098"/>
    <cellStyle name="스타일 162" xfId="2099"/>
    <cellStyle name="스타일 163" xfId="2100"/>
    <cellStyle name="스타일 164" xfId="2101"/>
    <cellStyle name="스타일 165" xfId="2102"/>
    <cellStyle name="스타일 166" xfId="2103"/>
    <cellStyle name="스타일 167" xfId="2104"/>
    <cellStyle name="스타일 168" xfId="2105"/>
    <cellStyle name="스타일 169" xfId="2106"/>
    <cellStyle name="스타일 17" xfId="2107"/>
    <cellStyle name="스타일 17 2" xfId="33947"/>
    <cellStyle name="스타일 17 3" xfId="33948"/>
    <cellStyle name="스타일 170" xfId="2108"/>
    <cellStyle name="스타일 171" xfId="2109"/>
    <cellStyle name="스타일 172" xfId="2110"/>
    <cellStyle name="스타일 173" xfId="2111"/>
    <cellStyle name="스타일 174" xfId="2112"/>
    <cellStyle name="스타일 175" xfId="2113"/>
    <cellStyle name="스타일 176" xfId="2114"/>
    <cellStyle name="스타일 177" xfId="2115"/>
    <cellStyle name="스타일 178" xfId="2116"/>
    <cellStyle name="스타일 179" xfId="2117"/>
    <cellStyle name="스타일 18" xfId="2118"/>
    <cellStyle name="스타일 18 2" xfId="33949"/>
    <cellStyle name="스타일 18 3" xfId="33950"/>
    <cellStyle name="스타일 180" xfId="2119"/>
    <cellStyle name="스타일 181" xfId="2120"/>
    <cellStyle name="스타일 182" xfId="2121"/>
    <cellStyle name="스타일 183" xfId="2122"/>
    <cellStyle name="스타일 184" xfId="2123"/>
    <cellStyle name="스타일 185" xfId="2124"/>
    <cellStyle name="스타일 186" xfId="2125"/>
    <cellStyle name="스타일 187" xfId="2126"/>
    <cellStyle name="스타일 188" xfId="2127"/>
    <cellStyle name="스타일 189" xfId="2128"/>
    <cellStyle name="스타일 19" xfId="2129"/>
    <cellStyle name="스타일 19 2" xfId="33951"/>
    <cellStyle name="스타일 19 3" xfId="33952"/>
    <cellStyle name="스타일 190" xfId="2130"/>
    <cellStyle name="스타일 191" xfId="2131"/>
    <cellStyle name="스타일 192" xfId="2132"/>
    <cellStyle name="스타일 193" xfId="2133"/>
    <cellStyle name="스타일 194" xfId="2134"/>
    <cellStyle name="스타일 195" xfId="2135"/>
    <cellStyle name="스타일 196" xfId="2136"/>
    <cellStyle name="스타일 197" xfId="2137"/>
    <cellStyle name="스타일 198" xfId="2138"/>
    <cellStyle name="스타일 199" xfId="2139"/>
    <cellStyle name="스타일 2" xfId="2140"/>
    <cellStyle name="스타일 2 2" xfId="33953"/>
    <cellStyle name="스타일 2 3" xfId="33954"/>
    <cellStyle name="스타일 2 4" xfId="33955"/>
    <cellStyle name="스타일 2 5" xfId="33956"/>
    <cellStyle name="스타일 2 6" xfId="33957"/>
    <cellStyle name="스타일 2 7" xfId="33958"/>
    <cellStyle name="스타일 20" xfId="2141"/>
    <cellStyle name="스타일 200" xfId="2142"/>
    <cellStyle name="스타일 201" xfId="2143"/>
    <cellStyle name="스타일 202" xfId="2144"/>
    <cellStyle name="스타일 203" xfId="2145"/>
    <cellStyle name="스타일 204" xfId="2146"/>
    <cellStyle name="스타일 205" xfId="2147"/>
    <cellStyle name="스타일 206" xfId="2148"/>
    <cellStyle name="스타일 207" xfId="2149"/>
    <cellStyle name="스타일 208" xfId="2150"/>
    <cellStyle name="스타일 209" xfId="2151"/>
    <cellStyle name="스타일 21" xfId="2152"/>
    <cellStyle name="스타일 210" xfId="2153"/>
    <cellStyle name="스타일 211" xfId="2154"/>
    <cellStyle name="스타일 212" xfId="2155"/>
    <cellStyle name="스타일 213" xfId="2156"/>
    <cellStyle name="스타일 214" xfId="2157"/>
    <cellStyle name="스타일 215" xfId="2158"/>
    <cellStyle name="스타일 216" xfId="2159"/>
    <cellStyle name="스타일 217" xfId="2160"/>
    <cellStyle name="스타일 218" xfId="2161"/>
    <cellStyle name="스타일 219" xfId="2162"/>
    <cellStyle name="스타일 22" xfId="2163"/>
    <cellStyle name="스타일 220" xfId="2164"/>
    <cellStyle name="스타일 221" xfId="2165"/>
    <cellStyle name="스타일 222" xfId="2166"/>
    <cellStyle name="스타일 223" xfId="2167"/>
    <cellStyle name="스타일 224" xfId="2168"/>
    <cellStyle name="스타일 225" xfId="2169"/>
    <cellStyle name="스타일 226" xfId="2170"/>
    <cellStyle name="스타일 227" xfId="2171"/>
    <cellStyle name="스타일 228" xfId="2172"/>
    <cellStyle name="스타일 229" xfId="2173"/>
    <cellStyle name="스타일 23" xfId="2174"/>
    <cellStyle name="스타일 230" xfId="2175"/>
    <cellStyle name="스타일 231" xfId="2176"/>
    <cellStyle name="스타일 232" xfId="2177"/>
    <cellStyle name="스타일 233" xfId="2178"/>
    <cellStyle name="스타일 234" xfId="2179"/>
    <cellStyle name="스타일 235" xfId="2180"/>
    <cellStyle name="스타일 236" xfId="2181"/>
    <cellStyle name="스타일 237" xfId="2182"/>
    <cellStyle name="스타일 238" xfId="2183"/>
    <cellStyle name="스타일 239" xfId="2184"/>
    <cellStyle name="스타일 24" xfId="2185"/>
    <cellStyle name="스타일 240" xfId="2186"/>
    <cellStyle name="스타일 241" xfId="2187"/>
    <cellStyle name="스타일 242" xfId="2188"/>
    <cellStyle name="스타일 243" xfId="2189"/>
    <cellStyle name="스타일 244" xfId="2190"/>
    <cellStyle name="스타일 245" xfId="2191"/>
    <cellStyle name="스타일 246" xfId="2192"/>
    <cellStyle name="스타일 247" xfId="2193"/>
    <cellStyle name="스타일 248" xfId="2194"/>
    <cellStyle name="스타일 249" xfId="2195"/>
    <cellStyle name="스타일 25" xfId="2196"/>
    <cellStyle name="스타일 250" xfId="2197"/>
    <cellStyle name="스타일 251" xfId="2198"/>
    <cellStyle name="스타일 252" xfId="2199"/>
    <cellStyle name="스타일 253" xfId="2200"/>
    <cellStyle name="스타일 254" xfId="2201"/>
    <cellStyle name="스타일 255" xfId="2202"/>
    <cellStyle name="스타일 26" xfId="2203"/>
    <cellStyle name="스타일 27" xfId="2204"/>
    <cellStyle name="스타일 28" xfId="2205"/>
    <cellStyle name="스타일 29" xfId="2206"/>
    <cellStyle name="스타일 3" xfId="2207"/>
    <cellStyle name="스타일 3 2" xfId="33959"/>
    <cellStyle name="스타일 3 3" xfId="33960"/>
    <cellStyle name="스타일 30" xfId="2208"/>
    <cellStyle name="스타일 31" xfId="2209"/>
    <cellStyle name="스타일 32" xfId="2210"/>
    <cellStyle name="스타일 33" xfId="2211"/>
    <cellStyle name="스타일 34" xfId="2212"/>
    <cellStyle name="스타일 35" xfId="2213"/>
    <cellStyle name="스타일 36" xfId="2214"/>
    <cellStyle name="스타일 37" xfId="2215"/>
    <cellStyle name="스타일 38" xfId="2216"/>
    <cellStyle name="스타일 39" xfId="2217"/>
    <cellStyle name="스타일 4" xfId="2218"/>
    <cellStyle name="스타일 4 2" xfId="33961"/>
    <cellStyle name="스타일 4 3" xfId="33962"/>
    <cellStyle name="스타일 40" xfId="2219"/>
    <cellStyle name="스타일 41" xfId="2220"/>
    <cellStyle name="스타일 42" xfId="2221"/>
    <cellStyle name="스타일 43" xfId="2222"/>
    <cellStyle name="스타일 44" xfId="2223"/>
    <cellStyle name="스타일 45" xfId="2224"/>
    <cellStyle name="스타일 46" xfId="2225"/>
    <cellStyle name="스타일 47" xfId="2226"/>
    <cellStyle name="스타일 48" xfId="2227"/>
    <cellStyle name="스타일 49" xfId="2228"/>
    <cellStyle name="스타일 5" xfId="2229"/>
    <cellStyle name="스타일 5 10" xfId="33963"/>
    <cellStyle name="스타일 5 11" xfId="33964"/>
    <cellStyle name="스타일 5 12" xfId="33965"/>
    <cellStyle name="스타일 5 13" xfId="33966"/>
    <cellStyle name="스타일 5 14" xfId="33967"/>
    <cellStyle name="스타일 5 15" xfId="33968"/>
    <cellStyle name="스타일 5 16" xfId="33969"/>
    <cellStyle name="스타일 5 17" xfId="33970"/>
    <cellStyle name="스타일 5 18" xfId="33971"/>
    <cellStyle name="스타일 5 19" xfId="33972"/>
    <cellStyle name="스타일 5 2" xfId="33973"/>
    <cellStyle name="스타일 5 20" xfId="33974"/>
    <cellStyle name="스타일 5 21" xfId="33975"/>
    <cellStyle name="스타일 5 22" xfId="33976"/>
    <cellStyle name="스타일 5 23" xfId="33977"/>
    <cellStyle name="스타일 5 24" xfId="33978"/>
    <cellStyle name="스타일 5 25" xfId="33979"/>
    <cellStyle name="스타일 5 26" xfId="33980"/>
    <cellStyle name="스타일 5 3" xfId="33981"/>
    <cellStyle name="스타일 5 4" xfId="33982"/>
    <cellStyle name="스타일 5 5" xfId="33983"/>
    <cellStyle name="스타일 5 6" xfId="33984"/>
    <cellStyle name="스타일 5 7" xfId="33985"/>
    <cellStyle name="스타일 5 8" xfId="33986"/>
    <cellStyle name="스타일 5 9" xfId="33987"/>
    <cellStyle name="스타일 50" xfId="2230"/>
    <cellStyle name="스타일 51" xfId="2231"/>
    <cellStyle name="스타일 52" xfId="2232"/>
    <cellStyle name="스타일 53" xfId="2233"/>
    <cellStyle name="스타일 54" xfId="2234"/>
    <cellStyle name="스타일 55" xfId="2235"/>
    <cellStyle name="스타일 56" xfId="2236"/>
    <cellStyle name="스타일 57" xfId="2237"/>
    <cellStyle name="스타일 58" xfId="2238"/>
    <cellStyle name="스타일 59" xfId="2239"/>
    <cellStyle name="스타일 6" xfId="2240"/>
    <cellStyle name="스타일 6 10" xfId="33988"/>
    <cellStyle name="스타일 6 11" xfId="33989"/>
    <cellStyle name="스타일 6 12" xfId="33990"/>
    <cellStyle name="스타일 6 13" xfId="33991"/>
    <cellStyle name="스타일 6 14" xfId="33992"/>
    <cellStyle name="스타일 6 15" xfId="33993"/>
    <cellStyle name="스타일 6 16" xfId="33994"/>
    <cellStyle name="스타일 6 17" xfId="33995"/>
    <cellStyle name="스타일 6 18" xfId="33996"/>
    <cellStyle name="스타일 6 19" xfId="33997"/>
    <cellStyle name="스타일 6 2" xfId="33998"/>
    <cellStyle name="스타일 6 20" xfId="33999"/>
    <cellStyle name="스타일 6 21" xfId="34000"/>
    <cellStyle name="스타일 6 22" xfId="34001"/>
    <cellStyle name="스타일 6 23" xfId="34002"/>
    <cellStyle name="스타일 6 24" xfId="34003"/>
    <cellStyle name="스타일 6 25" xfId="34004"/>
    <cellStyle name="스타일 6 26" xfId="34005"/>
    <cellStyle name="스타일 6 3" xfId="34006"/>
    <cellStyle name="스타일 6 4" xfId="34007"/>
    <cellStyle name="스타일 6 5" xfId="34008"/>
    <cellStyle name="스타일 6 6" xfId="34009"/>
    <cellStyle name="스타일 6 7" xfId="34010"/>
    <cellStyle name="스타일 6 8" xfId="34011"/>
    <cellStyle name="스타일 6 9" xfId="34012"/>
    <cellStyle name="스타일 60" xfId="2241"/>
    <cellStyle name="스타일 61" xfId="2242"/>
    <cellStyle name="스타일 62" xfId="2243"/>
    <cellStyle name="스타일 63" xfId="2244"/>
    <cellStyle name="스타일 64" xfId="2245"/>
    <cellStyle name="스타일 65" xfId="2246"/>
    <cellStyle name="스타일 66" xfId="2247"/>
    <cellStyle name="스타일 67" xfId="2248"/>
    <cellStyle name="스타일 68" xfId="2249"/>
    <cellStyle name="스타일 69" xfId="2250"/>
    <cellStyle name="스타일 7" xfId="2251"/>
    <cellStyle name="스타일 7 2" xfId="34013"/>
    <cellStyle name="스타일 7 3" xfId="34014"/>
    <cellStyle name="스타일 70" xfId="2252"/>
    <cellStyle name="스타일 71" xfId="2253"/>
    <cellStyle name="스타일 72" xfId="2254"/>
    <cellStyle name="스타일 73" xfId="2255"/>
    <cellStyle name="스타일 74" xfId="2256"/>
    <cellStyle name="스타일 75" xfId="2257"/>
    <cellStyle name="스타일 76" xfId="2258"/>
    <cellStyle name="스타일 77" xfId="2259"/>
    <cellStyle name="스타일 78" xfId="2260"/>
    <cellStyle name="스타일 79" xfId="2261"/>
    <cellStyle name="스타일 8" xfId="2262"/>
    <cellStyle name="스타일 8 2" xfId="34015"/>
    <cellStyle name="스타일 8 3" xfId="34016"/>
    <cellStyle name="스타일 80" xfId="2263"/>
    <cellStyle name="스타일 81" xfId="2264"/>
    <cellStyle name="스타일 82" xfId="2265"/>
    <cellStyle name="스타일 83" xfId="2266"/>
    <cellStyle name="스타일 84" xfId="2267"/>
    <cellStyle name="스타일 85" xfId="2268"/>
    <cellStyle name="스타일 86" xfId="2269"/>
    <cellStyle name="스타일 87" xfId="2270"/>
    <cellStyle name="스타일 88" xfId="2271"/>
    <cellStyle name="스타일 89" xfId="2272"/>
    <cellStyle name="스타일 9" xfId="2273"/>
    <cellStyle name="스타일 9 10" xfId="34017"/>
    <cellStyle name="스타일 9 11" xfId="34018"/>
    <cellStyle name="스타일 9 12" xfId="34019"/>
    <cellStyle name="스타일 9 13" xfId="34020"/>
    <cellStyle name="스타일 9 14" xfId="34021"/>
    <cellStyle name="스타일 9 15" xfId="34022"/>
    <cellStyle name="스타일 9 16" xfId="34023"/>
    <cellStyle name="스타일 9 17" xfId="34024"/>
    <cellStyle name="스타일 9 18" xfId="34025"/>
    <cellStyle name="스타일 9 19" xfId="34026"/>
    <cellStyle name="스타일 9 2" xfId="34027"/>
    <cellStyle name="스타일 9 20" xfId="34028"/>
    <cellStyle name="스타일 9 21" xfId="34029"/>
    <cellStyle name="스타일 9 22" xfId="34030"/>
    <cellStyle name="스타일 9 23" xfId="34031"/>
    <cellStyle name="스타일 9 24" xfId="34032"/>
    <cellStyle name="스타일 9 25" xfId="34033"/>
    <cellStyle name="스타일 9 26" xfId="34034"/>
    <cellStyle name="스타일 9 3" xfId="34035"/>
    <cellStyle name="스타일 9 4" xfId="34036"/>
    <cellStyle name="스타일 9 5" xfId="34037"/>
    <cellStyle name="스타일 9 6" xfId="34038"/>
    <cellStyle name="스타일 9 7" xfId="34039"/>
    <cellStyle name="스타일 9 8" xfId="34040"/>
    <cellStyle name="스타일 9 9" xfId="34041"/>
    <cellStyle name="스타일 90" xfId="2274"/>
    <cellStyle name="스타일 91" xfId="2275"/>
    <cellStyle name="스타일 92" xfId="2276"/>
    <cellStyle name="스타일 93" xfId="2277"/>
    <cellStyle name="스타일 94" xfId="2278"/>
    <cellStyle name="스타일 95" xfId="2279"/>
    <cellStyle name="스타일 96" xfId="2280"/>
    <cellStyle name="스타일 97" xfId="2281"/>
    <cellStyle name="스타일 98" xfId="2282"/>
    <cellStyle name="스타일 99" xfId="2283"/>
    <cellStyle name="식" xfId="10339"/>
    <cellStyle name="식_1차 본협상자료(황)" xfId="10340"/>
    <cellStyle name="식_1차 본협상자료(황)_1차 본협상자료(0830)" xfId="10341"/>
    <cellStyle name="식_1차 본협상자료(황)_1차 본협상자료(0830)_Book1" xfId="10342"/>
    <cellStyle name="식_1차 본협상자료(황)_1차 본협상자료(0830)_Book1_3043 일산구청-노면청소차" xfId="10343"/>
    <cellStyle name="식_1차 본협상자료(황)_1차 본협상자료(0830)_Book1_개요" xfId="10344"/>
    <cellStyle name="식_1차 본협상자료(황)_1차 본협상자료(0830)_Book1_복사본 보험료" xfId="10345"/>
    <cellStyle name="식_1차 본협상자료(황)_1차 본협상자료(0830)_Book1_소프트웨어진흥원-스토리텔링 컨퍼런스-2" xfId="10346"/>
    <cellStyle name="식_1차 본협상자료(황)_1차 본협상자료(0830)_Book1_직종별노임" xfId="10347"/>
    <cellStyle name="식_1차 본협상자료(황)_1차 본협상자료(0830)_가평재활용선별장-4.9" xfId="10348"/>
    <cellStyle name="식_1차 본협상자료(황)_1차 본협상자료(0830)_가평재활용선별장-4.9_Book1" xfId="10349"/>
    <cellStyle name="식_1차 본협상자료(황)_1차 본협상자료(0830)_가평재활용선별장-4.9_Book1_3043 일산구청-노면청소차" xfId="10350"/>
    <cellStyle name="식_1차 본협상자료(황)_1차 본협상자료(0830)_가평재활용선별장-4.9_Book1_개요" xfId="10351"/>
    <cellStyle name="식_1차 본협상자료(황)_1차 본협상자료(0830)_가평재활용선별장-4.9_Book1_복사본 보험료" xfId="10352"/>
    <cellStyle name="식_1차 본협상자료(황)_1차 본협상자료(0830)_가평재활용선별장-4.9_Book1_소프트웨어진흥원-스토리텔링 컨퍼런스-2" xfId="10353"/>
    <cellStyle name="식_1차 본협상자료(황)_1차 본협상자료(0830)_가평재활용선별장-4.9_Book1_직종별노임" xfId="10354"/>
    <cellStyle name="식_1차 본협상자료(황)_1차 본협상자료(0830)_가평재활용선별장-4.9_민성조경-조합놀이대 28종(최종)" xfId="10355"/>
    <cellStyle name="식_1차 본협상자료(황)_1차 본협상자료(0830)_가평재활용선별장-4.9_민성조경-조합놀이대 28종(최종)_3043 일산구청-노면청소차" xfId="10356"/>
    <cellStyle name="식_1차 본협상자료(황)_1차 본협상자료(0830)_가평재활용선별장-4.9_민성조경-조합놀이대 28종(최종)_개요" xfId="10357"/>
    <cellStyle name="식_1차 본협상자료(황)_1차 본협상자료(0830)_가평재활용선별장-4.9_민성조경-조합놀이대 28종(최종)_복사본 보험료" xfId="10358"/>
    <cellStyle name="식_1차 본협상자료(황)_1차 본협상자료(0830)_가평재활용선별장-4.9_민성조경-조합놀이대 28종(최종)_소프트웨어진흥원-스토리텔링 컨퍼런스-2" xfId="10359"/>
    <cellStyle name="식_1차 본협상자료(황)_1차 본협상자료(0830)_가평재활용선별장-4.9_민성조경-조합놀이대 28종(최종)_직종별노임" xfId="10360"/>
    <cellStyle name="식_1차 본협상자료(황)_1차 본협상자료(0830)_가평재활용선별장-4.9_소프트웨어진흥원-스토리텔링 컨퍼런스(담당요청)" xfId="10361"/>
    <cellStyle name="식_1차 본협상자료(황)_1차 본협상자료(0830)_가평재활용선별장-4.9_소프트웨어진흥원-스토리텔링 컨퍼런스(담당요청)_3043 일산구청-노면청소차" xfId="10362"/>
    <cellStyle name="식_1차 본협상자료(황)_1차 본협상자료(0830)_가평재활용선별장-4.9_소프트웨어진흥원-스토리텔링 컨퍼런스(담당요청)_개요" xfId="10363"/>
    <cellStyle name="식_1차 본협상자료(황)_1차 본협상자료(0830)_가평재활용선별장-4.9_소프트웨어진흥원-스토리텔링 컨퍼런스(담당요청)_복사본 보험료" xfId="10364"/>
    <cellStyle name="식_1차 본협상자료(황)_1차 본협상자료(0830)_가평재활용선별장-4.9_소프트웨어진흥원-스토리텔링 컨퍼런스(담당요청)_소프트웨어진흥원-스토리텔링 컨퍼런스-2" xfId="10365"/>
    <cellStyle name="식_1차 본협상자료(황)_1차 본협상자료(0830)_가평재활용선별장-4.9_소프트웨어진흥원-스토리텔링 컨퍼런스(담당요청)_직종별노임" xfId="10366"/>
    <cellStyle name="식_1차 본협상자료(황)_1차 본협상자료(0830)_가평재활용선별장-4.9_소프트웨어진흥원-스토리텔링 컨퍼런스-1차제출수정" xfId="10367"/>
    <cellStyle name="식_1차 본협상자료(황)_1차 본협상자료(0830)_가평재활용선별장-4.9_소프트웨어진흥원-스토리텔링 컨퍼런스-1차제출수정_3043 일산구청-노면청소차" xfId="10368"/>
    <cellStyle name="식_1차 본협상자료(황)_1차 본협상자료(0830)_가평재활용선별장-4.9_소프트웨어진흥원-스토리텔링 컨퍼런스-1차제출수정_개요" xfId="10369"/>
    <cellStyle name="식_1차 본협상자료(황)_1차 본협상자료(0830)_가평재활용선별장-4.9_소프트웨어진흥원-스토리텔링 컨퍼런스-1차제출수정_복사본 보험료" xfId="10370"/>
    <cellStyle name="식_1차 본협상자료(황)_1차 본협상자료(0830)_가평재활용선별장-4.9_소프트웨어진흥원-스토리텔링 컨퍼런스-1차제출수정_소프트웨어진흥원-스토리텔링 컨퍼런스-2" xfId="10371"/>
    <cellStyle name="식_1차 본협상자료(황)_1차 본협상자료(0830)_가평재활용선별장-4.9_소프트웨어진흥원-스토리텔링 컨퍼런스-1차제출수정_직종별노임" xfId="10372"/>
    <cellStyle name="식_1차 본협상자료(황)_1차 본협상자료(0830)_가평재활용선별장-4.9_제1장_제3장까지" xfId="10373"/>
    <cellStyle name="식_1차 본협상자료(황)_1차 본협상자료(0830)_민성조경-조합놀이대 28종(최종)" xfId="10374"/>
    <cellStyle name="식_1차 본협상자료(황)_1차 본협상자료(0830)_민성조경-조합놀이대 28종(최종)_3043 일산구청-노면청소차" xfId="10375"/>
    <cellStyle name="식_1차 본협상자료(황)_1차 본협상자료(0830)_민성조경-조합놀이대 28종(최종)_개요" xfId="10376"/>
    <cellStyle name="식_1차 본협상자료(황)_1차 본협상자료(0830)_민성조경-조합놀이대 28종(최종)_복사본 보험료" xfId="10377"/>
    <cellStyle name="식_1차 본협상자료(황)_1차 본협상자료(0830)_민성조경-조합놀이대 28종(최종)_소프트웨어진흥원-스토리텔링 컨퍼런스-2" xfId="10378"/>
    <cellStyle name="식_1차 본협상자료(황)_1차 본협상자료(0830)_민성조경-조합놀이대 28종(최종)_직종별노임" xfId="10379"/>
    <cellStyle name="식_1차 본협상자료(황)_1차 본협상자료(0830)_소프트웨어진흥원-스토리텔링 컨퍼런스(담당요청)" xfId="10380"/>
    <cellStyle name="식_1차 본협상자료(황)_1차 본협상자료(0830)_소프트웨어진흥원-스토리텔링 컨퍼런스(담당요청)_3043 일산구청-노면청소차" xfId="10381"/>
    <cellStyle name="식_1차 본협상자료(황)_1차 본협상자료(0830)_소프트웨어진흥원-스토리텔링 컨퍼런스(담당요청)_개요" xfId="10382"/>
    <cellStyle name="식_1차 본협상자료(황)_1차 본협상자료(0830)_소프트웨어진흥원-스토리텔링 컨퍼런스(담당요청)_복사본 보험료" xfId="10383"/>
    <cellStyle name="식_1차 본협상자료(황)_1차 본협상자료(0830)_소프트웨어진흥원-스토리텔링 컨퍼런스(담당요청)_소프트웨어진흥원-스토리텔링 컨퍼런스-2" xfId="10384"/>
    <cellStyle name="식_1차 본협상자료(황)_1차 본협상자료(0830)_소프트웨어진흥원-스토리텔링 컨퍼런스(담당요청)_직종별노임" xfId="10385"/>
    <cellStyle name="식_1차 본협상자료(황)_1차 본협상자료(0830)_소프트웨어진흥원-스토리텔링 컨퍼런스-1차제출수정" xfId="10386"/>
    <cellStyle name="식_1차 본협상자료(황)_1차 본협상자료(0830)_소프트웨어진흥원-스토리텔링 컨퍼런스-1차제출수정_3043 일산구청-노면청소차" xfId="10387"/>
    <cellStyle name="식_1차 본협상자료(황)_1차 본협상자료(0830)_소프트웨어진흥원-스토리텔링 컨퍼런스-1차제출수정_개요" xfId="10388"/>
    <cellStyle name="식_1차 본협상자료(황)_1차 본협상자료(0830)_소프트웨어진흥원-스토리텔링 컨퍼런스-1차제출수정_복사본 보험료" xfId="10389"/>
    <cellStyle name="식_1차 본협상자료(황)_1차 본협상자료(0830)_소프트웨어진흥원-스토리텔링 컨퍼런스-1차제출수정_소프트웨어진흥원-스토리텔링 컨퍼런스-2" xfId="10390"/>
    <cellStyle name="식_1차 본협상자료(황)_1차 본협상자료(0830)_소프트웨어진흥원-스토리텔링 컨퍼런스-1차제출수정_직종별노임" xfId="10391"/>
    <cellStyle name="식_1차 본협상자료(황)_1차 본협상자료(0830)_제1장_제3장까지" xfId="10392"/>
    <cellStyle name="식_1차 본협상자료(황)_Book1" xfId="10393"/>
    <cellStyle name="식_1차 본협상자료(황)_Book1_3043 일산구청-노면청소차" xfId="10394"/>
    <cellStyle name="식_1차 본협상자료(황)_Book1_개요" xfId="10395"/>
    <cellStyle name="식_1차 본협상자료(황)_Book1_복사본 보험료" xfId="10396"/>
    <cellStyle name="식_1차 본협상자료(황)_Book1_소프트웨어진흥원-스토리텔링 컨퍼런스-2" xfId="10397"/>
    <cellStyle name="식_1차 본협상자료(황)_Book1_직종별노임" xfId="10398"/>
    <cellStyle name="식_1차 본협상자료(황)_가평재활용선별장-4.9" xfId="10399"/>
    <cellStyle name="식_1차 본협상자료(황)_가평재활용선별장-4.9_Book1" xfId="10400"/>
    <cellStyle name="식_1차 본협상자료(황)_가평재활용선별장-4.9_Book1_3043 일산구청-노면청소차" xfId="10401"/>
    <cellStyle name="식_1차 본협상자료(황)_가평재활용선별장-4.9_Book1_개요" xfId="10402"/>
    <cellStyle name="식_1차 본협상자료(황)_가평재활용선별장-4.9_Book1_복사본 보험료" xfId="10403"/>
    <cellStyle name="식_1차 본협상자료(황)_가평재활용선별장-4.9_Book1_소프트웨어진흥원-스토리텔링 컨퍼런스-2" xfId="10404"/>
    <cellStyle name="식_1차 본협상자료(황)_가평재활용선별장-4.9_Book1_직종별노임" xfId="10405"/>
    <cellStyle name="식_1차 본협상자료(황)_가평재활용선별장-4.9_민성조경-조합놀이대 28종(최종)" xfId="10406"/>
    <cellStyle name="식_1차 본협상자료(황)_가평재활용선별장-4.9_민성조경-조합놀이대 28종(최종)_3043 일산구청-노면청소차" xfId="10407"/>
    <cellStyle name="식_1차 본협상자료(황)_가평재활용선별장-4.9_민성조경-조합놀이대 28종(최종)_개요" xfId="10408"/>
    <cellStyle name="식_1차 본협상자료(황)_가평재활용선별장-4.9_민성조경-조합놀이대 28종(최종)_복사본 보험료" xfId="10409"/>
    <cellStyle name="식_1차 본협상자료(황)_가평재활용선별장-4.9_민성조경-조합놀이대 28종(최종)_소프트웨어진흥원-스토리텔링 컨퍼런스-2" xfId="10410"/>
    <cellStyle name="식_1차 본협상자료(황)_가평재활용선별장-4.9_민성조경-조합놀이대 28종(최종)_직종별노임" xfId="10411"/>
    <cellStyle name="식_1차 본협상자료(황)_가평재활용선별장-4.9_소프트웨어진흥원-스토리텔링 컨퍼런스(담당요청)" xfId="10412"/>
    <cellStyle name="식_1차 본협상자료(황)_가평재활용선별장-4.9_소프트웨어진흥원-스토리텔링 컨퍼런스(담당요청)_3043 일산구청-노면청소차" xfId="10413"/>
    <cellStyle name="식_1차 본협상자료(황)_가평재활용선별장-4.9_소프트웨어진흥원-스토리텔링 컨퍼런스(담당요청)_개요" xfId="10414"/>
    <cellStyle name="식_1차 본협상자료(황)_가평재활용선별장-4.9_소프트웨어진흥원-스토리텔링 컨퍼런스(담당요청)_복사본 보험료" xfId="10415"/>
    <cellStyle name="식_1차 본협상자료(황)_가평재활용선별장-4.9_소프트웨어진흥원-스토리텔링 컨퍼런스(담당요청)_소프트웨어진흥원-스토리텔링 컨퍼런스-2" xfId="10416"/>
    <cellStyle name="식_1차 본협상자료(황)_가평재활용선별장-4.9_소프트웨어진흥원-스토리텔링 컨퍼런스(담당요청)_직종별노임" xfId="10417"/>
    <cellStyle name="식_1차 본협상자료(황)_가평재활용선별장-4.9_소프트웨어진흥원-스토리텔링 컨퍼런스-1차제출수정" xfId="10418"/>
    <cellStyle name="식_1차 본협상자료(황)_가평재활용선별장-4.9_소프트웨어진흥원-스토리텔링 컨퍼런스-1차제출수정_3043 일산구청-노면청소차" xfId="10419"/>
    <cellStyle name="식_1차 본협상자료(황)_가평재활용선별장-4.9_소프트웨어진흥원-스토리텔링 컨퍼런스-1차제출수정_개요" xfId="10420"/>
    <cellStyle name="식_1차 본협상자료(황)_가평재활용선별장-4.9_소프트웨어진흥원-스토리텔링 컨퍼런스-1차제출수정_복사본 보험료" xfId="10421"/>
    <cellStyle name="식_1차 본협상자료(황)_가평재활용선별장-4.9_소프트웨어진흥원-스토리텔링 컨퍼런스-1차제출수정_소프트웨어진흥원-스토리텔링 컨퍼런스-2" xfId="10422"/>
    <cellStyle name="식_1차 본협상자료(황)_가평재활용선별장-4.9_소프트웨어진흥원-스토리텔링 컨퍼런스-1차제출수정_직종별노임" xfId="10423"/>
    <cellStyle name="식_1차 본협상자료(황)_가평재활용선별장-4.9_제1장_제3장까지" xfId="10424"/>
    <cellStyle name="식_1차 본협상자료(황)_민성조경-조합놀이대 28종(최종)" xfId="10425"/>
    <cellStyle name="식_1차 본협상자료(황)_민성조경-조합놀이대 28종(최종)_3043 일산구청-노면청소차" xfId="10426"/>
    <cellStyle name="식_1차 본협상자료(황)_민성조경-조합놀이대 28종(최종)_개요" xfId="10427"/>
    <cellStyle name="식_1차 본협상자료(황)_민성조경-조합놀이대 28종(최종)_복사본 보험료" xfId="10428"/>
    <cellStyle name="식_1차 본협상자료(황)_민성조경-조합놀이대 28종(최종)_소프트웨어진흥원-스토리텔링 컨퍼런스-2" xfId="10429"/>
    <cellStyle name="식_1차 본협상자료(황)_민성조경-조합놀이대 28종(최종)_직종별노임" xfId="10430"/>
    <cellStyle name="식_1차 본협상자료(황)_소프트웨어진흥원-스토리텔링 컨퍼런스(담당요청)" xfId="10431"/>
    <cellStyle name="식_1차 본협상자료(황)_소프트웨어진흥원-스토리텔링 컨퍼런스(담당요청)_3043 일산구청-노면청소차" xfId="10432"/>
    <cellStyle name="식_1차 본협상자료(황)_소프트웨어진흥원-스토리텔링 컨퍼런스(담당요청)_개요" xfId="10433"/>
    <cellStyle name="식_1차 본협상자료(황)_소프트웨어진흥원-스토리텔링 컨퍼런스(담당요청)_복사본 보험료" xfId="10434"/>
    <cellStyle name="식_1차 본협상자료(황)_소프트웨어진흥원-스토리텔링 컨퍼런스(담당요청)_소프트웨어진흥원-스토리텔링 컨퍼런스-2" xfId="10435"/>
    <cellStyle name="식_1차 본협상자료(황)_소프트웨어진흥원-스토리텔링 컨퍼런스(담당요청)_직종별노임" xfId="10436"/>
    <cellStyle name="식_1차 본협상자료(황)_소프트웨어진흥원-스토리텔링 컨퍼런스-1차제출수정" xfId="10437"/>
    <cellStyle name="식_1차 본협상자료(황)_소프트웨어진흥원-스토리텔링 컨퍼런스-1차제출수정_3043 일산구청-노면청소차" xfId="10438"/>
    <cellStyle name="식_1차 본협상자료(황)_소프트웨어진흥원-스토리텔링 컨퍼런스-1차제출수정_개요" xfId="10439"/>
    <cellStyle name="식_1차 본협상자료(황)_소프트웨어진흥원-스토리텔링 컨퍼런스-1차제출수정_복사본 보험료" xfId="10440"/>
    <cellStyle name="식_1차 본협상자료(황)_소프트웨어진흥원-스토리텔링 컨퍼런스-1차제출수정_소프트웨어진흥원-스토리텔링 컨퍼런스-2" xfId="10441"/>
    <cellStyle name="식_1차 본협상자료(황)_소프트웨어진흥원-스토리텔링 컨퍼런스-1차제출수정_직종별노임" xfId="10442"/>
    <cellStyle name="식_1차 본협상자료(황)_제1장_제3장까지" xfId="10443"/>
    <cellStyle name="식_Book1" xfId="10444"/>
    <cellStyle name="식_Book1_3043 일산구청-노면청소차" xfId="10445"/>
    <cellStyle name="식_Book1_개요" xfId="10446"/>
    <cellStyle name="식_Book1_복사본 보험료" xfId="10447"/>
    <cellStyle name="식_Book1_소프트웨어진흥원-스토리텔링 컨퍼런스-2" xfId="10448"/>
    <cellStyle name="식_Book1_직종별노임" xfId="10449"/>
    <cellStyle name="식_Book2" xfId="10450"/>
    <cellStyle name="식_Book2_1차 본협상자료(0830)" xfId="10451"/>
    <cellStyle name="식_Book2_1차 본협상자료(0830)_Book1" xfId="10452"/>
    <cellStyle name="식_Book2_1차 본협상자료(0830)_Book1_3043 일산구청-노면청소차" xfId="10453"/>
    <cellStyle name="식_Book2_1차 본협상자료(0830)_Book1_개요" xfId="10454"/>
    <cellStyle name="식_Book2_1차 본협상자료(0830)_Book1_복사본 보험료" xfId="10455"/>
    <cellStyle name="식_Book2_1차 본협상자료(0830)_Book1_소프트웨어진흥원-스토리텔링 컨퍼런스-2" xfId="10456"/>
    <cellStyle name="식_Book2_1차 본협상자료(0830)_Book1_직종별노임" xfId="10457"/>
    <cellStyle name="식_Book2_1차 본협상자료(0830)_가평재활용선별장-4.9" xfId="10458"/>
    <cellStyle name="식_Book2_1차 본협상자료(0830)_가평재활용선별장-4.9_Book1" xfId="10459"/>
    <cellStyle name="식_Book2_1차 본협상자료(0830)_가평재활용선별장-4.9_Book1_3043 일산구청-노면청소차" xfId="10460"/>
    <cellStyle name="식_Book2_1차 본협상자료(0830)_가평재활용선별장-4.9_Book1_개요" xfId="10461"/>
    <cellStyle name="식_Book2_1차 본협상자료(0830)_가평재활용선별장-4.9_Book1_복사본 보험료" xfId="10462"/>
    <cellStyle name="식_Book2_1차 본협상자료(0830)_가평재활용선별장-4.9_Book1_소프트웨어진흥원-스토리텔링 컨퍼런스-2" xfId="10463"/>
    <cellStyle name="식_Book2_1차 본협상자료(0830)_가평재활용선별장-4.9_Book1_직종별노임" xfId="10464"/>
    <cellStyle name="식_Book2_1차 본협상자료(0830)_가평재활용선별장-4.9_민성조경-조합놀이대 28종(최종)" xfId="10465"/>
    <cellStyle name="식_Book2_1차 본협상자료(0830)_가평재활용선별장-4.9_민성조경-조합놀이대 28종(최종)_3043 일산구청-노면청소차" xfId="10466"/>
    <cellStyle name="식_Book2_1차 본협상자료(0830)_가평재활용선별장-4.9_민성조경-조합놀이대 28종(최종)_개요" xfId="10467"/>
    <cellStyle name="식_Book2_1차 본협상자료(0830)_가평재활용선별장-4.9_민성조경-조합놀이대 28종(최종)_복사본 보험료" xfId="10468"/>
    <cellStyle name="식_Book2_1차 본협상자료(0830)_가평재활용선별장-4.9_민성조경-조합놀이대 28종(최종)_소프트웨어진흥원-스토리텔링 컨퍼런스-2" xfId="10469"/>
    <cellStyle name="식_Book2_1차 본협상자료(0830)_가평재활용선별장-4.9_민성조경-조합놀이대 28종(최종)_직종별노임" xfId="10470"/>
    <cellStyle name="식_Book2_1차 본협상자료(0830)_가평재활용선별장-4.9_소프트웨어진흥원-스토리텔링 컨퍼런스(담당요청)" xfId="10471"/>
    <cellStyle name="식_Book2_1차 본협상자료(0830)_가평재활용선별장-4.9_소프트웨어진흥원-스토리텔링 컨퍼런스(담당요청)_3043 일산구청-노면청소차" xfId="10472"/>
    <cellStyle name="식_Book2_1차 본협상자료(0830)_가평재활용선별장-4.9_소프트웨어진흥원-스토리텔링 컨퍼런스(담당요청)_개요" xfId="10473"/>
    <cellStyle name="식_Book2_1차 본협상자료(0830)_가평재활용선별장-4.9_소프트웨어진흥원-스토리텔링 컨퍼런스(담당요청)_복사본 보험료" xfId="10474"/>
    <cellStyle name="식_Book2_1차 본협상자료(0830)_가평재활용선별장-4.9_소프트웨어진흥원-스토리텔링 컨퍼런스(담당요청)_소프트웨어진흥원-스토리텔링 컨퍼런스-2" xfId="10475"/>
    <cellStyle name="식_Book2_1차 본협상자료(0830)_가평재활용선별장-4.9_소프트웨어진흥원-스토리텔링 컨퍼런스(담당요청)_직종별노임" xfId="10476"/>
    <cellStyle name="식_Book2_1차 본협상자료(0830)_가평재활용선별장-4.9_소프트웨어진흥원-스토리텔링 컨퍼런스-1차제출수정" xfId="10477"/>
    <cellStyle name="식_Book2_1차 본협상자료(0830)_가평재활용선별장-4.9_소프트웨어진흥원-스토리텔링 컨퍼런스-1차제출수정_3043 일산구청-노면청소차" xfId="10478"/>
    <cellStyle name="식_Book2_1차 본협상자료(0830)_가평재활용선별장-4.9_소프트웨어진흥원-스토리텔링 컨퍼런스-1차제출수정_개요" xfId="10479"/>
    <cellStyle name="식_Book2_1차 본협상자료(0830)_가평재활용선별장-4.9_소프트웨어진흥원-스토리텔링 컨퍼런스-1차제출수정_복사본 보험료" xfId="10480"/>
    <cellStyle name="식_Book2_1차 본협상자료(0830)_가평재활용선별장-4.9_소프트웨어진흥원-스토리텔링 컨퍼런스-1차제출수정_소프트웨어진흥원-스토리텔링 컨퍼런스-2" xfId="10481"/>
    <cellStyle name="식_Book2_1차 본협상자료(0830)_가평재활용선별장-4.9_소프트웨어진흥원-스토리텔링 컨퍼런스-1차제출수정_직종별노임" xfId="10482"/>
    <cellStyle name="식_Book2_1차 본협상자료(0830)_가평재활용선별장-4.9_제1장_제3장까지" xfId="10483"/>
    <cellStyle name="식_Book2_1차 본협상자료(0830)_민성조경-조합놀이대 28종(최종)" xfId="10484"/>
    <cellStyle name="식_Book2_1차 본협상자료(0830)_민성조경-조합놀이대 28종(최종)_3043 일산구청-노면청소차" xfId="10485"/>
    <cellStyle name="식_Book2_1차 본협상자료(0830)_민성조경-조합놀이대 28종(최종)_개요" xfId="10486"/>
    <cellStyle name="식_Book2_1차 본협상자료(0830)_민성조경-조합놀이대 28종(최종)_복사본 보험료" xfId="10487"/>
    <cellStyle name="식_Book2_1차 본협상자료(0830)_민성조경-조합놀이대 28종(최종)_소프트웨어진흥원-스토리텔링 컨퍼런스-2" xfId="10488"/>
    <cellStyle name="식_Book2_1차 본협상자료(0830)_민성조경-조합놀이대 28종(최종)_직종별노임" xfId="10489"/>
    <cellStyle name="식_Book2_1차 본협상자료(0830)_소프트웨어진흥원-스토리텔링 컨퍼런스(담당요청)" xfId="10490"/>
    <cellStyle name="식_Book2_1차 본협상자료(0830)_소프트웨어진흥원-스토리텔링 컨퍼런스(담당요청)_3043 일산구청-노면청소차" xfId="10491"/>
    <cellStyle name="식_Book2_1차 본협상자료(0830)_소프트웨어진흥원-스토리텔링 컨퍼런스(담당요청)_개요" xfId="10492"/>
    <cellStyle name="식_Book2_1차 본협상자료(0830)_소프트웨어진흥원-스토리텔링 컨퍼런스(담당요청)_복사본 보험료" xfId="10493"/>
    <cellStyle name="식_Book2_1차 본협상자료(0830)_소프트웨어진흥원-스토리텔링 컨퍼런스(담당요청)_소프트웨어진흥원-스토리텔링 컨퍼런스-2" xfId="10494"/>
    <cellStyle name="식_Book2_1차 본협상자료(0830)_소프트웨어진흥원-스토리텔링 컨퍼런스(담당요청)_직종별노임" xfId="10495"/>
    <cellStyle name="식_Book2_1차 본협상자료(0830)_소프트웨어진흥원-스토리텔링 컨퍼런스-1차제출수정" xfId="10496"/>
    <cellStyle name="식_Book2_1차 본협상자료(0830)_소프트웨어진흥원-스토리텔링 컨퍼런스-1차제출수정_3043 일산구청-노면청소차" xfId="10497"/>
    <cellStyle name="식_Book2_1차 본협상자료(0830)_소프트웨어진흥원-스토리텔링 컨퍼런스-1차제출수정_개요" xfId="10498"/>
    <cellStyle name="식_Book2_1차 본협상자료(0830)_소프트웨어진흥원-스토리텔링 컨퍼런스-1차제출수정_복사본 보험료" xfId="10499"/>
    <cellStyle name="식_Book2_1차 본협상자료(0830)_소프트웨어진흥원-스토리텔링 컨퍼런스-1차제출수정_소프트웨어진흥원-스토리텔링 컨퍼런스-2" xfId="10500"/>
    <cellStyle name="식_Book2_1차 본협상자료(0830)_소프트웨어진흥원-스토리텔링 컨퍼런스-1차제출수정_직종별노임" xfId="10501"/>
    <cellStyle name="식_Book2_1차 본협상자료(0830)_제1장_제3장까지" xfId="10502"/>
    <cellStyle name="식_Book2_Book1" xfId="10503"/>
    <cellStyle name="식_Book2_Book1_3043 일산구청-노면청소차" xfId="10504"/>
    <cellStyle name="식_Book2_Book1_개요" xfId="10505"/>
    <cellStyle name="식_Book2_Book1_복사본 보험료" xfId="10506"/>
    <cellStyle name="식_Book2_Book1_소프트웨어진흥원-스토리텔링 컨퍼런스-2" xfId="10507"/>
    <cellStyle name="식_Book2_Book1_직종별노임" xfId="10508"/>
    <cellStyle name="식_Book2_가평재활용선별장-4.9" xfId="10509"/>
    <cellStyle name="식_Book2_가평재활용선별장-4.9_Book1" xfId="10510"/>
    <cellStyle name="식_Book2_가평재활용선별장-4.9_Book1_3043 일산구청-노면청소차" xfId="10511"/>
    <cellStyle name="식_Book2_가평재활용선별장-4.9_Book1_개요" xfId="10512"/>
    <cellStyle name="식_Book2_가평재활용선별장-4.9_Book1_복사본 보험료" xfId="10513"/>
    <cellStyle name="식_Book2_가평재활용선별장-4.9_Book1_소프트웨어진흥원-스토리텔링 컨퍼런스-2" xfId="10514"/>
    <cellStyle name="식_Book2_가평재활용선별장-4.9_Book1_직종별노임" xfId="10515"/>
    <cellStyle name="식_Book2_가평재활용선별장-4.9_민성조경-조합놀이대 28종(최종)" xfId="10516"/>
    <cellStyle name="식_Book2_가평재활용선별장-4.9_민성조경-조합놀이대 28종(최종)_3043 일산구청-노면청소차" xfId="10517"/>
    <cellStyle name="식_Book2_가평재활용선별장-4.9_민성조경-조합놀이대 28종(최종)_개요" xfId="10518"/>
    <cellStyle name="식_Book2_가평재활용선별장-4.9_민성조경-조합놀이대 28종(최종)_복사본 보험료" xfId="10519"/>
    <cellStyle name="식_Book2_가평재활용선별장-4.9_민성조경-조합놀이대 28종(최종)_소프트웨어진흥원-스토리텔링 컨퍼런스-2" xfId="10520"/>
    <cellStyle name="식_Book2_가평재활용선별장-4.9_민성조경-조합놀이대 28종(최종)_직종별노임" xfId="10521"/>
    <cellStyle name="식_Book2_가평재활용선별장-4.9_소프트웨어진흥원-스토리텔링 컨퍼런스(담당요청)" xfId="10522"/>
    <cellStyle name="식_Book2_가평재활용선별장-4.9_소프트웨어진흥원-스토리텔링 컨퍼런스(담당요청)_3043 일산구청-노면청소차" xfId="10523"/>
    <cellStyle name="식_Book2_가평재활용선별장-4.9_소프트웨어진흥원-스토리텔링 컨퍼런스(담당요청)_개요" xfId="10524"/>
    <cellStyle name="식_Book2_가평재활용선별장-4.9_소프트웨어진흥원-스토리텔링 컨퍼런스(담당요청)_복사본 보험료" xfId="10525"/>
    <cellStyle name="식_Book2_가평재활용선별장-4.9_소프트웨어진흥원-스토리텔링 컨퍼런스(담당요청)_소프트웨어진흥원-스토리텔링 컨퍼런스-2" xfId="10526"/>
    <cellStyle name="식_Book2_가평재활용선별장-4.9_소프트웨어진흥원-스토리텔링 컨퍼런스(담당요청)_직종별노임" xfId="10527"/>
    <cellStyle name="식_Book2_가평재활용선별장-4.9_소프트웨어진흥원-스토리텔링 컨퍼런스-1차제출수정" xfId="10528"/>
    <cellStyle name="식_Book2_가평재활용선별장-4.9_소프트웨어진흥원-스토리텔링 컨퍼런스-1차제출수정_3043 일산구청-노면청소차" xfId="10529"/>
    <cellStyle name="식_Book2_가평재활용선별장-4.9_소프트웨어진흥원-스토리텔링 컨퍼런스-1차제출수정_개요" xfId="10530"/>
    <cellStyle name="식_Book2_가평재활용선별장-4.9_소프트웨어진흥원-스토리텔링 컨퍼런스-1차제출수정_복사본 보험료" xfId="10531"/>
    <cellStyle name="식_Book2_가평재활용선별장-4.9_소프트웨어진흥원-스토리텔링 컨퍼런스-1차제출수정_소프트웨어진흥원-스토리텔링 컨퍼런스-2" xfId="10532"/>
    <cellStyle name="식_Book2_가평재활용선별장-4.9_소프트웨어진흥원-스토리텔링 컨퍼런스-1차제출수정_직종별노임" xfId="10533"/>
    <cellStyle name="식_Book2_가평재활용선별장-4.9_제1장_제3장까지" xfId="10534"/>
    <cellStyle name="식_Book2_민성조경-조합놀이대 28종(최종)" xfId="10535"/>
    <cellStyle name="식_Book2_민성조경-조합놀이대 28종(최종)_3043 일산구청-노면청소차" xfId="10536"/>
    <cellStyle name="식_Book2_민성조경-조합놀이대 28종(최종)_개요" xfId="10537"/>
    <cellStyle name="식_Book2_민성조경-조합놀이대 28종(최종)_복사본 보험료" xfId="10538"/>
    <cellStyle name="식_Book2_민성조경-조합놀이대 28종(최종)_소프트웨어진흥원-스토리텔링 컨퍼런스-2" xfId="10539"/>
    <cellStyle name="식_Book2_민성조경-조합놀이대 28종(최종)_직종별노임" xfId="10540"/>
    <cellStyle name="식_Book2_소프트웨어진흥원-스토리텔링 컨퍼런스(담당요청)" xfId="10541"/>
    <cellStyle name="식_Book2_소프트웨어진흥원-스토리텔링 컨퍼런스(담당요청)_3043 일산구청-노면청소차" xfId="10542"/>
    <cellStyle name="식_Book2_소프트웨어진흥원-스토리텔링 컨퍼런스(담당요청)_개요" xfId="10543"/>
    <cellStyle name="식_Book2_소프트웨어진흥원-스토리텔링 컨퍼런스(담당요청)_복사본 보험료" xfId="10544"/>
    <cellStyle name="식_Book2_소프트웨어진흥원-스토리텔링 컨퍼런스(담당요청)_소프트웨어진흥원-스토리텔링 컨퍼런스-2" xfId="10545"/>
    <cellStyle name="식_Book2_소프트웨어진흥원-스토리텔링 컨퍼런스(담당요청)_직종별노임" xfId="10546"/>
    <cellStyle name="식_Book2_소프트웨어진흥원-스토리텔링 컨퍼런스-1차제출수정" xfId="10547"/>
    <cellStyle name="식_Book2_소프트웨어진흥원-스토리텔링 컨퍼런스-1차제출수정_3043 일산구청-노면청소차" xfId="10548"/>
    <cellStyle name="식_Book2_소프트웨어진흥원-스토리텔링 컨퍼런스-1차제출수정_개요" xfId="10549"/>
    <cellStyle name="식_Book2_소프트웨어진흥원-스토리텔링 컨퍼런스-1차제출수정_복사본 보험료" xfId="10550"/>
    <cellStyle name="식_Book2_소프트웨어진흥원-스토리텔링 컨퍼런스-1차제출수정_소프트웨어진흥원-스토리텔링 컨퍼런스-2" xfId="10551"/>
    <cellStyle name="식_Book2_소프트웨어진흥원-스토리텔링 컨퍼런스-1차제출수정_직종별노임" xfId="10552"/>
    <cellStyle name="식_Book2_제1장_제3장까지" xfId="10553"/>
    <cellStyle name="식_Sheet1" xfId="10554"/>
    <cellStyle name="식_Sheet1_1차 본협상자료(0830)" xfId="10555"/>
    <cellStyle name="식_Sheet1_1차 본협상자료(0830)_Book1" xfId="10556"/>
    <cellStyle name="식_Sheet1_1차 본협상자료(0830)_Book1_3043 일산구청-노면청소차" xfId="10557"/>
    <cellStyle name="식_Sheet1_1차 본협상자료(0830)_Book1_개요" xfId="10558"/>
    <cellStyle name="식_Sheet1_1차 본협상자료(0830)_Book1_복사본 보험료" xfId="10559"/>
    <cellStyle name="식_Sheet1_1차 본협상자료(0830)_Book1_소프트웨어진흥원-스토리텔링 컨퍼런스-2" xfId="10560"/>
    <cellStyle name="식_Sheet1_1차 본협상자료(0830)_Book1_직종별노임" xfId="10561"/>
    <cellStyle name="식_Sheet1_1차 본협상자료(0830)_가평재활용선별장-4.9" xfId="10562"/>
    <cellStyle name="식_Sheet1_1차 본협상자료(0830)_가평재활용선별장-4.9_Book1" xfId="10563"/>
    <cellStyle name="식_Sheet1_1차 본협상자료(0830)_가평재활용선별장-4.9_Book1_3043 일산구청-노면청소차" xfId="10564"/>
    <cellStyle name="식_Sheet1_1차 본협상자료(0830)_가평재활용선별장-4.9_Book1_개요" xfId="10565"/>
    <cellStyle name="식_Sheet1_1차 본협상자료(0830)_가평재활용선별장-4.9_Book1_복사본 보험료" xfId="10566"/>
    <cellStyle name="식_Sheet1_1차 본협상자료(0830)_가평재활용선별장-4.9_Book1_소프트웨어진흥원-스토리텔링 컨퍼런스-2" xfId="10567"/>
    <cellStyle name="식_Sheet1_1차 본협상자료(0830)_가평재활용선별장-4.9_Book1_직종별노임" xfId="10568"/>
    <cellStyle name="식_Sheet1_1차 본협상자료(0830)_가평재활용선별장-4.9_민성조경-조합놀이대 28종(최종)" xfId="10569"/>
    <cellStyle name="식_Sheet1_1차 본협상자료(0830)_가평재활용선별장-4.9_민성조경-조합놀이대 28종(최종)_3043 일산구청-노면청소차" xfId="10570"/>
    <cellStyle name="식_Sheet1_1차 본협상자료(0830)_가평재활용선별장-4.9_민성조경-조합놀이대 28종(최종)_개요" xfId="10571"/>
    <cellStyle name="식_Sheet1_1차 본협상자료(0830)_가평재활용선별장-4.9_민성조경-조합놀이대 28종(최종)_복사본 보험료" xfId="10572"/>
    <cellStyle name="식_Sheet1_1차 본협상자료(0830)_가평재활용선별장-4.9_민성조경-조합놀이대 28종(최종)_소프트웨어진흥원-스토리텔링 컨퍼런스-2" xfId="10573"/>
    <cellStyle name="식_Sheet1_1차 본협상자료(0830)_가평재활용선별장-4.9_민성조경-조합놀이대 28종(최종)_직종별노임" xfId="10574"/>
    <cellStyle name="식_Sheet1_1차 본협상자료(0830)_가평재활용선별장-4.9_소프트웨어진흥원-스토리텔링 컨퍼런스(담당요청)" xfId="10575"/>
    <cellStyle name="식_Sheet1_1차 본협상자료(0830)_가평재활용선별장-4.9_소프트웨어진흥원-스토리텔링 컨퍼런스(담당요청)_3043 일산구청-노면청소차" xfId="10576"/>
    <cellStyle name="식_Sheet1_1차 본협상자료(0830)_가평재활용선별장-4.9_소프트웨어진흥원-스토리텔링 컨퍼런스(담당요청)_개요" xfId="10577"/>
    <cellStyle name="식_Sheet1_1차 본협상자료(0830)_가평재활용선별장-4.9_소프트웨어진흥원-스토리텔링 컨퍼런스(담당요청)_복사본 보험료" xfId="10578"/>
    <cellStyle name="식_Sheet1_1차 본협상자료(0830)_가평재활용선별장-4.9_소프트웨어진흥원-스토리텔링 컨퍼런스(담당요청)_소프트웨어진흥원-스토리텔링 컨퍼런스-2" xfId="10579"/>
    <cellStyle name="식_Sheet1_1차 본협상자료(0830)_가평재활용선별장-4.9_소프트웨어진흥원-스토리텔링 컨퍼런스(담당요청)_직종별노임" xfId="10580"/>
    <cellStyle name="식_Sheet1_1차 본협상자료(0830)_가평재활용선별장-4.9_소프트웨어진흥원-스토리텔링 컨퍼런스-1차제출수정" xfId="10581"/>
    <cellStyle name="식_Sheet1_1차 본협상자료(0830)_가평재활용선별장-4.9_소프트웨어진흥원-스토리텔링 컨퍼런스-1차제출수정_3043 일산구청-노면청소차" xfId="10582"/>
    <cellStyle name="식_Sheet1_1차 본협상자료(0830)_가평재활용선별장-4.9_소프트웨어진흥원-스토리텔링 컨퍼런스-1차제출수정_개요" xfId="10583"/>
    <cellStyle name="식_Sheet1_1차 본협상자료(0830)_가평재활용선별장-4.9_소프트웨어진흥원-스토리텔링 컨퍼런스-1차제출수정_복사본 보험료" xfId="10584"/>
    <cellStyle name="식_Sheet1_1차 본협상자료(0830)_가평재활용선별장-4.9_소프트웨어진흥원-스토리텔링 컨퍼런스-1차제출수정_소프트웨어진흥원-스토리텔링 컨퍼런스-2" xfId="10585"/>
    <cellStyle name="식_Sheet1_1차 본협상자료(0830)_가평재활용선별장-4.9_소프트웨어진흥원-스토리텔링 컨퍼런스-1차제출수정_직종별노임" xfId="10586"/>
    <cellStyle name="식_Sheet1_1차 본협상자료(0830)_가평재활용선별장-4.9_제1장_제3장까지" xfId="10587"/>
    <cellStyle name="식_Sheet1_1차 본협상자료(0830)_민성조경-조합놀이대 28종(최종)" xfId="10588"/>
    <cellStyle name="식_Sheet1_1차 본협상자료(0830)_민성조경-조합놀이대 28종(최종)_3043 일산구청-노면청소차" xfId="10589"/>
    <cellStyle name="식_Sheet1_1차 본협상자료(0830)_민성조경-조합놀이대 28종(최종)_개요" xfId="10590"/>
    <cellStyle name="식_Sheet1_1차 본협상자료(0830)_민성조경-조합놀이대 28종(최종)_복사본 보험료" xfId="10591"/>
    <cellStyle name="식_Sheet1_1차 본협상자료(0830)_민성조경-조합놀이대 28종(최종)_소프트웨어진흥원-스토리텔링 컨퍼런스-2" xfId="10592"/>
    <cellStyle name="식_Sheet1_1차 본협상자료(0830)_민성조경-조합놀이대 28종(최종)_직종별노임" xfId="10593"/>
    <cellStyle name="식_Sheet1_1차 본협상자료(0830)_소프트웨어진흥원-스토리텔링 컨퍼런스(담당요청)" xfId="10594"/>
    <cellStyle name="식_Sheet1_1차 본협상자료(0830)_소프트웨어진흥원-스토리텔링 컨퍼런스(담당요청)_3043 일산구청-노면청소차" xfId="10595"/>
    <cellStyle name="식_Sheet1_1차 본협상자료(0830)_소프트웨어진흥원-스토리텔링 컨퍼런스(담당요청)_개요" xfId="10596"/>
    <cellStyle name="식_Sheet1_1차 본협상자료(0830)_소프트웨어진흥원-스토리텔링 컨퍼런스(담당요청)_복사본 보험료" xfId="10597"/>
    <cellStyle name="식_Sheet1_1차 본협상자료(0830)_소프트웨어진흥원-스토리텔링 컨퍼런스(담당요청)_소프트웨어진흥원-스토리텔링 컨퍼런스-2" xfId="10598"/>
    <cellStyle name="식_Sheet1_1차 본협상자료(0830)_소프트웨어진흥원-스토리텔링 컨퍼런스(담당요청)_직종별노임" xfId="10599"/>
    <cellStyle name="식_Sheet1_1차 본협상자료(0830)_소프트웨어진흥원-스토리텔링 컨퍼런스-1차제출수정" xfId="10600"/>
    <cellStyle name="식_Sheet1_1차 본협상자료(0830)_소프트웨어진흥원-스토리텔링 컨퍼런스-1차제출수정_3043 일산구청-노면청소차" xfId="10601"/>
    <cellStyle name="식_Sheet1_1차 본협상자료(0830)_소프트웨어진흥원-스토리텔링 컨퍼런스-1차제출수정_개요" xfId="10602"/>
    <cellStyle name="식_Sheet1_1차 본협상자료(0830)_소프트웨어진흥원-스토리텔링 컨퍼런스-1차제출수정_복사본 보험료" xfId="10603"/>
    <cellStyle name="식_Sheet1_1차 본협상자료(0830)_소프트웨어진흥원-스토리텔링 컨퍼런스-1차제출수정_소프트웨어진흥원-스토리텔링 컨퍼런스-2" xfId="10604"/>
    <cellStyle name="식_Sheet1_1차 본협상자료(0830)_소프트웨어진흥원-스토리텔링 컨퍼런스-1차제출수정_직종별노임" xfId="10605"/>
    <cellStyle name="식_Sheet1_1차 본협상자료(0830)_제1장_제3장까지" xfId="10606"/>
    <cellStyle name="식_Sheet1_Book1" xfId="10607"/>
    <cellStyle name="식_Sheet1_Book1_3043 일산구청-노면청소차" xfId="10608"/>
    <cellStyle name="식_Sheet1_Book1_개요" xfId="10609"/>
    <cellStyle name="식_Sheet1_Book1_복사본 보험료" xfId="10610"/>
    <cellStyle name="식_Sheet1_Book1_소프트웨어진흥원-스토리텔링 컨퍼런스-2" xfId="10611"/>
    <cellStyle name="식_Sheet1_Book1_직종별노임" xfId="10612"/>
    <cellStyle name="식_Sheet1_가평재활용선별장-4.9" xfId="10613"/>
    <cellStyle name="식_Sheet1_가평재활용선별장-4.9_Book1" xfId="10614"/>
    <cellStyle name="식_Sheet1_가평재활용선별장-4.9_Book1_3043 일산구청-노면청소차" xfId="10615"/>
    <cellStyle name="식_Sheet1_가평재활용선별장-4.9_Book1_개요" xfId="10616"/>
    <cellStyle name="식_Sheet1_가평재활용선별장-4.9_Book1_복사본 보험료" xfId="10617"/>
    <cellStyle name="식_Sheet1_가평재활용선별장-4.9_Book1_소프트웨어진흥원-스토리텔링 컨퍼런스-2" xfId="10618"/>
    <cellStyle name="식_Sheet1_가평재활용선별장-4.9_Book1_직종별노임" xfId="10619"/>
    <cellStyle name="식_Sheet1_가평재활용선별장-4.9_민성조경-조합놀이대 28종(최종)" xfId="10620"/>
    <cellStyle name="식_Sheet1_가평재활용선별장-4.9_민성조경-조합놀이대 28종(최종)_3043 일산구청-노면청소차" xfId="10621"/>
    <cellStyle name="식_Sheet1_가평재활용선별장-4.9_민성조경-조합놀이대 28종(최종)_개요" xfId="10622"/>
    <cellStyle name="식_Sheet1_가평재활용선별장-4.9_민성조경-조합놀이대 28종(최종)_복사본 보험료" xfId="10623"/>
    <cellStyle name="식_Sheet1_가평재활용선별장-4.9_민성조경-조합놀이대 28종(최종)_소프트웨어진흥원-스토리텔링 컨퍼런스-2" xfId="10624"/>
    <cellStyle name="식_Sheet1_가평재활용선별장-4.9_민성조경-조합놀이대 28종(최종)_직종별노임" xfId="10625"/>
    <cellStyle name="식_Sheet1_가평재활용선별장-4.9_소프트웨어진흥원-스토리텔링 컨퍼런스(담당요청)" xfId="10626"/>
    <cellStyle name="식_Sheet1_가평재활용선별장-4.9_소프트웨어진흥원-스토리텔링 컨퍼런스(담당요청)_3043 일산구청-노면청소차" xfId="10627"/>
    <cellStyle name="식_Sheet1_가평재활용선별장-4.9_소프트웨어진흥원-스토리텔링 컨퍼런스(담당요청)_개요" xfId="10628"/>
    <cellStyle name="식_Sheet1_가평재활용선별장-4.9_소프트웨어진흥원-스토리텔링 컨퍼런스(담당요청)_복사본 보험료" xfId="10629"/>
    <cellStyle name="식_Sheet1_가평재활용선별장-4.9_소프트웨어진흥원-스토리텔링 컨퍼런스(담당요청)_소프트웨어진흥원-스토리텔링 컨퍼런스-2" xfId="10630"/>
    <cellStyle name="식_Sheet1_가평재활용선별장-4.9_소프트웨어진흥원-스토리텔링 컨퍼런스(담당요청)_직종별노임" xfId="10631"/>
    <cellStyle name="식_Sheet1_가평재활용선별장-4.9_소프트웨어진흥원-스토리텔링 컨퍼런스-1차제출수정" xfId="10632"/>
    <cellStyle name="식_Sheet1_가평재활용선별장-4.9_소프트웨어진흥원-스토리텔링 컨퍼런스-1차제출수정_3043 일산구청-노면청소차" xfId="10633"/>
    <cellStyle name="식_Sheet1_가평재활용선별장-4.9_소프트웨어진흥원-스토리텔링 컨퍼런스-1차제출수정_개요" xfId="10634"/>
    <cellStyle name="식_Sheet1_가평재활용선별장-4.9_소프트웨어진흥원-스토리텔링 컨퍼런스-1차제출수정_복사본 보험료" xfId="10635"/>
    <cellStyle name="식_Sheet1_가평재활용선별장-4.9_소프트웨어진흥원-스토리텔링 컨퍼런스-1차제출수정_소프트웨어진흥원-스토리텔링 컨퍼런스-2" xfId="10636"/>
    <cellStyle name="식_Sheet1_가평재활용선별장-4.9_소프트웨어진흥원-스토리텔링 컨퍼런스-1차제출수정_직종별노임" xfId="10637"/>
    <cellStyle name="식_Sheet1_가평재활용선별장-4.9_제1장_제3장까지" xfId="10638"/>
    <cellStyle name="식_Sheet1_민성조경-조합놀이대 28종(최종)" xfId="10639"/>
    <cellStyle name="식_Sheet1_민성조경-조합놀이대 28종(최종)_3043 일산구청-노면청소차" xfId="10640"/>
    <cellStyle name="식_Sheet1_민성조경-조합놀이대 28종(최종)_개요" xfId="10641"/>
    <cellStyle name="식_Sheet1_민성조경-조합놀이대 28종(최종)_복사본 보험료" xfId="10642"/>
    <cellStyle name="식_Sheet1_민성조경-조합놀이대 28종(최종)_소프트웨어진흥원-스토리텔링 컨퍼런스-2" xfId="10643"/>
    <cellStyle name="식_Sheet1_민성조경-조합놀이대 28종(최종)_직종별노임" xfId="10644"/>
    <cellStyle name="식_Sheet1_소프트웨어진흥원-스토리텔링 컨퍼런스(담당요청)" xfId="10645"/>
    <cellStyle name="식_Sheet1_소프트웨어진흥원-스토리텔링 컨퍼런스(담당요청)_3043 일산구청-노면청소차" xfId="10646"/>
    <cellStyle name="식_Sheet1_소프트웨어진흥원-스토리텔링 컨퍼런스(담당요청)_개요" xfId="10647"/>
    <cellStyle name="식_Sheet1_소프트웨어진흥원-스토리텔링 컨퍼런스(담당요청)_복사본 보험료" xfId="10648"/>
    <cellStyle name="식_Sheet1_소프트웨어진흥원-스토리텔링 컨퍼런스(담당요청)_소프트웨어진흥원-스토리텔링 컨퍼런스-2" xfId="10649"/>
    <cellStyle name="식_Sheet1_소프트웨어진흥원-스토리텔링 컨퍼런스(담당요청)_직종별노임" xfId="10650"/>
    <cellStyle name="식_Sheet1_소프트웨어진흥원-스토리텔링 컨퍼런스-1차제출수정" xfId="10651"/>
    <cellStyle name="식_Sheet1_소프트웨어진흥원-스토리텔링 컨퍼런스-1차제출수정_3043 일산구청-노면청소차" xfId="10652"/>
    <cellStyle name="식_Sheet1_소프트웨어진흥원-스토리텔링 컨퍼런스-1차제출수정_개요" xfId="10653"/>
    <cellStyle name="식_Sheet1_소프트웨어진흥원-스토리텔링 컨퍼런스-1차제출수정_복사본 보험료" xfId="10654"/>
    <cellStyle name="식_Sheet1_소프트웨어진흥원-스토리텔링 컨퍼런스-1차제출수정_소프트웨어진흥원-스토리텔링 컨퍼런스-2" xfId="10655"/>
    <cellStyle name="식_Sheet1_소프트웨어진흥원-스토리텔링 컨퍼런스-1차제출수정_직종별노임" xfId="10656"/>
    <cellStyle name="식_Sheet1_제1장_제3장까지" xfId="10657"/>
    <cellStyle name="식_가평재활용선별장-4.9" xfId="10658"/>
    <cellStyle name="식_가평재활용선별장-4.9_Book1" xfId="10659"/>
    <cellStyle name="식_가평재활용선별장-4.9_Book1_3043 일산구청-노면청소차" xfId="10660"/>
    <cellStyle name="식_가평재활용선별장-4.9_Book1_개요" xfId="10661"/>
    <cellStyle name="식_가평재활용선별장-4.9_Book1_복사본 보험료" xfId="10662"/>
    <cellStyle name="식_가평재활용선별장-4.9_Book1_소프트웨어진흥원-스토리텔링 컨퍼런스-2" xfId="10663"/>
    <cellStyle name="식_가평재활용선별장-4.9_Book1_직종별노임" xfId="10664"/>
    <cellStyle name="식_가평재활용선별장-4.9_민성조경-조합놀이대 28종(최종)" xfId="10665"/>
    <cellStyle name="식_가평재활용선별장-4.9_민성조경-조합놀이대 28종(최종)_3043 일산구청-노면청소차" xfId="10666"/>
    <cellStyle name="식_가평재활용선별장-4.9_민성조경-조합놀이대 28종(최종)_개요" xfId="10667"/>
    <cellStyle name="식_가평재활용선별장-4.9_민성조경-조합놀이대 28종(최종)_복사본 보험료" xfId="10668"/>
    <cellStyle name="식_가평재활용선별장-4.9_민성조경-조합놀이대 28종(최종)_소프트웨어진흥원-스토리텔링 컨퍼런스-2" xfId="10669"/>
    <cellStyle name="식_가평재활용선별장-4.9_민성조경-조합놀이대 28종(최종)_직종별노임" xfId="10670"/>
    <cellStyle name="식_가평재활용선별장-4.9_소프트웨어진흥원-스토리텔링 컨퍼런스(담당요청)" xfId="10671"/>
    <cellStyle name="식_가평재활용선별장-4.9_소프트웨어진흥원-스토리텔링 컨퍼런스(담당요청)_3043 일산구청-노면청소차" xfId="10672"/>
    <cellStyle name="식_가평재활용선별장-4.9_소프트웨어진흥원-스토리텔링 컨퍼런스(담당요청)_개요" xfId="10673"/>
    <cellStyle name="식_가평재활용선별장-4.9_소프트웨어진흥원-스토리텔링 컨퍼런스(담당요청)_복사본 보험료" xfId="10674"/>
    <cellStyle name="식_가평재활용선별장-4.9_소프트웨어진흥원-스토리텔링 컨퍼런스(담당요청)_소프트웨어진흥원-스토리텔링 컨퍼런스-2" xfId="10675"/>
    <cellStyle name="식_가평재활용선별장-4.9_소프트웨어진흥원-스토리텔링 컨퍼런스(담당요청)_직종별노임" xfId="10676"/>
    <cellStyle name="식_가평재활용선별장-4.9_소프트웨어진흥원-스토리텔링 컨퍼런스-1차제출수정" xfId="10677"/>
    <cellStyle name="식_가평재활용선별장-4.9_소프트웨어진흥원-스토리텔링 컨퍼런스-1차제출수정_3043 일산구청-노면청소차" xfId="10678"/>
    <cellStyle name="식_가평재활용선별장-4.9_소프트웨어진흥원-스토리텔링 컨퍼런스-1차제출수정_개요" xfId="10679"/>
    <cellStyle name="식_가평재활용선별장-4.9_소프트웨어진흥원-스토리텔링 컨퍼런스-1차제출수정_복사본 보험료" xfId="10680"/>
    <cellStyle name="식_가평재활용선별장-4.9_소프트웨어진흥원-스토리텔링 컨퍼런스-1차제출수정_소프트웨어진흥원-스토리텔링 컨퍼런스-2" xfId="10681"/>
    <cellStyle name="식_가평재활용선별장-4.9_소프트웨어진흥원-스토리텔링 컨퍼런스-1차제출수정_직종별노임" xfId="10682"/>
    <cellStyle name="식_가평재활용선별장-4.9_제1장_제3장까지" xfId="10683"/>
    <cellStyle name="식_민성조경-조합놀이대 28종(최종)" xfId="10684"/>
    <cellStyle name="식_민성조경-조합놀이대 28종(최종)_3043 일산구청-노면청소차" xfId="10685"/>
    <cellStyle name="식_민성조경-조합놀이대 28종(최종)_개요" xfId="10686"/>
    <cellStyle name="식_민성조경-조합놀이대 28종(최종)_복사본 보험료" xfId="10687"/>
    <cellStyle name="식_민성조경-조합놀이대 28종(최종)_소프트웨어진흥원-스토리텔링 컨퍼런스-2" xfId="10688"/>
    <cellStyle name="식_민성조경-조합놀이대 28종(최종)_직종별노임" xfId="10689"/>
    <cellStyle name="식_붙임6" xfId="10690"/>
    <cellStyle name="식_붙임6_1차 본협상자료(0830)" xfId="10691"/>
    <cellStyle name="식_붙임6_1차 본협상자료(0830)_Book1" xfId="10692"/>
    <cellStyle name="식_붙임6_1차 본협상자료(0830)_Book1_3043 일산구청-노면청소차" xfId="10693"/>
    <cellStyle name="식_붙임6_1차 본협상자료(0830)_Book1_개요" xfId="10694"/>
    <cellStyle name="식_붙임6_1차 본협상자료(0830)_Book1_복사본 보험료" xfId="10695"/>
    <cellStyle name="식_붙임6_1차 본협상자료(0830)_Book1_소프트웨어진흥원-스토리텔링 컨퍼런스-2" xfId="10696"/>
    <cellStyle name="식_붙임6_1차 본협상자료(0830)_Book1_직종별노임" xfId="10697"/>
    <cellStyle name="식_붙임6_1차 본협상자료(0830)_가평재활용선별장-4.9" xfId="10698"/>
    <cellStyle name="식_붙임6_1차 본협상자료(0830)_가평재활용선별장-4.9_Book1" xfId="10699"/>
    <cellStyle name="식_붙임6_1차 본협상자료(0830)_가평재활용선별장-4.9_Book1_3043 일산구청-노면청소차" xfId="10700"/>
    <cellStyle name="식_붙임6_1차 본협상자료(0830)_가평재활용선별장-4.9_Book1_개요" xfId="10701"/>
    <cellStyle name="식_붙임6_1차 본협상자료(0830)_가평재활용선별장-4.9_Book1_복사본 보험료" xfId="10702"/>
    <cellStyle name="식_붙임6_1차 본협상자료(0830)_가평재활용선별장-4.9_Book1_소프트웨어진흥원-스토리텔링 컨퍼런스-2" xfId="10703"/>
    <cellStyle name="식_붙임6_1차 본협상자료(0830)_가평재활용선별장-4.9_Book1_직종별노임" xfId="10704"/>
    <cellStyle name="식_붙임6_1차 본협상자료(0830)_가평재활용선별장-4.9_민성조경-조합놀이대 28종(최종)" xfId="10705"/>
    <cellStyle name="식_붙임6_1차 본협상자료(0830)_가평재활용선별장-4.9_민성조경-조합놀이대 28종(최종)_3043 일산구청-노면청소차" xfId="10706"/>
    <cellStyle name="식_붙임6_1차 본협상자료(0830)_가평재활용선별장-4.9_민성조경-조합놀이대 28종(최종)_개요" xfId="10707"/>
    <cellStyle name="식_붙임6_1차 본협상자료(0830)_가평재활용선별장-4.9_민성조경-조합놀이대 28종(최종)_복사본 보험료" xfId="10708"/>
    <cellStyle name="식_붙임6_1차 본협상자료(0830)_가평재활용선별장-4.9_민성조경-조합놀이대 28종(최종)_소프트웨어진흥원-스토리텔링 컨퍼런스-2" xfId="10709"/>
    <cellStyle name="식_붙임6_1차 본협상자료(0830)_가평재활용선별장-4.9_민성조경-조합놀이대 28종(최종)_직종별노임" xfId="10710"/>
    <cellStyle name="식_붙임6_1차 본협상자료(0830)_가평재활용선별장-4.9_소프트웨어진흥원-스토리텔링 컨퍼런스(담당요청)" xfId="10711"/>
    <cellStyle name="식_붙임6_1차 본협상자료(0830)_가평재활용선별장-4.9_소프트웨어진흥원-스토리텔링 컨퍼런스(담당요청)_3043 일산구청-노면청소차" xfId="10712"/>
    <cellStyle name="식_붙임6_1차 본협상자료(0830)_가평재활용선별장-4.9_소프트웨어진흥원-스토리텔링 컨퍼런스(담당요청)_개요" xfId="10713"/>
    <cellStyle name="식_붙임6_1차 본협상자료(0830)_가평재활용선별장-4.9_소프트웨어진흥원-스토리텔링 컨퍼런스(담당요청)_복사본 보험료" xfId="10714"/>
    <cellStyle name="식_붙임6_1차 본협상자료(0830)_가평재활용선별장-4.9_소프트웨어진흥원-스토리텔링 컨퍼런스(담당요청)_소프트웨어진흥원-스토리텔링 컨퍼런스-2" xfId="10715"/>
    <cellStyle name="식_붙임6_1차 본협상자료(0830)_가평재활용선별장-4.9_소프트웨어진흥원-스토리텔링 컨퍼런스(담당요청)_직종별노임" xfId="10716"/>
    <cellStyle name="식_붙임6_1차 본협상자료(0830)_가평재활용선별장-4.9_소프트웨어진흥원-스토리텔링 컨퍼런스-1차제출수정" xfId="10717"/>
    <cellStyle name="식_붙임6_1차 본협상자료(0830)_가평재활용선별장-4.9_소프트웨어진흥원-스토리텔링 컨퍼런스-1차제출수정_3043 일산구청-노면청소차" xfId="10718"/>
    <cellStyle name="식_붙임6_1차 본협상자료(0830)_가평재활용선별장-4.9_소프트웨어진흥원-스토리텔링 컨퍼런스-1차제출수정_개요" xfId="10719"/>
    <cellStyle name="식_붙임6_1차 본협상자료(0830)_가평재활용선별장-4.9_소프트웨어진흥원-스토리텔링 컨퍼런스-1차제출수정_복사본 보험료" xfId="10720"/>
    <cellStyle name="식_붙임6_1차 본협상자료(0830)_가평재활용선별장-4.9_소프트웨어진흥원-스토리텔링 컨퍼런스-1차제출수정_소프트웨어진흥원-스토리텔링 컨퍼런스-2" xfId="10721"/>
    <cellStyle name="식_붙임6_1차 본협상자료(0830)_가평재활용선별장-4.9_소프트웨어진흥원-스토리텔링 컨퍼런스-1차제출수정_직종별노임" xfId="10722"/>
    <cellStyle name="식_붙임6_1차 본협상자료(0830)_가평재활용선별장-4.9_제1장_제3장까지" xfId="10723"/>
    <cellStyle name="식_붙임6_1차 본협상자료(0830)_민성조경-조합놀이대 28종(최종)" xfId="10724"/>
    <cellStyle name="식_붙임6_1차 본협상자료(0830)_민성조경-조합놀이대 28종(최종)_3043 일산구청-노면청소차" xfId="10725"/>
    <cellStyle name="식_붙임6_1차 본협상자료(0830)_민성조경-조합놀이대 28종(최종)_개요" xfId="10726"/>
    <cellStyle name="식_붙임6_1차 본협상자료(0830)_민성조경-조합놀이대 28종(최종)_복사본 보험료" xfId="10727"/>
    <cellStyle name="식_붙임6_1차 본협상자료(0830)_민성조경-조합놀이대 28종(최종)_소프트웨어진흥원-스토리텔링 컨퍼런스-2" xfId="10728"/>
    <cellStyle name="식_붙임6_1차 본협상자료(0830)_민성조경-조합놀이대 28종(최종)_직종별노임" xfId="10729"/>
    <cellStyle name="식_붙임6_1차 본협상자료(0830)_소프트웨어진흥원-스토리텔링 컨퍼런스(담당요청)" xfId="10730"/>
    <cellStyle name="식_붙임6_1차 본협상자료(0830)_소프트웨어진흥원-스토리텔링 컨퍼런스(담당요청)_3043 일산구청-노면청소차" xfId="10731"/>
    <cellStyle name="식_붙임6_1차 본협상자료(0830)_소프트웨어진흥원-스토리텔링 컨퍼런스(담당요청)_개요" xfId="10732"/>
    <cellStyle name="식_붙임6_1차 본협상자료(0830)_소프트웨어진흥원-스토리텔링 컨퍼런스(담당요청)_복사본 보험료" xfId="10733"/>
    <cellStyle name="식_붙임6_1차 본협상자료(0830)_소프트웨어진흥원-스토리텔링 컨퍼런스(담당요청)_소프트웨어진흥원-스토리텔링 컨퍼런스-2" xfId="10734"/>
    <cellStyle name="식_붙임6_1차 본협상자료(0830)_소프트웨어진흥원-스토리텔링 컨퍼런스(담당요청)_직종별노임" xfId="10735"/>
    <cellStyle name="식_붙임6_1차 본협상자료(0830)_소프트웨어진흥원-스토리텔링 컨퍼런스-1차제출수정" xfId="10736"/>
    <cellStyle name="식_붙임6_1차 본협상자료(0830)_소프트웨어진흥원-스토리텔링 컨퍼런스-1차제출수정_3043 일산구청-노면청소차" xfId="10737"/>
    <cellStyle name="식_붙임6_1차 본협상자료(0830)_소프트웨어진흥원-스토리텔링 컨퍼런스-1차제출수정_개요" xfId="10738"/>
    <cellStyle name="식_붙임6_1차 본협상자료(0830)_소프트웨어진흥원-스토리텔링 컨퍼런스-1차제출수정_복사본 보험료" xfId="10739"/>
    <cellStyle name="식_붙임6_1차 본협상자료(0830)_소프트웨어진흥원-스토리텔링 컨퍼런스-1차제출수정_소프트웨어진흥원-스토리텔링 컨퍼런스-2" xfId="10740"/>
    <cellStyle name="식_붙임6_1차 본협상자료(0830)_소프트웨어진흥원-스토리텔링 컨퍼런스-1차제출수정_직종별노임" xfId="10741"/>
    <cellStyle name="식_붙임6_1차 본협상자료(0830)_제1장_제3장까지" xfId="10742"/>
    <cellStyle name="식_붙임6_Book1" xfId="10743"/>
    <cellStyle name="식_붙임6_Book1_3043 일산구청-노면청소차" xfId="10744"/>
    <cellStyle name="식_붙임6_Book1_개요" xfId="10745"/>
    <cellStyle name="식_붙임6_Book1_복사본 보험료" xfId="10746"/>
    <cellStyle name="식_붙임6_Book1_소프트웨어진흥원-스토리텔링 컨퍼런스-2" xfId="10747"/>
    <cellStyle name="식_붙임6_Book1_직종별노임" xfId="10748"/>
    <cellStyle name="식_붙임6_가평재활용선별장-4.9" xfId="10749"/>
    <cellStyle name="식_붙임6_가평재활용선별장-4.9_Book1" xfId="10750"/>
    <cellStyle name="식_붙임6_가평재활용선별장-4.9_Book1_3043 일산구청-노면청소차" xfId="10751"/>
    <cellStyle name="식_붙임6_가평재활용선별장-4.9_Book1_개요" xfId="10752"/>
    <cellStyle name="식_붙임6_가평재활용선별장-4.9_Book1_복사본 보험료" xfId="10753"/>
    <cellStyle name="식_붙임6_가평재활용선별장-4.9_Book1_소프트웨어진흥원-스토리텔링 컨퍼런스-2" xfId="10754"/>
    <cellStyle name="식_붙임6_가평재활용선별장-4.9_Book1_직종별노임" xfId="10755"/>
    <cellStyle name="식_붙임6_가평재활용선별장-4.9_민성조경-조합놀이대 28종(최종)" xfId="10756"/>
    <cellStyle name="식_붙임6_가평재활용선별장-4.9_민성조경-조합놀이대 28종(최종)_3043 일산구청-노면청소차" xfId="10757"/>
    <cellStyle name="식_붙임6_가평재활용선별장-4.9_민성조경-조합놀이대 28종(최종)_개요" xfId="10758"/>
    <cellStyle name="식_붙임6_가평재활용선별장-4.9_민성조경-조합놀이대 28종(최종)_복사본 보험료" xfId="10759"/>
    <cellStyle name="식_붙임6_가평재활용선별장-4.9_민성조경-조합놀이대 28종(최종)_소프트웨어진흥원-스토리텔링 컨퍼런스-2" xfId="10760"/>
    <cellStyle name="식_붙임6_가평재활용선별장-4.9_민성조경-조합놀이대 28종(최종)_직종별노임" xfId="10761"/>
    <cellStyle name="식_붙임6_가평재활용선별장-4.9_소프트웨어진흥원-스토리텔링 컨퍼런스(담당요청)" xfId="10762"/>
    <cellStyle name="식_붙임6_가평재활용선별장-4.9_소프트웨어진흥원-스토리텔링 컨퍼런스(담당요청)_3043 일산구청-노면청소차" xfId="10763"/>
    <cellStyle name="식_붙임6_가평재활용선별장-4.9_소프트웨어진흥원-스토리텔링 컨퍼런스(담당요청)_개요" xfId="10764"/>
    <cellStyle name="식_붙임6_가평재활용선별장-4.9_소프트웨어진흥원-스토리텔링 컨퍼런스(담당요청)_복사본 보험료" xfId="10765"/>
    <cellStyle name="식_붙임6_가평재활용선별장-4.9_소프트웨어진흥원-스토리텔링 컨퍼런스(담당요청)_소프트웨어진흥원-스토리텔링 컨퍼런스-2" xfId="10766"/>
    <cellStyle name="식_붙임6_가평재활용선별장-4.9_소프트웨어진흥원-스토리텔링 컨퍼런스(담당요청)_직종별노임" xfId="10767"/>
    <cellStyle name="식_붙임6_가평재활용선별장-4.9_소프트웨어진흥원-스토리텔링 컨퍼런스-1차제출수정" xfId="10768"/>
    <cellStyle name="식_붙임6_가평재활용선별장-4.9_소프트웨어진흥원-스토리텔링 컨퍼런스-1차제출수정_3043 일산구청-노면청소차" xfId="10769"/>
    <cellStyle name="식_붙임6_가평재활용선별장-4.9_소프트웨어진흥원-스토리텔링 컨퍼런스-1차제출수정_개요" xfId="10770"/>
    <cellStyle name="식_붙임6_가평재활용선별장-4.9_소프트웨어진흥원-스토리텔링 컨퍼런스-1차제출수정_복사본 보험료" xfId="10771"/>
    <cellStyle name="식_붙임6_가평재활용선별장-4.9_소프트웨어진흥원-스토리텔링 컨퍼런스-1차제출수정_소프트웨어진흥원-스토리텔링 컨퍼런스-2" xfId="10772"/>
    <cellStyle name="식_붙임6_가평재활용선별장-4.9_소프트웨어진흥원-스토리텔링 컨퍼런스-1차제출수정_직종별노임" xfId="10773"/>
    <cellStyle name="식_붙임6_가평재활용선별장-4.9_제1장_제3장까지" xfId="10774"/>
    <cellStyle name="식_붙임6_민성조경-조합놀이대 28종(최종)" xfId="10775"/>
    <cellStyle name="식_붙임6_민성조경-조합놀이대 28종(최종)_3043 일산구청-노면청소차" xfId="10776"/>
    <cellStyle name="식_붙임6_민성조경-조합놀이대 28종(최종)_개요" xfId="10777"/>
    <cellStyle name="식_붙임6_민성조경-조합놀이대 28종(최종)_복사본 보험료" xfId="10778"/>
    <cellStyle name="식_붙임6_민성조경-조합놀이대 28종(최종)_소프트웨어진흥원-스토리텔링 컨퍼런스-2" xfId="10779"/>
    <cellStyle name="식_붙임6_민성조경-조합놀이대 28종(최종)_직종별노임" xfId="10780"/>
    <cellStyle name="식_붙임6_소프트웨어진흥원-스토리텔링 컨퍼런스(담당요청)" xfId="10781"/>
    <cellStyle name="식_붙임6_소프트웨어진흥원-스토리텔링 컨퍼런스(담당요청)_3043 일산구청-노면청소차" xfId="10782"/>
    <cellStyle name="식_붙임6_소프트웨어진흥원-스토리텔링 컨퍼런스(담당요청)_개요" xfId="10783"/>
    <cellStyle name="식_붙임6_소프트웨어진흥원-스토리텔링 컨퍼런스(담당요청)_복사본 보험료" xfId="10784"/>
    <cellStyle name="식_붙임6_소프트웨어진흥원-스토리텔링 컨퍼런스(담당요청)_소프트웨어진흥원-스토리텔링 컨퍼런스-2" xfId="10785"/>
    <cellStyle name="식_붙임6_소프트웨어진흥원-스토리텔링 컨퍼런스(담당요청)_직종별노임" xfId="10786"/>
    <cellStyle name="식_붙임6_소프트웨어진흥원-스토리텔링 컨퍼런스-1차제출수정" xfId="10787"/>
    <cellStyle name="식_붙임6_소프트웨어진흥원-스토리텔링 컨퍼런스-1차제출수정_3043 일산구청-노면청소차" xfId="10788"/>
    <cellStyle name="식_붙임6_소프트웨어진흥원-스토리텔링 컨퍼런스-1차제출수정_개요" xfId="10789"/>
    <cellStyle name="식_붙임6_소프트웨어진흥원-스토리텔링 컨퍼런스-1차제출수정_복사본 보험료" xfId="10790"/>
    <cellStyle name="식_붙임6_소프트웨어진흥원-스토리텔링 컨퍼런스-1차제출수정_소프트웨어진흥원-스토리텔링 컨퍼런스-2" xfId="10791"/>
    <cellStyle name="식_붙임6_소프트웨어진흥원-스토리텔링 컨퍼런스-1차제출수정_직종별노임" xfId="10792"/>
    <cellStyle name="식_붙임6_제1장_제3장까지" xfId="10793"/>
    <cellStyle name="식_소프트웨어진흥원-스토리텔링 컨퍼런스(담당요청)" xfId="10794"/>
    <cellStyle name="식_소프트웨어진흥원-스토리텔링 컨퍼런스(담당요청)_3043 일산구청-노면청소차" xfId="10795"/>
    <cellStyle name="식_소프트웨어진흥원-스토리텔링 컨퍼런스(담당요청)_개요" xfId="10796"/>
    <cellStyle name="식_소프트웨어진흥원-스토리텔링 컨퍼런스(담당요청)_복사본 보험료" xfId="10797"/>
    <cellStyle name="식_소프트웨어진흥원-스토리텔링 컨퍼런스(담당요청)_소프트웨어진흥원-스토리텔링 컨퍼런스-2" xfId="10798"/>
    <cellStyle name="식_소프트웨어진흥원-스토리텔링 컨퍼런스(담당요청)_직종별노임" xfId="10799"/>
    <cellStyle name="식_소프트웨어진흥원-스토리텔링 컨퍼런스-1차제출수정" xfId="10800"/>
    <cellStyle name="식_소프트웨어진흥원-스토리텔링 컨퍼런스-1차제출수정_3043 일산구청-노면청소차" xfId="10801"/>
    <cellStyle name="식_소프트웨어진흥원-스토리텔링 컨퍼런스-1차제출수정_개요" xfId="10802"/>
    <cellStyle name="식_소프트웨어진흥원-스토리텔링 컨퍼런스-1차제출수정_복사본 보험료" xfId="10803"/>
    <cellStyle name="식_소프트웨어진흥원-스토리텔링 컨퍼런스-1차제출수정_소프트웨어진흥원-스토리텔링 컨퍼런스-2" xfId="10804"/>
    <cellStyle name="식_소프트웨어진흥원-스토리텔링 컨퍼런스-1차제출수정_직종별노임" xfId="10805"/>
    <cellStyle name="식_제1장_제3장까지" xfId="10806"/>
    <cellStyle name="안건회계법인" xfId="2284"/>
    <cellStyle name="연결된 셀" xfId="2285" builtinId="24" customBuiltin="1"/>
    <cellStyle name="연결된 셀 2" xfId="34042"/>
    <cellStyle name="연결된 셀 3" xfId="34043"/>
    <cellStyle name="열어본 하이퍼링크" xfId="2286"/>
    <cellStyle name="영호" xfId="2287"/>
    <cellStyle name="영호 2" xfId="34044"/>
    <cellStyle name="영호 3" xfId="34045"/>
    <cellStyle name="영호 4" xfId="34046"/>
    <cellStyle name="왼" xfId="10807"/>
    <cellStyle name="왼쪽2" xfId="10808"/>
    <cellStyle name="왼쪽2 2" xfId="10809"/>
    <cellStyle name="왼쪽2 2 2" xfId="34047"/>
    <cellStyle name="왼쪽2 2 3" xfId="34048"/>
    <cellStyle name="왼쪽2 2 4" xfId="34049"/>
    <cellStyle name="왼쪽5" xfId="10810"/>
    <cellStyle name="왼쪽5 2" xfId="10811"/>
    <cellStyle name="왼쪽5 2 2" xfId="34050"/>
    <cellStyle name="왼쪽5 2 3" xfId="34051"/>
    <cellStyle name="왼쪽5 2 4" xfId="34052"/>
    <cellStyle name="왼쪽5 3" xfId="34053"/>
    <cellStyle name="왼쪽5 4" xfId="34054"/>
    <cellStyle name="왼쪽5 5" xfId="34055"/>
    <cellStyle name="요약" xfId="2288" builtinId="25" customBuiltin="1"/>
    <cellStyle name="요약 2" xfId="34056"/>
    <cellStyle name="요약 3" xfId="34057"/>
    <cellStyle name="원" xfId="2289"/>
    <cellStyle name="원 10" xfId="34058"/>
    <cellStyle name="원 11" xfId="34059"/>
    <cellStyle name="원 12" xfId="34060"/>
    <cellStyle name="원 13" xfId="34061"/>
    <cellStyle name="원 14" xfId="34062"/>
    <cellStyle name="원 15" xfId="34063"/>
    <cellStyle name="원 16" xfId="34064"/>
    <cellStyle name="원 17" xfId="34065"/>
    <cellStyle name="원 18" xfId="34066"/>
    <cellStyle name="원 19" xfId="34067"/>
    <cellStyle name="원 2" xfId="34068"/>
    <cellStyle name="원 20" xfId="34069"/>
    <cellStyle name="원 21" xfId="34070"/>
    <cellStyle name="원 22" xfId="34071"/>
    <cellStyle name="원 23" xfId="34072"/>
    <cellStyle name="원 24" xfId="34073"/>
    <cellStyle name="원 25" xfId="34074"/>
    <cellStyle name="원 26" xfId="34075"/>
    <cellStyle name="원 27" xfId="34076"/>
    <cellStyle name="원 28" xfId="34077"/>
    <cellStyle name="원 29" xfId="34078"/>
    <cellStyle name="원 3" xfId="34079"/>
    <cellStyle name="원 30" xfId="34080"/>
    <cellStyle name="원 4" xfId="34081"/>
    <cellStyle name="원 5" xfId="34082"/>
    <cellStyle name="원 6" xfId="34083"/>
    <cellStyle name="원 7" xfId="34084"/>
    <cellStyle name="원 8" xfId="34085"/>
    <cellStyle name="원 9" xfId="34086"/>
    <cellStyle name="원_(주)한국화이바일반관리비및경비율" xfId="2290"/>
    <cellStyle name="원_(주)한국화이바일반관리비및경비율(1)" xfId="2291"/>
    <cellStyle name="원_0008금감원통합감독검사정보시스템" xfId="2292"/>
    <cellStyle name="원_0009김포공항LED교체공사(광일)" xfId="2293"/>
    <cellStyle name="원_0009김포공항LED교체공사(광일) 10" xfId="34087"/>
    <cellStyle name="원_0009김포공항LED교체공사(광일) 11" xfId="34088"/>
    <cellStyle name="원_0009김포공항LED교체공사(광일) 12" xfId="34089"/>
    <cellStyle name="원_0009김포공항LED교체공사(광일) 13" xfId="34090"/>
    <cellStyle name="원_0009김포공항LED교체공사(광일) 14" xfId="34091"/>
    <cellStyle name="원_0009김포공항LED교체공사(광일) 15" xfId="34092"/>
    <cellStyle name="원_0009김포공항LED교체공사(광일) 16" xfId="34093"/>
    <cellStyle name="원_0009김포공항LED교체공사(광일) 17" xfId="34094"/>
    <cellStyle name="원_0009김포공항LED교체공사(광일) 18" xfId="34095"/>
    <cellStyle name="원_0009김포공항LED교체공사(광일) 19" xfId="34096"/>
    <cellStyle name="원_0009김포공항LED교체공사(광일) 2" xfId="34097"/>
    <cellStyle name="원_0009김포공항LED교체공사(광일) 20" xfId="34098"/>
    <cellStyle name="원_0009김포공항LED교체공사(광일) 21" xfId="34099"/>
    <cellStyle name="원_0009김포공항LED교체공사(광일) 22" xfId="34100"/>
    <cellStyle name="원_0009김포공항LED교체공사(광일) 23" xfId="34101"/>
    <cellStyle name="원_0009김포공항LED교체공사(광일) 24" xfId="34102"/>
    <cellStyle name="원_0009김포공항LED교체공사(광일) 25" xfId="34103"/>
    <cellStyle name="원_0009김포공항LED교체공사(광일) 26" xfId="34104"/>
    <cellStyle name="원_0009김포공항LED교체공사(광일) 27" xfId="34105"/>
    <cellStyle name="원_0009김포공항LED교체공사(광일) 28" xfId="34106"/>
    <cellStyle name="원_0009김포공항LED교체공사(광일) 29" xfId="34107"/>
    <cellStyle name="원_0009김포공항LED교체공사(광일) 3" xfId="34108"/>
    <cellStyle name="원_0009김포공항LED교체공사(광일) 30" xfId="34109"/>
    <cellStyle name="원_0009김포공항LED교체공사(광일) 4" xfId="34110"/>
    <cellStyle name="원_0009김포공항LED교체공사(광일) 5" xfId="34111"/>
    <cellStyle name="원_0009김포공항LED교체공사(광일) 6" xfId="34112"/>
    <cellStyle name="원_0009김포공항LED교체공사(광일) 7" xfId="34113"/>
    <cellStyle name="원_0009김포공항LED교체공사(광일) 8" xfId="34114"/>
    <cellStyle name="원_0009김포공항LED교체공사(광일) 9" xfId="34115"/>
    <cellStyle name="원_0009김포공항LED교체공사(광일)_1)농경문화관 전시" xfId="10812"/>
    <cellStyle name="원_0009김포공항LED교체공사(광일)_강원지역본부(2006년_060109)" xfId="10813"/>
    <cellStyle name="원_0009김포공항LED교체공사(광일)_경남지역본부-" xfId="10814"/>
    <cellStyle name="원_0009김포공항LED교체공사(광일)_경북지역본부-" xfId="10815"/>
    <cellStyle name="원_0009김포공항LED교체공사(광일)_신한은행" xfId="2294"/>
    <cellStyle name="원_0009김포공항LED교체공사(광일)_중부지역본부-" xfId="10816"/>
    <cellStyle name="원_0009김포공항LED교체공사(광일)_충청지역본부-" xfId="10817"/>
    <cellStyle name="원_0009김포공항LED교체공사(광일)_통행료면탈방지시스템(최종)" xfId="10818"/>
    <cellStyle name="원_0009김포공항LED교체공사(광일)_호남지역본부-" xfId="10819"/>
    <cellStyle name="원_0011KIST소각설비제작설치" xfId="2295"/>
    <cellStyle name="원_0011KIST소각설비제작설치 10" xfId="34116"/>
    <cellStyle name="원_0011KIST소각설비제작설치 11" xfId="34117"/>
    <cellStyle name="원_0011KIST소각설비제작설치 12" xfId="34118"/>
    <cellStyle name="원_0011KIST소각설비제작설치 13" xfId="34119"/>
    <cellStyle name="원_0011KIST소각설비제작설치 14" xfId="34120"/>
    <cellStyle name="원_0011KIST소각설비제작설치 15" xfId="34121"/>
    <cellStyle name="원_0011KIST소각설비제작설치 16" xfId="34122"/>
    <cellStyle name="원_0011KIST소각설비제작설치 17" xfId="34123"/>
    <cellStyle name="원_0011KIST소각설비제작설치 18" xfId="34124"/>
    <cellStyle name="원_0011KIST소각설비제작설치 19" xfId="34125"/>
    <cellStyle name="원_0011KIST소각설비제작설치 2" xfId="34126"/>
    <cellStyle name="원_0011KIST소각설비제작설치 20" xfId="34127"/>
    <cellStyle name="원_0011KIST소각설비제작설치 21" xfId="34128"/>
    <cellStyle name="원_0011KIST소각설비제작설치 22" xfId="34129"/>
    <cellStyle name="원_0011KIST소각설비제작설치 23" xfId="34130"/>
    <cellStyle name="원_0011KIST소각설비제작설치 24" xfId="34131"/>
    <cellStyle name="원_0011KIST소각설비제작설치 25" xfId="34132"/>
    <cellStyle name="원_0011KIST소각설비제작설치 26" xfId="34133"/>
    <cellStyle name="원_0011KIST소각설비제작설치 27" xfId="34134"/>
    <cellStyle name="원_0011KIST소각설비제작설치 28" xfId="34135"/>
    <cellStyle name="원_0011KIST소각설비제작설치 29" xfId="34136"/>
    <cellStyle name="원_0011KIST소각설비제작설치 3" xfId="34137"/>
    <cellStyle name="원_0011KIST소각설비제작설치 30" xfId="34138"/>
    <cellStyle name="원_0011KIST소각설비제작설치 4" xfId="34139"/>
    <cellStyle name="원_0011KIST소각설비제작설치 5" xfId="34140"/>
    <cellStyle name="원_0011KIST소각설비제작설치 6" xfId="34141"/>
    <cellStyle name="원_0011KIST소각설비제작설치 7" xfId="34142"/>
    <cellStyle name="원_0011KIST소각설비제작설치 8" xfId="34143"/>
    <cellStyle name="원_0011KIST소각설비제작설치 9" xfId="34144"/>
    <cellStyle name="원_0011KIST소각설비제작설치_1)농경문화관 전시" xfId="10820"/>
    <cellStyle name="원_0011KIST소각설비제작설치_강원지역본부(2006년_060109)" xfId="10821"/>
    <cellStyle name="원_0011KIST소각설비제작설치_경남지역본부-" xfId="10822"/>
    <cellStyle name="원_0011KIST소각설비제작설치_경북지역본부-" xfId="10823"/>
    <cellStyle name="원_0011KIST소각설비제작설치_신한은행" xfId="2296"/>
    <cellStyle name="원_0011KIST소각설비제작설치_중부지역본부-" xfId="10824"/>
    <cellStyle name="원_0011KIST소각설비제작설치_충청지역본부-" xfId="10825"/>
    <cellStyle name="원_0011KIST소각설비제작설치_통행료면탈방지시스템(최종)" xfId="10826"/>
    <cellStyle name="원_0011KIST소각설비제작설치_호남지역본부-" xfId="10827"/>
    <cellStyle name="원_0011긴급전화기정산(99년형광일)" xfId="2297"/>
    <cellStyle name="원_0011긴급전화기정산(99년형광일) 10" xfId="34145"/>
    <cellStyle name="원_0011긴급전화기정산(99년형광일) 11" xfId="34146"/>
    <cellStyle name="원_0011긴급전화기정산(99년형광일) 12" xfId="34147"/>
    <cellStyle name="원_0011긴급전화기정산(99년형광일) 13" xfId="34148"/>
    <cellStyle name="원_0011긴급전화기정산(99년형광일) 14" xfId="34149"/>
    <cellStyle name="원_0011긴급전화기정산(99년형광일) 15" xfId="34150"/>
    <cellStyle name="원_0011긴급전화기정산(99년형광일) 16" xfId="34151"/>
    <cellStyle name="원_0011긴급전화기정산(99년형광일) 17" xfId="34152"/>
    <cellStyle name="원_0011긴급전화기정산(99년형광일) 18" xfId="34153"/>
    <cellStyle name="원_0011긴급전화기정산(99년형광일) 19" xfId="34154"/>
    <cellStyle name="원_0011긴급전화기정산(99년형광일) 2" xfId="34155"/>
    <cellStyle name="원_0011긴급전화기정산(99년형광일) 20" xfId="34156"/>
    <cellStyle name="원_0011긴급전화기정산(99년형광일) 21" xfId="34157"/>
    <cellStyle name="원_0011긴급전화기정산(99년형광일) 22" xfId="34158"/>
    <cellStyle name="원_0011긴급전화기정산(99년형광일) 23" xfId="34159"/>
    <cellStyle name="원_0011긴급전화기정산(99년형광일) 24" xfId="34160"/>
    <cellStyle name="원_0011긴급전화기정산(99년형광일) 25" xfId="34161"/>
    <cellStyle name="원_0011긴급전화기정산(99년형광일) 26" xfId="34162"/>
    <cellStyle name="원_0011긴급전화기정산(99년형광일) 27" xfId="34163"/>
    <cellStyle name="원_0011긴급전화기정산(99년형광일) 28" xfId="34164"/>
    <cellStyle name="원_0011긴급전화기정산(99년형광일) 29" xfId="34165"/>
    <cellStyle name="원_0011긴급전화기정산(99년형광일) 3" xfId="34166"/>
    <cellStyle name="원_0011긴급전화기정산(99년형광일) 30" xfId="34167"/>
    <cellStyle name="원_0011긴급전화기정산(99년형광일) 4" xfId="34168"/>
    <cellStyle name="원_0011긴급전화기정산(99년형광일) 5" xfId="34169"/>
    <cellStyle name="원_0011긴급전화기정산(99년형광일) 6" xfId="34170"/>
    <cellStyle name="원_0011긴급전화기정산(99년형광일) 7" xfId="34171"/>
    <cellStyle name="원_0011긴급전화기정산(99년형광일) 8" xfId="34172"/>
    <cellStyle name="원_0011긴급전화기정산(99년형광일) 9" xfId="34173"/>
    <cellStyle name="원_0011긴급전화기정산(99년형광일)_1)농경문화관 전시" xfId="10828"/>
    <cellStyle name="원_0011긴급전화기정산(99년형광일)_강원지역본부(2006년_060109)" xfId="10829"/>
    <cellStyle name="원_0011긴급전화기정산(99년형광일)_경남지역본부-" xfId="10830"/>
    <cellStyle name="원_0011긴급전화기정산(99년형광일)_경북지역본부-" xfId="10831"/>
    <cellStyle name="원_0011긴급전화기정산(99년형광일)_신한은행" xfId="2298"/>
    <cellStyle name="원_0011긴급전화기정산(99년형광일)_중부지역본부-" xfId="10832"/>
    <cellStyle name="원_0011긴급전화기정산(99년형광일)_충청지역본부-" xfId="10833"/>
    <cellStyle name="원_0011긴급전화기정산(99년형광일)_통행료면탈방지시스템(최종)" xfId="10834"/>
    <cellStyle name="원_0011긴급전화기정산(99년형광일)_호남지역본부-" xfId="10835"/>
    <cellStyle name="원_0011부산종합경기장전광판" xfId="2299"/>
    <cellStyle name="원_0011부산종합경기장전광판 10" xfId="34174"/>
    <cellStyle name="원_0011부산종합경기장전광판 11" xfId="34175"/>
    <cellStyle name="원_0011부산종합경기장전광판 12" xfId="34176"/>
    <cellStyle name="원_0011부산종합경기장전광판 13" xfId="34177"/>
    <cellStyle name="원_0011부산종합경기장전광판 14" xfId="34178"/>
    <cellStyle name="원_0011부산종합경기장전광판 15" xfId="34179"/>
    <cellStyle name="원_0011부산종합경기장전광판 16" xfId="34180"/>
    <cellStyle name="원_0011부산종합경기장전광판 17" xfId="34181"/>
    <cellStyle name="원_0011부산종합경기장전광판 18" xfId="34182"/>
    <cellStyle name="원_0011부산종합경기장전광판 19" xfId="34183"/>
    <cellStyle name="원_0011부산종합경기장전광판 2" xfId="34184"/>
    <cellStyle name="원_0011부산종합경기장전광판 20" xfId="34185"/>
    <cellStyle name="원_0011부산종합경기장전광판 21" xfId="34186"/>
    <cellStyle name="원_0011부산종합경기장전광판 22" xfId="34187"/>
    <cellStyle name="원_0011부산종합경기장전광판 23" xfId="34188"/>
    <cellStyle name="원_0011부산종합경기장전광판 24" xfId="34189"/>
    <cellStyle name="원_0011부산종합경기장전광판 25" xfId="34190"/>
    <cellStyle name="원_0011부산종합경기장전광판 26" xfId="34191"/>
    <cellStyle name="원_0011부산종합경기장전광판 27" xfId="34192"/>
    <cellStyle name="원_0011부산종합경기장전광판 28" xfId="34193"/>
    <cellStyle name="원_0011부산종합경기장전광판 29" xfId="34194"/>
    <cellStyle name="원_0011부산종합경기장전광판 3" xfId="34195"/>
    <cellStyle name="원_0011부산종합경기장전광판 30" xfId="34196"/>
    <cellStyle name="원_0011부산종합경기장전광판 4" xfId="34197"/>
    <cellStyle name="원_0011부산종합경기장전광판 5" xfId="34198"/>
    <cellStyle name="원_0011부산종합경기장전광판 6" xfId="34199"/>
    <cellStyle name="원_0011부산종합경기장전광판 7" xfId="34200"/>
    <cellStyle name="원_0011부산종합경기장전광판 8" xfId="34201"/>
    <cellStyle name="원_0011부산종합경기장전광판 9" xfId="34202"/>
    <cellStyle name="원_0011부산종합경기장전광판_1)농경문화관 전시" xfId="10836"/>
    <cellStyle name="원_0011부산종합경기장전광판_강원지역본부(2006년_060109)" xfId="10837"/>
    <cellStyle name="원_0011부산종합경기장전광판_경남지역본부-" xfId="10838"/>
    <cellStyle name="원_0011부산종합경기장전광판_경북지역본부-" xfId="10839"/>
    <cellStyle name="원_0011부산종합경기장전광판_신한은행" xfId="2300"/>
    <cellStyle name="원_0011부산종합경기장전광판_중부지역본부-" xfId="10840"/>
    <cellStyle name="원_0011부산종합경기장전광판_충청지역본부-" xfId="10841"/>
    <cellStyle name="원_0011부산종합경기장전광판_통행료면탈방지시스템(최종)" xfId="10842"/>
    <cellStyle name="원_0011부산종합경기장전광판_호남지역본부-" xfId="10843"/>
    <cellStyle name="원_0012문화유적지표석제작설치" xfId="2301"/>
    <cellStyle name="원_0012문화유적지표석제작설치 10" xfId="34203"/>
    <cellStyle name="원_0012문화유적지표석제작설치 11" xfId="34204"/>
    <cellStyle name="원_0012문화유적지표석제작설치 12" xfId="34205"/>
    <cellStyle name="원_0012문화유적지표석제작설치 13" xfId="34206"/>
    <cellStyle name="원_0012문화유적지표석제작설치 14" xfId="34207"/>
    <cellStyle name="원_0012문화유적지표석제작설치 15" xfId="34208"/>
    <cellStyle name="원_0012문화유적지표석제작설치 16" xfId="34209"/>
    <cellStyle name="원_0012문화유적지표석제작설치 17" xfId="34210"/>
    <cellStyle name="원_0012문화유적지표석제작설치 18" xfId="34211"/>
    <cellStyle name="원_0012문화유적지표석제작설치 19" xfId="34212"/>
    <cellStyle name="원_0012문화유적지표석제작설치 2" xfId="34213"/>
    <cellStyle name="원_0012문화유적지표석제작설치 20" xfId="34214"/>
    <cellStyle name="원_0012문화유적지표석제작설치 21" xfId="34215"/>
    <cellStyle name="원_0012문화유적지표석제작설치 22" xfId="34216"/>
    <cellStyle name="원_0012문화유적지표석제작설치 23" xfId="34217"/>
    <cellStyle name="원_0012문화유적지표석제작설치 24" xfId="34218"/>
    <cellStyle name="원_0012문화유적지표석제작설치 25" xfId="34219"/>
    <cellStyle name="원_0012문화유적지표석제작설치 26" xfId="34220"/>
    <cellStyle name="원_0012문화유적지표석제작설치 27" xfId="34221"/>
    <cellStyle name="원_0012문화유적지표석제작설치 28" xfId="34222"/>
    <cellStyle name="원_0012문화유적지표석제작설치 29" xfId="34223"/>
    <cellStyle name="원_0012문화유적지표석제작설치 3" xfId="34224"/>
    <cellStyle name="원_0012문화유적지표석제작설치 30" xfId="34225"/>
    <cellStyle name="원_0012문화유적지표석제작설치 4" xfId="34226"/>
    <cellStyle name="원_0012문화유적지표석제작설치 5" xfId="34227"/>
    <cellStyle name="원_0012문화유적지표석제작설치 6" xfId="34228"/>
    <cellStyle name="원_0012문화유적지표석제작설치 7" xfId="34229"/>
    <cellStyle name="원_0012문화유적지표석제작설치 8" xfId="34230"/>
    <cellStyle name="원_0012문화유적지표석제작설치 9" xfId="34231"/>
    <cellStyle name="원_0012문화유적지표석제작설치_1)농경문화관 전시" xfId="10844"/>
    <cellStyle name="원_0012문화유적지표석제작설치_강원지역본부(2006년_060109)" xfId="10845"/>
    <cellStyle name="원_0012문화유적지표석제작설치_경남지역본부-" xfId="10846"/>
    <cellStyle name="원_0012문화유적지표석제작설치_경북지역본부-" xfId="10847"/>
    <cellStyle name="원_0012문화유적지표석제작설치_신한은행" xfId="2302"/>
    <cellStyle name="원_0012문화유적지표석제작설치_중부지역본부-" xfId="10848"/>
    <cellStyle name="원_0012문화유적지표석제작설치_충청지역본부-" xfId="10849"/>
    <cellStyle name="원_0012문화유적지표석제작설치_통행료면탈방지시스템(최종)" xfId="10850"/>
    <cellStyle name="원_0012문화유적지표석제작설치_호남지역본부-" xfId="10851"/>
    <cellStyle name="원_002-수량(BEF-W상북지)" xfId="10852"/>
    <cellStyle name="원_00-방죽보및용수로전체수량" xfId="10853"/>
    <cellStyle name="원_01 전시시설물" xfId="10854"/>
    <cellStyle name="원_0102국제조명신공항분수조명" xfId="2303"/>
    <cellStyle name="원_0102국제조명신공항분수조명_1)농경문화관 전시" xfId="10855"/>
    <cellStyle name="원_0102국제조명신공항분수조명_강원지역본부(2006년_060109)" xfId="10856"/>
    <cellStyle name="원_0102국제조명신공항분수조명_경남지역본부-" xfId="10857"/>
    <cellStyle name="원_0102국제조명신공항분수조명_경북지역본부-" xfId="10858"/>
    <cellStyle name="원_0102국제조명신공항분수조명_신한은행" xfId="2304"/>
    <cellStyle name="원_0102국제조명신공항분수조명_중부지역본부-" xfId="10859"/>
    <cellStyle name="원_0102국제조명신공항분수조명_충청지역본부-" xfId="10860"/>
    <cellStyle name="원_0102국제조명신공항분수조명_통행료면탈방지시스템(최종)" xfId="10861"/>
    <cellStyle name="원_0102국제조명신공항분수조명_호남지역본부-" xfId="10862"/>
    <cellStyle name="원_0103회전식현수막게시대제작설치" xfId="2305"/>
    <cellStyle name="원_0104포항시침출수처리시스템" xfId="2306"/>
    <cellStyle name="원_0105담배자판기개조원가" xfId="2307"/>
    <cellStyle name="원_0105담배자판기개조원가 10" xfId="34232"/>
    <cellStyle name="원_0105담배자판기개조원가 11" xfId="34233"/>
    <cellStyle name="원_0105담배자판기개조원가 12" xfId="34234"/>
    <cellStyle name="원_0105담배자판기개조원가 13" xfId="34235"/>
    <cellStyle name="원_0105담배자판기개조원가 14" xfId="34236"/>
    <cellStyle name="원_0105담배자판기개조원가 15" xfId="34237"/>
    <cellStyle name="원_0105담배자판기개조원가 16" xfId="34238"/>
    <cellStyle name="원_0105담배자판기개조원가 17" xfId="34239"/>
    <cellStyle name="원_0105담배자판기개조원가 18" xfId="34240"/>
    <cellStyle name="원_0105담배자판기개조원가 19" xfId="34241"/>
    <cellStyle name="원_0105담배자판기개조원가 2" xfId="34242"/>
    <cellStyle name="원_0105담배자판기개조원가 20" xfId="34243"/>
    <cellStyle name="원_0105담배자판기개조원가 21" xfId="34244"/>
    <cellStyle name="원_0105담배자판기개조원가 22" xfId="34245"/>
    <cellStyle name="원_0105담배자판기개조원가 23" xfId="34246"/>
    <cellStyle name="원_0105담배자판기개조원가 24" xfId="34247"/>
    <cellStyle name="원_0105담배자판기개조원가 25" xfId="34248"/>
    <cellStyle name="원_0105담배자판기개조원가 26" xfId="34249"/>
    <cellStyle name="원_0105담배자판기개조원가 27" xfId="34250"/>
    <cellStyle name="원_0105담배자판기개조원가 28" xfId="34251"/>
    <cellStyle name="원_0105담배자판기개조원가 29" xfId="34252"/>
    <cellStyle name="원_0105담배자판기개조원가 3" xfId="34253"/>
    <cellStyle name="원_0105담배자판기개조원가 30" xfId="34254"/>
    <cellStyle name="원_0105담배자판기개조원가 4" xfId="34255"/>
    <cellStyle name="원_0105담배자판기개조원가 5" xfId="34256"/>
    <cellStyle name="원_0105담배자판기개조원가 6" xfId="34257"/>
    <cellStyle name="원_0105담배자판기개조원가 7" xfId="34258"/>
    <cellStyle name="원_0105담배자판기개조원가 8" xfId="34259"/>
    <cellStyle name="원_0105담배자판기개조원가 9" xfId="34260"/>
    <cellStyle name="원_0105담배자판기개조원가_1)농경문화관 전시" xfId="10863"/>
    <cellStyle name="원_0105담배자판기개조원가_강원지역본부(2006년_060109)" xfId="10864"/>
    <cellStyle name="원_0105담배자판기개조원가_경남지역본부-" xfId="10865"/>
    <cellStyle name="원_0105담배자판기개조원가_경북지역본부-" xfId="10866"/>
    <cellStyle name="원_0105담배자판기개조원가_신한은행" xfId="2308"/>
    <cellStyle name="원_0105담배자판기개조원가_중부지역본부-" xfId="10867"/>
    <cellStyle name="원_0105담배자판기개조원가_충청지역본부-" xfId="10868"/>
    <cellStyle name="원_0105담배자판기개조원가_통행료면탈방지시스템(최종)" xfId="10869"/>
    <cellStyle name="원_0105담배자판기개조원가_호남지역본부-" xfId="10870"/>
    <cellStyle name="원_0106LG인버터냉난방기제작-1" xfId="2309"/>
    <cellStyle name="원_0106LG인버터냉난방기제작-1 10" xfId="34261"/>
    <cellStyle name="원_0106LG인버터냉난방기제작-1 11" xfId="34262"/>
    <cellStyle name="원_0106LG인버터냉난방기제작-1 12" xfId="34263"/>
    <cellStyle name="원_0106LG인버터냉난방기제작-1 13" xfId="34264"/>
    <cellStyle name="원_0106LG인버터냉난방기제작-1 14" xfId="34265"/>
    <cellStyle name="원_0106LG인버터냉난방기제작-1 15" xfId="34266"/>
    <cellStyle name="원_0106LG인버터냉난방기제작-1 16" xfId="34267"/>
    <cellStyle name="원_0106LG인버터냉난방기제작-1 17" xfId="34268"/>
    <cellStyle name="원_0106LG인버터냉난방기제작-1 18" xfId="34269"/>
    <cellStyle name="원_0106LG인버터냉난방기제작-1 19" xfId="34270"/>
    <cellStyle name="원_0106LG인버터냉난방기제작-1 2" xfId="34271"/>
    <cellStyle name="원_0106LG인버터냉난방기제작-1 20" xfId="34272"/>
    <cellStyle name="원_0106LG인버터냉난방기제작-1 21" xfId="34273"/>
    <cellStyle name="원_0106LG인버터냉난방기제작-1 22" xfId="34274"/>
    <cellStyle name="원_0106LG인버터냉난방기제작-1 23" xfId="34275"/>
    <cellStyle name="원_0106LG인버터냉난방기제작-1 24" xfId="34276"/>
    <cellStyle name="원_0106LG인버터냉난방기제작-1 25" xfId="34277"/>
    <cellStyle name="원_0106LG인버터냉난방기제작-1 26" xfId="34278"/>
    <cellStyle name="원_0106LG인버터냉난방기제작-1 27" xfId="34279"/>
    <cellStyle name="원_0106LG인버터냉난방기제작-1 28" xfId="34280"/>
    <cellStyle name="원_0106LG인버터냉난방기제작-1 29" xfId="34281"/>
    <cellStyle name="원_0106LG인버터냉난방기제작-1 3" xfId="34282"/>
    <cellStyle name="원_0106LG인버터냉난방기제작-1 30" xfId="34283"/>
    <cellStyle name="원_0106LG인버터냉난방기제작-1 4" xfId="34284"/>
    <cellStyle name="원_0106LG인버터냉난방기제작-1 5" xfId="34285"/>
    <cellStyle name="원_0106LG인버터냉난방기제작-1 6" xfId="34286"/>
    <cellStyle name="원_0106LG인버터냉난방기제작-1 7" xfId="34287"/>
    <cellStyle name="원_0106LG인버터냉난방기제작-1 8" xfId="34288"/>
    <cellStyle name="원_0106LG인버터냉난방기제작-1 9" xfId="34289"/>
    <cellStyle name="원_0106LG인버터냉난방기제작-1_1)농경문화관 전시" xfId="10871"/>
    <cellStyle name="원_0106LG인버터냉난방기제작-1_강원지역본부(2006년_060109)" xfId="10872"/>
    <cellStyle name="원_0106LG인버터냉난방기제작-1_경남지역본부-" xfId="10873"/>
    <cellStyle name="원_0106LG인버터냉난방기제작-1_경북지역본부-" xfId="10874"/>
    <cellStyle name="원_0106LG인버터냉난방기제작-1_신한은행" xfId="2310"/>
    <cellStyle name="원_0106LG인버터냉난방기제작-1_중부지역본부-" xfId="10875"/>
    <cellStyle name="원_0106LG인버터냉난방기제작-1_충청지역본부-" xfId="10876"/>
    <cellStyle name="원_0106LG인버터냉난방기제작-1_통행료면탈방지시스템(최종)" xfId="10877"/>
    <cellStyle name="원_0106LG인버터냉난방기제작-1_호남지역본부-" xfId="10878"/>
    <cellStyle name="원_0107광전송장비구매설치" xfId="2311"/>
    <cellStyle name="원_0107광전송장비구매설치_1)농경문화관 전시" xfId="10879"/>
    <cellStyle name="원_0107광전송장비구매설치_강원지역본부(2006년_060109)" xfId="10880"/>
    <cellStyle name="원_0107광전송장비구매설치_경남지역본부-" xfId="10881"/>
    <cellStyle name="원_0107광전송장비구매설치_경북지역본부-" xfId="10882"/>
    <cellStyle name="원_0107광전송장비구매설치_신한은행" xfId="2312"/>
    <cellStyle name="원_0107광전송장비구매설치_중부지역본부-" xfId="10883"/>
    <cellStyle name="원_0107광전송장비구매설치_충청지역본부-" xfId="10884"/>
    <cellStyle name="원_0107광전송장비구매설치_통행료면탈방지시스템(최종)" xfId="10885"/>
    <cellStyle name="원_0107광전송장비구매설치_호남지역본부-" xfId="10886"/>
    <cellStyle name="원_0107도공IBS설비SW부문(참조)" xfId="2313"/>
    <cellStyle name="원_0107도공IBS설비SW부문(참조) 10" xfId="34290"/>
    <cellStyle name="원_0107도공IBS설비SW부문(참조) 11" xfId="34291"/>
    <cellStyle name="원_0107도공IBS설비SW부문(참조) 12" xfId="34292"/>
    <cellStyle name="원_0107도공IBS설비SW부문(참조) 13" xfId="34293"/>
    <cellStyle name="원_0107도공IBS설비SW부문(참조) 14" xfId="34294"/>
    <cellStyle name="원_0107도공IBS설비SW부문(참조) 15" xfId="34295"/>
    <cellStyle name="원_0107도공IBS설비SW부문(참조) 16" xfId="34296"/>
    <cellStyle name="원_0107도공IBS설비SW부문(참조) 17" xfId="34297"/>
    <cellStyle name="원_0107도공IBS설비SW부문(참조) 18" xfId="34298"/>
    <cellStyle name="원_0107도공IBS설비SW부문(참조) 19" xfId="34299"/>
    <cellStyle name="원_0107도공IBS설비SW부문(참조) 2" xfId="34300"/>
    <cellStyle name="원_0107도공IBS설비SW부문(참조) 20" xfId="34301"/>
    <cellStyle name="원_0107도공IBS설비SW부문(참조) 21" xfId="34302"/>
    <cellStyle name="원_0107도공IBS설비SW부문(참조) 22" xfId="34303"/>
    <cellStyle name="원_0107도공IBS설비SW부문(참조) 23" xfId="34304"/>
    <cellStyle name="원_0107도공IBS설비SW부문(참조) 24" xfId="34305"/>
    <cellStyle name="원_0107도공IBS설비SW부문(참조) 25" xfId="34306"/>
    <cellStyle name="원_0107도공IBS설비SW부문(참조) 26" xfId="34307"/>
    <cellStyle name="원_0107도공IBS설비SW부문(참조) 27" xfId="34308"/>
    <cellStyle name="원_0107도공IBS설비SW부문(참조) 28" xfId="34309"/>
    <cellStyle name="원_0107도공IBS설비SW부문(참조) 29" xfId="34310"/>
    <cellStyle name="원_0107도공IBS설비SW부문(참조) 3" xfId="34311"/>
    <cellStyle name="원_0107도공IBS설비SW부문(참조) 30" xfId="34312"/>
    <cellStyle name="원_0107도공IBS설비SW부문(참조) 4" xfId="34313"/>
    <cellStyle name="원_0107도공IBS설비SW부문(참조) 5" xfId="34314"/>
    <cellStyle name="원_0107도공IBS설비SW부문(참조) 6" xfId="34315"/>
    <cellStyle name="원_0107도공IBS설비SW부문(참조) 7" xfId="34316"/>
    <cellStyle name="원_0107도공IBS설비SW부문(참조) 8" xfId="34317"/>
    <cellStyle name="원_0107도공IBS설비SW부문(참조) 9" xfId="34318"/>
    <cellStyle name="원_0107도공IBS설비SW부문(참조)_1)농경문화관 전시" xfId="10887"/>
    <cellStyle name="원_0107도공IBS설비SW부문(참조)_강원지역본부(2006년_060109)" xfId="10888"/>
    <cellStyle name="원_0107도공IBS설비SW부문(참조)_경남지역본부-" xfId="10889"/>
    <cellStyle name="원_0107도공IBS설비SW부문(참조)_경북지역본부-" xfId="10890"/>
    <cellStyle name="원_0107도공IBS설비SW부문(참조)_신한은행" xfId="2314"/>
    <cellStyle name="원_0107도공IBS설비SW부문(참조)_중부지역본부-" xfId="10891"/>
    <cellStyle name="원_0107도공IBS설비SW부문(참조)_충청지역본부-" xfId="10892"/>
    <cellStyle name="원_0107도공IBS설비SW부문(참조)_통행료면탈방지시스템(최종)" xfId="10893"/>
    <cellStyle name="원_0107도공IBS설비SW부문(참조)_호남지역본부-" xfId="10894"/>
    <cellStyle name="원_0107문화재복원용목재-8월6일" xfId="2315"/>
    <cellStyle name="원_0107문화재복원용목재-8월6일 10" xfId="34319"/>
    <cellStyle name="원_0107문화재복원용목재-8월6일 11" xfId="34320"/>
    <cellStyle name="원_0107문화재복원용목재-8월6일 12" xfId="34321"/>
    <cellStyle name="원_0107문화재복원용목재-8월6일 13" xfId="34322"/>
    <cellStyle name="원_0107문화재복원용목재-8월6일 14" xfId="34323"/>
    <cellStyle name="원_0107문화재복원용목재-8월6일 15" xfId="34324"/>
    <cellStyle name="원_0107문화재복원용목재-8월6일 16" xfId="34325"/>
    <cellStyle name="원_0107문화재복원용목재-8월6일 17" xfId="34326"/>
    <cellStyle name="원_0107문화재복원용목재-8월6일 18" xfId="34327"/>
    <cellStyle name="원_0107문화재복원용목재-8월6일 19" xfId="34328"/>
    <cellStyle name="원_0107문화재복원용목재-8월6일 2" xfId="34329"/>
    <cellStyle name="원_0107문화재복원용목재-8월6일 20" xfId="34330"/>
    <cellStyle name="원_0107문화재복원용목재-8월6일 21" xfId="34331"/>
    <cellStyle name="원_0107문화재복원용목재-8월6일 22" xfId="34332"/>
    <cellStyle name="원_0107문화재복원용목재-8월6일 23" xfId="34333"/>
    <cellStyle name="원_0107문화재복원용목재-8월6일 24" xfId="34334"/>
    <cellStyle name="원_0107문화재복원용목재-8월6일 25" xfId="34335"/>
    <cellStyle name="원_0107문화재복원용목재-8월6일 26" xfId="34336"/>
    <cellStyle name="원_0107문화재복원용목재-8월6일 27" xfId="34337"/>
    <cellStyle name="원_0107문화재복원용목재-8월6일 28" xfId="34338"/>
    <cellStyle name="원_0107문화재복원용목재-8월6일 29" xfId="34339"/>
    <cellStyle name="원_0107문화재복원용목재-8월6일 3" xfId="34340"/>
    <cellStyle name="원_0107문화재복원용목재-8월6일 30" xfId="34341"/>
    <cellStyle name="원_0107문화재복원용목재-8월6일 4" xfId="34342"/>
    <cellStyle name="원_0107문화재복원용목재-8월6일 5" xfId="34343"/>
    <cellStyle name="원_0107문화재복원용목재-8월6일 6" xfId="34344"/>
    <cellStyle name="원_0107문화재복원용목재-8월6일 7" xfId="34345"/>
    <cellStyle name="원_0107문화재복원용목재-8월6일 8" xfId="34346"/>
    <cellStyle name="원_0107문화재복원용목재-8월6일 9" xfId="34347"/>
    <cellStyle name="원_0107문화재복원용목재-8월6일_1)농경문화관 전시" xfId="10895"/>
    <cellStyle name="원_0107문화재복원용목재-8월6일_강원지역본부(2006년_060109)" xfId="10896"/>
    <cellStyle name="원_0107문화재복원용목재-8월6일_경남지역본부-" xfId="10897"/>
    <cellStyle name="원_0107문화재복원용목재-8월6일_경북지역본부-" xfId="10898"/>
    <cellStyle name="원_0107문화재복원용목재-8월6일_신한은행" xfId="2316"/>
    <cellStyle name="원_0107문화재복원용목재-8월6일_중부지역본부-" xfId="10899"/>
    <cellStyle name="원_0107문화재복원용목재-8월6일_충청지역본부-" xfId="10900"/>
    <cellStyle name="원_0107문화재복원용목재-8월6일_통행료면탈방지시스템(최종)" xfId="10901"/>
    <cellStyle name="원_0107문화재복원용목재-8월6일_호남지역본부-" xfId="10902"/>
    <cellStyle name="원_0107포천영중수배전반(제조,설치)" xfId="2317"/>
    <cellStyle name="원_0107포천영중수배전반(제조,설치) 10" xfId="34348"/>
    <cellStyle name="원_0107포천영중수배전반(제조,설치) 11" xfId="34349"/>
    <cellStyle name="원_0107포천영중수배전반(제조,설치) 12" xfId="34350"/>
    <cellStyle name="원_0107포천영중수배전반(제조,설치) 13" xfId="34351"/>
    <cellStyle name="원_0107포천영중수배전반(제조,설치) 14" xfId="34352"/>
    <cellStyle name="원_0107포천영중수배전반(제조,설치) 15" xfId="34353"/>
    <cellStyle name="원_0107포천영중수배전반(제조,설치) 16" xfId="34354"/>
    <cellStyle name="원_0107포천영중수배전반(제조,설치) 17" xfId="34355"/>
    <cellStyle name="원_0107포천영중수배전반(제조,설치) 18" xfId="34356"/>
    <cellStyle name="원_0107포천영중수배전반(제조,설치) 19" xfId="34357"/>
    <cellStyle name="원_0107포천영중수배전반(제조,설치) 2" xfId="34358"/>
    <cellStyle name="원_0107포천영중수배전반(제조,설치) 20" xfId="34359"/>
    <cellStyle name="원_0107포천영중수배전반(제조,설치) 21" xfId="34360"/>
    <cellStyle name="원_0107포천영중수배전반(제조,설치) 22" xfId="34361"/>
    <cellStyle name="원_0107포천영중수배전반(제조,설치) 23" xfId="34362"/>
    <cellStyle name="원_0107포천영중수배전반(제조,설치) 24" xfId="34363"/>
    <cellStyle name="원_0107포천영중수배전반(제조,설치) 25" xfId="34364"/>
    <cellStyle name="원_0107포천영중수배전반(제조,설치) 26" xfId="34365"/>
    <cellStyle name="원_0107포천영중수배전반(제조,설치) 27" xfId="34366"/>
    <cellStyle name="원_0107포천영중수배전반(제조,설치) 28" xfId="34367"/>
    <cellStyle name="원_0107포천영중수배전반(제조,설치) 29" xfId="34368"/>
    <cellStyle name="원_0107포천영중수배전반(제조,설치) 3" xfId="34369"/>
    <cellStyle name="원_0107포천영중수배전반(제조,설치) 30" xfId="34370"/>
    <cellStyle name="원_0107포천영중수배전반(제조,설치) 4" xfId="34371"/>
    <cellStyle name="원_0107포천영중수배전반(제조,설치) 5" xfId="34372"/>
    <cellStyle name="원_0107포천영중수배전반(제조,설치) 6" xfId="34373"/>
    <cellStyle name="원_0107포천영중수배전반(제조,설치) 7" xfId="34374"/>
    <cellStyle name="원_0107포천영중수배전반(제조,설치) 8" xfId="34375"/>
    <cellStyle name="원_0107포천영중수배전반(제조,설치) 9" xfId="34376"/>
    <cellStyle name="원_0107포천영중수배전반(제조,설치)_1)농경문화관 전시" xfId="10903"/>
    <cellStyle name="원_0107포천영중수배전반(제조,설치)_강원지역본부(2006년_060109)" xfId="10904"/>
    <cellStyle name="원_0107포천영중수배전반(제조,설치)_경남지역본부-" xfId="10905"/>
    <cellStyle name="원_0107포천영중수배전반(제조,설치)_경북지역본부-" xfId="10906"/>
    <cellStyle name="원_0107포천영중수배전반(제조,설치)_신한은행" xfId="2318"/>
    <cellStyle name="원_0107포천영중수배전반(제조,설치)_중부지역본부-" xfId="10907"/>
    <cellStyle name="원_0107포천영중수배전반(제조,설치)_충청지역본부-" xfId="10908"/>
    <cellStyle name="원_0107포천영중수배전반(제조,설치)_통행료면탈방지시스템(최종)" xfId="10909"/>
    <cellStyle name="원_0107포천영중수배전반(제조,설치)_호남지역본부-" xfId="10910"/>
    <cellStyle name="원_0108농기반미곡건조기제작설치" xfId="2319"/>
    <cellStyle name="원_0108담배인삼공사영업춘추복" xfId="2320"/>
    <cellStyle name="원_0108담배인삼공사영업춘추복 10" xfId="34377"/>
    <cellStyle name="원_0108담배인삼공사영업춘추복 11" xfId="34378"/>
    <cellStyle name="원_0108담배인삼공사영업춘추복 12" xfId="34379"/>
    <cellStyle name="원_0108담배인삼공사영업춘추복 13" xfId="34380"/>
    <cellStyle name="원_0108담배인삼공사영업춘추복 14" xfId="34381"/>
    <cellStyle name="원_0108담배인삼공사영업춘추복 15" xfId="34382"/>
    <cellStyle name="원_0108담배인삼공사영업춘추복 16" xfId="34383"/>
    <cellStyle name="원_0108담배인삼공사영업춘추복 17" xfId="34384"/>
    <cellStyle name="원_0108담배인삼공사영업춘추복 18" xfId="34385"/>
    <cellStyle name="원_0108담배인삼공사영업춘추복 19" xfId="34386"/>
    <cellStyle name="원_0108담배인삼공사영업춘추복 2" xfId="34387"/>
    <cellStyle name="원_0108담배인삼공사영업춘추복 20" xfId="34388"/>
    <cellStyle name="원_0108담배인삼공사영업춘추복 21" xfId="34389"/>
    <cellStyle name="원_0108담배인삼공사영업춘추복 22" xfId="34390"/>
    <cellStyle name="원_0108담배인삼공사영업춘추복 23" xfId="34391"/>
    <cellStyle name="원_0108담배인삼공사영업춘추복 24" xfId="34392"/>
    <cellStyle name="원_0108담배인삼공사영업춘추복 25" xfId="34393"/>
    <cellStyle name="원_0108담배인삼공사영업춘추복 26" xfId="34394"/>
    <cellStyle name="원_0108담배인삼공사영업춘추복 27" xfId="34395"/>
    <cellStyle name="원_0108담배인삼공사영업춘추복 28" xfId="34396"/>
    <cellStyle name="원_0108담배인삼공사영업춘추복 29" xfId="34397"/>
    <cellStyle name="원_0108담배인삼공사영업춘추복 3" xfId="34398"/>
    <cellStyle name="원_0108담배인삼공사영업춘추복 30" xfId="34399"/>
    <cellStyle name="원_0108담배인삼공사영업춘추복 4" xfId="34400"/>
    <cellStyle name="원_0108담배인삼공사영업춘추복 5" xfId="34401"/>
    <cellStyle name="원_0108담배인삼공사영업춘추복 6" xfId="34402"/>
    <cellStyle name="원_0108담배인삼공사영업춘추복 7" xfId="34403"/>
    <cellStyle name="원_0108담배인삼공사영업춘추복 8" xfId="34404"/>
    <cellStyle name="원_0108담배인삼공사영업춘추복 9" xfId="34405"/>
    <cellStyle name="원_0108한국전기교통-LED교통신호등((원본))" xfId="2321"/>
    <cellStyle name="원_0108한국전기교통-LED교통신호등((원본)) 10" xfId="34406"/>
    <cellStyle name="원_0108한국전기교통-LED교통신호등((원본)) 11" xfId="34407"/>
    <cellStyle name="원_0108한국전기교통-LED교통신호등((원본)) 12" xfId="34408"/>
    <cellStyle name="원_0108한국전기교통-LED교통신호등((원본)) 13" xfId="34409"/>
    <cellStyle name="원_0108한국전기교통-LED교통신호등((원본)) 14" xfId="34410"/>
    <cellStyle name="원_0108한국전기교통-LED교통신호등((원본)) 15" xfId="34411"/>
    <cellStyle name="원_0108한국전기교통-LED교통신호등((원본)) 16" xfId="34412"/>
    <cellStyle name="원_0108한국전기교통-LED교통신호등((원본)) 17" xfId="34413"/>
    <cellStyle name="원_0108한국전기교통-LED교통신호등((원본)) 18" xfId="34414"/>
    <cellStyle name="원_0108한국전기교통-LED교통신호등((원본)) 19" xfId="34415"/>
    <cellStyle name="원_0108한국전기교통-LED교통신호등((원본)) 2" xfId="34416"/>
    <cellStyle name="원_0108한국전기교통-LED교통신호등((원본)) 20" xfId="34417"/>
    <cellStyle name="원_0108한국전기교통-LED교통신호등((원본)) 21" xfId="34418"/>
    <cellStyle name="원_0108한국전기교통-LED교통신호등((원본)) 22" xfId="34419"/>
    <cellStyle name="원_0108한국전기교통-LED교통신호등((원본)) 23" xfId="34420"/>
    <cellStyle name="원_0108한국전기교통-LED교통신호등((원본)) 24" xfId="34421"/>
    <cellStyle name="원_0108한국전기교통-LED교통신호등((원본)) 25" xfId="34422"/>
    <cellStyle name="원_0108한국전기교통-LED교통신호등((원본)) 26" xfId="34423"/>
    <cellStyle name="원_0108한국전기교통-LED교통신호등((원본)) 27" xfId="34424"/>
    <cellStyle name="원_0108한국전기교통-LED교통신호등((원본)) 28" xfId="34425"/>
    <cellStyle name="원_0108한국전기교통-LED교통신호등((원본)) 29" xfId="34426"/>
    <cellStyle name="원_0108한국전기교통-LED교통신호등((원본)) 3" xfId="34427"/>
    <cellStyle name="원_0108한국전기교통-LED교통신호등((원본)) 30" xfId="34428"/>
    <cellStyle name="원_0108한국전기교통-LED교통신호등((원본)) 4" xfId="34429"/>
    <cellStyle name="원_0108한국전기교통-LED교통신호등((원본)) 5" xfId="34430"/>
    <cellStyle name="원_0108한국전기교통-LED교통신호등((원본)) 6" xfId="34431"/>
    <cellStyle name="원_0108한국전기교통-LED교통신호등((원본)) 7" xfId="34432"/>
    <cellStyle name="원_0108한국전기교통-LED교통신호등((원본)) 8" xfId="34433"/>
    <cellStyle name="원_0108한국전기교통-LED교통신호등((원본)) 9" xfId="34434"/>
    <cellStyle name="원_0108한국전기교통-LED교통신호등((원본))_1)농경문화관 전시" xfId="10911"/>
    <cellStyle name="원_0108한국전기교통-LED교통신호등((원본))_강원지역본부(2006년_060109)" xfId="10912"/>
    <cellStyle name="원_0108한국전기교통-LED교통신호등((원본))_경남지역본부-" xfId="10913"/>
    <cellStyle name="원_0108한국전기교통-LED교통신호등((원본))_경북지역본부-" xfId="10914"/>
    <cellStyle name="원_0108한국전기교통-LED교통신호등((원본))_신한은행" xfId="2322"/>
    <cellStyle name="원_0108한국전기교통-LED교통신호등((원본))_중부지역본부-" xfId="10915"/>
    <cellStyle name="원_0108한국전기교통-LED교통신호등((원본))_충청지역본부-" xfId="10916"/>
    <cellStyle name="원_0108한국전기교통-LED교통신호등((원본))_통행료면탈방지시스템(최종)" xfId="10917"/>
    <cellStyle name="원_0108한국전기교통-LED교통신호등((원본))_호남지역본부-" xfId="10918"/>
    <cellStyle name="원_0111해양수산부등명기제작" xfId="2323"/>
    <cellStyle name="원_0111해양수산부등명기제작 10" xfId="34435"/>
    <cellStyle name="원_0111해양수산부등명기제작 11" xfId="34436"/>
    <cellStyle name="원_0111해양수산부등명기제작 12" xfId="34437"/>
    <cellStyle name="원_0111해양수산부등명기제작 13" xfId="34438"/>
    <cellStyle name="원_0111해양수산부등명기제작 14" xfId="34439"/>
    <cellStyle name="원_0111해양수산부등명기제작 15" xfId="34440"/>
    <cellStyle name="원_0111해양수산부등명기제작 16" xfId="34441"/>
    <cellStyle name="원_0111해양수산부등명기제작 17" xfId="34442"/>
    <cellStyle name="원_0111해양수산부등명기제작 18" xfId="34443"/>
    <cellStyle name="원_0111해양수산부등명기제작 19" xfId="34444"/>
    <cellStyle name="원_0111해양수산부등명기제작 2" xfId="34445"/>
    <cellStyle name="원_0111해양수산부등명기제작 20" xfId="34446"/>
    <cellStyle name="원_0111해양수산부등명기제작 21" xfId="34447"/>
    <cellStyle name="원_0111해양수산부등명기제작 22" xfId="34448"/>
    <cellStyle name="원_0111해양수산부등명기제작 23" xfId="34449"/>
    <cellStyle name="원_0111해양수산부등명기제작 24" xfId="34450"/>
    <cellStyle name="원_0111해양수산부등명기제작 25" xfId="34451"/>
    <cellStyle name="원_0111해양수산부등명기제작 26" xfId="34452"/>
    <cellStyle name="원_0111해양수산부등명기제작 27" xfId="34453"/>
    <cellStyle name="원_0111해양수산부등명기제작 28" xfId="34454"/>
    <cellStyle name="원_0111해양수산부등명기제작 29" xfId="34455"/>
    <cellStyle name="원_0111해양수산부등명기제작 3" xfId="34456"/>
    <cellStyle name="원_0111해양수산부등명기제작 30" xfId="34457"/>
    <cellStyle name="원_0111해양수산부등명기제작 4" xfId="34458"/>
    <cellStyle name="원_0111해양수산부등명기제작 5" xfId="34459"/>
    <cellStyle name="원_0111해양수산부등명기제작 6" xfId="34460"/>
    <cellStyle name="원_0111해양수산부등명기제작 7" xfId="34461"/>
    <cellStyle name="원_0111해양수산부등명기제작 8" xfId="34462"/>
    <cellStyle name="원_0111해양수산부등명기제작 9" xfId="34463"/>
    <cellStyle name="원_0111해양수산부등명기제작_1)농경문화관 전시" xfId="10919"/>
    <cellStyle name="원_0111해양수산부등명기제작_강원지역본부(2006년_060109)" xfId="10920"/>
    <cellStyle name="원_0111해양수산부등명기제작_경남지역본부-" xfId="10921"/>
    <cellStyle name="원_0111해양수산부등명기제작_경북지역본부-" xfId="10922"/>
    <cellStyle name="원_0111해양수산부등명기제작_신한은행" xfId="2324"/>
    <cellStyle name="원_0111해양수산부등명기제작_중부지역본부-" xfId="10923"/>
    <cellStyle name="원_0111해양수산부등명기제작_충청지역본부-" xfId="10924"/>
    <cellStyle name="원_0111해양수산부등명기제작_통행료면탈방지시스템(최종)" xfId="10925"/>
    <cellStyle name="원_0111해양수산부등명기제작_호남지역본부-" xfId="10926"/>
    <cellStyle name="원_0111핸디소프트-전자표준문서시스템" xfId="2325"/>
    <cellStyle name="원_0111핸디소프트-전자표준문서시스템 10" xfId="34464"/>
    <cellStyle name="원_0111핸디소프트-전자표준문서시스템 11" xfId="34465"/>
    <cellStyle name="원_0111핸디소프트-전자표준문서시스템 12" xfId="34466"/>
    <cellStyle name="원_0111핸디소프트-전자표준문서시스템 13" xfId="34467"/>
    <cellStyle name="원_0111핸디소프트-전자표준문서시스템 14" xfId="34468"/>
    <cellStyle name="원_0111핸디소프트-전자표준문서시스템 15" xfId="34469"/>
    <cellStyle name="원_0111핸디소프트-전자표준문서시스템 16" xfId="34470"/>
    <cellStyle name="원_0111핸디소프트-전자표준문서시스템 17" xfId="34471"/>
    <cellStyle name="원_0111핸디소프트-전자표준문서시스템 18" xfId="34472"/>
    <cellStyle name="원_0111핸디소프트-전자표준문서시스템 19" xfId="34473"/>
    <cellStyle name="원_0111핸디소프트-전자표준문서시스템 2" xfId="34474"/>
    <cellStyle name="원_0111핸디소프트-전자표준문서시스템 20" xfId="34475"/>
    <cellStyle name="원_0111핸디소프트-전자표준문서시스템 21" xfId="34476"/>
    <cellStyle name="원_0111핸디소프트-전자표준문서시스템 22" xfId="34477"/>
    <cellStyle name="원_0111핸디소프트-전자표준문서시스템 23" xfId="34478"/>
    <cellStyle name="원_0111핸디소프트-전자표준문서시스템 24" xfId="34479"/>
    <cellStyle name="원_0111핸디소프트-전자표준문서시스템 25" xfId="34480"/>
    <cellStyle name="원_0111핸디소프트-전자표준문서시스템 26" xfId="34481"/>
    <cellStyle name="원_0111핸디소프트-전자표준문서시스템 27" xfId="34482"/>
    <cellStyle name="원_0111핸디소프트-전자표준문서시스템 28" xfId="34483"/>
    <cellStyle name="원_0111핸디소프트-전자표준문서시스템 29" xfId="34484"/>
    <cellStyle name="원_0111핸디소프트-전자표준문서시스템 3" xfId="34485"/>
    <cellStyle name="원_0111핸디소프트-전자표준문서시스템 30" xfId="34486"/>
    <cellStyle name="원_0111핸디소프트-전자표준문서시스템 4" xfId="34487"/>
    <cellStyle name="원_0111핸디소프트-전자표준문서시스템 5" xfId="34488"/>
    <cellStyle name="원_0111핸디소프트-전자표준문서시스템 6" xfId="34489"/>
    <cellStyle name="원_0111핸디소프트-전자표준문서시스템 7" xfId="34490"/>
    <cellStyle name="원_0111핸디소프트-전자표준문서시스템 8" xfId="34491"/>
    <cellStyle name="원_0111핸디소프트-전자표준문서시스템 9" xfId="34492"/>
    <cellStyle name="원_0112금감원사무자동화시스템" xfId="2326"/>
    <cellStyle name="원_0112금감원사무자동화시스템 10" xfId="34493"/>
    <cellStyle name="원_0112금감원사무자동화시스템 11" xfId="34494"/>
    <cellStyle name="원_0112금감원사무자동화시스템 12" xfId="34495"/>
    <cellStyle name="원_0112금감원사무자동화시스템 13" xfId="34496"/>
    <cellStyle name="원_0112금감원사무자동화시스템 14" xfId="34497"/>
    <cellStyle name="원_0112금감원사무자동화시스템 15" xfId="34498"/>
    <cellStyle name="원_0112금감원사무자동화시스템 16" xfId="34499"/>
    <cellStyle name="원_0112금감원사무자동화시스템 17" xfId="34500"/>
    <cellStyle name="원_0112금감원사무자동화시스템 18" xfId="34501"/>
    <cellStyle name="원_0112금감원사무자동화시스템 19" xfId="34502"/>
    <cellStyle name="원_0112금감원사무자동화시스템 2" xfId="34503"/>
    <cellStyle name="원_0112금감원사무자동화시스템 20" xfId="34504"/>
    <cellStyle name="원_0112금감원사무자동화시스템 21" xfId="34505"/>
    <cellStyle name="원_0112금감원사무자동화시스템 22" xfId="34506"/>
    <cellStyle name="원_0112금감원사무자동화시스템 23" xfId="34507"/>
    <cellStyle name="원_0112금감원사무자동화시스템 24" xfId="34508"/>
    <cellStyle name="원_0112금감원사무자동화시스템 25" xfId="34509"/>
    <cellStyle name="원_0112금감원사무자동화시스템 26" xfId="34510"/>
    <cellStyle name="원_0112금감원사무자동화시스템 27" xfId="34511"/>
    <cellStyle name="원_0112금감원사무자동화시스템 28" xfId="34512"/>
    <cellStyle name="원_0112금감원사무자동화시스템 29" xfId="34513"/>
    <cellStyle name="원_0112금감원사무자동화시스템 3" xfId="34514"/>
    <cellStyle name="원_0112금감원사무자동화시스템 30" xfId="34515"/>
    <cellStyle name="원_0112금감원사무자동화시스템 4" xfId="34516"/>
    <cellStyle name="원_0112금감원사무자동화시스템 5" xfId="34517"/>
    <cellStyle name="원_0112금감원사무자동화시스템 6" xfId="34518"/>
    <cellStyle name="원_0112금감원사무자동화시스템 7" xfId="34519"/>
    <cellStyle name="원_0112금감원사무자동화시스템 8" xfId="34520"/>
    <cellStyle name="원_0112금감원사무자동화시스템 9" xfId="34521"/>
    <cellStyle name="원_0112금감원사무자동화시스템_1)농경문화관 전시" xfId="10927"/>
    <cellStyle name="원_0112금감원사무자동화시스템_강원지역본부(2006년_060109)" xfId="10928"/>
    <cellStyle name="원_0112금감원사무자동화시스템_경남지역본부-" xfId="10929"/>
    <cellStyle name="원_0112금감원사무자동화시스템_경북지역본부-" xfId="10930"/>
    <cellStyle name="원_0112금감원사무자동화시스템_신한은행" xfId="2327"/>
    <cellStyle name="원_0112금감원사무자동화시스템_중부지역본부-" xfId="10931"/>
    <cellStyle name="원_0112금감원사무자동화시스템_충청지역본부-" xfId="10932"/>
    <cellStyle name="원_0112금감원사무자동화시스템_통행료면탈방지시스템(최종)" xfId="10933"/>
    <cellStyle name="원_0112금감원사무자동화시스템_호남지역본부-" xfId="10934"/>
    <cellStyle name="원_0112수도권매립지SW원가" xfId="2328"/>
    <cellStyle name="원_0112수도권매립지SW원가 10" xfId="34522"/>
    <cellStyle name="원_0112수도권매립지SW원가 11" xfId="34523"/>
    <cellStyle name="원_0112수도권매립지SW원가 12" xfId="34524"/>
    <cellStyle name="원_0112수도권매립지SW원가 13" xfId="34525"/>
    <cellStyle name="원_0112수도권매립지SW원가 14" xfId="34526"/>
    <cellStyle name="원_0112수도권매립지SW원가 15" xfId="34527"/>
    <cellStyle name="원_0112수도권매립지SW원가 16" xfId="34528"/>
    <cellStyle name="원_0112수도권매립지SW원가 17" xfId="34529"/>
    <cellStyle name="원_0112수도권매립지SW원가 18" xfId="34530"/>
    <cellStyle name="원_0112수도권매립지SW원가 19" xfId="34531"/>
    <cellStyle name="원_0112수도권매립지SW원가 2" xfId="34532"/>
    <cellStyle name="원_0112수도권매립지SW원가 20" xfId="34533"/>
    <cellStyle name="원_0112수도권매립지SW원가 21" xfId="34534"/>
    <cellStyle name="원_0112수도권매립지SW원가 22" xfId="34535"/>
    <cellStyle name="원_0112수도권매립지SW원가 23" xfId="34536"/>
    <cellStyle name="원_0112수도권매립지SW원가 24" xfId="34537"/>
    <cellStyle name="원_0112수도권매립지SW원가 25" xfId="34538"/>
    <cellStyle name="원_0112수도권매립지SW원가 26" xfId="34539"/>
    <cellStyle name="원_0112수도권매립지SW원가 27" xfId="34540"/>
    <cellStyle name="원_0112수도권매립지SW원가 28" xfId="34541"/>
    <cellStyle name="원_0112수도권매립지SW원가 29" xfId="34542"/>
    <cellStyle name="원_0112수도권매립지SW원가 3" xfId="34543"/>
    <cellStyle name="원_0112수도권매립지SW원가 30" xfId="34544"/>
    <cellStyle name="원_0112수도권매립지SW원가 4" xfId="34545"/>
    <cellStyle name="원_0112수도권매립지SW원가 5" xfId="34546"/>
    <cellStyle name="원_0112수도권매립지SW원가 6" xfId="34547"/>
    <cellStyle name="원_0112수도권매립지SW원가 7" xfId="34548"/>
    <cellStyle name="원_0112수도권매립지SW원가 8" xfId="34549"/>
    <cellStyle name="원_0112수도권매립지SW원가 9" xfId="34550"/>
    <cellStyle name="원_0112수도권매립지SW원가_1)농경문화관 전시" xfId="10935"/>
    <cellStyle name="원_0112수도권매립지SW원가_강원지역본부(2006년_060109)" xfId="10936"/>
    <cellStyle name="원_0112수도권매립지SW원가_경남지역본부-" xfId="10937"/>
    <cellStyle name="원_0112수도권매립지SW원가_경북지역본부-" xfId="10938"/>
    <cellStyle name="원_0112수도권매립지SW원가_신한은행" xfId="2329"/>
    <cellStyle name="원_0112수도권매립지SW원가_중부지역본부-" xfId="10939"/>
    <cellStyle name="원_0112수도권매립지SW원가_충청지역본부-" xfId="10940"/>
    <cellStyle name="원_0112수도권매립지SW원가_통행료면탈방지시스템(최종)" xfId="10941"/>
    <cellStyle name="원_0112수도권매립지SW원가_호남지역본부-" xfId="10942"/>
    <cellStyle name="원_0112중고원-HRD종합정보망구축(完)" xfId="2330"/>
    <cellStyle name="원_0201종합예술회관의자제작설치" xfId="2331"/>
    <cellStyle name="원_0201종합예술회관의자제작설치_1)농경문화관 전시" xfId="10943"/>
    <cellStyle name="원_0201종합예술회관의자제작설치_1. 경기35차로하이패스" xfId="10944"/>
    <cellStyle name="원_0201종합예술회관의자제작설치-1" xfId="2332"/>
    <cellStyle name="원_0202마사회근무복" xfId="2333"/>
    <cellStyle name="원_0202마사회근무복_1)농경문화관 전시" xfId="10945"/>
    <cellStyle name="원_0202마사회근무복_강원지역본부(2006년_060109)" xfId="10946"/>
    <cellStyle name="원_0202마사회근무복_경남지역본부-" xfId="10947"/>
    <cellStyle name="원_0202마사회근무복_경북지역본부-" xfId="10948"/>
    <cellStyle name="원_0202마사회근무복_신한은행" xfId="2334"/>
    <cellStyle name="원_0202마사회근무복_중부지역본부-" xfId="10949"/>
    <cellStyle name="원_0202마사회근무복_충청지역본부-" xfId="10950"/>
    <cellStyle name="원_0202마사회근무복_통행료면탈방지시스템(최종)" xfId="10951"/>
    <cellStyle name="원_0202마사회근무복_호남지역본부-" xfId="10952"/>
    <cellStyle name="원_0202부경교재-승강칠판" xfId="2335"/>
    <cellStyle name="원_0202부경교재-승강칠판_1)농경문화관 전시" xfId="10953"/>
    <cellStyle name="원_0202부경교재-승강칠판_강원지역본부(2006년_060109)" xfId="10954"/>
    <cellStyle name="원_0202부경교재-승강칠판_경남지역본부-" xfId="10955"/>
    <cellStyle name="원_0202부경교재-승강칠판_경북지역본부-" xfId="10956"/>
    <cellStyle name="원_0202부경교재-승강칠판_신한은행" xfId="2336"/>
    <cellStyle name="원_0202부경교재-승강칠판_중부지역본부-" xfId="10957"/>
    <cellStyle name="원_0202부경교재-승강칠판_충청지역본부-" xfId="10958"/>
    <cellStyle name="원_0202부경교재-승강칠판_통행료면탈방지시스템(최종)" xfId="10959"/>
    <cellStyle name="원_0202부경교재-승강칠판_호남지역본부-" xfId="10960"/>
    <cellStyle name="원_0204한국석묘납골함-1규격" xfId="2337"/>
    <cellStyle name="원_0204한국석묘납골함-1규격_1)농경문화관 전시" xfId="10961"/>
    <cellStyle name="원_0204한국석묘납골함-1규격_강원지역본부(2006년_060109)" xfId="10962"/>
    <cellStyle name="원_0204한국석묘납골함-1규격_경남지역본부-" xfId="10963"/>
    <cellStyle name="원_0204한국석묘납골함-1규격_경북지역본부-" xfId="10964"/>
    <cellStyle name="원_0204한국석묘납골함-1규격_신한은행" xfId="2338"/>
    <cellStyle name="원_0204한국석묘납골함-1규격_중부지역본부-" xfId="10965"/>
    <cellStyle name="원_0204한국석묘납골함-1규격_충청지역본부-" xfId="10966"/>
    <cellStyle name="원_0204한국석묘납골함-1규격_통행료면탈방지시스템(최종)" xfId="10967"/>
    <cellStyle name="원_0204한국석묘납골함-1규격_호남지역본부-" xfId="10968"/>
    <cellStyle name="원_0205TTMS-긴급전화기&amp;전체총괄" xfId="2339"/>
    <cellStyle name="원_0206금감원금융정보교환망재구축" xfId="2340"/>
    <cellStyle name="원_0206정통부수납장표기기제작설치" xfId="2341"/>
    <cellStyle name="원_0207담배인삼공사-담요" xfId="2342"/>
    <cellStyle name="원_0208레비텍-다층여과기설계변경" xfId="2343"/>
    <cellStyle name="원_0209이산화염소발생기-설치(50K)" xfId="2344"/>
    <cellStyle name="원_0210현대정보기술-TD이중계" xfId="2345"/>
    <cellStyle name="원_0211조달청-#1대북지원사업정산(1월7일)" xfId="2346"/>
    <cellStyle name="원_0212금감원-법규정보시스템(完)" xfId="2347"/>
    <cellStyle name="원_0212금감원-법규정보시스템(完) 10" xfId="34551"/>
    <cellStyle name="원_0212금감원-법규정보시스템(完) 11" xfId="34552"/>
    <cellStyle name="원_0212금감원-법규정보시스템(完) 12" xfId="34553"/>
    <cellStyle name="원_0212금감원-법규정보시스템(完) 13" xfId="34554"/>
    <cellStyle name="원_0212금감원-법규정보시스템(完) 14" xfId="34555"/>
    <cellStyle name="원_0212금감원-법규정보시스템(完) 15" xfId="34556"/>
    <cellStyle name="원_0212금감원-법규정보시스템(完) 16" xfId="34557"/>
    <cellStyle name="원_0212금감원-법규정보시스템(完) 17" xfId="34558"/>
    <cellStyle name="원_0212금감원-법규정보시스템(完) 18" xfId="34559"/>
    <cellStyle name="원_0212금감원-법규정보시스템(完) 19" xfId="34560"/>
    <cellStyle name="원_0212금감원-법규정보시스템(完) 2" xfId="34561"/>
    <cellStyle name="원_0212금감원-법규정보시스템(完) 20" xfId="34562"/>
    <cellStyle name="원_0212금감원-법규정보시스템(完) 21" xfId="34563"/>
    <cellStyle name="원_0212금감원-법규정보시스템(完) 22" xfId="34564"/>
    <cellStyle name="원_0212금감원-법규정보시스템(完) 23" xfId="34565"/>
    <cellStyle name="원_0212금감원-법규정보시스템(完) 24" xfId="34566"/>
    <cellStyle name="원_0212금감원-법규정보시스템(完) 25" xfId="34567"/>
    <cellStyle name="원_0212금감원-법규정보시스템(完) 26" xfId="34568"/>
    <cellStyle name="원_0212금감원-법규정보시스템(完) 27" xfId="34569"/>
    <cellStyle name="원_0212금감원-법규정보시스템(完) 28" xfId="34570"/>
    <cellStyle name="원_0212금감원-법규정보시스템(完) 29" xfId="34571"/>
    <cellStyle name="원_0212금감원-법규정보시스템(完) 3" xfId="34572"/>
    <cellStyle name="원_0212금감원-법규정보시스템(完) 30" xfId="34573"/>
    <cellStyle name="원_0212금감원-법규정보시스템(完) 4" xfId="34574"/>
    <cellStyle name="원_0212금감원-법규정보시스템(完) 5" xfId="34575"/>
    <cellStyle name="원_0212금감원-법규정보시스템(完) 6" xfId="34576"/>
    <cellStyle name="원_0212금감원-법규정보시스템(完) 7" xfId="34577"/>
    <cellStyle name="원_0212금감원-법규정보시스템(完) 8" xfId="34578"/>
    <cellStyle name="원_0212금감원-법규정보시스템(完) 9" xfId="34579"/>
    <cellStyle name="원_0301교통방송-CCTV유지보수" xfId="2348"/>
    <cellStyle name="원_0302인천경찰청-무인단속기위탁관리" xfId="2349"/>
    <cellStyle name="원_0302조달청-대북지원2차(안성연)" xfId="2350"/>
    <cellStyle name="원_0302조달청-대북지원2차(최수현)" xfId="2351"/>
    <cellStyle name="원_0302표준문서-쌍용정보통신(신)" xfId="2352"/>
    <cellStyle name="원_0304소프트파워-정부표준전자문서시스템" xfId="2353"/>
    <cellStyle name="원_0304소프트파워-정부표준전자문서시스템(完)" xfId="2354"/>
    <cellStyle name="원_0304철도청-주변환장치-1" xfId="2355"/>
    <cellStyle name="원_0305금감원-금융통계정보시스템구축(完)" xfId="2356"/>
    <cellStyle name="원_0305제낭조합-면범포지" xfId="2357"/>
    <cellStyle name="원_0306제낭공업협동조합-면범포지원단(경비까지)" xfId="2358"/>
    <cellStyle name="원_0307경찰청-무인교통단속표준SW개발용역(完)" xfId="2359"/>
    <cellStyle name="원_0308조달청-#8대북지원사업정산" xfId="2360"/>
    <cellStyle name="원_0309두합크린텍-설치원가" xfId="2361"/>
    <cellStyle name="원_0309조달청-#9대북지원사업정산" xfId="2362"/>
    <cellStyle name="원_0310여주상수도-탈수기(유천ENG)" xfId="2363"/>
    <cellStyle name="원_0311대기해양작업시간" xfId="2364"/>
    <cellStyle name="원_0311대기해양중형등명기" xfId="2365"/>
    <cellStyle name="원_0312국민체육진흥공단-전기부문" xfId="2366"/>
    <cellStyle name="원_0312대기해양-중형등명기제작설치" xfId="2367"/>
    <cellStyle name="원_0312라이준-칼라아스콘4규격" xfId="2368"/>
    <cellStyle name="원_0401집진기프로그램SW개발비산정" xfId="2369"/>
    <cellStyle name="원_0402조달청-대북지원사업2차#4" xfId="2370"/>
    <cellStyle name="원_0407삼성SDS-차량단말기외(버스정보시스템SW부문)" xfId="2371"/>
    <cellStyle name="원_06-하이목앞수량" xfId="10969"/>
    <cellStyle name="원_06-횡배수관" xfId="10970"/>
    <cellStyle name="원_1)농경문화관 전시" xfId="10971"/>
    <cellStyle name="원_10월현대적산산출근거-수정본" xfId="2372"/>
    <cellStyle name="원_13. 관리동" xfId="2373"/>
    <cellStyle name="원_2000시행(보완2)" xfId="10972"/>
    <cellStyle name="원_2000시행(보완2)_2000시행(보2) " xfId="10973"/>
    <cellStyle name="원_2000시행(보완2)_2000시행(보3) " xfId="10974"/>
    <cellStyle name="원_2001-06조달청신성-한냉지형" xfId="2374"/>
    <cellStyle name="원_2002-03경찰대학-졸업식" xfId="2375"/>
    <cellStyle name="원_2002-03경찰대학-졸업식 10" xfId="34580"/>
    <cellStyle name="원_2002-03경찰대학-졸업식 11" xfId="34581"/>
    <cellStyle name="원_2002-03경찰대학-졸업식 12" xfId="34582"/>
    <cellStyle name="원_2002-03경찰대학-졸업식 13" xfId="34583"/>
    <cellStyle name="원_2002-03경찰대학-졸업식 14" xfId="34584"/>
    <cellStyle name="원_2002-03경찰대학-졸업식 15" xfId="34585"/>
    <cellStyle name="원_2002-03경찰대학-졸업식 16" xfId="34586"/>
    <cellStyle name="원_2002-03경찰대학-졸업식 17" xfId="34587"/>
    <cellStyle name="원_2002-03경찰대학-졸업식 18" xfId="34588"/>
    <cellStyle name="원_2002-03경찰대학-졸업식 19" xfId="34589"/>
    <cellStyle name="원_2002-03경찰대학-졸업식 2" xfId="34590"/>
    <cellStyle name="원_2002-03경찰대학-졸업식 20" xfId="34591"/>
    <cellStyle name="원_2002-03경찰대학-졸업식 21" xfId="34592"/>
    <cellStyle name="원_2002-03경찰대학-졸업식 22" xfId="34593"/>
    <cellStyle name="원_2002-03경찰대학-졸업식 23" xfId="34594"/>
    <cellStyle name="원_2002-03경찰대학-졸업식 24" xfId="34595"/>
    <cellStyle name="원_2002-03경찰대학-졸업식 25" xfId="34596"/>
    <cellStyle name="원_2002-03경찰대학-졸업식 26" xfId="34597"/>
    <cellStyle name="원_2002-03경찰대학-졸업식 27" xfId="34598"/>
    <cellStyle name="원_2002-03경찰대학-졸업식 28" xfId="34599"/>
    <cellStyle name="원_2002-03경찰대학-졸업식 29" xfId="34600"/>
    <cellStyle name="원_2002-03경찰대학-졸업식 3" xfId="34601"/>
    <cellStyle name="원_2002-03경찰대학-졸업식 30" xfId="34602"/>
    <cellStyle name="원_2002-03경찰대학-졸업식 4" xfId="34603"/>
    <cellStyle name="원_2002-03경찰대학-졸업식 5" xfId="34604"/>
    <cellStyle name="원_2002-03경찰대학-졸업식 6" xfId="34605"/>
    <cellStyle name="원_2002-03경찰대학-졸업식 7" xfId="34606"/>
    <cellStyle name="원_2002-03경찰대학-졸업식 8" xfId="34607"/>
    <cellStyle name="원_2002-03경찰대학-졸업식 9" xfId="34608"/>
    <cellStyle name="원_2002-03경찰청-경찰표지장" xfId="2376"/>
    <cellStyle name="원_2002-03반디-가로등(열주형)" xfId="2377"/>
    <cellStyle name="원_2002-03신화전자-감지기" xfId="2378"/>
    <cellStyle name="원_2002-03신화전자-감지기 10" xfId="34609"/>
    <cellStyle name="원_2002-03신화전자-감지기 11" xfId="34610"/>
    <cellStyle name="원_2002-03신화전자-감지기 12" xfId="34611"/>
    <cellStyle name="원_2002-03신화전자-감지기 13" xfId="34612"/>
    <cellStyle name="원_2002-03신화전자-감지기 14" xfId="34613"/>
    <cellStyle name="원_2002-03신화전자-감지기 15" xfId="34614"/>
    <cellStyle name="원_2002-03신화전자-감지기 16" xfId="34615"/>
    <cellStyle name="원_2002-03신화전자-감지기 17" xfId="34616"/>
    <cellStyle name="원_2002-03신화전자-감지기 18" xfId="34617"/>
    <cellStyle name="원_2002-03신화전자-감지기 19" xfId="34618"/>
    <cellStyle name="원_2002-03신화전자-감지기 2" xfId="34619"/>
    <cellStyle name="원_2002-03신화전자-감지기 20" xfId="34620"/>
    <cellStyle name="원_2002-03신화전자-감지기 21" xfId="34621"/>
    <cellStyle name="원_2002-03신화전자-감지기 22" xfId="34622"/>
    <cellStyle name="원_2002-03신화전자-감지기 23" xfId="34623"/>
    <cellStyle name="원_2002-03신화전자-감지기 24" xfId="34624"/>
    <cellStyle name="원_2002-03신화전자-감지기 25" xfId="34625"/>
    <cellStyle name="원_2002-03신화전자-감지기 26" xfId="34626"/>
    <cellStyle name="원_2002-03신화전자-감지기 27" xfId="34627"/>
    <cellStyle name="원_2002-03신화전자-감지기 28" xfId="34628"/>
    <cellStyle name="원_2002-03신화전자-감지기 29" xfId="34629"/>
    <cellStyle name="원_2002-03신화전자-감지기 3" xfId="34630"/>
    <cellStyle name="원_2002-03신화전자-감지기 30" xfId="34631"/>
    <cellStyle name="원_2002-03신화전자-감지기 4" xfId="34632"/>
    <cellStyle name="원_2002-03신화전자-감지기 5" xfId="34633"/>
    <cellStyle name="원_2002-03신화전자-감지기 6" xfId="34634"/>
    <cellStyle name="원_2002-03신화전자-감지기 7" xfId="34635"/>
    <cellStyle name="원_2002-03신화전자-감지기 8" xfId="34636"/>
    <cellStyle name="원_2002-03신화전자-감지기 9" xfId="34637"/>
    <cellStyle name="원_2002-04강원랜드-슬러트머신" xfId="2379"/>
    <cellStyle name="원_2002-04강원랜드-슬러트머신 10" xfId="34638"/>
    <cellStyle name="원_2002-04강원랜드-슬러트머신 11" xfId="34639"/>
    <cellStyle name="원_2002-04강원랜드-슬러트머신 12" xfId="34640"/>
    <cellStyle name="원_2002-04강원랜드-슬러트머신 13" xfId="34641"/>
    <cellStyle name="원_2002-04강원랜드-슬러트머신 14" xfId="34642"/>
    <cellStyle name="원_2002-04강원랜드-슬러트머신 15" xfId="34643"/>
    <cellStyle name="원_2002-04강원랜드-슬러트머신 16" xfId="34644"/>
    <cellStyle name="원_2002-04강원랜드-슬러트머신 17" xfId="34645"/>
    <cellStyle name="원_2002-04강원랜드-슬러트머신 18" xfId="34646"/>
    <cellStyle name="원_2002-04강원랜드-슬러트머신 19" xfId="34647"/>
    <cellStyle name="원_2002-04강원랜드-슬러트머신 2" xfId="34648"/>
    <cellStyle name="원_2002-04강원랜드-슬러트머신 20" xfId="34649"/>
    <cellStyle name="원_2002-04강원랜드-슬러트머신 21" xfId="34650"/>
    <cellStyle name="원_2002-04강원랜드-슬러트머신 22" xfId="34651"/>
    <cellStyle name="원_2002-04강원랜드-슬러트머신 23" xfId="34652"/>
    <cellStyle name="원_2002-04강원랜드-슬러트머신 24" xfId="34653"/>
    <cellStyle name="원_2002-04강원랜드-슬러트머신 25" xfId="34654"/>
    <cellStyle name="원_2002-04강원랜드-슬러트머신 26" xfId="34655"/>
    <cellStyle name="원_2002-04강원랜드-슬러트머신 27" xfId="34656"/>
    <cellStyle name="원_2002-04강원랜드-슬러트머신 28" xfId="34657"/>
    <cellStyle name="원_2002-04강원랜드-슬러트머신 29" xfId="34658"/>
    <cellStyle name="원_2002-04강원랜드-슬러트머신 3" xfId="34659"/>
    <cellStyle name="원_2002-04강원랜드-슬러트머신 30" xfId="34660"/>
    <cellStyle name="원_2002-04강원랜드-슬러트머신 4" xfId="34661"/>
    <cellStyle name="원_2002-04강원랜드-슬러트머신 5" xfId="34662"/>
    <cellStyle name="원_2002-04강원랜드-슬러트머신 6" xfId="34663"/>
    <cellStyle name="원_2002-04강원랜드-슬러트머신 7" xfId="34664"/>
    <cellStyle name="원_2002-04강원랜드-슬러트머신 8" xfId="34665"/>
    <cellStyle name="원_2002-04강원랜드-슬러트머신 9" xfId="34666"/>
    <cellStyle name="원_2002-04메가컴-외주무대" xfId="2380"/>
    <cellStyle name="원_2002-04엘지애드-무대" xfId="2381"/>
    <cellStyle name="원_2002-05강원랜드-슬러트머신(넥스터)" xfId="2382"/>
    <cellStyle name="원_2002-05경기경찰청-냉온수기공사" xfId="2383"/>
    <cellStyle name="원_2002-05대통령비서실-카페트" xfId="2384"/>
    <cellStyle name="원_2002결과표" xfId="2385"/>
    <cellStyle name="원_2002결과표 10" xfId="34667"/>
    <cellStyle name="원_2002결과표 11" xfId="34668"/>
    <cellStyle name="원_2002결과표 12" xfId="34669"/>
    <cellStyle name="원_2002결과표 13" xfId="34670"/>
    <cellStyle name="원_2002결과표 14" xfId="34671"/>
    <cellStyle name="원_2002결과표 15" xfId="34672"/>
    <cellStyle name="원_2002결과표 16" xfId="34673"/>
    <cellStyle name="원_2002결과표 17" xfId="34674"/>
    <cellStyle name="원_2002결과표 18" xfId="34675"/>
    <cellStyle name="원_2002결과표 19" xfId="34676"/>
    <cellStyle name="원_2002결과표 2" xfId="34677"/>
    <cellStyle name="원_2002결과표 20" xfId="34678"/>
    <cellStyle name="원_2002결과표 21" xfId="34679"/>
    <cellStyle name="원_2002결과표 22" xfId="34680"/>
    <cellStyle name="원_2002결과표 23" xfId="34681"/>
    <cellStyle name="원_2002결과표 24" xfId="34682"/>
    <cellStyle name="원_2002결과표 25" xfId="34683"/>
    <cellStyle name="원_2002결과표 26" xfId="34684"/>
    <cellStyle name="원_2002결과표 27" xfId="34685"/>
    <cellStyle name="원_2002결과표 28" xfId="34686"/>
    <cellStyle name="원_2002결과표 29" xfId="34687"/>
    <cellStyle name="원_2002결과표 3" xfId="34688"/>
    <cellStyle name="원_2002결과표 30" xfId="34689"/>
    <cellStyle name="원_2002결과표 4" xfId="34690"/>
    <cellStyle name="원_2002결과표 5" xfId="34691"/>
    <cellStyle name="원_2002결과표 6" xfId="34692"/>
    <cellStyle name="원_2002결과표 7" xfId="34693"/>
    <cellStyle name="원_2002결과표 8" xfId="34694"/>
    <cellStyle name="원_2002결과표 9" xfId="34695"/>
    <cellStyle name="원_2002결과표_1)농경문화관 전시" xfId="10975"/>
    <cellStyle name="원_2002결과표_강원지역본부(2006년_060109)" xfId="10976"/>
    <cellStyle name="원_2002결과표_경남지역본부-" xfId="10977"/>
    <cellStyle name="원_2002결과표_경북지역본부-" xfId="10978"/>
    <cellStyle name="원_2002결과표_신한은행" xfId="2386"/>
    <cellStyle name="원_2002결과표_중부지역본부-" xfId="10979"/>
    <cellStyle name="원_2002결과표_충청지역본부-" xfId="10980"/>
    <cellStyle name="원_2002결과표_통행료면탈방지시스템(최종)" xfId="10981"/>
    <cellStyle name="원_2002결과표_호남지역본부-" xfId="10982"/>
    <cellStyle name="원_2002결과표1" xfId="2387"/>
    <cellStyle name="원_2002결과표1 10" xfId="34696"/>
    <cellStyle name="원_2002결과표1 11" xfId="34697"/>
    <cellStyle name="원_2002결과표1 12" xfId="34698"/>
    <cellStyle name="원_2002결과표1 13" xfId="34699"/>
    <cellStyle name="원_2002결과표1 14" xfId="34700"/>
    <cellStyle name="원_2002결과표1 15" xfId="34701"/>
    <cellStyle name="원_2002결과표1 16" xfId="34702"/>
    <cellStyle name="원_2002결과표1 17" xfId="34703"/>
    <cellStyle name="원_2002결과표1 18" xfId="34704"/>
    <cellStyle name="원_2002결과표1 19" xfId="34705"/>
    <cellStyle name="원_2002결과표1 2" xfId="34706"/>
    <cellStyle name="원_2002결과표1 20" xfId="34707"/>
    <cellStyle name="원_2002결과표1 21" xfId="34708"/>
    <cellStyle name="원_2002결과표1 22" xfId="34709"/>
    <cellStyle name="원_2002결과표1 23" xfId="34710"/>
    <cellStyle name="원_2002결과표1 24" xfId="34711"/>
    <cellStyle name="원_2002결과표1 25" xfId="34712"/>
    <cellStyle name="원_2002결과표1 26" xfId="34713"/>
    <cellStyle name="원_2002결과표1 27" xfId="34714"/>
    <cellStyle name="원_2002결과표1 28" xfId="34715"/>
    <cellStyle name="원_2002결과표1 29" xfId="34716"/>
    <cellStyle name="원_2002결과표1 3" xfId="34717"/>
    <cellStyle name="원_2002결과표1 30" xfId="34718"/>
    <cellStyle name="원_2002결과표1 4" xfId="34719"/>
    <cellStyle name="원_2002결과표1 5" xfId="34720"/>
    <cellStyle name="원_2002결과표1 6" xfId="34721"/>
    <cellStyle name="원_2002결과표1 7" xfId="34722"/>
    <cellStyle name="원_2002결과표1 8" xfId="34723"/>
    <cellStyle name="원_2002결과표1 9" xfId="34724"/>
    <cellStyle name="원_2003-01정일사-표창5종" xfId="2388"/>
    <cellStyle name="원_2004년완성공사원가경비율(변경최종))" xfId="2389"/>
    <cellStyle name="원_2004년완성공사원가경비율(조달청미적용)1" xfId="2390"/>
    <cellStyle name="원_5.상수도" xfId="10983"/>
    <cellStyle name="원_5월부산마사회발주기제작1" xfId="2391"/>
    <cellStyle name="원_CIP안내판(제작설치)최종" xfId="34725"/>
    <cellStyle name="원_Pilot플랜트-계변경" xfId="2392"/>
    <cellStyle name="원_Pilot플랜트-계변경 10" xfId="34726"/>
    <cellStyle name="원_Pilot플랜트-계변경 11" xfId="34727"/>
    <cellStyle name="원_Pilot플랜트-계변경 12" xfId="34728"/>
    <cellStyle name="원_Pilot플랜트-계변경 13" xfId="34729"/>
    <cellStyle name="원_Pilot플랜트-계변경 14" xfId="34730"/>
    <cellStyle name="원_Pilot플랜트-계변경 15" xfId="34731"/>
    <cellStyle name="원_Pilot플랜트-계변경 16" xfId="34732"/>
    <cellStyle name="원_Pilot플랜트-계변경 17" xfId="34733"/>
    <cellStyle name="원_Pilot플랜트-계변경 18" xfId="34734"/>
    <cellStyle name="원_Pilot플랜트-계변경 19" xfId="34735"/>
    <cellStyle name="원_Pilot플랜트-계변경 2" xfId="34736"/>
    <cellStyle name="원_Pilot플랜트-계변경 20" xfId="34737"/>
    <cellStyle name="원_Pilot플랜트-계변경 21" xfId="34738"/>
    <cellStyle name="원_Pilot플랜트-계변경 22" xfId="34739"/>
    <cellStyle name="원_Pilot플랜트-계변경 23" xfId="34740"/>
    <cellStyle name="원_Pilot플랜트-계변경 24" xfId="34741"/>
    <cellStyle name="원_Pilot플랜트-계변경 25" xfId="34742"/>
    <cellStyle name="원_Pilot플랜트-계변경 26" xfId="34743"/>
    <cellStyle name="원_Pilot플랜트-계변경 27" xfId="34744"/>
    <cellStyle name="원_Pilot플랜트-계변경 28" xfId="34745"/>
    <cellStyle name="원_Pilot플랜트-계변경 29" xfId="34746"/>
    <cellStyle name="원_Pilot플랜트-계변경 3" xfId="34747"/>
    <cellStyle name="원_Pilot플랜트-계변경 30" xfId="34748"/>
    <cellStyle name="원_Pilot플랜트-계변경 4" xfId="34749"/>
    <cellStyle name="원_Pilot플랜트-계변경 5" xfId="34750"/>
    <cellStyle name="원_Pilot플랜트-계변경 6" xfId="34751"/>
    <cellStyle name="원_Pilot플랜트-계변경 7" xfId="34752"/>
    <cellStyle name="원_Pilot플랜트-계변경 8" xfId="34753"/>
    <cellStyle name="원_Pilot플랜트-계변경 9" xfId="34754"/>
    <cellStyle name="원_Pilot플랜트이전설치-변경최종" xfId="2393"/>
    <cellStyle name="원_Pilot플랜트이전설치-변경최종 10" xfId="34755"/>
    <cellStyle name="원_Pilot플랜트이전설치-변경최종 11" xfId="34756"/>
    <cellStyle name="원_Pilot플랜트이전설치-변경최종 12" xfId="34757"/>
    <cellStyle name="원_Pilot플랜트이전설치-변경최종 13" xfId="34758"/>
    <cellStyle name="원_Pilot플랜트이전설치-변경최종 14" xfId="34759"/>
    <cellStyle name="원_Pilot플랜트이전설치-변경최종 15" xfId="34760"/>
    <cellStyle name="원_Pilot플랜트이전설치-변경최종 16" xfId="34761"/>
    <cellStyle name="원_Pilot플랜트이전설치-변경최종 17" xfId="34762"/>
    <cellStyle name="원_Pilot플랜트이전설치-변경최종 18" xfId="34763"/>
    <cellStyle name="원_Pilot플랜트이전설치-변경최종 19" xfId="34764"/>
    <cellStyle name="원_Pilot플랜트이전설치-변경최종 2" xfId="34765"/>
    <cellStyle name="원_Pilot플랜트이전설치-변경최종 20" xfId="34766"/>
    <cellStyle name="원_Pilot플랜트이전설치-변경최종 21" xfId="34767"/>
    <cellStyle name="원_Pilot플랜트이전설치-변경최종 22" xfId="34768"/>
    <cellStyle name="원_Pilot플랜트이전설치-변경최종 23" xfId="34769"/>
    <cellStyle name="원_Pilot플랜트이전설치-변경최종 24" xfId="34770"/>
    <cellStyle name="원_Pilot플랜트이전설치-변경최종 25" xfId="34771"/>
    <cellStyle name="원_Pilot플랜트이전설치-변경최종 26" xfId="34772"/>
    <cellStyle name="원_Pilot플랜트이전설치-변경최종 27" xfId="34773"/>
    <cellStyle name="원_Pilot플랜트이전설치-변경최종 28" xfId="34774"/>
    <cellStyle name="원_Pilot플랜트이전설치-변경최종 29" xfId="34775"/>
    <cellStyle name="원_Pilot플랜트이전설치-변경최종 3" xfId="34776"/>
    <cellStyle name="원_Pilot플랜트이전설치-변경최종 30" xfId="34777"/>
    <cellStyle name="원_Pilot플랜트이전설치-변경최종 4" xfId="34778"/>
    <cellStyle name="원_Pilot플랜트이전설치-변경최종 5" xfId="34779"/>
    <cellStyle name="원_Pilot플랜트이전설치-변경최종 6" xfId="34780"/>
    <cellStyle name="원_Pilot플랜트이전설치-변경최종 7" xfId="34781"/>
    <cellStyle name="원_Pilot플랜트이전설치-변경최종 8" xfId="34782"/>
    <cellStyle name="원_Pilot플랜트이전설치-변경최종 9" xfId="34783"/>
    <cellStyle name="원_SOFT EXPO(항목집계)" xfId="34784"/>
    <cellStyle name="원_sts가로등주3종(2006.06)_보고서" xfId="2394"/>
    <cellStyle name="원_SW(케이비)" xfId="2395"/>
    <cellStyle name="원_SW(케이비) 10" xfId="34785"/>
    <cellStyle name="원_SW(케이비) 11" xfId="34786"/>
    <cellStyle name="원_SW(케이비) 12" xfId="34787"/>
    <cellStyle name="원_SW(케이비) 13" xfId="34788"/>
    <cellStyle name="원_SW(케이비) 14" xfId="34789"/>
    <cellStyle name="원_SW(케이비) 15" xfId="34790"/>
    <cellStyle name="원_SW(케이비) 16" xfId="34791"/>
    <cellStyle name="원_SW(케이비) 17" xfId="34792"/>
    <cellStyle name="원_SW(케이비) 18" xfId="34793"/>
    <cellStyle name="원_SW(케이비) 19" xfId="34794"/>
    <cellStyle name="원_SW(케이비) 2" xfId="34795"/>
    <cellStyle name="원_SW(케이비) 20" xfId="34796"/>
    <cellStyle name="원_SW(케이비) 21" xfId="34797"/>
    <cellStyle name="원_SW(케이비) 22" xfId="34798"/>
    <cellStyle name="원_SW(케이비) 23" xfId="34799"/>
    <cellStyle name="원_SW(케이비) 24" xfId="34800"/>
    <cellStyle name="원_SW(케이비) 25" xfId="34801"/>
    <cellStyle name="원_SW(케이비) 26" xfId="34802"/>
    <cellStyle name="원_SW(케이비) 27" xfId="34803"/>
    <cellStyle name="원_SW(케이비) 28" xfId="34804"/>
    <cellStyle name="원_SW(케이비) 29" xfId="34805"/>
    <cellStyle name="원_SW(케이비) 3" xfId="34806"/>
    <cellStyle name="원_SW(케이비) 30" xfId="34807"/>
    <cellStyle name="원_SW(케이비) 4" xfId="34808"/>
    <cellStyle name="원_SW(케이비) 5" xfId="34809"/>
    <cellStyle name="원_SW(케이비) 6" xfId="34810"/>
    <cellStyle name="원_SW(케이비) 7" xfId="34811"/>
    <cellStyle name="원_SW(케이비) 8" xfId="34812"/>
    <cellStyle name="원_SW(케이비) 9" xfId="34813"/>
    <cellStyle name="원_간지,목차,페이지,표지" xfId="2396"/>
    <cellStyle name="원_강원지역본부(2006년_060109)" xfId="10984"/>
    <cellStyle name="원_개비온공" xfId="10985"/>
    <cellStyle name="원_거창축산물예산서1030" xfId="2397"/>
    <cellStyle name="원_경남지역본부-" xfId="10986"/>
    <cellStyle name="원_경북지역본부-" xfId="10987"/>
    <cellStyle name="원_경찰청-근무,기동복" xfId="2398"/>
    <cellStyle name="원_경찰청-근무,기동복 10" xfId="34814"/>
    <cellStyle name="원_경찰청-근무,기동복 11" xfId="34815"/>
    <cellStyle name="원_경찰청-근무,기동복 12" xfId="34816"/>
    <cellStyle name="원_경찰청-근무,기동복 13" xfId="34817"/>
    <cellStyle name="원_경찰청-근무,기동복 14" xfId="34818"/>
    <cellStyle name="원_경찰청-근무,기동복 15" xfId="34819"/>
    <cellStyle name="원_경찰청-근무,기동복 16" xfId="34820"/>
    <cellStyle name="원_경찰청-근무,기동복 17" xfId="34821"/>
    <cellStyle name="원_경찰청-근무,기동복 18" xfId="34822"/>
    <cellStyle name="원_경찰청-근무,기동복 19" xfId="34823"/>
    <cellStyle name="원_경찰청-근무,기동복 2" xfId="34824"/>
    <cellStyle name="원_경찰청-근무,기동복 20" xfId="34825"/>
    <cellStyle name="원_경찰청-근무,기동복 21" xfId="34826"/>
    <cellStyle name="원_경찰청-근무,기동복 22" xfId="34827"/>
    <cellStyle name="원_경찰청-근무,기동복 23" xfId="34828"/>
    <cellStyle name="원_경찰청-근무,기동복 24" xfId="34829"/>
    <cellStyle name="원_경찰청-근무,기동복 25" xfId="34830"/>
    <cellStyle name="원_경찰청-근무,기동복 26" xfId="34831"/>
    <cellStyle name="원_경찰청-근무,기동복 27" xfId="34832"/>
    <cellStyle name="원_경찰청-근무,기동복 28" xfId="34833"/>
    <cellStyle name="원_경찰청-근무,기동복 29" xfId="34834"/>
    <cellStyle name="원_경찰청-근무,기동복 3" xfId="34835"/>
    <cellStyle name="원_경찰청-근무,기동복 30" xfId="34836"/>
    <cellStyle name="원_경찰청-근무,기동복 4" xfId="34837"/>
    <cellStyle name="원_경찰청-근무,기동복 5" xfId="34838"/>
    <cellStyle name="원_경찰청-근무,기동복 6" xfId="34839"/>
    <cellStyle name="원_경찰청-근무,기동복 7" xfId="34840"/>
    <cellStyle name="원_경찰청-근무,기동복 8" xfId="34841"/>
    <cellStyle name="원_경찰청-근무,기동복 9" xfId="34842"/>
    <cellStyle name="원_고흥 발사전망대 공원 기본 및 실시설계 용역 예산서_090617(제출)" xfId="10988"/>
    <cellStyle name="원_공사비2001-06" xfId="10989"/>
    <cellStyle name="원_공사일반관리비양식" xfId="2399"/>
    <cellStyle name="원_관리동sw" xfId="2400"/>
    <cellStyle name="원_교통관리내역서-1008" xfId="2401"/>
    <cellStyle name="원_구미 디지털 사이언스 체험관 (주)에이엠티 내역서" xfId="10990"/>
    <cellStyle name="원_기초공사" xfId="2402"/>
    <cellStyle name="원_깨기" xfId="10991"/>
    <cellStyle name="원_깨기(광대1)" xfId="10992"/>
    <cellStyle name="원_깨기(광대2)" xfId="10993"/>
    <cellStyle name="원_깨기(광대3)" xfId="10994"/>
    <cellStyle name="원_깨기(원장안)" xfId="10995"/>
    <cellStyle name="원_네인텍정보기술-회로카드(수현)" xfId="2403"/>
    <cellStyle name="원_네인텍정보기술-회로카드(수현) 10" xfId="34843"/>
    <cellStyle name="원_네인텍정보기술-회로카드(수현) 11" xfId="34844"/>
    <cellStyle name="원_네인텍정보기술-회로카드(수현) 12" xfId="34845"/>
    <cellStyle name="원_네인텍정보기술-회로카드(수현) 13" xfId="34846"/>
    <cellStyle name="원_네인텍정보기술-회로카드(수현) 14" xfId="34847"/>
    <cellStyle name="원_네인텍정보기술-회로카드(수현) 15" xfId="34848"/>
    <cellStyle name="원_네인텍정보기술-회로카드(수현) 16" xfId="34849"/>
    <cellStyle name="원_네인텍정보기술-회로카드(수현) 17" xfId="34850"/>
    <cellStyle name="원_네인텍정보기술-회로카드(수현) 18" xfId="34851"/>
    <cellStyle name="원_네인텍정보기술-회로카드(수현) 19" xfId="34852"/>
    <cellStyle name="원_네인텍정보기술-회로카드(수현) 2" xfId="34853"/>
    <cellStyle name="원_네인텍정보기술-회로카드(수현) 20" xfId="34854"/>
    <cellStyle name="원_네인텍정보기술-회로카드(수현) 21" xfId="34855"/>
    <cellStyle name="원_네인텍정보기술-회로카드(수현) 22" xfId="34856"/>
    <cellStyle name="원_네인텍정보기술-회로카드(수현) 23" xfId="34857"/>
    <cellStyle name="원_네인텍정보기술-회로카드(수현) 24" xfId="34858"/>
    <cellStyle name="원_네인텍정보기술-회로카드(수현) 25" xfId="34859"/>
    <cellStyle name="원_네인텍정보기술-회로카드(수현) 26" xfId="34860"/>
    <cellStyle name="원_네인텍정보기술-회로카드(수현) 27" xfId="34861"/>
    <cellStyle name="원_네인텍정보기술-회로카드(수현) 28" xfId="34862"/>
    <cellStyle name="원_네인텍정보기술-회로카드(수현) 29" xfId="34863"/>
    <cellStyle name="원_네인텍정보기술-회로카드(수현) 3" xfId="34864"/>
    <cellStyle name="원_네인텍정보기술-회로카드(수현) 30" xfId="34865"/>
    <cellStyle name="원_네인텍정보기술-회로카드(수현) 4" xfId="34866"/>
    <cellStyle name="원_네인텍정보기술-회로카드(수현) 5" xfId="34867"/>
    <cellStyle name="원_네인텍정보기술-회로카드(수현) 6" xfId="34868"/>
    <cellStyle name="원_네인텍정보기술-회로카드(수현) 7" xfId="34869"/>
    <cellStyle name="원_네인텍정보기술-회로카드(수현) 8" xfId="34870"/>
    <cellStyle name="원_네인텍정보기술-회로카드(수현) 9" xfId="34871"/>
    <cellStyle name="원_대기해양노무비" xfId="2404"/>
    <cellStyle name="원_대북자재8월분" xfId="2405"/>
    <cellStyle name="원_대북자재8월분-1" xfId="2406"/>
    <cellStyle name="원_동산용사촌수현(원본)" xfId="2407"/>
    <cellStyle name="원_동산용사촌수현(원본) 10" xfId="34872"/>
    <cellStyle name="원_동산용사촌수현(원본) 11" xfId="34873"/>
    <cellStyle name="원_동산용사촌수현(원본) 12" xfId="34874"/>
    <cellStyle name="원_동산용사촌수현(원본) 13" xfId="34875"/>
    <cellStyle name="원_동산용사촌수현(원본) 14" xfId="34876"/>
    <cellStyle name="원_동산용사촌수현(원본) 15" xfId="34877"/>
    <cellStyle name="원_동산용사촌수현(원본) 16" xfId="34878"/>
    <cellStyle name="원_동산용사촌수현(원본) 17" xfId="34879"/>
    <cellStyle name="원_동산용사촌수현(원본) 18" xfId="34880"/>
    <cellStyle name="원_동산용사촌수현(원본) 19" xfId="34881"/>
    <cellStyle name="원_동산용사촌수현(원본) 2" xfId="34882"/>
    <cellStyle name="원_동산용사촌수현(원본) 20" xfId="34883"/>
    <cellStyle name="원_동산용사촌수현(원본) 21" xfId="34884"/>
    <cellStyle name="원_동산용사촌수현(원본) 22" xfId="34885"/>
    <cellStyle name="원_동산용사촌수현(원본) 23" xfId="34886"/>
    <cellStyle name="원_동산용사촌수현(원본) 24" xfId="34887"/>
    <cellStyle name="원_동산용사촌수현(원본) 25" xfId="34888"/>
    <cellStyle name="원_동산용사촌수현(원본) 26" xfId="34889"/>
    <cellStyle name="원_동산용사촌수현(원본) 27" xfId="34890"/>
    <cellStyle name="원_동산용사촌수현(원본) 28" xfId="34891"/>
    <cellStyle name="원_동산용사촌수현(원본) 29" xfId="34892"/>
    <cellStyle name="원_동산용사촌수현(원본) 3" xfId="34893"/>
    <cellStyle name="원_동산용사촌수현(원본) 30" xfId="34894"/>
    <cellStyle name="원_동산용사촌수현(원본) 4" xfId="34895"/>
    <cellStyle name="원_동산용사촌수현(원본) 5" xfId="34896"/>
    <cellStyle name="원_동산용사촌수현(원본) 6" xfId="34897"/>
    <cellStyle name="원_동산용사촌수현(원본) 7" xfId="34898"/>
    <cellStyle name="원_동산용사촌수현(원본) 8" xfId="34899"/>
    <cellStyle name="원_동산용사촌수현(원본) 9" xfId="34900"/>
    <cellStyle name="원_동산용사촌수현(원본)_1)농경문화관 전시" xfId="10996"/>
    <cellStyle name="원_동산용사촌수현(원본)_강원지역본부(2006년_060109)" xfId="10997"/>
    <cellStyle name="원_동산용사촌수현(원본)_경남지역본부-" xfId="10998"/>
    <cellStyle name="원_동산용사촌수현(원본)_경북지역본부-" xfId="10999"/>
    <cellStyle name="원_동산용사촌수현(원본)_신한은행" xfId="2408"/>
    <cellStyle name="원_동산용사촌수현(원본)_중부지역본부-" xfId="11000"/>
    <cellStyle name="원_동산용사촌수현(원본)_충청지역본부-" xfId="11001"/>
    <cellStyle name="원_동산용사촌수현(원본)_통행료면탈방지시스템(최종)" xfId="11002"/>
    <cellStyle name="원_동산용사촌수현(원본)_호남지역본부-" xfId="11003"/>
    <cellStyle name="원_동진면 한솔농장" xfId="11004"/>
    <cellStyle name="원_뒷부분" xfId="2409"/>
    <cellStyle name="원_매내천" xfId="11005"/>
    <cellStyle name="원_매내천_006.측구공" xfId="11006"/>
    <cellStyle name="원_매내천_00-방죽보및용수로전체수량" xfId="11007"/>
    <cellStyle name="원_매내천_06-하이목앞수량" xfId="11008"/>
    <cellStyle name="원_매내천_깨기" xfId="11009"/>
    <cellStyle name="원_매내천_깨기(광대1)" xfId="11010"/>
    <cellStyle name="원_매내천_깨기(광대2)" xfId="11011"/>
    <cellStyle name="원_매내천_깨기(광대3)" xfId="11012"/>
    <cellStyle name="원_매내천_깨기(원장안)" xfId="11013"/>
    <cellStyle name="원_매내천_배수공" xfId="11014"/>
    <cellStyle name="원_매내천_배수공 (version 2)" xfId="11015"/>
    <cellStyle name="원_매내천_배수공_1" xfId="11016"/>
    <cellStyle name="원_매내천_배수공-1" xfId="11017"/>
    <cellStyle name="원_매내천_배수공1)" xfId="11018"/>
    <cellStyle name="원_매내천_산마루측구" xfId="11019"/>
    <cellStyle name="원_매내천_산마루측구(수도지구)" xfId="11020"/>
    <cellStyle name="원_매내천_석축공" xfId="11021"/>
    <cellStyle name="원_매내천_수량" xfId="11022"/>
    <cellStyle name="원_매내천_수량산출" xfId="11023"/>
    <cellStyle name="원_매내천_수량산출_1" xfId="11024"/>
    <cellStyle name="원_매내천_수량산출서" xfId="11025"/>
    <cellStyle name="원_매내천_수량산출서1" xfId="11026"/>
    <cellStyle name="원_매내천_왕정동수량1" xfId="11027"/>
    <cellStyle name="원_매내천_재료집계" xfId="11028"/>
    <cellStyle name="원_매내천_종배수" xfId="11029"/>
    <cellStyle name="원_매내천_지소취입보" xfId="11030"/>
    <cellStyle name="원_매내천_취수문" xfId="11031"/>
    <cellStyle name="원_매내천_측구공" xfId="11032"/>
    <cellStyle name="원_매내천_측구공1" xfId="11033"/>
    <cellStyle name="원_매내천_측구공1_000.수량산출서" xfId="11034"/>
    <cellStyle name="원_매내천_측구공1_001.수량산출서1" xfId="11035"/>
    <cellStyle name="원_매내천_측구공1_1지구포장수량산출 " xfId="11036"/>
    <cellStyle name="원_매내천_측구공1_2공구" xfId="11037"/>
    <cellStyle name="원_매내천_측구공1_2공구종합" xfId="11038"/>
    <cellStyle name="원_매내천_측구공1_GABION수량" xfId="11039"/>
    <cellStyle name="원_매내천_측구공1_개거(4.0X1.5)수량" xfId="11040"/>
    <cellStyle name="원_매내천_측구공1_깨기수량" xfId="11041"/>
    <cellStyle name="원_매내천_측구공1_내역서(변경)" xfId="11042"/>
    <cellStyle name="원_매내천_측구공1_배수공-1" xfId="11043"/>
    <cellStyle name="원_매내천_측구공1_수량산출" xfId="11044"/>
    <cellStyle name="원_매내천_측구공1_수량산출 (최종)" xfId="11045"/>
    <cellStyle name="원_매내천_측구공1_수량산출(최종)" xfId="11046"/>
    <cellStyle name="원_매내천_측구공1_수량산출서1" xfId="11047"/>
    <cellStyle name="원_매내천_토공(1공구)-최종" xfId="11048"/>
    <cellStyle name="원_매내천_포장공" xfId="11049"/>
    <cellStyle name="원_매내천_포장공_003-1배수공" xfId="11050"/>
    <cellStyle name="원_매내천_포장공_004-측구공" xfId="11051"/>
    <cellStyle name="원_매내천_포장공_007-상수도" xfId="11052"/>
    <cellStyle name="원_목차" xfId="2410"/>
    <cellStyle name="원_배수공" xfId="11053"/>
    <cellStyle name="원_배수공_1" xfId="11054"/>
    <cellStyle name="원_배수공1" xfId="11055"/>
    <cellStyle name="원_백제군사전시1" xfId="2411"/>
    <cellStyle name="원_부대공" xfId="11056"/>
    <cellStyle name="원_부대공(1공구)" xfId="11057"/>
    <cellStyle name="원_부산체신청전기공사(11.15)" xfId="2412"/>
    <cellStyle name="원_설치위치별세부내역(VMS)-0323" xfId="2413"/>
    <cellStyle name="원_소프트엑스포(안내데스크)" xfId="34901"/>
    <cellStyle name="원_수량" xfId="11058"/>
    <cellStyle name="원_수량산출" xfId="11059"/>
    <cellStyle name="원_수량산출_1" xfId="11060"/>
    <cellStyle name="원_수량산출_2" xfId="11061"/>
    <cellStyle name="원_수량산출2" xfId="2414"/>
    <cellStyle name="원_수량산출서" xfId="11062"/>
    <cellStyle name="원_수량산출서1" xfId="11063"/>
    <cellStyle name="원_수초제거기(대양기계)" xfId="2415"/>
    <cellStyle name="원_수초제거기(대양기계) 10" xfId="34902"/>
    <cellStyle name="원_수초제거기(대양기계) 11" xfId="34903"/>
    <cellStyle name="원_수초제거기(대양기계) 12" xfId="34904"/>
    <cellStyle name="원_수초제거기(대양기계) 13" xfId="34905"/>
    <cellStyle name="원_수초제거기(대양기계) 14" xfId="34906"/>
    <cellStyle name="원_수초제거기(대양기계) 15" xfId="34907"/>
    <cellStyle name="원_수초제거기(대양기계) 16" xfId="34908"/>
    <cellStyle name="원_수초제거기(대양기계) 17" xfId="34909"/>
    <cellStyle name="원_수초제거기(대양기계) 18" xfId="34910"/>
    <cellStyle name="원_수초제거기(대양기계) 19" xfId="34911"/>
    <cellStyle name="원_수초제거기(대양기계) 2" xfId="34912"/>
    <cellStyle name="원_수초제거기(대양기계) 20" xfId="34913"/>
    <cellStyle name="원_수초제거기(대양기계) 21" xfId="34914"/>
    <cellStyle name="원_수초제거기(대양기계) 22" xfId="34915"/>
    <cellStyle name="원_수초제거기(대양기계) 23" xfId="34916"/>
    <cellStyle name="원_수초제거기(대양기계) 24" xfId="34917"/>
    <cellStyle name="원_수초제거기(대양기계) 25" xfId="34918"/>
    <cellStyle name="원_수초제거기(대양기계) 26" xfId="34919"/>
    <cellStyle name="원_수초제거기(대양기계) 27" xfId="34920"/>
    <cellStyle name="원_수초제거기(대양기계) 28" xfId="34921"/>
    <cellStyle name="원_수초제거기(대양기계) 29" xfId="34922"/>
    <cellStyle name="원_수초제거기(대양기계) 3" xfId="34923"/>
    <cellStyle name="원_수초제거기(대양기계) 30" xfId="34924"/>
    <cellStyle name="원_수초제거기(대양기계) 4" xfId="34925"/>
    <cellStyle name="원_수초제거기(대양기계) 5" xfId="34926"/>
    <cellStyle name="원_수초제거기(대양기계) 6" xfId="34927"/>
    <cellStyle name="원_수초제거기(대양기계) 7" xfId="34928"/>
    <cellStyle name="원_수초제거기(대양기계) 8" xfId="34929"/>
    <cellStyle name="원_수초제거기(대양기계) 9" xfId="34930"/>
    <cellStyle name="원_수초제거기(대양기계)_1)농경문화관 전시" xfId="11064"/>
    <cellStyle name="원_수초제거기(대양기계)_강원지역본부(2006년_060109)" xfId="11065"/>
    <cellStyle name="원_수초제거기(대양기계)_경남지역본부-" xfId="11066"/>
    <cellStyle name="원_수초제거기(대양기계)_경북지역본부-" xfId="11067"/>
    <cellStyle name="원_수초제거기(대양기계)_신한은행" xfId="2416"/>
    <cellStyle name="원_수초제거기(대양기계)_중부지역본부-" xfId="11068"/>
    <cellStyle name="원_수초제거기(대양기계)_충청지역본부-" xfId="11069"/>
    <cellStyle name="원_수초제거기(대양기계)_통행료면탈방지시스템(최종)" xfId="11070"/>
    <cellStyle name="원_수초제거기(대양기계)_호남지역본부-" xfId="11071"/>
    <cellStyle name="원_시설용역" xfId="2417"/>
    <cellStyle name="원_신한은행" xfId="2418"/>
    <cellStyle name="원_암전정밀실체현미경(수현)" xfId="2419"/>
    <cellStyle name="원_압축기원가계산틀-1" xfId="2420"/>
    <cellStyle name="원_앞부분" xfId="2421"/>
    <cellStyle name="원_오리엔탈" xfId="2422"/>
    <cellStyle name="원_원가계산-교통1011" xfId="2423"/>
    <cellStyle name="원_원본 - 한국전기교통-개선형신호등 4종" xfId="2424"/>
    <cellStyle name="원_원본 - 한국전기교통-개선형신호등 4종 10" xfId="34931"/>
    <cellStyle name="원_원본 - 한국전기교통-개선형신호등 4종 11" xfId="34932"/>
    <cellStyle name="원_원본 - 한국전기교통-개선형신호등 4종 12" xfId="34933"/>
    <cellStyle name="원_원본 - 한국전기교통-개선형신호등 4종 13" xfId="34934"/>
    <cellStyle name="원_원본 - 한국전기교통-개선형신호등 4종 14" xfId="34935"/>
    <cellStyle name="원_원본 - 한국전기교통-개선형신호등 4종 15" xfId="34936"/>
    <cellStyle name="원_원본 - 한국전기교통-개선형신호등 4종 16" xfId="34937"/>
    <cellStyle name="원_원본 - 한국전기교통-개선형신호등 4종 17" xfId="34938"/>
    <cellStyle name="원_원본 - 한국전기교통-개선형신호등 4종 18" xfId="34939"/>
    <cellStyle name="원_원본 - 한국전기교통-개선형신호등 4종 19" xfId="34940"/>
    <cellStyle name="원_원본 - 한국전기교통-개선형신호등 4종 2" xfId="34941"/>
    <cellStyle name="원_원본 - 한국전기교통-개선형신호등 4종 20" xfId="34942"/>
    <cellStyle name="원_원본 - 한국전기교통-개선형신호등 4종 21" xfId="34943"/>
    <cellStyle name="원_원본 - 한국전기교통-개선형신호등 4종 22" xfId="34944"/>
    <cellStyle name="원_원본 - 한국전기교통-개선형신호등 4종 23" xfId="34945"/>
    <cellStyle name="원_원본 - 한국전기교통-개선형신호등 4종 24" xfId="34946"/>
    <cellStyle name="원_원본 - 한국전기교통-개선형신호등 4종 25" xfId="34947"/>
    <cellStyle name="원_원본 - 한국전기교통-개선형신호등 4종 26" xfId="34948"/>
    <cellStyle name="원_원본 - 한국전기교통-개선형신호등 4종 27" xfId="34949"/>
    <cellStyle name="원_원본 - 한국전기교통-개선형신호등 4종 28" xfId="34950"/>
    <cellStyle name="원_원본 - 한국전기교통-개선형신호등 4종 29" xfId="34951"/>
    <cellStyle name="원_원본 - 한국전기교통-개선형신호등 4종 3" xfId="34952"/>
    <cellStyle name="원_원본 - 한국전기교통-개선형신호등 4종 30" xfId="34953"/>
    <cellStyle name="원_원본 - 한국전기교통-개선형신호등 4종 4" xfId="34954"/>
    <cellStyle name="원_원본 - 한국전기교통-개선형신호등 4종 5" xfId="34955"/>
    <cellStyle name="원_원본 - 한국전기교통-개선형신호등 4종 6" xfId="34956"/>
    <cellStyle name="원_원본 - 한국전기교통-개선형신호등 4종 7" xfId="34957"/>
    <cellStyle name="원_원본 - 한국전기교통-개선형신호등 4종 8" xfId="34958"/>
    <cellStyle name="원_원본 - 한국전기교통-개선형신호등 4종 9" xfId="34959"/>
    <cellStyle name="원_원본 - 한국전기교통-개선형신호등 4종_1)농경문화관 전시" xfId="11072"/>
    <cellStyle name="원_원본 - 한국전기교통-개선형신호등 4종_강원지역본부(2006년_060109)" xfId="11073"/>
    <cellStyle name="원_원본 - 한국전기교통-개선형신호등 4종_경남지역본부-" xfId="11074"/>
    <cellStyle name="원_원본 - 한국전기교통-개선형신호등 4종_경북지역본부-" xfId="11075"/>
    <cellStyle name="원_원본 - 한국전기교통-개선형신호등 4종_신한은행" xfId="2425"/>
    <cellStyle name="원_원본 - 한국전기교통-개선형신호등 4종_중부지역본부-" xfId="11076"/>
    <cellStyle name="원_원본 - 한국전기교통-개선형신호등 4종_충청지역본부-" xfId="11077"/>
    <cellStyle name="원_원본 - 한국전기교통-개선형신호등 4종_통행료면탈방지시스템(최종)" xfId="11078"/>
    <cellStyle name="원_원본 - 한국전기교통-개선형신호등 4종_호남지역본부-" xfId="11079"/>
    <cellStyle name="원_원자재 원가" xfId="2426"/>
    <cellStyle name="원_자전거거치대보고서최종(2005. 12)" xfId="2427"/>
    <cellStyle name="원_자전거거치대보고서최종(2005. 12)_sts가로등주3종(2006.06)_보고서" xfId="2428"/>
    <cellStyle name="원_자전거거치대보고서최종(2005. 12)_뒷부분" xfId="2429"/>
    <cellStyle name="원_자전거거치대보고서최종(2005. 12)_앞부분" xfId="2430"/>
    <cellStyle name="원_재료비" xfId="2431"/>
    <cellStyle name="원_재료집계" xfId="11080"/>
    <cellStyle name="원_전기공사 전체-구부장" xfId="2432"/>
    <cellStyle name="원_정읍2000개보수지급자재" xfId="11081"/>
    <cellStyle name="원_제경비율모음" xfId="2433"/>
    <cellStyle name="원_제조원가" xfId="2434"/>
    <cellStyle name="원_조달청-B판사천강교제작(최종본)" xfId="2435"/>
    <cellStyle name="원_조달청-대북지원3차(최수현)" xfId="2436"/>
    <cellStyle name="원_조달청-대북지원4차(최수현)" xfId="2437"/>
    <cellStyle name="원_조달청-대북지원5차(최수현)" xfId="2438"/>
    <cellStyle name="원_조달청-대북지원6차(번호)" xfId="2439"/>
    <cellStyle name="원_조달청-대북지원6차(최수현)" xfId="2440"/>
    <cellStyle name="원_조달청-대북지원7차(최수현)" xfId="2441"/>
    <cellStyle name="원_조달청-대북지원8차(최수현)" xfId="2442"/>
    <cellStyle name="원_조달청-대북지원9차(최수현)" xfId="2443"/>
    <cellStyle name="원_주산 신흥마을 독립가옥 급수관로매설공사" xfId="11082"/>
    <cellStyle name="원_주산면 신흥마을" xfId="11083"/>
    <cellStyle name="원_중부지역본부-" xfId="11084"/>
    <cellStyle name="원_중앙선관위(투표,개표)" xfId="2444"/>
    <cellStyle name="원_중앙선관위(투표,개표) 10" xfId="34960"/>
    <cellStyle name="원_중앙선관위(투표,개표) 11" xfId="34961"/>
    <cellStyle name="원_중앙선관위(투표,개표) 12" xfId="34962"/>
    <cellStyle name="원_중앙선관위(투표,개표) 13" xfId="34963"/>
    <cellStyle name="원_중앙선관위(투표,개표) 14" xfId="34964"/>
    <cellStyle name="원_중앙선관위(투표,개표) 15" xfId="34965"/>
    <cellStyle name="원_중앙선관위(투표,개표) 16" xfId="34966"/>
    <cellStyle name="원_중앙선관위(투표,개표) 17" xfId="34967"/>
    <cellStyle name="원_중앙선관위(투표,개표) 18" xfId="34968"/>
    <cellStyle name="원_중앙선관위(투표,개표) 19" xfId="34969"/>
    <cellStyle name="원_중앙선관위(투표,개표) 2" xfId="34970"/>
    <cellStyle name="원_중앙선관위(투표,개표) 20" xfId="34971"/>
    <cellStyle name="원_중앙선관위(투표,개표) 21" xfId="34972"/>
    <cellStyle name="원_중앙선관위(투표,개표) 22" xfId="34973"/>
    <cellStyle name="원_중앙선관위(투표,개표) 23" xfId="34974"/>
    <cellStyle name="원_중앙선관위(투표,개표) 24" xfId="34975"/>
    <cellStyle name="원_중앙선관위(투표,개표) 25" xfId="34976"/>
    <cellStyle name="원_중앙선관위(투표,개표) 26" xfId="34977"/>
    <cellStyle name="원_중앙선관위(투표,개표) 27" xfId="34978"/>
    <cellStyle name="원_중앙선관위(투표,개표) 28" xfId="34979"/>
    <cellStyle name="원_중앙선관위(투표,개표) 29" xfId="34980"/>
    <cellStyle name="원_중앙선관위(투표,개표) 3" xfId="34981"/>
    <cellStyle name="원_중앙선관위(투표,개표) 30" xfId="34982"/>
    <cellStyle name="원_중앙선관위(투표,개표) 4" xfId="34983"/>
    <cellStyle name="원_중앙선관위(투표,개표) 5" xfId="34984"/>
    <cellStyle name="원_중앙선관위(투표,개표) 6" xfId="34985"/>
    <cellStyle name="원_중앙선관위(투표,개표) 7" xfId="34986"/>
    <cellStyle name="원_중앙선관위(투표,개표) 8" xfId="34987"/>
    <cellStyle name="원_중앙선관위(투표,개표) 9" xfId="34988"/>
    <cellStyle name="원_중앙선관위(투표,개표)_1)농경문화관 전시" xfId="11085"/>
    <cellStyle name="원_중앙선관위(투표,개표)_강원지역본부(2006년_060109)" xfId="11086"/>
    <cellStyle name="원_중앙선관위(투표,개표)_경남지역본부-" xfId="11087"/>
    <cellStyle name="원_중앙선관위(투표,개표)_경북지역본부-" xfId="11088"/>
    <cellStyle name="원_중앙선관위(투표,개표)_신한은행" xfId="2445"/>
    <cellStyle name="원_중앙선관위(투표,개표)_중부지역본부-" xfId="11089"/>
    <cellStyle name="원_중앙선관위(투표,개표)_충청지역본부-" xfId="11090"/>
    <cellStyle name="원_중앙선관위(투표,개표)_통행료면탈방지시스템(최종)" xfId="11091"/>
    <cellStyle name="원_중앙선관위(투표,개표)_호남지역본부-" xfId="11092"/>
    <cellStyle name="원_중앙선관위(투표,개표)-사본" xfId="2446"/>
    <cellStyle name="원_지소취입보" xfId="11093"/>
    <cellStyle name="원_진행" xfId="34989"/>
    <cellStyle name="원_철공가공조립" xfId="2447"/>
    <cellStyle name="원_최종-한국전기교통-개선형신호등 4종(공수조정)" xfId="2448"/>
    <cellStyle name="원_최종-한국전기교통-개선형신호등 4종(공수조정) 10" xfId="34990"/>
    <cellStyle name="원_최종-한국전기교통-개선형신호등 4종(공수조정) 11" xfId="34991"/>
    <cellStyle name="원_최종-한국전기교통-개선형신호등 4종(공수조정) 12" xfId="34992"/>
    <cellStyle name="원_최종-한국전기교통-개선형신호등 4종(공수조정) 13" xfId="34993"/>
    <cellStyle name="원_최종-한국전기교통-개선형신호등 4종(공수조정) 14" xfId="34994"/>
    <cellStyle name="원_최종-한국전기교통-개선형신호등 4종(공수조정) 15" xfId="34995"/>
    <cellStyle name="원_최종-한국전기교통-개선형신호등 4종(공수조정) 16" xfId="34996"/>
    <cellStyle name="원_최종-한국전기교통-개선형신호등 4종(공수조정) 17" xfId="34997"/>
    <cellStyle name="원_최종-한국전기교통-개선형신호등 4종(공수조정) 18" xfId="34998"/>
    <cellStyle name="원_최종-한국전기교통-개선형신호등 4종(공수조정) 19" xfId="34999"/>
    <cellStyle name="원_최종-한국전기교통-개선형신호등 4종(공수조정) 2" xfId="35000"/>
    <cellStyle name="원_최종-한국전기교통-개선형신호등 4종(공수조정) 20" xfId="35001"/>
    <cellStyle name="원_최종-한국전기교통-개선형신호등 4종(공수조정) 21" xfId="35002"/>
    <cellStyle name="원_최종-한국전기교통-개선형신호등 4종(공수조정) 22" xfId="35003"/>
    <cellStyle name="원_최종-한국전기교통-개선형신호등 4종(공수조정) 23" xfId="35004"/>
    <cellStyle name="원_최종-한국전기교통-개선형신호등 4종(공수조정) 24" xfId="35005"/>
    <cellStyle name="원_최종-한국전기교통-개선형신호등 4종(공수조정) 25" xfId="35006"/>
    <cellStyle name="원_최종-한국전기교통-개선형신호등 4종(공수조정) 26" xfId="35007"/>
    <cellStyle name="원_최종-한국전기교통-개선형신호등 4종(공수조정) 27" xfId="35008"/>
    <cellStyle name="원_최종-한국전기교통-개선형신호등 4종(공수조정) 28" xfId="35009"/>
    <cellStyle name="원_최종-한국전기교통-개선형신호등 4종(공수조정) 29" xfId="35010"/>
    <cellStyle name="원_최종-한국전기교통-개선형신호등 4종(공수조정) 3" xfId="35011"/>
    <cellStyle name="원_최종-한국전기교통-개선형신호등 4종(공수조정) 30" xfId="35012"/>
    <cellStyle name="원_최종-한국전기교통-개선형신호등 4종(공수조정) 4" xfId="35013"/>
    <cellStyle name="원_최종-한국전기교통-개선형신호등 4종(공수조정) 5" xfId="35014"/>
    <cellStyle name="원_최종-한국전기교통-개선형신호등 4종(공수조정) 6" xfId="35015"/>
    <cellStyle name="원_최종-한국전기교통-개선형신호등 4종(공수조정) 7" xfId="35016"/>
    <cellStyle name="원_최종-한국전기교통-개선형신호등 4종(공수조정) 8" xfId="35017"/>
    <cellStyle name="원_최종-한국전기교통-개선형신호등 4종(공수조정) 9" xfId="35018"/>
    <cellStyle name="원_최종-한국전기교통-개선형신호등 4종(공수조정)_1)농경문화관 전시" xfId="11094"/>
    <cellStyle name="원_최종-한국전기교통-개선형신호등 4종(공수조정)_강원지역본부(2006년_060109)" xfId="11095"/>
    <cellStyle name="원_최종-한국전기교통-개선형신호등 4종(공수조정)_경남지역본부-" xfId="11096"/>
    <cellStyle name="원_최종-한국전기교통-개선형신호등 4종(공수조정)_경북지역본부-" xfId="11097"/>
    <cellStyle name="원_최종-한국전기교통-개선형신호등 4종(공수조정)_신한은행" xfId="2449"/>
    <cellStyle name="원_최종-한국전기교통-개선형신호등 4종(공수조정)_중부지역본부-" xfId="11098"/>
    <cellStyle name="원_최종-한국전기교통-개선형신호등 4종(공수조정)_충청지역본부-" xfId="11099"/>
    <cellStyle name="원_최종-한국전기교통-개선형신호등 4종(공수조정)_통행료면탈방지시스템(최종)" xfId="11100"/>
    <cellStyle name="원_최종-한국전기교통-개선형신호등 4종(공수조정)_호남지역본부-" xfId="11101"/>
    <cellStyle name="원_충청지역본부-" xfId="11102"/>
    <cellStyle name="원_코솔라-제조원가" xfId="2450"/>
    <cellStyle name="원_테마공사새로03" xfId="2451"/>
    <cellStyle name="원_토공(1공구)-최종" xfId="11103"/>
    <cellStyle name="원_토지공사-간접비" xfId="2452"/>
    <cellStyle name="원_통행료면탈방지시스템(최종)" xfId="11104"/>
    <cellStyle name="원_평창증설매립장-설치" xfId="2453"/>
    <cellStyle name="원_포장" xfId="11105"/>
    <cellStyle name="원_포장공" xfId="11106"/>
    <cellStyle name="원_한국가스공사필터제조부문" xfId="2454"/>
    <cellStyle name="원_한국도로공사" xfId="2455"/>
    <cellStyle name="원_한국도로공사 10" xfId="35019"/>
    <cellStyle name="원_한국도로공사 11" xfId="35020"/>
    <cellStyle name="원_한국도로공사 12" xfId="35021"/>
    <cellStyle name="원_한국도로공사 13" xfId="35022"/>
    <cellStyle name="원_한국도로공사 14" xfId="35023"/>
    <cellStyle name="원_한국도로공사 15" xfId="35024"/>
    <cellStyle name="원_한국도로공사 16" xfId="35025"/>
    <cellStyle name="원_한국도로공사 17" xfId="35026"/>
    <cellStyle name="원_한국도로공사 18" xfId="35027"/>
    <cellStyle name="원_한국도로공사 19" xfId="35028"/>
    <cellStyle name="원_한국도로공사 2" xfId="35029"/>
    <cellStyle name="원_한국도로공사 20" xfId="35030"/>
    <cellStyle name="원_한국도로공사 21" xfId="35031"/>
    <cellStyle name="원_한국도로공사 22" xfId="35032"/>
    <cellStyle name="원_한국도로공사 23" xfId="35033"/>
    <cellStyle name="원_한국도로공사 24" xfId="35034"/>
    <cellStyle name="원_한국도로공사 25" xfId="35035"/>
    <cellStyle name="원_한국도로공사 26" xfId="35036"/>
    <cellStyle name="원_한국도로공사 27" xfId="35037"/>
    <cellStyle name="원_한국도로공사 28" xfId="35038"/>
    <cellStyle name="원_한국도로공사 29" xfId="35039"/>
    <cellStyle name="원_한국도로공사 3" xfId="35040"/>
    <cellStyle name="원_한국도로공사 30" xfId="35041"/>
    <cellStyle name="원_한국도로공사 4" xfId="35042"/>
    <cellStyle name="원_한국도로공사 5" xfId="35043"/>
    <cellStyle name="원_한국도로공사 6" xfId="35044"/>
    <cellStyle name="원_한국도로공사 7" xfId="35045"/>
    <cellStyle name="원_한국도로공사 8" xfId="35046"/>
    <cellStyle name="원_한국도로공사 9" xfId="35047"/>
    <cellStyle name="원_한전내역서-최종" xfId="2456"/>
    <cellStyle name="원_한전내역서-최종 10" xfId="35048"/>
    <cellStyle name="원_한전내역서-최종 11" xfId="35049"/>
    <cellStyle name="원_한전내역서-최종 12" xfId="35050"/>
    <cellStyle name="원_한전내역서-최종 13" xfId="35051"/>
    <cellStyle name="원_한전내역서-최종 14" xfId="35052"/>
    <cellStyle name="원_한전내역서-최종 15" xfId="35053"/>
    <cellStyle name="원_한전내역서-최종 16" xfId="35054"/>
    <cellStyle name="원_한전내역서-최종 17" xfId="35055"/>
    <cellStyle name="원_한전내역서-최종 18" xfId="35056"/>
    <cellStyle name="원_한전내역서-최종 19" xfId="35057"/>
    <cellStyle name="원_한전내역서-최종 2" xfId="35058"/>
    <cellStyle name="원_한전내역서-최종 20" xfId="35059"/>
    <cellStyle name="원_한전내역서-최종 21" xfId="35060"/>
    <cellStyle name="원_한전내역서-최종 22" xfId="35061"/>
    <cellStyle name="원_한전내역서-최종 23" xfId="35062"/>
    <cellStyle name="원_한전내역서-최종 24" xfId="35063"/>
    <cellStyle name="원_한전내역서-최종 25" xfId="35064"/>
    <cellStyle name="원_한전내역서-최종 26" xfId="35065"/>
    <cellStyle name="원_한전내역서-최종 27" xfId="35066"/>
    <cellStyle name="원_한전내역서-최종 28" xfId="35067"/>
    <cellStyle name="원_한전내역서-최종 29" xfId="35068"/>
    <cellStyle name="원_한전내역서-최종 3" xfId="35069"/>
    <cellStyle name="원_한전내역서-최종 30" xfId="35070"/>
    <cellStyle name="원_한전내역서-최종 4" xfId="35071"/>
    <cellStyle name="원_한전내역서-최종 5" xfId="35072"/>
    <cellStyle name="원_한전내역서-최종 6" xfId="35073"/>
    <cellStyle name="원_한전내역서-최종 7" xfId="35074"/>
    <cellStyle name="원_한전내역서-최종 8" xfId="35075"/>
    <cellStyle name="원_한전내역서-최종 9" xfId="35076"/>
    <cellStyle name="원_합판거푸집" xfId="11107"/>
    <cellStyle name="원_항만관리사업소청사건립공사(설계변경1)" xfId="2457"/>
    <cellStyle name="원_호남지역본부-" xfId="11108"/>
    <cellStyle name="유1" xfId="2458"/>
    <cellStyle name="유영" xfId="2459"/>
    <cellStyle name="일반" xfId="2460"/>
    <cellStyle name="一般_Book1" xfId="11109"/>
    <cellStyle name="일위[단가]_일위대가" xfId="2461"/>
    <cellStyle name="일위_규격1" xfId="2462"/>
    <cellStyle name="일위대가" xfId="2463"/>
    <cellStyle name="일정_K200창정비 (2)" xfId="35077"/>
    <cellStyle name="입력" xfId="2464" builtinId="20" customBuiltin="1"/>
    <cellStyle name="입력 2" xfId="35078"/>
    <cellStyle name="입력 3" xfId="35079"/>
    <cellStyle name="자리수" xfId="2465"/>
    <cellStyle name="자리수 - 유형1" xfId="2466"/>
    <cellStyle name="자리수 2" xfId="11110"/>
    <cellStyle name="자리수_CHONG" xfId="2467"/>
    <cellStyle name="자리수0" xfId="2468"/>
    <cellStyle name="자리수0 2" xfId="11111"/>
    <cellStyle name="점선" xfId="2469"/>
    <cellStyle name="정기수 - 유형1" xfId="11112"/>
    <cellStyle name="제목" xfId="2470" builtinId="15" customBuiltin="1"/>
    <cellStyle name="제목 1" xfId="2471" builtinId="16" customBuiltin="1"/>
    <cellStyle name="제목 1 2" xfId="35080"/>
    <cellStyle name="제목 1 3" xfId="35081"/>
    <cellStyle name="제목 1(左)" xfId="35082"/>
    <cellStyle name="제목 1(中)" xfId="35083"/>
    <cellStyle name="제목 2" xfId="2472" builtinId="17" customBuiltin="1"/>
    <cellStyle name="제목 2 2" xfId="35084"/>
    <cellStyle name="제목 2 3" xfId="35085"/>
    <cellStyle name="제목 3" xfId="2473" builtinId="18" customBuiltin="1"/>
    <cellStyle name="제목 3 2" xfId="35086"/>
    <cellStyle name="제목 3 3" xfId="35087"/>
    <cellStyle name="제목 4" xfId="2474" builtinId="19" customBuiltin="1"/>
    <cellStyle name="제목 4 2" xfId="35088"/>
    <cellStyle name="제목 4 3" xfId="35089"/>
    <cellStyle name="제목 5" xfId="35090"/>
    <cellStyle name="제목 6" xfId="35091"/>
    <cellStyle name="제목[1 줄]" xfId="2475"/>
    <cellStyle name="제목[2줄 아래]" xfId="2476"/>
    <cellStyle name="제목[2줄 위]" xfId="2477"/>
    <cellStyle name="제목1" xfId="2478"/>
    <cellStyle name="제목2" xfId="2479"/>
    <cellStyle name="종우01" xfId="11113"/>
    <cellStyle name="좋음" xfId="2480" builtinId="26" customBuiltin="1"/>
    <cellStyle name="좋음 2" xfId="35092"/>
    <cellStyle name="좋음 3" xfId="35093"/>
    <cellStyle name="ܸ준" xfId="11114"/>
    <cellStyle name="지정되지 않음" xfId="2481"/>
    <cellStyle name="지정되지 않음 2" xfId="11115"/>
    <cellStyle name="지정되지 않음 3" xfId="11116"/>
    <cellStyle name="지정되지 않음 4" xfId="11117"/>
    <cellStyle name="千分位[0]_Book1" xfId="11118"/>
    <cellStyle name="千分位_Book1" xfId="11119"/>
    <cellStyle name="출력" xfId="2482" builtinId="21" customBuiltin="1"/>
    <cellStyle name="출력 2" xfId="35094"/>
    <cellStyle name="출력 3" xfId="35095"/>
    <cellStyle name="코드" xfId="2483"/>
    <cellStyle name="콤" xfId="2484"/>
    <cellStyle name="콤_Book1" xfId="11120"/>
    <cellStyle name="콤_Book1_20050414" xfId="11121"/>
    <cellStyle name="콤_Book1_포장품의" xfId="11122"/>
    <cellStyle name="콤_광주유아전시물09-12" xfId="2485"/>
    <cellStyle name="콤_국립박물관 수목목재사인07-07" xfId="2486"/>
    <cellStyle name="콤_국립박물관 수목목재사인07-07_사인물09" xfId="2487"/>
    <cellStyle name="콤_국립박물관 수목목재사인07-07_사인물09 2" xfId="2488"/>
    <cellStyle name="콤_국립박물관 수목목재사인07-07_성모병원사인물08-11" xfId="2489"/>
    <cellStyle name="콤_국립박물관 수목목재사인07-07_성모병원사인물08-11 2" xfId="2490"/>
    <cellStyle name="콤_국립박물관 수목목재사인07-07_영화산업 WPC문09-06" xfId="2491"/>
    <cellStyle name="콤_국립박물관 수목목재사인07-07_영화산업 WPC문09-06 2" xfId="2492"/>
    <cellStyle name="콤_도로" xfId="11123"/>
    <cellStyle name="콤_부대초안" xfId="11124"/>
    <cellStyle name="콤_부대초안_20050414" xfId="11125"/>
    <cellStyle name="콤_부대초안_견적의뢰" xfId="11126"/>
    <cellStyle name="콤_부대초안_견적의뢰_20050414" xfId="11127"/>
    <cellStyle name="콤_부대초안_견적의뢰_포장품의" xfId="11128"/>
    <cellStyle name="콤_부대초안_김포투찰" xfId="11129"/>
    <cellStyle name="콤_부대초안_김포투찰_견적의뢰" xfId="11130"/>
    <cellStyle name="콤_부대초안_김포투찰_견적의뢰_20050414" xfId="11131"/>
    <cellStyle name="콤_부대초안_김포투찰_견적의뢰_포장품의" xfId="11132"/>
    <cellStyle name="콤_부대초안_포장품의" xfId="11133"/>
    <cellStyle name="콤_사인물09" xfId="2493"/>
    <cellStyle name="콤_사인물09 2" xfId="2494"/>
    <cellStyle name="콤_성모병원사인물08-11" xfId="2495"/>
    <cellStyle name="콤_성모병원사인물08-11 2" xfId="2496"/>
    <cellStyle name="콤_수량산출서-단남초등학교" xfId="11134"/>
    <cellStyle name="콤_수량산출서-서중학교" xfId="11135"/>
    <cellStyle name="콤_여수시범거리간판07-03" xfId="2497"/>
    <cellStyle name="콤_여수시범거리간판07-03 2" xfId="2498"/>
    <cellStyle name="콤_여수시범거리간판07-03_광주유아전시물09-12" xfId="2499"/>
    <cellStyle name="콤_여수시범거리간판07-03_사인물09" xfId="2500"/>
    <cellStyle name="콤_여수시범거리간판07-03_성모병원사인물08-11" xfId="2501"/>
    <cellStyle name="콤_여수시범거리간판07-03_시흥청소년수련관_오억오천(07(1).03.13)" xfId="2502"/>
    <cellStyle name="콤_여수시범거리간판07-03_시흥청소년수련관_오억오천(07(1).03.13) 2" xfId="2503"/>
    <cellStyle name="콤_여수시범거리간판07-03_시흥청소년수련관_오억오천(07(1).03.13)_광주유아전시물09-12" xfId="2504"/>
    <cellStyle name="콤_여수시범거리간판07-03_시흥청소년수련관_오억오천(07(1).03.13)_사인물09" xfId="2505"/>
    <cellStyle name="콤_여수시범거리간판07-03_시흥청소년수련관_오억오천(07(1).03.13)_성모병원사인물08-11" xfId="2506"/>
    <cellStyle name="콤_여수시범거리간판07-03_시흥청소년수련관_오억오천(07(1).03.13)_영화산업 WPC문09-06" xfId="2507"/>
    <cellStyle name="콤_여수시범거리간판07-03_시흥청소년수련관_오억오천(07(1).03.13)_의정부과학전시물07-06.11" xfId="2508"/>
    <cellStyle name="콤_여수시범거리간판07-03_시흥청소년수련관_오억오천(07(1).03.13)_인천동구간판 09-02" xfId="2509"/>
    <cellStyle name="콤_여수시범거리간판07-03_시흥청소년수련관_오억오천(07(1).03.13)_풍차전시물 거제09-04" xfId="2510"/>
    <cellStyle name="콤_여수시범거리간판07-03_시흥청소년수련관_오억오천(07(1).03.13)_화성시꽃전시장10-03" xfId="2511"/>
    <cellStyle name="콤_여수시범거리간판07-03_영화산업 WPC문09-06" xfId="2512"/>
    <cellStyle name="콤_여수시범거리간판07-03_의정부과학전시물07-06.11" xfId="2513"/>
    <cellStyle name="콤_여수시범거리간판07-03_인천동구간판 09-02" xfId="2514"/>
    <cellStyle name="콤_여수시범거리간판07-03_풍차전시물 거제09-04" xfId="2515"/>
    <cellStyle name="콤_여수시범거리간판07-03_화성시꽃전시장10-03" xfId="2516"/>
    <cellStyle name="콤_영화산업 WPC문09-06" xfId="2517"/>
    <cellStyle name="콤_영화산업 WPC문09-06 2" xfId="2518"/>
    <cellStyle name="콤_의정부과학전시물07-06.11" xfId="2519"/>
    <cellStyle name="콤_의정부추동정보과학관-내역서(제출)" xfId="2520"/>
    <cellStyle name="콤_전시물07" xfId="2521"/>
    <cellStyle name="콤_전시물07 2" xfId="2522"/>
    <cellStyle name="콤_전시물07_사인물09" xfId="2523"/>
    <cellStyle name="콤_전시물07_성모병원사인물08-11" xfId="2524"/>
    <cellStyle name="콤_전시물07_영화산업 WPC문09-06" xfId="2525"/>
    <cellStyle name="콤_전시물07_인천동구간판 09-02" xfId="2526"/>
    <cellStyle name="콤_전시물07_풍차전시물 거제09-04" xfId="2527"/>
    <cellStyle name="콤_토목내역서" xfId="11136"/>
    <cellStyle name="콤_토목내역서_20050414" xfId="11137"/>
    <cellStyle name="콤_토목내역서_도로" xfId="11138"/>
    <cellStyle name="콤_토목내역서_부대초안" xfId="11139"/>
    <cellStyle name="콤_토목내역서_부대초안_20050414" xfId="11140"/>
    <cellStyle name="콤_토목내역서_부대초안_견적의뢰" xfId="11141"/>
    <cellStyle name="콤_토목내역서_부대초안_견적의뢰_20050414" xfId="11142"/>
    <cellStyle name="콤_토목내역서_부대초안_견적의뢰_포장품의" xfId="11143"/>
    <cellStyle name="콤_토목내역서_부대초안_김포투찰" xfId="11144"/>
    <cellStyle name="콤_토목내역서_부대초안_김포투찰_견적의뢰" xfId="11145"/>
    <cellStyle name="콤_토목내역서_부대초안_김포투찰_견적의뢰_20050414" xfId="11146"/>
    <cellStyle name="콤_토목내역서_부대초안_김포투찰_견적의뢰_포장품의" xfId="11147"/>
    <cellStyle name="콤_토목내역서_부대초안_포장품의" xfId="11148"/>
    <cellStyle name="콤_토목내역서_포장품의" xfId="11149"/>
    <cellStyle name="콤_폐기물수량산출서(서중,중원)" xfId="11150"/>
    <cellStyle name="콤_화성시꽃전시장10-03" xfId="2528"/>
    <cellStyle name="콤냡?&lt;_x000f_$??: `1_1 " xfId="2529"/>
    <cellStyle name="콤마" xfId="11151"/>
    <cellStyle name="콤마 [" xfId="2530"/>
    <cellStyle name="콤마 [#]" xfId="2531"/>
    <cellStyle name="콤마 []" xfId="2532"/>
    <cellStyle name="콤마 [_광주유아전시물09-12" xfId="2533"/>
    <cellStyle name="콤마 [0.00]" xfId="11152"/>
    <cellStyle name="콤마 [0]" xfId="2534"/>
    <cellStyle name="콤마 [0]_Sheet2" xfId="43998"/>
    <cellStyle name="콤마 [0]_보훈복지공단" xfId="2535"/>
    <cellStyle name="콤마 [0]_안미옥1" xfId="2536"/>
    <cellStyle name="콤마 [0]_안미옥1 2" xfId="11739"/>
    <cellStyle name="콤마 [0]_안미옥1 3" xfId="11743"/>
    <cellStyle name="콤마 [0]_전시단가" xfId="43999"/>
    <cellStyle name="콤마 [0]기기자재비" xfId="2537"/>
    <cellStyle name="콤마 [000]" xfId="2538"/>
    <cellStyle name="콤마 [1]" xfId="11153"/>
    <cellStyle name="콤마 [1] 2" xfId="11154"/>
    <cellStyle name="콤마 [1] 2 2" xfId="35096"/>
    <cellStyle name="콤마 [1] 2 3" xfId="35097"/>
    <cellStyle name="콤마 [1] 2 4" xfId="35098"/>
    <cellStyle name="콤마 [1]_Sheet3" xfId="11155"/>
    <cellStyle name="콤마 [2]" xfId="2539"/>
    <cellStyle name="콤마 [3]" xfId="2540"/>
    <cellStyle name="콤마 [금액]" xfId="2541"/>
    <cellStyle name="콤마 [소수]" xfId="2542"/>
    <cellStyle name="콤마 [수량]" xfId="2543"/>
    <cellStyle name="콤마 1" xfId="2544"/>
    <cellStyle name="콤마(1)" xfId="11156"/>
    <cellStyle name="콤마,_x0005__x0014_" xfId="35099"/>
    <cellStyle name="콤마.1" xfId="2545"/>
    <cellStyle name="콤마[ ]" xfId="2546"/>
    <cellStyle name="콤마[*]" xfId="2547"/>
    <cellStyle name="콤마[,]" xfId="11157"/>
    <cellStyle name="콤마[,] 2" xfId="11158"/>
    <cellStyle name="콤마[,] 2 2" xfId="35100"/>
    <cellStyle name="콤마[,] 2 3" xfId="35101"/>
    <cellStyle name="콤마[,] 2 4" xfId="35102"/>
    <cellStyle name="콤마[,] 3" xfId="35103"/>
    <cellStyle name="콤마[,] 4" xfId="35104"/>
    <cellStyle name="콤마[,] 5" xfId="35105"/>
    <cellStyle name="콤마[,]_Sheet3" xfId="11159"/>
    <cellStyle name="콤마[.]" xfId="2548"/>
    <cellStyle name="콤마[0]" xfId="2549"/>
    <cellStyle name="콤마_  종  합  " xfId="2550"/>
    <cellStyle name="콤막 [0]_수출실적 _양식98" xfId="11160"/>
    <cellStyle name="큰제목" xfId="2551"/>
    <cellStyle name="타이틀" xfId="2552"/>
    <cellStyle name="턂화 [0]_투자재원" xfId="35106"/>
    <cellStyle name="통" xfId="2553"/>
    <cellStyle name="통_Book1" xfId="11161"/>
    <cellStyle name="통_Book1_20050414" xfId="11162"/>
    <cellStyle name="통_Book1_포장품의" xfId="11163"/>
    <cellStyle name="통_광주유아전시물09-12" xfId="2554"/>
    <cellStyle name="통_국립박물관 수목목재사인07-07" xfId="2555"/>
    <cellStyle name="통_국립박물관 수목목재사인07-07_사인물09" xfId="2556"/>
    <cellStyle name="통_국립박물관 수목목재사인07-07_사인물09 2" xfId="2557"/>
    <cellStyle name="통_국립박물관 수목목재사인07-07_성모병원사인물08-11" xfId="2558"/>
    <cellStyle name="통_국립박물관 수목목재사인07-07_성모병원사인물08-11 2" xfId="2559"/>
    <cellStyle name="통_국립박물관 수목목재사인07-07_영화산업 WPC문09-06" xfId="2560"/>
    <cellStyle name="통_국립박물관 수목목재사인07-07_영화산업 WPC문09-06 2" xfId="2561"/>
    <cellStyle name="통_도로" xfId="11164"/>
    <cellStyle name="통_부대초안" xfId="11165"/>
    <cellStyle name="통_부대초안_20050414" xfId="11166"/>
    <cellStyle name="통_부대초안_견적의뢰" xfId="11167"/>
    <cellStyle name="통_부대초안_견적의뢰_20050414" xfId="11168"/>
    <cellStyle name="통_부대초안_견적의뢰_포장품의" xfId="11169"/>
    <cellStyle name="통_부대초안_김포투찰" xfId="11170"/>
    <cellStyle name="통_부대초안_김포투찰_견적의뢰" xfId="11171"/>
    <cellStyle name="통_부대초안_김포투찰_견적의뢰_20050414" xfId="11172"/>
    <cellStyle name="통_부대초안_김포투찰_견적의뢰_포장품의" xfId="11173"/>
    <cellStyle name="통_부대초안_포장품의" xfId="11174"/>
    <cellStyle name="통_사인물09" xfId="2562"/>
    <cellStyle name="통_사인물09 2" xfId="2563"/>
    <cellStyle name="통_성모병원사인물08-11" xfId="2564"/>
    <cellStyle name="통_성모병원사인물08-11 2" xfId="2565"/>
    <cellStyle name="통_수량산출서-단남초등학교" xfId="11175"/>
    <cellStyle name="통_수량산출서-서중학교" xfId="11176"/>
    <cellStyle name="통_여수시범거리간판07-03" xfId="2566"/>
    <cellStyle name="통_여수시범거리간판07-03 2" xfId="2567"/>
    <cellStyle name="통_여수시범거리간판07-03_광주유아전시물09-12" xfId="2568"/>
    <cellStyle name="통_여수시범거리간판07-03_사인물09" xfId="2569"/>
    <cellStyle name="통_여수시범거리간판07-03_성모병원사인물08-11" xfId="2570"/>
    <cellStyle name="통_여수시범거리간판07-03_시흥청소년수련관_오억오천(07(1).03.13)" xfId="2571"/>
    <cellStyle name="통_여수시범거리간판07-03_시흥청소년수련관_오억오천(07(1).03.13) 2" xfId="2572"/>
    <cellStyle name="통_여수시범거리간판07-03_시흥청소년수련관_오억오천(07(1).03.13)_광주유아전시물09-12" xfId="2573"/>
    <cellStyle name="통_여수시범거리간판07-03_시흥청소년수련관_오억오천(07(1).03.13)_사인물09" xfId="2574"/>
    <cellStyle name="통_여수시범거리간판07-03_시흥청소년수련관_오억오천(07(1).03.13)_성모병원사인물08-11" xfId="2575"/>
    <cellStyle name="통_여수시범거리간판07-03_시흥청소년수련관_오억오천(07(1).03.13)_영화산업 WPC문09-06" xfId="2576"/>
    <cellStyle name="통_여수시범거리간판07-03_시흥청소년수련관_오억오천(07(1).03.13)_의정부과학전시물07-06.11" xfId="2577"/>
    <cellStyle name="통_여수시범거리간판07-03_시흥청소년수련관_오억오천(07(1).03.13)_인천동구간판 09-02" xfId="2578"/>
    <cellStyle name="통_여수시범거리간판07-03_시흥청소년수련관_오억오천(07(1).03.13)_풍차전시물 거제09-04" xfId="2579"/>
    <cellStyle name="통_여수시범거리간판07-03_시흥청소년수련관_오억오천(07(1).03.13)_화성시꽃전시장10-03" xfId="2580"/>
    <cellStyle name="통_여수시범거리간판07-03_영화산업 WPC문09-06" xfId="2581"/>
    <cellStyle name="통_여수시범거리간판07-03_의정부과학전시물07-06.11" xfId="2582"/>
    <cellStyle name="통_여수시범거리간판07-03_인천동구간판 09-02" xfId="2583"/>
    <cellStyle name="통_여수시범거리간판07-03_풍차전시물 거제09-04" xfId="2584"/>
    <cellStyle name="통_여수시범거리간판07-03_화성시꽃전시장10-03" xfId="2585"/>
    <cellStyle name="통_영화산업 WPC문09-06" xfId="2586"/>
    <cellStyle name="통_영화산업 WPC문09-06 2" xfId="2587"/>
    <cellStyle name="통_의정부과학전시물07-06.11" xfId="2588"/>
    <cellStyle name="통_의정부추동정보과학관-내역서(제출)" xfId="2589"/>
    <cellStyle name="통_전시물07" xfId="2590"/>
    <cellStyle name="통_전시물07 2" xfId="2591"/>
    <cellStyle name="통_전시물07_사인물09" xfId="2592"/>
    <cellStyle name="통_전시물07_성모병원사인물08-11" xfId="2593"/>
    <cellStyle name="통_전시물07_영화산업 WPC문09-06" xfId="2594"/>
    <cellStyle name="통_전시물07_인천동구간판 09-02" xfId="2595"/>
    <cellStyle name="통_전시물07_풍차전시물 거제09-04" xfId="2596"/>
    <cellStyle name="통_토목내역서" xfId="11177"/>
    <cellStyle name="통_토목내역서_20050414" xfId="11178"/>
    <cellStyle name="통_토목내역서_도로" xfId="11179"/>
    <cellStyle name="통_토목내역서_부대초안" xfId="11180"/>
    <cellStyle name="통_토목내역서_부대초안_20050414" xfId="11181"/>
    <cellStyle name="통_토목내역서_부대초안_견적의뢰" xfId="11182"/>
    <cellStyle name="통_토목내역서_부대초안_견적의뢰_20050414" xfId="11183"/>
    <cellStyle name="통_토목내역서_부대초안_견적의뢰_포장품의" xfId="11184"/>
    <cellStyle name="통_토목내역서_부대초안_김포투찰" xfId="11185"/>
    <cellStyle name="통_토목내역서_부대초안_김포투찰_견적의뢰" xfId="11186"/>
    <cellStyle name="통_토목내역서_부대초안_김포투찰_견적의뢰_20050414" xfId="11187"/>
    <cellStyle name="통_토목내역서_부대초안_김포투찰_견적의뢰_포장품의" xfId="11188"/>
    <cellStyle name="통_토목내역서_부대초안_포장품의" xfId="11189"/>
    <cellStyle name="통_토목내역서_포장품의" xfId="11190"/>
    <cellStyle name="통_폐기물수량산출서(서중,중원)" xfId="11191"/>
    <cellStyle name="통_화성시꽃전시장10-03" xfId="2597"/>
    <cellStyle name="통화 [" xfId="2598"/>
    <cellStyle name="통화 [0] 2" xfId="2599"/>
    <cellStyle name="통화 [0] 2 2" xfId="11192"/>
    <cellStyle name="통화 [0] 2 3" xfId="35147"/>
    <cellStyle name="통화 [0] 3" xfId="11193"/>
    <cellStyle name="통화 [0] 3 2" xfId="11194"/>
    <cellStyle name="통화 [0] 4" xfId="11195"/>
    <cellStyle name="통화 [0] 5" xfId="11196"/>
    <cellStyle name="통화 [0] 6" xfId="35107"/>
    <cellStyle name="통화 [0㉝〸" xfId="2600"/>
    <cellStyle name="퍼센트" xfId="2601"/>
    <cellStyle name="퍼센트 2" xfId="11197"/>
    <cellStyle name="평" xfId="11198"/>
    <cellStyle name="평_1차 본협상자료(황)" xfId="11199"/>
    <cellStyle name="평_1차 본협상자료(황)_1차 본협상자료(0830)" xfId="11200"/>
    <cellStyle name="평_1차 본협상자료(황)_1차 본협상자료(0830)_Book1" xfId="11201"/>
    <cellStyle name="평_1차 본협상자료(황)_1차 본협상자료(0830)_Book1_3043 일산구청-노면청소차" xfId="11202"/>
    <cellStyle name="평_1차 본협상자료(황)_1차 본협상자료(0830)_Book1_개요" xfId="11203"/>
    <cellStyle name="평_1차 본협상자료(황)_1차 본협상자료(0830)_Book1_복사본 보험료" xfId="11204"/>
    <cellStyle name="평_1차 본협상자료(황)_1차 본협상자료(0830)_Book1_소프트웨어진흥원-스토리텔링 컨퍼런스-2" xfId="11205"/>
    <cellStyle name="평_1차 본협상자료(황)_1차 본협상자료(0830)_Book1_직종별노임" xfId="11206"/>
    <cellStyle name="평_1차 본협상자료(황)_1차 본협상자료(0830)_가평재활용선별장-4.9" xfId="11207"/>
    <cellStyle name="평_1차 본협상자료(황)_1차 본협상자료(0830)_가평재활용선별장-4.9_Book1" xfId="11208"/>
    <cellStyle name="평_1차 본협상자료(황)_1차 본협상자료(0830)_가평재활용선별장-4.9_Book1_3043 일산구청-노면청소차" xfId="11209"/>
    <cellStyle name="평_1차 본협상자료(황)_1차 본협상자료(0830)_가평재활용선별장-4.9_Book1_개요" xfId="11210"/>
    <cellStyle name="평_1차 본협상자료(황)_1차 본협상자료(0830)_가평재활용선별장-4.9_Book1_복사본 보험료" xfId="11211"/>
    <cellStyle name="평_1차 본협상자료(황)_1차 본협상자료(0830)_가평재활용선별장-4.9_Book1_소프트웨어진흥원-스토리텔링 컨퍼런스-2" xfId="11212"/>
    <cellStyle name="평_1차 본협상자료(황)_1차 본협상자료(0830)_가평재활용선별장-4.9_Book1_직종별노임" xfId="11213"/>
    <cellStyle name="평_1차 본협상자료(황)_1차 본협상자료(0830)_가평재활용선별장-4.9_민성조경-조합놀이대 28종(최종)" xfId="11214"/>
    <cellStyle name="평_1차 본협상자료(황)_1차 본협상자료(0830)_가평재활용선별장-4.9_민성조경-조합놀이대 28종(최종)_3043 일산구청-노면청소차" xfId="11215"/>
    <cellStyle name="평_1차 본협상자료(황)_1차 본협상자료(0830)_가평재활용선별장-4.9_민성조경-조합놀이대 28종(최종)_개요" xfId="11216"/>
    <cellStyle name="평_1차 본협상자료(황)_1차 본협상자료(0830)_가평재활용선별장-4.9_민성조경-조합놀이대 28종(최종)_복사본 보험료" xfId="11217"/>
    <cellStyle name="평_1차 본협상자료(황)_1차 본협상자료(0830)_가평재활용선별장-4.9_민성조경-조합놀이대 28종(최종)_소프트웨어진흥원-스토리텔링 컨퍼런스-2" xfId="11218"/>
    <cellStyle name="평_1차 본협상자료(황)_1차 본협상자료(0830)_가평재활용선별장-4.9_민성조경-조합놀이대 28종(최종)_직종별노임" xfId="11219"/>
    <cellStyle name="평_1차 본협상자료(황)_1차 본협상자료(0830)_가평재활용선별장-4.9_소프트웨어진흥원-스토리텔링 컨퍼런스(담당요청)" xfId="11220"/>
    <cellStyle name="평_1차 본협상자료(황)_1차 본협상자료(0830)_가평재활용선별장-4.9_소프트웨어진흥원-스토리텔링 컨퍼런스(담당요청)_3043 일산구청-노면청소차" xfId="11221"/>
    <cellStyle name="평_1차 본협상자료(황)_1차 본협상자료(0830)_가평재활용선별장-4.9_소프트웨어진흥원-스토리텔링 컨퍼런스(담당요청)_개요" xfId="11222"/>
    <cellStyle name="평_1차 본협상자료(황)_1차 본협상자료(0830)_가평재활용선별장-4.9_소프트웨어진흥원-스토리텔링 컨퍼런스(담당요청)_복사본 보험료" xfId="11223"/>
    <cellStyle name="평_1차 본협상자료(황)_1차 본협상자료(0830)_가평재활용선별장-4.9_소프트웨어진흥원-스토리텔링 컨퍼런스(담당요청)_소프트웨어진흥원-스토리텔링 컨퍼런스-2" xfId="11224"/>
    <cellStyle name="평_1차 본협상자료(황)_1차 본협상자료(0830)_가평재활용선별장-4.9_소프트웨어진흥원-스토리텔링 컨퍼런스(담당요청)_직종별노임" xfId="11225"/>
    <cellStyle name="평_1차 본협상자료(황)_1차 본협상자료(0830)_가평재활용선별장-4.9_소프트웨어진흥원-스토리텔링 컨퍼런스-1차제출수정" xfId="11226"/>
    <cellStyle name="평_1차 본협상자료(황)_1차 본협상자료(0830)_가평재활용선별장-4.9_소프트웨어진흥원-스토리텔링 컨퍼런스-1차제출수정_3043 일산구청-노면청소차" xfId="11227"/>
    <cellStyle name="평_1차 본협상자료(황)_1차 본협상자료(0830)_가평재활용선별장-4.9_소프트웨어진흥원-스토리텔링 컨퍼런스-1차제출수정_개요" xfId="11228"/>
    <cellStyle name="평_1차 본협상자료(황)_1차 본협상자료(0830)_가평재활용선별장-4.9_소프트웨어진흥원-스토리텔링 컨퍼런스-1차제출수정_복사본 보험료" xfId="11229"/>
    <cellStyle name="평_1차 본협상자료(황)_1차 본협상자료(0830)_가평재활용선별장-4.9_소프트웨어진흥원-스토리텔링 컨퍼런스-1차제출수정_소프트웨어진흥원-스토리텔링 컨퍼런스-2" xfId="11230"/>
    <cellStyle name="평_1차 본협상자료(황)_1차 본협상자료(0830)_가평재활용선별장-4.9_소프트웨어진흥원-스토리텔링 컨퍼런스-1차제출수정_직종별노임" xfId="11231"/>
    <cellStyle name="평_1차 본협상자료(황)_1차 본협상자료(0830)_가평재활용선별장-4.9_제1장_제3장까지" xfId="11232"/>
    <cellStyle name="평_1차 본협상자료(황)_1차 본협상자료(0830)_민성조경-조합놀이대 28종(최종)" xfId="11233"/>
    <cellStyle name="평_1차 본협상자료(황)_1차 본협상자료(0830)_민성조경-조합놀이대 28종(최종)_3043 일산구청-노면청소차" xfId="11234"/>
    <cellStyle name="평_1차 본협상자료(황)_1차 본협상자료(0830)_민성조경-조합놀이대 28종(최종)_개요" xfId="11235"/>
    <cellStyle name="평_1차 본협상자료(황)_1차 본협상자료(0830)_민성조경-조합놀이대 28종(최종)_복사본 보험료" xfId="11236"/>
    <cellStyle name="평_1차 본협상자료(황)_1차 본협상자료(0830)_민성조경-조합놀이대 28종(최종)_소프트웨어진흥원-스토리텔링 컨퍼런스-2" xfId="11237"/>
    <cellStyle name="평_1차 본협상자료(황)_1차 본협상자료(0830)_민성조경-조합놀이대 28종(최종)_직종별노임" xfId="11238"/>
    <cellStyle name="평_1차 본협상자료(황)_1차 본협상자료(0830)_소프트웨어진흥원-스토리텔링 컨퍼런스(담당요청)" xfId="11239"/>
    <cellStyle name="평_1차 본협상자료(황)_1차 본협상자료(0830)_소프트웨어진흥원-스토리텔링 컨퍼런스(담당요청)_3043 일산구청-노면청소차" xfId="11240"/>
    <cellStyle name="평_1차 본협상자료(황)_1차 본협상자료(0830)_소프트웨어진흥원-스토리텔링 컨퍼런스(담당요청)_개요" xfId="11241"/>
    <cellStyle name="평_1차 본협상자료(황)_1차 본협상자료(0830)_소프트웨어진흥원-스토리텔링 컨퍼런스(담당요청)_복사본 보험료" xfId="11242"/>
    <cellStyle name="평_1차 본협상자료(황)_1차 본협상자료(0830)_소프트웨어진흥원-스토리텔링 컨퍼런스(담당요청)_소프트웨어진흥원-스토리텔링 컨퍼런스-2" xfId="11243"/>
    <cellStyle name="평_1차 본협상자료(황)_1차 본협상자료(0830)_소프트웨어진흥원-스토리텔링 컨퍼런스(담당요청)_직종별노임" xfId="11244"/>
    <cellStyle name="평_1차 본협상자료(황)_1차 본협상자료(0830)_소프트웨어진흥원-스토리텔링 컨퍼런스-1차제출수정" xfId="11245"/>
    <cellStyle name="평_1차 본협상자료(황)_1차 본협상자료(0830)_소프트웨어진흥원-스토리텔링 컨퍼런스-1차제출수정_3043 일산구청-노면청소차" xfId="11246"/>
    <cellStyle name="평_1차 본협상자료(황)_1차 본협상자료(0830)_소프트웨어진흥원-스토리텔링 컨퍼런스-1차제출수정_개요" xfId="11247"/>
    <cellStyle name="평_1차 본협상자료(황)_1차 본협상자료(0830)_소프트웨어진흥원-스토리텔링 컨퍼런스-1차제출수정_복사본 보험료" xfId="11248"/>
    <cellStyle name="평_1차 본협상자료(황)_1차 본협상자료(0830)_소프트웨어진흥원-스토리텔링 컨퍼런스-1차제출수정_소프트웨어진흥원-스토리텔링 컨퍼런스-2" xfId="11249"/>
    <cellStyle name="평_1차 본협상자료(황)_1차 본협상자료(0830)_소프트웨어진흥원-스토리텔링 컨퍼런스-1차제출수정_직종별노임" xfId="11250"/>
    <cellStyle name="평_1차 본협상자료(황)_1차 본협상자료(0830)_제1장_제3장까지" xfId="11251"/>
    <cellStyle name="평_1차 본협상자료(황)_Book1" xfId="11252"/>
    <cellStyle name="평_1차 본협상자료(황)_Book1_3043 일산구청-노면청소차" xfId="11253"/>
    <cellStyle name="평_1차 본협상자료(황)_Book1_개요" xfId="11254"/>
    <cellStyle name="평_1차 본협상자료(황)_Book1_복사본 보험료" xfId="11255"/>
    <cellStyle name="평_1차 본협상자료(황)_Book1_소프트웨어진흥원-스토리텔링 컨퍼런스-2" xfId="11256"/>
    <cellStyle name="평_1차 본협상자료(황)_Book1_직종별노임" xfId="11257"/>
    <cellStyle name="평_1차 본협상자료(황)_가평재활용선별장-4.9" xfId="11258"/>
    <cellStyle name="평_1차 본협상자료(황)_가평재활용선별장-4.9_Book1" xfId="11259"/>
    <cellStyle name="평_1차 본협상자료(황)_가평재활용선별장-4.9_Book1_3043 일산구청-노면청소차" xfId="11260"/>
    <cellStyle name="평_1차 본협상자료(황)_가평재활용선별장-4.9_Book1_개요" xfId="11261"/>
    <cellStyle name="평_1차 본협상자료(황)_가평재활용선별장-4.9_Book1_복사본 보험료" xfId="11262"/>
    <cellStyle name="평_1차 본협상자료(황)_가평재활용선별장-4.9_Book1_소프트웨어진흥원-스토리텔링 컨퍼런스-2" xfId="11263"/>
    <cellStyle name="평_1차 본협상자료(황)_가평재활용선별장-4.9_Book1_직종별노임" xfId="11264"/>
    <cellStyle name="평_1차 본협상자료(황)_가평재활용선별장-4.9_민성조경-조합놀이대 28종(최종)" xfId="11265"/>
    <cellStyle name="평_1차 본협상자료(황)_가평재활용선별장-4.9_민성조경-조합놀이대 28종(최종)_3043 일산구청-노면청소차" xfId="11266"/>
    <cellStyle name="평_1차 본협상자료(황)_가평재활용선별장-4.9_민성조경-조합놀이대 28종(최종)_개요" xfId="11267"/>
    <cellStyle name="평_1차 본협상자료(황)_가평재활용선별장-4.9_민성조경-조합놀이대 28종(최종)_복사본 보험료" xfId="11268"/>
    <cellStyle name="평_1차 본협상자료(황)_가평재활용선별장-4.9_민성조경-조합놀이대 28종(최종)_소프트웨어진흥원-스토리텔링 컨퍼런스-2" xfId="11269"/>
    <cellStyle name="평_1차 본협상자료(황)_가평재활용선별장-4.9_민성조경-조합놀이대 28종(최종)_직종별노임" xfId="11270"/>
    <cellStyle name="평_1차 본협상자료(황)_가평재활용선별장-4.9_소프트웨어진흥원-스토리텔링 컨퍼런스(담당요청)" xfId="11271"/>
    <cellStyle name="평_1차 본협상자료(황)_가평재활용선별장-4.9_소프트웨어진흥원-스토리텔링 컨퍼런스(담당요청)_3043 일산구청-노면청소차" xfId="11272"/>
    <cellStyle name="평_1차 본협상자료(황)_가평재활용선별장-4.9_소프트웨어진흥원-스토리텔링 컨퍼런스(담당요청)_개요" xfId="11273"/>
    <cellStyle name="평_1차 본협상자료(황)_가평재활용선별장-4.9_소프트웨어진흥원-스토리텔링 컨퍼런스(담당요청)_복사본 보험료" xfId="11274"/>
    <cellStyle name="평_1차 본협상자료(황)_가평재활용선별장-4.9_소프트웨어진흥원-스토리텔링 컨퍼런스(담당요청)_소프트웨어진흥원-스토리텔링 컨퍼런스-2" xfId="11275"/>
    <cellStyle name="평_1차 본협상자료(황)_가평재활용선별장-4.9_소프트웨어진흥원-스토리텔링 컨퍼런스(담당요청)_직종별노임" xfId="11276"/>
    <cellStyle name="평_1차 본협상자료(황)_가평재활용선별장-4.9_소프트웨어진흥원-스토리텔링 컨퍼런스-1차제출수정" xfId="11277"/>
    <cellStyle name="평_1차 본협상자료(황)_가평재활용선별장-4.9_소프트웨어진흥원-스토리텔링 컨퍼런스-1차제출수정_3043 일산구청-노면청소차" xfId="11278"/>
    <cellStyle name="평_1차 본협상자료(황)_가평재활용선별장-4.9_소프트웨어진흥원-스토리텔링 컨퍼런스-1차제출수정_개요" xfId="11279"/>
    <cellStyle name="평_1차 본협상자료(황)_가평재활용선별장-4.9_소프트웨어진흥원-스토리텔링 컨퍼런스-1차제출수정_복사본 보험료" xfId="11280"/>
    <cellStyle name="평_1차 본협상자료(황)_가평재활용선별장-4.9_소프트웨어진흥원-스토리텔링 컨퍼런스-1차제출수정_소프트웨어진흥원-스토리텔링 컨퍼런스-2" xfId="11281"/>
    <cellStyle name="평_1차 본협상자료(황)_가평재활용선별장-4.9_소프트웨어진흥원-스토리텔링 컨퍼런스-1차제출수정_직종별노임" xfId="11282"/>
    <cellStyle name="평_1차 본협상자료(황)_가평재활용선별장-4.9_제1장_제3장까지" xfId="11283"/>
    <cellStyle name="평_1차 본협상자료(황)_민성조경-조합놀이대 28종(최종)" xfId="11284"/>
    <cellStyle name="평_1차 본협상자료(황)_민성조경-조합놀이대 28종(최종)_3043 일산구청-노면청소차" xfId="11285"/>
    <cellStyle name="평_1차 본협상자료(황)_민성조경-조합놀이대 28종(최종)_개요" xfId="11286"/>
    <cellStyle name="평_1차 본협상자료(황)_민성조경-조합놀이대 28종(최종)_복사본 보험료" xfId="11287"/>
    <cellStyle name="평_1차 본협상자료(황)_민성조경-조합놀이대 28종(최종)_소프트웨어진흥원-스토리텔링 컨퍼런스-2" xfId="11288"/>
    <cellStyle name="평_1차 본협상자료(황)_민성조경-조합놀이대 28종(최종)_직종별노임" xfId="11289"/>
    <cellStyle name="평_1차 본협상자료(황)_소프트웨어진흥원-스토리텔링 컨퍼런스(담당요청)" xfId="11290"/>
    <cellStyle name="평_1차 본협상자료(황)_소프트웨어진흥원-스토리텔링 컨퍼런스(담당요청)_3043 일산구청-노면청소차" xfId="11291"/>
    <cellStyle name="평_1차 본협상자료(황)_소프트웨어진흥원-스토리텔링 컨퍼런스(담당요청)_개요" xfId="11292"/>
    <cellStyle name="평_1차 본협상자료(황)_소프트웨어진흥원-스토리텔링 컨퍼런스(담당요청)_복사본 보험료" xfId="11293"/>
    <cellStyle name="평_1차 본협상자료(황)_소프트웨어진흥원-스토리텔링 컨퍼런스(담당요청)_소프트웨어진흥원-스토리텔링 컨퍼런스-2" xfId="11294"/>
    <cellStyle name="평_1차 본협상자료(황)_소프트웨어진흥원-스토리텔링 컨퍼런스(담당요청)_직종별노임" xfId="11295"/>
    <cellStyle name="평_1차 본협상자료(황)_소프트웨어진흥원-스토리텔링 컨퍼런스-1차제출수정" xfId="11296"/>
    <cellStyle name="평_1차 본협상자료(황)_소프트웨어진흥원-스토리텔링 컨퍼런스-1차제출수정_3043 일산구청-노면청소차" xfId="11297"/>
    <cellStyle name="평_1차 본협상자료(황)_소프트웨어진흥원-스토리텔링 컨퍼런스-1차제출수정_개요" xfId="11298"/>
    <cellStyle name="평_1차 본협상자료(황)_소프트웨어진흥원-스토리텔링 컨퍼런스-1차제출수정_복사본 보험료" xfId="11299"/>
    <cellStyle name="평_1차 본협상자료(황)_소프트웨어진흥원-스토리텔링 컨퍼런스-1차제출수정_소프트웨어진흥원-스토리텔링 컨퍼런스-2" xfId="11300"/>
    <cellStyle name="평_1차 본협상자료(황)_소프트웨어진흥원-스토리텔링 컨퍼런스-1차제출수정_직종별노임" xfId="11301"/>
    <cellStyle name="평_1차 본협상자료(황)_제1장_제3장까지" xfId="11302"/>
    <cellStyle name="평_Book1" xfId="11303"/>
    <cellStyle name="평_Book1_3043 일산구청-노면청소차" xfId="11304"/>
    <cellStyle name="평_Book1_개요" xfId="11305"/>
    <cellStyle name="평_Book1_복사본 보험료" xfId="11306"/>
    <cellStyle name="평_Book1_소프트웨어진흥원-스토리텔링 컨퍼런스-2" xfId="11307"/>
    <cellStyle name="평_Book1_직종별노임" xfId="11308"/>
    <cellStyle name="평_Book2" xfId="11309"/>
    <cellStyle name="평_Book2_1차 본협상자료(0830)" xfId="11310"/>
    <cellStyle name="평_Book2_1차 본협상자료(0830)_Book1" xfId="11311"/>
    <cellStyle name="평_Book2_1차 본협상자료(0830)_Book1_3043 일산구청-노면청소차" xfId="11312"/>
    <cellStyle name="평_Book2_1차 본협상자료(0830)_Book1_개요" xfId="11313"/>
    <cellStyle name="평_Book2_1차 본협상자료(0830)_Book1_복사본 보험료" xfId="11314"/>
    <cellStyle name="평_Book2_1차 본협상자료(0830)_Book1_소프트웨어진흥원-스토리텔링 컨퍼런스-2" xfId="11315"/>
    <cellStyle name="평_Book2_1차 본협상자료(0830)_Book1_직종별노임" xfId="11316"/>
    <cellStyle name="평_Book2_1차 본협상자료(0830)_가평재활용선별장-4.9" xfId="11317"/>
    <cellStyle name="평_Book2_1차 본협상자료(0830)_가평재활용선별장-4.9_Book1" xfId="11318"/>
    <cellStyle name="평_Book2_1차 본협상자료(0830)_가평재활용선별장-4.9_Book1_3043 일산구청-노면청소차" xfId="11319"/>
    <cellStyle name="평_Book2_1차 본협상자료(0830)_가평재활용선별장-4.9_Book1_개요" xfId="11320"/>
    <cellStyle name="평_Book2_1차 본협상자료(0830)_가평재활용선별장-4.9_Book1_복사본 보험료" xfId="11321"/>
    <cellStyle name="평_Book2_1차 본협상자료(0830)_가평재활용선별장-4.9_Book1_소프트웨어진흥원-스토리텔링 컨퍼런스-2" xfId="11322"/>
    <cellStyle name="평_Book2_1차 본협상자료(0830)_가평재활용선별장-4.9_Book1_직종별노임" xfId="11323"/>
    <cellStyle name="평_Book2_1차 본협상자료(0830)_가평재활용선별장-4.9_민성조경-조합놀이대 28종(최종)" xfId="11324"/>
    <cellStyle name="평_Book2_1차 본협상자료(0830)_가평재활용선별장-4.9_민성조경-조합놀이대 28종(최종)_3043 일산구청-노면청소차" xfId="11325"/>
    <cellStyle name="평_Book2_1차 본협상자료(0830)_가평재활용선별장-4.9_민성조경-조합놀이대 28종(최종)_개요" xfId="11326"/>
    <cellStyle name="평_Book2_1차 본협상자료(0830)_가평재활용선별장-4.9_민성조경-조합놀이대 28종(최종)_복사본 보험료" xfId="11327"/>
    <cellStyle name="평_Book2_1차 본협상자료(0830)_가평재활용선별장-4.9_민성조경-조합놀이대 28종(최종)_소프트웨어진흥원-스토리텔링 컨퍼런스-2" xfId="11328"/>
    <cellStyle name="평_Book2_1차 본협상자료(0830)_가평재활용선별장-4.9_민성조경-조합놀이대 28종(최종)_직종별노임" xfId="11329"/>
    <cellStyle name="평_Book2_1차 본협상자료(0830)_가평재활용선별장-4.9_소프트웨어진흥원-스토리텔링 컨퍼런스(담당요청)" xfId="11330"/>
    <cellStyle name="평_Book2_1차 본협상자료(0830)_가평재활용선별장-4.9_소프트웨어진흥원-스토리텔링 컨퍼런스(담당요청)_3043 일산구청-노면청소차" xfId="11331"/>
    <cellStyle name="평_Book2_1차 본협상자료(0830)_가평재활용선별장-4.9_소프트웨어진흥원-스토리텔링 컨퍼런스(담당요청)_개요" xfId="11332"/>
    <cellStyle name="평_Book2_1차 본협상자료(0830)_가평재활용선별장-4.9_소프트웨어진흥원-스토리텔링 컨퍼런스(담당요청)_복사본 보험료" xfId="11333"/>
    <cellStyle name="평_Book2_1차 본협상자료(0830)_가평재활용선별장-4.9_소프트웨어진흥원-스토리텔링 컨퍼런스(담당요청)_소프트웨어진흥원-스토리텔링 컨퍼런스-2" xfId="11334"/>
    <cellStyle name="평_Book2_1차 본협상자료(0830)_가평재활용선별장-4.9_소프트웨어진흥원-스토리텔링 컨퍼런스(담당요청)_직종별노임" xfId="11335"/>
    <cellStyle name="평_Book2_1차 본협상자료(0830)_가평재활용선별장-4.9_소프트웨어진흥원-스토리텔링 컨퍼런스-1차제출수정" xfId="11336"/>
    <cellStyle name="평_Book2_1차 본협상자료(0830)_가평재활용선별장-4.9_소프트웨어진흥원-스토리텔링 컨퍼런스-1차제출수정_3043 일산구청-노면청소차" xfId="11337"/>
    <cellStyle name="평_Book2_1차 본협상자료(0830)_가평재활용선별장-4.9_소프트웨어진흥원-스토리텔링 컨퍼런스-1차제출수정_개요" xfId="11338"/>
    <cellStyle name="평_Book2_1차 본협상자료(0830)_가평재활용선별장-4.9_소프트웨어진흥원-스토리텔링 컨퍼런스-1차제출수정_복사본 보험료" xfId="11339"/>
    <cellStyle name="평_Book2_1차 본협상자료(0830)_가평재활용선별장-4.9_소프트웨어진흥원-스토리텔링 컨퍼런스-1차제출수정_소프트웨어진흥원-스토리텔링 컨퍼런스-2" xfId="11340"/>
    <cellStyle name="평_Book2_1차 본협상자료(0830)_가평재활용선별장-4.9_소프트웨어진흥원-스토리텔링 컨퍼런스-1차제출수정_직종별노임" xfId="11341"/>
    <cellStyle name="평_Book2_1차 본협상자료(0830)_가평재활용선별장-4.9_제1장_제3장까지" xfId="11342"/>
    <cellStyle name="평_Book2_1차 본협상자료(0830)_민성조경-조합놀이대 28종(최종)" xfId="11343"/>
    <cellStyle name="평_Book2_1차 본협상자료(0830)_민성조경-조합놀이대 28종(최종)_3043 일산구청-노면청소차" xfId="11344"/>
    <cellStyle name="평_Book2_1차 본협상자료(0830)_민성조경-조합놀이대 28종(최종)_개요" xfId="11345"/>
    <cellStyle name="평_Book2_1차 본협상자료(0830)_민성조경-조합놀이대 28종(최종)_복사본 보험료" xfId="11346"/>
    <cellStyle name="평_Book2_1차 본협상자료(0830)_민성조경-조합놀이대 28종(최종)_소프트웨어진흥원-스토리텔링 컨퍼런스-2" xfId="11347"/>
    <cellStyle name="평_Book2_1차 본협상자료(0830)_민성조경-조합놀이대 28종(최종)_직종별노임" xfId="11348"/>
    <cellStyle name="평_Book2_1차 본협상자료(0830)_소프트웨어진흥원-스토리텔링 컨퍼런스(담당요청)" xfId="11349"/>
    <cellStyle name="평_Book2_1차 본협상자료(0830)_소프트웨어진흥원-스토리텔링 컨퍼런스(담당요청)_3043 일산구청-노면청소차" xfId="11350"/>
    <cellStyle name="평_Book2_1차 본협상자료(0830)_소프트웨어진흥원-스토리텔링 컨퍼런스(담당요청)_개요" xfId="11351"/>
    <cellStyle name="평_Book2_1차 본협상자료(0830)_소프트웨어진흥원-스토리텔링 컨퍼런스(담당요청)_복사본 보험료" xfId="11352"/>
    <cellStyle name="평_Book2_1차 본협상자료(0830)_소프트웨어진흥원-스토리텔링 컨퍼런스(담당요청)_소프트웨어진흥원-스토리텔링 컨퍼런스-2" xfId="11353"/>
    <cellStyle name="평_Book2_1차 본협상자료(0830)_소프트웨어진흥원-스토리텔링 컨퍼런스(담당요청)_직종별노임" xfId="11354"/>
    <cellStyle name="평_Book2_1차 본협상자료(0830)_소프트웨어진흥원-스토리텔링 컨퍼런스-1차제출수정" xfId="11355"/>
    <cellStyle name="평_Book2_1차 본협상자료(0830)_소프트웨어진흥원-스토리텔링 컨퍼런스-1차제출수정_3043 일산구청-노면청소차" xfId="11356"/>
    <cellStyle name="평_Book2_1차 본협상자료(0830)_소프트웨어진흥원-스토리텔링 컨퍼런스-1차제출수정_개요" xfId="11357"/>
    <cellStyle name="평_Book2_1차 본협상자료(0830)_소프트웨어진흥원-스토리텔링 컨퍼런스-1차제출수정_복사본 보험료" xfId="11358"/>
    <cellStyle name="평_Book2_1차 본협상자료(0830)_소프트웨어진흥원-스토리텔링 컨퍼런스-1차제출수정_소프트웨어진흥원-스토리텔링 컨퍼런스-2" xfId="11359"/>
    <cellStyle name="평_Book2_1차 본협상자료(0830)_소프트웨어진흥원-스토리텔링 컨퍼런스-1차제출수정_직종별노임" xfId="11360"/>
    <cellStyle name="평_Book2_1차 본협상자료(0830)_제1장_제3장까지" xfId="11361"/>
    <cellStyle name="평_Book2_Book1" xfId="11362"/>
    <cellStyle name="평_Book2_Book1_3043 일산구청-노면청소차" xfId="11363"/>
    <cellStyle name="평_Book2_Book1_개요" xfId="11364"/>
    <cellStyle name="평_Book2_Book1_복사본 보험료" xfId="11365"/>
    <cellStyle name="평_Book2_Book1_소프트웨어진흥원-스토리텔링 컨퍼런스-2" xfId="11366"/>
    <cellStyle name="평_Book2_Book1_직종별노임" xfId="11367"/>
    <cellStyle name="평_Book2_가평재활용선별장-4.9" xfId="11368"/>
    <cellStyle name="평_Book2_가평재활용선별장-4.9_Book1" xfId="11369"/>
    <cellStyle name="평_Book2_가평재활용선별장-4.9_Book1_3043 일산구청-노면청소차" xfId="11370"/>
    <cellStyle name="평_Book2_가평재활용선별장-4.9_Book1_개요" xfId="11371"/>
    <cellStyle name="평_Book2_가평재활용선별장-4.9_Book1_복사본 보험료" xfId="11372"/>
    <cellStyle name="평_Book2_가평재활용선별장-4.9_Book1_소프트웨어진흥원-스토리텔링 컨퍼런스-2" xfId="11373"/>
    <cellStyle name="평_Book2_가평재활용선별장-4.9_Book1_직종별노임" xfId="11374"/>
    <cellStyle name="평_Book2_가평재활용선별장-4.9_민성조경-조합놀이대 28종(최종)" xfId="11375"/>
    <cellStyle name="평_Book2_가평재활용선별장-4.9_민성조경-조합놀이대 28종(최종)_3043 일산구청-노면청소차" xfId="11376"/>
    <cellStyle name="평_Book2_가평재활용선별장-4.9_민성조경-조합놀이대 28종(최종)_개요" xfId="11377"/>
    <cellStyle name="평_Book2_가평재활용선별장-4.9_민성조경-조합놀이대 28종(최종)_복사본 보험료" xfId="11378"/>
    <cellStyle name="평_Book2_가평재활용선별장-4.9_민성조경-조합놀이대 28종(최종)_소프트웨어진흥원-스토리텔링 컨퍼런스-2" xfId="11379"/>
    <cellStyle name="평_Book2_가평재활용선별장-4.9_민성조경-조합놀이대 28종(최종)_직종별노임" xfId="11380"/>
    <cellStyle name="평_Book2_가평재활용선별장-4.9_소프트웨어진흥원-스토리텔링 컨퍼런스(담당요청)" xfId="11381"/>
    <cellStyle name="평_Book2_가평재활용선별장-4.9_소프트웨어진흥원-스토리텔링 컨퍼런스(담당요청)_3043 일산구청-노면청소차" xfId="11382"/>
    <cellStyle name="평_Book2_가평재활용선별장-4.9_소프트웨어진흥원-스토리텔링 컨퍼런스(담당요청)_개요" xfId="11383"/>
    <cellStyle name="평_Book2_가평재활용선별장-4.9_소프트웨어진흥원-스토리텔링 컨퍼런스(담당요청)_복사본 보험료" xfId="11384"/>
    <cellStyle name="평_Book2_가평재활용선별장-4.9_소프트웨어진흥원-스토리텔링 컨퍼런스(담당요청)_소프트웨어진흥원-스토리텔링 컨퍼런스-2" xfId="11385"/>
    <cellStyle name="평_Book2_가평재활용선별장-4.9_소프트웨어진흥원-스토리텔링 컨퍼런스(담당요청)_직종별노임" xfId="11386"/>
    <cellStyle name="평_Book2_가평재활용선별장-4.9_소프트웨어진흥원-스토리텔링 컨퍼런스-1차제출수정" xfId="11387"/>
    <cellStyle name="평_Book2_가평재활용선별장-4.9_소프트웨어진흥원-스토리텔링 컨퍼런스-1차제출수정_3043 일산구청-노면청소차" xfId="11388"/>
    <cellStyle name="평_Book2_가평재활용선별장-4.9_소프트웨어진흥원-스토리텔링 컨퍼런스-1차제출수정_개요" xfId="11389"/>
    <cellStyle name="평_Book2_가평재활용선별장-4.9_소프트웨어진흥원-스토리텔링 컨퍼런스-1차제출수정_복사본 보험료" xfId="11390"/>
    <cellStyle name="평_Book2_가평재활용선별장-4.9_소프트웨어진흥원-스토리텔링 컨퍼런스-1차제출수정_소프트웨어진흥원-스토리텔링 컨퍼런스-2" xfId="11391"/>
    <cellStyle name="평_Book2_가평재활용선별장-4.9_소프트웨어진흥원-스토리텔링 컨퍼런스-1차제출수정_직종별노임" xfId="11392"/>
    <cellStyle name="평_Book2_가평재활용선별장-4.9_제1장_제3장까지" xfId="11393"/>
    <cellStyle name="평_Book2_민성조경-조합놀이대 28종(최종)" xfId="11394"/>
    <cellStyle name="평_Book2_민성조경-조합놀이대 28종(최종)_3043 일산구청-노면청소차" xfId="11395"/>
    <cellStyle name="평_Book2_민성조경-조합놀이대 28종(최종)_개요" xfId="11396"/>
    <cellStyle name="평_Book2_민성조경-조합놀이대 28종(최종)_복사본 보험료" xfId="11397"/>
    <cellStyle name="평_Book2_민성조경-조합놀이대 28종(최종)_소프트웨어진흥원-스토리텔링 컨퍼런스-2" xfId="11398"/>
    <cellStyle name="평_Book2_민성조경-조합놀이대 28종(최종)_직종별노임" xfId="11399"/>
    <cellStyle name="평_Book2_소프트웨어진흥원-스토리텔링 컨퍼런스(담당요청)" xfId="11400"/>
    <cellStyle name="평_Book2_소프트웨어진흥원-스토리텔링 컨퍼런스(담당요청)_3043 일산구청-노면청소차" xfId="11401"/>
    <cellStyle name="평_Book2_소프트웨어진흥원-스토리텔링 컨퍼런스(담당요청)_개요" xfId="11402"/>
    <cellStyle name="평_Book2_소프트웨어진흥원-스토리텔링 컨퍼런스(담당요청)_복사본 보험료" xfId="11403"/>
    <cellStyle name="평_Book2_소프트웨어진흥원-스토리텔링 컨퍼런스(담당요청)_소프트웨어진흥원-스토리텔링 컨퍼런스-2" xfId="11404"/>
    <cellStyle name="평_Book2_소프트웨어진흥원-스토리텔링 컨퍼런스(담당요청)_직종별노임" xfId="11405"/>
    <cellStyle name="평_Book2_소프트웨어진흥원-스토리텔링 컨퍼런스-1차제출수정" xfId="11406"/>
    <cellStyle name="평_Book2_소프트웨어진흥원-스토리텔링 컨퍼런스-1차제출수정_3043 일산구청-노면청소차" xfId="11407"/>
    <cellStyle name="평_Book2_소프트웨어진흥원-스토리텔링 컨퍼런스-1차제출수정_개요" xfId="11408"/>
    <cellStyle name="평_Book2_소프트웨어진흥원-스토리텔링 컨퍼런스-1차제출수정_복사본 보험료" xfId="11409"/>
    <cellStyle name="평_Book2_소프트웨어진흥원-스토리텔링 컨퍼런스-1차제출수정_소프트웨어진흥원-스토리텔링 컨퍼런스-2" xfId="11410"/>
    <cellStyle name="평_Book2_소프트웨어진흥원-스토리텔링 컨퍼런스-1차제출수정_직종별노임" xfId="11411"/>
    <cellStyle name="평_Book2_제1장_제3장까지" xfId="11412"/>
    <cellStyle name="평_Sheet1" xfId="11413"/>
    <cellStyle name="평_Sheet1_1차 본협상자료(0830)" xfId="11414"/>
    <cellStyle name="평_Sheet1_1차 본협상자료(0830)_Book1" xfId="11415"/>
    <cellStyle name="평_Sheet1_1차 본협상자료(0830)_Book1_3043 일산구청-노면청소차" xfId="11416"/>
    <cellStyle name="평_Sheet1_1차 본협상자료(0830)_Book1_개요" xfId="11417"/>
    <cellStyle name="평_Sheet1_1차 본협상자료(0830)_Book1_복사본 보험료" xfId="11418"/>
    <cellStyle name="평_Sheet1_1차 본협상자료(0830)_Book1_소프트웨어진흥원-스토리텔링 컨퍼런스-2" xfId="11419"/>
    <cellStyle name="평_Sheet1_1차 본협상자료(0830)_Book1_직종별노임" xfId="11420"/>
    <cellStyle name="평_Sheet1_1차 본협상자료(0830)_가평재활용선별장-4.9" xfId="11421"/>
    <cellStyle name="평_Sheet1_1차 본협상자료(0830)_가평재활용선별장-4.9_Book1" xfId="11422"/>
    <cellStyle name="평_Sheet1_1차 본협상자료(0830)_가평재활용선별장-4.9_Book1_3043 일산구청-노면청소차" xfId="11423"/>
    <cellStyle name="평_Sheet1_1차 본협상자료(0830)_가평재활용선별장-4.9_Book1_개요" xfId="11424"/>
    <cellStyle name="평_Sheet1_1차 본협상자료(0830)_가평재활용선별장-4.9_Book1_복사본 보험료" xfId="11425"/>
    <cellStyle name="평_Sheet1_1차 본협상자료(0830)_가평재활용선별장-4.9_Book1_소프트웨어진흥원-스토리텔링 컨퍼런스-2" xfId="11426"/>
    <cellStyle name="평_Sheet1_1차 본협상자료(0830)_가평재활용선별장-4.9_Book1_직종별노임" xfId="11427"/>
    <cellStyle name="평_Sheet1_1차 본협상자료(0830)_가평재활용선별장-4.9_민성조경-조합놀이대 28종(최종)" xfId="11428"/>
    <cellStyle name="평_Sheet1_1차 본협상자료(0830)_가평재활용선별장-4.9_민성조경-조합놀이대 28종(최종)_3043 일산구청-노면청소차" xfId="11429"/>
    <cellStyle name="평_Sheet1_1차 본협상자료(0830)_가평재활용선별장-4.9_민성조경-조합놀이대 28종(최종)_개요" xfId="11430"/>
    <cellStyle name="평_Sheet1_1차 본협상자료(0830)_가평재활용선별장-4.9_민성조경-조합놀이대 28종(최종)_복사본 보험료" xfId="11431"/>
    <cellStyle name="평_Sheet1_1차 본협상자료(0830)_가평재활용선별장-4.9_민성조경-조합놀이대 28종(최종)_소프트웨어진흥원-스토리텔링 컨퍼런스-2" xfId="11432"/>
    <cellStyle name="평_Sheet1_1차 본협상자료(0830)_가평재활용선별장-4.9_민성조경-조합놀이대 28종(최종)_직종별노임" xfId="11433"/>
    <cellStyle name="평_Sheet1_1차 본협상자료(0830)_가평재활용선별장-4.9_소프트웨어진흥원-스토리텔링 컨퍼런스(담당요청)" xfId="11434"/>
    <cellStyle name="평_Sheet1_1차 본협상자료(0830)_가평재활용선별장-4.9_소프트웨어진흥원-스토리텔링 컨퍼런스(담당요청)_3043 일산구청-노면청소차" xfId="11435"/>
    <cellStyle name="평_Sheet1_1차 본협상자료(0830)_가평재활용선별장-4.9_소프트웨어진흥원-스토리텔링 컨퍼런스(담당요청)_개요" xfId="11436"/>
    <cellStyle name="평_Sheet1_1차 본협상자료(0830)_가평재활용선별장-4.9_소프트웨어진흥원-스토리텔링 컨퍼런스(담당요청)_복사본 보험료" xfId="11437"/>
    <cellStyle name="평_Sheet1_1차 본협상자료(0830)_가평재활용선별장-4.9_소프트웨어진흥원-스토리텔링 컨퍼런스(담당요청)_소프트웨어진흥원-스토리텔링 컨퍼런스-2" xfId="11438"/>
    <cellStyle name="평_Sheet1_1차 본협상자료(0830)_가평재활용선별장-4.9_소프트웨어진흥원-스토리텔링 컨퍼런스(담당요청)_직종별노임" xfId="11439"/>
    <cellStyle name="평_Sheet1_1차 본협상자료(0830)_가평재활용선별장-4.9_소프트웨어진흥원-스토리텔링 컨퍼런스-1차제출수정" xfId="11440"/>
    <cellStyle name="평_Sheet1_1차 본협상자료(0830)_가평재활용선별장-4.9_소프트웨어진흥원-스토리텔링 컨퍼런스-1차제출수정_3043 일산구청-노면청소차" xfId="11441"/>
    <cellStyle name="평_Sheet1_1차 본협상자료(0830)_가평재활용선별장-4.9_소프트웨어진흥원-스토리텔링 컨퍼런스-1차제출수정_개요" xfId="11442"/>
    <cellStyle name="평_Sheet1_1차 본협상자료(0830)_가평재활용선별장-4.9_소프트웨어진흥원-스토리텔링 컨퍼런스-1차제출수정_복사본 보험료" xfId="11443"/>
    <cellStyle name="평_Sheet1_1차 본협상자료(0830)_가평재활용선별장-4.9_소프트웨어진흥원-스토리텔링 컨퍼런스-1차제출수정_소프트웨어진흥원-스토리텔링 컨퍼런스-2" xfId="11444"/>
    <cellStyle name="평_Sheet1_1차 본협상자료(0830)_가평재활용선별장-4.9_소프트웨어진흥원-스토리텔링 컨퍼런스-1차제출수정_직종별노임" xfId="11445"/>
    <cellStyle name="평_Sheet1_1차 본협상자료(0830)_가평재활용선별장-4.9_제1장_제3장까지" xfId="11446"/>
    <cellStyle name="평_Sheet1_1차 본협상자료(0830)_민성조경-조합놀이대 28종(최종)" xfId="11447"/>
    <cellStyle name="평_Sheet1_1차 본협상자료(0830)_민성조경-조합놀이대 28종(최종)_3043 일산구청-노면청소차" xfId="11448"/>
    <cellStyle name="평_Sheet1_1차 본협상자료(0830)_민성조경-조합놀이대 28종(최종)_개요" xfId="11449"/>
    <cellStyle name="평_Sheet1_1차 본협상자료(0830)_민성조경-조합놀이대 28종(최종)_복사본 보험료" xfId="11450"/>
    <cellStyle name="평_Sheet1_1차 본협상자료(0830)_민성조경-조합놀이대 28종(최종)_소프트웨어진흥원-스토리텔링 컨퍼런스-2" xfId="11451"/>
    <cellStyle name="평_Sheet1_1차 본협상자료(0830)_민성조경-조합놀이대 28종(최종)_직종별노임" xfId="11452"/>
    <cellStyle name="평_Sheet1_1차 본협상자료(0830)_소프트웨어진흥원-스토리텔링 컨퍼런스(담당요청)" xfId="11453"/>
    <cellStyle name="평_Sheet1_1차 본협상자료(0830)_소프트웨어진흥원-스토리텔링 컨퍼런스(담당요청)_3043 일산구청-노면청소차" xfId="11454"/>
    <cellStyle name="평_Sheet1_1차 본협상자료(0830)_소프트웨어진흥원-스토리텔링 컨퍼런스(담당요청)_개요" xfId="11455"/>
    <cellStyle name="평_Sheet1_1차 본협상자료(0830)_소프트웨어진흥원-스토리텔링 컨퍼런스(담당요청)_복사본 보험료" xfId="11456"/>
    <cellStyle name="평_Sheet1_1차 본협상자료(0830)_소프트웨어진흥원-스토리텔링 컨퍼런스(담당요청)_소프트웨어진흥원-스토리텔링 컨퍼런스-2" xfId="11457"/>
    <cellStyle name="평_Sheet1_1차 본협상자료(0830)_소프트웨어진흥원-스토리텔링 컨퍼런스(담당요청)_직종별노임" xfId="11458"/>
    <cellStyle name="평_Sheet1_1차 본협상자료(0830)_소프트웨어진흥원-스토리텔링 컨퍼런스-1차제출수정" xfId="11459"/>
    <cellStyle name="평_Sheet1_1차 본협상자료(0830)_소프트웨어진흥원-스토리텔링 컨퍼런스-1차제출수정_3043 일산구청-노면청소차" xfId="11460"/>
    <cellStyle name="평_Sheet1_1차 본협상자료(0830)_소프트웨어진흥원-스토리텔링 컨퍼런스-1차제출수정_개요" xfId="11461"/>
    <cellStyle name="평_Sheet1_1차 본협상자료(0830)_소프트웨어진흥원-스토리텔링 컨퍼런스-1차제출수정_복사본 보험료" xfId="11462"/>
    <cellStyle name="평_Sheet1_1차 본협상자료(0830)_소프트웨어진흥원-스토리텔링 컨퍼런스-1차제출수정_소프트웨어진흥원-스토리텔링 컨퍼런스-2" xfId="11463"/>
    <cellStyle name="평_Sheet1_1차 본협상자료(0830)_소프트웨어진흥원-스토리텔링 컨퍼런스-1차제출수정_직종별노임" xfId="11464"/>
    <cellStyle name="평_Sheet1_1차 본협상자료(0830)_제1장_제3장까지" xfId="11465"/>
    <cellStyle name="평_Sheet1_Book1" xfId="11466"/>
    <cellStyle name="평_Sheet1_Book1_3043 일산구청-노면청소차" xfId="11467"/>
    <cellStyle name="평_Sheet1_Book1_개요" xfId="11468"/>
    <cellStyle name="평_Sheet1_Book1_복사본 보험료" xfId="11469"/>
    <cellStyle name="평_Sheet1_Book1_소프트웨어진흥원-스토리텔링 컨퍼런스-2" xfId="11470"/>
    <cellStyle name="평_Sheet1_Book1_직종별노임" xfId="11471"/>
    <cellStyle name="평_Sheet1_가평재활용선별장-4.9" xfId="11472"/>
    <cellStyle name="평_Sheet1_가평재활용선별장-4.9_Book1" xfId="11473"/>
    <cellStyle name="평_Sheet1_가평재활용선별장-4.9_Book1_3043 일산구청-노면청소차" xfId="11474"/>
    <cellStyle name="평_Sheet1_가평재활용선별장-4.9_Book1_개요" xfId="11475"/>
    <cellStyle name="평_Sheet1_가평재활용선별장-4.9_Book1_복사본 보험료" xfId="11476"/>
    <cellStyle name="평_Sheet1_가평재활용선별장-4.9_Book1_소프트웨어진흥원-스토리텔링 컨퍼런스-2" xfId="11477"/>
    <cellStyle name="평_Sheet1_가평재활용선별장-4.9_Book1_직종별노임" xfId="11478"/>
    <cellStyle name="평_Sheet1_가평재활용선별장-4.9_민성조경-조합놀이대 28종(최종)" xfId="11479"/>
    <cellStyle name="평_Sheet1_가평재활용선별장-4.9_민성조경-조합놀이대 28종(최종)_3043 일산구청-노면청소차" xfId="11480"/>
    <cellStyle name="평_Sheet1_가평재활용선별장-4.9_민성조경-조합놀이대 28종(최종)_개요" xfId="11481"/>
    <cellStyle name="평_Sheet1_가평재활용선별장-4.9_민성조경-조합놀이대 28종(최종)_복사본 보험료" xfId="11482"/>
    <cellStyle name="평_Sheet1_가평재활용선별장-4.9_민성조경-조합놀이대 28종(최종)_소프트웨어진흥원-스토리텔링 컨퍼런스-2" xfId="11483"/>
    <cellStyle name="평_Sheet1_가평재활용선별장-4.9_민성조경-조합놀이대 28종(최종)_직종별노임" xfId="11484"/>
    <cellStyle name="평_Sheet1_가평재활용선별장-4.9_소프트웨어진흥원-스토리텔링 컨퍼런스(담당요청)" xfId="11485"/>
    <cellStyle name="평_Sheet1_가평재활용선별장-4.9_소프트웨어진흥원-스토리텔링 컨퍼런스(담당요청)_3043 일산구청-노면청소차" xfId="11486"/>
    <cellStyle name="평_Sheet1_가평재활용선별장-4.9_소프트웨어진흥원-스토리텔링 컨퍼런스(담당요청)_개요" xfId="11487"/>
    <cellStyle name="평_Sheet1_가평재활용선별장-4.9_소프트웨어진흥원-스토리텔링 컨퍼런스(담당요청)_복사본 보험료" xfId="11488"/>
    <cellStyle name="평_Sheet1_가평재활용선별장-4.9_소프트웨어진흥원-스토리텔링 컨퍼런스(담당요청)_소프트웨어진흥원-스토리텔링 컨퍼런스-2" xfId="11489"/>
    <cellStyle name="평_Sheet1_가평재활용선별장-4.9_소프트웨어진흥원-스토리텔링 컨퍼런스(담당요청)_직종별노임" xfId="11490"/>
    <cellStyle name="평_Sheet1_가평재활용선별장-4.9_소프트웨어진흥원-스토리텔링 컨퍼런스-1차제출수정" xfId="11491"/>
    <cellStyle name="평_Sheet1_가평재활용선별장-4.9_소프트웨어진흥원-스토리텔링 컨퍼런스-1차제출수정_3043 일산구청-노면청소차" xfId="11492"/>
    <cellStyle name="평_Sheet1_가평재활용선별장-4.9_소프트웨어진흥원-스토리텔링 컨퍼런스-1차제출수정_개요" xfId="11493"/>
    <cellStyle name="평_Sheet1_가평재활용선별장-4.9_소프트웨어진흥원-스토리텔링 컨퍼런스-1차제출수정_복사본 보험료" xfId="11494"/>
    <cellStyle name="평_Sheet1_가평재활용선별장-4.9_소프트웨어진흥원-스토리텔링 컨퍼런스-1차제출수정_소프트웨어진흥원-스토리텔링 컨퍼런스-2" xfId="11495"/>
    <cellStyle name="평_Sheet1_가평재활용선별장-4.9_소프트웨어진흥원-스토리텔링 컨퍼런스-1차제출수정_직종별노임" xfId="11496"/>
    <cellStyle name="평_Sheet1_가평재활용선별장-4.9_제1장_제3장까지" xfId="11497"/>
    <cellStyle name="평_Sheet1_민성조경-조합놀이대 28종(최종)" xfId="11498"/>
    <cellStyle name="평_Sheet1_민성조경-조합놀이대 28종(최종)_3043 일산구청-노면청소차" xfId="11499"/>
    <cellStyle name="평_Sheet1_민성조경-조합놀이대 28종(최종)_개요" xfId="11500"/>
    <cellStyle name="평_Sheet1_민성조경-조합놀이대 28종(최종)_복사본 보험료" xfId="11501"/>
    <cellStyle name="평_Sheet1_민성조경-조합놀이대 28종(최종)_소프트웨어진흥원-스토리텔링 컨퍼런스-2" xfId="11502"/>
    <cellStyle name="평_Sheet1_민성조경-조합놀이대 28종(최종)_직종별노임" xfId="11503"/>
    <cellStyle name="평_Sheet1_소프트웨어진흥원-스토리텔링 컨퍼런스(담당요청)" xfId="11504"/>
    <cellStyle name="평_Sheet1_소프트웨어진흥원-스토리텔링 컨퍼런스(담당요청)_3043 일산구청-노면청소차" xfId="11505"/>
    <cellStyle name="평_Sheet1_소프트웨어진흥원-스토리텔링 컨퍼런스(담당요청)_개요" xfId="11506"/>
    <cellStyle name="평_Sheet1_소프트웨어진흥원-스토리텔링 컨퍼런스(담당요청)_복사본 보험료" xfId="11507"/>
    <cellStyle name="평_Sheet1_소프트웨어진흥원-스토리텔링 컨퍼런스(담당요청)_소프트웨어진흥원-스토리텔링 컨퍼런스-2" xfId="11508"/>
    <cellStyle name="평_Sheet1_소프트웨어진흥원-스토리텔링 컨퍼런스(담당요청)_직종별노임" xfId="11509"/>
    <cellStyle name="평_Sheet1_소프트웨어진흥원-스토리텔링 컨퍼런스-1차제출수정" xfId="11510"/>
    <cellStyle name="평_Sheet1_소프트웨어진흥원-스토리텔링 컨퍼런스-1차제출수정_3043 일산구청-노면청소차" xfId="11511"/>
    <cellStyle name="평_Sheet1_소프트웨어진흥원-스토리텔링 컨퍼런스-1차제출수정_개요" xfId="11512"/>
    <cellStyle name="평_Sheet1_소프트웨어진흥원-스토리텔링 컨퍼런스-1차제출수정_복사본 보험료" xfId="11513"/>
    <cellStyle name="평_Sheet1_소프트웨어진흥원-스토리텔링 컨퍼런스-1차제출수정_소프트웨어진흥원-스토리텔링 컨퍼런스-2" xfId="11514"/>
    <cellStyle name="평_Sheet1_소프트웨어진흥원-스토리텔링 컨퍼런스-1차제출수정_직종별노임" xfId="11515"/>
    <cellStyle name="평_Sheet1_제1장_제3장까지" xfId="11516"/>
    <cellStyle name="평_가평재활용선별장-4.9" xfId="11517"/>
    <cellStyle name="평_가평재활용선별장-4.9_Book1" xfId="11518"/>
    <cellStyle name="평_가평재활용선별장-4.9_Book1_3043 일산구청-노면청소차" xfId="11519"/>
    <cellStyle name="평_가평재활용선별장-4.9_Book1_개요" xfId="11520"/>
    <cellStyle name="평_가평재활용선별장-4.9_Book1_복사본 보험료" xfId="11521"/>
    <cellStyle name="평_가평재활용선별장-4.9_Book1_소프트웨어진흥원-스토리텔링 컨퍼런스-2" xfId="11522"/>
    <cellStyle name="평_가평재활용선별장-4.9_Book1_직종별노임" xfId="11523"/>
    <cellStyle name="평_가평재활용선별장-4.9_민성조경-조합놀이대 28종(최종)" xfId="11524"/>
    <cellStyle name="평_가평재활용선별장-4.9_민성조경-조합놀이대 28종(최종)_3043 일산구청-노면청소차" xfId="11525"/>
    <cellStyle name="평_가평재활용선별장-4.9_민성조경-조합놀이대 28종(최종)_개요" xfId="11526"/>
    <cellStyle name="평_가평재활용선별장-4.9_민성조경-조합놀이대 28종(최종)_복사본 보험료" xfId="11527"/>
    <cellStyle name="평_가평재활용선별장-4.9_민성조경-조합놀이대 28종(최종)_소프트웨어진흥원-스토리텔링 컨퍼런스-2" xfId="11528"/>
    <cellStyle name="평_가평재활용선별장-4.9_민성조경-조합놀이대 28종(최종)_직종별노임" xfId="11529"/>
    <cellStyle name="평_가평재활용선별장-4.9_소프트웨어진흥원-스토리텔링 컨퍼런스(담당요청)" xfId="11530"/>
    <cellStyle name="평_가평재활용선별장-4.9_소프트웨어진흥원-스토리텔링 컨퍼런스(담당요청)_3043 일산구청-노면청소차" xfId="11531"/>
    <cellStyle name="평_가평재활용선별장-4.9_소프트웨어진흥원-스토리텔링 컨퍼런스(담당요청)_개요" xfId="11532"/>
    <cellStyle name="평_가평재활용선별장-4.9_소프트웨어진흥원-스토리텔링 컨퍼런스(담당요청)_복사본 보험료" xfId="11533"/>
    <cellStyle name="평_가평재활용선별장-4.9_소프트웨어진흥원-스토리텔링 컨퍼런스(담당요청)_소프트웨어진흥원-스토리텔링 컨퍼런스-2" xfId="11534"/>
    <cellStyle name="평_가평재활용선별장-4.9_소프트웨어진흥원-스토리텔링 컨퍼런스(담당요청)_직종별노임" xfId="11535"/>
    <cellStyle name="평_가평재활용선별장-4.9_소프트웨어진흥원-스토리텔링 컨퍼런스-1차제출수정" xfId="11536"/>
    <cellStyle name="평_가평재활용선별장-4.9_소프트웨어진흥원-스토리텔링 컨퍼런스-1차제출수정_3043 일산구청-노면청소차" xfId="11537"/>
    <cellStyle name="평_가평재활용선별장-4.9_소프트웨어진흥원-스토리텔링 컨퍼런스-1차제출수정_개요" xfId="11538"/>
    <cellStyle name="평_가평재활용선별장-4.9_소프트웨어진흥원-스토리텔링 컨퍼런스-1차제출수정_복사본 보험료" xfId="11539"/>
    <cellStyle name="평_가평재활용선별장-4.9_소프트웨어진흥원-스토리텔링 컨퍼런스-1차제출수정_소프트웨어진흥원-스토리텔링 컨퍼런스-2" xfId="11540"/>
    <cellStyle name="평_가평재활용선별장-4.9_소프트웨어진흥원-스토리텔링 컨퍼런스-1차제출수정_직종별노임" xfId="11541"/>
    <cellStyle name="평_가평재활용선별장-4.9_제1장_제3장까지" xfId="11542"/>
    <cellStyle name="평_민성조경-조합놀이대 28종(최종)" xfId="11543"/>
    <cellStyle name="평_민성조경-조합놀이대 28종(최종)_3043 일산구청-노면청소차" xfId="11544"/>
    <cellStyle name="평_민성조경-조합놀이대 28종(최종)_개요" xfId="11545"/>
    <cellStyle name="평_민성조경-조합놀이대 28종(최종)_복사본 보험료" xfId="11546"/>
    <cellStyle name="평_민성조경-조합놀이대 28종(최종)_소프트웨어진흥원-스토리텔링 컨퍼런스-2" xfId="11547"/>
    <cellStyle name="평_민성조경-조합놀이대 28종(최종)_직종별노임" xfId="11548"/>
    <cellStyle name="평_붙임6" xfId="11549"/>
    <cellStyle name="평_붙임6_1차 본협상자료(0830)" xfId="11550"/>
    <cellStyle name="평_붙임6_1차 본협상자료(0830)_Book1" xfId="11551"/>
    <cellStyle name="평_붙임6_1차 본협상자료(0830)_Book1_3043 일산구청-노면청소차" xfId="11552"/>
    <cellStyle name="평_붙임6_1차 본협상자료(0830)_Book1_개요" xfId="11553"/>
    <cellStyle name="평_붙임6_1차 본협상자료(0830)_Book1_복사본 보험료" xfId="11554"/>
    <cellStyle name="평_붙임6_1차 본협상자료(0830)_Book1_소프트웨어진흥원-스토리텔링 컨퍼런스-2" xfId="11555"/>
    <cellStyle name="평_붙임6_1차 본협상자료(0830)_Book1_직종별노임" xfId="11556"/>
    <cellStyle name="평_붙임6_1차 본협상자료(0830)_가평재활용선별장-4.9" xfId="11557"/>
    <cellStyle name="평_붙임6_1차 본협상자료(0830)_가평재활용선별장-4.9_Book1" xfId="11558"/>
    <cellStyle name="평_붙임6_1차 본협상자료(0830)_가평재활용선별장-4.9_Book1_3043 일산구청-노면청소차" xfId="11559"/>
    <cellStyle name="평_붙임6_1차 본협상자료(0830)_가평재활용선별장-4.9_Book1_개요" xfId="11560"/>
    <cellStyle name="평_붙임6_1차 본협상자료(0830)_가평재활용선별장-4.9_Book1_복사본 보험료" xfId="11561"/>
    <cellStyle name="평_붙임6_1차 본협상자료(0830)_가평재활용선별장-4.9_Book1_소프트웨어진흥원-스토리텔링 컨퍼런스-2" xfId="11562"/>
    <cellStyle name="평_붙임6_1차 본협상자료(0830)_가평재활용선별장-4.9_Book1_직종별노임" xfId="11563"/>
    <cellStyle name="평_붙임6_1차 본협상자료(0830)_가평재활용선별장-4.9_민성조경-조합놀이대 28종(최종)" xfId="11564"/>
    <cellStyle name="평_붙임6_1차 본협상자료(0830)_가평재활용선별장-4.9_민성조경-조합놀이대 28종(최종)_3043 일산구청-노면청소차" xfId="11565"/>
    <cellStyle name="평_붙임6_1차 본협상자료(0830)_가평재활용선별장-4.9_민성조경-조합놀이대 28종(최종)_개요" xfId="11566"/>
    <cellStyle name="평_붙임6_1차 본협상자료(0830)_가평재활용선별장-4.9_민성조경-조합놀이대 28종(최종)_복사본 보험료" xfId="11567"/>
    <cellStyle name="평_붙임6_1차 본협상자료(0830)_가평재활용선별장-4.9_민성조경-조합놀이대 28종(최종)_소프트웨어진흥원-스토리텔링 컨퍼런스-2" xfId="11568"/>
    <cellStyle name="평_붙임6_1차 본협상자료(0830)_가평재활용선별장-4.9_민성조경-조합놀이대 28종(최종)_직종별노임" xfId="11569"/>
    <cellStyle name="평_붙임6_1차 본협상자료(0830)_가평재활용선별장-4.9_소프트웨어진흥원-스토리텔링 컨퍼런스(담당요청)" xfId="11570"/>
    <cellStyle name="평_붙임6_1차 본협상자료(0830)_가평재활용선별장-4.9_소프트웨어진흥원-스토리텔링 컨퍼런스(담당요청)_3043 일산구청-노면청소차" xfId="11571"/>
    <cellStyle name="평_붙임6_1차 본협상자료(0830)_가평재활용선별장-4.9_소프트웨어진흥원-스토리텔링 컨퍼런스(담당요청)_개요" xfId="11572"/>
    <cellStyle name="평_붙임6_1차 본협상자료(0830)_가평재활용선별장-4.9_소프트웨어진흥원-스토리텔링 컨퍼런스(담당요청)_복사본 보험료" xfId="11573"/>
    <cellStyle name="평_붙임6_1차 본협상자료(0830)_가평재활용선별장-4.9_소프트웨어진흥원-스토리텔링 컨퍼런스(담당요청)_소프트웨어진흥원-스토리텔링 컨퍼런스-2" xfId="11574"/>
    <cellStyle name="평_붙임6_1차 본협상자료(0830)_가평재활용선별장-4.9_소프트웨어진흥원-스토리텔링 컨퍼런스(담당요청)_직종별노임" xfId="11575"/>
    <cellStyle name="평_붙임6_1차 본협상자료(0830)_가평재활용선별장-4.9_소프트웨어진흥원-스토리텔링 컨퍼런스-1차제출수정" xfId="11576"/>
    <cellStyle name="평_붙임6_1차 본협상자료(0830)_가평재활용선별장-4.9_소프트웨어진흥원-스토리텔링 컨퍼런스-1차제출수정_3043 일산구청-노면청소차" xfId="11577"/>
    <cellStyle name="평_붙임6_1차 본협상자료(0830)_가평재활용선별장-4.9_소프트웨어진흥원-스토리텔링 컨퍼런스-1차제출수정_개요" xfId="11578"/>
    <cellStyle name="평_붙임6_1차 본협상자료(0830)_가평재활용선별장-4.9_소프트웨어진흥원-스토리텔링 컨퍼런스-1차제출수정_복사본 보험료" xfId="11579"/>
    <cellStyle name="평_붙임6_1차 본협상자료(0830)_가평재활용선별장-4.9_소프트웨어진흥원-스토리텔링 컨퍼런스-1차제출수정_소프트웨어진흥원-스토리텔링 컨퍼런스-2" xfId="11580"/>
    <cellStyle name="평_붙임6_1차 본협상자료(0830)_가평재활용선별장-4.9_소프트웨어진흥원-스토리텔링 컨퍼런스-1차제출수정_직종별노임" xfId="11581"/>
    <cellStyle name="평_붙임6_1차 본협상자료(0830)_가평재활용선별장-4.9_제1장_제3장까지" xfId="11582"/>
    <cellStyle name="평_붙임6_1차 본협상자료(0830)_민성조경-조합놀이대 28종(최종)" xfId="11583"/>
    <cellStyle name="평_붙임6_1차 본협상자료(0830)_민성조경-조합놀이대 28종(최종)_3043 일산구청-노면청소차" xfId="11584"/>
    <cellStyle name="평_붙임6_1차 본협상자료(0830)_민성조경-조합놀이대 28종(최종)_개요" xfId="11585"/>
    <cellStyle name="평_붙임6_1차 본협상자료(0830)_민성조경-조합놀이대 28종(최종)_복사본 보험료" xfId="11586"/>
    <cellStyle name="평_붙임6_1차 본협상자료(0830)_민성조경-조합놀이대 28종(최종)_소프트웨어진흥원-스토리텔링 컨퍼런스-2" xfId="11587"/>
    <cellStyle name="평_붙임6_1차 본협상자료(0830)_민성조경-조합놀이대 28종(최종)_직종별노임" xfId="11588"/>
    <cellStyle name="평_붙임6_1차 본협상자료(0830)_소프트웨어진흥원-스토리텔링 컨퍼런스(담당요청)" xfId="11589"/>
    <cellStyle name="평_붙임6_1차 본협상자료(0830)_소프트웨어진흥원-스토리텔링 컨퍼런스(담당요청)_3043 일산구청-노면청소차" xfId="11590"/>
    <cellStyle name="평_붙임6_1차 본협상자료(0830)_소프트웨어진흥원-스토리텔링 컨퍼런스(담당요청)_개요" xfId="11591"/>
    <cellStyle name="평_붙임6_1차 본협상자료(0830)_소프트웨어진흥원-스토리텔링 컨퍼런스(담당요청)_복사본 보험료" xfId="11592"/>
    <cellStyle name="평_붙임6_1차 본협상자료(0830)_소프트웨어진흥원-스토리텔링 컨퍼런스(담당요청)_소프트웨어진흥원-스토리텔링 컨퍼런스-2" xfId="11593"/>
    <cellStyle name="평_붙임6_1차 본협상자료(0830)_소프트웨어진흥원-스토리텔링 컨퍼런스(담당요청)_직종별노임" xfId="11594"/>
    <cellStyle name="평_붙임6_1차 본협상자료(0830)_소프트웨어진흥원-스토리텔링 컨퍼런스-1차제출수정" xfId="11595"/>
    <cellStyle name="평_붙임6_1차 본협상자료(0830)_소프트웨어진흥원-스토리텔링 컨퍼런스-1차제출수정_3043 일산구청-노면청소차" xfId="11596"/>
    <cellStyle name="평_붙임6_1차 본협상자료(0830)_소프트웨어진흥원-스토리텔링 컨퍼런스-1차제출수정_개요" xfId="11597"/>
    <cellStyle name="평_붙임6_1차 본협상자료(0830)_소프트웨어진흥원-스토리텔링 컨퍼런스-1차제출수정_복사본 보험료" xfId="11598"/>
    <cellStyle name="평_붙임6_1차 본협상자료(0830)_소프트웨어진흥원-스토리텔링 컨퍼런스-1차제출수정_소프트웨어진흥원-스토리텔링 컨퍼런스-2" xfId="11599"/>
    <cellStyle name="평_붙임6_1차 본협상자료(0830)_소프트웨어진흥원-스토리텔링 컨퍼런스-1차제출수정_직종별노임" xfId="11600"/>
    <cellStyle name="평_붙임6_1차 본협상자료(0830)_제1장_제3장까지" xfId="11601"/>
    <cellStyle name="평_붙임6_Book1" xfId="11602"/>
    <cellStyle name="평_붙임6_Book1_3043 일산구청-노면청소차" xfId="11603"/>
    <cellStyle name="평_붙임6_Book1_개요" xfId="11604"/>
    <cellStyle name="평_붙임6_Book1_복사본 보험료" xfId="11605"/>
    <cellStyle name="평_붙임6_Book1_소프트웨어진흥원-스토리텔링 컨퍼런스-2" xfId="11606"/>
    <cellStyle name="평_붙임6_Book1_직종별노임" xfId="11607"/>
    <cellStyle name="평_붙임6_가평재활용선별장-4.9" xfId="11608"/>
    <cellStyle name="평_붙임6_가평재활용선별장-4.9_Book1" xfId="11609"/>
    <cellStyle name="평_붙임6_가평재활용선별장-4.9_Book1_3043 일산구청-노면청소차" xfId="11610"/>
    <cellStyle name="평_붙임6_가평재활용선별장-4.9_Book1_개요" xfId="11611"/>
    <cellStyle name="평_붙임6_가평재활용선별장-4.9_Book1_복사본 보험료" xfId="11612"/>
    <cellStyle name="평_붙임6_가평재활용선별장-4.9_Book1_소프트웨어진흥원-스토리텔링 컨퍼런스-2" xfId="11613"/>
    <cellStyle name="평_붙임6_가평재활용선별장-4.9_Book1_직종별노임" xfId="11614"/>
    <cellStyle name="평_붙임6_가평재활용선별장-4.9_민성조경-조합놀이대 28종(최종)" xfId="11615"/>
    <cellStyle name="평_붙임6_가평재활용선별장-4.9_민성조경-조합놀이대 28종(최종)_3043 일산구청-노면청소차" xfId="11616"/>
    <cellStyle name="평_붙임6_가평재활용선별장-4.9_민성조경-조합놀이대 28종(최종)_개요" xfId="11617"/>
    <cellStyle name="평_붙임6_가평재활용선별장-4.9_민성조경-조합놀이대 28종(최종)_복사본 보험료" xfId="11618"/>
    <cellStyle name="평_붙임6_가평재활용선별장-4.9_민성조경-조합놀이대 28종(최종)_소프트웨어진흥원-스토리텔링 컨퍼런스-2" xfId="11619"/>
    <cellStyle name="평_붙임6_가평재활용선별장-4.9_민성조경-조합놀이대 28종(최종)_직종별노임" xfId="11620"/>
    <cellStyle name="평_붙임6_가평재활용선별장-4.9_소프트웨어진흥원-스토리텔링 컨퍼런스(담당요청)" xfId="11621"/>
    <cellStyle name="평_붙임6_가평재활용선별장-4.9_소프트웨어진흥원-스토리텔링 컨퍼런스(담당요청)_3043 일산구청-노면청소차" xfId="11622"/>
    <cellStyle name="평_붙임6_가평재활용선별장-4.9_소프트웨어진흥원-스토리텔링 컨퍼런스(담당요청)_개요" xfId="11623"/>
    <cellStyle name="평_붙임6_가평재활용선별장-4.9_소프트웨어진흥원-스토리텔링 컨퍼런스(담당요청)_복사본 보험료" xfId="11624"/>
    <cellStyle name="평_붙임6_가평재활용선별장-4.9_소프트웨어진흥원-스토리텔링 컨퍼런스(담당요청)_소프트웨어진흥원-스토리텔링 컨퍼런스-2" xfId="11625"/>
    <cellStyle name="평_붙임6_가평재활용선별장-4.9_소프트웨어진흥원-스토리텔링 컨퍼런스(담당요청)_직종별노임" xfId="11626"/>
    <cellStyle name="평_붙임6_가평재활용선별장-4.9_소프트웨어진흥원-스토리텔링 컨퍼런스-1차제출수정" xfId="11627"/>
    <cellStyle name="평_붙임6_가평재활용선별장-4.9_소프트웨어진흥원-스토리텔링 컨퍼런스-1차제출수정_3043 일산구청-노면청소차" xfId="11628"/>
    <cellStyle name="평_붙임6_가평재활용선별장-4.9_소프트웨어진흥원-스토리텔링 컨퍼런스-1차제출수정_개요" xfId="11629"/>
    <cellStyle name="평_붙임6_가평재활용선별장-4.9_소프트웨어진흥원-스토리텔링 컨퍼런스-1차제출수정_복사본 보험료" xfId="11630"/>
    <cellStyle name="평_붙임6_가평재활용선별장-4.9_소프트웨어진흥원-스토리텔링 컨퍼런스-1차제출수정_소프트웨어진흥원-스토리텔링 컨퍼런스-2" xfId="11631"/>
    <cellStyle name="평_붙임6_가평재활용선별장-4.9_소프트웨어진흥원-스토리텔링 컨퍼런스-1차제출수정_직종별노임" xfId="11632"/>
    <cellStyle name="평_붙임6_가평재활용선별장-4.9_제1장_제3장까지" xfId="11633"/>
    <cellStyle name="평_붙임6_민성조경-조합놀이대 28종(최종)" xfId="11634"/>
    <cellStyle name="평_붙임6_민성조경-조합놀이대 28종(최종)_3043 일산구청-노면청소차" xfId="11635"/>
    <cellStyle name="평_붙임6_민성조경-조합놀이대 28종(최종)_개요" xfId="11636"/>
    <cellStyle name="평_붙임6_민성조경-조합놀이대 28종(최종)_복사본 보험료" xfId="11637"/>
    <cellStyle name="평_붙임6_민성조경-조합놀이대 28종(최종)_소프트웨어진흥원-스토리텔링 컨퍼런스-2" xfId="11638"/>
    <cellStyle name="평_붙임6_민성조경-조합놀이대 28종(최종)_직종별노임" xfId="11639"/>
    <cellStyle name="평_붙임6_소프트웨어진흥원-스토리텔링 컨퍼런스(담당요청)" xfId="11640"/>
    <cellStyle name="평_붙임6_소프트웨어진흥원-스토리텔링 컨퍼런스(담당요청)_3043 일산구청-노면청소차" xfId="11641"/>
    <cellStyle name="평_붙임6_소프트웨어진흥원-스토리텔링 컨퍼런스(담당요청)_개요" xfId="11642"/>
    <cellStyle name="평_붙임6_소프트웨어진흥원-스토리텔링 컨퍼런스(담당요청)_복사본 보험료" xfId="11643"/>
    <cellStyle name="평_붙임6_소프트웨어진흥원-스토리텔링 컨퍼런스(담당요청)_소프트웨어진흥원-스토리텔링 컨퍼런스-2" xfId="11644"/>
    <cellStyle name="평_붙임6_소프트웨어진흥원-스토리텔링 컨퍼런스(담당요청)_직종별노임" xfId="11645"/>
    <cellStyle name="평_붙임6_소프트웨어진흥원-스토리텔링 컨퍼런스-1차제출수정" xfId="11646"/>
    <cellStyle name="평_붙임6_소프트웨어진흥원-스토리텔링 컨퍼런스-1차제출수정_3043 일산구청-노면청소차" xfId="11647"/>
    <cellStyle name="평_붙임6_소프트웨어진흥원-스토리텔링 컨퍼런스-1차제출수정_개요" xfId="11648"/>
    <cellStyle name="평_붙임6_소프트웨어진흥원-스토리텔링 컨퍼런스-1차제출수정_복사본 보험료" xfId="11649"/>
    <cellStyle name="평_붙임6_소프트웨어진흥원-스토리텔링 컨퍼런스-1차제출수정_소프트웨어진흥원-스토리텔링 컨퍼런스-2" xfId="11650"/>
    <cellStyle name="평_붙임6_소프트웨어진흥원-스토리텔링 컨퍼런스-1차제출수정_직종별노임" xfId="11651"/>
    <cellStyle name="평_붙임6_제1장_제3장까지" xfId="11652"/>
    <cellStyle name="평_소프트웨어진흥원-스토리텔링 컨퍼런스(담당요청)" xfId="11653"/>
    <cellStyle name="평_소프트웨어진흥원-스토리텔링 컨퍼런스(담당요청)_3043 일산구청-노면청소차" xfId="11654"/>
    <cellStyle name="평_소프트웨어진흥원-스토리텔링 컨퍼런스(담당요청)_개요" xfId="11655"/>
    <cellStyle name="평_소프트웨어진흥원-스토리텔링 컨퍼런스(담당요청)_복사본 보험료" xfId="11656"/>
    <cellStyle name="평_소프트웨어진흥원-스토리텔링 컨퍼런스(담당요청)_소프트웨어진흥원-스토리텔링 컨퍼런스-2" xfId="11657"/>
    <cellStyle name="평_소프트웨어진흥원-스토리텔링 컨퍼런스(담당요청)_직종별노임" xfId="11658"/>
    <cellStyle name="평_소프트웨어진흥원-스토리텔링 컨퍼런스-1차제출수정" xfId="11659"/>
    <cellStyle name="평_소프트웨어진흥원-스토리텔링 컨퍼런스-1차제출수정_3043 일산구청-노면청소차" xfId="11660"/>
    <cellStyle name="평_소프트웨어진흥원-스토리텔링 컨퍼런스-1차제출수정_개요" xfId="11661"/>
    <cellStyle name="평_소프트웨어진흥원-스토리텔링 컨퍼런스-1차제출수정_복사본 보험료" xfId="11662"/>
    <cellStyle name="평_소프트웨어진흥원-스토리텔링 컨퍼런스-1차제출수정_소프트웨어진흥원-스토리텔링 컨퍼런스-2" xfId="11663"/>
    <cellStyle name="평_소프트웨어진흥원-스토리텔링 컨퍼런스-1차제출수정_직종별노임" xfId="11664"/>
    <cellStyle name="평_제1장_제3장까지" xfId="11665"/>
    <cellStyle name="표" xfId="2602"/>
    <cellStyle name="표(가는선,가운데,중앙)" xfId="11666"/>
    <cellStyle name="표(가는선,왼쪽,중앙)" xfId="11667"/>
    <cellStyle name="표(세로쓰기)" xfId="11668"/>
    <cellStyle name="표_Book1" xfId="11669"/>
    <cellStyle name="표_Book1_20050414" xfId="11670"/>
    <cellStyle name="표_Book1_포장품의" xfId="11671"/>
    <cellStyle name="표_광주유아전시물09-12" xfId="2603"/>
    <cellStyle name="표_국립박물관 수목목재사인07-07" xfId="2604"/>
    <cellStyle name="표_국립박물관 수목목재사인07-07_사인물09" xfId="2605"/>
    <cellStyle name="표_국립박물관 수목목재사인07-07_사인물09 2" xfId="2606"/>
    <cellStyle name="표_국립박물관 수목목재사인07-07_성모병원사인물08-11" xfId="2607"/>
    <cellStyle name="표_국립박물관 수목목재사인07-07_성모병원사인물08-11 2" xfId="2608"/>
    <cellStyle name="표_국립박물관 수목목재사인07-07_영화산업 WPC문09-06" xfId="2609"/>
    <cellStyle name="표_국립박물관 수목목재사인07-07_영화산업 WPC문09-06 2" xfId="2610"/>
    <cellStyle name="표_도로" xfId="11672"/>
    <cellStyle name="표_부대초안" xfId="11673"/>
    <cellStyle name="표_부대초안_20050414" xfId="11674"/>
    <cellStyle name="표_부대초안_견적의뢰" xfId="11675"/>
    <cellStyle name="표_부대초안_견적의뢰_20050414" xfId="11676"/>
    <cellStyle name="표_부대초안_견적의뢰_포장품의" xfId="11677"/>
    <cellStyle name="표_부대초안_김포투찰" xfId="11678"/>
    <cellStyle name="표_부대초안_김포투찰_견적의뢰" xfId="11679"/>
    <cellStyle name="표_부대초안_김포투찰_견적의뢰_20050414" xfId="11680"/>
    <cellStyle name="표_부대초안_김포투찰_견적의뢰_포장품의" xfId="11681"/>
    <cellStyle name="표_부대초안_포장품의" xfId="11682"/>
    <cellStyle name="표_사인물09" xfId="2611"/>
    <cellStyle name="표_사인물09 2" xfId="2612"/>
    <cellStyle name="표_성모병원사인물08-11" xfId="2613"/>
    <cellStyle name="표_성모병원사인물08-11 2" xfId="2614"/>
    <cellStyle name="표_수량산출서-단남초등학교" xfId="11683"/>
    <cellStyle name="표_수량산출서-서중학교" xfId="11684"/>
    <cellStyle name="표_여수시범거리간판07-03" xfId="2615"/>
    <cellStyle name="표_여수시범거리간판07-03 2" xfId="2616"/>
    <cellStyle name="표_여수시범거리간판07-03_광주유아전시물09-12" xfId="2617"/>
    <cellStyle name="표_여수시범거리간판07-03_사인물09" xfId="2618"/>
    <cellStyle name="표_여수시범거리간판07-03_성모병원사인물08-11" xfId="2619"/>
    <cellStyle name="표_여수시범거리간판07-03_시흥청소년수련관_오억오천(07(1).03.13)" xfId="2620"/>
    <cellStyle name="표_여수시범거리간판07-03_시흥청소년수련관_오억오천(07(1).03.13) 2" xfId="2621"/>
    <cellStyle name="표_여수시범거리간판07-03_시흥청소년수련관_오억오천(07(1).03.13)_광주유아전시물09-12" xfId="2622"/>
    <cellStyle name="표_여수시범거리간판07-03_시흥청소년수련관_오억오천(07(1).03.13)_사인물09" xfId="2623"/>
    <cellStyle name="표_여수시범거리간판07-03_시흥청소년수련관_오억오천(07(1).03.13)_성모병원사인물08-11" xfId="2624"/>
    <cellStyle name="표_여수시범거리간판07-03_시흥청소년수련관_오억오천(07(1).03.13)_영화산업 WPC문09-06" xfId="2625"/>
    <cellStyle name="표_여수시범거리간판07-03_시흥청소년수련관_오억오천(07(1).03.13)_의정부과학전시물07-06.11" xfId="2626"/>
    <cellStyle name="표_여수시범거리간판07-03_시흥청소년수련관_오억오천(07(1).03.13)_인천동구간판 09-02" xfId="2627"/>
    <cellStyle name="표_여수시범거리간판07-03_시흥청소년수련관_오억오천(07(1).03.13)_풍차전시물 거제09-04" xfId="2628"/>
    <cellStyle name="표_여수시범거리간판07-03_시흥청소년수련관_오억오천(07(1).03.13)_화성시꽃전시장10-03" xfId="2629"/>
    <cellStyle name="표_여수시범거리간판07-03_영화산업 WPC문09-06" xfId="2630"/>
    <cellStyle name="표_여수시범거리간판07-03_의정부과학전시물07-06.11" xfId="2631"/>
    <cellStyle name="표_여수시범거리간판07-03_인천동구간판 09-02" xfId="2632"/>
    <cellStyle name="표_여수시범거리간판07-03_풍차전시물 거제09-04" xfId="2633"/>
    <cellStyle name="표_여수시범거리간판07-03_화성시꽃전시장10-03" xfId="2634"/>
    <cellStyle name="표_영화산업 WPC문09-06" xfId="2635"/>
    <cellStyle name="표_영화산업 WPC문09-06 2" xfId="2636"/>
    <cellStyle name="표_의정부과학전시물07-06.11" xfId="2637"/>
    <cellStyle name="표_의정부추동정보과학관-내역서(제출)" xfId="2638"/>
    <cellStyle name="표_전시물07" xfId="2639"/>
    <cellStyle name="표_전시물07 2" xfId="2640"/>
    <cellStyle name="표_전시물07_사인물09" xfId="2641"/>
    <cellStyle name="표_전시물07_성모병원사인물08-11" xfId="2642"/>
    <cellStyle name="표_전시물07_영화산업 WPC문09-06" xfId="2643"/>
    <cellStyle name="표_전시물07_인천동구간판 09-02" xfId="2644"/>
    <cellStyle name="표_전시물07_풍차전시물 거제09-04" xfId="2645"/>
    <cellStyle name="표_토목내역서" xfId="11685"/>
    <cellStyle name="표_토목내역서_20050414" xfId="11686"/>
    <cellStyle name="표_토목내역서_도로" xfId="11687"/>
    <cellStyle name="표_토목내역서_부대초안" xfId="11688"/>
    <cellStyle name="표_토목내역서_부대초안_20050414" xfId="11689"/>
    <cellStyle name="표_토목내역서_부대초안_견적의뢰" xfId="11690"/>
    <cellStyle name="표_토목내역서_부대초안_견적의뢰_20050414" xfId="11691"/>
    <cellStyle name="표_토목내역서_부대초안_견적의뢰_포장품의" xfId="11692"/>
    <cellStyle name="표_토목내역서_부대초안_김포투찰" xfId="11693"/>
    <cellStyle name="표_토목내역서_부대초안_김포투찰_견적의뢰" xfId="11694"/>
    <cellStyle name="표_토목내역서_부대초안_김포투찰_견적의뢰_20050414" xfId="11695"/>
    <cellStyle name="표_토목내역서_부대초안_김포투찰_견적의뢰_포장품의" xfId="11696"/>
    <cellStyle name="표_토목내역서_부대초안_포장품의" xfId="11697"/>
    <cellStyle name="표_토목내역서_포장품의" xfId="11698"/>
    <cellStyle name="표_폐기물수량산출서(서중,중원)" xfId="11699"/>
    <cellStyle name="표_화성시꽃전시장10-03" xfId="2646"/>
    <cellStyle name="표머릿글(上)" xfId="35108"/>
    <cellStyle name="표머릿글(中)" xfId="35109"/>
    <cellStyle name="표머릿글(下)" xfId="35110"/>
    <cellStyle name="표준" xfId="0" builtinId="0"/>
    <cellStyle name="표준 - Styl1" xfId="35111"/>
    <cellStyle name="표준 - Styl2" xfId="35112"/>
    <cellStyle name="표준 - Styl3" xfId="35113"/>
    <cellStyle name="표준 - Styl4" xfId="35114"/>
    <cellStyle name="표준 - Styl5" xfId="35115"/>
    <cellStyle name="표준 - Styl6" xfId="35116"/>
    <cellStyle name="표준 - Styl7" xfId="35117"/>
    <cellStyle name="표준 - Styl8" xfId="35118"/>
    <cellStyle name="표준 10" xfId="2647"/>
    <cellStyle name="표준 10 2" xfId="2648"/>
    <cellStyle name="표준 10 3" xfId="11742"/>
    <cellStyle name="표준 11" xfId="2680"/>
    <cellStyle name="표준 12" xfId="11700"/>
    <cellStyle name="표준 13" xfId="11701"/>
    <cellStyle name="표준 13 2" xfId="37153"/>
    <cellStyle name="표준 14" xfId="35119"/>
    <cellStyle name="표준 14 2" xfId="30252"/>
    <cellStyle name="표준 14 3" xfId="35143"/>
    <cellStyle name="표준 15" xfId="36518"/>
    <cellStyle name="표준 16" xfId="36887"/>
    <cellStyle name="표준 17" xfId="36888"/>
    <cellStyle name="표준 18" xfId="36899"/>
    <cellStyle name="표준 19" xfId="33875"/>
    <cellStyle name="표준 2" xfId="2649"/>
    <cellStyle name="표준 2 2" xfId="2650"/>
    <cellStyle name="표준 2 2 2" xfId="37132"/>
    <cellStyle name="표준 2 2 2 2" xfId="44396"/>
    <cellStyle name="표준 2 3" xfId="2651"/>
    <cellStyle name="표준 2 3 2" xfId="30251"/>
    <cellStyle name="표준 2 4" xfId="2652"/>
    <cellStyle name="표준 2 5" xfId="2653"/>
    <cellStyle name="표준 2 6" xfId="11736"/>
    <cellStyle name="표준 2 7" xfId="37154"/>
    <cellStyle name="표준 2_12년2월4일고성엑스포견적(1)" xfId="11702"/>
    <cellStyle name="표준 21" xfId="11703"/>
    <cellStyle name="표준 23" xfId="35145"/>
    <cellStyle name="표준 3" xfId="2654"/>
    <cellStyle name="표준 3 10" xfId="11704"/>
    <cellStyle name="표준 3 11" xfId="11705"/>
    <cellStyle name="표준 3 12" xfId="11706"/>
    <cellStyle name="표준 3 13" xfId="11707"/>
    <cellStyle name="표준 3 14" xfId="11708"/>
    <cellStyle name="표준 3 15" xfId="11709"/>
    <cellStyle name="표준 3 16" xfId="11710"/>
    <cellStyle name="표준 3 17" xfId="11711"/>
    <cellStyle name="표준 3 18" xfId="33877"/>
    <cellStyle name="표준 3 19" xfId="44397"/>
    <cellStyle name="표준 3 2" xfId="11712"/>
    <cellStyle name="표준 3 2 2" xfId="35146"/>
    <cellStyle name="표준 3 3" xfId="11713"/>
    <cellStyle name="표준 3 4" xfId="11714"/>
    <cellStyle name="표준 3 5" xfId="11715"/>
    <cellStyle name="표준 3 6" xfId="11716"/>
    <cellStyle name="표준 3 7" xfId="11717"/>
    <cellStyle name="표준 3 8" xfId="11718"/>
    <cellStyle name="표준 3 9" xfId="11719"/>
    <cellStyle name="표준 3_12년2월4일고성엑스포견적(1)" xfId="11720"/>
    <cellStyle name="표준 4" xfId="2655"/>
    <cellStyle name="표준 4 2" xfId="2656"/>
    <cellStyle name="표준 4 3" xfId="35140"/>
    <cellStyle name="표준 4 4" xfId="37114"/>
    <cellStyle name="표준 5" xfId="2657"/>
    <cellStyle name="표준 5 2" xfId="11721"/>
    <cellStyle name="표준 5 2 2" xfId="35120"/>
    <cellStyle name="표준 5 2 3" xfId="35121"/>
    <cellStyle name="표준 5 2 4" xfId="35122"/>
    <cellStyle name="표준 5 2 5" xfId="35123"/>
    <cellStyle name="표준 6" xfId="2658"/>
    <cellStyle name="표준 6 2" xfId="11722"/>
    <cellStyle name="표준 6 2 2" xfId="11723"/>
    <cellStyle name="표준 6 2 2 2" xfId="35124"/>
    <cellStyle name="표준 6 2 2 3" xfId="35125"/>
    <cellStyle name="표준 6 2 2 4" xfId="35126"/>
    <cellStyle name="표준 6 2 2 5" xfId="35127"/>
    <cellStyle name="표준 6 2 3" xfId="35128"/>
    <cellStyle name="표준 6 2 4" xfId="35129"/>
    <cellStyle name="표준 6 2 5" xfId="35130"/>
    <cellStyle name="표준 6 2 6" xfId="35131"/>
    <cellStyle name="표준 6 3" xfId="11724"/>
    <cellStyle name="표준 6 3 2" xfId="35132"/>
    <cellStyle name="표준 6 3 3" xfId="35133"/>
    <cellStyle name="표준 6 3 4" xfId="35134"/>
    <cellStyle name="표준 6 3 5" xfId="35135"/>
    <cellStyle name="표준 7" xfId="2659"/>
    <cellStyle name="표준 7 2" xfId="11725"/>
    <cellStyle name="표준 7 2 2" xfId="35136"/>
    <cellStyle name="표준 7 2 3" xfId="35137"/>
    <cellStyle name="표준 7 2 4" xfId="35138"/>
    <cellStyle name="표준 7 2 5" xfId="35139"/>
    <cellStyle name="표준 7 3" xfId="37115"/>
    <cellStyle name="표준 8" xfId="2660"/>
    <cellStyle name="표준 8 2" xfId="11726"/>
    <cellStyle name="표준 8_12년2월4일고성엑스포견적(1)" xfId="11727"/>
    <cellStyle name="표준 9" xfId="2661"/>
    <cellStyle name="표준 9 2" xfId="11728"/>
    <cellStyle name="표준_01.시설(경기도)" xfId="11747"/>
    <cellStyle name="표준_02.장비(월성)" xfId="11748"/>
    <cellStyle name="표준_2000신정개발" xfId="41698"/>
    <cellStyle name="標準_Akia(F）-8" xfId="2662"/>
    <cellStyle name="표준_A-공사총" xfId="11745"/>
    <cellStyle name="표준_Book4" xfId="11740"/>
    <cellStyle name="표준_광고물조합(도로표지)" xfId="2663"/>
    <cellStyle name="표준_산출(양식)" xfId="41696"/>
    <cellStyle name="표준_안중근기념관" xfId="2664"/>
    <cellStyle name="표준_원가계산결과" xfId="41697"/>
    <cellStyle name="표준_전시단가" xfId="2665"/>
    <cellStyle name="표준_전시시설물" xfId="11741"/>
    <cellStyle name="표준_제주도과학교육연구원(푸코진자)" xfId="2666"/>
    <cellStyle name="표준1" xfId="2667"/>
    <cellStyle name="표준2" xfId="2668"/>
    <cellStyle name="표준℘Sheet8 (3)" xfId="11729"/>
    <cellStyle name="표준-경춘선" xfId="2669"/>
    <cellStyle name="표준날짜" xfId="2670"/>
    <cellStyle name="표준숫자" xfId="2671"/>
    <cellStyle name="표쥰" xfId="2672"/>
    <cellStyle name="합계" xfId="2673"/>
    <cellStyle name="합산" xfId="2674"/>
    <cellStyle name="합산 2" xfId="11730"/>
    <cellStyle name="해동양식" xfId="2675"/>
    <cellStyle name="貨幣 [0]_Book1" xfId="11731"/>
    <cellStyle name="貨幣_Book1" xfId="11732"/>
    <cellStyle name="화폐기호" xfId="2676"/>
    <cellStyle name="화폐기호 2" xfId="11733"/>
    <cellStyle name="화폐기호0" xfId="2677"/>
    <cellStyle name="화폐기호0 2" xfId="11734"/>
    <cellStyle name="ㅣ" xfId="11735"/>
  </cellStyles>
  <dxfs count="0"/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5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61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inXP\My%20Documents\&#51204;&#44592;&#51088;&#4730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Project\&#44256;&#50577;&#54665;&#49888;\&#50696;&#51228;\PJW\FORM\APT\SUM-PL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1\EB_1\1KON\YANGSIK\GAEYO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8372;&#50864;&#54000;&#50532;&#50472;\0PROJECT0\&#49888;%20&#45824;%20&#44148;%20&#52629;\4.&#51204;&#45453;11&#44396;&#50669;%20&#51452;&#53469;&#51116;&#44060;&#48156;&#50500;&#54028;&#53944;%20&#49888;&#52629;&#44277;&#49324;\4.&#44228;&#49328;&#49436;\&#54728;&#44032;&#50857;\project\&#12298;&#49888;%20%20%20%20%20%20%20&#45824;&#12299;\&#48520;&#44305;4&#44396;&#50669;\&#51089;&#50629;&#46020;&#47732;\110517-&#49892;&#49884;5&#52264;(&#44221;&#48120;&#54620;%20&#48320;&#44221;)\1.&#48516;&#50577;\1.&#51204;&#44592;\2.&#44228;&#49328;&#49436;\Documents%20and%20Settings\WinXP\My%20Documents\&#51204;&#44592;&#51088;&#4730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Microsoft/Windows/Temporary%20Internet%20Files/Content.IE5/3S2J9426/&#51312;&#51652;&#54805;/&#51089;&#50629;&#54028;&#51068;/(&#51452;)&#50640;&#51060;&#53581;&#49328;&#50629;/&#51088;&#47308;/&#50640;&#51060;&#53581;&#49328;&#50629;/&#48169;&#51020;&#54032;%20&#51068;&#50948;&#45824;&#44032;(H=2.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\c\1\&#49884;&#47549;&#46020;&#49436;&#44288;&#44053;&#45817;\TOT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\&#49444;&#44228;&#51648;&#50896;&#54016;\Documents%20and%20Settings\KIHYUN\Local%20Settings\Temporary%20Internet%20Files\OLK2F\&#44204;&#51201;-&#51064;&#49457;-040430-SAN(NETWORK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608;&#50857;&#44592;\&#50641;&#49472;\GUMI4B2\&#44396;&#48120;4&#45800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S\&#45347;&#50612;&#51452;&#49464;&#50836;\OFFICE%20&#50577;&#49885;\N&#36035;&#63963;-&#3288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S\&#45347;&#50612;&#51452;&#49464;&#50836;\WINDOWS\Application%20Data\Microsoft\Templates\2000&#44221;&#51452;EXPO\07&#49437;&#51116;&#51312;&#54633;-&#49437;&#51228;&#5440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&#51204;&#44592;&#51088;&#47308;-&#46041;&#45224;&#4442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wner\My%20Documents\&#51204;&#44592;&#51088;&#47308;-&#46041;&#45224;&#4442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Program%20Files\AutoCAD%20R14\&#49892;&#49884;\&#49569;&#46972;&#52488;&#46321;&#54617;&#44368;\&#45236;&#50669;&#49436;\&#49569;&#46972;&#52488;&#51473;&#54617;&#44368;(fin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rley\excel\&#46020;&#47196;\&#49436;&#54644;&#50504;&#49440;36.1km\&#49436;&#54644;&#50504;(&#53804;&#52272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064;&#50689;\&#47196;&#52972;%20&#46356;&#49828;&#53356;%20(d)\Documents%20and%20Settings\&#51204;&#44592;&#51088;&#4730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04;&#46356;&#45768;\WORK\&#44032;&#54217;&#49888;&#54036;\&#49688;&#47049;&#49328;&#52636;\&#48176;&#49688;&#44277;\&#48512;&#45824;&#44277;EXCEL\&#49688;&#47049;-&#47589;\&#54840;&#45224;\&#48512;&#45824;&#44277;&#51088;&#47308;\excel\&#54788;&#51109;&#48143;&#54872;&#4422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sanagil\d\Program%20Files\AutoCAD%20R14\&#49892;&#49884;\&#49569;&#46972;&#52488;&#46321;&#54617;&#44368;\&#45236;&#50669;&#49436;\&#49569;&#46972;&#52488;&#51473;&#54617;&#44368;(final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sanagil\d\Program%20Files\AutoCAD%20R14\&#50896;&#44032;\&#50896;&#4403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9&#51452;&#44277;-&#49688;&#48176;&#51613;&#48729;&#51088;&#4730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700;&#51064;\D\My%20Documents\&#44204;&#51201;\&#46041;&#45224;&#54633;&#49457;\&#44288;&#47532;\FORM\XLS\EQ9900000(&#45236;&#50669;&#49436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Kong\pjt-2002\&#54217;&#54868;&#51032;&#45840;\&#50696;&#49328;&#49436;(&#51068;&#50948;&#45824;&#44032;,&#45840;)\&#44048;&#47532;&#51089;&#50629;\&#49884;&#44277;&#44228;&#5492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DATA\Kong\&#12616;\&#51312;&#49464;&#48149;&#47932;&#44288;\&#44228;&#50557;&#45236;&#50669;\&#44277;&#509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ljh\c\EXCEL\&#49688;&#51452;\&#49324;&#50629;&#49457;~1\96\&#49552;&#51061;&#44592;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Microsoft/Windows/Temporary%20Internet%20Files/Content.IE5/3S2J9426/Documents%20and%20Settings/kim/My%20Documents/Documents%20and%20Settings/kim/My%20Documents/&#50500;&#51060;&#48708;&#51260;-&#48120;&#50725;/&#44221;&#45224;&#49328;&#47548;&#48149;&#47932;&#44288;&#51204;&#49884;&#49892;&#44277;&#4932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1652;&#54665;&#54788;&#51109;\&#51088;&#52404;&#54788;&#51109;\&#44608;&#54252;4&#52264;\&#49892;&#54665;&#50696;&#49328;\&#54869;&#51221;&#49892;&#5466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98.28.5.20/&#44053;&#46041;H/&#44305;&#50516;41&#48660;&#47197;/&#49444;&#44228;&#45236;&#50669;&#4943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Microsoft/Windows/Temporary%20Internet%20Files/Content.IE5/3S2J9426/Documents%20and%20Settings/kim/My%20Documents/DATA/&#44033;&#51333;&#50577;&#49885;/&#44204;&#51201;/Program%20Files/AutoCAD%20R14/&#50896;&#44032;/&#50896;&#4403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221;&#48393;\&#44277;&#50976;&#54260;&#45908;\Documents%20and%20Settings\kim\My%20Documents\DATA\&#44033;&#51333;&#50577;&#49885;\&#44204;&#51201;\Program%20Files\AutoCAD%20R14\&#50896;&#44032;\&#50896;&#44032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h\&#44277;&#50976;%20&#44536;&#47548;\&#51076;&#49884;&#54028;&#51068;\KNK\2002&#45380;\&#50896;&#44032;&#44228;&#49328;\&#48372;&#46972;&#47588;&#48337;&#50896;\office%20&#50577;&#49885;\I&#19968;&#33324;&#2760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2\&#54532;&#47196;&#51229;&#53944;&#54260;&#45908;%20(e)\&#49688;&#54788;&#51089;&#50629;&#48169;\&#49688;&#54788;&#51089;&#50629;\2004&#45380;\01&#50900;\01&#53552;&#45328;&#49828;&#53356;&#47536;%20&#52264;&#45800;&#47561;(&#54252;&#51060;&#51592;&#50532;&#52980;&#54057;&#53944;)\&#46020;&#48393;(2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sanagil\d\backup1\2001&#45380;\&#49888;&#50900;&#52397;&#49548;&#45380;&#47928;&#54868;&#49468;&#53552;\&#45236;&#50669;&#49436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1060;&#49324;\C\01&#45380;&#49324;&#50629;\2001TCS2&#52264;(&#54616;&#48152;&#44592;)\&#50896;&#44032;&#51312;&#49324;\01&#45380;&#50896;&#44032;\&#51116;&#47308;&#48708;2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h\&#44277;&#50976;%20&#44536;&#47548;\&#51076;&#49884;&#54028;&#51068;\KNK\2002&#45380;\&#50896;&#44032;&#44228;&#49328;\&#47560;&#54252;&#44221;&#52272;&#49436;\&#48372;&#46972;&#47588;&#48337;&#50896;\OFFICE%20&#50577;&#49885;\J&#30452;&#26448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617;\MECH\&#49457;&#51648;&#44277;&#54788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My%20Documents\&#50896;&#44032;&#44228;&#49328;\&#50896;&#44032;&#44228;&#49328;\Book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\&#49444;&#44228;&#51648;&#50896;&#54016;\SINGLE\OFFICE40\temp\&#44305;&#51452;&#51333;&#54633;&#49324;&#47161;&#49892;\&#51109;&#49457;&#44400;\&#51109;&#49457;&#45236;&#5066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53664;&#47928;%20&#44148;&#52629;\&#49436;&#54644;&#44536;&#46993;&#48716;\5-&#48320;&#44221;&#46020;&#47732;(060503)\&#44228;&#49328;&#49436;\&#46041;&#53444;&#51204;&#44592;&#51088;&#4730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292;&#51221;&#54788;\YQTY\My%20Documents\&#46020;&#45796;&#47532;\&#51032;&#51221;&#48512;&#49569;&#49328;4&#44277;&#44396;&#48512;&#45824;&#51077;&#5227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0668;&#44397;\&#49352;%20&#54260;&#45908;\heo_jb\&#45224;&#50952;&#49884;\&#49688;&#47049;(new)\00_10_23&#45224;&#54408;\YOUNGDOC\CIVIL\EXCLE\DAT\&#44288;&#51116;&#47308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632;&#54840;\D\1&#49324;&#50629;&#48512;\2000&#45380;\&#49892;&#54665;2\&#50696;&#49696;&#51032;&#51204;&#4581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9457;&#45224;&#51068;&#50948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JY\1&#49892;&#44277;&#50976;\&#44221;&#52272;&#52397;\OFFICE%20&#50577;&#49885;\J&#30452;&#26448;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K\&#44032;&#51256;&#44032;&#49464;&#50836;\WINDOWS\Application%20Data\Microsoft\Templates\2000&#44221;&#51452;EXPO\07&#49437;&#51116;&#51312;&#54633;-&#49437;&#51228;&#54408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2824;&#54840;\work\2002project\CD%20&#47785;&#47197;\&#51312;&#54788;&#47532;CD\&#52376;&#47532;&#51109;\&#49688;&#47049;\&#53664;&#47785;&#49688;&#47049;\&#50641;&#49472;\&#48149;&#52384;&#49457;\&#50724;&#49688;&#47592;&#54848;\&#50896;&#54805;&#47592;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nenc\&#49888;&#49464;&#44228;_&#44053;&#45224;&#51216;\&#54788;&#51648;&#45768;&#48169;\(&#9827;)&#44204;&#51201;&#50629;&#47924;\&#44277;&#44396;&#49892;&#54665;\GS\&#51068;&#49328;.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2\&#49444;&#44228;&#51648;&#50896;&#54016;\&#51088;&#44032;&#50857;LNG\TRY-SIZ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r97\water\97r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\c\backup1\2001&#45380;\&#52397;&#51452;&#44284;&#54617;&#45824;&#54617;\&#49436;&#47448;\&#52397;&#51452;&#44284;&#54617;&#45824;&#54617;&#45236;&#50669;&#49436;(&#53440;&#44204;&#5120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&#45236;&#50669;&#49436;sample\K-SET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BAKUP\OLD-E\1760\1766\1766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04;&#49884;&#49444;&#44228;&#48512;2\2005\work-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03(&#49345;)\&#50689;&#46041;&#49464;&#48652;&#46976;&#49828;(6&#50900;)\&#50689;&#46041;&#49464;&#48652;&#46976;&#49828;(&#45236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54805;&#50864;\&#50689;&#45224;&#53448;&#54889;\&#49892;&#54665;&#50696;&#49328;\&#49892;&#54665;&#50696;&#49328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9444;&#44228;&#48320;&#44221;(&#44397;.&#51088;)\&#44397;.&#51088;&#48320;&#44221;&#53685;&#49888;(16&#52264;)\&#50976;&#50896;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조도"/>
      <sheetName val="부하"/>
      <sheetName val="동력"/>
      <sheetName val="0.6-1kV 케이블 (전동기)"/>
      <sheetName val="변압기"/>
      <sheetName val="발전기"/>
      <sheetName val="간선"/>
      <sheetName val="APT"/>
      <sheetName val="도체종-상수표"/>
      <sheetName val="임피던스"/>
      <sheetName val="CABLE SIZE"/>
      <sheetName val="접지"/>
      <sheetName val="수변전"/>
      <sheetName val="Sheet11"/>
      <sheetName val="Sheet12"/>
      <sheetName val="Sheet13"/>
      <sheetName val="Sheet14"/>
      <sheetName val="Sheet15"/>
      <sheetName val="Sheet16"/>
      <sheetName val="CABLE SIZE-변경"/>
      <sheetName val="Sheet9"/>
      <sheetName val="Sheet10"/>
      <sheetName val="Sheet8"/>
      <sheetName val="전기자료"/>
      <sheetName val="부속동부하"/>
      <sheetName val="GEN"/>
      <sheetName val="변압기 "/>
      <sheetName val="일반전등부하 (LP-C-PNL)"/>
      <sheetName val="#REF"/>
      <sheetName val="DUT-BAT1"/>
      <sheetName val="504전기실 동부하-L"/>
      <sheetName val="변압기  (2)"/>
      <sheetName val="전계강도"/>
      <sheetName val="변압기1 "/>
      <sheetName val="변압기2"/>
      <sheetName val="세대부하"/>
      <sheetName val="지하제연동력N"/>
      <sheetName val="지하배수동력N"/>
      <sheetName val="아파트동L-E"/>
      <sheetName val="획지1-동부하"/>
      <sheetName val="부속동"/>
      <sheetName val="획지2-동부하"/>
      <sheetName val="코아별부하"/>
      <sheetName val="L-E"/>
      <sheetName val="101동부하-N"/>
      <sheetName val="301동부하-N"/>
      <sheetName val="201동부하-N"/>
      <sheetName val="401동부하-N"/>
      <sheetName val="변압기(세대)-N"/>
      <sheetName val="저압반기기-N"/>
      <sheetName val="전압강하계산서"/>
      <sheetName val="게스트하우스-냉방"/>
      <sheetName val="특고압반"/>
      <sheetName val="저압반"/>
      <sheetName val="계산DATA(출력치말것)"/>
      <sheetName val="전류(참고용)"/>
      <sheetName val="전압강하A일반"/>
      <sheetName val="전압강하A비상"/>
      <sheetName val="전압강하A동력"/>
      <sheetName val="전압강하B일반"/>
      <sheetName val="전압강하B비상"/>
      <sheetName val="전압강하B동력"/>
      <sheetName val="전압강하C일반"/>
      <sheetName val="전압강하C비상"/>
      <sheetName val="전압강하C동력"/>
      <sheetName val="전압강하D일반"/>
      <sheetName val="전압강하D비상"/>
      <sheetName val="전압강하D동력"/>
      <sheetName val="발전기(1)"/>
      <sheetName val="발전기(PG)"/>
      <sheetName val="축전지"/>
      <sheetName val="UPS"/>
      <sheetName val="조도 계산서"/>
      <sheetName val="전기실접지"/>
      <sheetName val="임피던스-1"/>
      <sheetName val="허용전류"/>
      <sheetName val="HIV허용전류(전선관공사)"/>
      <sheetName val="F-CV의허용전류(전선관공사)"/>
      <sheetName val="F-CV의허용전류(TRAY)"/>
      <sheetName val="차단기"/>
      <sheetName val="케이블외경"/>
      <sheetName val="통신케이블외경"/>
      <sheetName val="Sheet1"/>
      <sheetName val="Sheet2"/>
      <sheetName val="Sheet3"/>
    </sheetNames>
    <sheetDataSet>
      <sheetData sheetId="0"/>
      <sheetData sheetId="1"/>
      <sheetData sheetId="2" refreshError="1">
        <row r="2">
          <cell r="B2" t="str">
            <v>***부하 계산서 자료***</v>
          </cell>
        </row>
        <row r="45">
          <cell r="Q45" t="str">
            <v>불평등 부하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KUN"/>
      <sheetName val="GAEYO"/>
      <sheetName val="갑지(추정)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EYO"/>
      <sheetName val="Sheet5"/>
      <sheetName val="INPUT"/>
      <sheetName val="개요"/>
      <sheetName val="Ext. Stone-P"/>
      <sheetName val="공문"/>
      <sheetName val="FURNITURE-01"/>
      <sheetName val="시화점실행"/>
      <sheetName val="천안IP공장자100노100물량110할증"/>
      <sheetName val="Girder"/>
      <sheetName val="입찰안"/>
      <sheetName val="토목주소"/>
      <sheetName val="프랜트면허"/>
      <sheetName val="플랜트 설치"/>
      <sheetName val="정부노임단가"/>
      <sheetName val="BSD (2)"/>
      <sheetName val="인사자료총집계"/>
      <sheetName val="I一般比"/>
      <sheetName val="ETC"/>
      <sheetName val="갑지(추정)"/>
      <sheetName val="기본DATA"/>
      <sheetName val="#REF"/>
      <sheetName val="CAT_5"/>
      <sheetName val="ITEM"/>
      <sheetName val="DATE"/>
      <sheetName val="GAEYOXLS"/>
      <sheetName val="추가예산"/>
      <sheetName val="노임이"/>
      <sheetName val="갑지"/>
      <sheetName val="APT"/>
      <sheetName val="부속동"/>
      <sheetName val="제출견적(을)"/>
      <sheetName val="6호기"/>
      <sheetName val="직노"/>
      <sheetName val="기존단가 (2)"/>
      <sheetName val="내역서"/>
      <sheetName val="집행갑지"/>
      <sheetName val="Parts"/>
      <sheetName val="Menu A"/>
      <sheetName val="간접경상비"/>
      <sheetName val="경제성분석"/>
      <sheetName val="공사개요"/>
      <sheetName val="매입세율"/>
      <sheetName val="광혁기성"/>
      <sheetName val="FB25JN"/>
      <sheetName val="갑지1"/>
      <sheetName val="원부자재"/>
      <sheetName val="양수장(기계)"/>
      <sheetName val="45,46"/>
      <sheetName val="일위대가"/>
      <sheetName val="SUMMARY"/>
      <sheetName val="PAINT"/>
      <sheetName val="소요자재"/>
      <sheetName val="노무산출서"/>
      <sheetName val="XZLC004_PART2"/>
      <sheetName val="ABUT수량-A1"/>
      <sheetName val="기존단가_(2)"/>
      <sheetName val="Ext__Stone-P"/>
      <sheetName val="플랜트_설치"/>
      <sheetName val="BSD_(2)"/>
      <sheetName val="Menu_A"/>
      <sheetName val="연부97-1"/>
      <sheetName val="데이타"/>
      <sheetName val="식재인부"/>
      <sheetName val="BID"/>
      <sheetName val="식재총괄"/>
      <sheetName val="공정코드"/>
      <sheetName val="예비품"/>
      <sheetName val="Sheet1 (2)"/>
      <sheetName val="기존"/>
      <sheetName val="Y-WORK"/>
      <sheetName val="COMPOHP (2)"/>
      <sheetName val="chitimc"/>
      <sheetName val="단가산출1"/>
      <sheetName val="원가계산"/>
      <sheetName val="설계조건"/>
      <sheetName val="콘크리트타설집계표"/>
      <sheetName val="횡배수관토공수량"/>
      <sheetName val="PANEL"/>
      <sheetName val="일위"/>
      <sheetName val="적용률"/>
      <sheetName val="대리점판정"/>
      <sheetName val="sw1"/>
      <sheetName val="NOMUBI"/>
      <sheetName val="전신환매도율"/>
      <sheetName val="입출재고현황 (2)"/>
      <sheetName val="연돌일위집계"/>
      <sheetName val="내역"/>
      <sheetName val="EQUIPMENT -2"/>
      <sheetName val="건축집계"/>
      <sheetName val="목표세부명세"/>
      <sheetName val="포장복구집계"/>
      <sheetName val="9GNG운반"/>
      <sheetName val="TOTAL1"/>
      <sheetName val="예산"/>
      <sheetName val="실행철강하도"/>
      <sheetName val="Curves"/>
      <sheetName val="Tables"/>
      <sheetName val="A-4"/>
      <sheetName val="노원열병합  건축공사기성내역서"/>
      <sheetName val="4)유동표"/>
      <sheetName val="단위세대물량"/>
      <sheetName val="PROJECT BRIEF(EX.NEW)"/>
      <sheetName val="C_d"/>
      <sheetName val="차액보증"/>
      <sheetName val="1공구산출내역서"/>
      <sheetName val="plan&amp;section of foundation"/>
      <sheetName val="design criteria"/>
      <sheetName val="Total"/>
      <sheetName val="설 계"/>
      <sheetName val="을"/>
      <sheetName val="연습"/>
      <sheetName val="재료율"/>
      <sheetName val="잡비"/>
      <sheetName val="코드"/>
      <sheetName val="설계내역서"/>
      <sheetName val="BSD _2_"/>
      <sheetName val="금액"/>
      <sheetName val="실행내역서 "/>
      <sheetName val="EJ"/>
      <sheetName val="XZLC003_PART1"/>
      <sheetName val="일반부표"/>
      <sheetName val="품셈TABLE"/>
      <sheetName val="소방사항"/>
      <sheetName val="산#3-2-2"/>
      <sheetName val="N賃率-職"/>
      <sheetName val="가압장(토목)"/>
      <sheetName val="시멘트"/>
      <sheetName val="산출내역서집계표"/>
      <sheetName val="업무분장"/>
      <sheetName val="6동"/>
      <sheetName val="기안지"/>
      <sheetName val="금융"/>
      <sheetName val="Raw Data"/>
      <sheetName val="공통가설"/>
      <sheetName val="날개벽수량표"/>
      <sheetName val="배수내역 (2)"/>
      <sheetName val="빗물받이(910-510-410)"/>
      <sheetName val="집계표"/>
      <sheetName val="전계가"/>
      <sheetName val="심의위원명단"/>
      <sheetName val="7월11일"/>
      <sheetName val="청천내"/>
      <sheetName val="품종별-이름"/>
      <sheetName val="위치조서"/>
      <sheetName val="Customer Databas"/>
      <sheetName val="원본"/>
      <sheetName val="별표집계"/>
      <sheetName val="말뚝물량"/>
      <sheetName val="DATA"/>
      <sheetName val="교통대책내역"/>
      <sheetName val="기흥하도용"/>
      <sheetName val="01"/>
      <sheetName val="STAND20"/>
      <sheetName val="220 (2)"/>
      <sheetName val="견적서"/>
      <sheetName val="견"/>
      <sheetName val="일위대가표"/>
      <sheetName val="1.취수장"/>
      <sheetName val="1층"/>
      <sheetName val="자재단가"/>
      <sheetName val="일반설비내역서"/>
      <sheetName val="부대공Ⅱ"/>
      <sheetName val="ASP"/>
      <sheetName val="상반기손익차2총괄"/>
      <sheetName val="평균터파기고(1-2,ASP)"/>
      <sheetName val="VLOOKUP"/>
      <sheetName val="cal-foamglass"/>
      <sheetName val="BQ List"/>
      <sheetName val="PipWT"/>
      <sheetName val="TTL"/>
      <sheetName val="7-2"/>
      <sheetName val="F-302"/>
      <sheetName val="F301.303"/>
      <sheetName val="공사설계서"/>
      <sheetName val="마산월령동골조물량변경"/>
      <sheetName val="NYS"/>
      <sheetName val="실행내역"/>
      <sheetName val="_REF"/>
      <sheetName val="전차선로 물량표"/>
      <sheetName val="EACT10"/>
      <sheetName val="IMPEADENCE MAP 취수장"/>
      <sheetName val="터파기및재료"/>
      <sheetName val="DB"/>
      <sheetName val="sheet1"/>
      <sheetName val="내역 누락분 수량산출서"/>
      <sheetName val="Sheet4"/>
      <sheetName val="견적대비 견적서"/>
      <sheetName val="COVER-P"/>
      <sheetName val="견적을지"/>
      <sheetName val="수입"/>
      <sheetName val="명세서"/>
      <sheetName val="낙찰표"/>
      <sheetName val="매립"/>
      <sheetName val="단가"/>
      <sheetName val="단가대비표"/>
      <sheetName val="점수계산1-2"/>
      <sheetName val="표지"/>
      <sheetName val="HW일위"/>
      <sheetName val="열린교실"/>
      <sheetName val="PIPE(UG)내역"/>
      <sheetName val="다곡2교"/>
      <sheetName val="단가산출"/>
      <sheetName val="VENT"/>
      <sheetName val="노무비"/>
      <sheetName val="도급"/>
      <sheetName val="70%"/>
      <sheetName val="EQUIP LIST"/>
      <sheetName val="Note"/>
      <sheetName val="Heads"/>
      <sheetName val="Page 2"/>
      <sheetName val="Dbase"/>
      <sheetName val="가설공사"/>
      <sheetName val="VXXXXX"/>
      <sheetName val=" 갑지"/>
      <sheetName val="EXCHANGER-BEAM1"/>
      <sheetName val="EXCHANGER-COM"/>
      <sheetName val="EXCHANGER"/>
      <sheetName val="EXCHANGER-BEAM2"/>
      <sheetName val="원가계산서"/>
      <sheetName val="설계변경내역서"/>
      <sheetName val="Lr"/>
      <sheetName val="총원"/>
      <sheetName val="asd"/>
      <sheetName val="현장관리비"/>
      <sheetName val="총괄내역서"/>
      <sheetName val="200"/>
      <sheetName val="소비자가"/>
      <sheetName val="cal"/>
      <sheetName val="처리단락"/>
      <sheetName val="입찰보고"/>
      <sheetName val="피벗테이블데이터분석"/>
      <sheetName val="적용단위길이"/>
      <sheetName val="특수기호강도거푸집"/>
      <sheetName val="종배수관면벽신"/>
      <sheetName val="종배수관(신)"/>
      <sheetName val="자료입력"/>
      <sheetName val="LD"/>
      <sheetName val="방수"/>
      <sheetName val="경비"/>
      <sheetName val="공량산출근거서"/>
      <sheetName val="건축내역"/>
      <sheetName val="사업성분석"/>
      <sheetName val="CTEMCOST"/>
      <sheetName val="D-경비1"/>
      <sheetName val="소요자재명세서"/>
      <sheetName val="노무비명세서"/>
      <sheetName val="식음료"/>
      <sheetName val="진접"/>
      <sheetName val="DHEQSUPT"/>
      <sheetName val="수량산출"/>
      <sheetName val="HANDHOLE(2)"/>
      <sheetName val="품셈(기초)"/>
      <sheetName val="골재산출"/>
      <sheetName val="조명시설"/>
      <sheetName val="Sheet3"/>
      <sheetName val="수량산출서 갑지"/>
      <sheetName val="수전기기DATA"/>
      <sheetName val="9609추"/>
      <sheetName val="방배동내역(리라)"/>
      <sheetName val="부대공사총괄"/>
      <sheetName val="현장경비"/>
      <sheetName val="건축공사집계표"/>
      <sheetName val="Ext__Stone-P1"/>
      <sheetName val="플랜트_설치1"/>
      <sheetName val="BSD_(2)1"/>
      <sheetName val="Menu_A1"/>
      <sheetName val="기존단가_(2)1"/>
      <sheetName val="COMPOHP_(2)"/>
      <sheetName val="plan&amp;section_of_foundation"/>
      <sheetName val="design_criteria"/>
      <sheetName val="EQUIPMENT_-2"/>
      <sheetName val="입출재고현황_(2)"/>
      <sheetName val="설_계"/>
      <sheetName val="Sheet1_(2)"/>
      <sheetName val="노원열병합__건축공사기성내역서"/>
      <sheetName val="PROJECT_BRIEF(EX_NEW)"/>
      <sheetName val="실행내역서_"/>
      <sheetName val="BSD__2_"/>
      <sheetName val="Customer_Databas"/>
      <sheetName val="Raw_Data"/>
      <sheetName val="배수내역_(2)"/>
      <sheetName val="220_(2)"/>
      <sheetName val="1_취수장"/>
      <sheetName val="약품설비"/>
      <sheetName val="종단계산"/>
      <sheetName val="와동25-3(변경)"/>
      <sheetName val="문화재토적"/>
      <sheetName val="개요입력"/>
      <sheetName val="수량기준"/>
      <sheetName val="단가기준"/>
      <sheetName val="설비원가"/>
      <sheetName val="월별수입"/>
      <sheetName val="FORM-0"/>
      <sheetName val="직공비"/>
      <sheetName val="날개½_x0000_뜀표"/>
      <sheetName val="상가지급현황"/>
      <sheetName val="예가표"/>
      <sheetName val="중기일위대가"/>
      <sheetName val="Feuil1"/>
      <sheetName val="덕전리"/>
      <sheetName val="AC-01-원본"/>
      <sheetName val="98지급계획"/>
      <sheetName val="견적대비표"/>
      <sheetName val="기초일위"/>
      <sheetName val="시설일위"/>
      <sheetName val="조명일위"/>
      <sheetName val="1승인신청서"/>
      <sheetName val="CIVIL"/>
      <sheetName val="날개½"/>
      <sheetName val="날개½_x005f_x0000_뜀표"/>
      <sheetName val="국내"/>
      <sheetName val="총내역서"/>
      <sheetName val="D"/>
      <sheetName val="간접1"/>
      <sheetName val="말뚝지지력산정"/>
      <sheetName val="제수"/>
      <sheetName val="공기"/>
      <sheetName val="배수통관토공수량"/>
      <sheetName val="98수문일위"/>
      <sheetName val="운반"/>
      <sheetName val="현장일반사항"/>
      <sheetName val="차선도색현황"/>
      <sheetName val="일위_파일"/>
      <sheetName val="토공총괄표"/>
      <sheetName val="부안일위"/>
      <sheetName val="Inputs"/>
      <sheetName val="실행"/>
      <sheetName val="다이꾸"/>
      <sheetName val="MAIN_TABLE"/>
      <sheetName val="하조서"/>
      <sheetName val="PROCURE"/>
      <sheetName val="(C)원내역"/>
      <sheetName val="배명(단가)"/>
      <sheetName val="개산공사비"/>
      <sheetName val="전익자재"/>
      <sheetName val="건축2"/>
      <sheetName val="TOWER 10TON"/>
      <sheetName val="별표 "/>
      <sheetName val="조명율표"/>
      <sheetName val="단가조사-2"/>
      <sheetName val="VE절감"/>
      <sheetName val="청주(철골발주의뢰서)"/>
      <sheetName val="정렬"/>
      <sheetName val="분전함신설"/>
      <sheetName val="접지1종"/>
      <sheetName val="금액내역서"/>
      <sheetName val="터널조도"/>
      <sheetName val="주식"/>
      <sheetName val="의왕"/>
      <sheetName val="6PILE  (돌출)"/>
      <sheetName val="금융비용"/>
      <sheetName val="quotation"/>
      <sheetName val="공사수행방안"/>
      <sheetName val="1.설계조건"/>
      <sheetName val="실행_ALT1_"/>
      <sheetName val="1-1"/>
      <sheetName val="전선"/>
      <sheetName val="잔여공정(감독청보고)"/>
      <sheetName val="울산시산표"/>
      <sheetName val="sum1 (2)"/>
      <sheetName val="입력DATA"/>
      <sheetName val="주빔의 설계"/>
      <sheetName val="JOIN(2span)"/>
      <sheetName val="철근량산정및사용성검토"/>
      <sheetName val="바닥판"/>
      <sheetName val="변경후-SHEET"/>
      <sheetName val="7방수수량"/>
      <sheetName val="0226"/>
      <sheetName val="무전표"/>
      <sheetName val="골조시행"/>
      <sheetName val="일위대가-1"/>
      <sheetName val="EXPENSE"/>
      <sheetName val="날개½?뜀표"/>
      <sheetName val="품셈표"/>
      <sheetName val="가격조사서"/>
      <sheetName val="WORK"/>
      <sheetName val="1.설계기준"/>
      <sheetName val="I.설계조건"/>
      <sheetName val="입력"/>
      <sheetName val="형틀공사"/>
      <sheetName val="DS적용내역서"/>
      <sheetName val="날개½_x005f_x005f_x005f_x0000_뜀표"/>
      <sheetName val="C1ㅇ"/>
      <sheetName val="P.M 별"/>
      <sheetName val="관급"/>
      <sheetName val="투찰(하수)"/>
      <sheetName val="태안9)3-2)원내역"/>
      <sheetName val="견적정보"/>
      <sheetName val="동구분"/>
      <sheetName val="북방3터널"/>
      <sheetName val="약품공급2"/>
      <sheetName val="대로근거"/>
      <sheetName val="중로근거"/>
      <sheetName val="식생블럭단위수량"/>
      <sheetName val="J01"/>
      <sheetName val="집계"/>
      <sheetName val="제직재"/>
      <sheetName val="설직재-1"/>
      <sheetName val="내역서2안"/>
      <sheetName val="패널"/>
      <sheetName val="경산"/>
      <sheetName val="콘크리트"/>
      <sheetName val="피엘"/>
      <sheetName val="통합"/>
      <sheetName val="분야별 집계표"/>
      <sheetName val="인테리어"/>
      <sheetName val="원가계산서(인테리어)"/>
      <sheetName val="공종별집계표(인테리어)"/>
      <sheetName val="공종별내역서(인테리어)"/>
      <sheetName val="기계설비"/>
      <sheetName val="원가계산서(기계설비)"/>
      <sheetName val="공종별집계표(기계설비)"/>
      <sheetName val="공종별내역서(기계설비)"/>
      <sheetName val="전기"/>
      <sheetName val="원가(전기)"/>
      <sheetName val="총괄표(전기)"/>
      <sheetName val="내역서(전기)"/>
      <sheetName val="통신"/>
      <sheetName val="원가(통신)"/>
      <sheetName val="총괄표(통신)"/>
      <sheetName val="내역서(통신)"/>
      <sheetName val="소방설비"/>
      <sheetName val="원가계산서(소방설비)"/>
      <sheetName val="공종별집계표(소방설비)"/>
      <sheetName val="공종별내역서(소방설비)"/>
      <sheetName val="소방전기"/>
      <sheetName val="원가(소방전기)"/>
      <sheetName val="총괄표(소방전기)"/>
      <sheetName val="내역서(소방전기)"/>
      <sheetName val="중기단가목록"/>
      <sheetName val="중기단가산출서"/>
      <sheetName val=" 공사설정 "/>
      <sheetName val="총괄표"/>
      <sheetName val="노임"/>
      <sheetName val="Apt내역"/>
      <sheetName val="부대시설"/>
      <sheetName val="날개½_뜀표"/>
      <sheetName val="Gia vat tu"/>
      <sheetName val="RAB AR&amp;STR"/>
      <sheetName val="FitOutConfCentre"/>
      <sheetName val="Quantity"/>
      <sheetName val="負荷集計（断熱不燃）"/>
      <sheetName val="MTL$-INTER"/>
      <sheetName val="Du toan"/>
      <sheetName val="phan can ho 103"/>
      <sheetName val="슬래브"/>
      <sheetName val="갑지-19년1월"/>
      <sheetName val="중지"/>
      <sheetName val="을지-19년1월"/>
      <sheetName val="SG"/>
      <sheetName val="목동세대 산출근거"/>
      <sheetName val="3본사"/>
      <sheetName val="KL-CABLE"/>
      <sheetName val="제1영업소"/>
      <sheetName val="제2영업소"/>
      <sheetName val="제3영업소"/>
      <sheetName val="負荷集計 (不燃)"/>
      <sheetName val="負荷集計_断熱不燃_"/>
      <sheetName val="P"/>
      <sheetName val="MTP"/>
      <sheetName val="Dulieu"/>
      <sheetName val="dg-VTu"/>
      <sheetName val="KL hoàn thành"/>
      <sheetName val="外構・目次"/>
      <sheetName val="工場棟・目次"/>
      <sheetName val="事務棟・目次"/>
      <sheetName val="Earthwork"/>
      <sheetName val="MAIN GATE HOUSE"/>
      <sheetName val="負荷集計（愛知製鋼）"/>
      <sheetName val="負荷集計_(不燃)"/>
      <sheetName val="KL_hoàn_thành"/>
      <sheetName val="負荷集計_(不燃)1"/>
      <sheetName val="KL_hoàn_thành1"/>
      <sheetName val="MAIN_GATE_HOUSE"/>
      <sheetName val="Cash2"/>
      <sheetName val="Z"/>
      <sheetName val="THKP957"/>
      <sheetName val="Tính giá NC"/>
      <sheetName val="Hạng mục chung"/>
      <sheetName val="THCPTB"/>
      <sheetName val="THCPXD"/>
      <sheetName val="Chi phí dự phòng"/>
      <sheetName val="Đầu vào"/>
      <sheetName val="Tiên lượng"/>
      <sheetName val="SL cước"/>
      <sheetName val="NKSC thue"/>
      <sheetName val="Notes"/>
      <sheetName val="KL thanh toan-Xuan Dao"/>
      <sheetName val="Tinh thep"/>
      <sheetName val="ThuVien"/>
      <sheetName val="QUY CHE-CTG"/>
      <sheetName val="SEX"/>
      <sheetName val="SITE-E"/>
      <sheetName val="Chenh lech vat tu"/>
      <sheetName val="PNT-QUOT-#3"/>
      <sheetName val="COAT&amp;WRAP-QIOT-#3"/>
      <sheetName val="tifico"/>
      <sheetName val="CTG Xây tô"/>
      <sheetName val="XL4Poppy"/>
      <sheetName val="BM"/>
      <sheetName val="負荷集計_(不燃)2"/>
      <sheetName val="KL_hoàn_thành2"/>
      <sheetName val="MAIN_GATE_HOUSE1"/>
      <sheetName val="RAB_AR&amp;STR"/>
      <sheetName val="REF"/>
      <sheetName val="MTL(AG)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PTĐG"/>
      <sheetName val="RATE"/>
      <sheetName val="NVL"/>
      <sheetName val="Sheet2"/>
      <sheetName val="MTO REV_2_ARMOR_"/>
      <sheetName val="escon"/>
      <sheetName val="電気設備表"/>
      <sheetName val="Ext__Stone-P2"/>
      <sheetName val="플랜트_설치2"/>
      <sheetName val="IMPEADENCE_MAP_취수장"/>
      <sheetName val="BSD_(2)2"/>
      <sheetName val="Menu_A2"/>
      <sheetName val="COMPOHP_(2)1"/>
      <sheetName val="plan&amp;section_of_foundation1"/>
      <sheetName val="design_criteria1"/>
      <sheetName val="EQUIPMENT_-21"/>
      <sheetName val="기존단가_(2)2"/>
      <sheetName val="설_계1"/>
      <sheetName val="입출재고현황_(2)1"/>
      <sheetName val="Sheet1_(2)1"/>
      <sheetName val="노원열병합__건축공사기성내역서1"/>
      <sheetName val="PROJECT_BRIEF(EX_NEW)1"/>
      <sheetName val="실행내역서_1"/>
      <sheetName val="BSD__2_1"/>
      <sheetName val="Raw_Data1"/>
      <sheetName val="Customer_Databas1"/>
      <sheetName val="배수내역_(2)1"/>
      <sheetName val="1_취수장1"/>
      <sheetName val="220_(2)1"/>
      <sheetName val="BQ_List"/>
      <sheetName val="F301_303"/>
      <sheetName val="내역_누락분_수량산출서"/>
      <sheetName val="전차선로_물량표"/>
      <sheetName val="견적대비_견적서"/>
      <sheetName val="EQUIP_LIST"/>
      <sheetName val="Page_2"/>
      <sheetName val="_갑지"/>
      <sheetName val="Ext__Stone-P3"/>
      <sheetName val="플랜트_설치3"/>
      <sheetName val="IMPEADENCE_MAP_취수장1"/>
      <sheetName val="BSD_(2)3"/>
      <sheetName val="Menu_A3"/>
      <sheetName val="COMPOHP_(2)2"/>
      <sheetName val="plan&amp;section_of_foundation2"/>
      <sheetName val="design_criteria2"/>
      <sheetName val="EQUIPMENT_-22"/>
      <sheetName val="기존단가_(2)3"/>
      <sheetName val="설_계2"/>
      <sheetName val="입출재고현황_(2)2"/>
      <sheetName val="Sheet1_(2)2"/>
      <sheetName val="노원열병합__건축공사기성내역서2"/>
      <sheetName val="PROJECT_BRIEF(EX_NEW)2"/>
      <sheetName val="실행내역서_2"/>
      <sheetName val="BSD__2_2"/>
      <sheetName val="Raw_Data2"/>
      <sheetName val="Customer_Databas2"/>
      <sheetName val="배수내역_(2)2"/>
      <sheetName val="1_취수장2"/>
      <sheetName val="220_(2)2"/>
      <sheetName val="BQ_List1"/>
      <sheetName val="F301_3031"/>
      <sheetName val="내역_누락분_수량산출서1"/>
      <sheetName val="전차선로_물량표1"/>
      <sheetName val="견적대비_견적서1"/>
      <sheetName val="EQUIP_LIST1"/>
      <sheetName val="Page_21"/>
      <sheetName val="_갑지1"/>
      <sheetName val="일위대가목록"/>
      <sheetName val="내역표지"/>
      <sheetName val="설계예산서"/>
      <sheetName val="인건비"/>
      <sheetName val="수량산출서_갑지"/>
      <sheetName val="대림경상68억"/>
      <sheetName val="COD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/>
      <sheetData sheetId="560"/>
      <sheetData sheetId="561"/>
      <sheetData sheetId="562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발전기"/>
      <sheetName val="간선"/>
      <sheetName val="APT"/>
      <sheetName val="부속동부하"/>
      <sheetName val="주차장PK-A"/>
      <sheetName val="Sheet14"/>
      <sheetName val="Sheet1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VXXX"/>
      <sheetName val="방음판 (H2.5M,W2.0M)케미컬앙카설치"/>
      <sheetName val="방음판 (H2.5M,W2.0M)지주매립형"/>
      <sheetName val="일위대가"/>
      <sheetName val="자재단가"/>
      <sheetName val="노임"/>
      <sheetName val="단가산출"/>
      <sheetName val="기계공사"/>
      <sheetName val="70%"/>
      <sheetName val="수량산출"/>
      <sheetName val="N賃率-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TEL"/>
      <sheetName val="I一般比"/>
      <sheetName val="과천MAIN"/>
      <sheetName val="대비"/>
      <sheetName val="내역서(총)"/>
      <sheetName val="plan&amp;section of foundation"/>
      <sheetName val="노원열병합  건축공사기성내역서"/>
      <sheetName val="민속촌메뉴"/>
      <sheetName val="수량산출서"/>
      <sheetName val="부대대비"/>
      <sheetName val="냉연집계"/>
      <sheetName val="Sheet3"/>
      <sheetName val="신우"/>
      <sheetName val="교각계산"/>
      <sheetName val="N賃率-職"/>
      <sheetName val="일위대가"/>
      <sheetName val="설계조건"/>
      <sheetName val="직노"/>
      <sheetName val="경산"/>
      <sheetName val="Sheet2"/>
      <sheetName val="업무"/>
      <sheetName val="code"/>
      <sheetName val="공사현황"/>
      <sheetName val="소비자가"/>
      <sheetName val="터널조도"/>
      <sheetName val="실행내역서 "/>
      <sheetName val="부하계산서"/>
      <sheetName val="CT "/>
      <sheetName val="노임"/>
      <sheetName val="ABUT수량-A1"/>
      <sheetName val="발신정보"/>
      <sheetName val="기본일위"/>
      <sheetName val="2F 회의실견적(5_14 일대)"/>
      <sheetName val="TOTAL"/>
      <sheetName val="NOMUBI"/>
      <sheetName val="sw1"/>
      <sheetName val="J直材4"/>
      <sheetName val="실행철강하도"/>
      <sheetName val="단가비교표"/>
      <sheetName val="동원(3)"/>
      <sheetName val="예정(3)"/>
      <sheetName val="인건-측정"/>
      <sheetName val="조도계산서 (도서)"/>
      <sheetName val="동력부하(도산)"/>
      <sheetName val="명세서"/>
      <sheetName val="20관리비율"/>
      <sheetName val="C-노임단가"/>
      <sheetName val="직재"/>
      <sheetName val="입찰안"/>
      <sheetName val="유림골조"/>
      <sheetName val="danga"/>
      <sheetName val="ilch"/>
      <sheetName val="DATE"/>
      <sheetName val="sheets"/>
      <sheetName val="예산M12A"/>
      <sheetName val="일위대가목차"/>
      <sheetName val="노임단가"/>
      <sheetName val="경비_원본"/>
      <sheetName val="Sheet14"/>
      <sheetName val="Sheet13"/>
      <sheetName val="6호기"/>
      <sheetName val="공사원가계산서"/>
      <sheetName val="감가상각"/>
      <sheetName val="재집"/>
      <sheetName val="FANDBS"/>
      <sheetName val="GRDATA"/>
      <sheetName val="SHAFTDBSE"/>
      <sheetName val="자재단가비교표"/>
      <sheetName val="견적서"/>
      <sheetName val="조명시설"/>
      <sheetName val="예산변경사항"/>
      <sheetName val="개요"/>
      <sheetName val="세부내역"/>
      <sheetName val="정공공사"/>
      <sheetName val="Sheet5"/>
      <sheetName val="갑지"/>
      <sheetName val="인건비"/>
      <sheetName val="단가조사"/>
      <sheetName val="건축내역"/>
      <sheetName val="을"/>
      <sheetName val="DB단가"/>
      <sheetName val="TABLE"/>
      <sheetName val="유기공정"/>
      <sheetName val="96물가 CODE"/>
      <sheetName val="연부97-1"/>
      <sheetName val="갑지1"/>
      <sheetName val="단가산출2"/>
      <sheetName val="제36-40호표"/>
      <sheetName val="#REF"/>
      <sheetName val="총괄집계표"/>
      <sheetName val="노무비"/>
      <sheetName val="공조기휀"/>
      <sheetName val="재료"/>
      <sheetName val="설치자재"/>
      <sheetName val="기본사항"/>
      <sheetName val="환산"/>
      <sheetName val="일위"/>
      <sheetName val="노임이"/>
      <sheetName val="BID"/>
      <sheetName val="도"/>
      <sheetName val="공사내역"/>
      <sheetName val="전기일위대가"/>
      <sheetName val="DATA"/>
      <sheetName val="내역"/>
      <sheetName val="LEGEND"/>
      <sheetName val="조경"/>
      <sheetName val="갑지(추정)"/>
      <sheetName val="본장"/>
      <sheetName val="최종갑지"/>
      <sheetName val="sum1 (2)"/>
      <sheetName val="견적정보"/>
      <sheetName val="PANEL_중량산출"/>
      <sheetName val="노원열병합__건축공사기성내역서"/>
      <sheetName val="plan&amp;section_of_foundation"/>
      <sheetName val="1단계"/>
      <sheetName val="FB25JN"/>
      <sheetName val="년도별실"/>
      <sheetName val="설직재-1"/>
      <sheetName val="주소록"/>
      <sheetName val="Sheet1"/>
      <sheetName val="을지"/>
      <sheetName val="DB"/>
      <sheetName val="도체종-상수표"/>
      <sheetName val="계산서(곡선부)"/>
      <sheetName val="-치수표(곡선부)"/>
      <sheetName val="1.설계조건"/>
      <sheetName val="합천내역"/>
      <sheetName val="1안"/>
      <sheetName val="원가계산서"/>
      <sheetName val="통신원가"/>
      <sheetName val="LOPCALC"/>
      <sheetName val="프로그램"/>
      <sheetName val="예산서"/>
      <sheetName val="운반비"/>
      <sheetName val="단가(1)"/>
      <sheetName val="단가(2)"/>
      <sheetName val="배관(TON)"/>
      <sheetName val="물량집계"/>
      <sheetName val="물량비교"/>
      <sheetName val="배관비교"/>
      <sheetName val="리스트"/>
      <sheetName val="용량-침사"/>
      <sheetName val="용량-펌프"/>
      <sheetName val="OPT7"/>
      <sheetName val="장애코드"/>
      <sheetName val="현금예금"/>
      <sheetName val="음료실행"/>
      <sheetName val="APT내역"/>
      <sheetName val="부대시설"/>
      <sheetName val="기둥(원형)"/>
      <sheetName val="화재 탐지 설비"/>
      <sheetName val="工완성공사율"/>
      <sheetName val="Y-WORK"/>
      <sheetName val="UserData"/>
      <sheetName val="환율"/>
      <sheetName val="EACT10"/>
      <sheetName val="일위단가"/>
      <sheetName val="Sheet9"/>
      <sheetName val="종배수관"/>
      <sheetName val="CP-E2 (품셈표)"/>
      <sheetName val="품목납기"/>
      <sheetName val="설비"/>
      <sheetName val="U-TYPE(1)"/>
      <sheetName val="조도계산(1)"/>
      <sheetName val="전차선로 물량표"/>
      <sheetName val="일위대가목록"/>
      <sheetName val="001"/>
      <sheetName val="와동25-3(변경)"/>
      <sheetName val="60명당사(총괄)"/>
      <sheetName val="CT_"/>
      <sheetName val="2F_회의실견적(5_14_일대)"/>
      <sheetName val="조도계산서_(도서)"/>
      <sheetName val="96물가_CODE"/>
      <sheetName val="CP-E2_(품셈표)"/>
      <sheetName val="70%"/>
      <sheetName val="전기단가조사서"/>
      <sheetName val="반중력식옹벽3.5"/>
      <sheetName val="중기사용료"/>
      <sheetName val="Macro1"/>
      <sheetName val="Macro2"/>
      <sheetName val="김재복부장님"/>
      <sheetName val="기초대가"/>
      <sheetName val="97"/>
      <sheetName val="WORK"/>
      <sheetName val="K1자재(3차등)"/>
      <sheetName val="자재단가"/>
      <sheetName val="덕전리"/>
      <sheetName val="선급금신청서"/>
      <sheetName val="실행비교"/>
      <sheetName val="원가"/>
      <sheetName val="6PILE  (돌출)"/>
      <sheetName val="신규 수주분(사용자 정의)"/>
      <sheetName val="운반"/>
      <sheetName val="UR2-Calculation"/>
      <sheetName val="금액집계"/>
      <sheetName val="기성금내역서"/>
      <sheetName val="터파기및재료"/>
      <sheetName val="소상 &quot;1&quot;"/>
      <sheetName val="여과지동"/>
      <sheetName val="기초자료"/>
      <sheetName val="CONCRETE"/>
      <sheetName val="부하LOAD"/>
      <sheetName val="데이타"/>
      <sheetName val="11월 가격"/>
      <sheetName val="일위대가(1)"/>
      <sheetName val="연수동"/>
      <sheetName val="1000 DB구축 부표"/>
      <sheetName val="청천내"/>
      <sheetName val="차액보증"/>
      <sheetName val="10월가격"/>
      <sheetName val="원형1호맨홀토공수량"/>
      <sheetName val="정부노임단가"/>
      <sheetName val="철거산출근거"/>
      <sheetName val="기계경비산출기준"/>
      <sheetName val="원본(갑지)"/>
      <sheetName val="판매96"/>
      <sheetName val="단가산출(변경없음)"/>
      <sheetName val="제-노임"/>
      <sheetName val="제직재"/>
      <sheetName val="GAEYO"/>
      <sheetName val="타견적1"/>
      <sheetName val="타견적2"/>
      <sheetName val="타견적3"/>
      <sheetName val="부속동"/>
      <sheetName val="공사개요(좌)"/>
      <sheetName val="직공비"/>
      <sheetName val="매입세율"/>
      <sheetName val="공사개요"/>
      <sheetName val="Sheet7"/>
      <sheetName val="어음광고주"/>
      <sheetName val="내역서1999.8최종"/>
      <sheetName val="단가표"/>
      <sheetName val="밸브설치"/>
      <sheetName val="사통"/>
      <sheetName val="단"/>
      <sheetName val="11.단가비교표_"/>
      <sheetName val="16.기계경비산출내역_"/>
      <sheetName val="8.PILE  (돌출)"/>
      <sheetName val="임차품의(농조)"/>
      <sheetName val="copy"/>
      <sheetName val="차수"/>
      <sheetName val="FPA"/>
      <sheetName val="Data Vol"/>
      <sheetName val="순수개발"/>
      <sheetName val="공통가설"/>
      <sheetName val="전체"/>
      <sheetName val="Galaxy 소비자가격표"/>
      <sheetName val="백암비스타내역"/>
      <sheetName val="Oper Amount"/>
      <sheetName val="실적단가"/>
      <sheetName val="일위대가_복합"/>
      <sheetName val="일위대가_서비스"/>
      <sheetName val="장비집계"/>
      <sheetName val="심사물량"/>
      <sheetName val="심사계산"/>
      <sheetName val="담장산출"/>
      <sheetName val="실행내역"/>
      <sheetName val="7.1 자재단가표(케이블)"/>
      <sheetName val="입출재고현황 (2)"/>
      <sheetName val="교각1"/>
      <sheetName val="토공(우물통,기타) "/>
      <sheetName val="wall"/>
      <sheetName val="COPING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집계표"/>
      <sheetName val="9GNG운반"/>
      <sheetName val="준검 내역서"/>
      <sheetName val="T13(P68~72,78)"/>
      <sheetName val="2"/>
      <sheetName val="여방토공 "/>
      <sheetName val="조도계산서 _도서_"/>
      <sheetName val="기성"/>
      <sheetName val="기계내역"/>
      <sheetName val="CTEMCOST"/>
      <sheetName val="가로등기초"/>
      <sheetName val="견적대비 견적서"/>
      <sheetName val="BASIC (2)"/>
      <sheetName val="rate"/>
      <sheetName val="원가 (2)"/>
      <sheetName val="대치판정"/>
      <sheetName val="화재_탐지_설비"/>
      <sheetName val="소상_&quot;1&quot;"/>
      <sheetName val="토공정보"/>
      <sheetName val="예산M5A"/>
      <sheetName val="예산M2"/>
      <sheetName val="표지"/>
      <sheetName val="남양시작동자105노65기1.3화1.2"/>
      <sheetName val="지급자재"/>
      <sheetName val="계약내역서(을지)"/>
      <sheetName val="장비분석"/>
      <sheetName val="공조기"/>
      <sheetName val="STORAGE"/>
      <sheetName val="토목주소"/>
      <sheetName val="프랜트면허"/>
      <sheetName val="별표 "/>
      <sheetName val="조명율표"/>
      <sheetName val="단가조사-2"/>
      <sheetName val="전기"/>
      <sheetName val="날개벽수량표"/>
      <sheetName val="첨부파일"/>
      <sheetName val="일반수량총괄"/>
      <sheetName val="토공총괄"/>
      <sheetName val="골재수량"/>
      <sheetName val="레미콘집계"/>
      <sheetName val="주요자재"/>
      <sheetName val="타공종이기"/>
      <sheetName val="산출내역서집계표"/>
      <sheetName val="내역서 (2)"/>
      <sheetName val="총괄내역서"/>
      <sheetName val="(C)원내역"/>
      <sheetName val="원가계산"/>
      <sheetName val="사급자재"/>
      <sheetName val="이토변실(A3-LINE)"/>
      <sheetName val="98수문일위"/>
      <sheetName val="진주방향"/>
      <sheetName val="dt0301"/>
      <sheetName val="dtt0301"/>
      <sheetName val="목록"/>
      <sheetName val="내부부하"/>
      <sheetName val="품산출서"/>
      <sheetName val="1-1"/>
      <sheetName val="차도조도계산"/>
      <sheetName val="LOAD-46"/>
      <sheetName val="BOX"/>
      <sheetName val="유통망계획"/>
      <sheetName val="기준자료"/>
      <sheetName val="제품"/>
      <sheetName val="견적계산"/>
      <sheetName val="VE절감"/>
      <sheetName val="물량표S"/>
      <sheetName val="금액내역서"/>
      <sheetName val="단가산출"/>
      <sheetName val="실정공사비단가표"/>
      <sheetName val="PROCESS"/>
      <sheetName val="일위대가(계측기설치)"/>
      <sheetName val="기계경비(시간당)"/>
      <sheetName val="램머"/>
      <sheetName val="교대(A1-A2)"/>
      <sheetName val="공사비집계"/>
      <sheetName val="건축"/>
      <sheetName val="제잡비"/>
      <sheetName val="B(함)일반수량"/>
      <sheetName val="플랜트 설치"/>
      <sheetName val="산출근거"/>
      <sheetName val="환경평가"/>
      <sheetName val="인구"/>
      <sheetName val="배수관공"/>
      <sheetName val="Sheet1 (2)"/>
      <sheetName val=" HIT-&gt;HMC 견적(3900)"/>
      <sheetName val="부하(성남)"/>
      <sheetName val="말뚝지지력산정"/>
      <sheetName val="예산대비"/>
      <sheetName val="공문"/>
      <sheetName val="NEYOK"/>
      <sheetName val="외주가공"/>
      <sheetName val="7단가"/>
      <sheetName val="건축내역서"/>
      <sheetName val="호표"/>
      <sheetName val="횡 연장"/>
      <sheetName val="sub"/>
      <sheetName val="(A)내역서"/>
      <sheetName val="값"/>
      <sheetName val="48일위"/>
      <sheetName val="48수량"/>
      <sheetName val="22수량"/>
      <sheetName val="49일위"/>
      <sheetName val="22일위"/>
      <sheetName val="49수량"/>
      <sheetName val="자재집계"/>
      <sheetName val="골재랑"/>
      <sheetName val="기초총괄"/>
      <sheetName val="구체총괄"/>
      <sheetName val="구체+기초총괄"/>
      <sheetName val="교대집계"/>
      <sheetName val="교대철근(구체)"/>
      <sheetName val="교대철근(기초)"/>
      <sheetName val="교대철근(구체+기초)"/>
      <sheetName val="교각집계"/>
      <sheetName val="교각철근(구체)"/>
      <sheetName val="교각철근 (기초)"/>
      <sheetName val="교각철근 (구체+기초)"/>
      <sheetName val="현장타설말뚝"/>
      <sheetName val="강재집계표"/>
      <sheetName val="원동교강재집계표"/>
      <sheetName val="설계명세서(선로)"/>
      <sheetName val="전기,계장"/>
      <sheetName val="품셈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ITEM"/>
      <sheetName val="type-F"/>
      <sheetName val="단가표 "/>
      <sheetName val="본체"/>
      <sheetName val="단위수량"/>
      <sheetName val="건축집계표"/>
      <sheetName val="견내"/>
      <sheetName val="매립"/>
      <sheetName val="FACTOR"/>
      <sheetName val="Cost bd-&quot;A&quot;"/>
      <sheetName val="물가시세"/>
      <sheetName val="TRE TABLE"/>
      <sheetName val="단면가정"/>
      <sheetName val="토공계산서(부체도로)"/>
      <sheetName val="실행"/>
      <sheetName val="협조전"/>
      <sheetName val="CB"/>
      <sheetName val="표지판단위"/>
      <sheetName val="설계"/>
      <sheetName val="시행후면적"/>
      <sheetName val="수지예산"/>
      <sheetName val="DLA"/>
      <sheetName val=" 견적서"/>
      <sheetName val="dtxl"/>
      <sheetName val="노무비 근거"/>
      <sheetName val="단가대비"/>
      <sheetName val="소요자재"/>
      <sheetName val="자료"/>
      <sheetName val="우각부보강"/>
      <sheetName val="ROOF(ALKALI)"/>
      <sheetName val="일위대가(4층원격)"/>
      <sheetName val="cost"/>
      <sheetName val="총괄"/>
      <sheetName val="공사비"/>
      <sheetName val="7.경제성결과"/>
      <sheetName val="FRP내역서"/>
      <sheetName val="배수내역 (2)"/>
      <sheetName val="7내역"/>
      <sheetName val="건축원가계산서"/>
      <sheetName val="설계내역(2001)"/>
      <sheetName val="토목"/>
      <sheetName val="OPT"/>
      <sheetName val="SV"/>
      <sheetName val="단가목록"/>
      <sheetName val="대창(장성)"/>
      <sheetName val="자재운반단가일람표"/>
      <sheetName val="부대내역"/>
      <sheetName val="실행내역서_"/>
      <sheetName val="DRUM"/>
      <sheetName val="변경갑지"/>
      <sheetName val="증감(갑지)"/>
      <sheetName val="손익차9월2"/>
      <sheetName val="단가"/>
      <sheetName val="간지"/>
      <sheetName val="BUS제원1"/>
      <sheetName val="단가조사서"/>
      <sheetName val="목차"/>
      <sheetName val="품목"/>
      <sheetName val="AV시스템"/>
      <sheetName val="C1"/>
      <sheetName val="기성내역서표지"/>
      <sheetName val="공사비명세서"/>
      <sheetName val="지수"/>
      <sheetName val="일위대가표"/>
      <sheetName val="약품공급2"/>
      <sheetName val="99총공사내역서"/>
      <sheetName val="변압기 및 발전기 용량"/>
      <sheetName val="1공구(을)"/>
      <sheetName val="XL4Poppy"/>
      <sheetName val="List"/>
      <sheetName val="CHITIET VL-NC"/>
      <sheetName val="DON GIA"/>
      <sheetName val="MOTOR"/>
      <sheetName val="참고"/>
      <sheetName val="3련 BOX"/>
      <sheetName val="자판실행"/>
      <sheetName val="간선계산"/>
      <sheetName val="소업1교"/>
      <sheetName val="교통대책내역"/>
      <sheetName val="도근좌표"/>
      <sheetName val="청주(철골발주의뢰서)"/>
      <sheetName val="정렬"/>
      <sheetName val="분전함신설"/>
      <sheetName val="접지1종"/>
      <sheetName val="전선 및 전선관"/>
      <sheetName val="DATA1"/>
      <sheetName val="DHEQSUPT"/>
      <sheetName val="자재테이블"/>
      <sheetName val="산출금액내역"/>
      <sheetName val="A-4"/>
      <sheetName val="원가입력"/>
      <sheetName val="견적"/>
      <sheetName val="EQUIPMENT -2"/>
      <sheetName val="대림경상68억"/>
      <sheetName val="F1"/>
      <sheetName val="포장공자재집계표"/>
      <sheetName val="일반수량"/>
      <sheetName val="자재일람"/>
      <sheetName val="교대(A1)"/>
      <sheetName val="대가표(품셈)"/>
      <sheetName val="단가산출서"/>
      <sheetName val="토목공사"/>
      <sheetName val="위치"/>
      <sheetName val="총공사내역서"/>
      <sheetName val="다곡2교"/>
      <sheetName val="목표세부명세"/>
      <sheetName val="I.설계조건"/>
      <sheetName val="재1"/>
      <sheetName val="자재조사표(참고용)"/>
      <sheetName val="품셈집계표"/>
      <sheetName val="일반부표집계표"/>
      <sheetName val="기초단가"/>
      <sheetName val="수량집계"/>
      <sheetName val="수량산출서 (2)"/>
      <sheetName val="전체현황"/>
      <sheetName val="FAB별"/>
      <sheetName val="입상내역"/>
      <sheetName val="견적(갑지)"/>
      <sheetName val="맨홀토공"/>
      <sheetName val="Controls"/>
      <sheetName val="수량산출서 갑지"/>
      <sheetName val="11"/>
      <sheetName val="계약내력"/>
      <sheetName val="Ekog10"/>
      <sheetName val="코드표"/>
      <sheetName val="주요측점"/>
      <sheetName val="실행간접비용"/>
      <sheetName val="공종별내역서"/>
      <sheetName val="CAL"/>
      <sheetName val="공주-교대(A1)"/>
      <sheetName val="COVER-P"/>
      <sheetName val="3BL공동구 수량"/>
      <sheetName val="수안보-MBR1"/>
      <sheetName val="L형 옹벽"/>
      <sheetName val="기계경비"/>
      <sheetName val="작업일정"/>
      <sheetName val="INPUT"/>
      <sheetName val="Macro(차단기)"/>
      <sheetName val="BQ(실행)"/>
      <sheetName val="JUCK"/>
      <sheetName val="암거"/>
      <sheetName val="포장공"/>
      <sheetName val="배수공"/>
      <sheetName val="요약&amp;결과"/>
      <sheetName val="배관배선 단가조사"/>
      <sheetName val="일위대가집계"/>
      <sheetName val="4안전율"/>
      <sheetName val="사다리"/>
      <sheetName val="AA2000"/>
      <sheetName val="AA2100"/>
      <sheetName val="토류시설"/>
      <sheetName val="AA2200"/>
      <sheetName val="배수및물푸기시설집계"/>
      <sheetName val="가배수관"/>
      <sheetName val="가도수로"/>
      <sheetName val="절성경계도수로현황"/>
      <sheetName val="물푸기집계"/>
      <sheetName val="AA2300"/>
      <sheetName val="AA2400"/>
      <sheetName val="AA2500"/>
      <sheetName val="방호시설집계"/>
      <sheetName val="AA2600"/>
      <sheetName val="교통안전시설공집계"/>
      <sheetName val="교통처리가도수량집계"/>
      <sheetName val="국지도70호선-수량"/>
      <sheetName val="국지도70호선-현황"/>
      <sheetName val="남춘천IC접속부-수량"/>
      <sheetName val="남춘천IC접속부-현황"/>
      <sheetName val="군자4교하부-수량"/>
      <sheetName val="군자4교하부-현황"/>
      <sheetName val="AA2700"/>
      <sheetName val="낙하물방지공"/>
      <sheetName val="AA2800"/>
      <sheetName val="작업용가시설"/>
      <sheetName val="AA2900"/>
      <sheetName val="교량환기시설"/>
      <sheetName val="환기시설 (1)"/>
      <sheetName val="환기시설 (2)"/>
      <sheetName val="상-교대(A1-A2)"/>
      <sheetName val="연령현황"/>
      <sheetName val="__"/>
      <sheetName val="DIAPHRAGM"/>
      <sheetName val="안정검토"/>
      <sheetName val="집계"/>
      <sheetName val="TYPE-A"/>
      <sheetName val="설계예산서(2016년 보안등 신설공사 단가계약-).xls"/>
      <sheetName val="상승노임"/>
      <sheetName val="단위중량"/>
      <sheetName val="15100"/>
      <sheetName val="시행예산"/>
      <sheetName val="현장지지물물량"/>
      <sheetName val="두앙"/>
      <sheetName val="재료비"/>
      <sheetName val="보온자재단가표"/>
      <sheetName val="시화점실행"/>
      <sheetName val="__MAIN"/>
      <sheetName val="회로내역(승인)"/>
      <sheetName val="안정검토(온1)"/>
      <sheetName val="관급"/>
      <sheetName val="투찰(하수)"/>
      <sheetName val="Site Expenses"/>
      <sheetName val="안정계산"/>
      <sheetName val="단면검토"/>
      <sheetName val="소운반"/>
      <sheetName val="9호관로"/>
      <sheetName val="변화치수"/>
      <sheetName val="단가대비표 표지"/>
      <sheetName val="2000시행"/>
      <sheetName val="배수통관(좌)"/>
      <sheetName val="샘플표지"/>
      <sheetName val="물가연동제"/>
      <sheetName val="1. 설계조건 2.단면가정 3. 하중계산"/>
      <sheetName val="DATA 입력란"/>
      <sheetName val="금융비용"/>
      <sheetName val="주안3차A-A"/>
      <sheetName val="CATV"/>
      <sheetName val="암거공"/>
      <sheetName val="자재"/>
      <sheetName val="콘_재료분리(1)"/>
      <sheetName val="H-pile(298x299)"/>
      <sheetName val="H-pile(250x250)"/>
      <sheetName val="일위_파일"/>
      <sheetName val="연결임시"/>
      <sheetName val="_산근2_"/>
      <sheetName val="Customer Databas"/>
      <sheetName val="기초자료입력"/>
      <sheetName val="토사(PE)"/>
      <sheetName val="Baby일위대가"/>
      <sheetName val="단면치수"/>
      <sheetName val="교차구"/>
      <sheetName val="위치조서"/>
      <sheetName val="입찰견적보고서"/>
      <sheetName val="일반공사"/>
      <sheetName val="데리네이타현황"/>
      <sheetName val="사  업  비  수  지  예  산  서"/>
      <sheetName val="암거(내역)"/>
      <sheetName val="우수"/>
      <sheetName val="원형맨홀수량"/>
      <sheetName val="기기리스트"/>
      <sheetName val="01"/>
      <sheetName val="연돌일위집계"/>
      <sheetName val="VENDOR LIST"/>
      <sheetName val="_산근4_"/>
      <sheetName val="_산근5_"/>
      <sheetName val="BQ_Utl_Off"/>
      <sheetName val="BREAKDOWN(철거설치)"/>
      <sheetName val="해상PCB"/>
      <sheetName val="물량산출근거"/>
      <sheetName val="COVER"/>
      <sheetName val="일보"/>
      <sheetName val="기력고압전동기"/>
      <sheetName val="OH공량old"/>
      <sheetName val="PIPE"/>
      <sheetName val="FLANGE"/>
      <sheetName val="VALVE"/>
      <sheetName val="1을"/>
      <sheetName val="예시 (수정 및 삭제금지)"/>
      <sheetName val="예산내역서"/>
      <sheetName val="가격표"/>
      <sheetName val="유림총괄"/>
      <sheetName val=" 냉각수펌프"/>
      <sheetName val="원계약서"/>
      <sheetName val="총괄내역"/>
      <sheetName val="최종견"/>
      <sheetName val="sun"/>
      <sheetName val="예산M11A"/>
      <sheetName val="자료입력"/>
      <sheetName val="경사수로"/>
      <sheetName val="D16"/>
      <sheetName val="D25"/>
      <sheetName val="D22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/>
      <sheetData sheetId="545" refreshError="1"/>
      <sheetData sheetId="546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axy 소비자가격표"/>
      <sheetName val="발송견적서(SAN) "/>
      <sheetName val="발송견적서(Network)"/>
      <sheetName val="발송견적서(HW)"/>
      <sheetName val="수량산출"/>
      <sheetName val="내역서"/>
      <sheetName val="민속촌메뉴"/>
      <sheetName val="일위대가"/>
      <sheetName val="Sheet2"/>
      <sheetName val="견적-인성-040430-SAN(NETWORK)"/>
      <sheetName val="I一般比"/>
      <sheetName val="N賃率-職"/>
      <sheetName val="20관리비율"/>
      <sheetName val="직노"/>
      <sheetName val="Sheet1"/>
      <sheetName val="공사개요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차액보증"/>
      <sheetName val="VXXXXX"/>
      <sheetName val="하도급대비"/>
      <sheetName val="하도급기성"/>
      <sheetName val="하도급단가산출"/>
      <sheetName val="토공집계표"/>
      <sheetName val="유토계획및집계"/>
      <sheetName val="유용토모식도"/>
      <sheetName val="토량산출(다짐)"/>
      <sheetName val="토공총괄"/>
      <sheetName val="직영단가"/>
      <sheetName val="하도급기성 (2)"/>
      <sheetName val="하도급단가산출 (2)"/>
      <sheetName val="BID"/>
      <sheetName val="기초공"/>
      <sheetName val="기둥(원형)"/>
      <sheetName val="내역서"/>
      <sheetName val="입출재고현황 (2)"/>
      <sheetName val="TEL"/>
      <sheetName val="공사개요"/>
      <sheetName val="RAHMEN"/>
      <sheetName val="공사내역"/>
      <sheetName val="부대내역"/>
      <sheetName val="공사비예산서(토목분)"/>
      <sheetName val="터파기및재료"/>
      <sheetName val="단가조건"/>
      <sheetName val="설 계"/>
      <sheetName val="1.우편집중내역서"/>
      <sheetName val="공사비집계"/>
      <sheetName val="일위대가목차"/>
      <sheetName val="일위대가"/>
      <sheetName val="조명시설"/>
      <sheetName val="Total"/>
      <sheetName val="Sheet2"/>
      <sheetName val="대비"/>
      <sheetName val="견적서"/>
      <sheetName val="경비2내역"/>
      <sheetName val="hvac내역서(제어동)"/>
      <sheetName val="부대대비"/>
      <sheetName val="냉연집계"/>
      <sheetName val="type-F"/>
      <sheetName val="M1"/>
      <sheetName val="DATE"/>
      <sheetName val="ABUT수량-A1"/>
      <sheetName val="I.설계조건"/>
      <sheetName val="보도경계블럭"/>
      <sheetName val="Y-WORK"/>
      <sheetName val="CAPVC"/>
      <sheetName val="1.설계조건"/>
      <sheetName val="6.OUTPUT"/>
      <sheetName val="전기일위대가"/>
      <sheetName val="말뚝지지력산정"/>
      <sheetName val="계약내역서"/>
      <sheetName val="코드표"/>
      <sheetName val="출력표"/>
      <sheetName val="단면가정"/>
      <sheetName val="설계조건"/>
      <sheetName val="내역"/>
      <sheetName val="을"/>
      <sheetName val="데이타"/>
      <sheetName val="DATA"/>
      <sheetName val="말뚝물량"/>
      <sheetName val="협조전"/>
      <sheetName val="BSD (2)"/>
      <sheetName val="정보매체A동"/>
      <sheetName val="ITB COST"/>
      <sheetName val="설계명세서"/>
      <sheetName val="UNIT"/>
      <sheetName val="정부노임단가"/>
      <sheetName val="8공구투찰내역서"/>
      <sheetName val="98지급계획"/>
      <sheetName val="Galaxy 소비자가격표"/>
      <sheetName val="총괄"/>
      <sheetName val="EKOG10건축"/>
      <sheetName val="Customer Databas"/>
      <sheetName val="전체"/>
      <sheetName val="노원열병합  건축공사기성내역서"/>
      <sheetName val="design criteria"/>
      <sheetName val="working load at the btm ft."/>
      <sheetName val="plan&amp;section of foundation"/>
      <sheetName val="member design"/>
      <sheetName val="영업.일"/>
      <sheetName val="인사자료총집계"/>
      <sheetName val="Macro1"/>
      <sheetName val="수량산출"/>
      <sheetName val="시멘트"/>
      <sheetName val="조명율표"/>
      <sheetName val="예산변경사항"/>
      <sheetName val="산출기준(파견전산실)"/>
      <sheetName val="본부소개"/>
      <sheetName val="지급자재"/>
      <sheetName val="청천내"/>
      <sheetName val="2000.05"/>
      <sheetName val="단위중기"/>
      <sheetName val="2.대외공문"/>
      <sheetName val="BSD _2_"/>
      <sheetName val="실행철강하도"/>
      <sheetName val="BOQ건축"/>
      <sheetName val="Sheet3"/>
      <sheetName val="토목주소"/>
      <sheetName val="프랜트면허"/>
      <sheetName val="Sheet1"/>
      <sheetName val="품종별-이름"/>
      <sheetName val="단면검토"/>
      <sheetName val="soil bearing check"/>
      <sheetName val="기계내역"/>
      <sheetName val="TB-내역서"/>
      <sheetName val="#REF"/>
      <sheetName val="교각1"/>
      <sheetName val="포장공"/>
      <sheetName val="토공"/>
      <sheetName val="기계"/>
      <sheetName val="토공(완충)"/>
      <sheetName val="물가"/>
      <sheetName val="EACT10"/>
      <sheetName val="PUMP"/>
      <sheetName val="집계표"/>
      <sheetName val="MOTOR"/>
      <sheetName val="구미4단2"/>
      <sheetName val="일위목록"/>
      <sheetName val="첨부파일"/>
      <sheetName val="수량산출서"/>
      <sheetName val="가격조사서"/>
      <sheetName val="공통가설"/>
      <sheetName val="1단계"/>
      <sheetName val="깨기"/>
      <sheetName val="예산M12A"/>
      <sheetName val="단가조사"/>
      <sheetName val="현장"/>
      <sheetName val="갑지1"/>
      <sheetName val="2002상반기노임기준"/>
      <sheetName val="노임단가"/>
      <sheetName val="공내역"/>
      <sheetName val="설비내역서"/>
      <sheetName val="건축내역서"/>
      <sheetName val="전기내역서"/>
      <sheetName val="Budget 2004(DW)"/>
      <sheetName val="첨"/>
      <sheetName val="9-1차이내역"/>
      <sheetName val="FRT_O"/>
      <sheetName val="FAB_I"/>
      <sheetName val="직노"/>
      <sheetName val="접속 SLAB,BRACKET 설계"/>
      <sheetName val="건축내역"/>
      <sheetName val="6호기"/>
      <sheetName val="포장복구집계"/>
      <sheetName val="표지"/>
      <sheetName val="적용환율"/>
      <sheetName val="골조시행"/>
      <sheetName val="COVER"/>
      <sheetName val="기성내역서표지"/>
      <sheetName val="전기"/>
      <sheetName val="공틀공사"/>
      <sheetName val="공통(20-91)"/>
      <sheetName val="노임이"/>
      <sheetName val="갑지(추정)"/>
      <sheetName val="바.한일양산"/>
      <sheetName val="TEST1"/>
      <sheetName val="연결임시"/>
      <sheetName val="FB25JN"/>
      <sheetName val=" 견적서"/>
      <sheetName val="인건비"/>
      <sheetName val="Proposal"/>
      <sheetName val="6PILE  (돌출)"/>
      <sheetName val="토공계산서(부체도로)"/>
      <sheetName val="소비자가"/>
      <sheetName val="날개벽(좌,우=45도,75도)"/>
      <sheetName val="산출근거"/>
      <sheetName val="내역서(총)"/>
      <sheetName val="결과조달"/>
      <sheetName val="CODE"/>
      <sheetName val="내역(입찰)"/>
      <sheetName val="danga"/>
      <sheetName val="ilch"/>
      <sheetName val="1호맨홀토공"/>
      <sheetName val="가정급수관"/>
      <sheetName val="11"/>
      <sheetName val="음료실행"/>
      <sheetName val="날개벽"/>
      <sheetName val="퇴비산출근거"/>
      <sheetName val="99노임기준"/>
      <sheetName val="1. 설계조건 2.단면가정 3. 하중계산"/>
      <sheetName val="DATA 입력란"/>
      <sheetName val="CAL"/>
      <sheetName val="전신환매도율"/>
      <sheetName val="대대터널 설계서"/>
      <sheetName val="DATA1"/>
      <sheetName val="PROJECT BRIEF(EX.NEW)"/>
      <sheetName val="Sheet4"/>
      <sheetName val="안정검토"/>
      <sheetName val="사용성검토"/>
      <sheetName val="12용지"/>
      <sheetName val="재무가정"/>
      <sheetName val="hvac(제어동)"/>
      <sheetName val="Main"/>
      <sheetName val="토적"/>
      <sheetName val="보일러"/>
      <sheetName val="인건비 "/>
      <sheetName val="SLAB&quot;1&quot;"/>
      <sheetName val="COPING"/>
      <sheetName val="단가조사서"/>
      <sheetName val="유출부"/>
      <sheetName val="세부내역"/>
      <sheetName val="안정계산"/>
      <sheetName val="도"/>
      <sheetName val="요율"/>
      <sheetName val="소방"/>
      <sheetName val="산출"/>
      <sheetName val="기초일위"/>
      <sheetName val="시설일위"/>
      <sheetName val="조명일위"/>
      <sheetName val="A"/>
      <sheetName val="단가표"/>
      <sheetName val="노무비단가"/>
      <sheetName val="3차토목내역"/>
      <sheetName val="담장산출"/>
      <sheetName val="견적조건"/>
      <sheetName val="Budget 2005(DW)"/>
      <sheetName val="1련박스"/>
      <sheetName val="배수통관(좌)"/>
      <sheetName val="자재표"/>
      <sheetName val="일위대가표"/>
      <sheetName val="계약내력"/>
      <sheetName val="간접경상비"/>
      <sheetName val="건축공사"/>
      <sheetName val="공사개요설명서"/>
      <sheetName val="대로근거"/>
      <sheetName val="중로근거"/>
      <sheetName val="현금"/>
      <sheetName val="건축원가계산서"/>
      <sheetName val="자재단가비교표"/>
      <sheetName val="교량전기"/>
      <sheetName val="토적1"/>
      <sheetName val="2000년1차"/>
      <sheetName val="하도급기성_(2)"/>
      <sheetName val="하도급단가산출_(2)"/>
      <sheetName val="참조"/>
      <sheetName val="토목"/>
      <sheetName val="토목내역"/>
      <sheetName val="소업1교"/>
      <sheetName val="실행"/>
      <sheetName val="000000"/>
      <sheetName val="입출재고현황_(2)"/>
      <sheetName val="design_criteria"/>
      <sheetName val="working_load_at_the_btm_ft_"/>
      <sheetName val="plan&amp;section_of_foundation"/>
      <sheetName val="member_design"/>
      <sheetName val="1_설계조건"/>
      <sheetName val="6_OUTPUT"/>
      <sheetName val="설_계"/>
      <sheetName val="영업_일"/>
      <sheetName val="1_우편집중내역서"/>
      <sheetName val="BSD_(2)"/>
      <sheetName val="ITB_COST"/>
      <sheetName val="Customer_Databas"/>
      <sheetName val="2000_05"/>
      <sheetName val="2_대외공문"/>
      <sheetName val="BSD__2_"/>
      <sheetName val="부재예실"/>
      <sheetName val="SUMMARY(S)"/>
      <sheetName val="내역표지"/>
      <sheetName val="분석"/>
      <sheetName val="첨부1"/>
      <sheetName val="숙소"/>
      <sheetName val="마산월령동골조물량변경"/>
      <sheetName val="근고 블록 유형별 수량"/>
      <sheetName val="당진생산팀"/>
      <sheetName val="대차대조표"/>
      <sheetName val="관리비"/>
      <sheetName val="갑지"/>
      <sheetName val="설계예산"/>
      <sheetName val="건축"/>
      <sheetName val="공문"/>
      <sheetName val="통합"/>
      <sheetName val="간접재료비산출표-27-30"/>
      <sheetName val="WORK"/>
      <sheetName val="UR2-Calculation"/>
      <sheetName val="3본사"/>
      <sheetName val="공종별 집계"/>
      <sheetName val="재집"/>
      <sheetName val="직재"/>
      <sheetName val="상가지급현황"/>
      <sheetName val="J直材4"/>
      <sheetName val="소운반"/>
      <sheetName val="분류작업"/>
      <sheetName val="Sheet5"/>
      <sheetName val="1-1"/>
      <sheetName val="전체도급"/>
      <sheetName val="AP1"/>
      <sheetName val="96수출"/>
      <sheetName val="1.설계기준"/>
      <sheetName val="BREAKDOWN(철거설치)"/>
      <sheetName val="유림골조"/>
      <sheetName val="4)유동표"/>
      <sheetName val="설계"/>
      <sheetName val="맨홀수량산출"/>
      <sheetName val="가감수량"/>
      <sheetName val="가로등기초"/>
      <sheetName val="재1"/>
      <sheetName val="INPUT"/>
      <sheetName val="설비원가"/>
      <sheetName val="일위대가(계측기설치)"/>
      <sheetName val="Discount Group"/>
      <sheetName val="Sheet1 (2)"/>
      <sheetName val="삼성전기"/>
      <sheetName val="총괄표"/>
      <sheetName val="개요"/>
      <sheetName val="노임"/>
      <sheetName val="수목데이타 "/>
      <sheetName val="Ext. Stone-P"/>
      <sheetName val="CTEMCOST"/>
      <sheetName val="노무단가"/>
      <sheetName val="진주방향"/>
      <sheetName val="방식총괄"/>
      <sheetName val="Ⅴ-2.공종별내역"/>
      <sheetName val="기본DATA"/>
      <sheetName val="ITEM"/>
      <sheetName val="VENDOR LIST"/>
      <sheetName val="정렬"/>
      <sheetName val="보온자재단가표"/>
      <sheetName val="조경"/>
      <sheetName val="wall"/>
      <sheetName val="조도계산서 (도서)"/>
      <sheetName val="Front"/>
      <sheetName val="DESCRIPTION"/>
      <sheetName val="예산M5A"/>
      <sheetName val="공통비"/>
      <sheetName val="Piping(Methanol)"/>
      <sheetName val="견적가 검토"/>
      <sheetName val="FUND"/>
      <sheetName val="일위(설)"/>
      <sheetName val="45,46"/>
      <sheetName val="Macro(전선)"/>
      <sheetName val="옹벽"/>
      <sheetName val="F4-F7"/>
      <sheetName val="산출내역서집계표"/>
      <sheetName val="바닥판"/>
      <sheetName val="입력DATA"/>
      <sheetName val="좌측"/>
      <sheetName val="한강운반비"/>
      <sheetName val="전기공사"/>
      <sheetName val="변경내역대비표(2)"/>
      <sheetName val="단면 (2)"/>
      <sheetName val="combi(wall)"/>
      <sheetName val="경비_원본"/>
      <sheetName val="3.하중산정4.지지력"/>
      <sheetName val="토사(PE)"/>
      <sheetName val="단면치수"/>
      <sheetName val="투찰금액"/>
      <sheetName val="SIL98"/>
      <sheetName val="손익분석"/>
      <sheetName val="123"/>
      <sheetName val="TABLE"/>
      <sheetName val="soil_bearing_check"/>
      <sheetName val="노원열병합__건축공사기성내역서"/>
      <sheetName val="영업소실적"/>
      <sheetName val="eq_data"/>
      <sheetName val="건축(충일분)"/>
      <sheetName val="가시설단위수량"/>
      <sheetName val="통계연보"/>
      <sheetName val="예가표"/>
      <sheetName val="신규일위대가"/>
      <sheetName val="직접기초설계"/>
      <sheetName val="모델링"/>
      <sheetName val="자재단가"/>
      <sheetName val="견적3"/>
      <sheetName val="매크로"/>
      <sheetName val="내역서 "/>
      <sheetName val="설계내역서"/>
      <sheetName val="dtxl"/>
      <sheetName val="방송(체육관)"/>
      <sheetName val="당진1,2호기전선관설치및접지4차공사내역서-을지"/>
      <sheetName val="FAB별"/>
      <sheetName val="기본"/>
      <sheetName val="물가자료"/>
      <sheetName val="Material Specification"/>
      <sheetName val="날개벽수량표"/>
      <sheetName val="MCC제원"/>
      <sheetName val="c_balju"/>
      <sheetName val="내역(전체)"/>
      <sheetName val="woo(mac)"/>
      <sheetName val="ERECTION"/>
      <sheetName val="POL설치공정"/>
      <sheetName val="공정양식"/>
      <sheetName val="#34 CIVL_Original"/>
      <sheetName val="TOEC"/>
      <sheetName val="INDIRECT"/>
      <sheetName val="calculation-1"/>
      <sheetName val="guard(mac)"/>
      <sheetName val="교각계산"/>
      <sheetName val="AILC004"/>
      <sheetName val="crude.SLAB RE-bar"/>
      <sheetName val="하중계산"/>
      <sheetName val="J"/>
      <sheetName val="진행 DATA (2)"/>
      <sheetName val="중기사용료"/>
      <sheetName val="차수"/>
      <sheetName val="수량산출서 갑지"/>
      <sheetName val="OD"/>
      <sheetName val="A-4"/>
      <sheetName val="6-2차"/>
      <sheetName val="5사남"/>
      <sheetName val="MAT_N048"/>
      <sheetName val="입력"/>
      <sheetName val="대전21토목내역서"/>
      <sheetName val="8.PILE  (돌출)"/>
      <sheetName val="입력값"/>
      <sheetName val="간선계산"/>
      <sheetName val="원형1호맨홀토공수량"/>
      <sheetName val="기본입력표"/>
      <sheetName val="변화치수"/>
      <sheetName val="흄관기초"/>
      <sheetName val="외주가공"/>
      <sheetName val="3차준공"/>
      <sheetName val="98수문일위"/>
      <sheetName val="토 적 표"/>
      <sheetName val="투찰"/>
      <sheetName val="P&amp;L01-02GR"/>
      <sheetName val="실행견적"/>
      <sheetName val="자판실행"/>
      <sheetName val="INPUT(덕도방향-시점)"/>
      <sheetName val="횡날개수집"/>
      <sheetName val="내역서2안"/>
      <sheetName val="오억미만"/>
      <sheetName val="취수탑"/>
      <sheetName val="재료집계"/>
      <sheetName val="수목표준대가"/>
      <sheetName val="정읍농소"/>
      <sheetName val="지주목시비량산출서"/>
      <sheetName val="물량표"/>
      <sheetName val="케이블및전선관규격표"/>
      <sheetName val="품종코드"/>
      <sheetName val="기초자료"/>
      <sheetName val="견적집계표"/>
      <sheetName val="손익(10월)"/>
      <sheetName val="항목"/>
      <sheetName val="투자양식"/>
      <sheetName val="TAIHAN"/>
      <sheetName val="토공정보"/>
      <sheetName val="기성내역서"/>
      <sheetName val="수량 산출서(당초)"/>
      <sheetName val="외자배분"/>
      <sheetName val="횡배수관토공수량"/>
      <sheetName val="2000년 임금추정"/>
      <sheetName val="간접비"/>
      <sheetName val="별표집계"/>
      <sheetName val="GAEYO"/>
      <sheetName val="가공비"/>
      <sheetName val="부표총괄"/>
      <sheetName val="빈"/>
      <sheetName val="기초목"/>
      <sheetName val="비용"/>
      <sheetName val="CAT_5"/>
      <sheetName val="1월"/>
      <sheetName val="VXXXXXXX"/>
      <sheetName val="#3E1_GCR"/>
      <sheetName val="6공구(당초)"/>
      <sheetName val="건축공사 집계표"/>
      <sheetName val="골조"/>
      <sheetName val="2.하자처리현황(CS)"/>
      <sheetName val="과거교육훈련비"/>
      <sheetName val="총 원가계산"/>
      <sheetName val="일집"/>
      <sheetName val="일위"/>
      <sheetName val="본장"/>
      <sheetName val="환률"/>
      <sheetName val="FOB발"/>
      <sheetName val="예정공정표(도급)"/>
      <sheetName val="원가계산서"/>
      <sheetName val="계수시트"/>
      <sheetName val="기기리스트"/>
      <sheetName val="SG"/>
      <sheetName val="sheets"/>
      <sheetName val="품셈1-17"/>
      <sheetName val="신우"/>
      <sheetName val="설계개요"/>
      <sheetName val="배수공 시멘트 및 골재량 산출"/>
      <sheetName val="금액내역서"/>
      <sheetName val="36+45-113-18+19+20I"/>
      <sheetName val="수로교총재료집계"/>
      <sheetName val="중기(목록)"/>
      <sheetName val="일위대가(목록)"/>
      <sheetName val="산근(목록)"/>
      <sheetName val="노무비"/>
      <sheetName val="재료비"/>
      <sheetName val="경비"/>
      <sheetName val="원가계산서구조조정"/>
      <sheetName val="도대하도변경최종정산조경"/>
      <sheetName val="장외반출및폐기물 "/>
      <sheetName val="SLAB근거-1"/>
      <sheetName val="3.공통공사대비"/>
      <sheetName val="페이징 배관배선"/>
      <sheetName val="일위대가표 (2)"/>
      <sheetName val="NS"/>
      <sheetName val="1근거"/>
      <sheetName val="계산근거"/>
      <sheetName val="금액집계"/>
      <sheetName val="총집계표"/>
      <sheetName val="3BL공동구 수량"/>
      <sheetName val="시설물"/>
      <sheetName val="일위_파일"/>
      <sheetName val="여과지동"/>
      <sheetName val="KMT물량"/>
      <sheetName val="일위대가표(DEEP)"/>
      <sheetName val="2F 회의실견적(5_14 일대)"/>
      <sheetName val="전기BOX내역서"/>
      <sheetName val="설계서"/>
      <sheetName val="96까지"/>
      <sheetName val="97년"/>
      <sheetName val="98이후"/>
      <sheetName val="1"/>
      <sheetName val="부대공자재집계표"/>
      <sheetName val="unitpric"/>
      <sheetName val="수량명세서"/>
      <sheetName val="9811"/>
      <sheetName val="9509"/>
      <sheetName val="Breakdown"/>
      <sheetName val="변경비교-을"/>
      <sheetName val="예산내역서"/>
      <sheetName val="설계예산서"/>
      <sheetName val="총계"/>
      <sheetName val="수문일1"/>
      <sheetName val="역T형"/>
      <sheetName val="예산서"/>
      <sheetName val="AABS내역"/>
      <sheetName val="TYPE-A"/>
      <sheetName val="Sheet14"/>
      <sheetName val="Sheet13"/>
      <sheetName val="T13(P68~72,78)"/>
      <sheetName val="실행내역"/>
      <sheetName val="PO-BOQ"/>
      <sheetName val="플랜트 설치"/>
      <sheetName val="서울산업대(토)"/>
      <sheetName val="설계예시"/>
      <sheetName val="물량표S"/>
      <sheetName val="자료"/>
      <sheetName val="대림경상68억"/>
      <sheetName val="저판(버림100)"/>
      <sheetName val="REINF."/>
      <sheetName val="CHECK1"/>
      <sheetName val="약품설비"/>
      <sheetName val="2000전체분"/>
      <sheetName val="주식"/>
      <sheetName val="추가예산"/>
      <sheetName val="CAUDIT"/>
      <sheetName val="APT내역"/>
      <sheetName val="품의"/>
      <sheetName val="2003.4.1."/>
      <sheetName val="토적계산"/>
      <sheetName val="목차"/>
      <sheetName val="보통예금"/>
      <sheetName val="신규품셈목차"/>
      <sheetName val="시중노임단가"/>
      <sheetName val="전체현황"/>
      <sheetName val="실정보고내역서"/>
      <sheetName val="구분자"/>
      <sheetName val="LinerWt"/>
      <sheetName val="직접비"/>
      <sheetName val="JUCKEYK"/>
      <sheetName val="초기화면"/>
      <sheetName val="이름정의"/>
      <sheetName val="원가계산서(건축)"/>
      <sheetName val="설산1.나"/>
      <sheetName val="본사S"/>
      <sheetName val="견적대비표"/>
      <sheetName val="단가비교"/>
      <sheetName val="건축집계표"/>
      <sheetName val="내역서(당초변경)"/>
      <sheetName val="TYPE별집계"/>
      <sheetName val="냉천부속동"/>
      <sheetName val="MM"/>
      <sheetName val="LOADS"/>
      <sheetName val="960318-1"/>
      <sheetName val="내역을"/>
      <sheetName val="일위대가(1)"/>
      <sheetName val="산출내역서"/>
      <sheetName val="갑지(비계타입)"/>
      <sheetName val="하조서"/>
      <sheetName val="적용기준"/>
      <sheetName val="VOR"/>
      <sheetName val="노임,재료비"/>
      <sheetName val="교통시설 표지판"/>
      <sheetName val="가로등내역서"/>
      <sheetName val="3련 BOX"/>
      <sheetName val="DI1"/>
      <sheetName val="직접재료비"/>
      <sheetName val="일위대가목록"/>
      <sheetName val="구성비"/>
      <sheetName val="측구터파기공수량집계"/>
      <sheetName val="구조물터파기수량집계"/>
      <sheetName val="h-013211-2"/>
      <sheetName val="깨기집계"/>
      <sheetName val="준검 내역서"/>
      <sheetName val="unit 4"/>
      <sheetName val="견적내역서"/>
      <sheetName val="자단"/>
      <sheetName val="인공산출"/>
      <sheetName val="11.자재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직재"/>
      <sheetName val="20관리비율"/>
      <sheetName val="제-노임"/>
      <sheetName val="제직재"/>
      <sheetName val="Sheet1"/>
      <sheetName val="수량산출"/>
      <sheetName val="Sheet3"/>
      <sheetName val="J直材4"/>
      <sheetName val="단가표 "/>
      <sheetName val="차액보증"/>
      <sheetName val="2.대외공문"/>
      <sheetName val="특2호부관하천산근"/>
    </sheetNames>
    <sheetDataSet>
      <sheetData sheetId="0" refreshError="1">
        <row r="5">
          <cell r="I5">
            <v>1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6</v>
          </cell>
        </row>
        <row r="11">
          <cell r="I11">
            <v>7</v>
          </cell>
        </row>
        <row r="12">
          <cell r="I12">
            <v>8</v>
          </cell>
        </row>
        <row r="13">
          <cell r="I13">
            <v>9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12</v>
          </cell>
        </row>
        <row r="17">
          <cell r="I17">
            <v>13</v>
          </cell>
        </row>
        <row r="18">
          <cell r="I18">
            <v>14</v>
          </cell>
        </row>
        <row r="19">
          <cell r="I19">
            <v>15</v>
          </cell>
        </row>
        <row r="20">
          <cell r="I20">
            <v>16</v>
          </cell>
        </row>
        <row r="21">
          <cell r="I21">
            <v>17</v>
          </cell>
        </row>
        <row r="22">
          <cell r="I22">
            <v>18</v>
          </cell>
        </row>
        <row r="23">
          <cell r="I23">
            <v>19</v>
          </cell>
        </row>
        <row r="24">
          <cell r="I24">
            <v>20</v>
          </cell>
        </row>
        <row r="25">
          <cell r="I25">
            <v>21</v>
          </cell>
        </row>
        <row r="26">
          <cell r="I26">
            <v>22</v>
          </cell>
        </row>
        <row r="27">
          <cell r="I27">
            <v>23</v>
          </cell>
        </row>
        <row r="28">
          <cell r="I28">
            <v>24</v>
          </cell>
        </row>
        <row r="29">
          <cell r="I29">
            <v>25</v>
          </cell>
        </row>
        <row r="30">
          <cell r="I30">
            <v>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목차"/>
      <sheetName val="비율"/>
      <sheetName val="간지"/>
      <sheetName val="결과"/>
      <sheetName val="총괄"/>
      <sheetName val="재료계"/>
      <sheetName val="직재비"/>
      <sheetName val="소요량"/>
      <sheetName val="소요량 (2)"/>
      <sheetName val="소요량 (3)"/>
      <sheetName val="곡면산"/>
      <sheetName val="제품도면"/>
      <sheetName val="간재"/>
      <sheetName val="소모품배부액"/>
      <sheetName val="작업설"/>
      <sheetName val="수율"/>
      <sheetName val="노무집"/>
      <sheetName val="직간노"/>
      <sheetName val="공수-경계석"/>
      <sheetName val="공수-판재"/>
      <sheetName val="공정별시간 (1)"/>
      <sheetName val="공정별시간(2)"/>
      <sheetName val="작업인원"/>
      <sheetName val="생산량"/>
      <sheetName val="99생산량"/>
      <sheetName val="99생산량 (2)"/>
      <sheetName val="곡면산 (2)"/>
      <sheetName val="노임단가"/>
      <sheetName val="간노율"/>
      <sheetName val="경비집"/>
      <sheetName val="경비"/>
      <sheetName val="천-경배부"/>
      <sheetName val="천-경조정"/>
      <sheetName val="운반비"/>
      <sheetName val="일반관리비율"/>
      <sheetName val="99자료요청"/>
      <sheetName val="2000자료요청"/>
      <sheetName val="천연임금"/>
      <sheetName val="천-소모"/>
      <sheetName val="설직재-1"/>
      <sheetName val="工관리비율"/>
      <sheetName val="工완성공사율"/>
      <sheetName val="N賃率-職"/>
      <sheetName val="20관리비율"/>
      <sheetName val="Sheet1"/>
      <sheetName val="2F 회의실견적(5_14 일대)"/>
      <sheetName val="J直材4"/>
      <sheetName val="명세서"/>
      <sheetName val="부대내역"/>
      <sheetName val="수량산출"/>
      <sheetName val="실행내역"/>
      <sheetName val="직노"/>
      <sheetName val="XL4Poppy"/>
      <sheetName val="Data Vol"/>
      <sheetName val="I一般比"/>
      <sheetName val="07석재조합-석제품"/>
      <sheetName val="직재"/>
      <sheetName val="내역"/>
      <sheetName val="내역서"/>
      <sheetName val="중기일위대가"/>
      <sheetName val="공종별 집계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조도"/>
      <sheetName val="부하"/>
      <sheetName val="동력"/>
      <sheetName val="0.6-1kV 케이블 (전동기)"/>
      <sheetName val="변압기"/>
      <sheetName val="발전기"/>
      <sheetName val="간선"/>
      <sheetName val="APT"/>
      <sheetName val="도체종-상수표"/>
      <sheetName val="임피던스"/>
      <sheetName val="CABLE SIZE"/>
      <sheetName val="접지"/>
      <sheetName val="수변전"/>
      <sheetName val="Sheet11"/>
      <sheetName val="Sheet12"/>
      <sheetName val="Sheet13"/>
      <sheetName val="Sheet14"/>
      <sheetName val="Sheet15"/>
      <sheetName val="Sheet16"/>
      <sheetName val="임피던스-1"/>
      <sheetName val="허용전류"/>
      <sheetName val="차단기"/>
      <sheetName val="#REF"/>
      <sheetName val="Sheet9"/>
      <sheetName val="Sheet10"/>
      <sheetName val="전기자료-동남권"/>
      <sheetName val="선로의 %임피던스 "/>
      <sheetName val="특고압반"/>
      <sheetName val="저압반"/>
      <sheetName val="계산DATA(출력치말것)"/>
      <sheetName val="전류(참고용)"/>
      <sheetName val="전압강하A일반"/>
      <sheetName val="전압강하A비상"/>
      <sheetName val="전압강하A동력"/>
      <sheetName val="전압강하B일반"/>
      <sheetName val="전압강하B비상"/>
      <sheetName val="전압강하B동력"/>
      <sheetName val="전압강하C일반"/>
      <sheetName val="전압강하C비상"/>
      <sheetName val="전압강하C동력"/>
      <sheetName val="전압강하D일반"/>
      <sheetName val="전압강하D비상"/>
      <sheetName val="전압강하D동력"/>
      <sheetName val="발전기(1)"/>
      <sheetName val="발전기(PG)"/>
      <sheetName val="축전지"/>
      <sheetName val="UPS"/>
      <sheetName val="조도 계산서"/>
      <sheetName val="전기실접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G2" t="str">
            <v>K2상수  HLOOKUP TABLE</v>
          </cell>
        </row>
      </sheetData>
      <sheetData sheetId="8">
        <row r="60">
          <cell r="K60">
            <v>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조도"/>
      <sheetName val="부하"/>
      <sheetName val="동력"/>
      <sheetName val="0.6-1kV 케이블 (전동기)"/>
      <sheetName val="변압기"/>
      <sheetName val="발전기"/>
      <sheetName val="간선"/>
      <sheetName val="APT"/>
      <sheetName val="도체종-상수표"/>
      <sheetName val="임피던스"/>
      <sheetName val="CABLE SIZE"/>
      <sheetName val="접지"/>
      <sheetName val="수변전"/>
      <sheetName val="Sheet11"/>
      <sheetName val="Sheet12"/>
      <sheetName val="Sheet13"/>
      <sheetName val="Sheet14"/>
      <sheetName val="Sheet15"/>
      <sheetName val="Sheet16"/>
      <sheetName val="전기자료-동남권"/>
      <sheetName val="차단기"/>
      <sheetName val="허용전류"/>
      <sheetName val="임피던스-1"/>
      <sheetName val="특고압반"/>
      <sheetName val="저압반"/>
      <sheetName val="계산DATA(출력치말것)"/>
      <sheetName val="전류(참고용)"/>
      <sheetName val="전압강하A일반"/>
      <sheetName val="전압강하A비상"/>
      <sheetName val="전압강하A동력"/>
      <sheetName val="전압강하B일반"/>
      <sheetName val="전압강하B비상"/>
      <sheetName val="전압강하B동력"/>
      <sheetName val="전압강하C일반"/>
      <sheetName val="전압강하C비상"/>
      <sheetName val="전압강하C동력"/>
      <sheetName val="전압강하D일반"/>
      <sheetName val="전압강하D비상"/>
      <sheetName val="전압강하D동력"/>
      <sheetName val="발전기(1)"/>
      <sheetName val="발전기(PG)"/>
      <sheetName val="축전지"/>
      <sheetName val="UPS"/>
      <sheetName val="조도 계산서"/>
      <sheetName val="전기실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샘플표지"/>
      <sheetName val="1안"/>
      <sheetName val="N賃率-職"/>
      <sheetName val="일위"/>
      <sheetName val="단가비교표"/>
      <sheetName val="매립"/>
      <sheetName val="원가 (2)"/>
      <sheetName val="I一般比"/>
      <sheetName val="ABUT수량-A1"/>
      <sheetName val="과천MAIN"/>
      <sheetName val="노임"/>
      <sheetName val="Sheet2"/>
      <sheetName val="신우"/>
      <sheetName val="내역서1999.8최종"/>
      <sheetName val="2F 회의실견적(5_14 일대)"/>
      <sheetName val="J直材4"/>
      <sheetName val="예가표"/>
      <sheetName val="일위대가목차"/>
      <sheetName val="품목납기"/>
      <sheetName val="송라초중학교(final)"/>
      <sheetName val="전차선로 물량표"/>
      <sheetName val="집계표"/>
      <sheetName val="제-노임"/>
      <sheetName val="제직재"/>
      <sheetName val="여과지동"/>
      <sheetName val="기초자료"/>
      <sheetName val="sw1"/>
      <sheetName val="NOMUBI"/>
      <sheetName val="감가상각"/>
      <sheetName val="96갑지"/>
      <sheetName val="#REF"/>
      <sheetName val="인건-측정"/>
      <sheetName val="기본일위"/>
      <sheetName val="Macro1"/>
      <sheetName val="S0"/>
      <sheetName val="Sheet1"/>
      <sheetName val="노무비"/>
      <sheetName val="정부노임단가"/>
      <sheetName val="자재단가"/>
      <sheetName val="동원(3)"/>
      <sheetName val="예정(3)"/>
      <sheetName val="PANEL_중량산출"/>
      <sheetName val="원가_(2)"/>
      <sheetName val="터널조도"/>
      <sheetName val="6PILE  (돌출)"/>
      <sheetName val="조도계산서 (도서)"/>
      <sheetName val="대치판정"/>
      <sheetName val="CT "/>
      <sheetName val="copy"/>
      <sheetName val="실행내역서 "/>
      <sheetName val="약품설비"/>
      <sheetName val="부대공Ⅱ"/>
      <sheetName val="인건비"/>
      <sheetName val="설계명세서(선로)"/>
      <sheetName val="내역"/>
      <sheetName val="갑지"/>
      <sheetName val="일_4_"/>
      <sheetName val="N賃率_職"/>
      <sheetName val="총_구조물공"/>
      <sheetName val="내역서1-2"/>
      <sheetName val="내역서2안"/>
      <sheetName val="2.대외공문"/>
      <sheetName val="설계명세서"/>
      <sheetName val="일(4)"/>
      <sheetName val="수량산출(음암)"/>
      <sheetName val="00노임기준"/>
      <sheetName val="일위대가"/>
      <sheetName val="관리자"/>
      <sheetName val="재료비"/>
      <sheetName val="데이타"/>
      <sheetName val="식재인부"/>
      <sheetName val="금액내역서"/>
      <sheetName val="설직재-1"/>
      <sheetName val="1.토공집계표"/>
      <sheetName val="H-PILE수량집계"/>
      <sheetName val="참조"/>
      <sheetName val="직노"/>
      <sheetName val="실행내역"/>
      <sheetName val="토목공사일반"/>
      <sheetName val="집계"/>
      <sheetName val="패널"/>
      <sheetName val="99노임기준"/>
      <sheetName val="구체"/>
      <sheetName val="좌측날개벽"/>
      <sheetName val="우측날개벽"/>
      <sheetName val="실측자료"/>
      <sheetName val="setup"/>
      <sheetName val="연습"/>
      <sheetName val="식재수량표"/>
      <sheetName val="노임단가"/>
      <sheetName val="9GNG운반"/>
      <sheetName val="합천내역"/>
      <sheetName val="제출내역 (2)"/>
      <sheetName val="工완성공사율"/>
      <sheetName val="단가 (2)"/>
      <sheetName val="이월가격"/>
      <sheetName val="시행후면적"/>
      <sheetName val="수지예산"/>
      <sheetName val="전신환매도율"/>
      <sheetName val="원본(갑지)"/>
      <sheetName val="중기사용료"/>
      <sheetName val="하조서"/>
      <sheetName val="설비"/>
      <sheetName val="부산4"/>
      <sheetName val="산출내역서집계표"/>
      <sheetName val="내역을"/>
      <sheetName val="안전장치"/>
      <sheetName val="임시정보시트"/>
      <sheetName val="임율"/>
      <sheetName val="전시사인집계"/>
      <sheetName val="수량"/>
      <sheetName val="목록"/>
      <sheetName val="단가"/>
      <sheetName val="내역(영일)"/>
      <sheetName val="G.R300경비"/>
      <sheetName val="관급_File"/>
      <sheetName val="Total"/>
      <sheetName val="부하(성남)"/>
      <sheetName val="부대내역"/>
      <sheetName val="부하LOAD"/>
      <sheetName val="ITEM"/>
      <sheetName val="OPT7"/>
      <sheetName val="외천교"/>
      <sheetName val="종배수관"/>
      <sheetName val="발신정보"/>
      <sheetName val="실정공사비단가표"/>
      <sheetName val=" 총괄표"/>
      <sheetName val="단가 및 재료비"/>
      <sheetName val="중기사용료산출근거"/>
      <sheetName val="단가표"/>
      <sheetName val="설계기준"/>
      <sheetName val="내역1"/>
      <sheetName val="역T형교대(말뚝기초)"/>
      <sheetName val="토적표"/>
      <sheetName val="1.일위대가"/>
      <sheetName val="날개벽"/>
      <sheetName val="정공공사"/>
      <sheetName val="갑"/>
      <sheetName val="Sheet3"/>
      <sheetName val="한전고리-을"/>
      <sheetName val="호남2"/>
      <sheetName val="소요자재"/>
      <sheetName val="10월가격"/>
      <sheetName val="기타유틸리티설비"/>
      <sheetName val="명세서"/>
      <sheetName val="일위대가목록"/>
      <sheetName val="2F_회의실견적(5_14_일대)"/>
      <sheetName val="SBarch산근"/>
      <sheetName val="예총"/>
      <sheetName val="CTEMCOST"/>
      <sheetName val="일위총괄표"/>
      <sheetName val="소방"/>
      <sheetName val="건축-물가변동"/>
      <sheetName val="공량서"/>
      <sheetName val="기관"/>
      <sheetName val="257A1"/>
      <sheetName val="교환노무"/>
      <sheetName val="실행철강하도"/>
      <sheetName val="COVER"/>
      <sheetName val="DATE"/>
      <sheetName val="총괄"/>
      <sheetName val="K1자재(3차등)"/>
      <sheetName val="금호"/>
      <sheetName val="약품공급2"/>
      <sheetName val="운동장 (2)"/>
      <sheetName val="Sheet4"/>
      <sheetName val="유기공정"/>
      <sheetName val="업무분장 "/>
      <sheetName val="공통"/>
      <sheetName val="저리조양"/>
      <sheetName val="산출내역서"/>
      <sheetName val="직공비"/>
      <sheetName val="Piping Design Data"/>
      <sheetName val="SCH"/>
      <sheetName val="인사자료총집계"/>
      <sheetName val="공통가설"/>
      <sheetName val="노원열병합  건축공사기성내역서"/>
      <sheetName val="소비자가"/>
      <sheetName val="표지"/>
      <sheetName val="판매96"/>
      <sheetName val="직재"/>
      <sheetName val="price"/>
      <sheetName val="우각부보강"/>
      <sheetName val="부하계산서"/>
      <sheetName val="실행비교"/>
      <sheetName val="Project Brief"/>
      <sheetName val="각형맨홀"/>
      <sheetName val="차액보증"/>
      <sheetName val="가설건물"/>
      <sheetName val="JUCK"/>
      <sheetName val="PANEL_중량산출1"/>
      <sheetName val="조도계산서_(도서)"/>
      <sheetName val="원가_(2)1"/>
      <sheetName val="내역서1999_8최종"/>
      <sheetName val="전차선로_물량표"/>
      <sheetName val="Piping_Design_Data"/>
      <sheetName val="6PILE__(돌출)"/>
      <sheetName val="CT_"/>
      <sheetName val="실행내역서_"/>
      <sheetName val="2_대외공문"/>
      <sheetName val="1_토공집계표"/>
      <sheetName val="제출내역_(2)"/>
      <sheetName val="단가_(2)"/>
      <sheetName val="배수공 시멘트 및 골재량 산출"/>
      <sheetName val="WORK"/>
      <sheetName val="DATA"/>
      <sheetName val="SANBAISU"/>
      <sheetName val="SANTOGO"/>
      <sheetName val="원가계산서"/>
      <sheetName val="산출근거#2-3"/>
      <sheetName val="일보"/>
      <sheetName val="현장지지물물량"/>
      <sheetName val="사업장공제"/>
      <sheetName val="물량산출근거"/>
      <sheetName val="단위수량"/>
      <sheetName val="가시설수량"/>
      <sheetName val="관급자재대"/>
      <sheetName val="입찰안"/>
      <sheetName val="도급"/>
      <sheetName val="사통"/>
      <sheetName val="Macro(차단기)"/>
      <sheetName val="순공사비"/>
      <sheetName val="산근"/>
      <sheetName val="WIND"/>
      <sheetName val="PROCESS"/>
      <sheetName val="단면치수"/>
      <sheetName val="6호기"/>
      <sheetName val="재무가정"/>
      <sheetName val="anaysis_sheet"/>
      <sheetName val="8.PILE  (돌출)"/>
      <sheetName val="기판현황  "/>
      <sheetName val="OH공량old"/>
      <sheetName val=" HIT-&gt;HMC 견적(3900)"/>
      <sheetName val="인제내역"/>
      <sheetName val="교통대책내역"/>
      <sheetName val="재집"/>
      <sheetName val="유림골조"/>
      <sheetName val="설계내역서"/>
      <sheetName val="인테리어세부내역"/>
      <sheetName val="한강운반비"/>
      <sheetName val="T13(P68~72,78)"/>
      <sheetName val="예산결제란"/>
      <sheetName val="관급"/>
      <sheetName val="001"/>
      <sheetName val="PROJECT BRIEF(EX.NEW)"/>
      <sheetName val="공사개요"/>
      <sheetName val="참고"/>
      <sheetName val="List"/>
      <sheetName val="갑지(추정)"/>
      <sheetName val="소상 &quot;1&quot;"/>
      <sheetName val="MFAB"/>
      <sheetName val="MFRT"/>
      <sheetName val="MPKG"/>
      <sheetName val="MPRD"/>
      <sheetName val="공통(20-91)"/>
      <sheetName val="pbs_lambda"/>
      <sheetName val="Matériel embarqué PVC"/>
      <sheetName val="MOTOR"/>
      <sheetName val="투찰"/>
      <sheetName val="해체"/>
      <sheetName val="danga"/>
      <sheetName val="ilch"/>
      <sheetName val="날개벽수량표"/>
      <sheetName val="맨홀"/>
      <sheetName val="견적내용입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/>
          </cell>
          <cell r="D4" t="str">
            <v>L/S</v>
          </cell>
          <cell r="E4">
            <v>1</v>
          </cell>
          <cell r="F4" t="str">
            <v/>
          </cell>
          <cell r="G4" t="str">
            <v>NO.1-00-00</v>
          </cell>
          <cell r="H4" t="str">
            <v>NO.1-00-00</v>
          </cell>
        </row>
        <row r="5">
          <cell r="A5">
            <v>5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 xml:space="preserve"> </v>
          </cell>
          <cell r="H5" t="str">
            <v/>
          </cell>
        </row>
        <row r="6">
          <cell r="A6">
            <v>6</v>
          </cell>
          <cell r="B6" t="str">
            <v xml:space="preserve"> </v>
          </cell>
          <cell r="C6">
            <v>0</v>
          </cell>
          <cell r="D6">
            <v>0</v>
          </cell>
          <cell r="E6">
            <v>0</v>
          </cell>
          <cell r="F6" t="str">
            <v xml:space="preserve"> </v>
          </cell>
        </row>
        <row r="7">
          <cell r="A7">
            <v>7</v>
          </cell>
          <cell r="B7" t="str">
            <v xml:space="preserve"> </v>
          </cell>
          <cell r="C7">
            <v>0</v>
          </cell>
          <cell r="D7">
            <v>0</v>
          </cell>
          <cell r="E7">
            <v>0</v>
          </cell>
          <cell r="F7" t="str">
            <v xml:space="preserve"> </v>
          </cell>
        </row>
        <row r="8">
          <cell r="A8">
            <v>8</v>
          </cell>
          <cell r="B8" t="str">
            <v xml:space="preserve"> </v>
          </cell>
          <cell r="C8">
            <v>0</v>
          </cell>
          <cell r="D8">
            <v>0</v>
          </cell>
          <cell r="E8">
            <v>0</v>
          </cell>
          <cell r="F8" t="str">
            <v xml:space="preserve"> 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C25" t="str">
            <v xml:space="preserve"> </v>
          </cell>
          <cell r="D25" t="str">
            <v>NO.1-00-00</v>
          </cell>
          <cell r="E25">
            <v>0</v>
          </cell>
          <cell r="F25">
            <v>0</v>
          </cell>
          <cell r="G25" t="str">
            <v xml:space="preserve"> </v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F26" t="str">
            <v>NO.1-01-00</v>
          </cell>
          <cell r="G26">
            <v>0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/>
          </cell>
          <cell r="G27" t="str">
            <v>NO.1-02-00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/>
          </cell>
          <cell r="G28" t="str">
            <v>NO.1-03-00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F29" t="str">
            <v>NO.1-04-00</v>
          </cell>
          <cell r="G29">
            <v>0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F30" t="str">
            <v>NO.1-05-00</v>
          </cell>
          <cell r="G30">
            <v>0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F31" t="str">
            <v>NO.1-06-00</v>
          </cell>
          <cell r="G31">
            <v>0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F32" t="str">
            <v>NO.1-06-00</v>
          </cell>
          <cell r="G32">
            <v>0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F33" t="str">
            <v>NO.1-07-00</v>
          </cell>
          <cell r="G33">
            <v>0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F34" t="str">
            <v>NO.1-08-00</v>
          </cell>
          <cell r="G34">
            <v>0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/>
          </cell>
          <cell r="D35" t="str">
            <v>SET</v>
          </cell>
          <cell r="E35">
            <v>1</v>
          </cell>
          <cell r="F35" t="str">
            <v>NO.1-09-00</v>
          </cell>
          <cell r="G35">
            <v>0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/>
          </cell>
          <cell r="D36" t="str">
            <v>식</v>
          </cell>
          <cell r="E36">
            <v>1</v>
          </cell>
          <cell r="F36" t="str">
            <v>NO.1-10-00</v>
          </cell>
          <cell r="G36">
            <v>0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 xml:space="preserve"> </v>
          </cell>
          <cell r="G39">
            <v>0</v>
          </cell>
          <cell r="H39" t="str">
            <v xml:space="preserve"> </v>
          </cell>
        </row>
        <row r="40">
          <cell r="A40">
            <v>39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 xml:space="preserve"> </v>
          </cell>
          <cell r="G40">
            <v>0</v>
          </cell>
          <cell r="H40" t="str">
            <v xml:space="preserve"> 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C47" t="str">
            <v>NO.1-1-00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/>
          </cell>
          <cell r="G48" t="str">
            <v>일위대가-1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/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/>
          </cell>
          <cell r="H63" t="str">
            <v/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C69" t="str">
            <v>NO.1-02-00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/>
          </cell>
        </row>
        <row r="71">
          <cell r="B71" t="str">
            <v>MOTOR BRACKET</v>
          </cell>
          <cell r="C71" t="str">
            <v>SET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C76" t="str">
            <v>EA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C80" t="str">
            <v>EA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/>
          </cell>
          <cell r="H84" t="str">
            <v/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C86" t="str">
            <v>M2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/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C91" t="str">
            <v xml:space="preserve"> 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/>
          </cell>
        </row>
        <row r="93">
          <cell r="A93" t="e">
            <v>#REF!</v>
          </cell>
          <cell r="B93" t="str">
            <v>LIMIT SWITCH BOX</v>
          </cell>
          <cell r="C93" t="str">
            <v/>
          </cell>
          <cell r="D93" t="str">
            <v>SET</v>
          </cell>
          <cell r="E93">
            <v>1</v>
          </cell>
          <cell r="F93" t="str">
            <v/>
          </cell>
        </row>
        <row r="94">
          <cell r="A94" t="e">
            <v>#REF!</v>
          </cell>
          <cell r="B94" t="str">
            <v>BUSHING</v>
          </cell>
          <cell r="C94" t="str">
            <v/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/>
          </cell>
          <cell r="D95" t="str">
            <v>EA</v>
          </cell>
          <cell r="E95">
            <v>2</v>
          </cell>
          <cell r="F95" t="str">
            <v/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/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/>
          </cell>
          <cell r="D99" t="str">
            <v>SET</v>
          </cell>
          <cell r="E99">
            <v>1</v>
          </cell>
          <cell r="F99" t="str">
            <v/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</row>
        <row r="102">
          <cell r="A102" t="e">
            <v>#REF!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C113" t="str">
            <v xml:space="preserve"> </v>
          </cell>
          <cell r="D113" t="str">
            <v>NO.1-04-00</v>
          </cell>
          <cell r="E113">
            <v>0</v>
          </cell>
          <cell r="F113">
            <v>0</v>
          </cell>
          <cell r="G113" t="str">
            <v xml:space="preserve"> </v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/>
          </cell>
        </row>
        <row r="115">
          <cell r="A115" t="e">
            <v>#REF!</v>
          </cell>
          <cell r="B115" t="str">
            <v>LIMIT SWITCH BOX</v>
          </cell>
          <cell r="C115" t="str">
            <v/>
          </cell>
          <cell r="D115" t="str">
            <v>SET</v>
          </cell>
          <cell r="E115">
            <v>1</v>
          </cell>
          <cell r="F115" t="str">
            <v/>
          </cell>
        </row>
        <row r="116">
          <cell r="A116" t="e">
            <v>#REF!</v>
          </cell>
          <cell r="B116" t="str">
            <v>BUSHING</v>
          </cell>
          <cell r="C116" t="str">
            <v/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/>
          </cell>
          <cell r="D117" t="str">
            <v>EA</v>
          </cell>
          <cell r="E117">
            <v>2</v>
          </cell>
          <cell r="F117" t="str">
            <v/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/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/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/>
          </cell>
          <cell r="D121" t="str">
            <v>SET</v>
          </cell>
          <cell r="E121">
            <v>1</v>
          </cell>
          <cell r="F121" t="str">
            <v/>
          </cell>
        </row>
        <row r="122">
          <cell r="A122" t="e">
            <v>#REF!</v>
          </cell>
          <cell r="B122" t="str">
            <v>FLAG BOX A'SSY</v>
          </cell>
          <cell r="C122" t="str">
            <v/>
          </cell>
          <cell r="D122" t="str">
            <v>SET</v>
          </cell>
          <cell r="E122">
            <v>1</v>
          </cell>
          <cell r="F122" t="str">
            <v/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B124" t="str">
            <v xml:space="preserve"> </v>
          </cell>
          <cell r="C124" t="str">
            <v xml:space="preserve"> </v>
          </cell>
          <cell r="D124">
            <v>0</v>
          </cell>
          <cell r="E124">
            <v>0</v>
          </cell>
          <cell r="F124" t="str">
            <v xml:space="preserve"> </v>
          </cell>
          <cell r="G124" t="str">
            <v xml:space="preserve"> 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C135" t="str">
            <v>NO.1-05-00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/>
          </cell>
        </row>
        <row r="137">
          <cell r="A137" t="e">
            <v>#REF!</v>
          </cell>
          <cell r="B137" t="str">
            <v>MOTOR BRACKET</v>
          </cell>
          <cell r="C137" t="str">
            <v>SET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C142" t="str">
            <v>EA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C146" t="str">
            <v>EA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C147" t="str">
            <v>EA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C149" t="str">
            <v>M2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B151" t="str">
            <v xml:space="preserve"> </v>
          </cell>
          <cell r="C151">
            <v>0</v>
          </cell>
          <cell r="D151">
            <v>0</v>
          </cell>
          <cell r="E151" t="str">
            <v xml:space="preserve"> </v>
          </cell>
        </row>
        <row r="152">
          <cell r="A152" t="e">
            <v>#REF!</v>
          </cell>
        </row>
        <row r="153">
          <cell r="F153" t="str">
            <v/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C157" t="str">
            <v>NO.1-06-00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/>
          </cell>
        </row>
        <row r="159">
          <cell r="A159" t="e">
            <v>#REF!</v>
          </cell>
          <cell r="B159" t="str">
            <v>MOTOR BRACKET</v>
          </cell>
          <cell r="C159" t="str">
            <v>SET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C164" t="str">
            <v>EA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C168" t="str">
            <v>EA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C170" t="str">
            <v>M2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B172" t="str">
            <v xml:space="preserve"> </v>
          </cell>
          <cell r="C172">
            <v>0</v>
          </cell>
          <cell r="D172">
            <v>0</v>
          </cell>
          <cell r="E172" t="str">
            <v xml:space="preserve"> </v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B176" t="str">
            <v xml:space="preserve"> </v>
          </cell>
          <cell r="C176">
            <v>0</v>
          </cell>
          <cell r="D176">
            <v>0</v>
          </cell>
          <cell r="E176">
            <v>0</v>
          </cell>
          <cell r="F176" t="str">
            <v xml:space="preserve"> 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C179" t="str">
            <v>NO.1-07-00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C185" t="str">
            <v>M2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B187" t="str">
            <v xml:space="preserve"> </v>
          </cell>
          <cell r="C187">
            <v>0</v>
          </cell>
          <cell r="D187">
            <v>0</v>
          </cell>
          <cell r="E187" t="str">
            <v xml:space="preserve"> </v>
          </cell>
        </row>
        <row r="191">
          <cell r="F191" t="str">
            <v/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B200" t="str">
            <v>293KG=0.293TON</v>
          </cell>
          <cell r="C200">
            <v>0</v>
          </cell>
          <cell r="D200">
            <v>0</v>
          </cell>
          <cell r="E200">
            <v>0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C201" t="str">
            <v>NO.1-08-00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C207" t="str">
            <v>EA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C223" t="str">
            <v xml:space="preserve"> </v>
          </cell>
          <cell r="D223" t="str">
            <v/>
          </cell>
          <cell r="E223" t="str">
            <v/>
          </cell>
          <cell r="F223" t="str">
            <v/>
          </cell>
          <cell r="G223">
            <v>0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/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/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/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/>
          </cell>
        </row>
        <row r="231">
          <cell r="A231" t="e">
            <v>#REF!</v>
          </cell>
          <cell r="B231" t="str">
            <v>PILOT LAMP</v>
          </cell>
          <cell r="C231" t="str">
            <v/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C232" t="str">
            <v>EA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/>
          </cell>
        </row>
        <row r="236">
          <cell r="A236" t="e">
            <v>#REF!</v>
          </cell>
          <cell r="B236" t="str">
            <v>FUSE/SOCKET</v>
          </cell>
          <cell r="C236" t="str">
            <v/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/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/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G243" t="str">
            <v xml:space="preserve"> </v>
          </cell>
          <cell r="H243" t="str">
            <v/>
          </cell>
        </row>
        <row r="245">
          <cell r="A245" t="e">
            <v>#REF!</v>
          </cell>
          <cell r="B245" t="str">
            <v>공사명: CONTROL BOARD</v>
          </cell>
          <cell r="C245" t="str">
            <v>NO.1-10-00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/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/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/>
          </cell>
          <cell r="C253" t="str">
            <v xml:space="preserve"> </v>
          </cell>
          <cell r="D253" t="str">
            <v/>
          </cell>
          <cell r="E253" t="str">
            <v/>
          </cell>
          <cell r="F253" t="str">
            <v/>
          </cell>
        </row>
        <row r="254">
          <cell r="A254" t="e">
            <v>#REF!</v>
          </cell>
          <cell r="B254" t="str">
            <v/>
          </cell>
          <cell r="C254" t="str">
            <v xml:space="preserve"> </v>
          </cell>
          <cell r="D254" t="str">
            <v/>
          </cell>
          <cell r="E254" t="str">
            <v/>
          </cell>
          <cell r="F254" t="str">
            <v/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B262" t="str">
            <v xml:space="preserve"> </v>
          </cell>
          <cell r="C262" t="str">
            <v xml:space="preserve"> </v>
          </cell>
          <cell r="D262">
            <v>0</v>
          </cell>
          <cell r="E262">
            <v>0</v>
          </cell>
          <cell r="F262">
            <v>0</v>
          </cell>
          <cell r="G262" t="str">
            <v xml:space="preserve"> </v>
          </cell>
          <cell r="H262" t="str">
            <v xml:space="preserve"> </v>
          </cell>
        </row>
        <row r="263">
          <cell r="A263" t="e">
            <v>#REF!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C267" t="str">
            <v>일위대가-1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/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/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/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/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/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/>
          </cell>
          <cell r="D287" t="str">
            <v>SET</v>
          </cell>
          <cell r="E287">
            <v>1</v>
          </cell>
          <cell r="F287" t="str">
            <v/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내역"/>
      <sheetName val="토공"/>
      <sheetName val="구조"/>
      <sheetName val="하도급계획서"/>
      <sheetName val="하도급사항"/>
      <sheetName val="내역서별지"/>
      <sheetName val="경"/>
      <sheetName val="Macro(차단기)"/>
      <sheetName val="충주"/>
      <sheetName val="부대내역"/>
      <sheetName val="ABUT수량-A1"/>
      <sheetName val="건축공사"/>
      <sheetName val="서해안(투찰)"/>
      <sheetName val="입고장부 (4)"/>
      <sheetName val="JUCKEYK"/>
      <sheetName val="갑지(추정)"/>
      <sheetName val="Sheet2"/>
      <sheetName val="대공종"/>
      <sheetName val="개발운영비청구"/>
      <sheetName val="공량산출서"/>
      <sheetName val="입찰안"/>
      <sheetName val="내역서"/>
      <sheetName val="전기일위목록"/>
      <sheetName val="A 견적"/>
      <sheetName val="사전공사"/>
      <sheetName val="결과조달"/>
      <sheetName val="철근집계표"/>
      <sheetName val="우수"/>
      <sheetName val="계산동 (3)"/>
      <sheetName val="Languages"/>
      <sheetName val="POOM_MOTO"/>
      <sheetName val="POOM_MOTO2"/>
      <sheetName val="용량(1-2)"/>
      <sheetName val="정부노임단가"/>
      <sheetName val="노임"/>
      <sheetName val="cmos7410"/>
      <sheetName val="하수급견적대비"/>
      <sheetName val="빌딩 안내"/>
      <sheetName val="COPING"/>
      <sheetName val="설 계"/>
      <sheetName val="기둥(원형)"/>
      <sheetName val="Stem Footing"/>
      <sheetName val="실행철강하도"/>
      <sheetName val="Apt내역"/>
      <sheetName val="부대시설"/>
      <sheetName val="실행비교"/>
      <sheetName val="화재 탐지 설비"/>
      <sheetName val="우각부보강"/>
      <sheetName val="Sheet1"/>
      <sheetName val="총계"/>
      <sheetName val="차액보증"/>
      <sheetName val="7)화재 탐지 설비"/>
      <sheetName val="견적보고"/>
      <sheetName val="표지"/>
      <sheetName val="COVER"/>
      <sheetName val="화재_탐지_설비"/>
      <sheetName val="설_계"/>
      <sheetName val="Stem_Footing"/>
      <sheetName val="#REF"/>
      <sheetName val="경비2내역"/>
      <sheetName val="단면치수"/>
      <sheetName val="공사개요"/>
      <sheetName val="토사(PE)"/>
      <sheetName val="수량산출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조도"/>
      <sheetName val="부하"/>
      <sheetName val="동력"/>
      <sheetName val="변압기"/>
      <sheetName val="발전기"/>
      <sheetName val="간선"/>
      <sheetName val="APT"/>
      <sheetName val="도체종-상수표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#REF"/>
      <sheetName val="DUT-BAT1"/>
      <sheetName val="504전기실 동부하-L"/>
      <sheetName val="GEN"/>
      <sheetName val="전기자료"/>
      <sheetName val="동부하-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설건물"/>
      <sheetName val="시추조사비"/>
      <sheetName val="측량조사수량산출근거"/>
      <sheetName val="측량수량집계"/>
      <sheetName val="가도공"/>
      <sheetName val="precast"/>
      <sheetName val="감독차량비"/>
      <sheetName val="시험비(선정)"/>
      <sheetName val="시험비(관리)"/>
      <sheetName val="교통관리비"/>
      <sheetName val="가도표지판"/>
      <sheetName val="EQT-EST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시행후면적"/>
      <sheetName val="1안"/>
      <sheetName val="N賃率-職"/>
      <sheetName val="송라초중학교(final)"/>
      <sheetName val="매립"/>
      <sheetName val="2-2.매출분석"/>
      <sheetName val="원가계산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"/>
      <sheetName val="1안"/>
      <sheetName val="2안"/>
      <sheetName val="3안"/>
      <sheetName val="수량산출"/>
      <sheetName val="I一般比"/>
      <sheetName val="직재"/>
      <sheetName val="단가"/>
      <sheetName val="화전내"/>
      <sheetName val="WP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종합경제"/>
      <sheetName val="종합경제 (상철)"/>
      <sheetName val="간지"/>
      <sheetName val="목차"/>
      <sheetName val="단가대비-1-25"/>
      <sheetName val="외함-원가산출-26"/>
      <sheetName val="외함-원가계산-27-42"/>
      <sheetName val="외함-노무비-43"/>
      <sheetName val="일위대가-45"/>
      <sheetName val="시간당임율산출표-46"/>
      <sheetName val="이면자재산출내역-47-50"/>
      <sheetName val="업체별실노무공수산출 -51"/>
      <sheetName val="현장실모무공수종합(평균)결과표 -52"/>
      <sheetName val="노무산출--54"/>
      <sheetName val="노무비-55"/>
      <sheetName val="운반비-124"/>
      <sheetName val="수량산출"/>
      <sheetName val="데이타"/>
      <sheetName val="식재인부"/>
      <sheetName val="내역서1-2"/>
      <sheetName val="관급"/>
      <sheetName val="단가산출서 (2)"/>
      <sheetName val="단가산출서"/>
      <sheetName val="설계예시"/>
      <sheetName val="간접재료비산출표-27-30"/>
      <sheetName val="잡비계산"/>
      <sheetName val="신우"/>
      <sheetName val="중기사용료"/>
      <sheetName val="조명율표"/>
      <sheetName val="공사개요"/>
      <sheetName val="재료비"/>
      <sheetName val="샘플표지"/>
      <sheetName val="내역서"/>
      <sheetName val="I一般比"/>
      <sheetName val="단가 및 재료비"/>
      <sheetName val="중기사용료산출근거"/>
      <sheetName val="내역서(시설)"/>
      <sheetName val="간접"/>
      <sheetName val="1,2공구원가계산서"/>
      <sheetName val="2공구산출내역"/>
      <sheetName val="1공구산출내역서"/>
      <sheetName val="1안"/>
      <sheetName val="Sheet2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수량계산서 집계표(가설 신설 및 철거-을지로3가 2호선)"/>
      <sheetName val="공종"/>
      <sheetName val="수량계산서 집계표(신설-을지로3가 2호선)"/>
      <sheetName val="수량계산서 집계표(철거-을지로3가 2호선)"/>
      <sheetName val="금액내역서"/>
      <sheetName val="설직재-1"/>
      <sheetName val="N賃率-職"/>
      <sheetName val="대치판정"/>
      <sheetName val="기본일위"/>
      <sheetName val="덕전리"/>
      <sheetName val="노무비"/>
      <sheetName val="제직재"/>
      <sheetName val="수로BOX"/>
      <sheetName val="99주공-수배증빙자료"/>
      <sheetName val="참조"/>
      <sheetName val="케이블류 OLD"/>
      <sheetName val="노임이"/>
      <sheetName val="22전선(P)"/>
      <sheetName val="22전선(L)"/>
      <sheetName val="22전선(R)"/>
      <sheetName val="간선계산"/>
      <sheetName val="직재"/>
      <sheetName val="재집"/>
      <sheetName val="#REF"/>
      <sheetName val="9GNG운반"/>
      <sheetName val="코드"/>
      <sheetName val="반별DATA"/>
      <sheetName val="WORK"/>
      <sheetName val="대비표(토공1안)"/>
      <sheetName val="입찰안"/>
      <sheetName val="Sheet1"/>
      <sheetName val="6호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0"/>
      <sheetName val="PIPE"/>
      <sheetName val="을-1"/>
      <sheetName val="수량산출"/>
      <sheetName val="중기사용료산출근거"/>
      <sheetName val="단가 및 재료비"/>
      <sheetName val="공정집계_국별"/>
      <sheetName val="설계명세서"/>
      <sheetName val="환경기계공정표 (3)"/>
      <sheetName val="말뚝지지력산정"/>
      <sheetName val="일(4)"/>
      <sheetName val="기본단가표"/>
      <sheetName val="간지"/>
      <sheetName val="N賃率-職"/>
      <sheetName val="용수량(생활용수)"/>
      <sheetName val="갑지"/>
      <sheetName val="원가계산서"/>
      <sheetName val="토적표"/>
      <sheetName val="내역서1999.8최종"/>
      <sheetName val="일위대가"/>
      <sheetName val="H-PILE수량집계"/>
      <sheetName val="정공공사"/>
      <sheetName val="건강연금보험"/>
      <sheetName val="고용보험"/>
      <sheetName val="물가발표일"/>
      <sheetName val="산재보험"/>
      <sheetName val="실적공사비발표일"/>
      <sheetName val="안전관리"/>
      <sheetName val="장비기준"/>
      <sheetName val="조경수목"/>
      <sheetName val="퇴직공제부금"/>
      <sheetName val="평균노임"/>
      <sheetName val="I一般比"/>
      <sheetName val="sheet1"/>
      <sheetName val="단가표"/>
      <sheetName val="지급자재"/>
      <sheetName val="구체"/>
      <sheetName val="좌측날개벽"/>
      <sheetName val="우측날개벽"/>
      <sheetName val="Total"/>
      <sheetName val="골조시행"/>
      <sheetName val="개산공사비"/>
      <sheetName val="재료비"/>
      <sheetName val="데이타"/>
      <sheetName val="식재인부"/>
      <sheetName val="금액내역서"/>
      <sheetName val="설직재-1"/>
      <sheetName val="집계표"/>
      <sheetName val="인제내역"/>
      <sheetName val="노무비"/>
      <sheetName val="00노임기준"/>
      <sheetName val="역T형교대(말뚝기초)"/>
      <sheetName val="99노임기준"/>
      <sheetName val="공통(20-91)"/>
      <sheetName val="setup"/>
      <sheetName val="bm(CIcable)"/>
      <sheetName val="건축"/>
      <sheetName val="list"/>
      <sheetName val="총괄내역"/>
      <sheetName val="교통대책내역"/>
      <sheetName val="단가대비표"/>
      <sheetName val="일위"/>
      <sheetName val="#REF"/>
      <sheetName val="내역서2안"/>
      <sheetName val="전기"/>
      <sheetName val="덕전리"/>
      <sheetName val="건축-물가변동"/>
      <sheetName val="____00"/>
      <sheetName val="8.석축단위(H=1.5M)"/>
      <sheetName val="COPING-1"/>
      <sheetName val="역T형교대-2수량"/>
      <sheetName val="1.일위대가"/>
      <sheetName val="실행철강하도"/>
      <sheetName val="중기사용료"/>
      <sheetName val="수량산출(음암)"/>
      <sheetName val="결재갑지"/>
      <sheetName val="6호기"/>
      <sheetName val="EQ9900000(내역서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기계획"/>
      <sheetName val="통신계획"/>
      <sheetName val="관리동계획"/>
      <sheetName val="전시관계획"/>
      <sheetName val="Sheet3 (2)"/>
      <sheetName val="Sheet1"/>
      <sheetName val="Sheet3"/>
      <sheetName val="2공구산출내역"/>
      <sheetName val="#REF"/>
      <sheetName val="직노"/>
      <sheetName val="I一般比"/>
      <sheetName val="J直材4"/>
      <sheetName val="설직재-1"/>
      <sheetName val="집계"/>
      <sheetName val="N賃率-職"/>
      <sheetName val="일위"/>
      <sheetName val="기본일위"/>
      <sheetName val="내역서2안"/>
      <sheetName val="패널"/>
      <sheetName val="홍보비디오"/>
      <sheetName val="경산"/>
      <sheetName val="실행내역"/>
      <sheetName val="제직재"/>
      <sheetName val="전기"/>
      <sheetName val="공통(20-91)"/>
      <sheetName val="중기사용료"/>
      <sheetName val="HANDHOLE(2)"/>
      <sheetName val="PAD TR보호대기초"/>
      <sheetName val="가로등기초"/>
      <sheetName val="2"/>
      <sheetName val="시공계획"/>
      <sheetName val="수량산출"/>
      <sheetName val="1,2공구원가계산서"/>
      <sheetName val="공정집계_국별"/>
      <sheetName val="일위대가"/>
      <sheetName val="갑지"/>
      <sheetName val="집계표"/>
      <sheetName val="장비종합부표"/>
      <sheetName val="집계표_식재"/>
      <sheetName val="내역서"/>
      <sheetName val="부표"/>
      <sheetName val="중기조종사 단위단가"/>
      <sheetName val="내역서1999.8최종"/>
      <sheetName val="_REF"/>
      <sheetName val="기계경비산출기준"/>
      <sheetName val="6호기"/>
      <sheetName val="일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유"/>
      <sheetName val="#REF"/>
      <sheetName val="실행내역"/>
      <sheetName val="경산"/>
      <sheetName val="직노"/>
      <sheetName val="내역서2안"/>
      <sheetName val="목록"/>
      <sheetName val="총괄"/>
      <sheetName val="공통(20-91)"/>
      <sheetName val="기본일위"/>
      <sheetName val="표지"/>
      <sheetName val="샘플표지"/>
      <sheetName val="_REF"/>
      <sheetName val="총괄내역서"/>
      <sheetName val="원가계산"/>
      <sheetName val="내역서1999.8최종"/>
      <sheetName val="일위대가표"/>
      <sheetName val="내역"/>
      <sheetName val="경율산정"/>
      <sheetName val="전기"/>
      <sheetName val="내역서"/>
      <sheetName val="노임단가"/>
      <sheetName val="Sheet2"/>
      <sheetName val="Sheet1"/>
      <sheetName val="I一般比"/>
      <sheetName val="대비2"/>
      <sheetName val="인사자료총집계"/>
      <sheetName val="단위단가"/>
      <sheetName val="일위대가"/>
      <sheetName val="설계산출기초"/>
      <sheetName val="도급예산내역서봉투"/>
      <sheetName val="공사원가계산서"/>
      <sheetName val="기계경비(시간당)"/>
      <sheetName val="효성CB 1P기초"/>
      <sheetName val="설계산출표지"/>
      <sheetName val="DATA"/>
      <sheetName val="도급예산내역서총괄표"/>
      <sheetName val="램머"/>
      <sheetName val="단가조사"/>
      <sheetName val="Baby일위대가"/>
      <sheetName val="노임"/>
      <sheetName val="분전함신설"/>
      <sheetName val="단가산출"/>
      <sheetName val="자재단가"/>
      <sheetName val="을부담운반비"/>
      <sheetName val="운반비산출"/>
      <sheetName val="접지1종"/>
      <sheetName val="조명율표"/>
      <sheetName val="단가"/>
      <sheetName val="간선계산"/>
      <sheetName val="전기일위대가"/>
      <sheetName val="데이타"/>
      <sheetName val="ITEM"/>
      <sheetName val="조도계산서 (도서)"/>
      <sheetName val="부하(성남)"/>
      <sheetName val="부하계산서"/>
      <sheetName val="동력부하(도산)"/>
      <sheetName val="Macro(차단기)"/>
      <sheetName val="터널조도"/>
      <sheetName val="J直材4"/>
      <sheetName val="N賃率-職"/>
      <sheetName val="수량산출"/>
      <sheetName val="기계경비산출기준"/>
      <sheetName val="집계"/>
      <sheetName val="중기사용료"/>
      <sheetName val="직재"/>
      <sheetName val="일위대가(4층원격)"/>
      <sheetName val="일위대가목록"/>
      <sheetName val="홍보비디오"/>
      <sheetName val="조명시설"/>
      <sheetName val="유림총괄"/>
      <sheetName val="설직재-1"/>
      <sheetName val="설계조건"/>
      <sheetName val="경영"/>
      <sheetName val="98년"/>
      <sheetName val="실적"/>
      <sheetName val="1차 내역서"/>
      <sheetName val="원가계산서"/>
      <sheetName val="1안"/>
      <sheetName val="우수받이"/>
      <sheetName val="판매시설"/>
      <sheetName val="건축일위"/>
      <sheetName val="그라우팅일위"/>
      <sheetName val="소비자가"/>
      <sheetName val="소방사항"/>
      <sheetName val="철거"/>
      <sheetName val="일위"/>
      <sheetName val="패널"/>
      <sheetName val="제직재"/>
      <sheetName val="실행"/>
      <sheetName val="원가"/>
      <sheetName val="danga"/>
      <sheetName val="ilch"/>
      <sheetName val="소요량"/>
      <sheetName val="공종별수량집계"/>
      <sheetName val="성곽내역서"/>
      <sheetName val="공정집계_국별"/>
      <sheetName val="BID"/>
      <sheetName val="파일의이용"/>
      <sheetName val="유림골조"/>
      <sheetName val="비교1"/>
      <sheetName val="부속동"/>
      <sheetName val="인테리어세부내역"/>
      <sheetName val="피엘"/>
      <sheetName val="index"/>
      <sheetName val="수리보고서비"/>
      <sheetName val="갑지"/>
      <sheetName val="견적단가"/>
      <sheetName val="단가표"/>
      <sheetName val="원가data"/>
      <sheetName val="공사개요"/>
      <sheetName val="Sheet4"/>
      <sheetName val="배수관공"/>
      <sheetName val="측구공"/>
      <sheetName val="FORM-0"/>
      <sheetName val="예산서"/>
      <sheetName val="견"/>
      <sheetName val="단면가정"/>
      <sheetName val="중동공구"/>
      <sheetName val="VXXXXXXX"/>
      <sheetName val="ECSYSTEM"/>
      <sheetName val="ECSYSTEM_2"/>
      <sheetName val="ECSYSTEM_3"/>
      <sheetName val="간노비"/>
      <sheetName val="경비"/>
      <sheetName val="산재"/>
      <sheetName val="산재비율"/>
      <sheetName val="고용"/>
      <sheetName val="배부"/>
      <sheetName val="완성1"/>
      <sheetName val="완성2"/>
      <sheetName val="일반"/>
      <sheetName val="일반비율"/>
      <sheetName val="이윤"/>
      <sheetName val="이윤비율"/>
      <sheetName val="출력제외----"/>
      <sheetName val="안전"/>
      <sheetName val="안전비율"/>
      <sheetName val="내역2"/>
      <sheetName val="목록2"/>
      <sheetName val="단가2"/>
      <sheetName val="일위2"/>
      <sheetName val="준설산출근거"/>
      <sheetName val="퇴직"/>
      <sheetName val="건강"/>
      <sheetName val="연금"/>
      <sheetName val="노인"/>
      <sheetName val="중기일위대가"/>
      <sheetName val="배수공1"/>
      <sheetName val="실행(ALT1)"/>
      <sheetName val="유지관리비산출"/>
      <sheetName val="설계총괄표"/>
      <sheetName val="기둥(원형)"/>
      <sheetName val="한강운반비"/>
      <sheetName val="BASIC (2)"/>
      <sheetName val="식재인부"/>
      <sheetName val="설비원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표세부명세"/>
      <sheetName val="은행"/>
      <sheetName val="양식"/>
      <sheetName val="총괄"/>
      <sheetName val="가리봉pro"/>
      <sheetName val="복합pro"/>
      <sheetName val="연립pro"/>
      <sheetName val="부산1pro"/>
      <sheetName val="경상집계"/>
      <sheetName val="경상총괄"/>
      <sheetName val="수지총괄"/>
      <sheetName val="수지집계"/>
      <sheetName val="양도손익"/>
      <sheetName val="양도손익총괄"/>
      <sheetName val="양도수지집계"/>
      <sheetName val="양도수지총괄"/>
      <sheetName val="부산2pro"/>
      <sheetName val="석관pro"/>
      <sheetName val="수원pro"/>
      <sheetName val="은행pro"/>
      <sheetName val="잠원PRO"/>
      <sheetName val="홍은pro"/>
      <sheetName val="원주pro"/>
      <sheetName val="이천pro"/>
      <sheetName val="창현pro"/>
      <sheetName val="춘천pro"/>
      <sheetName val="오남2차pro"/>
      <sheetName val="창신PRO"/>
      <sheetName val="서곡PRO"/>
      <sheetName val="연성pro"/>
      <sheetName val="팔달pro"/>
      <sheetName val="병점PRO"/>
      <sheetName val="잠원"/>
      <sheetName val="가리봉동"/>
      <sheetName val="석관"/>
      <sheetName val="홍은"/>
      <sheetName val="이천"/>
      <sheetName val="부산"/>
      <sheetName val="부산2"/>
      <sheetName val="창현"/>
      <sheetName val="수원"/>
      <sheetName val="자금추정"/>
      <sheetName val="콘도손익"/>
      <sheetName val="장림"/>
      <sheetName val="장림전제"/>
      <sheetName val="Sheet2"/>
      <sheetName val="Sheet3"/>
      <sheetName val="공문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입찰안"/>
      <sheetName val="TR제작사양"/>
      <sheetName val="노임이"/>
      <sheetName val="공통가설"/>
      <sheetName val="첨부1"/>
      <sheetName val="간접"/>
      <sheetName val="집계표"/>
      <sheetName val="수입"/>
      <sheetName val="수정시산표"/>
      <sheetName val="현금흐름"/>
      <sheetName val="COL"/>
      <sheetName val="손익분석"/>
      <sheetName val="관로내역원"/>
      <sheetName val="손익"/>
      <sheetName val="SUMMARY"/>
      <sheetName val="PAINT"/>
      <sheetName val="CTEMCOST"/>
      <sheetName val="ELECTRIC"/>
      <sheetName val="A4288"/>
      <sheetName val="자바라1"/>
      <sheetName val="C-A(취합)파리"/>
      <sheetName val="SG"/>
      <sheetName val="주택"/>
      <sheetName val="주택(백만원)"/>
      <sheetName val="손익기01"/>
      <sheetName val="Sheet1"/>
      <sheetName val="동선(을)"/>
      <sheetName val="신공항A-9(원가수정)"/>
      <sheetName val="KUNGDEVI"/>
      <sheetName val="전계가"/>
      <sheetName val="예가표"/>
      <sheetName val="원가계산서"/>
      <sheetName val="금액내역서"/>
      <sheetName val="인사자료총집계"/>
      <sheetName val="그래프"/>
      <sheetName val="GDP"/>
      <sheetName val="5Traffic1"/>
      <sheetName val="부문인원3"/>
      <sheetName val="설계내역서"/>
      <sheetName val="공사개요"/>
      <sheetName val="실행내역"/>
      <sheetName val="내역"/>
      <sheetName val="시멘트"/>
      <sheetName val="현장관리비"/>
      <sheetName val="감독1130"/>
      <sheetName val="CC Down load 0716"/>
      <sheetName val="화물2팀"/>
      <sheetName val="변경실행(2차) "/>
      <sheetName val="bm(CIcable)"/>
      <sheetName val="금융"/>
      <sheetName val="결재인"/>
      <sheetName val="외주수리비"/>
      <sheetName val="계류장사용료"/>
      <sheetName val="정비재료비"/>
      <sheetName val="지상조업료"/>
      <sheetName val="AT"/>
      <sheetName val="B777"/>
      <sheetName val="신공항"/>
      <sheetName val="JJ"/>
      <sheetName val="잡유비"/>
      <sheetName val="MA"/>
      <sheetName val="MC"/>
      <sheetName val="ME"/>
      <sheetName val="MF"/>
      <sheetName val="MI"/>
      <sheetName val="MT"/>
      <sheetName val="QA"/>
      <sheetName val="01"/>
      <sheetName val="단가"/>
      <sheetName val="유림골조"/>
      <sheetName val="공통비총괄표"/>
      <sheetName val="SCHEDULE"/>
      <sheetName val="나.출고"/>
      <sheetName val="나.입고"/>
      <sheetName val="8월차잔"/>
      <sheetName val="유동성사채"/>
      <sheetName val="3계정별(고속)"/>
      <sheetName val="고속"/>
      <sheetName val="고속목표"/>
      <sheetName val="09년인건비(고속)"/>
      <sheetName val="3계정별(자동주유기)"/>
      <sheetName val="자동주유기"/>
      <sheetName val="자동주유목표"/>
      <sheetName val="고속합산"/>
      <sheetName val="고속합산목표"/>
      <sheetName val="3계정별(속리산)"/>
      <sheetName val="속리산"/>
      <sheetName val="속리산목표"/>
      <sheetName val="09년 인건비(속리산)"/>
      <sheetName val="고속속리산"/>
      <sheetName val="고속속리산목표"/>
      <sheetName val="직행"/>
      <sheetName val="직행목표"/>
      <sheetName val="합산"/>
      <sheetName val="합산목표"/>
      <sheetName val="속리산제외"/>
      <sheetName val="속리산제외목표"/>
      <sheetName val="09년월별예산(운송)"/>
      <sheetName val="합산목표(감가+57.5)"/>
      <sheetName val="APT"/>
      <sheetName val="공사비집계"/>
      <sheetName val="산근"/>
      <sheetName val="노무비"/>
      <sheetName val="여흥"/>
      <sheetName val="호프"/>
      <sheetName val="b_balju (2)"/>
      <sheetName val="b_gunmul"/>
      <sheetName val="  한국 AMP ASP-23 판매가격  "/>
      <sheetName val="#REF"/>
      <sheetName val="일위대가표"/>
      <sheetName val="JUCKEYK"/>
      <sheetName val="기성청구 공문"/>
      <sheetName val="IW-LIST"/>
      <sheetName val="내역서"/>
      <sheetName val="2연암거"/>
      <sheetName val="경사수로집계표"/>
      <sheetName val="경사수로"/>
      <sheetName val="진입교량"/>
      <sheetName val="기계경비(시간당)"/>
      <sheetName val="램머"/>
      <sheetName val="노임단가"/>
      <sheetName val="982월원안"/>
      <sheetName val="ABUT수량-A1"/>
      <sheetName val="갑지(추정)"/>
      <sheetName val="견적의뢰"/>
      <sheetName val="중기조종사 단위단가"/>
      <sheetName val="화의-현금흐름"/>
      <sheetName val="감가상각"/>
      <sheetName val="DATA"/>
      <sheetName val="실적공사"/>
      <sheetName val="방배동내역(리라)"/>
      <sheetName val="기본DATA"/>
      <sheetName val="추가예산"/>
      <sheetName val="시산표(매출조정전)"/>
      <sheetName val="요약"/>
      <sheetName val="MIBK원단위"/>
      <sheetName val="RECIMAKE"/>
      <sheetName val="Proposal"/>
      <sheetName val="7 (2)"/>
      <sheetName val="SM1-09"/>
      <sheetName val="SM2-09"/>
      <sheetName val="BD-09"/>
      <sheetName val="물량표"/>
      <sheetName val="Calen"/>
      <sheetName val="Sheet13"/>
      <sheetName val="Sheet14"/>
      <sheetName val="6PILE  (돌출)"/>
      <sheetName val="업무처리전"/>
      <sheetName val="woo(mac)"/>
      <sheetName val="A-4"/>
      <sheetName val="CAUDIT"/>
      <sheetName val="실행철강하도"/>
      <sheetName val="Variables"/>
      <sheetName val="제조원가 원단위 분석"/>
      <sheetName val="종합표양식(품의 &amp; 입고)_2"/>
      <sheetName val="상각스케쥴(조정)"/>
      <sheetName val="총괄내역서"/>
      <sheetName val="원가관리 (동월대비)"/>
      <sheetName val="금융비용"/>
      <sheetName val="장기대여금1"/>
      <sheetName val="Total"/>
      <sheetName val="조명시설"/>
      <sheetName val="SIL98"/>
      <sheetName val="재료"/>
      <sheetName val="예정(3)"/>
      <sheetName val="동원(3)"/>
      <sheetName val="MIJIBI"/>
      <sheetName val="45,46"/>
      <sheetName val="원가계산하도"/>
      <sheetName val="공통부대관리"/>
      <sheetName val="총내역서"/>
      <sheetName val="수주현황2월"/>
      <sheetName val="2.총괄표"/>
      <sheetName val="익월수주전망"/>
      <sheetName val="입찰내역서"/>
      <sheetName val="일위대가"/>
      <sheetName val="점수계산1-2"/>
      <sheetName val="LinerWt"/>
      <sheetName val="영동(D)"/>
      <sheetName val="조경"/>
      <sheetName val="역T형"/>
      <sheetName val="SO416"/>
      <sheetName val="개발비자산성검토"/>
      <sheetName val="가공MH"/>
      <sheetName val="08년(Form1)"/>
      <sheetName val="XZLC004_PART2"/>
      <sheetName val="XZLC003_PART1"/>
      <sheetName val="손익현황"/>
      <sheetName val="현황CODE"/>
      <sheetName val="980731"/>
      <sheetName val="광곡세부내역"/>
      <sheetName val="S&amp;R"/>
      <sheetName val="93"/>
      <sheetName val="토목검측서"/>
      <sheetName val="2-2.매출분석"/>
      <sheetName val="A-100전제"/>
      <sheetName val="몰드시스템 리스트"/>
      <sheetName val="정비손익"/>
      <sheetName val="200"/>
      <sheetName val="Borrower"/>
      <sheetName val="원가(통신)"/>
      <sheetName val="중요02월25일"/>
      <sheetName val="정산표"/>
      <sheetName val="월말명세0912"/>
      <sheetName val="11.외화채무증권(AFS,HTM)08"/>
      <sheetName val="Hedge09"/>
      <sheetName val="13.감액TEST_08"/>
      <sheetName val="해외채권"/>
      <sheetName val="BS09"/>
      <sheetName val="단가추이"/>
      <sheetName val="경유량추이"/>
      <sheetName val="단가산출"/>
      <sheetName val="Sheet1 (2)"/>
      <sheetName val="표지"/>
      <sheetName val="설비원가"/>
      <sheetName val="대비표"/>
      <sheetName val="골조시행"/>
      <sheetName val="37개월"/>
      <sheetName val="주형"/>
      <sheetName val="단가표"/>
      <sheetName val="12년 CF(9월)"/>
      <sheetName val="1_종합손익(도급)"/>
      <sheetName val="1_종합손익(주택,개발)"/>
      <sheetName val="2_실행예산"/>
      <sheetName val="2_2과부족"/>
      <sheetName val="2_3원가절감"/>
      <sheetName val="8_외주비집행현황"/>
      <sheetName val="9_자재비"/>
      <sheetName val="10_현장집행"/>
      <sheetName val="3_추가원가"/>
      <sheetName val="3_추가원가_(2)"/>
      <sheetName val="4_사전공사"/>
      <sheetName val="5_추정공사비"/>
      <sheetName val="6_금융비용"/>
      <sheetName val="7_공사비집행현황(총괄)"/>
      <sheetName val="11_1생산성"/>
      <sheetName val="11_2인원산출"/>
      <sheetName val="미드수량"/>
      <sheetName val="참조"/>
      <sheetName val="DATE"/>
      <sheetName val="D-623D"/>
      <sheetName val="BQMPALOC"/>
      <sheetName val="현장지지물물량"/>
      <sheetName val="세부내역서"/>
      <sheetName val="sum1 (2)"/>
      <sheetName val="적격"/>
      <sheetName val="입찰보고"/>
      <sheetName val="지점장"/>
      <sheetName val="물량표(신)"/>
      <sheetName val="대공종"/>
      <sheetName val="부서코드표"/>
      <sheetName val="97년추정손익계산서"/>
      <sheetName val="업무연락"/>
      <sheetName val="Ethylene"/>
      <sheetName val="월별매출"/>
      <sheetName val="ChlorAlkali"/>
      <sheetName val="VXXXXXXX"/>
      <sheetName val="slipsumpR"/>
      <sheetName val="RE9604"/>
      <sheetName val="평가제외"/>
      <sheetName val="13월별BS"/>
      <sheetName val="집행내역"/>
      <sheetName val="하수급견적대비"/>
      <sheetName val="참조시트"/>
      <sheetName val="실행간접비용"/>
      <sheetName val="회사정보"/>
      <sheetName val="입찰내역 발주처 양식"/>
      <sheetName val="3.바닥판설계"/>
      <sheetName val="설치원가"/>
      <sheetName val="직재"/>
      <sheetName val="PAD TR보호대기초"/>
      <sheetName val="HANDHOLE(2)"/>
      <sheetName val="가로등기초"/>
      <sheetName val="Project Brief"/>
      <sheetName val="건축내역"/>
      <sheetName val="ADR"/>
      <sheetName val="단가(반정3교-원주)"/>
      <sheetName val="GAEYO"/>
      <sheetName val="CC_Down_load_0716"/>
      <sheetName val="변경실행(2차)_"/>
      <sheetName val="나_출고"/>
      <sheetName val="나_입고"/>
      <sheetName val="09년_인건비(속리산)"/>
      <sheetName val="합산목표(감가+57_5)"/>
      <sheetName val="기성청구_공문"/>
      <sheetName val="부하계산서"/>
      <sheetName val="재고현황"/>
      <sheetName val="INPUT"/>
      <sheetName val="504전기실 동부하-L"/>
      <sheetName val="Sheet15"/>
      <sheetName val="Sheet9"/>
      <sheetName val="DUT-BAT1"/>
      <sheetName val="산출근거"/>
      <sheetName val="일위(토목)"/>
      <sheetName val="_x0018__x0000_"/>
      <sheetName val=""/>
      <sheetName val="적용건축"/>
      <sheetName val="품셈TABLE"/>
      <sheetName val="表21 净利润调节表"/>
      <sheetName val="발행제기"/>
      <sheetName val="2.대외공문"/>
      <sheetName val="BEST"/>
      <sheetName val="통장출금액"/>
      <sheetName val="카메라"/>
      <sheetName val="실적"/>
      <sheetName val="YES-T"/>
      <sheetName val="자금추ȕ"/>
      <sheetName val="공사내역"/>
      <sheetName val="주현(해보)"/>
      <sheetName val="주현(영광)"/>
      <sheetName val="2.주요계수총괄"/>
      <sheetName val="음료실행"/>
      <sheetName val="자재단가"/>
      <sheetName val="슬래브"/>
      <sheetName val="찍기"/>
      <sheetName val="단가일람"/>
      <sheetName val="단위량당중기"/>
      <sheetName val="수량집계표(舊)"/>
      <sheetName val="BOX-1510"/>
      <sheetName val="연돌일위집계"/>
      <sheetName val="입출재고현황 (2)"/>
      <sheetName val="인원계획-미화"/>
      <sheetName val="Prices"/>
      <sheetName val="A"/>
      <sheetName val="Training"/>
      <sheetName val="Facility Information"/>
      <sheetName val="General"/>
      <sheetName val="Instructions"/>
      <sheetName val="People"/>
      <sheetName val="Quality"/>
      <sheetName val="Risk"/>
      <sheetName val="주차"/>
      <sheetName val="부대공"/>
      <sheetName val="신공"/>
      <sheetName val="현금"/>
      <sheetName val="0001new"/>
      <sheetName val="경비2내역"/>
      <sheetName val="Y-WORK"/>
      <sheetName val="CC16-내역서"/>
      <sheetName val="품셈표"/>
      <sheetName val="갑근세납세필증명원"/>
      <sheetName val="cp-e1"/>
      <sheetName val="월별수입"/>
      <sheetName val="차수"/>
      <sheetName val="담보"/>
      <sheetName val="1유리"/>
      <sheetName val="예적금"/>
      <sheetName val="월별손익"/>
      <sheetName val="매출"/>
      <sheetName val="비가동-20"/>
      <sheetName val="완제품3"/>
      <sheetName val="P.M 별"/>
      <sheetName val="감가상각비"/>
      <sheetName val="교각계산"/>
      <sheetName val="양식(직판용)"/>
      <sheetName val="部署名"/>
      <sheetName val="車両別燃費及び油類単価"/>
      <sheetName val="퇴충"/>
      <sheetName val="1_종합손익(도급)1"/>
      <sheetName val="推移グラフ"/>
      <sheetName val="BAND(200)"/>
      <sheetName val="OUTER AREA(겹침없음)"/>
      <sheetName val="EG-09"/>
      <sheetName val="M3산출"/>
      <sheetName val="EL 표면적"/>
      <sheetName val="FAB"/>
      <sheetName val="조정내역"/>
      <sheetName val="Year"/>
      <sheetName val="05년말(건재)"/>
      <sheetName val="물량표S"/>
      <sheetName val="국내총괄"/>
      <sheetName val="특판제외"/>
      <sheetName val="건축공사실행"/>
      <sheetName val="건축원가"/>
      <sheetName val="5사남"/>
      <sheetName val="020114"/>
      <sheetName val="0111월"/>
      <sheetName val="양식3"/>
      <sheetName val="요약PL"/>
      <sheetName val="수지"/>
      <sheetName val="TRE TABLE"/>
      <sheetName val="C3"/>
      <sheetName val="원가서"/>
      <sheetName val="Sheet4"/>
      <sheetName val="시산표"/>
      <sheetName val="월별예산"/>
      <sheetName val="목록"/>
      <sheetName val="중기"/>
      <sheetName val="설계명세서"/>
      <sheetName val="전신환매도율"/>
      <sheetName val="경비"/>
      <sheetName val="한강운반비"/>
      <sheetName val="동절기투입(자재)"/>
      <sheetName val="부속동"/>
      <sheetName val="CF6"/>
      <sheetName val="FRQ"/>
      <sheetName val="기준"/>
      <sheetName val="1_종합손익(도급)2"/>
      <sheetName val="1_종합손익(주택,개발)1"/>
      <sheetName val="2_실행예산1"/>
      <sheetName val="2_2과부족1"/>
      <sheetName val="2_3원가절감1"/>
      <sheetName val="8_외주비집행현황1"/>
      <sheetName val="9_자재비1"/>
      <sheetName val="10_현장집행1"/>
      <sheetName val="3_추가원가1"/>
      <sheetName val="3_추가원가_(2)1"/>
      <sheetName val="4_사전공사1"/>
      <sheetName val="5_추정공사비1"/>
      <sheetName val="6_금융비용1"/>
      <sheetName val="7_공사비집행현황(총괄)1"/>
      <sheetName val="11_1생산성1"/>
      <sheetName val="11_2인원산출1"/>
      <sheetName val="변경실행(2차)_1"/>
      <sheetName val="CC_Down_load_07161"/>
      <sheetName val="나_출고1"/>
      <sheetName val="나_입고1"/>
      <sheetName val="__한국_AMP_ASP-23_판매가격__"/>
      <sheetName val="09년_인건비(속리산)1"/>
      <sheetName val="합산목표(감가+57_5)1"/>
      <sheetName val="제조원가_원단위_분석"/>
      <sheetName val="종합표양식(품의_&amp;_입고)_2"/>
      <sheetName val="원가관리_(동월대비)"/>
      <sheetName val="b_balju_(2)"/>
      <sheetName val="2-2_매출분석"/>
      <sheetName val="몰드시스템_리스트"/>
      <sheetName val="11_외화채무증권(AFS,HTM)08"/>
      <sheetName val="13_감액TEST_08"/>
      <sheetName val="7_(2)"/>
      <sheetName val="12년_CF(9월)"/>
      <sheetName val="중기조종사_단위단가"/>
      <sheetName val="6PILE__(돌출)"/>
      <sheetName val="기성청구_공문1"/>
      <sheetName val="Sheet1_(2)"/>
      <sheetName val="2_대외공문"/>
      <sheetName val="表21_净利润调节表"/>
      <sheetName val="sum1_(2)"/>
      <sheetName val="3_바닥판설계"/>
      <sheetName val="504전기실_동부하-L"/>
      <sheetName val="2_총괄표"/>
      <sheetName val="OUTER_AREA(겹침없음)"/>
      <sheetName val="EL_표면적"/>
      <sheetName val="주행"/>
      <sheetName val="KAM설비"/>
      <sheetName val="변동인원"/>
      <sheetName val="1_종합손익(도급)3"/>
      <sheetName val="1_종합손익(주택,개발)2"/>
      <sheetName val="2_실행예산2"/>
      <sheetName val="2_2과부족2"/>
      <sheetName val="2_3원가절감2"/>
      <sheetName val="8_외주비집행현황2"/>
      <sheetName val="9_자재비2"/>
      <sheetName val="10_현장집행2"/>
      <sheetName val="3_추가원가2"/>
      <sheetName val="3_추가원가_(2)2"/>
      <sheetName val="4_사전공사2"/>
      <sheetName val="5_추정공사비2"/>
      <sheetName val="6_금융비용2"/>
      <sheetName val="7_공사비집행현황(총괄)2"/>
      <sheetName val="11_1생산성2"/>
      <sheetName val="11_2인원산출2"/>
      <sheetName val="변경실행(2차)_2"/>
      <sheetName val="CC_Down_load_07162"/>
      <sheetName val="나_출고2"/>
      <sheetName val="나_입고2"/>
      <sheetName val="09년_인건비(속리산)2"/>
      <sheetName val="합산목표(감가+57_5)2"/>
      <sheetName val="__한국_AMP_ASP-23_판매가격__1"/>
      <sheetName val="제조원가_원단위_분석1"/>
      <sheetName val="종합표양식(품의_&amp;_입고)_21"/>
      <sheetName val="원가관리_(동월대비)1"/>
      <sheetName val="b_balju_(2)1"/>
      <sheetName val="2-2_매출분석1"/>
      <sheetName val="몰드시스템_리스트1"/>
      <sheetName val="11_외화채무증권(AFS,HTM)081"/>
      <sheetName val="13_감액TEST_081"/>
      <sheetName val="7_(2)1"/>
      <sheetName val="12년_CF(9월)1"/>
      <sheetName val="중기조종사_단위단가1"/>
      <sheetName val="6PILE__(돌출)1"/>
      <sheetName val="기성청구_공문2"/>
      <sheetName val="Sheet1_(2)1"/>
      <sheetName val="2_대외공문1"/>
      <sheetName val="表21_净利润调节表1"/>
      <sheetName val="sum1_(2)1"/>
      <sheetName val="3_바닥판설계1"/>
      <sheetName val="504전기실_동부하-L1"/>
      <sheetName val="2_총괄표1"/>
      <sheetName val="OUTER_AREA(겹침없음)1"/>
      <sheetName val="EL_표면적1"/>
      <sheetName val="P_M_별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15년"/>
      <sheetName val="16년"/>
      <sheetName val="설계명세서(선로)"/>
      <sheetName val="내역표지"/>
      <sheetName val="단면 (2)"/>
      <sheetName val="공통비(전체)"/>
      <sheetName val="토목공사"/>
      <sheetName val="새공통(96임금인상기준)"/>
      <sheetName val="비교1"/>
      <sheetName val="유림총괄"/>
      <sheetName val="구성비"/>
      <sheetName val="근거 및 가정"/>
      <sheetName val="09~10년 매출계획"/>
      <sheetName val="2 카드채권(대출포함)"/>
      <sheetName val="Cover"/>
      <sheetName val="목차"/>
      <sheetName val="기본원칙"/>
      <sheetName val="예산전제"/>
      <sheetName val="전사 PL"/>
      <sheetName val="자금 제외 PL"/>
      <sheetName val="자금 PL"/>
      <sheetName val="전사 BS"/>
      <sheetName val="자금 제외 BS"/>
      <sheetName val="자금 BS"/>
      <sheetName val="BS 계정 설명"/>
      <sheetName val=" Cash Flow(전사)"/>
      <sheetName val=" Cash Flow(자금제외)"/>
      <sheetName val=" Cash Flow(자금)"/>
      <sheetName val="ROIC "/>
      <sheetName val="인력계획"/>
      <sheetName val="인건비 명세"/>
      <sheetName val="판관비 명세"/>
      <sheetName val="배부판관비내역"/>
      <sheetName val="OH Cost경비(내역)"/>
      <sheetName val="OH Cost경비(배부기준)"/>
      <sheetName val="기타수지&amp;특별손익 명세"/>
      <sheetName val="전사공통손익"/>
      <sheetName val="투자성경비"/>
      <sheetName val="자금계획(장단기차입금)"/>
      <sheetName val="자금계획(순지급이자)"/>
      <sheetName val="투자계획"/>
      <sheetName val="고정자산증감내역"/>
      <sheetName val="조직도"/>
      <sheetName val="原価センタ"/>
      <sheetName val="9710"/>
      <sheetName val="물량"/>
      <sheetName val="노임"/>
      <sheetName val="전사_PL"/>
      <sheetName val="자금_제외_PL"/>
      <sheetName val="자금_PL"/>
      <sheetName val="전사_BS"/>
      <sheetName val="자금_제외_BS"/>
      <sheetName val="자금_BS"/>
      <sheetName val="BS_계정_설명"/>
      <sheetName val="_Cash_Flow(전사)"/>
      <sheetName val="_Cash_Flow(자금제외)"/>
      <sheetName val="_Cash_Flow(자금)"/>
      <sheetName val="ROIC_"/>
      <sheetName val="인건비_명세"/>
      <sheetName val="판관비_명세"/>
      <sheetName val="OH_Cost경비(내역)"/>
      <sheetName val="OH_Cost경비(배부기준)"/>
      <sheetName val="기타수지&amp;특별손익_명세"/>
      <sheetName val="01_02월_성과급"/>
      <sheetName val="Process List"/>
      <sheetName val="설비등록목록"/>
      <sheetName val="생산직"/>
      <sheetName val="집계확인"/>
      <sheetName val="선수금"/>
      <sheetName val="Sheet11"/>
      <sheetName val="PVM#10"/>
      <sheetName val="재공품"/>
      <sheetName val="제시 손익계산서"/>
      <sheetName val="제시PL(최종)"/>
      <sheetName val="업무연락 (2)"/>
      <sheetName val="제시대차대조표"/>
      <sheetName val="M_7회차 담금_계획"/>
      <sheetName val="통합손익(TGIF)"/>
      <sheetName val="통합손익"/>
      <sheetName val="저속"/>
      <sheetName val="01.02월 성과급"/>
      <sheetName val="발생집계"/>
      <sheetName val="96PAYC"/>
      <sheetName val="뒤차축소"/>
      <sheetName val="??"/>
      <sheetName val="97 사업추정(WEKI)"/>
      <sheetName val="Sound9월"/>
      <sheetName val="_x005f_x0000__x005f_x0000_"/>
      <sheetName val="96월별PL"/>
      <sheetName val="팀별 실적"/>
      <sheetName val="팀별 실적 (환산)"/>
      <sheetName val="손익(11)_수출포함"/>
      <sheetName val="예산대실적"/>
      <sheetName val="품종별월계"/>
      <sheetName val="출입자명단"/>
      <sheetName val="989월실행"/>
      <sheetName val="환산TB"/>
      <sheetName val="6월 공정외주"/>
      <sheetName val="공정단가계약"/>
      <sheetName val="병"/>
      <sheetName val="64061000"/>
      <sheetName val="위탁매매_1103"/>
      <sheetName val="자기매매_1103"/>
      <sheetName val="위탁매매_1109"/>
      <sheetName val="자기매매_1109"/>
      <sheetName val="_x005f_x0018_"/>
      <sheetName val="1.차입금"/>
      <sheetName val="choose"/>
      <sheetName val="_x005f_x0018__x005f_x0000_"/>
      <sheetName val="Data Validation"/>
      <sheetName val="기초"/>
      <sheetName val="재무상태표"/>
      <sheetName val="본문"/>
      <sheetName val="철골공사"/>
      <sheetName val="시화점실행"/>
      <sheetName val="자금운용계획표"/>
      <sheetName val="PIPE"/>
      <sheetName val="FLANGE"/>
      <sheetName val="VALVE"/>
      <sheetName val="전체철근집계"/>
      <sheetName val="전도품의"/>
      <sheetName val="건축2"/>
      <sheetName val="118.세금과공과"/>
      <sheetName val="수선비"/>
      <sheetName val="钢板差异"/>
      <sheetName val="시험연구비상각"/>
      <sheetName val="외화"/>
      <sheetName val="Tong hop"/>
      <sheetName val="MarketData"/>
      <sheetName val="Definitions"/>
      <sheetName val="95.1.1이후취득자산(숨기기상태)"/>
      <sheetName val="RV미수수익보정"/>
      <sheetName val="불균등-거치외(미수)"/>
      <sheetName val="불균등-TOP(선수)"/>
      <sheetName val="법인구분"/>
      <sheetName val="기초코드"/>
      <sheetName val="1.MDF1공장"/>
      <sheetName val="제1호"/>
      <sheetName val="차액보증"/>
      <sheetName val="MEMORY"/>
      <sheetName val="공사비증감"/>
      <sheetName val="내역(한신APT)"/>
      <sheetName val="1. 시공측량"/>
      <sheetName val="자재목록"/>
      <sheetName val="일위(PN)"/>
      <sheetName val="1.본사계정별"/>
      <sheetName val="FILE1"/>
      <sheetName val="FILE2"/>
      <sheetName val="6-5공구원본"/>
      <sheetName val="부대시행1"/>
      <sheetName val="부대시행1 (2)"/>
      <sheetName val="부대시행2"/>
      <sheetName val="부대토공"/>
      <sheetName val="부대철콘"/>
      <sheetName val="부대토공실"/>
      <sheetName val="부대철콘실"/>
      <sheetName val="Sheet5"/>
      <sheetName val="Sheet8"/>
      <sheetName val="95하U$가격"/>
      <sheetName val="3.6.2남양주택배"/>
      <sheetName val="ETC"/>
      <sheetName val="Back Data 1"/>
      <sheetName val="Manual"/>
      <sheetName val="__"/>
      <sheetName val="슬래԰"/>
      <sheetName val="슬래"/>
      <sheetName val="슬래렀"/>
      <sheetName val="슬래㰀"/>
      <sheetName val="총괄표"/>
      <sheetName val="정부노임단가"/>
      <sheetName val="슬래밀"/>
      <sheetName val="선급비용"/>
      <sheetName val="접대비"/>
      <sheetName val="해외 기술훈련비 (합계)"/>
      <sheetName val="최소가치(간편)-회계"/>
      <sheetName val="회사제시"/>
      <sheetName val="품목"/>
      <sheetName val="P-산#1-1(WOWA1)"/>
      <sheetName val="합천내역"/>
      <sheetName val="전기단가조사서"/>
      <sheetName val="분전함신설"/>
      <sheetName val="접지1종"/>
      <sheetName val="배수공"/>
      <sheetName val="터파기및재료"/>
      <sheetName val="3본사"/>
      <sheetName val="98지급계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"/>
      <sheetName val="요약 "/>
      <sheetName val="목차"/>
      <sheetName val="개요 "/>
      <sheetName val="원가계산서"/>
      <sheetName val="직접비집계표"/>
      <sheetName val="직접비산출표(간지)"/>
      <sheetName val="직접비산출표"/>
      <sheetName val="일위대가표(간지)"/>
      <sheetName val="일위대가목록"/>
      <sheetName val="일위대가표"/>
      <sheetName val="제조노무비 "/>
      <sheetName val="공사노무비단가 "/>
      <sheetName val="단가조사표(간지)"/>
      <sheetName val="단가조사표"/>
      <sheetName val="수량(간지)"/>
      <sheetName val="수량산출표"/>
      <sheetName val="#REF"/>
      <sheetName val="1안"/>
      <sheetName val="수량산출"/>
      <sheetName val="경영"/>
      <sheetName val="98년"/>
      <sheetName val="실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VXXXXX"/>
      <sheetName val="기안"/>
      <sheetName val="갑지"/>
      <sheetName val="공사개요"/>
      <sheetName val="견적조건"/>
      <sheetName val="집계"/>
      <sheetName val="매입세"/>
      <sheetName val="면세분"/>
      <sheetName val="산재보험료"/>
      <sheetName val="설계내역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변경"/>
      <sheetName val="계약 1"/>
      <sheetName val="변경갑지"/>
      <sheetName val="기안(변)"/>
      <sheetName val="=설변"/>
      <sheetName val="내역서"/>
      <sheetName val="갑지"/>
      <sheetName val="제잡비"/>
      <sheetName val="원가계산서"/>
      <sheetName val="일위"/>
      <sheetName val="기안"/>
      <sheetName val="공사설명서"/>
      <sheetName val="공기산출"/>
      <sheetName val="운반비산출"/>
      <sheetName val="변경계약"/>
      <sheetName val="노임이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>
        <row r="209">
          <cell r="L209">
            <v>1169920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"/>
      <sheetName val="1안"/>
      <sheetName val="2안"/>
      <sheetName val="3안"/>
      <sheetName val="수지예산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"/>
      <sheetName val="1안"/>
      <sheetName val="2안"/>
      <sheetName val="3안"/>
      <sheetName val="직재"/>
      <sheetName val="단가"/>
      <sheetName val="화전내"/>
      <sheetName val="WP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一般比"/>
      <sheetName val="원가 (2)"/>
      <sheetName val="N賃率-職"/>
      <sheetName val="J直材4"/>
      <sheetName val="실행내역"/>
      <sheetName val="직노"/>
      <sheetName val="재집"/>
      <sheetName val="Sheet1"/>
      <sheetName val="경"/>
      <sheetName val="98수문일위"/>
      <sheetName val="용산1(해보)"/>
      <sheetName val="2공구산출내역"/>
      <sheetName val="1"/>
      <sheetName val="설직재-1"/>
      <sheetName val="직재"/>
      <sheetName val="제-노임"/>
      <sheetName val="제직재"/>
      <sheetName val="내역서"/>
      <sheetName val="시설물기초"/>
      <sheetName val="1000 DB구축 부표"/>
      <sheetName val="일위대가"/>
      <sheetName val="대,유,램"/>
      <sheetName val="유기공정"/>
      <sheetName val="노임단가"/>
      <sheetName val="수량산출"/>
      <sheetName val="내역서2안"/>
      <sheetName val="내역서1999.8최종"/>
      <sheetName val="asd"/>
      <sheetName val="추가대화"/>
      <sheetName val="일위대가목록"/>
      <sheetName val="기자재비"/>
      <sheetName val="백암비스타내역"/>
      <sheetName val="참조자료"/>
      <sheetName val="일위목록"/>
      <sheetName val="도로정위치부표"/>
      <sheetName val="도로조사부표"/>
      <sheetName val="CTEMCOST"/>
      <sheetName val="단가조사"/>
      <sheetName val="1차 내역서"/>
      <sheetName val="CP-E2 (품셈표)"/>
      <sheetName val="과천MAIN"/>
      <sheetName val="참조"/>
      <sheetName val="케이블류 OLD"/>
      <sheetName val="가로등내역서"/>
      <sheetName val="을"/>
      <sheetName val="패널"/>
      <sheetName val="★도급내역"/>
      <sheetName val="입찰안"/>
      <sheetName val="설계내역서"/>
      <sheetName val="인테리어내역"/>
      <sheetName val="원가_(2)"/>
      <sheetName val="데이타"/>
      <sheetName val="#REF"/>
      <sheetName val="설계용역"/>
      <sheetName val="ABUT수량-A1"/>
      <sheetName val="증감대비"/>
      <sheetName val="BEND LOSS"/>
      <sheetName val="역T형교대(말뚝기초)"/>
      <sheetName val="토적표"/>
      <sheetName val="배수공수집"/>
      <sheetName val="전선 및 전선관"/>
      <sheetName val="민속촌메뉴"/>
      <sheetName val="Sheet2"/>
      <sheetName val="소비자가"/>
      <sheetName val="C-노임단가"/>
      <sheetName val="대비"/>
      <sheetName val="일위대가표"/>
      <sheetName val="조경"/>
      <sheetName val="LEGEND"/>
      <sheetName val="20관리비율"/>
      <sheetName val="DB단가"/>
      <sheetName val="수량산출서"/>
      <sheetName val="금액집계"/>
      <sheetName val="1.우편집중내역서"/>
      <sheetName val="노원열병합  건축공사기성내역서"/>
      <sheetName val="danga"/>
      <sheetName val="ilch"/>
      <sheetName val="공사원가계산서"/>
      <sheetName val="전기일위대가"/>
      <sheetName val="일위"/>
      <sheetName val="심사계산"/>
      <sheetName val="심사물량"/>
      <sheetName val="신우"/>
      <sheetName val="Sheet5"/>
      <sheetName val="type-F"/>
      <sheetName val="갑지(추정)"/>
      <sheetName val="공사내역"/>
      <sheetName val="FPA"/>
      <sheetName val="순수개발"/>
      <sheetName val="Sheet9"/>
      <sheetName val="적용환율"/>
      <sheetName val="노임"/>
      <sheetName val="9GNG운반"/>
      <sheetName val="기본일위"/>
      <sheetName val="ITEM"/>
      <sheetName val="1. 설계조건 2.단면가정 3. 하중계산"/>
      <sheetName val="DATA 입력란"/>
      <sheetName val="코드"/>
      <sheetName val="재료"/>
      <sheetName val="설치자재"/>
      <sheetName val="자재단가비교표"/>
      <sheetName val="SP_B1"/>
      <sheetName val="을-ATYPE"/>
      <sheetName val="굴착현장"/>
      <sheetName val="집계"/>
      <sheetName val="준검 내역서"/>
      <sheetName val="내역을"/>
      <sheetName val="수량집계"/>
      <sheetName val="총괄집계표"/>
      <sheetName val="집계표"/>
      <sheetName val="EQUIPMENT -2"/>
      <sheetName val="실행대비"/>
      <sheetName val="을지"/>
      <sheetName val="일위_파일"/>
      <sheetName val="노무비"/>
      <sheetName val="EACT10"/>
      <sheetName val="교통대책내역"/>
      <sheetName val="내역"/>
      <sheetName val="원재료출고수량"/>
      <sheetName val="공량산출서"/>
      <sheetName val="경산"/>
      <sheetName val="양천현"/>
      <sheetName val="96갑지"/>
      <sheetName val="4-3 보온 기본물량집계"/>
      <sheetName val="낙찰표"/>
      <sheetName val="금액내역서"/>
      <sheetName val="관급_File"/>
      <sheetName val="PANEL"/>
      <sheetName val="일위대가(4층원격)"/>
      <sheetName val="전계가"/>
      <sheetName val="횡배수관토공수량"/>
      <sheetName val="청천내"/>
      <sheetName val="Sheet6"/>
      <sheetName val="간접재료비산출표-27-30"/>
      <sheetName val="2001년고정자산"/>
      <sheetName val="공정코드"/>
      <sheetName val="제조 경영"/>
      <sheetName val="토공사"/>
      <sheetName val="손익분석"/>
      <sheetName val="단가"/>
      <sheetName val="하조서"/>
      <sheetName val="단가표1"/>
      <sheetName val="자료입력"/>
      <sheetName val="전신환매도율"/>
      <sheetName val="SLAB&quot;1&quot;"/>
      <sheetName val="200"/>
      <sheetName val="전차선로 물량표"/>
      <sheetName val="샌딩 에폭시 도장"/>
      <sheetName val="스텐문틀설치"/>
      <sheetName val="일반문틀 설치"/>
      <sheetName val="단가비교표_공통1"/>
      <sheetName val="N賃率_職"/>
      <sheetName val="DB"/>
      <sheetName val="부대공Ⅱ"/>
      <sheetName val="220 (2)"/>
      <sheetName val="(C)원내역"/>
      <sheetName val="Customer Databas"/>
      <sheetName val="견적서"/>
      <sheetName val="조건표"/>
      <sheetName val="단"/>
      <sheetName val="구조물공"/>
      <sheetName val="제품별"/>
      <sheetName val="98연계표"/>
      <sheetName val="감리을"/>
      <sheetName val="기계경비"/>
      <sheetName val="개요"/>
      <sheetName val="케이블(단가)"/>
      <sheetName val="미장&amp;수장공사"/>
      <sheetName val="입력자료(노무비)"/>
      <sheetName val="총괄목록"/>
      <sheetName val="설계예산서"/>
      <sheetName val="범용개발순소요비용"/>
      <sheetName val="갑지1"/>
      <sheetName val="연부97-1"/>
      <sheetName val="퍼스트"/>
      <sheetName val="요율"/>
      <sheetName val="제경비"/>
      <sheetName val="TEL"/>
      <sheetName val="산출내역서"/>
      <sheetName val="6호기"/>
      <sheetName val="단가산출(T)"/>
      <sheetName val="#2_일위대가목록"/>
      <sheetName val="기본단가표"/>
      <sheetName val="건축내역"/>
      <sheetName val=" HIT-&gt;HMC 견적(3900)"/>
      <sheetName val="DATE"/>
      <sheetName val="시설물일위"/>
      <sheetName val="내역서 (물자+물정) "/>
      <sheetName val="공사현황"/>
      <sheetName val="일위대가(통신장비) "/>
      <sheetName val="통신장비총괄"/>
      <sheetName val="일위대가(케이블)"/>
      <sheetName val="일위대가(CCTV) "/>
      <sheetName val="총괄 CCTV수량"/>
      <sheetName val="기기리스트"/>
      <sheetName val="8_현장관리비"/>
      <sheetName val="7_안전관리비"/>
      <sheetName val="관급자재"/>
      <sheetName val="MOTOR"/>
      <sheetName val="조도계산서 (도서)"/>
      <sheetName val="제경집계"/>
      <sheetName val="표지"/>
      <sheetName val="일위대가(가설)"/>
      <sheetName val="물집"/>
      <sheetName val="공조기휀"/>
      <sheetName val="이토변실"/>
      <sheetName val="2000전체분"/>
      <sheetName val="2000년1차"/>
      <sheetName val="CT "/>
      <sheetName val="경율산정.XLS"/>
      <sheetName val="단위수량"/>
      <sheetName val="일위대가목록 "/>
      <sheetName val="정류기"/>
      <sheetName val="기초자료"/>
      <sheetName val="Sump,Pit,MH"/>
      <sheetName val="부표총괄"/>
      <sheetName val="날개벽"/>
      <sheetName val="밸브설치"/>
      <sheetName val="96노임기준"/>
      <sheetName val="단위단가"/>
      <sheetName val="공조기(삭제)"/>
      <sheetName val="자재단가"/>
      <sheetName val="갑지"/>
      <sheetName val="총괄내역서"/>
      <sheetName val="G.R300경비"/>
      <sheetName val="중기사용료"/>
      <sheetName val="약품공급2"/>
      <sheetName val="내역서1"/>
      <sheetName val="Total"/>
      <sheetName val="관급"/>
      <sheetName val="월별수입"/>
      <sheetName val="일위대가(계측기설치)"/>
      <sheetName val="BID"/>
      <sheetName val="설직재_1"/>
      <sheetName val="토목주소"/>
      <sheetName val="프랜트면허"/>
      <sheetName val="인사자료총집계"/>
      <sheetName val="토목"/>
      <sheetName val="지구단위계획"/>
      <sheetName val="품셈TABLE"/>
      <sheetName val="공사개요"/>
      <sheetName val="매입세율"/>
      <sheetName val=" ｹ-ﾌﾞﾙ"/>
      <sheetName val="기초대가"/>
      <sheetName val="평자재단가"/>
      <sheetName val="공사비"/>
      <sheetName val="재정비직인"/>
      <sheetName val="재정비내역"/>
      <sheetName val="지적고시내역"/>
      <sheetName val="Baby일위대가"/>
      <sheetName val="Macro1"/>
      <sheetName val="LH3 동양시스템"/>
      <sheetName val="현금예금"/>
      <sheetName val="공종목록표"/>
      <sheetName val="APT"/>
      <sheetName val="수량산출(AFC)"/>
      <sheetName val="수량산출(CCTV)"/>
      <sheetName val="수량_작성"/>
      <sheetName val="수량산출(임시AFC)"/>
      <sheetName val="수량산출(임시CCTV)"/>
      <sheetName val="수량산출(임시TV)"/>
      <sheetName val="수량산출(임시방송)"/>
      <sheetName val="수량산출(임시장애자)"/>
      <sheetName val="수량산출(임시전화)"/>
      <sheetName val="수량산출(임시41)"/>
      <sheetName val="수량산출(임시TDI)"/>
      <sheetName val="수량산출(장애자)"/>
      <sheetName val="수량산출(본전화)"/>
      <sheetName val="수량산출(본통신)"/>
      <sheetName val="수량산출(TDI)"/>
      <sheetName val="수량집계(본역사)"/>
      <sheetName val="수량집계(임시역사)"/>
      <sheetName val="실행철강하도"/>
      <sheetName val="원가계산서"/>
      <sheetName val="토공총괄표"/>
      <sheetName val="화재 탐지 설비"/>
      <sheetName val="C3"/>
      <sheetName val="충주"/>
      <sheetName val="일지-H"/>
      <sheetName val="2.대외공문"/>
      <sheetName val="울산자동제어"/>
      <sheetName val="내역서(기성청구)"/>
      <sheetName val="단가목록"/>
      <sheetName val="시화점실행"/>
      <sheetName val="단가명령서"/>
      <sheetName val="조명율표"/>
      <sheetName val="내역표지"/>
      <sheetName val="실행(ALT1)"/>
      <sheetName val="하이테콤직원"/>
      <sheetName val="계약서"/>
      <sheetName val="경비공통"/>
      <sheetName val="제조_경영"/>
      <sheetName val="SIL98"/>
      <sheetName val="JUCKEYK"/>
      <sheetName val="인건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I一般比"/>
      <sheetName val="직노"/>
      <sheetName val="일위대가(가설)"/>
      <sheetName val="수지예산"/>
      <sheetName val="수량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중량산출"/>
      <sheetName val="견적대비표"/>
      <sheetName val="배관배선"/>
      <sheetName val="단가대비표"/>
      <sheetName val="성스테이지"/>
      <sheetName val="타견적서 영시스템"/>
      <sheetName val="진명견적"/>
      <sheetName val="N賃率-職"/>
      <sheetName val="실행내역"/>
      <sheetName val="직노"/>
      <sheetName val="1안"/>
      <sheetName val="재료"/>
      <sheetName val="설치자재"/>
      <sheetName val="기초목록"/>
      <sheetName val="단가(자재)"/>
      <sheetName val="을지"/>
      <sheetName val="합천내역"/>
      <sheetName val="목차"/>
      <sheetName val="공조기휀"/>
      <sheetName val="일위대가(가설)"/>
      <sheetName val="기본단가표"/>
      <sheetName val="기본일위"/>
      <sheetName val="Sheet1"/>
      <sheetName val="내역"/>
      <sheetName val="1.변압기용량"/>
      <sheetName val="단가산출"/>
      <sheetName val="프로젝트"/>
      <sheetName val="일위대가목차"/>
      <sheetName val="공조기(삭제)"/>
      <sheetName val="일위"/>
      <sheetName val="실행내역서 "/>
      <sheetName val="PANEL_중량산출"/>
      <sheetName val="타견적서_영시스템"/>
      <sheetName val="Sheet4"/>
      <sheetName val="Baby일위대가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무정전전원장치"/>
      <sheetName val="채널BASE"/>
      <sheetName val="FRAME"/>
      <sheetName val="CURVE"/>
      <sheetName val="절체기"/>
      <sheetName val="IFU"/>
      <sheetName val="#REF"/>
      <sheetName val="직노"/>
      <sheetName val="단가산출2"/>
      <sheetName val="일위대가"/>
      <sheetName val="집계"/>
      <sheetName val="제36-40호표"/>
      <sheetName val="노무비"/>
      <sheetName val="인건비"/>
      <sheetName val="적현로"/>
      <sheetName val="총괄집계표"/>
      <sheetName val="8.PILE  (돌출)"/>
      <sheetName val="토공"/>
      <sheetName val="단위단가"/>
      <sheetName val="N賃率-職"/>
      <sheetName val="용산3(영광)"/>
      <sheetName val="단면설계"/>
      <sheetName val="안정검토"/>
      <sheetName val="CT "/>
      <sheetName val="수량산출"/>
      <sheetName val="기본일위"/>
      <sheetName val="재료비22"/>
      <sheetName val="재료"/>
      <sheetName val="설치자재"/>
      <sheetName val="I一般比"/>
      <sheetName val="원가계산서"/>
      <sheetName val="을지"/>
      <sheetName val="일위"/>
      <sheetName val="노임단가"/>
      <sheetName val="직재"/>
      <sheetName val="J直材4"/>
      <sheetName val="공조기휀"/>
      <sheetName val="준검 내역서"/>
      <sheetName val="유림골조"/>
      <sheetName val="설직재-1"/>
      <sheetName val="견적"/>
      <sheetName val="물량"/>
      <sheetName val="자재단가"/>
      <sheetName val="자재비"/>
      <sheetName val="제-노임"/>
      <sheetName val="제직재"/>
      <sheetName val="공종목록표"/>
      <sheetName val="원가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直材4"/>
      <sheetName val="N賃率-職"/>
      <sheetName val="직노"/>
      <sheetName val="#REF"/>
      <sheetName val="_냉각수펌프"/>
      <sheetName val="AHU집계"/>
      <sheetName val="일위목차"/>
      <sheetName val="I一般比"/>
      <sheetName val="제36-40호표"/>
      <sheetName val="을-ATYPE"/>
      <sheetName val="관급_File"/>
      <sheetName val="Sheet1"/>
      <sheetName val="총괄집계표"/>
      <sheetName val="노임"/>
      <sheetName val="원가계산서"/>
      <sheetName val="기본사항"/>
      <sheetName val="노무비"/>
      <sheetName val="제직재"/>
      <sheetName val="인테리어내역"/>
      <sheetName val="기본일위"/>
      <sheetName val="인건비"/>
      <sheetName val="설비단가표"/>
      <sheetName val="총괄내역서"/>
      <sheetName val="산출내역서집계표"/>
      <sheetName val="CTEMCOST"/>
      <sheetName val="금액"/>
      <sheetName val="을_ATYPE"/>
      <sheetName val="내역을"/>
      <sheetName val="현금예금"/>
      <sheetName val="DATE"/>
      <sheetName val="환산"/>
      <sheetName val="직재"/>
      <sheetName val="재집"/>
      <sheetName val="재료"/>
      <sheetName val="설치자재"/>
      <sheetName val="CT "/>
      <sheetName val="공조기휀"/>
      <sheetName val="설직재-1"/>
      <sheetName val="제-노임"/>
      <sheetName val="20관리비율"/>
      <sheetName val="기기리스트"/>
      <sheetName val="내역"/>
      <sheetName val="을지"/>
      <sheetName val="일위대가"/>
      <sheetName val="도급예산내역서봉투"/>
      <sheetName val="공사원가계산서"/>
      <sheetName val="기계경비(시간당)"/>
      <sheetName val="설계산출표지"/>
      <sheetName val="DATA"/>
      <sheetName val="도급예산내역서총괄표"/>
      <sheetName val="램머"/>
      <sheetName val="단가조사"/>
      <sheetName val="Baby일위대가"/>
      <sheetName val="분전함신설"/>
      <sheetName val="설계산출기초"/>
      <sheetName val="자재단가"/>
      <sheetName val="을부담운반비"/>
      <sheetName val="운반비산출"/>
      <sheetName val="접지1종"/>
      <sheetName val="조명율표"/>
      <sheetName val="단가"/>
      <sheetName val="간선계산"/>
      <sheetName val="전기일위대가"/>
      <sheetName val="데이타"/>
      <sheetName val="ITEM"/>
      <sheetName val="Macro(차단기)"/>
      <sheetName val="터널조도"/>
      <sheetName val="실행내역"/>
      <sheetName val="원가 (2)"/>
      <sheetName val="총괄"/>
      <sheetName val="갑지(추정)"/>
      <sheetName val="업체명"/>
      <sheetName val="관리"/>
      <sheetName val="현장관리비"/>
      <sheetName val="토목"/>
      <sheetName val="샤워실위생"/>
      <sheetName val="수량산출"/>
      <sheetName val="총괄갑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ELECTRIC"/>
      <sheetName val="CTEMCOST"/>
      <sheetName val="#REF"/>
      <sheetName val="내역"/>
      <sheetName val="프랜트면허"/>
      <sheetName val="예가표"/>
      <sheetName val="01"/>
      <sheetName val="간접1"/>
      <sheetName val="을지"/>
      <sheetName val="샤워실위생"/>
      <sheetName val="노임단가"/>
      <sheetName val="도급FORM"/>
      <sheetName val="공종별내역서(기계)"/>
      <sheetName val="내역서(전기)"/>
      <sheetName val="견적"/>
      <sheetName val="세부내역"/>
      <sheetName val="설직재-1"/>
      <sheetName val="성지공현"/>
      <sheetName val="기초일위"/>
      <sheetName val="수목단가"/>
      <sheetName val="시설수량표"/>
      <sheetName val="시설일위"/>
      <sheetName val="식재수량표"/>
      <sheetName val="식재일위"/>
      <sheetName val="자재단가"/>
      <sheetName val="Total"/>
      <sheetName val="공사비집계"/>
      <sheetName val="일위"/>
      <sheetName val="A-4"/>
      <sheetName val="밸브설치"/>
      <sheetName val="공통가설"/>
      <sheetName val="목차"/>
      <sheetName val="C3"/>
      <sheetName val="갑지"/>
      <sheetName val="토목주소"/>
      <sheetName val="유림골조"/>
      <sheetName val="개요"/>
      <sheetName val="자동제어"/>
      <sheetName val="아파트 "/>
      <sheetName val="입찰내역"/>
      <sheetName val="Sheet1"/>
      <sheetName val="기성내역1"/>
      <sheetName val="건축내역"/>
      <sheetName val="경영상태"/>
      <sheetName val="금액내역서"/>
      <sheetName val="공문"/>
      <sheetName val="공사개요 (2)"/>
      <sheetName val="매입세"/>
      <sheetName val="단가대비표"/>
      <sheetName val="공사개요"/>
      <sheetName val="TDI ISBL"/>
      <sheetName val="1차 내역서"/>
      <sheetName val="TYPE-A"/>
      <sheetName val="제1영업소"/>
      <sheetName val="제2영업소"/>
      <sheetName val="제3영업소"/>
      <sheetName val="노무비"/>
      <sheetName val="공종별내역서"/>
      <sheetName val="실행내역"/>
      <sheetName val="0226"/>
      <sheetName val="견적대비표"/>
      <sheetName val="Macro1"/>
      <sheetName val="노원열병합  건축공사기성내역서"/>
      <sheetName val="입찰내역서(본공사)"/>
      <sheetName val="입찰내역서(가설)"/>
      <sheetName val="잡철물"/>
      <sheetName val="실행(ALT1)"/>
      <sheetName val="차액보증"/>
      <sheetName val="변대신설"/>
      <sheetName val="집계표-전기(신설)"/>
      <sheetName val="DATA"/>
      <sheetName val="교대"/>
      <sheetName val="평3"/>
      <sheetName val="cable-data"/>
      <sheetName val="간접"/>
      <sheetName val="인사자료총집계"/>
      <sheetName val="현장관리비집계표"/>
      <sheetName val="예총"/>
      <sheetName val="전 기"/>
      <sheetName val="일위대가표"/>
      <sheetName val="목표세부명세"/>
      <sheetName val="결과조달"/>
      <sheetName val="기기리스트"/>
      <sheetName val="건축내역서 (경제상무실)"/>
      <sheetName val="Sheet5"/>
      <sheetName val="견"/>
      <sheetName val="건축원가"/>
      <sheetName val="내역서"/>
      <sheetName val="FAX"/>
      <sheetName val="일위대가(여기까지)"/>
      <sheetName val="FRP내역서"/>
      <sheetName val="CAT_5"/>
      <sheetName val="YM-IL1"/>
      <sheetName val="실행"/>
      <sheetName val="기안"/>
      <sheetName val="개산공사비"/>
      <sheetName val="분석"/>
      <sheetName val="4 LINE"/>
      <sheetName val="소비자가"/>
      <sheetName val="7 th"/>
      <sheetName val="CAPVC"/>
      <sheetName val="1ST"/>
      <sheetName val="정산내역"/>
      <sheetName val="돈암사업"/>
      <sheetName val="일위대가(1)"/>
      <sheetName val="노임이"/>
      <sheetName val="노임"/>
      <sheetName val="입찰내역 발주처 양식"/>
      <sheetName val="순공사비"/>
      <sheetName val="견적을지"/>
      <sheetName val="TEST1"/>
      <sheetName val="1.설계조건"/>
      <sheetName val="입찰안"/>
      <sheetName val="2공구산출내역"/>
      <sheetName val="2.하중산정"/>
      <sheetName val="70%"/>
      <sheetName val="BID"/>
      <sheetName val="대림경상68억"/>
      <sheetName val="6호기"/>
      <sheetName val="자체실적1Q"/>
      <sheetName val="은행"/>
      <sheetName val="계산근거"/>
      <sheetName val="Customer Databas"/>
      <sheetName val="TTL"/>
      <sheetName val="수정'매출매입_자료"/>
      <sheetName val="일위대가(가설)"/>
      <sheetName val="수입"/>
      <sheetName val="전기일위대가"/>
      <sheetName val="97 사업추정(WEKI)"/>
      <sheetName val="케이블규격"/>
      <sheetName val="MEXICO-C"/>
      <sheetName val="단위세대물량"/>
      <sheetName val="참조"/>
      <sheetName val="말뚝지지력산정"/>
      <sheetName val="DATA(VTL)"/>
      <sheetName val="정보매체A동"/>
      <sheetName val="MATRLDATA"/>
      <sheetName val="단가표"/>
      <sheetName val="EACT10"/>
      <sheetName val="견적서"/>
      <sheetName val="연돌일위집계"/>
      <sheetName val="실행철강하도"/>
      <sheetName val="집계표"/>
      <sheetName val="인건비"/>
      <sheetName val="찍기"/>
      <sheetName val="금융비용"/>
      <sheetName val="변전실재분리"/>
      <sheetName val="X13"/>
      <sheetName val="Sapphire"/>
      <sheetName val="2. 주요공지（主要公告）"/>
      <sheetName val="4. 접지매립내역（接地工程清单）"/>
      <sheetName val="할증 "/>
      <sheetName val="물량산출근거"/>
      <sheetName val="APT"/>
      <sheetName val="COVER-P"/>
      <sheetName val="일위대가"/>
      <sheetName val="#REF!"/>
      <sheetName val="COVER"/>
      <sheetName val="98지급계획"/>
      <sheetName val="지수"/>
      <sheetName val="D-3109"/>
      <sheetName val="조명일위"/>
      <sheetName val="조건표"/>
      <sheetName val="대비"/>
      <sheetName val="품"/>
      <sheetName val="3.공통공사대비"/>
      <sheetName val="토공"/>
      <sheetName val="수량산출"/>
      <sheetName val="1. 설계조건 2.단면가정 3. 하중계산"/>
      <sheetName val="DATA 입력란"/>
      <sheetName val="갑지(추정)"/>
      <sheetName val="단가"/>
      <sheetName val="CondPol"/>
      <sheetName val="집계표(OPTION)"/>
      <sheetName val="6PILE  (돌출)"/>
      <sheetName val="일위대가목차"/>
      <sheetName val="DATE"/>
      <sheetName val="TABLE"/>
      <sheetName val="물량산출"/>
      <sheetName val="시행후면적"/>
      <sheetName val="YES-T"/>
      <sheetName val="깨기"/>
      <sheetName val="PAD TR보호대기초"/>
      <sheetName val="HANDHOLE(2)"/>
      <sheetName val="가로등기초"/>
      <sheetName val="가격조사서"/>
      <sheetName val="중기조종사 단위단가"/>
      <sheetName val="1062-X방향 "/>
      <sheetName val="설계명세서(선로)"/>
      <sheetName val="단가산출1"/>
      <sheetName val="SAKUB"/>
      <sheetName val="일위대가표(장비)"/>
      <sheetName val="기계설비공사 집계표"/>
      <sheetName val="공사비내역서"/>
      <sheetName val="ȱ_x0000_⠀恷_x0000__x0000_"/>
      <sheetName val="천마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실행내역"/>
      <sheetName val="직노"/>
      <sheetName val="J直材4"/>
      <sheetName val="I一般比"/>
      <sheetName val="N賃率-職"/>
      <sheetName val="내역서2안"/>
      <sheetName val="설직재-1"/>
      <sheetName val="제직재"/>
      <sheetName val="패널"/>
      <sheetName val="목록"/>
      <sheetName val="기본일위"/>
      <sheetName val="집계"/>
      <sheetName val="경산"/>
      <sheetName val="일위"/>
      <sheetName val="공사노임"/>
      <sheetName val="Book4"/>
      <sheetName val="홍보비디오"/>
      <sheetName val="단가"/>
      <sheetName val="원가"/>
      <sheetName val="工완성공사율"/>
      <sheetName val="工관리비율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노임"/>
      <sheetName val="내역서"/>
      <sheetName val="지형제작"/>
      <sheetName val="단가 (2)"/>
      <sheetName val="갑지"/>
      <sheetName val="집계표"/>
      <sheetName val="2공구산출내역"/>
      <sheetName val="수량산출"/>
      <sheetName val="1안"/>
      <sheetName val="조명시설"/>
      <sheetName val="내역"/>
      <sheetName val="6호기"/>
      <sheetName val="조직"/>
      <sheetName val="견적을지"/>
      <sheetName val="데이타"/>
      <sheetName val="식재인부"/>
      <sheetName val="경율산정.XLS"/>
      <sheetName val="교수설계"/>
      <sheetName val="재정비직인"/>
      <sheetName val="재정비내역"/>
      <sheetName val="지적고시내역"/>
      <sheetName val="을"/>
      <sheetName val="내역을"/>
      <sheetName val="금액내역서"/>
      <sheetName val="총괄내역서"/>
      <sheetName val="수량산출(모형)"/>
      <sheetName val="수량산출(공수)"/>
      <sheetName val="모형단가"/>
      <sheetName val="명세서"/>
      <sheetName val="table"/>
      <sheetName val="부하계산서"/>
      <sheetName val="부하(성남)"/>
      <sheetName val="공정집계_국별"/>
      <sheetName val="Sheet6"/>
      <sheetName val="Option"/>
      <sheetName val="인제내역"/>
      <sheetName val="Sheet1 (2)"/>
      <sheetName val="252K444"/>
      <sheetName val="표지 (2)"/>
      <sheetName val="LEGEND"/>
      <sheetName val="내역서1-2"/>
      <sheetName val="교통대책내역"/>
      <sheetName val="최종총괄"/>
      <sheetName val="세부산출내역서"/>
      <sheetName val="공사원가계산서"/>
      <sheetName val="전기일위대가"/>
      <sheetName val="제-노임"/>
      <sheetName val="산정표"/>
      <sheetName val="재집"/>
      <sheetName val="입찰안"/>
      <sheetName val="품"/>
      <sheetName val="수로교총재료집계"/>
      <sheetName val="요율"/>
      <sheetName val="안정검토"/>
      <sheetName val="일위대가표지"/>
      <sheetName val="공조기휀"/>
      <sheetName val="제수"/>
      <sheetName val="공기"/>
      <sheetName val="GAS"/>
      <sheetName val="설계서"/>
      <sheetName val="자재조사표"/>
      <sheetName val="별표"/>
      <sheetName val="진주방향"/>
      <sheetName val="마산방향"/>
      <sheetName val="전차선로 물량표"/>
      <sheetName val="예산내역서(총괄)"/>
      <sheetName val="예산내역서"/>
      <sheetName val="공제대산출"/>
      <sheetName val="운반공사,공구손료"/>
      <sheetName val="적용단가"/>
      <sheetName val="건축"/>
      <sheetName val="배수관공"/>
      <sheetName val="적용환율"/>
      <sheetName val="Transaction"/>
      <sheetName val="개산공사비"/>
      <sheetName val="금액집계"/>
      <sheetName val="표지"/>
      <sheetName val="날개수량1.5"/>
      <sheetName val="APT"/>
      <sheetName val="소비자가"/>
      <sheetName val="2F_회의실견적(5_14_일대)"/>
      <sheetName val="_HIT-&gt;HMC_견적(3900)"/>
      <sheetName val="단가_(2)"/>
      <sheetName val="경율산정_XLS"/>
      <sheetName val="북제주원가"/>
      <sheetName val="양천현"/>
      <sheetName val="카니발(자105노60)"/>
      <sheetName val="토사(PE)"/>
      <sheetName val="공사내역"/>
      <sheetName val="코드"/>
      <sheetName val="제경비율"/>
      <sheetName val="단가조사"/>
      <sheetName val="DATE"/>
      <sheetName val="20관리비율"/>
      <sheetName val="설비단가표"/>
      <sheetName val="세부내역"/>
      <sheetName val="Customer Databas"/>
      <sheetName val="bCord공정"/>
      <sheetName val="e대가"/>
      <sheetName val="g단가"/>
      <sheetName val="h집계"/>
      <sheetName val="재공품기초자료"/>
      <sheetName val="약품공급2"/>
      <sheetName val="원본(갑지)"/>
      <sheetName val="인사자료총집계"/>
      <sheetName val="건축내역"/>
      <sheetName val="차액보증"/>
      <sheetName val="건축일위"/>
      <sheetName val="그라우팅일위"/>
      <sheetName val="PROJECT BRIEF(EX.NEW)"/>
      <sheetName val="갑지(추정)"/>
      <sheetName val="금융비용"/>
      <sheetName val="IMPEADENCE MAP 취수장"/>
      <sheetName val="개요"/>
      <sheetName val="공사비예산서(토목분)"/>
      <sheetName val="일위대가표"/>
      <sheetName val="GAEYO"/>
      <sheetName val="원가 (2)"/>
      <sheetName val="Baby일위대가"/>
      <sheetName val="주요공정"/>
      <sheetName val="입력변수"/>
      <sheetName val="설계내역서"/>
      <sheetName val="Sheet5"/>
      <sheetName val="토적계산"/>
      <sheetName val="sh1"/>
      <sheetName val="공통가설(기준안)"/>
      <sheetName val="간선계산"/>
      <sheetName val="DATA"/>
      <sheetName val="ITEM"/>
      <sheetName val="동력부하(도산)"/>
      <sheetName val="Macro(차단기)"/>
      <sheetName val="터널조도"/>
      <sheetName val="설계산출기초"/>
      <sheetName val="도급예산내역서봉투"/>
      <sheetName val="기계경비(시간당)"/>
      <sheetName val="설계산출표지"/>
      <sheetName val="도급예산내역서총괄표"/>
      <sheetName val="램머"/>
      <sheetName val="분전함신설"/>
      <sheetName val="단가산출"/>
      <sheetName val="자재단가"/>
      <sheetName val="을부담운반비"/>
      <sheetName val="운반비산출"/>
      <sheetName val="접지1종"/>
      <sheetName val="조명율표"/>
      <sheetName val="Sheet4"/>
      <sheetName val="이천향토(모형제작)"/>
      <sheetName val="총괄"/>
      <sheetName val="총괄집계표"/>
      <sheetName val="발신정보"/>
      <sheetName val="순공사비"/>
      <sheetName val="적현로"/>
      <sheetName val="CT "/>
      <sheetName val="노무비"/>
      <sheetName val="을지"/>
      <sheetName val="3BL공동구 수량"/>
      <sheetName val="납부서"/>
      <sheetName val="단위단가"/>
      <sheetName val="연부97-1"/>
      <sheetName val="갑지1"/>
      <sheetName val="일위목차"/>
      <sheetName val="내역1"/>
      <sheetName val="판매시설"/>
      <sheetName val="재료"/>
      <sheetName val="설치자재"/>
      <sheetName val="공조기(삭제)"/>
      <sheetName val="노임단가"/>
      <sheetName val="단"/>
      <sheetName val="경비"/>
      <sheetName val="부하LOAD"/>
      <sheetName val="국내조달(통합-1)"/>
      <sheetName val="조도계산서 (도서)"/>
      <sheetName val="8.PILE  (돌출)"/>
      <sheetName val="BID"/>
      <sheetName val="부대tu"/>
      <sheetName val="물량"/>
      <sheetName val="단위수량"/>
      <sheetName val="일반부표"/>
      <sheetName val="설계명세"/>
      <sheetName val="일위목록"/>
      <sheetName val="관급_File"/>
      <sheetName val="인건비"/>
      <sheetName val=" 냉각수펌프"/>
      <sheetName val="대비"/>
      <sheetName val="조명율"/>
      <sheetName val="입력"/>
      <sheetName val="구의33고"/>
      <sheetName val="신우"/>
      <sheetName val="품셈TABLE"/>
      <sheetName val="청천내"/>
      <sheetName val="공구"/>
      <sheetName val="매립"/>
      <sheetName val="직접경비"/>
      <sheetName val="직접인건비"/>
      <sheetName val="청산공사"/>
      <sheetName val="샘플표지"/>
      <sheetName val="한강운반비"/>
      <sheetName val="경영"/>
      <sheetName val="98년"/>
      <sheetName val="실적"/>
      <sheetName val="정SW(원)"/>
      <sheetName val="내역서1999.8최종"/>
      <sheetName val="1차설계변경내역"/>
      <sheetName val="정보"/>
      <sheetName val="중기손료"/>
      <sheetName val="원가계산서"/>
      <sheetName val="전선 및 전선관"/>
      <sheetName val="1층"/>
      <sheetName val="#3_일위대가목록"/>
      <sheetName val="TOT"/>
      <sheetName val="미드수량"/>
      <sheetName val="ABUT수량-A1"/>
      <sheetName val="노임이"/>
      <sheetName val="토목공사"/>
      <sheetName val="마산월령동골조물량변경"/>
      <sheetName val="소방"/>
      <sheetName val="구역화물"/>
      <sheetName val="단위목록"/>
      <sheetName val="시험비"/>
      <sheetName val="기계경비목록"/>
      <sheetName val="유기공정"/>
      <sheetName val="22전선(P)"/>
      <sheetName val="22전선(L)"/>
      <sheetName val="22전선(R)"/>
      <sheetName val="설계명세서"/>
      <sheetName val="000000"/>
      <sheetName val="연결임시"/>
      <sheetName val="가로등내역서"/>
      <sheetName val="내역서(교량)전체"/>
      <sheetName val="FitOutConfCentre"/>
      <sheetName val="FAB별"/>
      <sheetName val="C-직노1"/>
      <sheetName val="I.설계조건"/>
      <sheetName val="감가상각"/>
      <sheetName val="단위중량"/>
      <sheetName val="비탈면보호공수량산출"/>
      <sheetName val="공사현황"/>
      <sheetName val="_REF"/>
      <sheetName val="설직재_1"/>
      <sheetName val="에어샵공사"/>
      <sheetName val="Macro(ST)"/>
      <sheetName val="부대비율"/>
      <sheetName val="조건입력"/>
      <sheetName val="조건입력(2)"/>
      <sheetName val="장비선정"/>
      <sheetName val="내역서-CCTV"/>
      <sheetName val="copy"/>
      <sheetName val="서식"/>
      <sheetName val="실행"/>
      <sheetName val="danga"/>
      <sheetName val="ilch"/>
      <sheetName val="중기사용료"/>
      <sheetName val="KCS-CA"/>
      <sheetName val="본공사"/>
      <sheetName val="심사계산"/>
      <sheetName val="심사물량"/>
      <sheetName val="BOQ건축"/>
      <sheetName val="일위대가(계측기설치)"/>
      <sheetName val="6PILE  (돌출)"/>
      <sheetName val="수지예산"/>
      <sheetName val="INPUT"/>
      <sheetName val="5.연간운전비계산서"/>
      <sheetName val="G.R300경비"/>
      <sheetName val="회사정보"/>
      <sheetName val="산출내역서"/>
      <sheetName val="을-ATYPE"/>
      <sheetName val="2회내역"/>
      <sheetName val="설비원가"/>
      <sheetName val="COPING-1"/>
      <sheetName val="역T형교대-2수량"/>
      <sheetName val="결과조달"/>
      <sheetName val="최적단면"/>
      <sheetName val="PARAMETER"/>
      <sheetName val="고시단가"/>
      <sheetName val="Sheet13"/>
      <sheetName val="GEN"/>
      <sheetName val="발전기"/>
      <sheetName val="Sheet14"/>
      <sheetName val="간선"/>
      <sheetName val="CA지입"/>
      <sheetName val="소요자재명세서"/>
      <sheetName val="노무비명세서"/>
      <sheetName val="각형맨홀"/>
      <sheetName val="장비집계"/>
      <sheetName val="현장관리비"/>
      <sheetName val="제경집계"/>
      <sheetName val="정부노임단가"/>
      <sheetName val="guard(mac)"/>
      <sheetName val="2000년1차"/>
      <sheetName val="부서현황"/>
      <sheetName val="비가동-20"/>
      <sheetName val="예가표"/>
      <sheetName val="유림골조"/>
      <sheetName val="기초대가"/>
      <sheetName val="Macro1"/>
      <sheetName val="0000"/>
      <sheetName val="참고"/>
      <sheetName val="내역서(변경)"/>
      <sheetName val="1차 내역서"/>
      <sheetName val="준검 내역서"/>
      <sheetName val="교대(A1)"/>
      <sheetName val="파일의이용"/>
      <sheetName val="대조표(0108)"/>
      <sheetName val="간접"/>
      <sheetName val="하중계산"/>
      <sheetName val="입찰"/>
      <sheetName val="현경"/>
      <sheetName val="토목주소"/>
      <sheetName val="프랜트면허"/>
      <sheetName val="도급양식"/>
      <sheetName val="토공(우물통,기타) "/>
      <sheetName val="부속동"/>
      <sheetName val="빗물받이(910-510-410)"/>
      <sheetName val="토목"/>
      <sheetName val="Sheet1_(2)"/>
      <sheetName val="식재"/>
      <sheetName val="시설물"/>
      <sheetName val="식재출력용"/>
      <sheetName val="유지관리"/>
      <sheetName val="97년추정손익계산서"/>
      <sheetName val="AS복구"/>
      <sheetName val="중기터파기"/>
      <sheetName val="변수값"/>
      <sheetName val="중기상차"/>
      <sheetName val=" 내역"/>
      <sheetName val="3.공통공사대비"/>
      <sheetName val="COVER-P"/>
      <sheetName val="실행철강하도"/>
      <sheetName val="말뚝지지력산정"/>
      <sheetName val="본서하반기"/>
      <sheetName val="하반기(지구대)"/>
      <sheetName val="토공사(흙막이)"/>
      <sheetName val="인부신상자료"/>
      <sheetName val="기둥(원형)"/>
      <sheetName val="교각1"/>
      <sheetName val="단면 (2)"/>
      <sheetName val="COPING"/>
      <sheetName val="작업시작"/>
      <sheetName val="공비대비"/>
      <sheetName val="우수"/>
      <sheetName val="가압장(토목)"/>
      <sheetName val="미장공사"/>
      <sheetName val="가설공사"/>
      <sheetName val="목공사"/>
      <sheetName val="48일위"/>
      <sheetName val="날개벽"/>
      <sheetName val="이토변실"/>
      <sheetName val="전력"/>
      <sheetName val="날개벽수량표"/>
      <sheetName val="94"/>
      <sheetName val="70%"/>
      <sheetName val="수량집계1"/>
      <sheetName val="수량집계2"/>
      <sheetName val="TOWER 10TON"/>
      <sheetName val="수정시산표"/>
      <sheetName val="수리결과"/>
      <sheetName val="원본 (4)"/>
      <sheetName val="소방사항"/>
      <sheetName val="전계가"/>
      <sheetName val="기계공사"/>
      <sheetName val="가시설흙막이"/>
      <sheetName val="콘_재료분리(1)"/>
      <sheetName val="조건표"/>
      <sheetName val="DB구축"/>
      <sheetName val="2F_회의실견적(5_14_일대)1"/>
      <sheetName val="_HIT-&gt;HMC_견적(3900)1"/>
      <sheetName val="단가_(2)1"/>
      <sheetName val="경율산정_XLS1"/>
      <sheetName val="표지_(2)"/>
      <sheetName val="전차선로_물량표"/>
      <sheetName val="날개수량1_5"/>
      <sheetName val="Customer_Databas"/>
      <sheetName val="IMPEADENCE_MAP_취수장"/>
      <sheetName val="PROJECT_BRIEF(EX_NEW)"/>
      <sheetName val="2F_회의실견적(5_14_일대)2"/>
      <sheetName val="_HIT-&gt;HMC_견적(3900)2"/>
      <sheetName val="단가_(2)2"/>
      <sheetName val="경율산정_XLS2"/>
      <sheetName val="Sheet1_(2)1"/>
      <sheetName val="표지_(2)1"/>
      <sheetName val="전차선로_물량표1"/>
      <sheetName val="날개수량1_51"/>
      <sheetName val="Customer_Databas1"/>
      <sheetName val="IMPEADENCE_MAP_취수장1"/>
      <sheetName val="PROJECT_BRIEF(EX_NEW)1"/>
      <sheetName val="경상직원"/>
      <sheetName val="공문"/>
      <sheetName val="맨홀수량산출"/>
      <sheetName val="목표세부명세"/>
      <sheetName val="공통가설"/>
      <sheetName val="공사개요"/>
      <sheetName val="노무비단가"/>
      <sheetName val="방호벽"/>
      <sheetName val="산출내역서집계표"/>
      <sheetName val="basic_info"/>
      <sheetName val="프로젝트명"/>
      <sheetName val="48평단가"/>
      <sheetName val="57단가"/>
      <sheetName val="54평단가"/>
      <sheetName val="66평단가"/>
      <sheetName val="61단가"/>
      <sheetName val="89평단가"/>
      <sheetName val="84평단가"/>
      <sheetName val="POL6차-PI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laroux"/>
      <sheetName val="내역서"/>
      <sheetName val="물가대비표"/>
      <sheetName val="견적대비표"/>
      <sheetName val="표지"/>
      <sheetName val="인건비"/>
      <sheetName val="원가 (2)"/>
      <sheetName val="N賃率-職"/>
      <sheetName val="일위대가"/>
      <sheetName val="노무비"/>
      <sheetName val="CT "/>
      <sheetName val="#REF"/>
      <sheetName val="I一般比"/>
      <sheetName val="내역1"/>
      <sheetName val="J直材4"/>
      <sheetName val="인건-측정"/>
      <sheetName val="설비단가표"/>
      <sheetName val="공조기휀"/>
      <sheetName val="시설물일위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조도"/>
      <sheetName val="부하"/>
      <sheetName val="동력"/>
      <sheetName val="0.6-1kV 케이블 (전동기)"/>
      <sheetName val="변압기"/>
      <sheetName val="발전기"/>
      <sheetName val="간선"/>
      <sheetName val="APT"/>
      <sheetName val="도체종-상수표"/>
      <sheetName val="임피던스"/>
      <sheetName val="CABLE SIZE"/>
      <sheetName val="접지"/>
      <sheetName val="수변전"/>
      <sheetName val="Sheet11"/>
      <sheetName val="Sheet12"/>
      <sheetName val="Sheet13"/>
      <sheetName val="Sheet14"/>
      <sheetName val="Sheet15"/>
      <sheetName val="Sheet16"/>
      <sheetName val="전선or케이블"/>
      <sheetName val="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표지"/>
      <sheetName val="확약서"/>
      <sheetName val="총괄표"/>
      <sheetName val="건축대비표"/>
      <sheetName val="건축원도급총괄표"/>
      <sheetName val="건축하도급총괄표"/>
      <sheetName val="형틀공사"/>
      <sheetName val="철콘공사"/>
      <sheetName val="건축지급자재"/>
      <sheetName val="토목금액대비표"/>
      <sheetName val="토목원도급총괄표"/>
      <sheetName val="토목하도급총괄표"/>
      <sheetName val="토목철콘공사"/>
      <sheetName val="상하수도설비공사"/>
      <sheetName val="토공사"/>
      <sheetName val="토목지급자재"/>
      <sheetName val="EMST10"/>
      <sheetName val="표지-공사실행"/>
      <sheetName val="2.기구조직도"/>
      <sheetName val="개략견적HISTORY"/>
      <sheetName val="1_공사개요"/>
      <sheetName val="실행조건(건축)"/>
      <sheetName val="실행기준(기계)"/>
      <sheetName val="실행기준(전기)"/>
      <sheetName val="실행예산변경총괄표(적용안함)"/>
      <sheetName val="03차 견적실행총괄표"/>
      <sheetName val="대비표"/>
      <sheetName val="집계표"/>
      <sheetName val="---"/>
      <sheetName val="아파트 "/>
      <sheetName val="감액대비표"/>
      <sheetName val="공종별감액대비표"/>
      <sheetName val="개략공사비집계표"/>
      <sheetName val="실행검토의견서"/>
      <sheetName val="직원"/>
      <sheetName val="개략견적대비실행분석"/>
      <sheetName val="발주율분석"/>
      <sheetName val="조정항목"/>
      <sheetName val="갑지(추정)"/>
      <sheetName val="갑지_추정_"/>
      <sheetName val="N賃率-職"/>
      <sheetName val="직노"/>
      <sheetName val="관급자재"/>
      <sheetName val="내역"/>
      <sheetName val="하수급견적대비"/>
      <sheetName val="설계"/>
      <sheetName val="입찰"/>
      <sheetName val="현경"/>
      <sheetName val="9GNG운반"/>
      <sheetName val="토목"/>
      <sheetName val="노임단가"/>
      <sheetName val="건축공사실행"/>
      <sheetName val="실행내역"/>
      <sheetName val="샤워실위생"/>
      <sheetName val="Total"/>
      <sheetName val="본공사"/>
      <sheetName val="대비표(토공1안)"/>
      <sheetName val="공내역"/>
      <sheetName val="b_balju_cho"/>
      <sheetName val="의정부송산4공구부대입찰"/>
      <sheetName val="총물량"/>
      <sheetName val="견적내역"/>
      <sheetName val="식재인부"/>
      <sheetName val="설계서(본관)"/>
      <sheetName val="단가"/>
      <sheetName val="Apt내역"/>
      <sheetName val="부대시설"/>
      <sheetName val="#REF"/>
      <sheetName val="노임"/>
      <sheetName val="건축토목내역"/>
      <sheetName val="현장별계약현황('98.10.31)"/>
      <sheetName val="부대내역"/>
      <sheetName val="Sheet1 (2)"/>
      <sheetName val="연못방수쉬트"/>
      <sheetName val="백호우계수"/>
      <sheetName val="인건비"/>
      <sheetName val="강재창호(작업중)"/>
      <sheetName val="강재창호(변경후작업중)"/>
      <sheetName val="건축내역"/>
      <sheetName val="투찰"/>
      <sheetName val="남대문빌딩"/>
      <sheetName val="예가표"/>
      <sheetName val="실행(표지,갑,을)"/>
      <sheetName val="4.2유효폭의 계산"/>
      <sheetName val="골조"/>
      <sheetName val="경영계획1월"/>
      <sheetName val="공사비산출내역"/>
      <sheetName val="공통가설공사"/>
      <sheetName val="일위대가"/>
      <sheetName val="아파트_9"/>
      <sheetName val="Sheet1"/>
      <sheetName val="간접"/>
      <sheetName val="기성"/>
      <sheetName val="CTEMCOST"/>
      <sheetName val="옥룡잡비"/>
      <sheetName val="설비내역"/>
      <sheetName val="터파기및재료"/>
      <sheetName val="Sheet6"/>
      <sheetName val="Macro4"/>
      <sheetName val="Macro2"/>
      <sheetName val="원가계산 (2)"/>
      <sheetName val="공통비(전체)"/>
      <sheetName val="unit 4"/>
      <sheetName val="설계명세"/>
      <sheetName val="잡비"/>
      <sheetName val="공사설정"/>
      <sheetName val="재료"/>
      <sheetName val="설치자재"/>
      <sheetName val="기본일위"/>
      <sheetName val="노무비"/>
      <sheetName val="을-ATYPE"/>
      <sheetName val="국내조달(통합-1)"/>
      <sheetName val="저"/>
      <sheetName val="금액"/>
      <sheetName val="★도급내역"/>
      <sheetName val="관리,공감"/>
      <sheetName val="노무비단가"/>
      <sheetName val="자재단가"/>
      <sheetName val="기초일위"/>
      <sheetName val="변경비교-을"/>
      <sheetName val="Sheet5"/>
      <sheetName val="총괄"/>
      <sheetName val="종배수관"/>
      <sheetName val="개산공사비"/>
      <sheetName val="내   역"/>
      <sheetName val="옥외부분합"/>
      <sheetName val="b_babun (2)"/>
      <sheetName val="내역서"/>
      <sheetName val="단위단가"/>
      <sheetName val="내역1"/>
      <sheetName val="단위수량"/>
      <sheetName val="공통가설"/>
      <sheetName val="현금"/>
      <sheetName val="전기공사일위대가"/>
      <sheetName val="중기사용료"/>
      <sheetName val="(1)본선수량집계"/>
      <sheetName val="산출내역서집계표"/>
      <sheetName val="감액총괄표"/>
      <sheetName val="제경비율"/>
      <sheetName val="기본단가"/>
      <sheetName val="산출내역서"/>
      <sheetName val="토공"/>
      <sheetName val="내역(중앙)"/>
      <sheetName val="내역(창신)"/>
      <sheetName val="그림"/>
      <sheetName val="구성1"/>
      <sheetName val="구성2"/>
      <sheetName val="구성3"/>
      <sheetName val="구성4"/>
      <sheetName val="그림2"/>
      <sheetName val="평야부단가"/>
      <sheetName val="시설물일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소방사항"/>
      <sheetName val="갑지(추정)"/>
      <sheetName val="공비대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행개요"/>
      <sheetName val="실행기안"/>
      <sheetName val="실행내역"/>
      <sheetName val="VXXXXXXX"/>
      <sheetName val="견적조건보고서"/>
      <sheetName val="견적갑지"/>
      <sheetName val="을지"/>
      <sheetName val="콘크리트타설집계표"/>
      <sheetName val="소방사항"/>
      <sheetName val="C-노임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대-산출"/>
      <sheetName val="대-전기인건"/>
      <sheetName val="중-기계산출"/>
      <sheetName val="중-전기인건"/>
      <sheetName val="표준일위"/>
      <sheetName val="물가조사"/>
      <sheetName val="임률"/>
      <sheetName val="대가정리"/>
      <sheetName val="표지"/>
      <sheetName val="원가계산서 "/>
      <sheetName val="집계표 (1)"/>
      <sheetName val="집계표(2)"/>
      <sheetName val="내역서(1차공사분)"/>
      <sheetName val="#REF"/>
      <sheetName val="수량산출"/>
      <sheetName val="DATA"/>
      <sheetName val="데이타"/>
      <sheetName val="자재단가비교표"/>
      <sheetName val="내역서"/>
      <sheetName val="포장복구집계"/>
      <sheetName val="예가표"/>
      <sheetName val="Sheet2"/>
      <sheetName val="설직재-1"/>
      <sheetName val="신우"/>
      <sheetName val="공사원가계산서"/>
      <sheetName val="직노"/>
      <sheetName val="Sheet1"/>
      <sheetName val="현장일보"/>
      <sheetName val="총괄표"/>
      <sheetName val="ABUT수량-A1"/>
      <sheetName val="일위대가-1"/>
      <sheetName val="Front"/>
      <sheetName val="wall"/>
      <sheetName val="간접"/>
      <sheetName val="ETC"/>
      <sheetName val="성남일위"/>
      <sheetName val="공사수행방안"/>
      <sheetName val="일위대가"/>
      <sheetName val="단가대비표"/>
      <sheetName val="일위대가(가설)"/>
      <sheetName val="노임단가"/>
      <sheetName val="횡배수관토공수량"/>
      <sheetName val="도배공사언고"/>
      <sheetName val="INPUT"/>
      <sheetName val="청천내"/>
      <sheetName val="집수정"/>
      <sheetName val="을"/>
      <sheetName val="POL6차-PIPING"/>
      <sheetName val="NEGO"/>
      <sheetName val="N賃率-職"/>
      <sheetName val="입력"/>
      <sheetName val="상수도토공집계표"/>
      <sheetName val="I一般比"/>
      <sheetName val="견적율"/>
      <sheetName val="CTEMCOST"/>
      <sheetName val="산출금액내역"/>
      <sheetName val="내역서1999.8최종"/>
      <sheetName val="단가조사"/>
      <sheetName val="환율"/>
      <sheetName val="예비품"/>
      <sheetName val="Curves"/>
      <sheetName val="Tables"/>
      <sheetName val="1.설계조건"/>
      <sheetName val="안정검토(온1)"/>
      <sheetName val="별표 "/>
      <sheetName val="노임"/>
      <sheetName val="단가"/>
      <sheetName val="일위목록"/>
      <sheetName val="전차선로 물량표"/>
      <sheetName val="지우지마세요"/>
      <sheetName val="빙장비사양"/>
      <sheetName val="장비사양"/>
      <sheetName val="입찰안"/>
      <sheetName val="과천MAIN"/>
      <sheetName val="인건비"/>
      <sheetName val="인건-측정"/>
      <sheetName val="조명시설"/>
      <sheetName val="직재"/>
      <sheetName val="대치판정"/>
      <sheetName val="집계표"/>
      <sheetName val="설비내역서"/>
      <sheetName val="건축내역서"/>
      <sheetName val="전기내역서"/>
      <sheetName val="수량산출서"/>
      <sheetName val="Option"/>
      <sheetName val="SP-B1"/>
      <sheetName val="1단계"/>
      <sheetName val="전기일위대가"/>
      <sheetName val="IMPEADENCE MAP 취수장"/>
      <sheetName val="수목표준대가"/>
      <sheetName val="제수"/>
      <sheetName val="공기"/>
      <sheetName val="단가산출"/>
      <sheetName val="전기일위목록"/>
      <sheetName val="영1"/>
      <sheetName val="Y-WORK"/>
      <sheetName val="사급자재"/>
      <sheetName val="반중력식옹벽3.5"/>
      <sheetName val="손익분석"/>
      <sheetName val="자재단가표"/>
      <sheetName val="건축내역"/>
      <sheetName val="암거단위-1련"/>
      <sheetName val="화산경계"/>
      <sheetName val="평균높이산출근거"/>
      <sheetName val="횡배수관위치조서"/>
      <sheetName val="기준"/>
      <sheetName val="9811"/>
      <sheetName val="목표세부명세"/>
      <sheetName val="원하대비"/>
      <sheetName val="원도급"/>
      <sheetName val="하도급"/>
      <sheetName val="현장관리비"/>
      <sheetName val="YES-T"/>
      <sheetName val="J형측구단위수량"/>
      <sheetName val="FD"/>
      <sheetName val="LD"/>
      <sheetName val="GAEYO"/>
      <sheetName val="연동내역"/>
      <sheetName val="노무비"/>
      <sheetName val="Sheet6"/>
      <sheetName val="가설공사내역"/>
      <sheetName val="401"/>
      <sheetName val="기본DATA"/>
      <sheetName val="식재총괄"/>
      <sheetName val="내역서-전체낙찰율"/>
      <sheetName val="갑지1"/>
      <sheetName val="설계명세서"/>
      <sheetName val="공사"/>
      <sheetName val="귀래 설계 공내역서"/>
      <sheetName val="소비자가"/>
      <sheetName val="시행후면적"/>
      <sheetName val="건축-물가변동"/>
      <sheetName val="일위_파일"/>
      <sheetName val="식재가격"/>
      <sheetName val="const."/>
      <sheetName val="일위대가(계측기설치)"/>
      <sheetName val="부안일위"/>
      <sheetName val="날개벽"/>
      <sheetName val="암거단위"/>
      <sheetName val="표지 (2)"/>
      <sheetName val="중갑지"/>
      <sheetName val="토목"/>
      <sheetName val="경산"/>
      <sheetName val="노무비 "/>
      <sheetName val="일위대가 (100%)"/>
      <sheetName val="플랜트 설치"/>
      <sheetName val="단가 "/>
      <sheetName val="내역"/>
      <sheetName val="변압기 및 발전기 용량"/>
      <sheetName val="약품설비"/>
      <sheetName val="약품공급2"/>
      <sheetName val="한강운반비"/>
      <sheetName val="제-노임"/>
      <sheetName val="도"/>
      <sheetName val="일위"/>
      <sheetName val="Sheet3"/>
      <sheetName val="산출기준자료"/>
      <sheetName val="Total"/>
      <sheetName val="갑지"/>
      <sheetName val="횡배수관집현황(2공구)"/>
      <sheetName val="작성기준"/>
      <sheetName val="관급단가"/>
      <sheetName val="내역서-CCTV"/>
      <sheetName val="교통대책내역"/>
      <sheetName val="시중노임단가"/>
      <sheetName val="7단가"/>
      <sheetName val="요율"/>
      <sheetName val="FRP내역서"/>
      <sheetName val="NEYOK"/>
      <sheetName val="R&amp;D"/>
      <sheetName val="원가계산서"/>
      <sheetName val="금액"/>
      <sheetName val="5.모델링"/>
      <sheetName val="2.단면가정"/>
      <sheetName val="일위대가표"/>
      <sheetName val="변경비교-을"/>
      <sheetName val="외주"/>
      <sheetName val="Sheet13"/>
      <sheetName val="발전기"/>
      <sheetName val="Sheet14"/>
      <sheetName val="조건입력"/>
      <sheetName val="조건입력(2)"/>
      <sheetName val="장비선정"/>
      <sheetName val="원가"/>
      <sheetName val="냉천부속동"/>
      <sheetName val="MixBed"/>
      <sheetName val="CondPol"/>
      <sheetName val="설계내역서"/>
      <sheetName val="건축공사 집계표"/>
      <sheetName val="골조"/>
      <sheetName val="기계설비-물가변동"/>
      <sheetName val="산출"/>
      <sheetName val="단가비교표"/>
      <sheetName val="단"/>
      <sheetName val="평가내역"/>
      <sheetName val="노 무 비"/>
      <sheetName val="노원열병합  건축공사기성내역서"/>
      <sheetName val="AV시스템"/>
      <sheetName val="집계"/>
      <sheetName val="인건비 "/>
      <sheetName val="터파기및재료"/>
      <sheetName val="직접인건비"/>
      <sheetName val="전기"/>
      <sheetName val="매립"/>
      <sheetName val="현대물량"/>
      <sheetName val="현장관리비집계표"/>
      <sheetName val="실행철강하도"/>
      <sheetName val="COST"/>
      <sheetName val="일위(PN)"/>
      <sheetName val="MCC제원"/>
      <sheetName val="부하LOAD"/>
      <sheetName val="Sheet4"/>
      <sheetName val="갑지(추정)"/>
      <sheetName val="자재단가"/>
      <sheetName val="전신환매도율"/>
      <sheetName val="H-PILE수량집계"/>
      <sheetName val="A-4"/>
      <sheetName val="차선도색현황"/>
      <sheetName val="실행대비"/>
      <sheetName val="경비"/>
      <sheetName val="공사개요"/>
      <sheetName val="코드표"/>
      <sheetName val="COVER"/>
      <sheetName val="횡배수관"/>
      <sheetName val="대비"/>
      <sheetName val="집수정(600-700)"/>
      <sheetName val="전계가"/>
      <sheetName val="APT"/>
      <sheetName val="노임이"/>
      <sheetName val="견"/>
      <sheetName val="단위중량표"/>
      <sheetName val="본공사"/>
      <sheetName val="소방"/>
      <sheetName val="연결임시"/>
      <sheetName val="copy"/>
      <sheetName val="b_balju_cho"/>
      <sheetName val="98수문일위"/>
      <sheetName val="여수토공사비"/>
      <sheetName val="반중력식옹벽"/>
      <sheetName val="SUN 2000. 10 가격"/>
      <sheetName val="노임변동률"/>
      <sheetName val="계약내력"/>
      <sheetName val="ES조서출력하기"/>
      <sheetName val="기존단가 (2)"/>
      <sheetName val="WEIGHT LIST"/>
      <sheetName val="계산근거"/>
      <sheetName val="DATE"/>
      <sheetName val="FB25JN"/>
      <sheetName val="송전기본"/>
      <sheetName val="공조기"/>
      <sheetName val="XXXXXX"/>
      <sheetName val="원가계산"/>
      <sheetName val="견적"/>
      <sheetName val="982월원안"/>
      <sheetName val="SCHEDULE"/>
      <sheetName val="2원료가나다."/>
      <sheetName val="SYS별 부하목록"/>
      <sheetName val="cable data"/>
      <sheetName val="내역서1"/>
      <sheetName val="Working(wo WTs)"/>
      <sheetName val="guard(mac)"/>
      <sheetName val="J直材4"/>
      <sheetName val="구천"/>
      <sheetName val="공내역"/>
      <sheetName val="총괄"/>
      <sheetName val="인수공"/>
      <sheetName val="배수내역 (2)"/>
      <sheetName val="용지매수"/>
      <sheetName val="BQ"/>
      <sheetName val="P.M 별"/>
      <sheetName val="품셈TABLE"/>
      <sheetName val="돈암사업"/>
      <sheetName val="목창호"/>
      <sheetName val="일위목차"/>
      <sheetName val="예산서표지"/>
      <sheetName val="홍보비디오"/>
      <sheetName val="내역서2안"/>
      <sheetName val="인제내역"/>
      <sheetName val="P-J"/>
      <sheetName val="È£Ç¥"/>
      <sheetName val="도급"/>
      <sheetName val="견적대비표"/>
      <sheetName val="하부철근수량"/>
      <sheetName val="건축공사"/>
      <sheetName val="내역서(기성청구)"/>
      <sheetName val="NAI"/>
      <sheetName val="6동"/>
      <sheetName val="철거산출근거"/>
      <sheetName val="건축집계표"/>
      <sheetName val="토목집계표"/>
      <sheetName val="집계표(설비)"/>
      <sheetName val="토목내역서"/>
      <sheetName val="SUMMARY"/>
      <sheetName val="PAINT"/>
      <sheetName val="수용가조서"/>
      <sheetName val="비탈면보호공수량산출"/>
      <sheetName val="산_3_2"/>
      <sheetName val="산_3_1"/>
      <sheetName val="_REF"/>
      <sheetName val="산_3_2_2"/>
      <sheetName val="__"/>
      <sheetName val="BOQ건축"/>
      <sheetName val="제품정보"/>
      <sheetName val="장비부하"/>
      <sheetName val="노단"/>
      <sheetName val="설비"/>
      <sheetName val="변수"/>
      <sheetName val="dV&amp;Cl"/>
      <sheetName val="CAP"/>
      <sheetName val="R"/>
      <sheetName val="하남내역"/>
      <sheetName val="서울1"/>
      <sheetName val="설계기준"/>
      <sheetName val="내역1"/>
      <sheetName val="설계조건"/>
      <sheetName val="역T형"/>
      <sheetName val="말뚝설계"/>
      <sheetName val="중기사용료"/>
      <sheetName val="가로내역"/>
      <sheetName val="단위단가"/>
      <sheetName val="부하"/>
      <sheetName val="별표집계"/>
      <sheetName val="정렬"/>
      <sheetName val="일반부표"/>
      <sheetName val=" 냉각수펌프"/>
      <sheetName val="6호기"/>
      <sheetName val="SAM"/>
      <sheetName val="프랜트면허"/>
      <sheetName val="시화점실행"/>
      <sheetName val="교각계산"/>
      <sheetName val="원효펌프교체020812"/>
      <sheetName val="수리결과"/>
      <sheetName val="전기 원가계산서"/>
      <sheetName val="제경비율"/>
      <sheetName val="단가표"/>
      <sheetName val="2002상반기노임기준"/>
      <sheetName val="일위대가목록"/>
      <sheetName val="샘플표지"/>
      <sheetName val="자료"/>
      <sheetName val="토사(PE)"/>
      <sheetName val="수량산출1"/>
      <sheetName val="입출재고현황 (2)"/>
      <sheetName val="20관리비율"/>
      <sheetName val="제경집계"/>
      <sheetName val="금액내역서"/>
      <sheetName val="재료"/>
      <sheetName val="설치자재"/>
      <sheetName val="목차"/>
      <sheetName val="제품"/>
      <sheetName val="견적계산"/>
      <sheetName val="재고현황"/>
      <sheetName val="9."/>
      <sheetName val="J01"/>
      <sheetName val="전기혼잡제경비(45)"/>
      <sheetName val="BSD (2)"/>
      <sheetName val="대로근거"/>
      <sheetName val="도급갑지"/>
      <sheetName val="패널"/>
      <sheetName val="수량산출(1)"/>
      <sheetName val="하조서"/>
      <sheetName val="부대공"/>
      <sheetName val="포장공"/>
      <sheetName val="토공"/>
      <sheetName val="버스운행안내"/>
      <sheetName val="근태계획서"/>
      <sheetName val="예방접종계획"/>
      <sheetName val="미드수량"/>
      <sheetName val="관급"/>
      <sheetName val="아래"/>
      <sheetName val="A갑지"/>
      <sheetName val="음료실행"/>
      <sheetName val="철근총괄집계표"/>
      <sheetName val="빗물받이(910-510-410)"/>
      <sheetName val="우수"/>
      <sheetName val="단중표"/>
      <sheetName val="TRE TABLE"/>
      <sheetName val="신표지1"/>
      <sheetName val="합천내역"/>
      <sheetName val="중기(목록)"/>
      <sheetName val="일위대가(목록)"/>
      <sheetName val="산근(목록)"/>
      <sheetName val="재료비"/>
      <sheetName val="토목주소"/>
      <sheetName val="Activity(new)"/>
      <sheetName val="Total(new)"/>
      <sheetName val="견적대비 견적서"/>
      <sheetName val="공사비"/>
      <sheetName val="COVER-P"/>
      <sheetName val="단가결정"/>
      <sheetName val="사용성검토"/>
      <sheetName val="2. 공원조도(전통공원)"/>
      <sheetName val="조명율표"/>
      <sheetName val="EP0618"/>
      <sheetName val="CAT_5"/>
      <sheetName val="기계상세"/>
      <sheetName val="자 110% &amp; 노 70%"/>
      <sheetName val="입력값"/>
      <sheetName val="재집"/>
      <sheetName val="전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直材4"/>
      <sheetName val="Price List"/>
      <sheetName val="원가 (2)"/>
      <sheetName val="N賃率-職"/>
      <sheetName val="I一般比"/>
      <sheetName val="일위"/>
      <sheetName val="G.R300경비"/>
      <sheetName val="DATA"/>
      <sheetName val="기존단가 (2)"/>
      <sheetName val="입력"/>
      <sheetName val="SG"/>
      <sheetName val="C-노임단가"/>
      <sheetName val="실행철강하도"/>
      <sheetName val="일위대가"/>
      <sheetName val="예정(3)"/>
      <sheetName val="단"/>
      <sheetName val="간접"/>
      <sheetName val="ABUT수량-A1"/>
      <sheetName val="계정"/>
      <sheetName val="총괄집계표"/>
      <sheetName val="설계명세서"/>
      <sheetName val="예산명세서"/>
      <sheetName val="자료입력"/>
      <sheetName val="전기"/>
      <sheetName val="계수시트"/>
      <sheetName val="원가계산서"/>
      <sheetName val="20관리비율"/>
      <sheetName val="지구단위계획"/>
      <sheetName val="구의33고"/>
      <sheetName val="제직재"/>
      <sheetName val="설직재-1"/>
      <sheetName val="C3"/>
      <sheetName val="직재"/>
      <sheetName val="실행내역"/>
      <sheetName val="직노"/>
      <sheetName val="제-노임"/>
      <sheetName val="토적표"/>
      <sheetName val="MOTOR"/>
      <sheetName val="유기공정"/>
      <sheetName val="수량산출"/>
      <sheetName val="시화점실행"/>
      <sheetName val="data(완전)"/>
      <sheetName val="대창(장성)"/>
      <sheetName val="건축내역"/>
      <sheetName val="bm(CIcable)"/>
      <sheetName val="신우"/>
      <sheetName val="일위대가(가설)"/>
      <sheetName val="물집"/>
      <sheetName val="DATE"/>
      <sheetName val="대치판정"/>
      <sheetName val="내역서"/>
      <sheetName val="주소"/>
      <sheetName val="산출내역서집계표"/>
      <sheetName val="왕십리방향"/>
      <sheetName val="호남2"/>
      <sheetName val="DATA-UPS"/>
      <sheetName val="잡철물"/>
      <sheetName val="Phantom"/>
      <sheetName val="CAL"/>
      <sheetName val="C-직노1"/>
      <sheetName val="D-경비1"/>
      <sheetName val="관로부문"/>
      <sheetName val="하조서"/>
      <sheetName val="ilch"/>
      <sheetName val="데이타"/>
      <sheetName val="#REF"/>
      <sheetName val="일위대가목록"/>
      <sheetName val="8.PILE  (돌출)"/>
      <sheetName val="집수정"/>
      <sheetName val="Galaxy 소비자가격표"/>
      <sheetName val="Total"/>
      <sheetName val="개산공사비"/>
      <sheetName val="집수정(600-700)"/>
      <sheetName val="9GNG운반"/>
      <sheetName val="발전,기타"/>
      <sheetName val="변전소+TIE POST"/>
      <sheetName val="전차선설비공사"/>
      <sheetName val="금액내역서"/>
      <sheetName val="일위대가목차"/>
      <sheetName val="을 2"/>
      <sheetName val="을 1"/>
      <sheetName val="경산"/>
      <sheetName val="단가산출"/>
      <sheetName val="철거산출근거"/>
      <sheetName val="인건비"/>
      <sheetName val="원본(갑지)"/>
      <sheetName val="명세서"/>
      <sheetName val="공정집계_국별"/>
      <sheetName val="노임"/>
      <sheetName val="전체"/>
      <sheetName val="사당"/>
      <sheetName val="배수설비"/>
      <sheetName val="전신환매도율"/>
      <sheetName val="연부97-1"/>
      <sheetName val="현지검측내역"/>
      <sheetName val="견적대비표"/>
      <sheetName val="시설물기초"/>
      <sheetName val="일위대가(4층원격)"/>
      <sheetName val="자재표"/>
      <sheetName val="재집"/>
      <sheetName val="패널"/>
      <sheetName val="가로등내역서"/>
      <sheetName val="내역서2안"/>
      <sheetName val="견적서"/>
      <sheetName val="2공구산출내역"/>
      <sheetName val="터파기및재료"/>
      <sheetName val="감가상각"/>
      <sheetName val="제경집계"/>
      <sheetName val="Sheet1"/>
      <sheetName val="대,유,램"/>
      <sheetName val="부하계산서"/>
      <sheetName val="전선 및 전선관"/>
      <sheetName val="1000 DB구축 부표"/>
      <sheetName val="CT "/>
      <sheetName val="97"/>
      <sheetName val="WORK"/>
      <sheetName val="Y-WORK"/>
      <sheetName val="1안"/>
      <sheetName val="토사(PE)"/>
      <sheetName val="노임단가"/>
      <sheetName val="Macro(전선)"/>
      <sheetName val="참조자료"/>
      <sheetName val="단가"/>
      <sheetName val="을지"/>
      <sheetName val="도급예산내역서봉투"/>
      <sheetName val="공사원가계산서"/>
      <sheetName val="기계경비(시간당)"/>
      <sheetName val="설계산출표지"/>
      <sheetName val="도급예산내역서총괄표"/>
      <sheetName val="램머"/>
      <sheetName val="단가조사"/>
      <sheetName val="Baby일위대가"/>
      <sheetName val="분전함신설"/>
      <sheetName val="설계산출기초"/>
      <sheetName val="자재단가"/>
      <sheetName val="을부담운반비"/>
      <sheetName val="운반비산출"/>
      <sheetName val="접지1종"/>
      <sheetName val="조명율표"/>
      <sheetName val="간선계산"/>
      <sheetName val="전기일위대가"/>
      <sheetName val="ITEM"/>
      <sheetName val="Macro(차단기)"/>
      <sheetName val="터널조도"/>
      <sheetName val="총괄"/>
      <sheetName val="N賃率_職"/>
      <sheetName val="프로젝트"/>
      <sheetName val="우배수"/>
      <sheetName val="공조기(삭제)"/>
      <sheetName val=" 냉각수펌프"/>
      <sheetName val="AHU집계"/>
      <sheetName val="관급자재"/>
      <sheetName val="건축공사실행"/>
      <sheetName val="맨홀"/>
      <sheetName val="갑지1"/>
      <sheetName val="_냉각수펌프"/>
      <sheetName val="일위목차"/>
      <sheetName val="제36-40호표"/>
      <sheetName val="을-ATYPE"/>
      <sheetName val="관급_File"/>
      <sheetName val="노무비"/>
      <sheetName val="기본사항"/>
      <sheetName val="인테리어내역"/>
      <sheetName val="현금예금"/>
      <sheetName val="물가"/>
      <sheetName val="⑻동원인원산출서⑧"/>
      <sheetName val="신호등일위대가"/>
      <sheetName val="1,2공구원가계산서"/>
      <sheetName val="1공구산출내역서"/>
      <sheetName val="노무비 근거"/>
      <sheetName val="선급금신청서"/>
      <sheetName val="1.수인터널"/>
      <sheetName val="입찰안"/>
      <sheetName val="96갑지"/>
      <sheetName val="금호"/>
      <sheetName val="Sheet5"/>
      <sheetName val="날개벽"/>
      <sheetName val="3.1내역서(VDS)"/>
      <sheetName val="수량집계"/>
      <sheetName val="민속촌메뉴"/>
      <sheetName val="정부노임단가"/>
      <sheetName val="2F 회의실견적(5_14 일대)"/>
      <sheetName val="BSD (2)"/>
      <sheetName val="A-4"/>
      <sheetName val="소비자가"/>
      <sheetName val="TABLE"/>
      <sheetName val="원형맨홀수량"/>
      <sheetName val="Sheet2"/>
      <sheetName val="정SW(원)"/>
      <sheetName val="공통부대비"/>
      <sheetName val="2F 회의실견적_5_14 일대_"/>
      <sheetName val="단가조사서"/>
      <sheetName val="을"/>
      <sheetName val="부대내역"/>
      <sheetName val="Customer Databas"/>
      <sheetName val="내역서(총)"/>
      <sheetName val="DATA1"/>
      <sheetName val="3BL공동구 수량"/>
      <sheetName val="Macro(전기)"/>
      <sheetName val="갑지(추정)"/>
      <sheetName val="국별인원"/>
      <sheetName val="연습"/>
      <sheetName val="기본일위"/>
      <sheetName val="설비단가표"/>
      <sheetName val="총괄내역서"/>
      <sheetName val="을_ATYPE"/>
      <sheetName val="Sheet14"/>
      <sheetName val="Sheet13"/>
      <sheetName val="COPING"/>
      <sheetName val="한강운반비"/>
      <sheetName val="danga"/>
      <sheetName val="구조대가"/>
      <sheetName val="포설대가1"/>
      <sheetName val="부대대가"/>
      <sheetName val="기기리스트"/>
      <sheetName val="덕전리"/>
      <sheetName val="언양"/>
      <sheetName val="지장물C"/>
      <sheetName val="교대시점"/>
      <sheetName val="CODE"/>
      <sheetName val="UNIT"/>
      <sheetName val="APT"/>
      <sheetName val="OPT7"/>
      <sheetName val="표지"/>
      <sheetName val="EQ"/>
      <sheetName val="원가_(2)"/>
      <sheetName val="Price_List"/>
      <sheetName val="G_R300경비"/>
      <sheetName val="기존단가_(2)"/>
      <sheetName val="원가_(2)1"/>
      <sheetName val="Price_List1"/>
      <sheetName val="G_R300경비1"/>
      <sheetName val="기존단가_(2)1"/>
      <sheetName val="8_PILE__(돌출)"/>
      <sheetName val="광산내역"/>
      <sheetName val="98수문일위"/>
      <sheetName val="마산방향"/>
      <sheetName val="진주방향"/>
      <sheetName val="Upgrades pricing"/>
      <sheetName val="준검 내역서"/>
      <sheetName val="DB구축"/>
      <sheetName val="Bulk"/>
      <sheetName val="Factor"/>
      <sheetName val="배관배선 단가조사"/>
      <sheetName val="일위대가집계"/>
      <sheetName val="s"/>
      <sheetName val="동해title"/>
      <sheetName val="건축집계표"/>
      <sheetName val="개요"/>
      <sheetName val="갑지"/>
      <sheetName val="우수공"/>
      <sheetName val="수량산출서"/>
      <sheetName val="자재대"/>
      <sheetName val="미지급비용"/>
      <sheetName val="SLAB&quot;1&quot;"/>
      <sheetName val="낙찰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목차"/>
      <sheetName val="비율"/>
      <sheetName val="간지"/>
      <sheetName val="결과"/>
      <sheetName val="총괄"/>
      <sheetName val="재료계"/>
      <sheetName val="직재비"/>
      <sheetName val="소요량"/>
      <sheetName val="소요량 (2)"/>
      <sheetName val="소요량 (3)"/>
      <sheetName val="곡면산"/>
      <sheetName val="제품도면"/>
      <sheetName val="간재"/>
      <sheetName val="소모품배부액"/>
      <sheetName val="작업설"/>
      <sheetName val="수율"/>
      <sheetName val="노무집"/>
      <sheetName val="직간노"/>
      <sheetName val="공수-경계석"/>
      <sheetName val="공수-판재"/>
      <sheetName val="공정별시간 (1)"/>
      <sheetName val="공정별시간(2)"/>
      <sheetName val="작업인원"/>
      <sheetName val="생산량"/>
      <sheetName val="99생산량"/>
      <sheetName val="99생산량 (2)"/>
      <sheetName val="곡면산 (2)"/>
      <sheetName val="노임단가"/>
      <sheetName val="간노율"/>
      <sheetName val="경비집"/>
      <sheetName val="경비"/>
      <sheetName val="천-경배부"/>
      <sheetName val="천-경조정"/>
      <sheetName val="운반비"/>
      <sheetName val="일반관리비율"/>
      <sheetName val="99자료요청"/>
      <sheetName val="2000자료요청"/>
      <sheetName val="천연임금"/>
      <sheetName val="천-소모"/>
      <sheetName val="수량산출"/>
      <sheetName val="실행철강하도"/>
      <sheetName val="산출내역서집계표"/>
      <sheetName val="중기사용료"/>
      <sheetName val="호표"/>
      <sheetName val="자재단가"/>
      <sheetName val="천-곽조정"/>
      <sheetName val="N賃率-職"/>
      <sheetName val="제-노임"/>
      <sheetName val="J直材4"/>
      <sheetName val="환경평가"/>
      <sheetName val="인구"/>
      <sheetName val="Xunit"/>
      <sheetName val="07석재조합-석제품"/>
      <sheetName val="제직재"/>
      <sheetName val="#REF"/>
      <sheetName val="한강운반비"/>
      <sheetName val="대비2"/>
      <sheetName val="선급금신청서"/>
      <sheetName val="예산조서"/>
      <sheetName val="CODE"/>
      <sheetName val="날개벽(시점좌측)"/>
      <sheetName val="신우"/>
      <sheetName val="개요"/>
      <sheetName val="열차무선 수량집계"/>
      <sheetName val="3. 규모산정(간이)"/>
      <sheetName val="공사비"/>
      <sheetName val="제품별"/>
      <sheetName val="제36-40호표"/>
      <sheetName val="단가"/>
      <sheetName val="직재"/>
      <sheetName val="일위"/>
      <sheetName val="건축내역"/>
      <sheetName val="20관리비율"/>
      <sheetName val="내역서"/>
      <sheetName val="입찰견적보고서"/>
      <sheetName val="여과지동"/>
      <sheetName val="기초자료"/>
      <sheetName val="일위대가(1)"/>
      <sheetName val="입력"/>
      <sheetName val="터파기및재료"/>
      <sheetName val="설직재-1"/>
      <sheetName val="증감대비"/>
      <sheetName val="위치조서"/>
      <sheetName val="Sheet9"/>
      <sheetName val="옥외등신설"/>
      <sheetName val="저케CV22신설"/>
      <sheetName val="저케CV38신설"/>
      <sheetName val="저케CV8신설"/>
      <sheetName val="접지3종"/>
      <sheetName val="설비"/>
      <sheetName val="입찰안"/>
      <sheetName val="내역서(세부)"/>
      <sheetName val="전기단가조사서"/>
      <sheetName val="I一般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맨홀수량산출"/>
      <sheetName val="집계표"/>
      <sheetName val="가감수량"/>
      <sheetName val="단위수량"/>
      <sheetName val="1호(1.71미만)"/>
      <sheetName val="1호(1.71이상)"/>
      <sheetName val="2호(1.71이상)"/>
      <sheetName val="내역"/>
      <sheetName val="내역서"/>
      <sheetName val="입찰안"/>
      <sheetName val="수량산출"/>
      <sheetName val="기본일위"/>
    </sheetNames>
    <sheetDataSet>
      <sheetData sheetId="0" refreshError="1"/>
      <sheetData sheetId="1" refreshError="1"/>
      <sheetData sheetId="2" refreshError="1"/>
      <sheetData sheetId="3">
        <row r="3">
          <cell r="A3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COVER"/>
      <sheetName val="GT"/>
      <sheetName val="GLST"/>
      <sheetName val="예산서"/>
      <sheetName val="G"/>
      <sheetName val="목록표"/>
      <sheetName val="일산"/>
      <sheetName val="C1ㅇ"/>
      <sheetName val="노단ㅇ"/>
      <sheetName val="수량ㅇ"/>
      <sheetName val="S_6ㅇ"/>
      <sheetName val="S7ㅇ"/>
      <sheetName val="품 #1"/>
      <sheetName val="품 #3,4"/>
      <sheetName val="품 #5,6,7"/>
      <sheetName val="품 #8~14"/>
      <sheetName val="품 #15ㅇ"/>
      <sheetName val="품 #16"/>
      <sheetName val="품 #17"/>
      <sheetName val="품 #18"/>
      <sheetName val="품 #19"/>
      <sheetName val="COSTㅇ"/>
      <sheetName val="6PILE  (돌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Y표지"/>
      <sheetName val="tray size"/>
      <sheetName val="옥외조도표지"/>
      <sheetName val="총괄표"/>
      <sheetName val="N賃率-職"/>
      <sheetName val="#2_일위대가목록"/>
      <sheetName val="내역"/>
      <sheetName val="#3_일위대가목록"/>
      <sheetName val="원가"/>
      <sheetName val="I一般比"/>
      <sheetName val="sheet1"/>
      <sheetName val="단가비교표_공통1"/>
      <sheetName val="공정외주"/>
      <sheetName val="설직재-1"/>
      <sheetName val="제조 경영"/>
      <sheetName val="기본일위"/>
      <sheetName val="요율"/>
      <sheetName val="직노"/>
      <sheetName val="인건-측정"/>
      <sheetName val="토사(PE)"/>
      <sheetName val="직재"/>
      <sheetName val="DATE"/>
      <sheetName val="건축내역"/>
      <sheetName val="TRY-SIZ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C)원내역"/>
      <sheetName val="갑지"/>
      <sheetName val="N賃率-職"/>
      <sheetName val="표지"/>
    </sheetNames>
    <sheetDataSet>
      <sheetData sheetId="0">
        <row r="4">
          <cell r="F4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인원산출"/>
      <sheetName val="단가대비표"/>
      <sheetName val="견적대비표"/>
      <sheetName val="타견적성스테이지"/>
      <sheetName val="타견적서 영시스템"/>
      <sheetName val="진명견적"/>
      <sheetName val="배관배선"/>
      <sheetName val="단가대비표 (2)"/>
      <sheetName val="제-노임"/>
      <sheetName val="제직재"/>
      <sheetName val="중기사용료"/>
      <sheetName val="한강운반비"/>
      <sheetName val="전기단가조사서"/>
      <sheetName val="개요"/>
      <sheetName val="신우"/>
      <sheetName val="청천내"/>
      <sheetName val="N賃率-職"/>
      <sheetName val="내역서단가산출용"/>
      <sheetName val="선급금신청서"/>
      <sheetName val="일위대가"/>
      <sheetName val="제품별"/>
      <sheetName val="입찰견적보고서"/>
      <sheetName val="자재단가"/>
      <sheetName val="청주과학대학내역서(타견적)"/>
      <sheetName val="여과지동"/>
      <sheetName val="기초자료"/>
      <sheetName val="9GNG운반"/>
      <sheetName val="J直材4"/>
      <sheetName val="UNIT"/>
      <sheetName val="I一般比"/>
      <sheetName val="문학간접"/>
      <sheetName val="XL4Poppy"/>
      <sheetName val="#REF"/>
      <sheetName val="일위"/>
      <sheetName val="유림총괄"/>
      <sheetName val="본사인상전"/>
      <sheetName val="산출내역서집계표"/>
      <sheetName val="TNC(1안)"/>
      <sheetName val="터파기및재료"/>
      <sheetName val="노임단가"/>
      <sheetName val="제36-40호표"/>
      <sheetName val="데이타"/>
      <sheetName val="식재인부"/>
      <sheetName val="산출근거"/>
      <sheetName val="단가 및 재료비"/>
      <sheetName val="내역"/>
      <sheetName val="직재"/>
      <sheetName val="덕전리"/>
      <sheetName val="하조서"/>
      <sheetName val="20관리비율"/>
      <sheetName val="제조 경영"/>
      <sheetName val="일위대가(가설)"/>
      <sheetName val="Y-WORK"/>
      <sheetName val="차액보증"/>
      <sheetName val="기초단가"/>
      <sheetName val="원가서"/>
      <sheetName val="토공사B동추가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금융비용"/>
      <sheetName val="암거"/>
      <sheetName val="포장공"/>
      <sheetName val="배수공"/>
      <sheetName val="실내건축일위대가"/>
      <sheetName val="일위대가(1)"/>
      <sheetName val="연습"/>
      <sheetName val="원가 (2)"/>
      <sheetName val="재집"/>
      <sheetName val="열차무선 수량집계"/>
      <sheetName val="원본(갑지)"/>
      <sheetName val="PANEL_인원산출"/>
      <sheetName val="타견적서_영시스템"/>
      <sheetName val="단가대비표_(2)"/>
      <sheetName val="Sheet1"/>
      <sheetName val="집계표"/>
      <sheetName val="Total"/>
      <sheetName val="C-노임단가"/>
      <sheetName val="요율"/>
      <sheetName val="Sheet2"/>
      <sheetName val="2"/>
      <sheetName val="직노"/>
      <sheetName val="Sheet9"/>
      <sheetName val="인건비"/>
      <sheetName val="단가"/>
      <sheetName val="역공종"/>
      <sheetName val="쇠(1)"/>
      <sheetName val="가격(3)"/>
      <sheetName val="기초DATA(2)"/>
      <sheetName val="산출"/>
      <sheetName val="집계"/>
      <sheetName val="가설개략"/>
      <sheetName val="산출근거1"/>
      <sheetName val="합천내역"/>
      <sheetName val="일위_파일"/>
      <sheetName val="입력"/>
      <sheetName val="샌딩 에폭시 도장"/>
      <sheetName val="일반문틀 설치"/>
      <sheetName val="소요자재"/>
      <sheetName val="관로공표지"/>
      <sheetName val="00상노임"/>
      <sheetName val="96보완계획7.12"/>
      <sheetName val="공통"/>
      <sheetName val="ABUT수량-A1"/>
      <sheetName val="SW개발대상목록(기능점수)"/>
      <sheetName val="공종목록표"/>
      <sheetName val="공정집계_국별"/>
      <sheetName val="단가산출"/>
      <sheetName val="감리원단가"/>
      <sheetName val="거리계산"/>
      <sheetName val="단가목록"/>
      <sheetName val="모래기초"/>
      <sheetName val="샘플표지"/>
      <sheetName val="입찰안"/>
      <sheetName val="매출매입"/>
      <sheetName val="AS포장복구 "/>
      <sheetName val="내역서적용"/>
      <sheetName val="일위대가표"/>
      <sheetName val="단가표"/>
      <sheetName val="4안전율"/>
      <sheetName val="자료입력"/>
      <sheetName val="DATE"/>
      <sheetName val="소방공사"/>
      <sheetName val="전기공사"/>
      <sheetName val="건설공사"/>
      <sheetName val="정보통신공사"/>
      <sheetName val="45,46"/>
      <sheetName val="인건-측정"/>
      <sheetName val="이름정의"/>
      <sheetName val="초기화면"/>
      <sheetName val="실행철강하도"/>
      <sheetName val="실행내역서 "/>
      <sheetName val="연부97-1"/>
      <sheetName val="수자재단위당"/>
      <sheetName val="기본일위"/>
      <sheetName val="CAUDIT"/>
      <sheetName val="변경갑지"/>
      <sheetName val="증감(갑지)"/>
      <sheetName val="danga"/>
      <sheetName val="단"/>
      <sheetName val="단가대비표(SYS)"/>
      <sheetName val="제조노임"/>
      <sheetName val="5.단가대비표"/>
      <sheetName val="설직재-1"/>
      <sheetName val="일위대가1"/>
      <sheetName val="2.어플리케이션보정계수"/>
      <sheetName val="APT"/>
      <sheetName val="남양내역"/>
      <sheetName val="내역서변경성원"/>
      <sheetName val="DATA"/>
      <sheetName val="내역서2안"/>
      <sheetName val="copy"/>
      <sheetName val="식음료"/>
      <sheetName val="감액총괄표"/>
      <sheetName val="조명시설"/>
      <sheetName val="견적정보"/>
      <sheetName val="집계표(육상)"/>
      <sheetName val="범용개발순소요비용"/>
      <sheetName val="위치"/>
      <sheetName val="단가산출서"/>
      <sheetName val="노임"/>
      <sheetName val="예측단가간지"/>
      <sheetName val="감리매출"/>
      <sheetName val="48일위"/>
      <sheetName val="22철거수량"/>
      <sheetName val="최종총괄"/>
      <sheetName val="세부산출내역서"/>
      <sheetName val="#3_일위대가목록"/>
      <sheetName val="DHEQSUPT"/>
      <sheetName val="직접비내역서"/>
      <sheetName val="Sheet6"/>
      <sheetName val="배수관공"/>
      <sheetName val="VXXXXXXX"/>
      <sheetName val="대치판정"/>
      <sheetName val="인원계획-미화"/>
      <sheetName val="배관배선 단가조사"/>
      <sheetName val="일위대가집계"/>
      <sheetName val="BID"/>
      <sheetName val="호별계약현황"/>
      <sheetName val="지구단위계획"/>
      <sheetName val="COPING"/>
      <sheetName val="사다리"/>
      <sheetName val="FM3(2~6공)"/>
      <sheetName val="잔토처리"/>
      <sheetName val="복구단가"/>
      <sheetName val="코드표"/>
      <sheetName val="대창(장성)"/>
      <sheetName val="연차(일위)"/>
      <sheetName val="시화점실행"/>
      <sheetName val="O＆P"/>
      <sheetName val="설계예산서"/>
      <sheetName val="1.ER유체응용"/>
      <sheetName val="4.시험장비"/>
      <sheetName val="49일위"/>
      <sheetName val="연장및면적(좌측)"/>
      <sheetName val="1안"/>
      <sheetName val="cp-e1"/>
      <sheetName val="부하계산서"/>
      <sheetName val="요약&amp;결과"/>
      <sheetName val="입력변수"/>
      <sheetName val="플랜트 설치"/>
      <sheetName val="산출내역서"/>
      <sheetName val="판매시설"/>
      <sheetName val="일반부표"/>
      <sheetName val="정보"/>
      <sheetName val="개소별수량산출"/>
    </sheetNames>
    <sheetDataSet>
      <sheetData sheetId="0" refreshError="1"/>
      <sheetData sheetId="1" refreshError="1"/>
      <sheetData sheetId="2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 t="e">
            <v>#REF!</v>
          </cell>
        </row>
        <row r="40">
          <cell r="A40" t="e">
            <v>#REF!</v>
          </cell>
        </row>
        <row r="41">
          <cell r="A41" t="e">
            <v>#REF!</v>
          </cell>
        </row>
        <row r="42">
          <cell r="A42" t="e">
            <v>#REF!</v>
          </cell>
        </row>
        <row r="43">
          <cell r="A43" t="e">
            <v>#REF!</v>
          </cell>
        </row>
        <row r="45">
          <cell r="A45" t="e">
            <v>#REF!</v>
          </cell>
        </row>
        <row r="55">
          <cell r="A55">
            <v>0</v>
          </cell>
        </row>
        <row r="68">
          <cell r="A68" t="e">
            <v>#REF!</v>
          </cell>
        </row>
        <row r="113">
          <cell r="A113" t="e">
            <v>#REF!</v>
          </cell>
        </row>
        <row r="114">
          <cell r="A114" t="e">
            <v>#REF!</v>
          </cell>
        </row>
        <row r="115">
          <cell r="A115" t="e">
            <v>#REF!</v>
          </cell>
        </row>
        <row r="116">
          <cell r="A116" t="e">
            <v>#REF!</v>
          </cell>
        </row>
        <row r="117">
          <cell r="A117" t="e">
            <v>#REF!</v>
          </cell>
        </row>
        <row r="118">
          <cell r="A118" t="e">
            <v>#REF!</v>
          </cell>
        </row>
        <row r="119">
          <cell r="A119" t="e">
            <v>#REF!</v>
          </cell>
        </row>
        <row r="120">
          <cell r="A120" t="e">
            <v>#REF!</v>
          </cell>
        </row>
        <row r="121">
          <cell r="A121" t="e">
            <v>#REF!</v>
          </cell>
        </row>
        <row r="122">
          <cell r="A122" t="e">
            <v>#REF!</v>
          </cell>
        </row>
        <row r="123">
          <cell r="A123" t="e">
            <v>#REF!</v>
          </cell>
        </row>
        <row r="124">
          <cell r="A124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4">
          <cell r="A134" t="e">
            <v>#REF!</v>
          </cell>
        </row>
        <row r="135">
          <cell r="A135" t="e">
            <v>#REF!</v>
          </cell>
        </row>
        <row r="136">
          <cell r="A136" t="e">
            <v>#REF!</v>
          </cell>
        </row>
        <row r="137">
          <cell r="A137" t="e">
            <v>#REF!</v>
          </cell>
        </row>
        <row r="140">
          <cell r="A140" t="e">
            <v>#REF!</v>
          </cell>
        </row>
        <row r="141">
          <cell r="A141" t="e">
            <v>#REF!</v>
          </cell>
        </row>
        <row r="142">
          <cell r="A142" t="e">
            <v>#REF!</v>
          </cell>
        </row>
        <row r="143">
          <cell r="A143" t="e">
            <v>#REF!</v>
          </cell>
        </row>
        <row r="144">
          <cell r="A144" t="e">
            <v>#REF!</v>
          </cell>
        </row>
        <row r="145">
          <cell r="A145" t="e">
            <v>#REF!</v>
          </cell>
        </row>
        <row r="146">
          <cell r="A146" t="e">
            <v>#REF!</v>
          </cell>
        </row>
        <row r="147">
          <cell r="A147" t="e">
            <v>#REF!</v>
          </cell>
        </row>
        <row r="148">
          <cell r="A148" t="e">
            <v>#REF!</v>
          </cell>
        </row>
        <row r="149">
          <cell r="A149" t="e">
            <v>#REF!</v>
          </cell>
        </row>
        <row r="150">
          <cell r="A150" t="e">
            <v>#REF!</v>
          </cell>
        </row>
        <row r="151">
          <cell r="A151" t="e">
            <v>#REF!</v>
          </cell>
        </row>
        <row r="152">
          <cell r="A152" t="e">
            <v>#REF!</v>
          </cell>
        </row>
        <row r="153">
          <cell r="A153" t="e">
            <v>#REF!</v>
          </cell>
        </row>
        <row r="154">
          <cell r="A154" t="e">
            <v>#REF!</v>
          </cell>
        </row>
        <row r="156">
          <cell r="A156" t="e">
            <v>#REF!</v>
          </cell>
        </row>
        <row r="157">
          <cell r="A157" t="e">
            <v>#REF!</v>
          </cell>
        </row>
        <row r="158">
          <cell r="A158" t="e">
            <v>#REF!</v>
          </cell>
        </row>
        <row r="159">
          <cell r="A159" t="e">
            <v>#REF!</v>
          </cell>
        </row>
        <row r="160">
          <cell r="A160" t="e">
            <v>#REF!</v>
          </cell>
        </row>
        <row r="161">
          <cell r="A161" t="e">
            <v>#REF!</v>
          </cell>
        </row>
        <row r="162">
          <cell r="A162" t="e">
            <v>#REF!</v>
          </cell>
        </row>
        <row r="163">
          <cell r="A163" t="e">
            <v>#REF!</v>
          </cell>
        </row>
        <row r="164">
          <cell r="A164" t="e">
            <v>#REF!</v>
          </cell>
        </row>
        <row r="165">
          <cell r="A165" t="e">
            <v>#REF!</v>
          </cell>
        </row>
        <row r="166">
          <cell r="A166" t="e">
            <v>#REF!</v>
          </cell>
        </row>
        <row r="167">
          <cell r="A167" t="e">
            <v>#REF!</v>
          </cell>
        </row>
        <row r="168">
          <cell r="A168" t="e">
            <v>#REF!</v>
          </cell>
        </row>
        <row r="169">
          <cell r="A169" t="e">
            <v>#REF!</v>
          </cell>
        </row>
        <row r="170">
          <cell r="A170" t="e">
            <v>#REF!</v>
          </cell>
        </row>
        <row r="171">
          <cell r="A171" t="e">
            <v>#REF!</v>
          </cell>
        </row>
        <row r="172">
          <cell r="A172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</row>
        <row r="180">
          <cell r="A180" t="e">
            <v>#REF!</v>
          </cell>
        </row>
        <row r="181">
          <cell r="A181" t="e">
            <v>#REF!</v>
          </cell>
        </row>
        <row r="182">
          <cell r="A182" t="e">
            <v>#REF!</v>
          </cell>
        </row>
        <row r="183">
          <cell r="A183" t="e">
            <v>#REF!</v>
          </cell>
        </row>
        <row r="184">
          <cell r="A184" t="e">
            <v>#REF!</v>
          </cell>
        </row>
        <row r="185">
          <cell r="A185" t="e">
            <v>#REF!</v>
          </cell>
        </row>
        <row r="200">
          <cell r="A200" t="e">
            <v>#REF!</v>
          </cell>
        </row>
        <row r="222">
          <cell r="A222" t="e">
            <v>#REF!</v>
          </cell>
        </row>
        <row r="223">
          <cell r="A223" t="e">
            <v>#REF!</v>
          </cell>
        </row>
        <row r="230">
          <cell r="A230" t="e">
            <v>#REF!</v>
          </cell>
        </row>
        <row r="262">
          <cell r="A262" t="e">
            <v>#REF!</v>
          </cell>
        </row>
        <row r="263">
          <cell r="A263" t="e">
            <v>#REF!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</row>
        <row r="268">
          <cell r="A268" t="e">
            <v>#REF!</v>
          </cell>
        </row>
        <row r="269">
          <cell r="A269" t="e">
            <v>#REF!</v>
          </cell>
        </row>
        <row r="271">
          <cell r="A271" t="e">
            <v>#REF!</v>
          </cell>
        </row>
        <row r="272">
          <cell r="A272" t="e">
            <v>#REF!</v>
          </cell>
        </row>
        <row r="273">
          <cell r="A273" t="e">
            <v>#REF!</v>
          </cell>
        </row>
        <row r="282">
          <cell r="A282" t="e">
            <v>#REF!</v>
          </cell>
        </row>
        <row r="283">
          <cell r="A283" t="e">
            <v>#REF!</v>
          </cell>
        </row>
        <row r="284">
          <cell r="A284" t="e">
            <v>#REF!</v>
          </cell>
        </row>
        <row r="285">
          <cell r="A285" t="e">
            <v>#REF!</v>
          </cell>
        </row>
        <row r="286">
          <cell r="A286" t="e">
            <v>#REF!</v>
          </cell>
        </row>
        <row r="287">
          <cell r="A287" t="e">
            <v>#REF!</v>
          </cell>
        </row>
        <row r="288">
          <cell r="A288" t="e">
            <v>#REF!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  <row r="443">
          <cell r="A443" t="e">
            <v>#REF!</v>
          </cell>
        </row>
        <row r="444">
          <cell r="A444" t="e">
            <v>#REF!</v>
          </cell>
        </row>
        <row r="445">
          <cell r="A445" t="e">
            <v>#REF!</v>
          </cell>
        </row>
        <row r="446">
          <cell r="A446" t="e">
            <v>#REF!</v>
          </cell>
        </row>
        <row r="447">
          <cell r="A447" t="e">
            <v>#REF!</v>
          </cell>
        </row>
        <row r="448">
          <cell r="A448" t="e">
            <v>#REF!</v>
          </cell>
        </row>
        <row r="449">
          <cell r="A449" t="e">
            <v>#REF!</v>
          </cell>
        </row>
        <row r="450">
          <cell r="A450" t="e">
            <v>#REF!</v>
          </cell>
        </row>
        <row r="451">
          <cell r="A451" t="e">
            <v>#REF!</v>
          </cell>
        </row>
        <row r="452">
          <cell r="A452" t="e">
            <v>#REF!</v>
          </cell>
        </row>
        <row r="453">
          <cell r="A453" t="e">
            <v>#REF!</v>
          </cell>
        </row>
        <row r="454">
          <cell r="A454" t="e">
            <v>#REF!</v>
          </cell>
        </row>
        <row r="455">
          <cell r="A455" t="e">
            <v>#REF!</v>
          </cell>
        </row>
        <row r="456">
          <cell r="A456" t="e">
            <v>#REF!</v>
          </cell>
        </row>
        <row r="457">
          <cell r="A457" t="e">
            <v>#REF!</v>
          </cell>
        </row>
        <row r="458">
          <cell r="A458" t="e">
            <v>#REF!</v>
          </cell>
        </row>
        <row r="459">
          <cell r="A459" t="e">
            <v>#REF!</v>
          </cell>
        </row>
        <row r="460">
          <cell r="A460" t="e">
            <v>#REF!</v>
          </cell>
        </row>
        <row r="461">
          <cell r="A461" t="e">
            <v>#REF!</v>
          </cell>
        </row>
        <row r="462">
          <cell r="A462" t="e">
            <v>#REF!</v>
          </cell>
        </row>
        <row r="463">
          <cell r="A463" t="e">
            <v>#REF!</v>
          </cell>
        </row>
        <row r="464">
          <cell r="A464" t="e">
            <v>#REF!</v>
          </cell>
        </row>
        <row r="465">
          <cell r="A465" t="e">
            <v>#REF!</v>
          </cell>
        </row>
        <row r="466">
          <cell r="A466" t="e">
            <v>#REF!</v>
          </cell>
        </row>
        <row r="467">
          <cell r="A467" t="e">
            <v>#REF!</v>
          </cell>
        </row>
        <row r="468">
          <cell r="A468" t="e">
            <v>#REF!</v>
          </cell>
        </row>
        <row r="469">
          <cell r="A469" t="e">
            <v>#REF!</v>
          </cell>
        </row>
        <row r="470">
          <cell r="A470" t="e">
            <v>#REF!</v>
          </cell>
        </row>
        <row r="471">
          <cell r="A471" t="e">
            <v>#REF!</v>
          </cell>
        </row>
        <row r="472">
          <cell r="A472" t="e">
            <v>#REF!</v>
          </cell>
        </row>
        <row r="473">
          <cell r="A473" t="e">
            <v>#REF!</v>
          </cell>
        </row>
        <row r="474">
          <cell r="A474" t="e">
            <v>#REF!</v>
          </cell>
        </row>
        <row r="475">
          <cell r="A475" t="e">
            <v>#REF!</v>
          </cell>
        </row>
        <row r="476">
          <cell r="A476" t="e">
            <v>#REF!</v>
          </cell>
        </row>
        <row r="477">
          <cell r="A477" t="e">
            <v>#REF!</v>
          </cell>
        </row>
        <row r="478">
          <cell r="A478" t="e">
            <v>#REF!</v>
          </cell>
        </row>
        <row r="479">
          <cell r="A479" t="e">
            <v>#REF!</v>
          </cell>
        </row>
        <row r="480">
          <cell r="A480" t="e">
            <v>#REF!</v>
          </cell>
        </row>
        <row r="481">
          <cell r="A481" t="e">
            <v>#REF!</v>
          </cell>
        </row>
        <row r="482">
          <cell r="A482" t="e">
            <v>#REF!</v>
          </cell>
        </row>
        <row r="483">
          <cell r="A483" t="e">
            <v>#REF!</v>
          </cell>
        </row>
        <row r="484">
          <cell r="A484" t="e">
            <v>#REF!</v>
          </cell>
        </row>
        <row r="485">
          <cell r="A485" t="e">
            <v>#REF!</v>
          </cell>
        </row>
        <row r="486">
          <cell r="A486" t="e">
            <v>#REF!</v>
          </cell>
        </row>
        <row r="487">
          <cell r="A487" t="e">
            <v>#REF!</v>
          </cell>
        </row>
        <row r="488">
          <cell r="A488" t="e">
            <v>#REF!</v>
          </cell>
        </row>
        <row r="489">
          <cell r="A489" t="e">
            <v>#REF!</v>
          </cell>
        </row>
        <row r="490">
          <cell r="A490" t="e">
            <v>#REF!</v>
          </cell>
        </row>
        <row r="491">
          <cell r="A491" t="e">
            <v>#REF!</v>
          </cell>
        </row>
        <row r="492">
          <cell r="A492" t="e">
            <v>#REF!</v>
          </cell>
        </row>
        <row r="493">
          <cell r="A493" t="e">
            <v>#REF!</v>
          </cell>
        </row>
        <row r="494">
          <cell r="A494" t="e">
            <v>#REF!</v>
          </cell>
        </row>
        <row r="495">
          <cell r="A495" t="e">
            <v>#REF!</v>
          </cell>
        </row>
        <row r="496">
          <cell r="A496" t="e">
            <v>#REF!</v>
          </cell>
        </row>
        <row r="497">
          <cell r="A497" t="e">
            <v>#REF!</v>
          </cell>
        </row>
        <row r="498">
          <cell r="A498" t="e">
            <v>#REF!</v>
          </cell>
        </row>
        <row r="499">
          <cell r="A499" t="e">
            <v>#REF!</v>
          </cell>
        </row>
        <row r="500">
          <cell r="A500" t="e">
            <v>#REF!</v>
          </cell>
        </row>
        <row r="501">
          <cell r="A501" t="e">
            <v>#REF!</v>
          </cell>
        </row>
        <row r="502">
          <cell r="A502" t="e">
            <v>#REF!</v>
          </cell>
        </row>
        <row r="503">
          <cell r="A503" t="e">
            <v>#REF!</v>
          </cell>
        </row>
        <row r="504">
          <cell r="A504" t="e">
            <v>#REF!</v>
          </cell>
        </row>
        <row r="505">
          <cell r="A505" t="e">
            <v>#REF!</v>
          </cell>
        </row>
        <row r="506">
          <cell r="A506" t="e">
            <v>#REF!</v>
          </cell>
        </row>
        <row r="507">
          <cell r="A507" t="e">
            <v>#REF!</v>
          </cell>
        </row>
        <row r="508">
          <cell r="A508" t="e">
            <v>#REF!</v>
          </cell>
        </row>
        <row r="509">
          <cell r="A509" t="e">
            <v>#REF!</v>
          </cell>
        </row>
        <row r="510">
          <cell r="A510" t="e">
            <v>#REF!</v>
          </cell>
        </row>
        <row r="511">
          <cell r="A511" t="e">
            <v>#REF!</v>
          </cell>
        </row>
        <row r="512">
          <cell r="A512" t="e">
            <v>#REF!</v>
          </cell>
        </row>
        <row r="513">
          <cell r="A513" t="e">
            <v>#REF!</v>
          </cell>
        </row>
        <row r="514">
          <cell r="A514" t="e">
            <v>#REF!</v>
          </cell>
        </row>
        <row r="515">
          <cell r="A515" t="e">
            <v>#REF!</v>
          </cell>
        </row>
        <row r="516">
          <cell r="A516" t="e">
            <v>#REF!</v>
          </cell>
        </row>
        <row r="517">
          <cell r="A517" t="e">
            <v>#REF!</v>
          </cell>
        </row>
        <row r="518">
          <cell r="A518" t="e">
            <v>#REF!</v>
          </cell>
        </row>
        <row r="519">
          <cell r="A519" t="e">
            <v>#REF!</v>
          </cell>
        </row>
        <row r="520">
          <cell r="A520" t="e">
            <v>#REF!</v>
          </cell>
        </row>
        <row r="521">
          <cell r="A521" t="e">
            <v>#REF!</v>
          </cell>
        </row>
        <row r="522">
          <cell r="A522" t="e">
            <v>#REF!</v>
          </cell>
        </row>
        <row r="523">
          <cell r="A523" t="e">
            <v>#REF!</v>
          </cell>
        </row>
        <row r="524">
          <cell r="A524" t="e">
            <v>#REF!</v>
          </cell>
        </row>
        <row r="525">
          <cell r="A525" t="e">
            <v>#REF!</v>
          </cell>
        </row>
        <row r="526">
          <cell r="A526" t="e">
            <v>#REF!</v>
          </cell>
        </row>
        <row r="527">
          <cell r="A527" t="e">
            <v>#REF!</v>
          </cell>
        </row>
        <row r="528">
          <cell r="A528" t="e">
            <v>#REF!</v>
          </cell>
        </row>
        <row r="529">
          <cell r="A529" t="e">
            <v>#REF!</v>
          </cell>
        </row>
        <row r="530">
          <cell r="A530" t="e">
            <v>#REF!</v>
          </cell>
        </row>
        <row r="531">
          <cell r="A531" t="e">
            <v>#REF!</v>
          </cell>
        </row>
        <row r="532">
          <cell r="A532" t="e">
            <v>#REF!</v>
          </cell>
        </row>
        <row r="533">
          <cell r="A533" t="e">
            <v>#REF!</v>
          </cell>
        </row>
        <row r="534">
          <cell r="A534" t="e">
            <v>#REF!</v>
          </cell>
        </row>
        <row r="535">
          <cell r="A535" t="e">
            <v>#REF!</v>
          </cell>
        </row>
        <row r="536">
          <cell r="A536" t="e">
            <v>#REF!</v>
          </cell>
        </row>
        <row r="537">
          <cell r="A537" t="e">
            <v>#REF!</v>
          </cell>
        </row>
        <row r="538">
          <cell r="A538" t="e">
            <v>#REF!</v>
          </cell>
        </row>
        <row r="539">
          <cell r="A539" t="e">
            <v>#REF!</v>
          </cell>
        </row>
        <row r="540">
          <cell r="A540" t="e">
            <v>#REF!</v>
          </cell>
        </row>
        <row r="541">
          <cell r="A541" t="e">
            <v>#REF!</v>
          </cell>
        </row>
        <row r="542">
          <cell r="A542" t="e">
            <v>#REF!</v>
          </cell>
        </row>
        <row r="543">
          <cell r="A543" t="e">
            <v>#REF!</v>
          </cell>
        </row>
        <row r="544">
          <cell r="A544" t="e">
            <v>#REF!</v>
          </cell>
        </row>
        <row r="545">
          <cell r="A545" t="e">
            <v>#REF!</v>
          </cell>
        </row>
        <row r="546">
          <cell r="A546" t="e">
            <v>#REF!</v>
          </cell>
        </row>
        <row r="547">
          <cell r="A547" t="e">
            <v>#REF!</v>
          </cell>
        </row>
        <row r="548">
          <cell r="A548" t="e">
            <v>#REF!</v>
          </cell>
        </row>
        <row r="549">
          <cell r="A549" t="e">
            <v>#REF!</v>
          </cell>
        </row>
        <row r="550">
          <cell r="A550" t="e">
            <v>#REF!</v>
          </cell>
        </row>
        <row r="551">
          <cell r="A551" t="e">
            <v>#REF!</v>
          </cell>
        </row>
        <row r="552">
          <cell r="A552" t="e">
            <v>#REF!</v>
          </cell>
        </row>
        <row r="553">
          <cell r="A553" t="e">
            <v>#REF!</v>
          </cell>
        </row>
        <row r="554">
          <cell r="A554" t="e">
            <v>#REF!</v>
          </cell>
        </row>
        <row r="555">
          <cell r="A555" t="e">
            <v>#REF!</v>
          </cell>
        </row>
        <row r="556">
          <cell r="A556" t="e">
            <v>#REF!</v>
          </cell>
        </row>
        <row r="557">
          <cell r="A557" t="e">
            <v>#REF!</v>
          </cell>
        </row>
        <row r="558">
          <cell r="A558" t="e">
            <v>#REF!</v>
          </cell>
        </row>
        <row r="559">
          <cell r="A559" t="e">
            <v>#REF!</v>
          </cell>
        </row>
        <row r="560">
          <cell r="A560" t="e">
            <v>#REF!</v>
          </cell>
        </row>
        <row r="561">
          <cell r="A561" t="e">
            <v>#REF!</v>
          </cell>
        </row>
        <row r="562">
          <cell r="A562" t="e">
            <v>#REF!</v>
          </cell>
        </row>
        <row r="563">
          <cell r="A563" t="e">
            <v>#REF!</v>
          </cell>
        </row>
        <row r="564">
          <cell r="A564" t="e">
            <v>#REF!</v>
          </cell>
        </row>
        <row r="565">
          <cell r="A565" t="e">
            <v>#REF!</v>
          </cell>
        </row>
        <row r="566">
          <cell r="A566" t="e">
            <v>#REF!</v>
          </cell>
        </row>
        <row r="567">
          <cell r="A567" t="e">
            <v>#REF!</v>
          </cell>
        </row>
        <row r="568">
          <cell r="A568" t="e">
            <v>#REF!</v>
          </cell>
        </row>
        <row r="569">
          <cell r="A569" t="e">
            <v>#REF!</v>
          </cell>
        </row>
        <row r="570">
          <cell r="A570" t="e">
            <v>#REF!</v>
          </cell>
        </row>
        <row r="571">
          <cell r="A571" t="e">
            <v>#REF!</v>
          </cell>
        </row>
        <row r="572">
          <cell r="A572" t="e">
            <v>#REF!</v>
          </cell>
        </row>
        <row r="573">
          <cell r="A573" t="e">
            <v>#REF!</v>
          </cell>
        </row>
        <row r="574">
          <cell r="A574" t="e">
            <v>#REF!</v>
          </cell>
        </row>
        <row r="575">
          <cell r="A575" t="e">
            <v>#REF!</v>
          </cell>
        </row>
        <row r="576">
          <cell r="A576" t="e">
            <v>#REF!</v>
          </cell>
        </row>
        <row r="577">
          <cell r="A577" t="e">
            <v>#REF!</v>
          </cell>
        </row>
        <row r="578">
          <cell r="A578" t="e">
            <v>#REF!</v>
          </cell>
        </row>
        <row r="579">
          <cell r="A579" t="e">
            <v>#REF!</v>
          </cell>
        </row>
        <row r="580">
          <cell r="A580" t="e">
            <v>#REF!</v>
          </cell>
        </row>
        <row r="581">
          <cell r="A581" t="e">
            <v>#REF!</v>
          </cell>
        </row>
        <row r="582">
          <cell r="A582" t="e">
            <v>#REF!</v>
          </cell>
        </row>
        <row r="583">
          <cell r="A583" t="e">
            <v>#REF!</v>
          </cell>
        </row>
        <row r="584">
          <cell r="A584" t="e">
            <v>#REF!</v>
          </cell>
        </row>
        <row r="585">
          <cell r="A585" t="e">
            <v>#REF!</v>
          </cell>
        </row>
        <row r="586">
          <cell r="A586" t="e">
            <v>#REF!</v>
          </cell>
        </row>
        <row r="587">
          <cell r="A587" t="e">
            <v>#REF!</v>
          </cell>
        </row>
        <row r="588">
          <cell r="A588" t="e">
            <v>#REF!</v>
          </cell>
        </row>
        <row r="589">
          <cell r="A589" t="e">
            <v>#REF!</v>
          </cell>
        </row>
        <row r="590">
          <cell r="A590" t="e">
            <v>#REF!</v>
          </cell>
        </row>
        <row r="591">
          <cell r="A591" t="e">
            <v>#REF!</v>
          </cell>
        </row>
        <row r="592">
          <cell r="A592" t="e">
            <v>#REF!</v>
          </cell>
        </row>
        <row r="593">
          <cell r="A593" t="e">
            <v>#REF!</v>
          </cell>
        </row>
        <row r="594">
          <cell r="A594" t="e">
            <v>#REF!</v>
          </cell>
        </row>
        <row r="595">
          <cell r="A595" t="e">
            <v>#REF!</v>
          </cell>
        </row>
        <row r="596">
          <cell r="A596" t="e">
            <v>#REF!</v>
          </cell>
        </row>
        <row r="597">
          <cell r="A597" t="e">
            <v>#REF!</v>
          </cell>
        </row>
        <row r="598">
          <cell r="A598" t="e">
            <v>#REF!</v>
          </cell>
        </row>
        <row r="599">
          <cell r="A599" t="e">
            <v>#REF!</v>
          </cell>
        </row>
        <row r="600">
          <cell r="A600" t="e">
            <v>#REF!</v>
          </cell>
        </row>
        <row r="601">
          <cell r="A601" t="e">
            <v>#REF!</v>
          </cell>
        </row>
        <row r="602">
          <cell r="A602" t="e">
            <v>#REF!</v>
          </cell>
        </row>
        <row r="603">
          <cell r="A603" t="e">
            <v>#REF!</v>
          </cell>
        </row>
        <row r="604">
          <cell r="A604" t="e">
            <v>#REF!</v>
          </cell>
        </row>
        <row r="605">
          <cell r="A605" t="e">
            <v>#REF!</v>
          </cell>
        </row>
        <row r="606">
          <cell r="A606" t="e">
            <v>#REF!</v>
          </cell>
        </row>
        <row r="607">
          <cell r="A607" t="e">
            <v>#REF!</v>
          </cell>
        </row>
        <row r="608">
          <cell r="A608" t="e">
            <v>#REF!</v>
          </cell>
        </row>
        <row r="609">
          <cell r="A609" t="e">
            <v>#REF!</v>
          </cell>
        </row>
        <row r="610">
          <cell r="A610" t="e">
            <v>#REF!</v>
          </cell>
        </row>
        <row r="611">
          <cell r="A611" t="e">
            <v>#REF!</v>
          </cell>
        </row>
        <row r="612">
          <cell r="A612" t="e">
            <v>#REF!</v>
          </cell>
        </row>
        <row r="613">
          <cell r="A613" t="e">
            <v>#REF!</v>
          </cell>
        </row>
        <row r="614">
          <cell r="A614" t="e">
            <v>#REF!</v>
          </cell>
        </row>
        <row r="615">
          <cell r="A615" t="e">
            <v>#REF!</v>
          </cell>
        </row>
        <row r="616">
          <cell r="A616" t="e">
            <v>#REF!</v>
          </cell>
        </row>
        <row r="617">
          <cell r="A617" t="e">
            <v>#REF!</v>
          </cell>
        </row>
        <row r="618">
          <cell r="A618" t="e">
            <v>#REF!</v>
          </cell>
        </row>
        <row r="619">
          <cell r="A619" t="e">
            <v>#REF!</v>
          </cell>
        </row>
        <row r="620">
          <cell r="A620" t="e">
            <v>#REF!</v>
          </cell>
        </row>
        <row r="621">
          <cell r="A621" t="e">
            <v>#REF!</v>
          </cell>
        </row>
        <row r="622">
          <cell r="A622" t="e">
            <v>#REF!</v>
          </cell>
        </row>
        <row r="623">
          <cell r="A623" t="e">
            <v>#REF!</v>
          </cell>
        </row>
        <row r="624">
          <cell r="A624" t="e">
            <v>#REF!</v>
          </cell>
        </row>
        <row r="625">
          <cell r="A625" t="e">
            <v>#REF!</v>
          </cell>
        </row>
        <row r="626">
          <cell r="A626" t="e">
            <v>#REF!</v>
          </cell>
        </row>
        <row r="627">
          <cell r="A627" t="e">
            <v>#REF!</v>
          </cell>
        </row>
        <row r="628">
          <cell r="A628" t="e">
            <v>#REF!</v>
          </cell>
        </row>
        <row r="629">
          <cell r="A629" t="e">
            <v>#REF!</v>
          </cell>
        </row>
        <row r="630">
          <cell r="A630" t="e">
            <v>#REF!</v>
          </cell>
        </row>
        <row r="631">
          <cell r="A631" t="e">
            <v>#REF!</v>
          </cell>
        </row>
        <row r="632">
          <cell r="A632" t="e">
            <v>#REF!</v>
          </cell>
        </row>
        <row r="633">
          <cell r="A633" t="e">
            <v>#REF!</v>
          </cell>
        </row>
        <row r="634">
          <cell r="A634" t="e">
            <v>#REF!</v>
          </cell>
        </row>
        <row r="635">
          <cell r="A635" t="e">
            <v>#REF!</v>
          </cell>
        </row>
        <row r="636">
          <cell r="A636" t="e">
            <v>#REF!</v>
          </cell>
        </row>
        <row r="637">
          <cell r="A637" t="e">
            <v>#REF!</v>
          </cell>
        </row>
        <row r="638">
          <cell r="A638" t="e">
            <v>#REF!</v>
          </cell>
        </row>
        <row r="639">
          <cell r="A639" t="e">
            <v>#REF!</v>
          </cell>
        </row>
        <row r="640">
          <cell r="A640" t="e">
            <v>#REF!</v>
          </cell>
        </row>
        <row r="641">
          <cell r="A641" t="e">
            <v>#REF!</v>
          </cell>
        </row>
        <row r="642">
          <cell r="A642" t="e">
            <v>#REF!</v>
          </cell>
        </row>
        <row r="643">
          <cell r="A643" t="e">
            <v>#REF!</v>
          </cell>
        </row>
        <row r="644">
          <cell r="A644" t="e">
            <v>#REF!</v>
          </cell>
        </row>
        <row r="645">
          <cell r="A645" t="e">
            <v>#REF!</v>
          </cell>
        </row>
        <row r="646">
          <cell r="A646" t="e">
            <v>#REF!</v>
          </cell>
        </row>
        <row r="647">
          <cell r="A647" t="e">
            <v>#REF!</v>
          </cell>
        </row>
        <row r="648">
          <cell r="A648" t="e">
            <v>#REF!</v>
          </cell>
        </row>
        <row r="649">
          <cell r="A649" t="e">
            <v>#REF!</v>
          </cell>
        </row>
        <row r="650">
          <cell r="A650" t="e">
            <v>#REF!</v>
          </cell>
        </row>
        <row r="651">
          <cell r="A651" t="e">
            <v>#REF!</v>
          </cell>
        </row>
        <row r="652">
          <cell r="A652" t="e">
            <v>#REF!</v>
          </cell>
        </row>
        <row r="653">
          <cell r="A653" t="e">
            <v>#REF!</v>
          </cell>
        </row>
        <row r="654">
          <cell r="A654" t="e">
            <v>#REF!</v>
          </cell>
        </row>
        <row r="655">
          <cell r="A655" t="e">
            <v>#REF!</v>
          </cell>
        </row>
        <row r="656">
          <cell r="A656" t="e">
            <v>#REF!</v>
          </cell>
        </row>
        <row r="657">
          <cell r="A657" t="e">
            <v>#REF!</v>
          </cell>
        </row>
        <row r="658">
          <cell r="A658" t="e">
            <v>#REF!</v>
          </cell>
        </row>
        <row r="659">
          <cell r="A659" t="e">
            <v>#REF!</v>
          </cell>
        </row>
        <row r="660">
          <cell r="A660" t="e">
            <v>#REF!</v>
          </cell>
        </row>
        <row r="661">
          <cell r="A661" t="e">
            <v>#REF!</v>
          </cell>
        </row>
        <row r="662">
          <cell r="A662" t="e">
            <v>#REF!</v>
          </cell>
        </row>
        <row r="663">
          <cell r="A663" t="e">
            <v>#REF!</v>
          </cell>
        </row>
        <row r="664">
          <cell r="A664" t="e">
            <v>#REF!</v>
          </cell>
        </row>
        <row r="665">
          <cell r="A665" t="e">
            <v>#REF!</v>
          </cell>
        </row>
        <row r="666">
          <cell r="A666" t="e">
            <v>#REF!</v>
          </cell>
        </row>
        <row r="667">
          <cell r="A667" t="e">
            <v>#REF!</v>
          </cell>
        </row>
        <row r="668">
          <cell r="A668" t="e">
            <v>#REF!</v>
          </cell>
        </row>
        <row r="669">
          <cell r="A669" t="e">
            <v>#REF!</v>
          </cell>
        </row>
        <row r="670">
          <cell r="A670" t="e">
            <v>#REF!</v>
          </cell>
        </row>
        <row r="671">
          <cell r="A671" t="e">
            <v>#REF!</v>
          </cell>
        </row>
        <row r="672">
          <cell r="A672" t="e">
            <v>#REF!</v>
          </cell>
        </row>
        <row r="673">
          <cell r="A673" t="e">
            <v>#REF!</v>
          </cell>
        </row>
        <row r="674">
          <cell r="A674" t="e">
            <v>#REF!</v>
          </cell>
        </row>
        <row r="675">
          <cell r="A675" t="e">
            <v>#REF!</v>
          </cell>
        </row>
        <row r="676">
          <cell r="A676" t="e">
            <v>#REF!</v>
          </cell>
        </row>
        <row r="677">
          <cell r="A677" t="e">
            <v>#REF!</v>
          </cell>
        </row>
        <row r="678">
          <cell r="A678" t="e">
            <v>#REF!</v>
          </cell>
        </row>
        <row r="679">
          <cell r="A679" t="e">
            <v>#REF!</v>
          </cell>
        </row>
        <row r="680">
          <cell r="A680" t="e">
            <v>#REF!</v>
          </cell>
        </row>
        <row r="681">
          <cell r="A681" t="e">
            <v>#REF!</v>
          </cell>
        </row>
        <row r="682">
          <cell r="A682" t="e">
            <v>#REF!</v>
          </cell>
        </row>
        <row r="683">
          <cell r="A683" t="e">
            <v>#REF!</v>
          </cell>
        </row>
        <row r="684">
          <cell r="A684" t="e">
            <v>#REF!</v>
          </cell>
        </row>
        <row r="685">
          <cell r="A685" t="e">
            <v>#REF!</v>
          </cell>
        </row>
        <row r="686">
          <cell r="A686" t="e">
            <v>#REF!</v>
          </cell>
        </row>
        <row r="687">
          <cell r="A687" t="e">
            <v>#REF!</v>
          </cell>
        </row>
        <row r="688">
          <cell r="A688" t="e">
            <v>#REF!</v>
          </cell>
        </row>
        <row r="689">
          <cell r="A689" t="e">
            <v>#REF!</v>
          </cell>
        </row>
        <row r="690">
          <cell r="A690" t="e">
            <v>#REF!</v>
          </cell>
        </row>
        <row r="691">
          <cell r="A691" t="e">
            <v>#REF!</v>
          </cell>
        </row>
        <row r="692">
          <cell r="A692" t="e">
            <v>#REF!</v>
          </cell>
        </row>
        <row r="693">
          <cell r="A693" t="e">
            <v>#REF!</v>
          </cell>
        </row>
        <row r="694">
          <cell r="A694" t="e">
            <v>#REF!</v>
          </cell>
        </row>
        <row r="695">
          <cell r="A695" t="e">
            <v>#REF!</v>
          </cell>
        </row>
        <row r="696">
          <cell r="A696" t="e">
            <v>#REF!</v>
          </cell>
        </row>
        <row r="697">
          <cell r="A697" t="e">
            <v>#REF!</v>
          </cell>
        </row>
        <row r="698">
          <cell r="A698" t="e">
            <v>#REF!</v>
          </cell>
        </row>
        <row r="699">
          <cell r="A699" t="e">
            <v>#REF!</v>
          </cell>
        </row>
        <row r="700">
          <cell r="A700" t="e">
            <v>#REF!</v>
          </cell>
        </row>
        <row r="701">
          <cell r="A701" t="e">
            <v>#REF!</v>
          </cell>
        </row>
        <row r="702">
          <cell r="A702" t="e">
            <v>#REF!</v>
          </cell>
        </row>
        <row r="703">
          <cell r="A703" t="e">
            <v>#REF!</v>
          </cell>
        </row>
        <row r="704">
          <cell r="A704" t="e">
            <v>#REF!</v>
          </cell>
        </row>
        <row r="705">
          <cell r="A705" t="e">
            <v>#REF!</v>
          </cell>
        </row>
        <row r="706">
          <cell r="A706" t="e">
            <v>#REF!</v>
          </cell>
        </row>
        <row r="707">
          <cell r="A707" t="e">
            <v>#REF!</v>
          </cell>
        </row>
        <row r="708">
          <cell r="A708" t="e">
            <v>#REF!</v>
          </cell>
        </row>
        <row r="709">
          <cell r="A709" t="e">
            <v>#REF!</v>
          </cell>
        </row>
        <row r="710">
          <cell r="A710" t="e">
            <v>#REF!</v>
          </cell>
        </row>
        <row r="711">
          <cell r="A711" t="e">
            <v>#REF!</v>
          </cell>
        </row>
        <row r="712">
          <cell r="A712" t="e">
            <v>#REF!</v>
          </cell>
        </row>
        <row r="713">
          <cell r="A713" t="e">
            <v>#REF!</v>
          </cell>
        </row>
        <row r="714">
          <cell r="A714" t="e">
            <v>#REF!</v>
          </cell>
        </row>
        <row r="715">
          <cell r="A715" t="e">
            <v>#REF!</v>
          </cell>
        </row>
        <row r="716">
          <cell r="A716" t="e">
            <v>#REF!</v>
          </cell>
        </row>
        <row r="717">
          <cell r="A717" t="e">
            <v>#REF!</v>
          </cell>
        </row>
        <row r="718">
          <cell r="A718" t="e">
            <v>#REF!</v>
          </cell>
        </row>
        <row r="719">
          <cell r="A719" t="e">
            <v>#REF!</v>
          </cell>
        </row>
        <row r="720">
          <cell r="A720" t="e">
            <v>#REF!</v>
          </cell>
        </row>
        <row r="721">
          <cell r="A721" t="e">
            <v>#REF!</v>
          </cell>
        </row>
        <row r="722">
          <cell r="A722" t="e">
            <v>#REF!</v>
          </cell>
        </row>
        <row r="723">
          <cell r="A723" t="e">
            <v>#REF!</v>
          </cell>
        </row>
        <row r="724">
          <cell r="A724" t="e">
            <v>#REF!</v>
          </cell>
        </row>
        <row r="725">
          <cell r="A725" t="e">
            <v>#REF!</v>
          </cell>
        </row>
        <row r="726">
          <cell r="A726" t="e">
            <v>#REF!</v>
          </cell>
        </row>
        <row r="727">
          <cell r="A727" t="e">
            <v>#REF!</v>
          </cell>
        </row>
        <row r="728">
          <cell r="A728" t="e">
            <v>#REF!</v>
          </cell>
        </row>
        <row r="729">
          <cell r="A729" t="e">
            <v>#REF!</v>
          </cell>
        </row>
        <row r="730">
          <cell r="A730" t="e">
            <v>#REF!</v>
          </cell>
        </row>
        <row r="731">
          <cell r="A731" t="e">
            <v>#REF!</v>
          </cell>
        </row>
        <row r="732">
          <cell r="A732" t="e">
            <v>#REF!</v>
          </cell>
        </row>
        <row r="734">
          <cell r="A734" t="e">
            <v>#REF!</v>
          </cell>
        </row>
        <row r="735">
          <cell r="A735" t="e">
            <v>#REF!</v>
          </cell>
        </row>
        <row r="736">
          <cell r="A736" t="e">
            <v>#REF!</v>
          </cell>
        </row>
        <row r="737">
          <cell r="A737" t="e">
            <v>#REF!</v>
          </cell>
        </row>
        <row r="738">
          <cell r="A738" t="e">
            <v>#REF!</v>
          </cell>
        </row>
        <row r="739">
          <cell r="A739" t="e">
            <v>#REF!</v>
          </cell>
        </row>
        <row r="740">
          <cell r="A740" t="e">
            <v>#REF!</v>
          </cell>
        </row>
        <row r="741">
          <cell r="A741" t="e">
            <v>#REF!</v>
          </cell>
        </row>
        <row r="742">
          <cell r="A742" t="e">
            <v>#REF!</v>
          </cell>
        </row>
        <row r="743">
          <cell r="A743" t="e">
            <v>#REF!</v>
          </cell>
        </row>
        <row r="744">
          <cell r="A744" t="e">
            <v>#REF!</v>
          </cell>
        </row>
        <row r="745">
          <cell r="A745" t="e">
            <v>#REF!</v>
          </cell>
        </row>
        <row r="746">
          <cell r="A746" t="e">
            <v>#REF!</v>
          </cell>
        </row>
        <row r="748">
          <cell r="A748" t="e">
            <v>#REF!</v>
          </cell>
        </row>
        <row r="749">
          <cell r="A749" t="e">
            <v>#REF!</v>
          </cell>
        </row>
        <row r="750">
          <cell r="A750" t="e">
            <v>#REF!</v>
          </cell>
        </row>
        <row r="751">
          <cell r="A751" t="e">
            <v>#REF!</v>
          </cell>
        </row>
        <row r="752">
          <cell r="A752" t="e">
            <v>#REF!</v>
          </cell>
        </row>
        <row r="753">
          <cell r="A753" t="e">
            <v>#REF!</v>
          </cell>
        </row>
        <row r="754">
          <cell r="A754" t="e">
            <v>#REF!</v>
          </cell>
        </row>
        <row r="755">
          <cell r="A755" t="e">
            <v>#REF!</v>
          </cell>
        </row>
        <row r="756">
          <cell r="A756" t="e">
            <v>#REF!</v>
          </cell>
        </row>
        <row r="757">
          <cell r="A757" t="e">
            <v>#REF!</v>
          </cell>
        </row>
        <row r="758">
          <cell r="A758" t="e">
            <v>#REF!</v>
          </cell>
        </row>
        <row r="759">
          <cell r="A759" t="e">
            <v>#REF!</v>
          </cell>
        </row>
        <row r="760">
          <cell r="A760" t="e">
            <v>#REF!</v>
          </cell>
        </row>
        <row r="761">
          <cell r="A761" t="e">
            <v>#REF!</v>
          </cell>
        </row>
        <row r="762">
          <cell r="A762" t="e">
            <v>#REF!</v>
          </cell>
        </row>
        <row r="763">
          <cell r="A763" t="e">
            <v>#REF!</v>
          </cell>
        </row>
        <row r="764">
          <cell r="A764" t="e">
            <v>#REF!</v>
          </cell>
        </row>
        <row r="765">
          <cell r="A765" t="e">
            <v>#REF!</v>
          </cell>
        </row>
        <row r="766">
          <cell r="A766" t="e">
            <v>#REF!</v>
          </cell>
        </row>
        <row r="767">
          <cell r="A767" t="e">
            <v>#REF!</v>
          </cell>
        </row>
        <row r="768">
          <cell r="A768" t="e">
            <v>#REF!</v>
          </cell>
        </row>
        <row r="769">
          <cell r="A769" t="e">
            <v>#REF!</v>
          </cell>
        </row>
        <row r="770">
          <cell r="A770" t="e">
            <v>#REF!</v>
          </cell>
        </row>
        <row r="771">
          <cell r="A771" t="e">
            <v>#REF!</v>
          </cell>
        </row>
        <row r="772">
          <cell r="A772" t="e">
            <v>#REF!</v>
          </cell>
        </row>
        <row r="773">
          <cell r="A773" t="e">
            <v>#REF!</v>
          </cell>
        </row>
        <row r="774">
          <cell r="A774" t="e">
            <v>#REF!</v>
          </cell>
        </row>
        <row r="775">
          <cell r="A775" t="e">
            <v>#REF!</v>
          </cell>
        </row>
        <row r="776">
          <cell r="A776" t="e">
            <v>#REF!</v>
          </cell>
        </row>
        <row r="777">
          <cell r="A777" t="e">
            <v>#REF!</v>
          </cell>
        </row>
        <row r="778">
          <cell r="A778" t="e">
            <v>#REF!</v>
          </cell>
        </row>
        <row r="779">
          <cell r="A779" t="e">
            <v>#REF!</v>
          </cell>
        </row>
        <row r="780">
          <cell r="A780" t="e">
            <v>#REF!</v>
          </cell>
        </row>
        <row r="781">
          <cell r="A781" t="e">
            <v>#REF!</v>
          </cell>
        </row>
        <row r="782">
          <cell r="A782" t="e">
            <v>#REF!</v>
          </cell>
        </row>
        <row r="783">
          <cell r="A783" t="e">
            <v>#REF!</v>
          </cell>
        </row>
        <row r="784">
          <cell r="A784" t="e">
            <v>#REF!</v>
          </cell>
        </row>
        <row r="785">
          <cell r="A785" t="e">
            <v>#REF!</v>
          </cell>
        </row>
        <row r="786">
          <cell r="A786" t="e">
            <v>#REF!</v>
          </cell>
        </row>
        <row r="787">
          <cell r="A787" t="e">
            <v>#REF!</v>
          </cell>
        </row>
        <row r="788">
          <cell r="A788" t="e">
            <v>#REF!</v>
          </cell>
        </row>
        <row r="789">
          <cell r="A789" t="e">
            <v>#REF!</v>
          </cell>
        </row>
        <row r="790">
          <cell r="A790" t="e">
            <v>#REF!</v>
          </cell>
        </row>
        <row r="791">
          <cell r="A791" t="e">
            <v>#REF!</v>
          </cell>
        </row>
        <row r="792">
          <cell r="A792" t="e">
            <v>#REF!</v>
          </cell>
        </row>
        <row r="793">
          <cell r="A793" t="e">
            <v>#REF!</v>
          </cell>
        </row>
        <row r="794">
          <cell r="A794" t="e">
            <v>#REF!</v>
          </cell>
        </row>
        <row r="795">
          <cell r="A795" t="e">
            <v>#REF!</v>
          </cell>
        </row>
        <row r="796">
          <cell r="A796" t="e">
            <v>#REF!</v>
          </cell>
        </row>
        <row r="797">
          <cell r="A797" t="e">
            <v>#REF!</v>
          </cell>
        </row>
        <row r="798">
          <cell r="A798" t="e">
            <v>#REF!</v>
          </cell>
        </row>
        <row r="799">
          <cell r="A799" t="e">
            <v>#REF!</v>
          </cell>
        </row>
        <row r="800">
          <cell r="A800" t="e">
            <v>#REF!</v>
          </cell>
        </row>
        <row r="801">
          <cell r="A801" t="e">
            <v>#REF!</v>
          </cell>
        </row>
        <row r="802">
          <cell r="A802" t="e">
            <v>#REF!</v>
          </cell>
        </row>
        <row r="803">
          <cell r="A803" t="e">
            <v>#REF!</v>
          </cell>
        </row>
        <row r="804">
          <cell r="A804" t="e">
            <v>#REF!</v>
          </cell>
        </row>
        <row r="805">
          <cell r="A805" t="e">
            <v>#REF!</v>
          </cell>
        </row>
        <row r="806">
          <cell r="A806" t="e">
            <v>#REF!</v>
          </cell>
        </row>
        <row r="807">
          <cell r="A807" t="e">
            <v>#REF!</v>
          </cell>
        </row>
        <row r="808">
          <cell r="A808" t="e">
            <v>#REF!</v>
          </cell>
        </row>
        <row r="809">
          <cell r="A809" t="e">
            <v>#REF!</v>
          </cell>
        </row>
        <row r="810">
          <cell r="A810" t="e">
            <v>#REF!</v>
          </cell>
        </row>
        <row r="811">
          <cell r="A811" t="e">
            <v>#REF!</v>
          </cell>
        </row>
        <row r="812">
          <cell r="A812" t="e">
            <v>#REF!</v>
          </cell>
        </row>
        <row r="813">
          <cell r="A813" t="e">
            <v>#REF!</v>
          </cell>
        </row>
        <row r="814">
          <cell r="A814" t="e">
            <v>#REF!</v>
          </cell>
        </row>
        <row r="815">
          <cell r="A815" t="e">
            <v>#REF!</v>
          </cell>
        </row>
        <row r="816">
          <cell r="A816" t="e">
            <v>#REF!</v>
          </cell>
        </row>
        <row r="817">
          <cell r="A817" t="e">
            <v>#REF!</v>
          </cell>
        </row>
        <row r="818">
          <cell r="A818" t="e">
            <v>#REF!</v>
          </cell>
        </row>
        <row r="819">
          <cell r="A819" t="e">
            <v>#REF!</v>
          </cell>
        </row>
        <row r="820">
          <cell r="A820" t="e">
            <v>#REF!</v>
          </cell>
        </row>
        <row r="821">
          <cell r="A821" t="e">
            <v>#REF!</v>
          </cell>
        </row>
        <row r="822">
          <cell r="A822" t="e">
            <v>#REF!</v>
          </cell>
        </row>
        <row r="823">
          <cell r="A823" t="e">
            <v>#REF!</v>
          </cell>
        </row>
        <row r="824">
          <cell r="A824" t="e">
            <v>#REF!</v>
          </cell>
        </row>
        <row r="825">
          <cell r="A825" t="e">
            <v>#REF!</v>
          </cell>
        </row>
        <row r="826">
          <cell r="A826" t="e">
            <v>#REF!</v>
          </cell>
        </row>
        <row r="827">
          <cell r="A827" t="e">
            <v>#REF!</v>
          </cell>
        </row>
        <row r="828">
          <cell r="A828" t="e">
            <v>#REF!</v>
          </cell>
        </row>
        <row r="829">
          <cell r="A829" t="e">
            <v>#REF!</v>
          </cell>
        </row>
        <row r="830">
          <cell r="A830" t="e">
            <v>#REF!</v>
          </cell>
        </row>
        <row r="831">
          <cell r="A831" t="e">
            <v>#REF!</v>
          </cell>
        </row>
        <row r="832">
          <cell r="A832" t="e">
            <v>#REF!</v>
          </cell>
        </row>
        <row r="833">
          <cell r="A833" t="e">
            <v>#REF!</v>
          </cell>
        </row>
        <row r="834">
          <cell r="A834" t="e">
            <v>#REF!</v>
          </cell>
        </row>
        <row r="835">
          <cell r="A835" t="e">
            <v>#REF!</v>
          </cell>
        </row>
        <row r="836">
          <cell r="A836" t="e">
            <v>#REF!</v>
          </cell>
        </row>
        <row r="837">
          <cell r="A837" t="e">
            <v>#REF!</v>
          </cell>
        </row>
        <row r="838">
          <cell r="A838" t="e">
            <v>#REF!</v>
          </cell>
        </row>
        <row r="839">
          <cell r="A839" t="e">
            <v>#REF!</v>
          </cell>
        </row>
        <row r="840">
          <cell r="A840" t="e">
            <v>#REF!</v>
          </cell>
        </row>
        <row r="841">
          <cell r="A841" t="e">
            <v>#REF!</v>
          </cell>
        </row>
        <row r="842">
          <cell r="A842" t="e">
            <v>#REF!</v>
          </cell>
        </row>
        <row r="843">
          <cell r="A843" t="e">
            <v>#REF!</v>
          </cell>
        </row>
        <row r="844">
          <cell r="A844" t="e">
            <v>#REF!</v>
          </cell>
        </row>
        <row r="845">
          <cell r="A845" t="e">
            <v>#REF!</v>
          </cell>
        </row>
        <row r="846">
          <cell r="A846" t="e">
            <v>#REF!</v>
          </cell>
        </row>
        <row r="847">
          <cell r="A847" t="e">
            <v>#REF!</v>
          </cell>
        </row>
        <row r="848">
          <cell r="A848" t="e">
            <v>#REF!</v>
          </cell>
        </row>
        <row r="849">
          <cell r="A849" t="e">
            <v>#REF!</v>
          </cell>
        </row>
        <row r="850">
          <cell r="A850" t="e">
            <v>#REF!</v>
          </cell>
        </row>
        <row r="851">
          <cell r="A851" t="e">
            <v>#REF!</v>
          </cell>
        </row>
        <row r="852">
          <cell r="A852" t="e">
            <v>#REF!</v>
          </cell>
        </row>
        <row r="853">
          <cell r="A853" t="e">
            <v>#REF!</v>
          </cell>
        </row>
        <row r="854">
          <cell r="A854" t="e">
            <v>#REF!</v>
          </cell>
        </row>
        <row r="855">
          <cell r="A855" t="e">
            <v>#REF!</v>
          </cell>
        </row>
        <row r="856">
          <cell r="A856" t="e">
            <v>#REF!</v>
          </cell>
        </row>
        <row r="857">
          <cell r="A857" t="e">
            <v>#REF!</v>
          </cell>
        </row>
        <row r="858">
          <cell r="A858" t="e">
            <v>#REF!</v>
          </cell>
        </row>
        <row r="859">
          <cell r="A859" t="e">
            <v>#REF!</v>
          </cell>
        </row>
        <row r="860">
          <cell r="A860" t="e">
            <v>#REF!</v>
          </cell>
        </row>
        <row r="861">
          <cell r="A861" t="e">
            <v>#REF!</v>
          </cell>
        </row>
        <row r="862">
          <cell r="A862" t="e">
            <v>#REF!</v>
          </cell>
        </row>
        <row r="863">
          <cell r="A863" t="e">
            <v>#REF!</v>
          </cell>
        </row>
        <row r="864">
          <cell r="A864" t="e">
            <v>#REF!</v>
          </cell>
        </row>
        <row r="865">
          <cell r="A865" t="e">
            <v>#REF!</v>
          </cell>
        </row>
        <row r="866">
          <cell r="A866" t="e">
            <v>#REF!</v>
          </cell>
        </row>
        <row r="867">
          <cell r="A867" t="e">
            <v>#REF!</v>
          </cell>
        </row>
        <row r="868">
          <cell r="A868" t="e">
            <v>#REF!</v>
          </cell>
        </row>
        <row r="869">
          <cell r="A869" t="e">
            <v>#REF!</v>
          </cell>
        </row>
        <row r="870">
          <cell r="A870" t="e">
            <v>#REF!</v>
          </cell>
        </row>
        <row r="871">
          <cell r="A871" t="e">
            <v>#REF!</v>
          </cell>
        </row>
        <row r="872">
          <cell r="A872" t="e">
            <v>#REF!</v>
          </cell>
        </row>
        <row r="873">
          <cell r="A873" t="e">
            <v>#REF!</v>
          </cell>
        </row>
        <row r="874">
          <cell r="A874" t="e">
            <v>#REF!</v>
          </cell>
        </row>
        <row r="875">
          <cell r="A875" t="e">
            <v>#REF!</v>
          </cell>
        </row>
        <row r="876">
          <cell r="A876" t="e">
            <v>#REF!</v>
          </cell>
        </row>
        <row r="877">
          <cell r="A877" t="e">
            <v>#REF!</v>
          </cell>
        </row>
        <row r="878">
          <cell r="A878" t="e">
            <v>#REF!</v>
          </cell>
        </row>
        <row r="879">
          <cell r="A879" t="e">
            <v>#REF!</v>
          </cell>
        </row>
        <row r="880">
          <cell r="A880" t="e">
            <v>#REF!</v>
          </cell>
        </row>
        <row r="881">
          <cell r="A881" t="e">
            <v>#REF!</v>
          </cell>
        </row>
        <row r="882">
          <cell r="A882" t="e">
            <v>#REF!</v>
          </cell>
        </row>
        <row r="883">
          <cell r="A883" t="e">
            <v>#REF!</v>
          </cell>
        </row>
        <row r="884">
          <cell r="A884" t="e">
            <v>#REF!</v>
          </cell>
        </row>
        <row r="885">
          <cell r="A885" t="e">
            <v>#REF!</v>
          </cell>
        </row>
        <row r="886">
          <cell r="A886" t="e">
            <v>#REF!</v>
          </cell>
        </row>
        <row r="887">
          <cell r="A887" t="e">
            <v>#REF!</v>
          </cell>
        </row>
        <row r="888">
          <cell r="A888" t="e">
            <v>#REF!</v>
          </cell>
        </row>
        <row r="889">
          <cell r="A889" t="e">
            <v>#REF!</v>
          </cell>
        </row>
        <row r="890">
          <cell r="A890" t="e">
            <v>#REF!</v>
          </cell>
        </row>
        <row r="891">
          <cell r="A891" t="e">
            <v>#REF!</v>
          </cell>
        </row>
        <row r="892">
          <cell r="A892" t="e">
            <v>#REF!</v>
          </cell>
        </row>
        <row r="893">
          <cell r="A893" t="e">
            <v>#REF!</v>
          </cell>
        </row>
        <row r="894">
          <cell r="A894" t="e">
            <v>#REF!</v>
          </cell>
        </row>
        <row r="895">
          <cell r="A895" t="e">
            <v>#REF!</v>
          </cell>
        </row>
        <row r="896">
          <cell r="A896" t="e">
            <v>#REF!</v>
          </cell>
        </row>
        <row r="897">
          <cell r="A897" t="e">
            <v>#REF!</v>
          </cell>
        </row>
        <row r="898">
          <cell r="A898" t="e">
            <v>#REF!</v>
          </cell>
        </row>
        <row r="899">
          <cell r="A899" t="e">
            <v>#REF!</v>
          </cell>
        </row>
        <row r="900">
          <cell r="A900" t="e">
            <v>#REF!</v>
          </cell>
        </row>
        <row r="901">
          <cell r="A901" t="e">
            <v>#REF!</v>
          </cell>
        </row>
        <row r="902">
          <cell r="A902" t="e">
            <v>#REF!</v>
          </cell>
        </row>
        <row r="903">
          <cell r="A903" t="e">
            <v>#REF!</v>
          </cell>
        </row>
        <row r="904">
          <cell r="A904" t="e">
            <v>#REF!</v>
          </cell>
        </row>
        <row r="905">
          <cell r="A905" t="e">
            <v>#REF!</v>
          </cell>
        </row>
        <row r="906">
          <cell r="A906" t="e">
            <v>#REF!</v>
          </cell>
        </row>
        <row r="907">
          <cell r="A907" t="e">
            <v>#REF!</v>
          </cell>
        </row>
        <row r="908">
          <cell r="A908" t="e">
            <v>#REF!</v>
          </cell>
        </row>
        <row r="909">
          <cell r="A909" t="e">
            <v>#REF!</v>
          </cell>
        </row>
        <row r="910">
          <cell r="A910" t="e">
            <v>#REF!</v>
          </cell>
        </row>
        <row r="911">
          <cell r="A911" t="e">
            <v>#REF!</v>
          </cell>
        </row>
        <row r="912">
          <cell r="A912" t="e">
            <v>#REF!</v>
          </cell>
        </row>
        <row r="913">
          <cell r="A913" t="e">
            <v>#REF!</v>
          </cell>
        </row>
        <row r="914">
          <cell r="A914" t="e">
            <v>#REF!</v>
          </cell>
        </row>
        <row r="915">
          <cell r="A915" t="e">
            <v>#REF!</v>
          </cell>
        </row>
        <row r="916">
          <cell r="A916" t="e">
            <v>#REF!</v>
          </cell>
        </row>
        <row r="917">
          <cell r="A917" t="e">
            <v>#REF!</v>
          </cell>
        </row>
        <row r="918">
          <cell r="A918" t="e">
            <v>#REF!</v>
          </cell>
        </row>
        <row r="919">
          <cell r="A919" t="e">
            <v>#REF!</v>
          </cell>
        </row>
        <row r="920">
          <cell r="A920" t="e">
            <v>#REF!</v>
          </cell>
        </row>
        <row r="921">
          <cell r="A921" t="e">
            <v>#REF!</v>
          </cell>
        </row>
        <row r="922">
          <cell r="A922" t="e">
            <v>#REF!</v>
          </cell>
        </row>
        <row r="923">
          <cell r="A923" t="e">
            <v>#REF!</v>
          </cell>
        </row>
        <row r="924">
          <cell r="A924" t="e">
            <v>#REF!</v>
          </cell>
        </row>
        <row r="925">
          <cell r="A925" t="e">
            <v>#REF!</v>
          </cell>
        </row>
        <row r="926">
          <cell r="A926" t="e">
            <v>#REF!</v>
          </cell>
        </row>
        <row r="927">
          <cell r="A927" t="e">
            <v>#REF!</v>
          </cell>
        </row>
        <row r="928">
          <cell r="A928" t="e">
            <v>#REF!</v>
          </cell>
        </row>
        <row r="929">
          <cell r="A929" t="e">
            <v>#REF!</v>
          </cell>
        </row>
        <row r="930">
          <cell r="A930" t="e">
            <v>#REF!</v>
          </cell>
        </row>
        <row r="931">
          <cell r="A931" t="e">
            <v>#REF!</v>
          </cell>
        </row>
        <row r="932">
          <cell r="A932" t="e">
            <v>#REF!</v>
          </cell>
        </row>
        <row r="933">
          <cell r="A933" t="e">
            <v>#REF!</v>
          </cell>
        </row>
        <row r="934">
          <cell r="A934" t="e">
            <v>#REF!</v>
          </cell>
        </row>
        <row r="935">
          <cell r="A935" t="e">
            <v>#REF!</v>
          </cell>
        </row>
        <row r="936">
          <cell r="A936" t="e">
            <v>#REF!</v>
          </cell>
        </row>
        <row r="937">
          <cell r="A937" t="e">
            <v>#REF!</v>
          </cell>
        </row>
        <row r="938">
          <cell r="A938" t="e">
            <v>#REF!</v>
          </cell>
        </row>
        <row r="939">
          <cell r="A939" t="e">
            <v>#REF!</v>
          </cell>
        </row>
        <row r="940">
          <cell r="A940" t="e">
            <v>#REF!</v>
          </cell>
        </row>
        <row r="941">
          <cell r="A941" t="e">
            <v>#REF!</v>
          </cell>
        </row>
        <row r="942">
          <cell r="A942" t="e">
            <v>#REF!</v>
          </cell>
        </row>
        <row r="943">
          <cell r="A943" t="e">
            <v>#REF!</v>
          </cell>
        </row>
        <row r="944">
          <cell r="A944" t="e">
            <v>#REF!</v>
          </cell>
        </row>
        <row r="945">
          <cell r="A945" t="e">
            <v>#REF!</v>
          </cell>
        </row>
        <row r="946">
          <cell r="A946" t="e">
            <v>#REF!</v>
          </cell>
        </row>
        <row r="947">
          <cell r="A947" t="e">
            <v>#REF!</v>
          </cell>
        </row>
        <row r="948">
          <cell r="A948" t="e">
            <v>#REF!</v>
          </cell>
        </row>
        <row r="949">
          <cell r="A949" t="e">
            <v>#REF!</v>
          </cell>
        </row>
        <row r="950">
          <cell r="A950" t="e">
            <v>#REF!</v>
          </cell>
        </row>
        <row r="951">
          <cell r="A951" t="e">
            <v>#REF!</v>
          </cell>
        </row>
        <row r="952">
          <cell r="A952" t="e">
            <v>#REF!</v>
          </cell>
        </row>
        <row r="953">
          <cell r="A953" t="e">
            <v>#REF!</v>
          </cell>
        </row>
        <row r="954">
          <cell r="A954" t="e">
            <v>#REF!</v>
          </cell>
        </row>
        <row r="955">
          <cell r="A955" t="e">
            <v>#REF!</v>
          </cell>
        </row>
        <row r="956">
          <cell r="A956" t="e">
            <v>#REF!</v>
          </cell>
        </row>
        <row r="957">
          <cell r="A957" t="e">
            <v>#REF!</v>
          </cell>
        </row>
        <row r="958">
          <cell r="A958" t="e">
            <v>#REF!</v>
          </cell>
        </row>
        <row r="959">
          <cell r="A959" t="e">
            <v>#REF!</v>
          </cell>
        </row>
        <row r="960">
          <cell r="A960" t="e">
            <v>#REF!</v>
          </cell>
        </row>
        <row r="961">
          <cell r="A961" t="e">
            <v>#REF!</v>
          </cell>
        </row>
        <row r="962">
          <cell r="A962" t="e">
            <v>#REF!</v>
          </cell>
        </row>
        <row r="963">
          <cell r="A963" t="e">
            <v>#REF!</v>
          </cell>
        </row>
        <row r="964">
          <cell r="A964" t="e">
            <v>#REF!</v>
          </cell>
        </row>
        <row r="965">
          <cell r="A965" t="e">
            <v>#REF!</v>
          </cell>
        </row>
        <row r="966">
          <cell r="A966" t="e">
            <v>#REF!</v>
          </cell>
        </row>
        <row r="967">
          <cell r="A967" t="e">
            <v>#REF!</v>
          </cell>
        </row>
        <row r="968">
          <cell r="A968" t="e">
            <v>#REF!</v>
          </cell>
        </row>
        <row r="969">
          <cell r="A969" t="e">
            <v>#REF!</v>
          </cell>
        </row>
        <row r="970">
          <cell r="A970" t="e">
            <v>#REF!</v>
          </cell>
        </row>
        <row r="971">
          <cell r="A971" t="e">
            <v>#REF!</v>
          </cell>
        </row>
        <row r="972">
          <cell r="A972" t="e">
            <v>#REF!</v>
          </cell>
        </row>
        <row r="973">
          <cell r="A973" t="e">
            <v>#REF!</v>
          </cell>
        </row>
        <row r="974">
          <cell r="A974" t="e">
            <v>#REF!</v>
          </cell>
        </row>
        <row r="975">
          <cell r="A975" t="e">
            <v>#REF!</v>
          </cell>
        </row>
        <row r="976">
          <cell r="A976" t="e">
            <v>#REF!</v>
          </cell>
        </row>
        <row r="977">
          <cell r="A977" t="e">
            <v>#REF!</v>
          </cell>
        </row>
        <row r="978">
          <cell r="A978" t="e">
            <v>#REF!</v>
          </cell>
        </row>
        <row r="979">
          <cell r="A979" t="e">
            <v>#REF!</v>
          </cell>
        </row>
        <row r="980">
          <cell r="A980" t="e">
            <v>#REF!</v>
          </cell>
        </row>
        <row r="981">
          <cell r="A981" t="e">
            <v>#REF!</v>
          </cell>
        </row>
        <row r="982">
          <cell r="A982" t="e">
            <v>#REF!</v>
          </cell>
        </row>
        <row r="983">
          <cell r="A983" t="e">
            <v>#REF!</v>
          </cell>
        </row>
        <row r="984">
          <cell r="A984" t="e">
            <v>#REF!</v>
          </cell>
        </row>
        <row r="985">
          <cell r="A985" t="e">
            <v>#REF!</v>
          </cell>
        </row>
        <row r="986">
          <cell r="A986" t="e">
            <v>#REF!</v>
          </cell>
        </row>
        <row r="987">
          <cell r="A987" t="e">
            <v>#REF!</v>
          </cell>
        </row>
        <row r="988">
          <cell r="A988" t="e">
            <v>#REF!</v>
          </cell>
        </row>
        <row r="989">
          <cell r="A989" t="e">
            <v>#REF!</v>
          </cell>
        </row>
        <row r="990">
          <cell r="A990" t="e">
            <v>#REF!</v>
          </cell>
        </row>
        <row r="991">
          <cell r="A991" t="e">
            <v>#REF!</v>
          </cell>
        </row>
        <row r="992">
          <cell r="A992" t="e">
            <v>#REF!</v>
          </cell>
        </row>
        <row r="993">
          <cell r="A993" t="e">
            <v>#REF!</v>
          </cell>
        </row>
        <row r="994">
          <cell r="A994" t="e">
            <v>#REF!</v>
          </cell>
        </row>
        <row r="995">
          <cell r="A995" t="e">
            <v>#REF!</v>
          </cell>
        </row>
        <row r="996">
          <cell r="A996" t="e">
            <v>#REF!</v>
          </cell>
        </row>
        <row r="997">
          <cell r="A997" t="e">
            <v>#REF!</v>
          </cell>
        </row>
        <row r="998">
          <cell r="A998" t="e">
            <v>#REF!</v>
          </cell>
        </row>
        <row r="999">
          <cell r="A999" t="e">
            <v>#REF!</v>
          </cell>
        </row>
        <row r="1000">
          <cell r="A1000" t="e">
            <v>#REF!</v>
          </cell>
        </row>
        <row r="1001">
          <cell r="A1001" t="e">
            <v>#REF!</v>
          </cell>
        </row>
        <row r="1002">
          <cell r="A1002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표"/>
      <sheetName val="견적대비표"/>
      <sheetName val="내역서"/>
      <sheetName val="PANEL 중량산출"/>
      <sheetName val="중량산출"/>
      <sheetName val="수량산출"/>
      <sheetName val="N賃率-職"/>
      <sheetName val="원가 (2)"/>
      <sheetName val="일위"/>
      <sheetName val="#REF"/>
      <sheetName val="신우"/>
      <sheetName val="N賃率_職"/>
      <sheetName val="Sheet2"/>
      <sheetName val="J直材4"/>
      <sheetName val="중기사용료"/>
      <sheetName val="I一般比"/>
      <sheetName val="연습"/>
      <sheetName val="대치판정"/>
      <sheetName val="설직재-1"/>
      <sheetName val="직노"/>
      <sheetName val="9GNG운반"/>
      <sheetName val="직재"/>
      <sheetName val="한강운반비"/>
      <sheetName val="Sheet1"/>
      <sheetName val="Sheet3"/>
      <sheetName val="Total"/>
      <sheetName val="참조자료"/>
      <sheetName val="낙찰표"/>
      <sheetName val="인건-측정"/>
      <sheetName val="20관리비율"/>
      <sheetName val="심사계산"/>
      <sheetName val="심사물량"/>
      <sheetName val="일위대가"/>
      <sheetName val="HW일위"/>
      <sheetName val="품셈TABLE"/>
      <sheetName val="자재단가"/>
      <sheetName val="원본(갑지)"/>
      <sheetName val="기본일위"/>
      <sheetName val="집계표"/>
      <sheetName val="TYPE-A"/>
      <sheetName val="K-SET1"/>
      <sheetName val="단"/>
      <sheetName val="하조서"/>
      <sheetName val="DATE"/>
      <sheetName val="입찰안"/>
      <sheetName val="PANEL_중량산출"/>
      <sheetName val="원가_(2)"/>
      <sheetName val="유기공정"/>
      <sheetName val="제-노임"/>
      <sheetName val="제직재"/>
      <sheetName val="견적서"/>
      <sheetName val="매출피벗"/>
      <sheetName val="부하"/>
      <sheetName val="인건비"/>
      <sheetName val="200"/>
      <sheetName val="ABUT수량-A1"/>
      <sheetName val="전신환매도율"/>
      <sheetName val="노임단가"/>
      <sheetName val="DB"/>
      <sheetName val="공사개요"/>
      <sheetName val="Sheet22"/>
      <sheetName val="단가산출2"/>
      <sheetName val="1안"/>
      <sheetName val="물량산출"/>
      <sheetName val="품셈총괄표"/>
      <sheetName val="총괄"/>
      <sheetName val="맨홀"/>
      <sheetName val="월별수입"/>
      <sheetName val="1.수인터널"/>
      <sheetName val="현금흐름표"/>
      <sheetName val="소요자재"/>
      <sheetName val="SANTOGO"/>
      <sheetName val="인사자료총집계"/>
      <sheetName val="평자재단가"/>
      <sheetName val="현금예금"/>
      <sheetName val="일위대가1"/>
      <sheetName val="집계"/>
      <sheetName val="조명시설"/>
      <sheetName val="외주현황.wq1"/>
      <sheetName val="날개벽수량표"/>
      <sheetName val="지하"/>
      <sheetName val="과천MAIN"/>
      <sheetName val="도면명"/>
      <sheetName val="실행철강하도"/>
      <sheetName val="금호"/>
      <sheetName val="산출내역서"/>
      <sheetName val="내역"/>
      <sheetName val="갑지(추정)"/>
      <sheetName val="시화점실행"/>
      <sheetName val="제출견적(을)"/>
      <sheetName val="기존단가 (2)"/>
      <sheetName val="6호기"/>
      <sheetName val="내역서변경성원"/>
      <sheetName val="요율"/>
      <sheetName val="설계내역서"/>
      <sheetName val="실행"/>
      <sheetName val="토목주소"/>
      <sheetName val="프랜트면허"/>
      <sheetName val="코드표"/>
      <sheetName val="교통대책내역"/>
      <sheetName val="fursys"/>
      <sheetName val="평3"/>
      <sheetName val="G.R300경비"/>
      <sheetName val="공사내역"/>
      <sheetName val="환율change"/>
      <sheetName val="견적계산"/>
      <sheetName val="5.2코핑"/>
      <sheetName val="간접경상비"/>
      <sheetName val="각형맨홀"/>
      <sheetName val="약품공급2"/>
      <sheetName val="01"/>
      <sheetName val="공사원가계산서"/>
      <sheetName val="토공총괄표"/>
      <sheetName val="내역서1999.8최종"/>
      <sheetName val="종단계산"/>
      <sheetName val="외화계약"/>
      <sheetName val="변경후-SHEET"/>
      <sheetName val="DATA"/>
      <sheetName val="단가산출"/>
      <sheetName val="을지"/>
      <sheetName val="일보_생산"/>
      <sheetName val="자재단가표"/>
      <sheetName val="한일양산"/>
      <sheetName val="제출내역 (2)"/>
      <sheetName val="sw1"/>
      <sheetName val="합천내역"/>
      <sheetName val="계수시트"/>
      <sheetName val="원가계산서"/>
      <sheetName val="EQT-ESTN"/>
      <sheetName val="EL90"/>
      <sheetName val="환경평가"/>
      <sheetName val="인구"/>
      <sheetName val="노무비"/>
      <sheetName val="15100"/>
      <sheetName val="명세서(을)"/>
      <sheetName val="품셈표"/>
      <sheetName val="신재료비"/>
      <sheetName val="사업장공제"/>
      <sheetName val="수정시산표"/>
      <sheetName val="포장공"/>
      <sheetName val="간접재료비산출표-27-30"/>
      <sheetName val="실행내역"/>
      <sheetName val="RFP견적물량(60%)"/>
      <sheetName val="점수계산1-2"/>
      <sheetName val="TS"/>
      <sheetName val="골조"/>
      <sheetName val="품셈적용 자료"/>
      <sheetName val="rate"/>
      <sheetName val="출력X"/>
      <sheetName val="흄관기초"/>
      <sheetName val="공사설계서"/>
      <sheetName val="변경내역을"/>
    </sheetNames>
    <sheetDataSet>
      <sheetData sheetId="0">
        <row r="1">
          <cell r="A1">
            <v>1</v>
          </cell>
        </row>
      </sheetData>
      <sheetData sheetId="1">
        <row r="1">
          <cell r="A1">
            <v>1</v>
          </cell>
        </row>
      </sheetData>
      <sheetData sheetId="2">
        <row r="1">
          <cell r="A1">
            <v>1</v>
          </cell>
        </row>
      </sheetData>
      <sheetData sheetId="3">
        <row r="1">
          <cell r="A1">
            <v>1</v>
          </cell>
        </row>
      </sheetData>
      <sheetData sheetId="4">
        <row r="1">
          <cell r="A1">
            <v>1</v>
          </cell>
        </row>
      </sheetData>
      <sheetData sheetId="5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과천MAIN"/>
      <sheetName val="일위 (2)"/>
      <sheetName val="갑지 (2)"/>
      <sheetName val="산출근거서"/>
      <sheetName val="일위"/>
      <sheetName val="수량산출"/>
      <sheetName val="OPT7"/>
      <sheetName val="1766-1"/>
      <sheetName val="전차선로 물량표"/>
      <sheetName val="발신정보"/>
      <sheetName val="CT "/>
      <sheetName val="J直材4"/>
      <sheetName val="부하계산서"/>
      <sheetName val="유기공정"/>
      <sheetName val="인건-측정"/>
      <sheetName val="감가상각"/>
      <sheetName val="6PILE  (돌출)"/>
      <sheetName val="Macro1"/>
      <sheetName val="Macro2"/>
      <sheetName val="단가산출"/>
      <sheetName val="노임"/>
      <sheetName val="기초대가"/>
      <sheetName val="조도계산서 (도서)"/>
      <sheetName val="명세서"/>
      <sheetName val="직노"/>
      <sheetName val="20관리비율"/>
      <sheetName val="97"/>
      <sheetName val="일위대가목록"/>
      <sheetName val="OPT"/>
      <sheetName val="001"/>
      <sheetName val="내역서"/>
      <sheetName val="2F 회의실견적(5_14 일대)"/>
      <sheetName val="I一般比"/>
      <sheetName val="N賃率-職"/>
      <sheetName val="소상 &quot;1&quot;"/>
      <sheetName val="산출기초"/>
      <sheetName val="일위대가(LCS)"/>
      <sheetName val="산출근거(접지)"/>
      <sheetName val="산출근거 (중기)"/>
      <sheetName val="70%"/>
      <sheetName val="한강운반비"/>
      <sheetName val="실행비교"/>
      <sheetName val="부하(성남)"/>
      <sheetName val="DATE"/>
      <sheetName val="COVER"/>
      <sheetName val="LEGEND"/>
      <sheetName val="터널조도"/>
      <sheetName val="정부노임단가"/>
      <sheetName val="ABUT수량-A1"/>
      <sheetName val="기본일위"/>
      <sheetName val="Sheet7"/>
      <sheetName val="예산내역서"/>
      <sheetName val="U-TYPE(1)"/>
      <sheetName val="중기일위대가"/>
      <sheetName val="4.전기"/>
      <sheetName val="직공비"/>
      <sheetName val="CP-E2 (품셈표)"/>
      <sheetName val="노임단가"/>
      <sheetName val="내역서1999.8최종"/>
      <sheetName val="설비"/>
      <sheetName val="BID"/>
      <sheetName val="차액보증"/>
      <sheetName val="copy"/>
      <sheetName val="일위_(2)"/>
      <sheetName val="갑지_(2)"/>
      <sheetName val="CT_"/>
      <sheetName val="전차선로_물량표"/>
      <sheetName val="화산경계"/>
      <sheetName val="3BL공동구 수량"/>
      <sheetName val="말뚝물량"/>
      <sheetName val="__MAIN"/>
      <sheetName val="sw1"/>
      <sheetName val="NOMUBI"/>
      <sheetName val="#REF"/>
      <sheetName val="신우"/>
      <sheetName val="일보"/>
      <sheetName val="예정(3)"/>
      <sheetName val="동원(3)"/>
      <sheetName val="원가계산서"/>
      <sheetName val="BQ(실행)"/>
      <sheetName val="Sheet1"/>
      <sheetName val="적용기준"/>
      <sheetName val="낙찰표"/>
      <sheetName val="중기사용료"/>
      <sheetName val="연습"/>
      <sheetName val="실행철강하도"/>
      <sheetName val="동력부하(도산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輸入材"/>
      <sheetName val="J作計"/>
      <sheetName val="J材料量1"/>
      <sheetName val="J材料量2"/>
      <sheetName val="J直材1"/>
      <sheetName val="J直材2"/>
      <sheetName val="J直材3"/>
      <sheetName val="J直材4"/>
      <sheetName val="K減象却"/>
      <sheetName val="K經計"/>
      <sheetName val="K經配賦"/>
      <sheetName val="K經調整"/>
      <sheetName val="K消耗分"/>
      <sheetName val="MS"/>
      <sheetName val="N間勞計"/>
      <sheetName val="N間比率"/>
      <sheetName val="N間時率"/>
      <sheetName val="N工數1"/>
      <sheetName val="N工數2"/>
      <sheetName val="N勞計"/>
      <sheetName val="N勞務分"/>
      <sheetName val="N勞務實"/>
      <sheetName val="N勞作"/>
      <sheetName val="N賃率-職"/>
      <sheetName val="A製總"/>
      <sheetName val="I一般比"/>
      <sheetName val="IS"/>
      <sheetName val="J間材"/>
      <sheetName val="J輸入計"/>
      <sheetName val="J輸入率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"/>
      <sheetName val="원가계산"/>
      <sheetName val="집계표"/>
      <sheetName val="내역서"/>
      <sheetName val="영동(일)"/>
      <sheetName val="영동(D)"/>
      <sheetName val="영동(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총괄표"/>
      <sheetName val="재료비"/>
      <sheetName val="경비총괄표"/>
      <sheetName val="1. 검사비외"/>
      <sheetName val="3.공사운영비"/>
      <sheetName val="2.외주공사비"/>
      <sheetName val="일위대가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"/>
      <sheetName val="T-TO"/>
      <sheetName val="S1"/>
      <sheetName val="S2"/>
      <sheetName val="S3"/>
      <sheetName val="S4"/>
      <sheetName val="S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zoomScale="90" zoomScaleNormal="100" zoomScaleSheetLayoutView="90" workbookViewId="0">
      <selection activeCell="M9" sqref="M9"/>
    </sheetView>
  </sheetViews>
  <sheetFormatPr defaultColWidth="8" defaultRowHeight="24" customHeight="1"/>
  <cols>
    <col min="1" max="1" width="16.109375" style="432" customWidth="1"/>
    <col min="2" max="2" width="7.21875" style="432" customWidth="1"/>
    <col min="3" max="3" width="6.33203125" style="432" customWidth="1"/>
    <col min="4" max="4" width="14.6640625" style="432" customWidth="1"/>
    <col min="5" max="5" width="5.6640625" style="432" customWidth="1"/>
    <col min="6" max="6" width="12.6640625" style="432" customWidth="1"/>
    <col min="7" max="7" width="15.33203125" style="432" customWidth="1"/>
    <col min="8" max="16384" width="8" style="432"/>
  </cols>
  <sheetData>
    <row r="1" spans="1:7" s="428" customFormat="1" ht="24" customHeight="1">
      <c r="A1" s="427"/>
      <c r="B1" s="427"/>
      <c r="C1" s="427"/>
      <c r="D1" s="427"/>
      <c r="E1" s="427"/>
      <c r="F1" s="427"/>
      <c r="G1" s="427"/>
    </row>
    <row r="2" spans="1:7" s="428" customFormat="1" ht="24" customHeight="1">
      <c r="A2" s="427"/>
      <c r="B2" s="427"/>
      <c r="C2" s="427"/>
      <c r="D2" s="427"/>
      <c r="E2" s="427"/>
      <c r="F2" s="427"/>
      <c r="G2" s="427"/>
    </row>
    <row r="3" spans="1:7" s="428" customFormat="1" ht="34.5" customHeight="1">
      <c r="A3" s="427"/>
      <c r="B3" s="427"/>
      <c r="C3" s="427"/>
      <c r="D3" s="427"/>
      <c r="E3" s="427"/>
      <c r="F3" s="427"/>
      <c r="G3" s="427"/>
    </row>
    <row r="4" spans="1:7" s="431" customFormat="1" ht="3.75" customHeight="1">
      <c r="A4" s="430"/>
      <c r="B4" s="430"/>
      <c r="C4" s="430"/>
      <c r="D4" s="430"/>
      <c r="E4" s="430"/>
      <c r="F4" s="430"/>
      <c r="G4" s="430"/>
    </row>
    <row r="5" spans="1:7" s="429" customFormat="1" ht="88.9" customHeight="1">
      <c r="A5" s="592" t="s">
        <v>779</v>
      </c>
      <c r="B5" s="592"/>
      <c r="C5" s="592"/>
      <c r="D5" s="592"/>
      <c r="E5" s="592"/>
      <c r="F5" s="592"/>
      <c r="G5" s="592"/>
    </row>
    <row r="6" spans="1:7" s="431" customFormat="1" ht="3.75" customHeight="1">
      <c r="A6" s="430"/>
      <c r="B6" s="430"/>
      <c r="C6" s="430"/>
      <c r="D6" s="430"/>
      <c r="E6" s="430"/>
      <c r="F6" s="430"/>
      <c r="G6" s="430"/>
    </row>
    <row r="7" spans="1:7" s="428" customFormat="1" ht="24" customHeight="1">
      <c r="A7" s="427"/>
      <c r="B7" s="427"/>
      <c r="C7" s="427"/>
      <c r="D7" s="427"/>
      <c r="E7" s="427"/>
      <c r="F7" s="427"/>
      <c r="G7" s="427"/>
    </row>
    <row r="8" spans="1:7" s="428" customFormat="1" ht="24" customHeight="1">
      <c r="A8" s="427"/>
      <c r="B8" s="427"/>
      <c r="C8" s="427"/>
      <c r="D8" s="427"/>
      <c r="E8" s="427"/>
      <c r="F8" s="427"/>
      <c r="G8" s="427"/>
    </row>
    <row r="9" spans="1:7" s="428" customFormat="1" ht="24" customHeight="1">
      <c r="A9" s="427"/>
      <c r="B9" s="427"/>
      <c r="C9" s="427"/>
      <c r="D9" s="427"/>
      <c r="E9" s="427"/>
      <c r="F9" s="427"/>
      <c r="G9" s="427"/>
    </row>
    <row r="10" spans="1:7" s="428" customFormat="1" ht="24" customHeight="1">
      <c r="A10" s="427"/>
      <c r="B10" s="427"/>
      <c r="C10" s="427"/>
      <c r="D10" s="427"/>
      <c r="E10" s="427"/>
      <c r="F10" s="427"/>
      <c r="G10" s="427"/>
    </row>
    <row r="11" spans="1:7" s="428" customFormat="1" ht="24" customHeight="1">
      <c r="A11" s="427"/>
      <c r="B11" s="427"/>
      <c r="C11" s="427"/>
      <c r="D11" s="427"/>
      <c r="E11" s="427"/>
      <c r="F11" s="427"/>
      <c r="G11" s="427"/>
    </row>
    <row r="12" spans="1:7" s="428" customFormat="1" ht="32.25" customHeight="1">
      <c r="A12" s="427"/>
      <c r="B12" s="427"/>
      <c r="C12" s="427"/>
      <c r="D12" s="427"/>
      <c r="E12" s="427"/>
      <c r="F12" s="427"/>
      <c r="G12" s="427"/>
    </row>
    <row r="13" spans="1:7" s="428" customFormat="1" ht="32.25" customHeight="1">
      <c r="A13" s="427"/>
      <c r="B13" s="427"/>
      <c r="C13" s="427"/>
      <c r="D13" s="427"/>
      <c r="E13" s="427"/>
      <c r="F13" s="427"/>
      <c r="G13" s="427"/>
    </row>
    <row r="14" spans="1:7" s="428" customFormat="1" ht="32.25" customHeight="1">
      <c r="A14" s="427"/>
      <c r="B14" s="427"/>
      <c r="C14" s="427"/>
      <c r="D14" s="427"/>
      <c r="E14" s="427"/>
      <c r="F14" s="427"/>
      <c r="G14" s="427"/>
    </row>
    <row r="15" spans="1:7" s="428" customFormat="1" ht="24" customHeight="1">
      <c r="A15" s="427"/>
      <c r="B15" s="427"/>
      <c r="C15" s="427"/>
      <c r="D15" s="427"/>
      <c r="E15" s="427"/>
      <c r="F15" s="427"/>
      <c r="G15" s="427"/>
    </row>
    <row r="16" spans="1:7" s="428" customFormat="1" ht="24" customHeight="1">
      <c r="A16" s="427"/>
      <c r="B16" s="427"/>
      <c r="C16" s="427"/>
      <c r="D16" s="427"/>
      <c r="E16" s="427"/>
      <c r="F16" s="427"/>
      <c r="G16" s="427"/>
    </row>
    <row r="17" spans="1:7" s="428" customFormat="1" ht="24" customHeight="1">
      <c r="A17" s="427"/>
      <c r="B17" s="427"/>
      <c r="C17" s="427"/>
      <c r="D17" s="427"/>
      <c r="E17" s="427"/>
      <c r="F17" s="427"/>
      <c r="G17" s="427"/>
    </row>
    <row r="18" spans="1:7" s="428" customFormat="1" ht="24" customHeight="1">
      <c r="A18" s="427"/>
      <c r="B18" s="427"/>
      <c r="C18" s="427"/>
      <c r="D18" s="427"/>
      <c r="E18" s="427"/>
      <c r="F18" s="427"/>
      <c r="G18" s="427"/>
    </row>
    <row r="19" spans="1:7" s="428" customFormat="1" ht="24" customHeight="1">
      <c r="A19" s="427"/>
      <c r="B19" s="427"/>
      <c r="C19" s="427"/>
      <c r="D19" s="427"/>
      <c r="E19" s="427"/>
      <c r="F19" s="427"/>
      <c r="G19" s="427"/>
    </row>
    <row r="20" spans="1:7" s="428" customFormat="1" ht="24" customHeight="1">
      <c r="A20" s="427"/>
      <c r="B20" s="427"/>
      <c r="C20" s="427"/>
      <c r="D20" s="427"/>
      <c r="E20" s="427"/>
      <c r="F20" s="427"/>
      <c r="G20" s="427"/>
    </row>
    <row r="21" spans="1:7" ht="63" customHeight="1"/>
    <row r="29" spans="1:7" ht="23.45" customHeight="1"/>
    <row r="79" ht="14.25"/>
  </sheetData>
  <mergeCells count="1">
    <mergeCell ref="A5:G5"/>
  </mergeCells>
  <phoneticPr fontId="14" type="noConversion"/>
  <pageMargins left="0.59055118110236227" right="0.62992125984251968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SheetLayoutView="100" workbookViewId="0">
      <selection activeCell="D25" sqref="D25"/>
    </sheetView>
  </sheetViews>
  <sheetFormatPr defaultColWidth="8.5546875" defaultRowHeight="18" customHeight="1"/>
  <cols>
    <col min="1" max="1" width="8.88671875" style="37" customWidth="1"/>
    <col min="2" max="2" width="18.109375" style="37" customWidth="1"/>
    <col min="3" max="3" width="19.88671875" style="61" customWidth="1"/>
    <col min="4" max="6" width="16.77734375" style="61" customWidth="1"/>
    <col min="7" max="7" width="24.109375" style="37" customWidth="1"/>
    <col min="8" max="8" width="6.33203125" style="63" customWidth="1"/>
    <col min="9" max="9" width="10.77734375" style="37" customWidth="1"/>
    <col min="10" max="10" width="13.5546875" style="33" customWidth="1"/>
    <col min="11" max="11" width="8.109375" style="34" hidden="1" customWidth="1"/>
    <col min="12" max="12" width="8.109375" style="35" customWidth="1"/>
    <col min="13" max="13" width="8.109375" style="36" customWidth="1"/>
    <col min="14" max="15" width="8.5546875" style="36"/>
    <col min="16" max="259" width="8.5546875" style="37"/>
    <col min="260" max="260" width="15.44140625" style="37" customWidth="1"/>
    <col min="261" max="261" width="22.109375" style="37" customWidth="1"/>
    <col min="262" max="262" width="19.77734375" style="37" customWidth="1"/>
    <col min="263" max="263" width="26.88671875" style="37" customWidth="1"/>
    <col min="264" max="264" width="8.77734375" style="37" customWidth="1"/>
    <col min="265" max="265" width="19.77734375" style="37" customWidth="1"/>
    <col min="266" max="266" width="14" style="37" customWidth="1"/>
    <col min="267" max="515" width="8.5546875" style="37"/>
    <col min="516" max="516" width="15.44140625" style="37" customWidth="1"/>
    <col min="517" max="517" width="22.109375" style="37" customWidth="1"/>
    <col min="518" max="518" width="19.77734375" style="37" customWidth="1"/>
    <col min="519" max="519" width="26.88671875" style="37" customWidth="1"/>
    <col min="520" max="520" width="8.77734375" style="37" customWidth="1"/>
    <col min="521" max="521" width="19.77734375" style="37" customWidth="1"/>
    <col min="522" max="522" width="14" style="37" customWidth="1"/>
    <col min="523" max="771" width="8.5546875" style="37"/>
    <col min="772" max="772" width="15.44140625" style="37" customWidth="1"/>
    <col min="773" max="773" width="22.109375" style="37" customWidth="1"/>
    <col min="774" max="774" width="19.77734375" style="37" customWidth="1"/>
    <col min="775" max="775" width="26.88671875" style="37" customWidth="1"/>
    <col min="776" max="776" width="8.77734375" style="37" customWidth="1"/>
    <col min="777" max="777" width="19.77734375" style="37" customWidth="1"/>
    <col min="778" max="778" width="14" style="37" customWidth="1"/>
    <col min="779" max="1027" width="8.5546875" style="37"/>
    <col min="1028" max="1028" width="15.44140625" style="37" customWidth="1"/>
    <col min="1029" max="1029" width="22.109375" style="37" customWidth="1"/>
    <col min="1030" max="1030" width="19.77734375" style="37" customWidth="1"/>
    <col min="1031" max="1031" width="26.88671875" style="37" customWidth="1"/>
    <col min="1032" max="1032" width="8.77734375" style="37" customWidth="1"/>
    <col min="1033" max="1033" width="19.77734375" style="37" customWidth="1"/>
    <col min="1034" max="1034" width="14" style="37" customWidth="1"/>
    <col min="1035" max="1283" width="8.5546875" style="37"/>
    <col min="1284" max="1284" width="15.44140625" style="37" customWidth="1"/>
    <col min="1285" max="1285" width="22.109375" style="37" customWidth="1"/>
    <col min="1286" max="1286" width="19.77734375" style="37" customWidth="1"/>
    <col min="1287" max="1287" width="26.88671875" style="37" customWidth="1"/>
    <col min="1288" max="1288" width="8.77734375" style="37" customWidth="1"/>
    <col min="1289" max="1289" width="19.77734375" style="37" customWidth="1"/>
    <col min="1290" max="1290" width="14" style="37" customWidth="1"/>
    <col min="1291" max="1539" width="8.5546875" style="37"/>
    <col min="1540" max="1540" width="15.44140625" style="37" customWidth="1"/>
    <col min="1541" max="1541" width="22.109375" style="37" customWidth="1"/>
    <col min="1542" max="1542" width="19.77734375" style="37" customWidth="1"/>
    <col min="1543" max="1543" width="26.88671875" style="37" customWidth="1"/>
    <col min="1544" max="1544" width="8.77734375" style="37" customWidth="1"/>
    <col min="1545" max="1545" width="19.77734375" style="37" customWidth="1"/>
    <col min="1546" max="1546" width="14" style="37" customWidth="1"/>
    <col min="1547" max="1795" width="8.5546875" style="37"/>
    <col min="1796" max="1796" width="15.44140625" style="37" customWidth="1"/>
    <col min="1797" max="1797" width="22.109375" style="37" customWidth="1"/>
    <col min="1798" max="1798" width="19.77734375" style="37" customWidth="1"/>
    <col min="1799" max="1799" width="26.88671875" style="37" customWidth="1"/>
    <col min="1800" max="1800" width="8.77734375" style="37" customWidth="1"/>
    <col min="1801" max="1801" width="19.77734375" style="37" customWidth="1"/>
    <col min="1802" max="1802" width="14" style="37" customWidth="1"/>
    <col min="1803" max="2051" width="8.5546875" style="37"/>
    <col min="2052" max="2052" width="15.44140625" style="37" customWidth="1"/>
    <col min="2053" max="2053" width="22.109375" style="37" customWidth="1"/>
    <col min="2054" max="2054" width="19.77734375" style="37" customWidth="1"/>
    <col min="2055" max="2055" width="26.88671875" style="37" customWidth="1"/>
    <col min="2056" max="2056" width="8.77734375" style="37" customWidth="1"/>
    <col min="2057" max="2057" width="19.77734375" style="37" customWidth="1"/>
    <col min="2058" max="2058" width="14" style="37" customWidth="1"/>
    <col min="2059" max="2307" width="8.5546875" style="37"/>
    <col min="2308" max="2308" width="15.44140625" style="37" customWidth="1"/>
    <col min="2309" max="2309" width="22.109375" style="37" customWidth="1"/>
    <col min="2310" max="2310" width="19.77734375" style="37" customWidth="1"/>
    <col min="2311" max="2311" width="26.88671875" style="37" customWidth="1"/>
    <col min="2312" max="2312" width="8.77734375" style="37" customWidth="1"/>
    <col min="2313" max="2313" width="19.77734375" style="37" customWidth="1"/>
    <col min="2314" max="2314" width="14" style="37" customWidth="1"/>
    <col min="2315" max="2563" width="8.5546875" style="37"/>
    <col min="2564" max="2564" width="15.44140625" style="37" customWidth="1"/>
    <col min="2565" max="2565" width="22.109375" style="37" customWidth="1"/>
    <col min="2566" max="2566" width="19.77734375" style="37" customWidth="1"/>
    <col min="2567" max="2567" width="26.88671875" style="37" customWidth="1"/>
    <col min="2568" max="2568" width="8.77734375" style="37" customWidth="1"/>
    <col min="2569" max="2569" width="19.77734375" style="37" customWidth="1"/>
    <col min="2570" max="2570" width="14" style="37" customWidth="1"/>
    <col min="2571" max="2819" width="8.5546875" style="37"/>
    <col min="2820" max="2820" width="15.44140625" style="37" customWidth="1"/>
    <col min="2821" max="2821" width="22.109375" style="37" customWidth="1"/>
    <col min="2822" max="2822" width="19.77734375" style="37" customWidth="1"/>
    <col min="2823" max="2823" width="26.88671875" style="37" customWidth="1"/>
    <col min="2824" max="2824" width="8.77734375" style="37" customWidth="1"/>
    <col min="2825" max="2825" width="19.77734375" style="37" customWidth="1"/>
    <col min="2826" max="2826" width="14" style="37" customWidth="1"/>
    <col min="2827" max="3075" width="8.5546875" style="37"/>
    <col min="3076" max="3076" width="15.44140625" style="37" customWidth="1"/>
    <col min="3077" max="3077" width="22.109375" style="37" customWidth="1"/>
    <col min="3078" max="3078" width="19.77734375" style="37" customWidth="1"/>
    <col min="3079" max="3079" width="26.88671875" style="37" customWidth="1"/>
    <col min="3080" max="3080" width="8.77734375" style="37" customWidth="1"/>
    <col min="3081" max="3081" width="19.77734375" style="37" customWidth="1"/>
    <col min="3082" max="3082" width="14" style="37" customWidth="1"/>
    <col min="3083" max="3331" width="8.5546875" style="37"/>
    <col min="3332" max="3332" width="15.44140625" style="37" customWidth="1"/>
    <col min="3333" max="3333" width="22.109375" style="37" customWidth="1"/>
    <col min="3334" max="3334" width="19.77734375" style="37" customWidth="1"/>
    <col min="3335" max="3335" width="26.88671875" style="37" customWidth="1"/>
    <col min="3336" max="3336" width="8.77734375" style="37" customWidth="1"/>
    <col min="3337" max="3337" width="19.77734375" style="37" customWidth="1"/>
    <col min="3338" max="3338" width="14" style="37" customWidth="1"/>
    <col min="3339" max="3587" width="8.5546875" style="37"/>
    <col min="3588" max="3588" width="15.44140625" style="37" customWidth="1"/>
    <col min="3589" max="3589" width="22.109375" style="37" customWidth="1"/>
    <col min="3590" max="3590" width="19.77734375" style="37" customWidth="1"/>
    <col min="3591" max="3591" width="26.88671875" style="37" customWidth="1"/>
    <col min="3592" max="3592" width="8.77734375" style="37" customWidth="1"/>
    <col min="3593" max="3593" width="19.77734375" style="37" customWidth="1"/>
    <col min="3594" max="3594" width="14" style="37" customWidth="1"/>
    <col min="3595" max="3843" width="8.5546875" style="37"/>
    <col min="3844" max="3844" width="15.44140625" style="37" customWidth="1"/>
    <col min="3845" max="3845" width="22.109375" style="37" customWidth="1"/>
    <col min="3846" max="3846" width="19.77734375" style="37" customWidth="1"/>
    <col min="3847" max="3847" width="26.88671875" style="37" customWidth="1"/>
    <col min="3848" max="3848" width="8.77734375" style="37" customWidth="1"/>
    <col min="3849" max="3849" width="19.77734375" style="37" customWidth="1"/>
    <col min="3850" max="3850" width="14" style="37" customWidth="1"/>
    <col min="3851" max="4099" width="8.5546875" style="37"/>
    <col min="4100" max="4100" width="15.44140625" style="37" customWidth="1"/>
    <col min="4101" max="4101" width="22.109375" style="37" customWidth="1"/>
    <col min="4102" max="4102" width="19.77734375" style="37" customWidth="1"/>
    <col min="4103" max="4103" width="26.88671875" style="37" customWidth="1"/>
    <col min="4104" max="4104" width="8.77734375" style="37" customWidth="1"/>
    <col min="4105" max="4105" width="19.77734375" style="37" customWidth="1"/>
    <col min="4106" max="4106" width="14" style="37" customWidth="1"/>
    <col min="4107" max="4355" width="8.5546875" style="37"/>
    <col min="4356" max="4356" width="15.44140625" style="37" customWidth="1"/>
    <col min="4357" max="4357" width="22.109375" style="37" customWidth="1"/>
    <col min="4358" max="4358" width="19.77734375" style="37" customWidth="1"/>
    <col min="4359" max="4359" width="26.88671875" style="37" customWidth="1"/>
    <col min="4360" max="4360" width="8.77734375" style="37" customWidth="1"/>
    <col min="4361" max="4361" width="19.77734375" style="37" customWidth="1"/>
    <col min="4362" max="4362" width="14" style="37" customWidth="1"/>
    <col min="4363" max="4611" width="8.5546875" style="37"/>
    <col min="4612" max="4612" width="15.44140625" style="37" customWidth="1"/>
    <col min="4613" max="4613" width="22.109375" style="37" customWidth="1"/>
    <col min="4614" max="4614" width="19.77734375" style="37" customWidth="1"/>
    <col min="4615" max="4615" width="26.88671875" style="37" customWidth="1"/>
    <col min="4616" max="4616" width="8.77734375" style="37" customWidth="1"/>
    <col min="4617" max="4617" width="19.77734375" style="37" customWidth="1"/>
    <col min="4618" max="4618" width="14" style="37" customWidth="1"/>
    <col min="4619" max="4867" width="8.5546875" style="37"/>
    <col min="4868" max="4868" width="15.44140625" style="37" customWidth="1"/>
    <col min="4869" max="4869" width="22.109375" style="37" customWidth="1"/>
    <col min="4870" max="4870" width="19.77734375" style="37" customWidth="1"/>
    <col min="4871" max="4871" width="26.88671875" style="37" customWidth="1"/>
    <col min="4872" max="4872" width="8.77734375" style="37" customWidth="1"/>
    <col min="4873" max="4873" width="19.77734375" style="37" customWidth="1"/>
    <col min="4874" max="4874" width="14" style="37" customWidth="1"/>
    <col min="4875" max="5123" width="8.5546875" style="37"/>
    <col min="5124" max="5124" width="15.44140625" style="37" customWidth="1"/>
    <col min="5125" max="5125" width="22.109375" style="37" customWidth="1"/>
    <col min="5126" max="5126" width="19.77734375" style="37" customWidth="1"/>
    <col min="5127" max="5127" width="26.88671875" style="37" customWidth="1"/>
    <col min="5128" max="5128" width="8.77734375" style="37" customWidth="1"/>
    <col min="5129" max="5129" width="19.77734375" style="37" customWidth="1"/>
    <col min="5130" max="5130" width="14" style="37" customWidth="1"/>
    <col min="5131" max="5379" width="8.5546875" style="37"/>
    <col min="5380" max="5380" width="15.44140625" style="37" customWidth="1"/>
    <col min="5381" max="5381" width="22.109375" style="37" customWidth="1"/>
    <col min="5382" max="5382" width="19.77734375" style="37" customWidth="1"/>
    <col min="5383" max="5383" width="26.88671875" style="37" customWidth="1"/>
    <col min="5384" max="5384" width="8.77734375" style="37" customWidth="1"/>
    <col min="5385" max="5385" width="19.77734375" style="37" customWidth="1"/>
    <col min="5386" max="5386" width="14" style="37" customWidth="1"/>
    <col min="5387" max="5635" width="8.5546875" style="37"/>
    <col min="5636" max="5636" width="15.44140625" style="37" customWidth="1"/>
    <col min="5637" max="5637" width="22.109375" style="37" customWidth="1"/>
    <col min="5638" max="5638" width="19.77734375" style="37" customWidth="1"/>
    <col min="5639" max="5639" width="26.88671875" style="37" customWidth="1"/>
    <col min="5640" max="5640" width="8.77734375" style="37" customWidth="1"/>
    <col min="5641" max="5641" width="19.77734375" style="37" customWidth="1"/>
    <col min="5642" max="5642" width="14" style="37" customWidth="1"/>
    <col min="5643" max="5891" width="8.5546875" style="37"/>
    <col min="5892" max="5892" width="15.44140625" style="37" customWidth="1"/>
    <col min="5893" max="5893" width="22.109375" style="37" customWidth="1"/>
    <col min="5894" max="5894" width="19.77734375" style="37" customWidth="1"/>
    <col min="5895" max="5895" width="26.88671875" style="37" customWidth="1"/>
    <col min="5896" max="5896" width="8.77734375" style="37" customWidth="1"/>
    <col min="5897" max="5897" width="19.77734375" style="37" customWidth="1"/>
    <col min="5898" max="5898" width="14" style="37" customWidth="1"/>
    <col min="5899" max="6147" width="8.5546875" style="37"/>
    <col min="6148" max="6148" width="15.44140625" style="37" customWidth="1"/>
    <col min="6149" max="6149" width="22.109375" style="37" customWidth="1"/>
    <col min="6150" max="6150" width="19.77734375" style="37" customWidth="1"/>
    <col min="6151" max="6151" width="26.88671875" style="37" customWidth="1"/>
    <col min="6152" max="6152" width="8.77734375" style="37" customWidth="1"/>
    <col min="6153" max="6153" width="19.77734375" style="37" customWidth="1"/>
    <col min="6154" max="6154" width="14" style="37" customWidth="1"/>
    <col min="6155" max="6403" width="8.5546875" style="37"/>
    <col min="6404" max="6404" width="15.44140625" style="37" customWidth="1"/>
    <col min="6405" max="6405" width="22.109375" style="37" customWidth="1"/>
    <col min="6406" max="6406" width="19.77734375" style="37" customWidth="1"/>
    <col min="6407" max="6407" width="26.88671875" style="37" customWidth="1"/>
    <col min="6408" max="6408" width="8.77734375" style="37" customWidth="1"/>
    <col min="6409" max="6409" width="19.77734375" style="37" customWidth="1"/>
    <col min="6410" max="6410" width="14" style="37" customWidth="1"/>
    <col min="6411" max="6659" width="8.5546875" style="37"/>
    <col min="6660" max="6660" width="15.44140625" style="37" customWidth="1"/>
    <col min="6661" max="6661" width="22.109375" style="37" customWidth="1"/>
    <col min="6662" max="6662" width="19.77734375" style="37" customWidth="1"/>
    <col min="6663" max="6663" width="26.88671875" style="37" customWidth="1"/>
    <col min="6664" max="6664" width="8.77734375" style="37" customWidth="1"/>
    <col min="6665" max="6665" width="19.77734375" style="37" customWidth="1"/>
    <col min="6666" max="6666" width="14" style="37" customWidth="1"/>
    <col min="6667" max="6915" width="8.5546875" style="37"/>
    <col min="6916" max="6916" width="15.44140625" style="37" customWidth="1"/>
    <col min="6917" max="6917" width="22.109375" style="37" customWidth="1"/>
    <col min="6918" max="6918" width="19.77734375" style="37" customWidth="1"/>
    <col min="6919" max="6919" width="26.88671875" style="37" customWidth="1"/>
    <col min="6920" max="6920" width="8.77734375" style="37" customWidth="1"/>
    <col min="6921" max="6921" width="19.77734375" style="37" customWidth="1"/>
    <col min="6922" max="6922" width="14" style="37" customWidth="1"/>
    <col min="6923" max="7171" width="8.5546875" style="37"/>
    <col min="7172" max="7172" width="15.44140625" style="37" customWidth="1"/>
    <col min="7173" max="7173" width="22.109375" style="37" customWidth="1"/>
    <col min="7174" max="7174" width="19.77734375" style="37" customWidth="1"/>
    <col min="7175" max="7175" width="26.88671875" style="37" customWidth="1"/>
    <col min="7176" max="7176" width="8.77734375" style="37" customWidth="1"/>
    <col min="7177" max="7177" width="19.77734375" style="37" customWidth="1"/>
    <col min="7178" max="7178" width="14" style="37" customWidth="1"/>
    <col min="7179" max="7427" width="8.5546875" style="37"/>
    <col min="7428" max="7428" width="15.44140625" style="37" customWidth="1"/>
    <col min="7429" max="7429" width="22.109375" style="37" customWidth="1"/>
    <col min="7430" max="7430" width="19.77734375" style="37" customWidth="1"/>
    <col min="7431" max="7431" width="26.88671875" style="37" customWidth="1"/>
    <col min="7432" max="7432" width="8.77734375" style="37" customWidth="1"/>
    <col min="7433" max="7433" width="19.77734375" style="37" customWidth="1"/>
    <col min="7434" max="7434" width="14" style="37" customWidth="1"/>
    <col min="7435" max="7683" width="8.5546875" style="37"/>
    <col min="7684" max="7684" width="15.44140625" style="37" customWidth="1"/>
    <col min="7685" max="7685" width="22.109375" style="37" customWidth="1"/>
    <col min="7686" max="7686" width="19.77734375" style="37" customWidth="1"/>
    <col min="7687" max="7687" width="26.88671875" style="37" customWidth="1"/>
    <col min="7688" max="7688" width="8.77734375" style="37" customWidth="1"/>
    <col min="7689" max="7689" width="19.77734375" style="37" customWidth="1"/>
    <col min="7690" max="7690" width="14" style="37" customWidth="1"/>
    <col min="7691" max="7939" width="8.5546875" style="37"/>
    <col min="7940" max="7940" width="15.44140625" style="37" customWidth="1"/>
    <col min="7941" max="7941" width="22.109375" style="37" customWidth="1"/>
    <col min="7942" max="7942" width="19.77734375" style="37" customWidth="1"/>
    <col min="7943" max="7943" width="26.88671875" style="37" customWidth="1"/>
    <col min="7944" max="7944" width="8.77734375" style="37" customWidth="1"/>
    <col min="7945" max="7945" width="19.77734375" style="37" customWidth="1"/>
    <col min="7946" max="7946" width="14" style="37" customWidth="1"/>
    <col min="7947" max="8195" width="8.5546875" style="37"/>
    <col min="8196" max="8196" width="15.44140625" style="37" customWidth="1"/>
    <col min="8197" max="8197" width="22.109375" style="37" customWidth="1"/>
    <col min="8198" max="8198" width="19.77734375" style="37" customWidth="1"/>
    <col min="8199" max="8199" width="26.88671875" style="37" customWidth="1"/>
    <col min="8200" max="8200" width="8.77734375" style="37" customWidth="1"/>
    <col min="8201" max="8201" width="19.77734375" style="37" customWidth="1"/>
    <col min="8202" max="8202" width="14" style="37" customWidth="1"/>
    <col min="8203" max="8451" width="8.5546875" style="37"/>
    <col min="8452" max="8452" width="15.44140625" style="37" customWidth="1"/>
    <col min="8453" max="8453" width="22.109375" style="37" customWidth="1"/>
    <col min="8454" max="8454" width="19.77734375" style="37" customWidth="1"/>
    <col min="8455" max="8455" width="26.88671875" style="37" customWidth="1"/>
    <col min="8456" max="8456" width="8.77734375" style="37" customWidth="1"/>
    <col min="8457" max="8457" width="19.77734375" style="37" customWidth="1"/>
    <col min="8458" max="8458" width="14" style="37" customWidth="1"/>
    <col min="8459" max="8707" width="8.5546875" style="37"/>
    <col min="8708" max="8708" width="15.44140625" style="37" customWidth="1"/>
    <col min="8709" max="8709" width="22.109375" style="37" customWidth="1"/>
    <col min="8710" max="8710" width="19.77734375" style="37" customWidth="1"/>
    <col min="8711" max="8711" width="26.88671875" style="37" customWidth="1"/>
    <col min="8712" max="8712" width="8.77734375" style="37" customWidth="1"/>
    <col min="8713" max="8713" width="19.77734375" style="37" customWidth="1"/>
    <col min="8714" max="8714" width="14" style="37" customWidth="1"/>
    <col min="8715" max="8963" width="8.5546875" style="37"/>
    <col min="8964" max="8964" width="15.44140625" style="37" customWidth="1"/>
    <col min="8965" max="8965" width="22.109375" style="37" customWidth="1"/>
    <col min="8966" max="8966" width="19.77734375" style="37" customWidth="1"/>
    <col min="8967" max="8967" width="26.88671875" style="37" customWidth="1"/>
    <col min="8968" max="8968" width="8.77734375" style="37" customWidth="1"/>
    <col min="8969" max="8969" width="19.77734375" style="37" customWidth="1"/>
    <col min="8970" max="8970" width="14" style="37" customWidth="1"/>
    <col min="8971" max="9219" width="8.5546875" style="37"/>
    <col min="9220" max="9220" width="15.44140625" style="37" customWidth="1"/>
    <col min="9221" max="9221" width="22.109375" style="37" customWidth="1"/>
    <col min="9222" max="9222" width="19.77734375" style="37" customWidth="1"/>
    <col min="9223" max="9223" width="26.88671875" style="37" customWidth="1"/>
    <col min="9224" max="9224" width="8.77734375" style="37" customWidth="1"/>
    <col min="9225" max="9225" width="19.77734375" style="37" customWidth="1"/>
    <col min="9226" max="9226" width="14" style="37" customWidth="1"/>
    <col min="9227" max="9475" width="8.5546875" style="37"/>
    <col min="9476" max="9476" width="15.44140625" style="37" customWidth="1"/>
    <col min="9477" max="9477" width="22.109375" style="37" customWidth="1"/>
    <col min="9478" max="9478" width="19.77734375" style="37" customWidth="1"/>
    <col min="9479" max="9479" width="26.88671875" style="37" customWidth="1"/>
    <col min="9480" max="9480" width="8.77734375" style="37" customWidth="1"/>
    <col min="9481" max="9481" width="19.77734375" style="37" customWidth="1"/>
    <col min="9482" max="9482" width="14" style="37" customWidth="1"/>
    <col min="9483" max="9731" width="8.5546875" style="37"/>
    <col min="9732" max="9732" width="15.44140625" style="37" customWidth="1"/>
    <col min="9733" max="9733" width="22.109375" style="37" customWidth="1"/>
    <col min="9734" max="9734" width="19.77734375" style="37" customWidth="1"/>
    <col min="9735" max="9735" width="26.88671875" style="37" customWidth="1"/>
    <col min="9736" max="9736" width="8.77734375" style="37" customWidth="1"/>
    <col min="9737" max="9737" width="19.77734375" style="37" customWidth="1"/>
    <col min="9738" max="9738" width="14" style="37" customWidth="1"/>
    <col min="9739" max="9987" width="8.5546875" style="37"/>
    <col min="9988" max="9988" width="15.44140625" style="37" customWidth="1"/>
    <col min="9989" max="9989" width="22.109375" style="37" customWidth="1"/>
    <col min="9990" max="9990" width="19.77734375" style="37" customWidth="1"/>
    <col min="9991" max="9991" width="26.88671875" style="37" customWidth="1"/>
    <col min="9992" max="9992" width="8.77734375" style="37" customWidth="1"/>
    <col min="9993" max="9993" width="19.77734375" style="37" customWidth="1"/>
    <col min="9994" max="9994" width="14" style="37" customWidth="1"/>
    <col min="9995" max="10243" width="8.5546875" style="37"/>
    <col min="10244" max="10244" width="15.44140625" style="37" customWidth="1"/>
    <col min="10245" max="10245" width="22.109375" style="37" customWidth="1"/>
    <col min="10246" max="10246" width="19.77734375" style="37" customWidth="1"/>
    <col min="10247" max="10247" width="26.88671875" style="37" customWidth="1"/>
    <col min="10248" max="10248" width="8.77734375" style="37" customWidth="1"/>
    <col min="10249" max="10249" width="19.77734375" style="37" customWidth="1"/>
    <col min="10250" max="10250" width="14" style="37" customWidth="1"/>
    <col min="10251" max="10499" width="8.5546875" style="37"/>
    <col min="10500" max="10500" width="15.44140625" style="37" customWidth="1"/>
    <col min="10501" max="10501" width="22.109375" style="37" customWidth="1"/>
    <col min="10502" max="10502" width="19.77734375" style="37" customWidth="1"/>
    <col min="10503" max="10503" width="26.88671875" style="37" customWidth="1"/>
    <col min="10504" max="10504" width="8.77734375" style="37" customWidth="1"/>
    <col min="10505" max="10505" width="19.77734375" style="37" customWidth="1"/>
    <col min="10506" max="10506" width="14" style="37" customWidth="1"/>
    <col min="10507" max="10755" width="8.5546875" style="37"/>
    <col min="10756" max="10756" width="15.44140625" style="37" customWidth="1"/>
    <col min="10757" max="10757" width="22.109375" style="37" customWidth="1"/>
    <col min="10758" max="10758" width="19.77734375" style="37" customWidth="1"/>
    <col min="10759" max="10759" width="26.88671875" style="37" customWidth="1"/>
    <col min="10760" max="10760" width="8.77734375" style="37" customWidth="1"/>
    <col min="10761" max="10761" width="19.77734375" style="37" customWidth="1"/>
    <col min="10762" max="10762" width="14" style="37" customWidth="1"/>
    <col min="10763" max="11011" width="8.5546875" style="37"/>
    <col min="11012" max="11012" width="15.44140625" style="37" customWidth="1"/>
    <col min="11013" max="11013" width="22.109375" style="37" customWidth="1"/>
    <col min="11014" max="11014" width="19.77734375" style="37" customWidth="1"/>
    <col min="11015" max="11015" width="26.88671875" style="37" customWidth="1"/>
    <col min="11016" max="11016" width="8.77734375" style="37" customWidth="1"/>
    <col min="11017" max="11017" width="19.77734375" style="37" customWidth="1"/>
    <col min="11018" max="11018" width="14" style="37" customWidth="1"/>
    <col min="11019" max="11267" width="8.5546875" style="37"/>
    <col min="11268" max="11268" width="15.44140625" style="37" customWidth="1"/>
    <col min="11269" max="11269" width="22.109375" style="37" customWidth="1"/>
    <col min="11270" max="11270" width="19.77734375" style="37" customWidth="1"/>
    <col min="11271" max="11271" width="26.88671875" style="37" customWidth="1"/>
    <col min="11272" max="11272" width="8.77734375" style="37" customWidth="1"/>
    <col min="11273" max="11273" width="19.77734375" style="37" customWidth="1"/>
    <col min="11274" max="11274" width="14" style="37" customWidth="1"/>
    <col min="11275" max="11523" width="8.5546875" style="37"/>
    <col min="11524" max="11524" width="15.44140625" style="37" customWidth="1"/>
    <col min="11525" max="11525" width="22.109375" style="37" customWidth="1"/>
    <col min="11526" max="11526" width="19.77734375" style="37" customWidth="1"/>
    <col min="11527" max="11527" width="26.88671875" style="37" customWidth="1"/>
    <col min="11528" max="11528" width="8.77734375" style="37" customWidth="1"/>
    <col min="11529" max="11529" width="19.77734375" style="37" customWidth="1"/>
    <col min="11530" max="11530" width="14" style="37" customWidth="1"/>
    <col min="11531" max="11779" width="8.5546875" style="37"/>
    <col min="11780" max="11780" width="15.44140625" style="37" customWidth="1"/>
    <col min="11781" max="11781" width="22.109375" style="37" customWidth="1"/>
    <col min="11782" max="11782" width="19.77734375" style="37" customWidth="1"/>
    <col min="11783" max="11783" width="26.88671875" style="37" customWidth="1"/>
    <col min="11784" max="11784" width="8.77734375" style="37" customWidth="1"/>
    <col min="11785" max="11785" width="19.77734375" style="37" customWidth="1"/>
    <col min="11786" max="11786" width="14" style="37" customWidth="1"/>
    <col min="11787" max="12035" width="8.5546875" style="37"/>
    <col min="12036" max="12036" width="15.44140625" style="37" customWidth="1"/>
    <col min="12037" max="12037" width="22.109375" style="37" customWidth="1"/>
    <col min="12038" max="12038" width="19.77734375" style="37" customWidth="1"/>
    <col min="12039" max="12039" width="26.88671875" style="37" customWidth="1"/>
    <col min="12040" max="12040" width="8.77734375" style="37" customWidth="1"/>
    <col min="12041" max="12041" width="19.77734375" style="37" customWidth="1"/>
    <col min="12042" max="12042" width="14" style="37" customWidth="1"/>
    <col min="12043" max="12291" width="8.5546875" style="37"/>
    <col min="12292" max="12292" width="15.44140625" style="37" customWidth="1"/>
    <col min="12293" max="12293" width="22.109375" style="37" customWidth="1"/>
    <col min="12294" max="12294" width="19.77734375" style="37" customWidth="1"/>
    <col min="12295" max="12295" width="26.88671875" style="37" customWidth="1"/>
    <col min="12296" max="12296" width="8.77734375" style="37" customWidth="1"/>
    <col min="12297" max="12297" width="19.77734375" style="37" customWidth="1"/>
    <col min="12298" max="12298" width="14" style="37" customWidth="1"/>
    <col min="12299" max="12547" width="8.5546875" style="37"/>
    <col min="12548" max="12548" width="15.44140625" style="37" customWidth="1"/>
    <col min="12549" max="12549" width="22.109375" style="37" customWidth="1"/>
    <col min="12550" max="12550" width="19.77734375" style="37" customWidth="1"/>
    <col min="12551" max="12551" width="26.88671875" style="37" customWidth="1"/>
    <col min="12552" max="12552" width="8.77734375" style="37" customWidth="1"/>
    <col min="12553" max="12553" width="19.77734375" style="37" customWidth="1"/>
    <col min="12554" max="12554" width="14" style="37" customWidth="1"/>
    <col min="12555" max="12803" width="8.5546875" style="37"/>
    <col min="12804" max="12804" width="15.44140625" style="37" customWidth="1"/>
    <col min="12805" max="12805" width="22.109375" style="37" customWidth="1"/>
    <col min="12806" max="12806" width="19.77734375" style="37" customWidth="1"/>
    <col min="12807" max="12807" width="26.88671875" style="37" customWidth="1"/>
    <col min="12808" max="12808" width="8.77734375" style="37" customWidth="1"/>
    <col min="12809" max="12809" width="19.77734375" style="37" customWidth="1"/>
    <col min="12810" max="12810" width="14" style="37" customWidth="1"/>
    <col min="12811" max="13059" width="8.5546875" style="37"/>
    <col min="13060" max="13060" width="15.44140625" style="37" customWidth="1"/>
    <col min="13061" max="13061" width="22.109375" style="37" customWidth="1"/>
    <col min="13062" max="13062" width="19.77734375" style="37" customWidth="1"/>
    <col min="13063" max="13063" width="26.88671875" style="37" customWidth="1"/>
    <col min="13064" max="13064" width="8.77734375" style="37" customWidth="1"/>
    <col min="13065" max="13065" width="19.77734375" style="37" customWidth="1"/>
    <col min="13066" max="13066" width="14" style="37" customWidth="1"/>
    <col min="13067" max="13315" width="8.5546875" style="37"/>
    <col min="13316" max="13316" width="15.44140625" style="37" customWidth="1"/>
    <col min="13317" max="13317" width="22.109375" style="37" customWidth="1"/>
    <col min="13318" max="13318" width="19.77734375" style="37" customWidth="1"/>
    <col min="13319" max="13319" width="26.88671875" style="37" customWidth="1"/>
    <col min="13320" max="13320" width="8.77734375" style="37" customWidth="1"/>
    <col min="13321" max="13321" width="19.77734375" style="37" customWidth="1"/>
    <col min="13322" max="13322" width="14" style="37" customWidth="1"/>
    <col min="13323" max="13571" width="8.5546875" style="37"/>
    <col min="13572" max="13572" width="15.44140625" style="37" customWidth="1"/>
    <col min="13573" max="13573" width="22.109375" style="37" customWidth="1"/>
    <col min="13574" max="13574" width="19.77734375" style="37" customWidth="1"/>
    <col min="13575" max="13575" width="26.88671875" style="37" customWidth="1"/>
    <col min="13576" max="13576" width="8.77734375" style="37" customWidth="1"/>
    <col min="13577" max="13577" width="19.77734375" style="37" customWidth="1"/>
    <col min="13578" max="13578" width="14" style="37" customWidth="1"/>
    <col min="13579" max="13827" width="8.5546875" style="37"/>
    <col min="13828" max="13828" width="15.44140625" style="37" customWidth="1"/>
    <col min="13829" max="13829" width="22.109375" style="37" customWidth="1"/>
    <col min="13830" max="13830" width="19.77734375" style="37" customWidth="1"/>
    <col min="13831" max="13831" width="26.88671875" style="37" customWidth="1"/>
    <col min="13832" max="13832" width="8.77734375" style="37" customWidth="1"/>
    <col min="13833" max="13833" width="19.77734375" style="37" customWidth="1"/>
    <col min="13834" max="13834" width="14" style="37" customWidth="1"/>
    <col min="13835" max="14083" width="8.5546875" style="37"/>
    <col min="14084" max="14084" width="15.44140625" style="37" customWidth="1"/>
    <col min="14085" max="14085" width="22.109375" style="37" customWidth="1"/>
    <col min="14086" max="14086" width="19.77734375" style="37" customWidth="1"/>
    <col min="14087" max="14087" width="26.88671875" style="37" customWidth="1"/>
    <col min="14088" max="14088" width="8.77734375" style="37" customWidth="1"/>
    <col min="14089" max="14089" width="19.77734375" style="37" customWidth="1"/>
    <col min="14090" max="14090" width="14" style="37" customWidth="1"/>
    <col min="14091" max="14339" width="8.5546875" style="37"/>
    <col min="14340" max="14340" width="15.44140625" style="37" customWidth="1"/>
    <col min="14341" max="14341" width="22.109375" style="37" customWidth="1"/>
    <col min="14342" max="14342" width="19.77734375" style="37" customWidth="1"/>
    <col min="14343" max="14343" width="26.88671875" style="37" customWidth="1"/>
    <col min="14344" max="14344" width="8.77734375" style="37" customWidth="1"/>
    <col min="14345" max="14345" width="19.77734375" style="37" customWidth="1"/>
    <col min="14346" max="14346" width="14" style="37" customWidth="1"/>
    <col min="14347" max="14595" width="8.5546875" style="37"/>
    <col min="14596" max="14596" width="15.44140625" style="37" customWidth="1"/>
    <col min="14597" max="14597" width="22.109375" style="37" customWidth="1"/>
    <col min="14598" max="14598" width="19.77734375" style="37" customWidth="1"/>
    <col min="14599" max="14599" width="26.88671875" style="37" customWidth="1"/>
    <col min="14600" max="14600" width="8.77734375" style="37" customWidth="1"/>
    <col min="14601" max="14601" width="19.77734375" style="37" customWidth="1"/>
    <col min="14602" max="14602" width="14" style="37" customWidth="1"/>
    <col min="14603" max="14851" width="8.5546875" style="37"/>
    <col min="14852" max="14852" width="15.44140625" style="37" customWidth="1"/>
    <col min="14853" max="14853" width="22.109375" style="37" customWidth="1"/>
    <col min="14854" max="14854" width="19.77734375" style="37" customWidth="1"/>
    <col min="14855" max="14855" width="26.88671875" style="37" customWidth="1"/>
    <col min="14856" max="14856" width="8.77734375" style="37" customWidth="1"/>
    <col min="14857" max="14857" width="19.77734375" style="37" customWidth="1"/>
    <col min="14858" max="14858" width="14" style="37" customWidth="1"/>
    <col min="14859" max="15107" width="8.5546875" style="37"/>
    <col min="15108" max="15108" width="15.44140625" style="37" customWidth="1"/>
    <col min="15109" max="15109" width="22.109375" style="37" customWidth="1"/>
    <col min="15110" max="15110" width="19.77734375" style="37" customWidth="1"/>
    <col min="15111" max="15111" width="26.88671875" style="37" customWidth="1"/>
    <col min="15112" max="15112" width="8.77734375" style="37" customWidth="1"/>
    <col min="15113" max="15113" width="19.77734375" style="37" customWidth="1"/>
    <col min="15114" max="15114" width="14" style="37" customWidth="1"/>
    <col min="15115" max="15363" width="8.5546875" style="37"/>
    <col min="15364" max="15364" width="15.44140625" style="37" customWidth="1"/>
    <col min="15365" max="15365" width="22.109375" style="37" customWidth="1"/>
    <col min="15366" max="15366" width="19.77734375" style="37" customWidth="1"/>
    <col min="15367" max="15367" width="26.88671875" style="37" customWidth="1"/>
    <col min="15368" max="15368" width="8.77734375" style="37" customWidth="1"/>
    <col min="15369" max="15369" width="19.77734375" style="37" customWidth="1"/>
    <col min="15370" max="15370" width="14" style="37" customWidth="1"/>
    <col min="15371" max="15619" width="8.5546875" style="37"/>
    <col min="15620" max="15620" width="15.44140625" style="37" customWidth="1"/>
    <col min="15621" max="15621" width="22.109375" style="37" customWidth="1"/>
    <col min="15622" max="15622" width="19.77734375" style="37" customWidth="1"/>
    <col min="15623" max="15623" width="26.88671875" style="37" customWidth="1"/>
    <col min="15624" max="15624" width="8.77734375" style="37" customWidth="1"/>
    <col min="15625" max="15625" width="19.77734375" style="37" customWidth="1"/>
    <col min="15626" max="15626" width="14" style="37" customWidth="1"/>
    <col min="15627" max="15875" width="8.5546875" style="37"/>
    <col min="15876" max="15876" width="15.44140625" style="37" customWidth="1"/>
    <col min="15877" max="15877" width="22.109375" style="37" customWidth="1"/>
    <col min="15878" max="15878" width="19.77734375" style="37" customWidth="1"/>
    <col min="15879" max="15879" width="26.88671875" style="37" customWidth="1"/>
    <col min="15880" max="15880" width="8.77734375" style="37" customWidth="1"/>
    <col min="15881" max="15881" width="19.77734375" style="37" customWidth="1"/>
    <col min="15882" max="15882" width="14" style="37" customWidth="1"/>
    <col min="15883" max="16131" width="8.5546875" style="37"/>
    <col min="16132" max="16132" width="15.44140625" style="37" customWidth="1"/>
    <col min="16133" max="16133" width="22.109375" style="37" customWidth="1"/>
    <col min="16134" max="16134" width="19.77734375" style="37" customWidth="1"/>
    <col min="16135" max="16135" width="26.88671875" style="37" customWidth="1"/>
    <col min="16136" max="16136" width="8.77734375" style="37" customWidth="1"/>
    <col min="16137" max="16137" width="19.77734375" style="37" customWidth="1"/>
    <col min="16138" max="16138" width="14" style="37" customWidth="1"/>
    <col min="16139" max="16384" width="8.5546875" style="37"/>
  </cols>
  <sheetData>
    <row r="1" spans="1:15" ht="30" customHeight="1">
      <c r="A1" s="597" t="s">
        <v>399</v>
      </c>
      <c r="B1" s="597"/>
      <c r="C1" s="597"/>
      <c r="D1" s="597"/>
      <c r="E1" s="597"/>
      <c r="F1" s="597"/>
      <c r="G1" s="597"/>
      <c r="H1" s="597"/>
      <c r="I1" s="597"/>
    </row>
    <row r="2" spans="1:15" s="44" customFormat="1" ht="27" customHeight="1">
      <c r="A2" s="38" t="s">
        <v>222</v>
      </c>
      <c r="B2" s="38" t="str">
        <f>표지!A5</f>
        <v>전곡선사박물관 기획전 전시공사 조성공사</v>
      </c>
      <c r="C2" s="39"/>
      <c r="D2" s="39"/>
      <c r="E2" s="39"/>
      <c r="F2" s="39"/>
      <c r="G2" s="75"/>
      <c r="H2" s="76"/>
      <c r="I2" s="77" t="s">
        <v>177</v>
      </c>
      <c r="J2" s="79"/>
      <c r="K2" s="41"/>
      <c r="L2" s="42"/>
      <c r="M2" s="43"/>
      <c r="N2" s="43"/>
      <c r="O2" s="43"/>
    </row>
    <row r="3" spans="1:15" s="44" customFormat="1" ht="12.75" customHeight="1">
      <c r="A3" s="598" t="s">
        <v>219</v>
      </c>
      <c r="B3" s="599"/>
      <c r="C3" s="602" t="s">
        <v>778</v>
      </c>
      <c r="D3" s="602" t="s">
        <v>231</v>
      </c>
      <c r="E3" s="602"/>
      <c r="F3" s="602"/>
      <c r="G3" s="603" t="s">
        <v>178</v>
      </c>
      <c r="H3" s="603"/>
      <c r="I3" s="603"/>
      <c r="J3" s="40"/>
      <c r="K3" s="41"/>
      <c r="L3" s="42"/>
      <c r="M3" s="43"/>
      <c r="N3" s="43"/>
      <c r="O3" s="43"/>
    </row>
    <row r="4" spans="1:15" s="44" customFormat="1" ht="12.75" customHeight="1">
      <c r="A4" s="600"/>
      <c r="B4" s="601"/>
      <c r="C4" s="602"/>
      <c r="D4" s="602"/>
      <c r="E4" s="602"/>
      <c r="F4" s="602"/>
      <c r="G4" s="603"/>
      <c r="H4" s="603"/>
      <c r="I4" s="603"/>
      <c r="J4" s="40"/>
      <c r="K4" s="41"/>
      <c r="L4" s="42"/>
      <c r="M4" s="43"/>
      <c r="N4" s="43"/>
      <c r="O4" s="43"/>
    </row>
    <row r="5" spans="1:15" s="44" customFormat="1" ht="20.45" customHeight="1">
      <c r="A5" s="596" t="s">
        <v>226</v>
      </c>
      <c r="B5" s="45" t="s">
        <v>159</v>
      </c>
      <c r="C5" s="95">
        <f>내역집계!I6</f>
        <v>0</v>
      </c>
      <c r="D5" s="95"/>
      <c r="E5" s="95"/>
      <c r="F5" s="95"/>
      <c r="G5" s="96" t="s">
        <v>339</v>
      </c>
      <c r="H5" s="97"/>
      <c r="I5" s="98"/>
      <c r="J5" s="40"/>
      <c r="K5" s="41"/>
      <c r="L5" s="42"/>
      <c r="M5" s="43"/>
      <c r="N5" s="43"/>
      <c r="O5" s="43"/>
    </row>
    <row r="6" spans="1:15" s="44" customFormat="1" ht="20.45" customHeight="1">
      <c r="A6" s="604"/>
      <c r="B6" s="46" t="s">
        <v>160</v>
      </c>
      <c r="C6" s="99"/>
      <c r="D6" s="99"/>
      <c r="E6" s="99"/>
      <c r="F6" s="99"/>
      <c r="G6" s="100"/>
      <c r="H6" s="101"/>
      <c r="I6" s="102"/>
      <c r="J6" s="40"/>
      <c r="K6" s="41"/>
      <c r="L6" s="42"/>
      <c r="M6" s="43"/>
      <c r="N6" s="43"/>
      <c r="O6" s="43"/>
    </row>
    <row r="7" spans="1:15" s="44" customFormat="1" ht="20.45" customHeight="1">
      <c r="A7" s="604"/>
      <c r="B7" s="72" t="s">
        <v>223</v>
      </c>
      <c r="C7" s="103">
        <f>SUM(C5:C6)</f>
        <v>0</v>
      </c>
      <c r="D7" s="156"/>
      <c r="E7" s="103"/>
      <c r="F7" s="156"/>
      <c r="G7" s="104"/>
      <c r="H7" s="105"/>
      <c r="I7" s="106"/>
      <c r="J7" s="40"/>
      <c r="K7" s="41"/>
      <c r="L7" s="42"/>
      <c r="M7" s="43"/>
      <c r="N7" s="43"/>
      <c r="O7" s="43"/>
    </row>
    <row r="8" spans="1:15" s="44" customFormat="1" ht="20.45" customHeight="1">
      <c r="A8" s="596" t="s">
        <v>224</v>
      </c>
      <c r="B8" s="45" t="s">
        <v>179</v>
      </c>
      <c r="C8" s="107">
        <f>내역집계!K6</f>
        <v>0</v>
      </c>
      <c r="D8" s="107"/>
      <c r="E8" s="107"/>
      <c r="F8" s="107"/>
      <c r="G8" s="96" t="s">
        <v>339</v>
      </c>
      <c r="H8" s="108"/>
      <c r="I8" s="109"/>
      <c r="J8" s="40"/>
      <c r="K8" s="41"/>
      <c r="L8" s="42"/>
      <c r="M8" s="43"/>
      <c r="N8" s="43"/>
      <c r="O8" s="43"/>
    </row>
    <row r="9" spans="1:15" s="44" customFormat="1" ht="20.45" customHeight="1">
      <c r="A9" s="596"/>
      <c r="B9" s="47" t="s">
        <v>180</v>
      </c>
      <c r="C9" s="110">
        <f>INT(C8*$H9)</f>
        <v>0</v>
      </c>
      <c r="D9" s="110"/>
      <c r="E9" s="110"/>
      <c r="F9" s="110"/>
      <c r="G9" s="111" t="s">
        <v>181</v>
      </c>
      <c r="H9" s="112">
        <v>0.08</v>
      </c>
      <c r="I9" s="113"/>
      <c r="J9" s="40"/>
      <c r="K9" s="41"/>
      <c r="L9" s="42"/>
      <c r="M9" s="43"/>
      <c r="N9" s="43"/>
      <c r="O9" s="43"/>
    </row>
    <row r="10" spans="1:15" s="44" customFormat="1" ht="20.45" customHeight="1">
      <c r="A10" s="596"/>
      <c r="B10" s="73" t="s">
        <v>223</v>
      </c>
      <c r="C10" s="103">
        <f>SUM(C8:C9)</f>
        <v>0</v>
      </c>
      <c r="D10" s="156"/>
      <c r="E10" s="103"/>
      <c r="F10" s="156"/>
      <c r="G10" s="114"/>
      <c r="H10" s="105"/>
      <c r="I10" s="115"/>
      <c r="J10" s="40"/>
      <c r="K10" s="41"/>
      <c r="L10" s="42"/>
      <c r="M10" s="43"/>
      <c r="N10" s="43"/>
      <c r="O10" s="43"/>
    </row>
    <row r="11" spans="1:15" s="50" customFormat="1" ht="20.45" customHeight="1">
      <c r="A11" s="593" t="s">
        <v>225</v>
      </c>
      <c r="B11" s="45" t="s">
        <v>247</v>
      </c>
      <c r="C11" s="116"/>
      <c r="D11" s="116"/>
      <c r="E11" s="116"/>
      <c r="F11" s="116"/>
      <c r="G11" s="96" t="s">
        <v>339</v>
      </c>
      <c r="H11" s="117"/>
      <c r="I11" s="118"/>
      <c r="J11" s="40"/>
      <c r="K11" s="41"/>
      <c r="L11" s="42"/>
      <c r="M11" s="43"/>
      <c r="N11" s="49"/>
      <c r="O11" s="49"/>
    </row>
    <row r="12" spans="1:15" s="44" customFormat="1" ht="20.45" customHeight="1">
      <c r="A12" s="594"/>
      <c r="B12" s="48" t="s">
        <v>182</v>
      </c>
      <c r="C12" s="119">
        <f>INT(C$10*$H12)</f>
        <v>0</v>
      </c>
      <c r="D12" s="119"/>
      <c r="E12" s="119"/>
      <c r="F12" s="119"/>
      <c r="G12" s="120" t="s">
        <v>183</v>
      </c>
      <c r="H12" s="117">
        <v>3.6999999999999998E-2</v>
      </c>
      <c r="I12" s="118"/>
      <c r="J12" s="40"/>
      <c r="K12" s="41"/>
      <c r="L12" s="42"/>
      <c r="M12" s="43"/>
      <c r="N12" s="43"/>
      <c r="O12" s="43"/>
    </row>
    <row r="13" spans="1:15" s="44" customFormat="1" ht="20.45" customHeight="1">
      <c r="A13" s="594"/>
      <c r="B13" s="48" t="s">
        <v>184</v>
      </c>
      <c r="C13" s="119">
        <f>INT(C$10*$H13)</f>
        <v>0</v>
      </c>
      <c r="D13" s="119"/>
      <c r="E13" s="119"/>
      <c r="F13" s="119"/>
      <c r="G13" s="120" t="s">
        <v>183</v>
      </c>
      <c r="H13" s="117">
        <v>8.6999999999999994E-3</v>
      </c>
      <c r="I13" s="118"/>
      <c r="J13" s="40"/>
      <c r="K13" s="41"/>
      <c r="L13" s="42"/>
      <c r="M13" s="43"/>
      <c r="N13" s="43"/>
      <c r="O13" s="43"/>
    </row>
    <row r="14" spans="1:15" s="44" customFormat="1" ht="20.45" customHeight="1">
      <c r="A14" s="594"/>
      <c r="B14" s="48" t="s">
        <v>185</v>
      </c>
      <c r="C14" s="119"/>
      <c r="D14" s="119"/>
      <c r="E14" s="119"/>
      <c r="F14" s="119"/>
      <c r="G14" s="120" t="s">
        <v>186</v>
      </c>
      <c r="H14" s="117">
        <v>3.4299999999999997E-2</v>
      </c>
      <c r="I14" s="118" t="s">
        <v>775</v>
      </c>
      <c r="J14" s="40"/>
      <c r="K14" s="41"/>
      <c r="L14" s="42"/>
      <c r="M14" s="43"/>
      <c r="N14" s="43"/>
      <c r="O14" s="43"/>
    </row>
    <row r="15" spans="1:15" s="44" customFormat="1" ht="20.45" customHeight="1">
      <c r="A15" s="594"/>
      <c r="B15" s="48" t="s">
        <v>187</v>
      </c>
      <c r="C15" s="119"/>
      <c r="D15" s="119"/>
      <c r="E15" s="119"/>
      <c r="F15" s="119"/>
      <c r="G15" s="120" t="s">
        <v>181</v>
      </c>
      <c r="H15" s="117">
        <v>4.4999999999999998E-2</v>
      </c>
      <c r="I15" s="118" t="s">
        <v>776</v>
      </c>
      <c r="J15" s="40"/>
      <c r="K15" s="41"/>
      <c r="L15" s="42"/>
      <c r="M15" s="43"/>
      <c r="N15" s="43"/>
      <c r="O15" s="43"/>
    </row>
    <row r="16" spans="1:15" s="50" customFormat="1" ht="20.45" customHeight="1">
      <c r="A16" s="594"/>
      <c r="B16" s="48" t="s">
        <v>188</v>
      </c>
      <c r="C16" s="119"/>
      <c r="D16" s="119"/>
      <c r="E16" s="119"/>
      <c r="F16" s="119"/>
      <c r="G16" s="120" t="s">
        <v>189</v>
      </c>
      <c r="H16" s="117">
        <v>0.1152</v>
      </c>
      <c r="I16" s="118" t="s">
        <v>777</v>
      </c>
      <c r="J16" s="40"/>
      <c r="K16" s="41"/>
      <c r="L16" s="42"/>
      <c r="M16" s="43"/>
      <c r="N16" s="49"/>
      <c r="O16" s="49"/>
    </row>
    <row r="17" spans="1:15" s="50" customFormat="1" ht="20.45" customHeight="1">
      <c r="A17" s="594"/>
      <c r="B17" s="48" t="s">
        <v>190</v>
      </c>
      <c r="C17" s="119">
        <f>INT((C$7+C$8)*$H17)</f>
        <v>0</v>
      </c>
      <c r="D17" s="119"/>
      <c r="E17" s="119"/>
      <c r="F17" s="119"/>
      <c r="G17" s="120" t="s">
        <v>191</v>
      </c>
      <c r="H17" s="117">
        <v>2.93E-2</v>
      </c>
      <c r="I17" s="118"/>
      <c r="J17" s="40"/>
      <c r="K17" s="41"/>
      <c r="L17" s="42"/>
      <c r="M17" s="43"/>
      <c r="N17" s="49"/>
      <c r="O17" s="49"/>
    </row>
    <row r="18" spans="1:15" s="50" customFormat="1" ht="20.45" customHeight="1">
      <c r="A18" s="594"/>
      <c r="B18" s="48" t="s">
        <v>192</v>
      </c>
      <c r="C18" s="119"/>
      <c r="D18" s="119"/>
      <c r="E18" s="119"/>
      <c r="F18" s="119"/>
      <c r="G18" s="120" t="s">
        <v>193</v>
      </c>
      <c r="H18" s="117">
        <v>5.0000000000000001E-3</v>
      </c>
      <c r="I18" s="118"/>
      <c r="J18" s="40"/>
      <c r="K18" s="41"/>
      <c r="L18" s="42"/>
      <c r="M18" s="43"/>
      <c r="N18" s="49"/>
      <c r="O18" s="49"/>
    </row>
    <row r="19" spans="1:15" s="50" customFormat="1" ht="20.45" customHeight="1">
      <c r="A19" s="594"/>
      <c r="B19" s="48" t="s">
        <v>194</v>
      </c>
      <c r="C19" s="119"/>
      <c r="D19" s="119"/>
      <c r="E19" s="119"/>
      <c r="F19" s="119"/>
      <c r="G19" s="120" t="s">
        <v>195</v>
      </c>
      <c r="H19" s="117">
        <v>2.3E-2</v>
      </c>
      <c r="I19" s="118"/>
      <c r="J19" s="40"/>
      <c r="K19" s="41"/>
      <c r="L19" s="42"/>
      <c r="M19" s="43"/>
      <c r="N19" s="49"/>
      <c r="O19" s="49"/>
    </row>
    <row r="20" spans="1:15" s="50" customFormat="1" ht="20.45" customHeight="1">
      <c r="A20" s="594"/>
      <c r="B20" s="47" t="s">
        <v>196</v>
      </c>
      <c r="C20" s="121">
        <f>INT((C$7+C$10)*$H20)</f>
        <v>0</v>
      </c>
      <c r="D20" s="121"/>
      <c r="E20" s="121"/>
      <c r="F20" s="121"/>
      <c r="G20" s="120" t="s">
        <v>197</v>
      </c>
      <c r="H20" s="117">
        <v>5.6000000000000001E-2</v>
      </c>
      <c r="I20" s="118"/>
      <c r="J20" s="40"/>
      <c r="K20" s="41"/>
      <c r="L20" s="42"/>
      <c r="M20" s="43"/>
      <c r="N20" s="49"/>
      <c r="O20" s="49"/>
    </row>
    <row r="21" spans="1:15" s="50" customFormat="1" ht="20.45" customHeight="1">
      <c r="A21" s="595"/>
      <c r="B21" s="73" t="s">
        <v>223</v>
      </c>
      <c r="C21" s="122">
        <f>SUM(C11:C20)</f>
        <v>0</v>
      </c>
      <c r="D21" s="156"/>
      <c r="E21" s="122"/>
      <c r="F21" s="156"/>
      <c r="G21" s="114"/>
      <c r="H21" s="123"/>
      <c r="I21" s="124"/>
      <c r="J21" s="40"/>
      <c r="K21" s="41"/>
      <c r="L21" s="42"/>
      <c r="M21" s="43"/>
      <c r="N21" s="49"/>
      <c r="O21" s="49"/>
    </row>
    <row r="22" spans="1:15" s="50" customFormat="1" ht="20.45" customHeight="1">
      <c r="A22" s="74" t="s">
        <v>198</v>
      </c>
      <c r="B22" s="73" t="s">
        <v>199</v>
      </c>
      <c r="C22" s="103">
        <f>C7+C10+C21</f>
        <v>0</v>
      </c>
      <c r="D22" s="156"/>
      <c r="E22" s="103"/>
      <c r="F22" s="156"/>
      <c r="G22" s="125" t="s">
        <v>200</v>
      </c>
      <c r="H22" s="126"/>
      <c r="I22" s="115"/>
      <c r="J22" s="40"/>
      <c r="K22" s="41"/>
      <c r="L22" s="42"/>
      <c r="M22" s="43"/>
      <c r="N22" s="49"/>
      <c r="O22" s="49"/>
    </row>
    <row r="23" spans="1:15" s="50" customFormat="1" ht="20.45" customHeight="1">
      <c r="A23" s="74" t="s">
        <v>201</v>
      </c>
      <c r="B23" s="73" t="s">
        <v>202</v>
      </c>
      <c r="C23" s="103">
        <f>INT(C22*$H23)</f>
        <v>0</v>
      </c>
      <c r="D23" s="156"/>
      <c r="E23" s="103"/>
      <c r="F23" s="156"/>
      <c r="G23" s="125" t="s">
        <v>203</v>
      </c>
      <c r="H23" s="127">
        <v>0.06</v>
      </c>
      <c r="I23" s="128"/>
      <c r="J23" s="40"/>
      <c r="K23" s="41"/>
      <c r="L23" s="42"/>
      <c r="M23" s="43"/>
      <c r="N23" s="49"/>
      <c r="O23" s="49"/>
    </row>
    <row r="24" spans="1:15" s="50" customFormat="1" ht="20.45" customHeight="1">
      <c r="A24" s="74" t="s">
        <v>161</v>
      </c>
      <c r="B24" s="73" t="s">
        <v>204</v>
      </c>
      <c r="C24" s="103">
        <f>INT(SUM(C10,C21,C23)*H24)</f>
        <v>0</v>
      </c>
      <c r="D24" s="156"/>
      <c r="E24" s="103"/>
      <c r="F24" s="156"/>
      <c r="G24" s="125" t="s">
        <v>205</v>
      </c>
      <c r="H24" s="127">
        <v>0.15</v>
      </c>
      <c r="I24" s="128" t="s">
        <v>206</v>
      </c>
      <c r="J24" s="40"/>
      <c r="K24" s="41"/>
      <c r="L24" s="42"/>
      <c r="M24" s="43"/>
      <c r="N24" s="49"/>
      <c r="O24" s="49"/>
    </row>
    <row r="25" spans="1:15" s="50" customFormat="1" ht="20.45" customHeight="1">
      <c r="A25" s="74" t="s">
        <v>253</v>
      </c>
      <c r="B25" s="73" t="s">
        <v>207</v>
      </c>
      <c r="C25" s="103">
        <f>SUM(C22:C24)</f>
        <v>0</v>
      </c>
      <c r="D25" s="156"/>
      <c r="E25" s="103"/>
      <c r="F25" s="156"/>
      <c r="G25" s="125" t="s">
        <v>769</v>
      </c>
      <c r="H25" s="127"/>
      <c r="I25" s="124"/>
      <c r="J25" s="40"/>
      <c r="K25" s="41"/>
      <c r="L25" s="42"/>
      <c r="M25" s="43"/>
      <c r="N25" s="49"/>
      <c r="O25" s="49"/>
    </row>
    <row r="26" spans="1:15" s="50" customFormat="1" ht="20.45" customHeight="1">
      <c r="A26" s="74" t="s">
        <v>162</v>
      </c>
      <c r="B26" s="73" t="s">
        <v>208</v>
      </c>
      <c r="C26" s="103">
        <f>INT(C25*$H26)</f>
        <v>0</v>
      </c>
      <c r="D26" s="103"/>
      <c r="E26" s="103"/>
      <c r="F26" s="103"/>
      <c r="G26" s="125" t="s">
        <v>209</v>
      </c>
      <c r="H26" s="130">
        <v>0.1</v>
      </c>
      <c r="I26" s="124"/>
      <c r="J26" s="40"/>
      <c r="K26" s="41"/>
      <c r="L26" s="42"/>
      <c r="M26" s="43"/>
      <c r="N26" s="49"/>
      <c r="O26" s="49"/>
    </row>
    <row r="27" spans="1:15" s="50" customFormat="1" ht="20.45" customHeight="1">
      <c r="A27" s="74" t="s">
        <v>254</v>
      </c>
      <c r="B27" s="73" t="s">
        <v>210</v>
      </c>
      <c r="C27" s="129">
        <f>INT(C25+C26)</f>
        <v>0</v>
      </c>
      <c r="D27" s="129"/>
      <c r="E27" s="129"/>
      <c r="F27" s="129"/>
      <c r="G27" s="125" t="s">
        <v>770</v>
      </c>
      <c r="H27" s="105"/>
      <c r="I27" s="124"/>
      <c r="J27" s="40"/>
      <c r="K27" s="41"/>
      <c r="L27" s="42"/>
      <c r="M27" s="43"/>
      <c r="N27" s="49"/>
      <c r="O27" s="49"/>
    </row>
    <row r="28" spans="1:15" s="50" customFormat="1" ht="20.45" customHeight="1">
      <c r="A28" s="74" t="s">
        <v>211</v>
      </c>
      <c r="B28" s="134" t="s">
        <v>221</v>
      </c>
      <c r="C28" s="135">
        <f>C27</f>
        <v>0</v>
      </c>
      <c r="D28" s="135"/>
      <c r="E28" s="135"/>
      <c r="F28" s="135"/>
      <c r="G28" s="133"/>
      <c r="H28" s="105"/>
      <c r="I28" s="124"/>
      <c r="J28" s="40"/>
      <c r="K28" s="41"/>
      <c r="L28" s="42"/>
      <c r="M28" s="43"/>
      <c r="N28" s="49"/>
      <c r="O28" s="49"/>
    </row>
    <row r="29" spans="1:15" s="56" customFormat="1" ht="21" customHeight="1">
      <c r="A29" s="51"/>
      <c r="B29" s="52"/>
      <c r="C29" s="53"/>
      <c r="D29" s="53"/>
      <c r="E29" s="53"/>
      <c r="F29" s="53"/>
      <c r="G29" s="51"/>
      <c r="H29" s="54"/>
      <c r="I29" s="51"/>
      <c r="J29" s="40"/>
      <c r="K29" s="41"/>
      <c r="L29" s="42"/>
      <c r="M29" s="43"/>
      <c r="N29" s="55"/>
      <c r="O29" s="55"/>
    </row>
    <row r="30" spans="1:15" s="56" customFormat="1" ht="21" hidden="1" customHeight="1">
      <c r="A30" s="51"/>
      <c r="B30" s="57"/>
      <c r="C30" s="80">
        <f>290190000</f>
        <v>290190000</v>
      </c>
      <c r="D30" s="80">
        <f>290190000</f>
        <v>290190000</v>
      </c>
      <c r="E30" s="80"/>
      <c r="F30" s="80">
        <f>290190000</f>
        <v>290190000</v>
      </c>
      <c r="G30" s="51"/>
      <c r="H30" s="54"/>
      <c r="I30" s="51"/>
      <c r="J30" s="40"/>
      <c r="K30" s="41"/>
      <c r="L30" s="42"/>
      <c r="M30" s="43"/>
      <c r="N30" s="55"/>
      <c r="O30" s="55"/>
    </row>
    <row r="31" spans="1:15" s="56" customFormat="1" ht="18" hidden="1" customHeight="1">
      <c r="C31" s="58">
        <f>C27-C30</f>
        <v>-290190000</v>
      </c>
      <c r="D31" s="58">
        <f>D27-D30</f>
        <v>-290190000</v>
      </c>
      <c r="E31" s="58"/>
      <c r="F31" s="58">
        <f>F27-F30</f>
        <v>-290190000</v>
      </c>
      <c r="H31" s="59"/>
      <c r="J31" s="40"/>
      <c r="K31" s="41"/>
      <c r="L31" s="42"/>
      <c r="M31" s="43"/>
      <c r="N31" s="55"/>
      <c r="O31" s="55"/>
    </row>
    <row r="32" spans="1:15" ht="18" customHeight="1">
      <c r="A32" s="60"/>
      <c r="B32" s="60"/>
      <c r="G32" s="60"/>
      <c r="H32" s="62"/>
      <c r="I32" s="60"/>
      <c r="J32" s="40"/>
      <c r="K32" s="41"/>
      <c r="L32" s="42"/>
      <c r="M32" s="43"/>
    </row>
    <row r="33" spans="1:13" ht="18" customHeight="1">
      <c r="A33" s="60"/>
      <c r="B33" s="60"/>
      <c r="G33" s="60"/>
      <c r="H33" s="62"/>
      <c r="I33" s="60"/>
      <c r="J33" s="40"/>
      <c r="K33" s="41"/>
      <c r="L33" s="42"/>
      <c r="M33" s="43"/>
    </row>
    <row r="34" spans="1:13" ht="18" customHeight="1">
      <c r="A34" s="60"/>
      <c r="B34" s="60"/>
      <c r="G34" s="60"/>
      <c r="H34" s="62"/>
      <c r="I34" s="60"/>
    </row>
    <row r="35" spans="1:13" ht="18" customHeight="1">
      <c r="A35" s="60"/>
      <c r="B35" s="60"/>
      <c r="C35" s="82"/>
      <c r="D35" s="82"/>
      <c r="E35" s="82"/>
      <c r="F35" s="82"/>
      <c r="G35" s="60"/>
      <c r="H35" s="62"/>
      <c r="I35" s="60"/>
    </row>
  </sheetData>
  <mergeCells count="10">
    <mergeCell ref="A11:A21"/>
    <mergeCell ref="A8:A10"/>
    <mergeCell ref="A1:I1"/>
    <mergeCell ref="A3:B4"/>
    <mergeCell ref="C3:C4"/>
    <mergeCell ref="G3:I4"/>
    <mergeCell ref="A5:A7"/>
    <mergeCell ref="D3:D4"/>
    <mergeCell ref="F3:F4"/>
    <mergeCell ref="E3:E4"/>
  </mergeCells>
  <phoneticPr fontId="14" type="noConversion"/>
  <printOptions horizontalCentered="1"/>
  <pageMargins left="0.51181102362204722" right="0.55118110236220474" top="0.74803149606299213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SheetLayoutView="100" workbookViewId="0">
      <pane xSplit="1" ySplit="4" topLeftCell="B5" activePane="bottomRight" state="frozen"/>
      <selection activeCell="B93" sqref="A93:XFD93"/>
      <selection pane="topRight" activeCell="B93" sqref="A93:XFD93"/>
      <selection pane="bottomLeft" activeCell="B93" sqref="A93:XFD93"/>
      <selection pane="bottomRight" activeCell="O23" sqref="O23"/>
    </sheetView>
  </sheetViews>
  <sheetFormatPr defaultColWidth="8.88671875" defaultRowHeight="19.5" customHeight="1"/>
  <cols>
    <col min="1" max="1" width="6" style="13" hidden="1" customWidth="1"/>
    <col min="2" max="3" width="6.109375" style="7" customWidth="1"/>
    <col min="4" max="4" width="21.33203125" style="150" customWidth="1"/>
    <col min="5" max="5" width="15.6640625" style="5" customWidth="1"/>
    <col min="6" max="6" width="5.77734375" style="7" customWidth="1"/>
    <col min="7" max="7" width="6.77734375" style="7" customWidth="1"/>
    <col min="8" max="8" width="8.6640625" style="8" customWidth="1"/>
    <col min="9" max="9" width="10.77734375" style="9" customWidth="1"/>
    <col min="10" max="10" width="8.6640625" style="9" customWidth="1"/>
    <col min="11" max="11" width="10.77734375" style="9" customWidth="1"/>
    <col min="12" max="12" width="8.6640625" style="10" customWidth="1"/>
    <col min="13" max="13" width="10.109375" style="10" customWidth="1"/>
    <col min="14" max="14" width="8.6640625" style="9" customWidth="1"/>
    <col min="15" max="15" width="10.77734375" style="9" customWidth="1"/>
    <col min="16" max="16" width="8.77734375" style="11" customWidth="1"/>
    <col min="17" max="17" width="12.6640625" style="5" customWidth="1"/>
    <col min="18" max="16384" width="8.88671875" style="5"/>
  </cols>
  <sheetData>
    <row r="1" spans="1:16" ht="30" customHeight="1">
      <c r="A1" s="4" t="str">
        <f>CONCATENATE(D1,E1)</f>
        <v/>
      </c>
      <c r="B1" s="605" t="s">
        <v>332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6" ht="20.100000000000001" customHeight="1">
      <c r="A2" s="6" t="str">
        <f>CONCATENATE(D2,E2)</f>
        <v>전곡선사박물관 기획전 전시공사 조성공사</v>
      </c>
      <c r="B2" s="38" t="s">
        <v>251</v>
      </c>
      <c r="C2" s="157"/>
      <c r="D2" s="207" t="str">
        <f>원가계산서!B2</f>
        <v>전곡선사박물관 기획전 전시공사 조성공사</v>
      </c>
      <c r="E2" s="208"/>
      <c r="P2" s="11" t="s">
        <v>165</v>
      </c>
    </row>
    <row r="3" spans="1:16" ht="15" customHeight="1">
      <c r="A3" s="6" t="str">
        <f>CONCATENATE(D3,E3)</f>
        <v>품    명규    격</v>
      </c>
      <c r="B3" s="606" t="s">
        <v>250</v>
      </c>
      <c r="C3" s="606" t="s">
        <v>242</v>
      </c>
      <c r="D3" s="608" t="s">
        <v>241</v>
      </c>
      <c r="E3" s="606" t="s">
        <v>166</v>
      </c>
      <c r="F3" s="606" t="s">
        <v>125</v>
      </c>
      <c r="G3" s="606" t="s">
        <v>145</v>
      </c>
      <c r="H3" s="606" t="s">
        <v>167</v>
      </c>
      <c r="I3" s="606"/>
      <c r="J3" s="606" t="s">
        <v>168</v>
      </c>
      <c r="K3" s="606"/>
      <c r="L3" s="607" t="s">
        <v>169</v>
      </c>
      <c r="M3" s="607"/>
      <c r="N3" s="606" t="s">
        <v>170</v>
      </c>
      <c r="O3" s="606"/>
      <c r="P3" s="606" t="s">
        <v>131</v>
      </c>
    </row>
    <row r="4" spans="1:16" ht="15" customHeight="1">
      <c r="A4" s="6" t="str">
        <f>CONCATENATE(D4,E4)</f>
        <v/>
      </c>
      <c r="B4" s="606"/>
      <c r="C4" s="606"/>
      <c r="D4" s="609"/>
      <c r="E4" s="606"/>
      <c r="F4" s="606"/>
      <c r="G4" s="606"/>
      <c r="H4" s="433" t="s">
        <v>171</v>
      </c>
      <c r="I4" s="433" t="s">
        <v>172</v>
      </c>
      <c r="J4" s="433" t="s">
        <v>173</v>
      </c>
      <c r="K4" s="433" t="s">
        <v>174</v>
      </c>
      <c r="L4" s="434" t="s">
        <v>171</v>
      </c>
      <c r="M4" s="434" t="s">
        <v>174</v>
      </c>
      <c r="N4" s="433" t="s">
        <v>171</v>
      </c>
      <c r="O4" s="433" t="s">
        <v>174</v>
      </c>
      <c r="P4" s="606"/>
    </row>
    <row r="5" spans="1:16" s="12" customFormat="1" ht="18" customHeight="1">
      <c r="A5" s="6"/>
      <c r="B5" s="388"/>
      <c r="C5" s="389"/>
      <c r="D5" s="383"/>
      <c r="E5" s="390"/>
      <c r="F5" s="388"/>
      <c r="G5" s="391"/>
      <c r="H5" s="390"/>
      <c r="I5" s="392"/>
      <c r="J5" s="393"/>
      <c r="K5" s="392"/>
      <c r="L5" s="394"/>
      <c r="M5" s="395"/>
      <c r="N5" s="395"/>
      <c r="O5" s="395"/>
      <c r="P5" s="383"/>
    </row>
    <row r="6" spans="1:16" s="12" customFormat="1" ht="18" customHeight="1">
      <c r="A6" s="6"/>
      <c r="B6" s="389"/>
      <c r="C6" s="389"/>
      <c r="D6" s="420" t="str">
        <f>D2</f>
        <v>전곡선사박물관 기획전 전시공사 조성공사</v>
      </c>
      <c r="E6" s="426"/>
      <c r="F6" s="389"/>
      <c r="G6" s="398"/>
      <c r="H6" s="399"/>
      <c r="I6" s="242">
        <f>I23</f>
        <v>0</v>
      </c>
      <c r="J6" s="400"/>
      <c r="K6" s="242">
        <f>K23</f>
        <v>0</v>
      </c>
      <c r="L6" s="401"/>
      <c r="M6" s="242">
        <f>M23</f>
        <v>0</v>
      </c>
      <c r="N6" s="402"/>
      <c r="O6" s="242">
        <f>O23</f>
        <v>0</v>
      </c>
      <c r="P6" s="384"/>
    </row>
    <row r="7" spans="1:16" s="12" customFormat="1" ht="18" customHeight="1">
      <c r="A7" s="6"/>
      <c r="B7" s="389"/>
      <c r="C7" s="389"/>
      <c r="D7" s="384"/>
      <c r="E7" s="399"/>
      <c r="F7" s="389"/>
      <c r="G7" s="398"/>
      <c r="H7" s="399"/>
      <c r="I7" s="250"/>
      <c r="J7" s="303"/>
      <c r="K7" s="250"/>
      <c r="L7" s="403"/>
      <c r="M7" s="404"/>
      <c r="N7" s="404"/>
      <c r="O7" s="404"/>
      <c r="P7" s="384"/>
    </row>
    <row r="8" spans="1:16" s="12" customFormat="1" ht="18" customHeight="1">
      <c r="A8" s="6"/>
      <c r="B8" s="389">
        <f>내역서!B8</f>
        <v>1</v>
      </c>
      <c r="C8" s="389"/>
      <c r="D8" s="384" t="str">
        <f>내역서!D8</f>
        <v>공통가설</v>
      </c>
      <c r="E8" s="399"/>
      <c r="F8" s="389" t="s">
        <v>138</v>
      </c>
      <c r="G8" s="398">
        <v>1</v>
      </c>
      <c r="H8" s="405"/>
      <c r="I8" s="406">
        <f>내역서!I8</f>
        <v>0</v>
      </c>
      <c r="J8" s="407"/>
      <c r="K8" s="406">
        <f>내역서!K8</f>
        <v>0</v>
      </c>
      <c r="L8" s="408"/>
      <c r="M8" s="406">
        <f>내역서!M8</f>
        <v>0</v>
      </c>
      <c r="N8" s="407"/>
      <c r="O8" s="406">
        <f>SUM(I8,K8,M8)</f>
        <v>0</v>
      </c>
      <c r="P8" s="384"/>
    </row>
    <row r="9" spans="1:16" s="12" customFormat="1" ht="18" customHeight="1">
      <c r="A9" s="6"/>
      <c r="B9" s="409"/>
      <c r="C9" s="409"/>
      <c r="D9" s="385"/>
      <c r="E9" s="410"/>
      <c r="F9" s="409"/>
      <c r="G9" s="411"/>
      <c r="H9" s="412"/>
      <c r="I9" s="354"/>
      <c r="J9" s="412"/>
      <c r="K9" s="354"/>
      <c r="L9" s="413"/>
      <c r="M9" s="354"/>
      <c r="N9" s="412"/>
      <c r="O9" s="354"/>
      <c r="P9" s="385"/>
    </row>
    <row r="10" spans="1:16" ht="18" customHeight="1">
      <c r="A10" s="4"/>
      <c r="B10" s="389">
        <f>내역서!B18</f>
        <v>2</v>
      </c>
      <c r="C10" s="389"/>
      <c r="D10" s="386" t="str">
        <f>내역서!D18</f>
        <v>기획전시관</v>
      </c>
      <c r="E10" s="414"/>
      <c r="F10" s="389" t="s">
        <v>138</v>
      </c>
      <c r="G10" s="398">
        <v>1</v>
      </c>
      <c r="H10" s="405"/>
      <c r="I10" s="406">
        <f>SUM(I11:I21)</f>
        <v>0</v>
      </c>
      <c r="J10" s="407"/>
      <c r="K10" s="406">
        <f>SUM(K11:K21)</f>
        <v>0</v>
      </c>
      <c r="L10" s="408"/>
      <c r="M10" s="406">
        <f>SUM(M11:M21)</f>
        <v>0</v>
      </c>
      <c r="N10" s="407"/>
      <c r="O10" s="406">
        <f>SUM(O11:O21)</f>
        <v>0</v>
      </c>
      <c r="P10" s="386"/>
    </row>
    <row r="11" spans="1:16" ht="18" customHeight="1">
      <c r="A11" s="4"/>
      <c r="B11" s="389"/>
      <c r="C11" s="389" t="str">
        <f>내역서!C19</f>
        <v>2-1</v>
      </c>
      <c r="D11" s="386" t="str">
        <f>내역서!D19</f>
        <v>전곡의 10년</v>
      </c>
      <c r="E11" s="414"/>
      <c r="F11" s="389" t="s">
        <v>138</v>
      </c>
      <c r="G11" s="398">
        <v>1</v>
      </c>
      <c r="H11" s="405"/>
      <c r="I11" s="296">
        <f>내역서!I29</f>
        <v>0</v>
      </c>
      <c r="J11" s="405"/>
      <c r="K11" s="296">
        <f>내역서!K29</f>
        <v>0</v>
      </c>
      <c r="L11" s="415"/>
      <c r="M11" s="296">
        <f>내역서!M29</f>
        <v>0</v>
      </c>
      <c r="N11" s="405"/>
      <c r="O11" s="296">
        <f t="shared" ref="O11:O20" si="0">SUM(I11,K11,M11)</f>
        <v>0</v>
      </c>
      <c r="P11" s="386"/>
    </row>
    <row r="12" spans="1:16" ht="18" customHeight="1">
      <c r="A12" s="4"/>
      <c r="B12" s="389"/>
      <c r="C12" s="389" t="str">
        <f>내역서!C33</f>
        <v>2-2</v>
      </c>
      <c r="D12" s="386" t="str">
        <f>내역서!D33</f>
        <v>영상아카이브</v>
      </c>
      <c r="E12" s="414"/>
      <c r="F12" s="389" t="s">
        <v>138</v>
      </c>
      <c r="G12" s="398">
        <v>1</v>
      </c>
      <c r="H12" s="405"/>
      <c r="I12" s="296">
        <f>내역서!I58</f>
        <v>0</v>
      </c>
      <c r="J12" s="405"/>
      <c r="K12" s="296">
        <f>내역서!K58</f>
        <v>0</v>
      </c>
      <c r="L12" s="415"/>
      <c r="M12" s="296">
        <f>내역서!M58</f>
        <v>0</v>
      </c>
      <c r="N12" s="405"/>
      <c r="O12" s="296">
        <f t="shared" si="0"/>
        <v>0</v>
      </c>
      <c r="P12" s="386"/>
    </row>
    <row r="13" spans="1:16" ht="18" customHeight="1">
      <c r="A13" s="4"/>
      <c r="B13" s="389"/>
      <c r="C13" s="389" t="str">
        <f>내역서!C65</f>
        <v>2-3</v>
      </c>
      <c r="D13" s="386" t="str">
        <f>내역서!D65</f>
        <v>사냥과 채집</v>
      </c>
      <c r="E13" s="414"/>
      <c r="F13" s="389" t="s">
        <v>138</v>
      </c>
      <c r="G13" s="398">
        <v>1</v>
      </c>
      <c r="H13" s="405"/>
      <c r="I13" s="296">
        <f>내역서!I79</f>
        <v>0</v>
      </c>
      <c r="J13" s="405"/>
      <c r="K13" s="296">
        <f>내역서!K79</f>
        <v>0</v>
      </c>
      <c r="L13" s="415"/>
      <c r="M13" s="296">
        <f>내역서!M79</f>
        <v>0</v>
      </c>
      <c r="N13" s="405"/>
      <c r="O13" s="296">
        <f t="shared" si="0"/>
        <v>0</v>
      </c>
      <c r="P13" s="386"/>
    </row>
    <row r="14" spans="1:16" ht="18" customHeight="1">
      <c r="A14" s="4"/>
      <c r="B14" s="389"/>
      <c r="C14" s="389" t="str">
        <f>내역서!C83</f>
        <v>2-4</v>
      </c>
      <c r="D14" s="386" t="str">
        <f>내역서!D83</f>
        <v>메머드 상아</v>
      </c>
      <c r="E14" s="414"/>
      <c r="F14" s="389" t="s">
        <v>138</v>
      </c>
      <c r="G14" s="398">
        <v>1</v>
      </c>
      <c r="H14" s="405"/>
      <c r="I14" s="296">
        <f>내역서!I93</f>
        <v>0</v>
      </c>
      <c r="J14" s="405"/>
      <c r="K14" s="296">
        <f>내역서!K93</f>
        <v>0</v>
      </c>
      <c r="L14" s="415"/>
      <c r="M14" s="296">
        <f>내역서!M93</f>
        <v>0</v>
      </c>
      <c r="N14" s="405"/>
      <c r="O14" s="296">
        <f t="shared" si="0"/>
        <v>0</v>
      </c>
      <c r="P14" s="386"/>
    </row>
    <row r="15" spans="1:16" ht="18" customHeight="1">
      <c r="A15" s="4"/>
      <c r="B15" s="389"/>
      <c r="C15" s="389" t="str">
        <f>내역서!C97</f>
        <v>2-5</v>
      </c>
      <c r="D15" s="386" t="str">
        <f>내역서!D97</f>
        <v>의례</v>
      </c>
      <c r="E15" s="414"/>
      <c r="F15" s="389" t="s">
        <v>138</v>
      </c>
      <c r="G15" s="398">
        <v>1</v>
      </c>
      <c r="H15" s="405"/>
      <c r="I15" s="296">
        <f>내역서!I130</f>
        <v>0</v>
      </c>
      <c r="J15" s="405"/>
      <c r="K15" s="296">
        <f>내역서!K130</f>
        <v>0</v>
      </c>
      <c r="L15" s="415"/>
      <c r="M15" s="296">
        <f>내역서!M130</f>
        <v>0</v>
      </c>
      <c r="N15" s="405"/>
      <c r="O15" s="296">
        <f t="shared" si="0"/>
        <v>0</v>
      </c>
      <c r="P15" s="386"/>
    </row>
    <row r="16" spans="1:16" ht="18" customHeight="1">
      <c r="A16" s="4"/>
      <c r="B16" s="389"/>
      <c r="C16" s="389" t="str">
        <f>내역서!C132</f>
        <v>2-6</v>
      </c>
      <c r="D16" s="386" t="str">
        <f>내역서!D132</f>
        <v>조각, 전시대</v>
      </c>
      <c r="E16" s="414"/>
      <c r="F16" s="389" t="s">
        <v>138</v>
      </c>
      <c r="G16" s="398">
        <v>1</v>
      </c>
      <c r="H16" s="405"/>
      <c r="I16" s="296">
        <f>내역서!I159</f>
        <v>0</v>
      </c>
      <c r="J16" s="405"/>
      <c r="K16" s="296">
        <f>내역서!K159</f>
        <v>0</v>
      </c>
      <c r="L16" s="415"/>
      <c r="M16" s="296">
        <f>내역서!M159</f>
        <v>0</v>
      </c>
      <c r="N16" s="405"/>
      <c r="O16" s="296">
        <f t="shared" si="0"/>
        <v>0</v>
      </c>
      <c r="P16" s="386"/>
    </row>
    <row r="17" spans="1:16" ht="18" customHeight="1">
      <c r="A17" s="4"/>
      <c r="B17" s="389"/>
      <c r="C17" s="389" t="str">
        <f>내역서!C161</f>
        <v>2-7</v>
      </c>
      <c r="D17" s="386" t="str">
        <f>내역서!D161</f>
        <v>메머드 드럼</v>
      </c>
      <c r="E17" s="414"/>
      <c r="F17" s="389" t="s">
        <v>138</v>
      </c>
      <c r="G17" s="398">
        <v>1</v>
      </c>
      <c r="H17" s="405"/>
      <c r="I17" s="296">
        <f>내역서!I174</f>
        <v>0</v>
      </c>
      <c r="J17" s="405"/>
      <c r="K17" s="296">
        <f>내역서!K174</f>
        <v>0</v>
      </c>
      <c r="L17" s="415"/>
      <c r="M17" s="296">
        <f>내역서!M174</f>
        <v>0</v>
      </c>
      <c r="N17" s="405"/>
      <c r="O17" s="296">
        <f t="shared" si="0"/>
        <v>0</v>
      </c>
      <c r="P17" s="386"/>
    </row>
    <row r="18" spans="1:16" ht="18" customHeight="1">
      <c r="A18" s="4"/>
      <c r="B18" s="389"/>
      <c r="C18" s="389" t="str">
        <f>내역서!C177</f>
        <v>2-8</v>
      </c>
      <c r="D18" s="386" t="str">
        <f>내역서!D177</f>
        <v>복식-1</v>
      </c>
      <c r="E18" s="414"/>
      <c r="F18" s="389" t="s">
        <v>138</v>
      </c>
      <c r="G18" s="398">
        <v>1</v>
      </c>
      <c r="H18" s="405"/>
      <c r="I18" s="296">
        <f>내역서!I201</f>
        <v>0</v>
      </c>
      <c r="J18" s="405"/>
      <c r="K18" s="296">
        <f>내역서!K201</f>
        <v>0</v>
      </c>
      <c r="L18" s="415"/>
      <c r="M18" s="296">
        <f>내역서!M201</f>
        <v>0</v>
      </c>
      <c r="N18" s="405"/>
      <c r="O18" s="296">
        <f t="shared" si="0"/>
        <v>0</v>
      </c>
      <c r="P18" s="386"/>
    </row>
    <row r="19" spans="1:16" ht="18" customHeight="1">
      <c r="A19" s="4"/>
      <c r="B19" s="389"/>
      <c r="C19" s="389" t="str">
        <f>내역서!C204</f>
        <v>2-9</v>
      </c>
      <c r="D19" s="386" t="str">
        <f>내역서!D204</f>
        <v>복식-2</v>
      </c>
      <c r="E19" s="414"/>
      <c r="F19" s="389" t="s">
        <v>138</v>
      </c>
      <c r="G19" s="398">
        <v>1</v>
      </c>
      <c r="H19" s="405"/>
      <c r="I19" s="296">
        <f>내역서!I228</f>
        <v>0</v>
      </c>
      <c r="J19" s="405"/>
      <c r="K19" s="296">
        <f>내역서!K228</f>
        <v>0</v>
      </c>
      <c r="L19" s="415"/>
      <c r="M19" s="296">
        <f>내역서!M228</f>
        <v>0</v>
      </c>
      <c r="N19" s="405"/>
      <c r="O19" s="296">
        <f t="shared" si="0"/>
        <v>0</v>
      </c>
      <c r="P19" s="386"/>
    </row>
    <row r="20" spans="1:16" ht="18" customHeight="1">
      <c r="A20" s="4"/>
      <c r="B20" s="389"/>
      <c r="C20" s="389" t="str">
        <f>내역서!C231</f>
        <v>2-10</v>
      </c>
      <c r="D20" s="386" t="str">
        <f>내역서!D231</f>
        <v>플레이모빌</v>
      </c>
      <c r="E20" s="414"/>
      <c r="F20" s="389" t="s">
        <v>138</v>
      </c>
      <c r="G20" s="398">
        <v>1</v>
      </c>
      <c r="H20" s="405"/>
      <c r="I20" s="296">
        <f>내역서!I244</f>
        <v>0</v>
      </c>
      <c r="J20" s="405"/>
      <c r="K20" s="296">
        <f>내역서!K244</f>
        <v>0</v>
      </c>
      <c r="L20" s="415"/>
      <c r="M20" s="296">
        <f>내역서!M244</f>
        <v>0</v>
      </c>
      <c r="N20" s="405"/>
      <c r="O20" s="296">
        <f t="shared" si="0"/>
        <v>0</v>
      </c>
      <c r="P20" s="386"/>
    </row>
    <row r="21" spans="1:16" ht="18" customHeight="1">
      <c r="A21" s="4"/>
      <c r="B21" s="389"/>
      <c r="C21" s="389" t="str">
        <f>내역서!C246</f>
        <v>2-11</v>
      </c>
      <c r="D21" s="386" t="str">
        <f>내역서!D246</f>
        <v>전기 배관배선</v>
      </c>
      <c r="E21" s="414"/>
      <c r="F21" s="389" t="s">
        <v>138</v>
      </c>
      <c r="G21" s="398">
        <v>1</v>
      </c>
      <c r="H21" s="405"/>
      <c r="I21" s="296">
        <f>내역서!I249</f>
        <v>0</v>
      </c>
      <c r="J21" s="405"/>
      <c r="K21" s="296">
        <f>내역서!K249</f>
        <v>0</v>
      </c>
      <c r="L21" s="415"/>
      <c r="M21" s="296">
        <f>내역서!M249</f>
        <v>0</v>
      </c>
      <c r="N21" s="405"/>
      <c r="O21" s="296">
        <f t="shared" ref="O21" si="1">SUM(I21,K21,M21)</f>
        <v>0</v>
      </c>
      <c r="P21" s="386"/>
    </row>
    <row r="22" spans="1:16" s="12" customFormat="1" ht="18" customHeight="1">
      <c r="A22" s="6"/>
      <c r="B22" s="389"/>
      <c r="C22" s="389"/>
      <c r="D22" s="384"/>
      <c r="E22" s="399"/>
      <c r="F22" s="389"/>
      <c r="G22" s="398"/>
      <c r="H22" s="399"/>
      <c r="I22" s="250"/>
      <c r="J22" s="303"/>
      <c r="K22" s="250"/>
      <c r="L22" s="403"/>
      <c r="M22" s="404"/>
      <c r="N22" s="404"/>
      <c r="O22" s="404"/>
      <c r="P22" s="384"/>
    </row>
    <row r="23" spans="1:16" ht="18" customHeight="1">
      <c r="A23" s="4"/>
      <c r="B23" s="397"/>
      <c r="C23" s="389"/>
      <c r="D23" s="416" t="s">
        <v>426</v>
      </c>
      <c r="E23" s="417"/>
      <c r="F23" s="416"/>
      <c r="G23" s="418"/>
      <c r="H23" s="407"/>
      <c r="I23" s="406">
        <f>I8+I10</f>
        <v>0</v>
      </c>
      <c r="J23" s="407"/>
      <c r="K23" s="406">
        <f>K8+K10</f>
        <v>0</v>
      </c>
      <c r="L23" s="408"/>
      <c r="M23" s="406">
        <f>M8+M10</f>
        <v>0</v>
      </c>
      <c r="N23" s="407"/>
      <c r="O23" s="406">
        <f>O8+O10</f>
        <v>0</v>
      </c>
      <c r="P23" s="386"/>
    </row>
    <row r="24" spans="1:16" ht="18" customHeight="1">
      <c r="A24" s="4"/>
      <c r="B24" s="397"/>
      <c r="C24" s="389"/>
      <c r="D24" s="396"/>
      <c r="E24" s="414"/>
      <c r="F24" s="389"/>
      <c r="G24" s="398"/>
      <c r="H24" s="405"/>
      <c r="I24" s="296"/>
      <c r="J24" s="405"/>
      <c r="K24" s="296"/>
      <c r="L24" s="415"/>
      <c r="M24" s="296"/>
      <c r="N24" s="405"/>
      <c r="O24" s="296"/>
      <c r="P24" s="386"/>
    </row>
    <row r="25" spans="1:16" ht="18" customHeight="1">
      <c r="A25" s="4"/>
      <c r="B25" s="397"/>
      <c r="C25" s="389"/>
      <c r="D25" s="396"/>
      <c r="E25" s="414"/>
      <c r="F25" s="389"/>
      <c r="G25" s="398"/>
      <c r="H25" s="405"/>
      <c r="I25" s="296"/>
      <c r="J25" s="405"/>
      <c r="K25" s="296"/>
      <c r="L25" s="415"/>
      <c r="M25" s="296"/>
      <c r="N25" s="405"/>
      <c r="O25" s="296"/>
      <c r="P25" s="386"/>
    </row>
    <row r="26" spans="1:16" s="12" customFormat="1" ht="18" customHeight="1">
      <c r="A26" s="6"/>
      <c r="B26" s="426"/>
      <c r="C26" s="426"/>
      <c r="D26" s="420"/>
      <c r="E26" s="426"/>
      <c r="F26" s="426"/>
      <c r="G26" s="535"/>
      <c r="H26" s="534"/>
      <c r="I26" s="359"/>
      <c r="J26" s="402"/>
      <c r="K26" s="359"/>
      <c r="L26" s="401"/>
      <c r="M26" s="359"/>
      <c r="N26" s="402"/>
      <c r="O26" s="359"/>
      <c r="P26" s="384"/>
    </row>
    <row r="27" spans="1:16" ht="18" customHeight="1">
      <c r="A27" s="4"/>
      <c r="B27" s="389"/>
      <c r="C27" s="389"/>
      <c r="D27" s="386"/>
      <c r="E27" s="414"/>
      <c r="F27" s="389"/>
      <c r="G27" s="398"/>
      <c r="H27" s="405"/>
      <c r="I27" s="296"/>
      <c r="J27" s="405"/>
      <c r="K27" s="296"/>
      <c r="L27" s="415"/>
      <c r="M27" s="296"/>
      <c r="N27" s="405"/>
      <c r="O27" s="296"/>
      <c r="P27" s="386"/>
    </row>
    <row r="28" spans="1:16" ht="18" customHeight="1">
      <c r="A28" s="4"/>
      <c r="B28" s="419"/>
      <c r="C28" s="416"/>
      <c r="D28" s="420"/>
      <c r="E28" s="421"/>
      <c r="F28" s="409"/>
      <c r="G28" s="411"/>
      <c r="H28" s="412"/>
      <c r="I28" s="422"/>
      <c r="J28" s="423"/>
      <c r="K28" s="422"/>
      <c r="L28" s="424"/>
      <c r="M28" s="422"/>
      <c r="N28" s="423"/>
      <c r="O28" s="422"/>
      <c r="P28" s="387"/>
    </row>
    <row r="29" spans="1:16" ht="18" customHeight="1">
      <c r="A29" s="4"/>
      <c r="B29" s="426"/>
      <c r="C29" s="416"/>
      <c r="D29" s="420"/>
      <c r="E29" s="414"/>
      <c r="F29" s="389"/>
      <c r="G29" s="398"/>
      <c r="H29" s="405"/>
      <c r="I29" s="359"/>
      <c r="J29" s="402"/>
      <c r="K29" s="359"/>
      <c r="L29" s="401"/>
      <c r="M29" s="359"/>
      <c r="N29" s="402"/>
      <c r="O29" s="359"/>
      <c r="P29" s="386"/>
    </row>
    <row r="30" spans="1:16" ht="18" customHeight="1">
      <c r="A30" s="4"/>
      <c r="B30" s="426"/>
      <c r="C30" s="416"/>
      <c r="D30" s="420"/>
      <c r="E30" s="414"/>
      <c r="F30" s="389"/>
      <c r="G30" s="398"/>
      <c r="H30" s="405"/>
      <c r="I30" s="359"/>
      <c r="J30" s="402"/>
      <c r="K30" s="359"/>
      <c r="L30" s="401"/>
      <c r="M30" s="359"/>
      <c r="N30" s="402"/>
      <c r="O30" s="359"/>
      <c r="P30" s="386"/>
    </row>
    <row r="31" spans="1:16" ht="18" customHeight="1">
      <c r="A31" s="4"/>
      <c r="B31" s="416"/>
      <c r="C31" s="416"/>
      <c r="D31" s="425"/>
      <c r="E31" s="414"/>
      <c r="F31" s="389"/>
      <c r="G31" s="398"/>
      <c r="H31" s="405"/>
      <c r="I31" s="296"/>
      <c r="J31" s="405"/>
      <c r="K31" s="296"/>
      <c r="L31" s="415"/>
      <c r="M31" s="296"/>
      <c r="N31" s="405"/>
      <c r="O31" s="296"/>
      <c r="P31" s="386"/>
    </row>
    <row r="32" spans="1:16" ht="18" customHeight="1">
      <c r="A32" s="4"/>
      <c r="B32" s="426"/>
      <c r="C32" s="426"/>
      <c r="D32" s="420"/>
      <c r="E32" s="386"/>
      <c r="F32" s="389"/>
      <c r="G32" s="398"/>
      <c r="H32" s="405"/>
      <c r="I32" s="296"/>
      <c r="J32" s="405"/>
      <c r="K32" s="296"/>
      <c r="L32" s="415"/>
      <c r="M32" s="296"/>
      <c r="N32" s="405"/>
      <c r="O32" s="359"/>
      <c r="P32" s="386"/>
    </row>
    <row r="33" spans="1:16" ht="18" customHeight="1">
      <c r="A33" s="4"/>
      <c r="B33" s="409"/>
      <c r="C33" s="409"/>
      <c r="D33" s="387"/>
      <c r="E33" s="387"/>
      <c r="F33" s="409"/>
      <c r="G33" s="411"/>
      <c r="H33" s="412"/>
      <c r="I33" s="354"/>
      <c r="J33" s="412"/>
      <c r="K33" s="354"/>
      <c r="L33" s="413"/>
      <c r="M33" s="354"/>
      <c r="N33" s="412"/>
      <c r="O33" s="361"/>
      <c r="P33" s="387"/>
    </row>
    <row r="34" spans="1:16" ht="18" customHeight="1">
      <c r="A34" s="4"/>
      <c r="B34" s="409"/>
      <c r="C34" s="409"/>
      <c r="D34" s="387"/>
      <c r="E34" s="387"/>
      <c r="F34" s="409"/>
      <c r="G34" s="411"/>
      <c r="H34" s="412"/>
      <c r="I34" s="354"/>
      <c r="J34" s="412"/>
      <c r="K34" s="354"/>
      <c r="L34" s="413"/>
      <c r="M34" s="354"/>
      <c r="N34" s="412"/>
      <c r="O34" s="361"/>
      <c r="P34" s="387"/>
    </row>
    <row r="35" spans="1:16" ht="18" customHeight="1">
      <c r="A35" s="4"/>
      <c r="B35" s="409"/>
      <c r="C35" s="409"/>
      <c r="D35" s="387"/>
      <c r="E35" s="387"/>
      <c r="F35" s="409"/>
      <c r="G35" s="411"/>
      <c r="H35" s="412"/>
      <c r="I35" s="354"/>
      <c r="J35" s="412"/>
      <c r="K35" s="354"/>
      <c r="L35" s="413"/>
      <c r="M35" s="354"/>
      <c r="N35" s="412"/>
      <c r="O35" s="361"/>
      <c r="P35" s="387"/>
    </row>
  </sheetData>
  <mergeCells count="12">
    <mergeCell ref="B1:P1"/>
    <mergeCell ref="G3:G4"/>
    <mergeCell ref="H3:I3"/>
    <mergeCell ref="J3:K3"/>
    <mergeCell ref="L3:M3"/>
    <mergeCell ref="N3:O3"/>
    <mergeCell ref="P3:P4"/>
    <mergeCell ref="B3:B4"/>
    <mergeCell ref="D3:D4"/>
    <mergeCell ref="E3:E4"/>
    <mergeCell ref="F3:F4"/>
    <mergeCell ref="C3:C4"/>
  </mergeCells>
  <phoneticPr fontId="26" type="noConversion"/>
  <printOptions horizontalCentered="1"/>
  <pageMargins left="0.51181102362204722" right="0.55118110236220474" top="0.74803149606299213" bottom="0.59055118110236227" header="0.19685039370078741" footer="0.19685039370078741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"/>
  <sheetViews>
    <sheetView showZeros="0" view="pageBreakPreview" zoomScaleSheetLayoutView="100" workbookViewId="0">
      <pane ySplit="4" topLeftCell="A5" activePane="bottomLeft" state="frozen"/>
      <selection pane="bottomLeft" sqref="A1:A1048576"/>
    </sheetView>
  </sheetViews>
  <sheetFormatPr defaultColWidth="8.88671875" defaultRowHeight="19.5" customHeight="1"/>
  <cols>
    <col min="1" max="1" width="6.33203125" style="13" hidden="1" customWidth="1"/>
    <col min="2" max="2" width="5.5546875" style="7" customWidth="1"/>
    <col min="3" max="3" width="6.5546875" style="137" customWidth="1"/>
    <col min="4" max="4" width="17.6640625" style="148" customWidth="1"/>
    <col min="5" max="5" width="16.33203125" style="148" customWidth="1"/>
    <col min="6" max="6" width="5.77734375" style="137" customWidth="1"/>
    <col min="7" max="7" width="8.44140625" style="149" customWidth="1"/>
    <col min="8" max="8" width="10.77734375" style="83" customWidth="1"/>
    <col min="9" max="9" width="11.21875" style="84" customWidth="1"/>
    <col min="10" max="10" width="10.77734375" style="84" customWidth="1"/>
    <col min="11" max="11" width="11.21875" style="84" customWidth="1"/>
    <col min="12" max="12" width="10.77734375" style="85" customWidth="1"/>
    <col min="13" max="13" width="11.21875" style="85" customWidth="1"/>
    <col min="14" max="14" width="10.77734375" style="84" customWidth="1"/>
    <col min="15" max="15" width="11.21875" style="84" customWidth="1"/>
    <col min="16" max="16" width="8.44140625" style="86" customWidth="1"/>
    <col min="17" max="17" width="23.109375" style="150" customWidth="1"/>
    <col min="18" max="16384" width="8.88671875" style="5"/>
  </cols>
  <sheetData>
    <row r="1" spans="1:17" ht="30" customHeight="1">
      <c r="A1" s="4" t="str">
        <f>CONCATENATE(D1,E1)</f>
        <v/>
      </c>
      <c r="B1" s="605" t="s">
        <v>255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7" ht="20.100000000000001" customHeight="1">
      <c r="A2" s="6" t="str">
        <f>CONCATENATE(D2,E2)</f>
        <v>전곡선사박물관 기획전 전시공사 조성공사</v>
      </c>
      <c r="B2" s="38" t="s">
        <v>251</v>
      </c>
      <c r="C2" s="157"/>
      <c r="D2" s="207" t="str">
        <f>원가계산서!B2</f>
        <v>전곡선사박물관 기획전 전시공사 조성공사</v>
      </c>
      <c r="E2" s="353"/>
      <c r="P2" s="86" t="s">
        <v>0</v>
      </c>
    </row>
    <row r="3" spans="1:17" ht="15" customHeight="1">
      <c r="A3" s="6" t="str">
        <f>CONCATENATE(D3,E3)</f>
        <v>품    명규    격</v>
      </c>
      <c r="B3" s="612" t="s">
        <v>249</v>
      </c>
      <c r="C3" s="610" t="s">
        <v>164</v>
      </c>
      <c r="D3" s="610" t="s">
        <v>144</v>
      </c>
      <c r="E3" s="612" t="s">
        <v>246</v>
      </c>
      <c r="F3" s="612" t="s">
        <v>244</v>
      </c>
      <c r="G3" s="612" t="s">
        <v>245</v>
      </c>
      <c r="H3" s="615" t="s">
        <v>146</v>
      </c>
      <c r="I3" s="616"/>
      <c r="J3" s="615" t="s">
        <v>140</v>
      </c>
      <c r="K3" s="616"/>
      <c r="L3" s="617" t="s">
        <v>141</v>
      </c>
      <c r="M3" s="618"/>
      <c r="N3" s="615" t="s">
        <v>147</v>
      </c>
      <c r="O3" s="616"/>
      <c r="P3" s="614" t="s">
        <v>131</v>
      </c>
    </row>
    <row r="4" spans="1:17" ht="15" customHeight="1">
      <c r="A4" s="6" t="str">
        <f>CONCATENATE(D4,E4)</f>
        <v/>
      </c>
      <c r="B4" s="613"/>
      <c r="C4" s="611"/>
      <c r="D4" s="611"/>
      <c r="E4" s="613"/>
      <c r="F4" s="613"/>
      <c r="G4" s="613"/>
      <c r="H4" s="152" t="s">
        <v>148</v>
      </c>
      <c r="I4" s="152" t="s">
        <v>149</v>
      </c>
      <c r="J4" s="152" t="s">
        <v>150</v>
      </c>
      <c r="K4" s="152" t="s">
        <v>9</v>
      </c>
      <c r="L4" s="153" t="s">
        <v>148</v>
      </c>
      <c r="M4" s="153" t="s">
        <v>9</v>
      </c>
      <c r="N4" s="152" t="s">
        <v>148</v>
      </c>
      <c r="O4" s="152" t="s">
        <v>9</v>
      </c>
      <c r="P4" s="611"/>
    </row>
    <row r="5" spans="1:17" s="81" customFormat="1" ht="20.100000000000001" customHeight="1">
      <c r="A5" s="71"/>
      <c r="B5" s="355"/>
      <c r="C5" s="356"/>
      <c r="D5" s="369"/>
      <c r="E5" s="363"/>
      <c r="F5" s="357"/>
      <c r="G5" s="358"/>
      <c r="H5" s="290"/>
      <c r="I5" s="221"/>
      <c r="J5" s="296"/>
      <c r="K5" s="221"/>
      <c r="L5" s="296"/>
      <c r="M5" s="221"/>
      <c r="N5" s="296"/>
      <c r="O5" s="221"/>
      <c r="P5" s="360"/>
      <c r="Q5" s="158"/>
    </row>
    <row r="6" spans="1:17" s="81" customFormat="1" ht="20.100000000000001" customHeight="1">
      <c r="A6" s="71"/>
      <c r="B6" s="355"/>
      <c r="C6" s="356"/>
      <c r="D6" s="368" t="str">
        <f>D2</f>
        <v>전곡선사박물관 기획전 전시공사 조성공사</v>
      </c>
      <c r="E6" s="363"/>
      <c r="F6" s="357"/>
      <c r="G6" s="358"/>
      <c r="H6" s="290"/>
      <c r="I6" s="215"/>
      <c r="J6" s="359"/>
      <c r="K6" s="215"/>
      <c r="L6" s="359"/>
      <c r="M6" s="215"/>
      <c r="N6" s="359"/>
      <c r="O6" s="215"/>
      <c r="P6" s="360"/>
      <c r="Q6" s="158"/>
    </row>
    <row r="7" spans="1:17" s="70" customFormat="1" ht="20.100000000000001" customHeight="1">
      <c r="A7" s="71" t="str">
        <f>CONCATENATE(D7,E7)</f>
        <v/>
      </c>
      <c r="B7" s="357"/>
      <c r="C7" s="367"/>
      <c r="D7" s="363"/>
      <c r="E7" s="363"/>
      <c r="F7" s="357"/>
      <c r="G7" s="358"/>
      <c r="H7" s="306"/>
      <c r="I7" s="221"/>
      <c r="J7" s="296"/>
      <c r="K7" s="221"/>
      <c r="L7" s="296"/>
      <c r="M7" s="221"/>
      <c r="N7" s="296"/>
      <c r="O7" s="221"/>
      <c r="P7" s="297"/>
      <c r="Q7" s="159"/>
    </row>
    <row r="8" spans="1:17" s="69" customFormat="1" ht="20.100000000000001" customHeight="1">
      <c r="A8" s="71"/>
      <c r="B8" s="355">
        <f>수량산출!B5</f>
        <v>1</v>
      </c>
      <c r="C8" s="370">
        <f>수량산출!C5</f>
        <v>0</v>
      </c>
      <c r="D8" s="368" t="str">
        <f>수량산출!D5</f>
        <v>공통가설</v>
      </c>
      <c r="E8" s="363"/>
      <c r="F8" s="357"/>
      <c r="G8" s="358"/>
      <c r="H8" s="296"/>
      <c r="I8" s="276">
        <f>I14</f>
        <v>0</v>
      </c>
      <c r="J8" s="364"/>
      <c r="K8" s="276">
        <f>K14</f>
        <v>0</v>
      </c>
      <c r="L8" s="364"/>
      <c r="M8" s="276">
        <f>M14</f>
        <v>0</v>
      </c>
      <c r="N8" s="371"/>
      <c r="O8" s="371">
        <f>O14</f>
        <v>0</v>
      </c>
      <c r="P8" s="297"/>
      <c r="Q8" s="160"/>
    </row>
    <row r="9" spans="1:17" s="70" customFormat="1" ht="20.100000000000001" customHeight="1">
      <c r="A9" s="71" t="str">
        <f>CONCATENATE(D9,E9)</f>
        <v>먹매김구조부</v>
      </c>
      <c r="B9" s="357"/>
      <c r="C9" s="367"/>
      <c r="D9" s="363" t="str">
        <f>수량산출!D6</f>
        <v>먹매김</v>
      </c>
      <c r="E9" s="363" t="str">
        <f>수량산출!E6</f>
        <v>구조부</v>
      </c>
      <c r="F9" s="212" t="s">
        <v>257</v>
      </c>
      <c r="G9" s="358">
        <f>수량산출!K6</f>
        <v>248.4</v>
      </c>
      <c r="H9" s="296">
        <f>VLOOKUP($A9,일위대가목록!$A:$N,6,FALSE)</f>
        <v>0</v>
      </c>
      <c r="I9" s="221">
        <f>INT(G9*H9)</f>
        <v>0</v>
      </c>
      <c r="J9" s="296">
        <f>VLOOKUP($A9,일위대가목록!$A:$N,8,FALSE)</f>
        <v>0</v>
      </c>
      <c r="K9" s="221">
        <f>INT(G9*J9)</f>
        <v>0</v>
      </c>
      <c r="L9" s="296">
        <f>VLOOKUP($A9,일위대가목록!$A:$N,10,FALSE)</f>
        <v>0</v>
      </c>
      <c r="M9" s="221">
        <f t="shared" ref="M9" si="0">INT(G9*L9)</f>
        <v>0</v>
      </c>
      <c r="N9" s="296">
        <f t="shared" ref="N9" si="1">SUM(L9,J9,H9)</f>
        <v>0</v>
      </c>
      <c r="O9" s="221">
        <f t="shared" ref="O9" si="2">SUM(M9,K9,I9)</f>
        <v>0</v>
      </c>
      <c r="P9" s="297" t="str">
        <f>"제"&amp;VLOOKUP($A9,일위대가목록!$A:$N,2,FALSE)&amp;"호표"</f>
        <v>제1호표</v>
      </c>
      <c r="Q9" s="159"/>
    </row>
    <row r="10" spans="1:17" s="70" customFormat="1" ht="20.100000000000001" customHeight="1">
      <c r="A10" s="71" t="str">
        <f>CONCATENATE(D10,E10)</f>
        <v>건축물보양바닥</v>
      </c>
      <c r="B10" s="357"/>
      <c r="C10" s="367"/>
      <c r="D10" s="363" t="str">
        <f>수량산출!D7</f>
        <v>건축물보양</v>
      </c>
      <c r="E10" s="363" t="str">
        <f>수량산출!E7</f>
        <v>바닥</v>
      </c>
      <c r="F10" s="212" t="s">
        <v>257</v>
      </c>
      <c r="G10" s="358">
        <f>수량산출!K7</f>
        <v>248.4</v>
      </c>
      <c r="H10" s="296">
        <f>VLOOKUP($A10,일위대가목록!$A:$N,6,FALSE)</f>
        <v>0</v>
      </c>
      <c r="I10" s="221">
        <f>INT(G10*H10)</f>
        <v>0</v>
      </c>
      <c r="J10" s="296">
        <f>VLOOKUP($A10,일위대가목록!$A:$N,8,FALSE)</f>
        <v>0</v>
      </c>
      <c r="K10" s="221">
        <f>INT(G10*J10)</f>
        <v>0</v>
      </c>
      <c r="L10" s="296">
        <f>VLOOKUP($A10,일위대가목록!$A:$N,10,FALSE)</f>
        <v>0</v>
      </c>
      <c r="M10" s="221">
        <f t="shared" ref="M10" si="3">INT(G10*L10)</f>
        <v>0</v>
      </c>
      <c r="N10" s="296">
        <f t="shared" ref="N10" si="4">SUM(L10,J10,H10)</f>
        <v>0</v>
      </c>
      <c r="O10" s="221">
        <f t="shared" ref="O10" si="5">SUM(M10,K10,I10)</f>
        <v>0</v>
      </c>
      <c r="P10" s="297" t="str">
        <f>"제"&amp;VLOOKUP($A10,일위대가목록!$A:$N,2,FALSE)&amp;"호표"</f>
        <v>제2호표</v>
      </c>
      <c r="Q10" s="159"/>
    </row>
    <row r="11" spans="1:17" s="70" customFormat="1" ht="20.100000000000001" customHeight="1">
      <c r="A11" s="71" t="str">
        <f>CONCATENATE(D11,E11)</f>
        <v>건축물현장정리준공청소포함</v>
      </c>
      <c r="B11" s="357"/>
      <c r="C11" s="367"/>
      <c r="D11" s="363" t="str">
        <f>수량산출!D8</f>
        <v>건축물현장정리</v>
      </c>
      <c r="E11" s="363" t="str">
        <f>수량산출!E8</f>
        <v>준공청소포함</v>
      </c>
      <c r="F11" s="212" t="s">
        <v>257</v>
      </c>
      <c r="G11" s="358">
        <f>수량산출!K8</f>
        <v>248.4</v>
      </c>
      <c r="H11" s="296">
        <f>VLOOKUP($A11,일위대가목록!$A:$N,6,FALSE)</f>
        <v>0</v>
      </c>
      <c r="I11" s="221">
        <f>INT(G11*H11)</f>
        <v>0</v>
      </c>
      <c r="J11" s="296">
        <f>VLOOKUP($A11,일위대가목록!$A:$N,8,FALSE)</f>
        <v>0</v>
      </c>
      <c r="K11" s="221">
        <f>INT(G11*J11)</f>
        <v>0</v>
      </c>
      <c r="L11" s="296">
        <f>VLOOKUP($A11,일위대가목록!$A:$N,10,FALSE)</f>
        <v>0</v>
      </c>
      <c r="M11" s="221">
        <f>INT(G11*L11)</f>
        <v>0</v>
      </c>
      <c r="N11" s="296">
        <f t="shared" ref="N11:O12" si="6">SUM(L11,J11,H11)</f>
        <v>0</v>
      </c>
      <c r="O11" s="221">
        <f t="shared" si="6"/>
        <v>0</v>
      </c>
      <c r="P11" s="297" t="str">
        <f>"제"&amp;VLOOKUP($A11,일위대가목록!$A:$N,2,FALSE)&amp;"호표"</f>
        <v>제3호표</v>
      </c>
      <c r="Q11" s="159"/>
    </row>
    <row r="12" spans="1:17" s="70" customFormat="1" ht="20.100000000000001" customHeight="1">
      <c r="A12" s="71" t="str">
        <f t="shared" ref="A12:A91" si="7">CONCATENATE(D12,E12)</f>
        <v>기존시설 철거</v>
      </c>
      <c r="B12" s="357"/>
      <c r="C12" s="367"/>
      <c r="D12" s="363" t="str">
        <f>수량산출!D9</f>
        <v>기존시설 철거</v>
      </c>
      <c r="E12" s="363"/>
      <c r="F12" s="382" t="s">
        <v>686</v>
      </c>
      <c r="G12" s="358">
        <f>수량산출!K9</f>
        <v>1</v>
      </c>
      <c r="H12" s="290">
        <f>VLOOKUP($A12,단가표!$A:$O,14,FALSE)</f>
        <v>0</v>
      </c>
      <c r="I12" s="221">
        <f t="shared" ref="I12" si="8">INT(G12*H12)</f>
        <v>0</v>
      </c>
      <c r="J12" s="223"/>
      <c r="K12" s="221">
        <f t="shared" ref="K12" si="9">INT(G12*J12)</f>
        <v>0</v>
      </c>
      <c r="L12" s="223"/>
      <c r="M12" s="221">
        <f t="shared" ref="M12" si="10">INT(G12*L12)</f>
        <v>0</v>
      </c>
      <c r="N12" s="296">
        <f t="shared" si="6"/>
        <v>0</v>
      </c>
      <c r="O12" s="221">
        <f t="shared" si="6"/>
        <v>0</v>
      </c>
      <c r="P12" s="291" t="str">
        <f>"단가표"&amp;VLOOKUP($A12,단가표!$A:$B,2,FALSE)</f>
        <v>단가표48</v>
      </c>
      <c r="Q12" s="159"/>
    </row>
    <row r="13" spans="1:17" s="70" customFormat="1" ht="20.100000000000001" customHeight="1">
      <c r="A13" s="71"/>
      <c r="B13" s="357"/>
      <c r="C13" s="367"/>
      <c r="D13" s="363"/>
      <c r="E13" s="363"/>
      <c r="F13" s="357"/>
      <c r="G13" s="358"/>
      <c r="H13" s="296"/>
      <c r="I13" s="221"/>
      <c r="J13" s="296"/>
      <c r="K13" s="221"/>
      <c r="L13" s="296"/>
      <c r="M13" s="221"/>
      <c r="N13" s="296"/>
      <c r="O13" s="221"/>
      <c r="P13" s="297"/>
      <c r="Q13" s="159"/>
    </row>
    <row r="14" spans="1:17" s="81" customFormat="1" ht="20.100000000000001" customHeight="1">
      <c r="A14" s="71" t="str">
        <f t="shared" si="7"/>
        <v>계</v>
      </c>
      <c r="B14" s="355"/>
      <c r="C14" s="356"/>
      <c r="D14" s="362" t="s">
        <v>5</v>
      </c>
      <c r="E14" s="363"/>
      <c r="F14" s="357"/>
      <c r="G14" s="358"/>
      <c r="H14" s="290"/>
      <c r="I14" s="221">
        <f>SUM(I9:I13)</f>
        <v>0</v>
      </c>
      <c r="J14" s="296"/>
      <c r="K14" s="221">
        <f>SUM(K9:K13)</f>
        <v>0</v>
      </c>
      <c r="L14" s="296"/>
      <c r="M14" s="221">
        <f>SUM(M9:M13)</f>
        <v>0</v>
      </c>
      <c r="N14" s="296"/>
      <c r="O14" s="221">
        <f>SUM(O9:O13)</f>
        <v>0</v>
      </c>
      <c r="P14" s="360"/>
      <c r="Q14" s="158"/>
    </row>
    <row r="15" spans="1:17" s="81" customFormat="1" ht="20.100000000000001" customHeight="1">
      <c r="A15" s="71"/>
      <c r="B15" s="355"/>
      <c r="C15" s="356"/>
      <c r="D15" s="362"/>
      <c r="E15" s="363"/>
      <c r="F15" s="357"/>
      <c r="G15" s="358"/>
      <c r="H15" s="290"/>
      <c r="I15" s="221"/>
      <c r="J15" s="296"/>
      <c r="K15" s="221"/>
      <c r="L15" s="296"/>
      <c r="M15" s="221"/>
      <c r="N15" s="296"/>
      <c r="O15" s="221"/>
      <c r="P15" s="360"/>
      <c r="Q15" s="158"/>
    </row>
    <row r="16" spans="1:17" s="81" customFormat="1" ht="20.100000000000001" customHeight="1">
      <c r="A16" s="71"/>
      <c r="B16" s="355"/>
      <c r="C16" s="356"/>
      <c r="D16" s="362"/>
      <c r="E16" s="363"/>
      <c r="F16" s="357"/>
      <c r="G16" s="358"/>
      <c r="H16" s="290"/>
      <c r="I16" s="221"/>
      <c r="J16" s="296"/>
      <c r="K16" s="221"/>
      <c r="L16" s="296"/>
      <c r="M16" s="221"/>
      <c r="N16" s="296"/>
      <c r="O16" s="221"/>
      <c r="P16" s="360"/>
      <c r="Q16" s="158"/>
    </row>
    <row r="17" spans="1:17" s="81" customFormat="1" ht="20.100000000000001" customHeight="1">
      <c r="A17" s="71"/>
      <c r="B17" s="355"/>
      <c r="C17" s="356"/>
      <c r="D17" s="362"/>
      <c r="E17" s="363"/>
      <c r="F17" s="357"/>
      <c r="G17" s="358"/>
      <c r="H17" s="290"/>
      <c r="I17" s="221"/>
      <c r="J17" s="296"/>
      <c r="K17" s="221"/>
      <c r="L17" s="296"/>
      <c r="M17" s="221"/>
      <c r="N17" s="296"/>
      <c r="O17" s="221"/>
      <c r="P17" s="360"/>
      <c r="Q17" s="158"/>
    </row>
    <row r="18" spans="1:17" s="81" customFormat="1" ht="20.100000000000001" customHeight="1">
      <c r="A18" s="71"/>
      <c r="B18" s="355">
        <f>수량산출!B12</f>
        <v>2</v>
      </c>
      <c r="C18" s="370">
        <f>수량산출!C12</f>
        <v>0</v>
      </c>
      <c r="D18" s="368" t="str">
        <f>수량산출!D12</f>
        <v>기획전시관</v>
      </c>
      <c r="E18" s="363"/>
      <c r="F18" s="357"/>
      <c r="G18" s="358"/>
      <c r="H18" s="290"/>
      <c r="I18" s="276">
        <f>I251</f>
        <v>0</v>
      </c>
      <c r="J18" s="364"/>
      <c r="K18" s="276">
        <f>K251</f>
        <v>0</v>
      </c>
      <c r="L18" s="364"/>
      <c r="M18" s="276">
        <f>M251</f>
        <v>0</v>
      </c>
      <c r="N18" s="364"/>
      <c r="O18" s="276">
        <f>O251</f>
        <v>0</v>
      </c>
      <c r="P18" s="360"/>
      <c r="Q18" s="158"/>
    </row>
    <row r="19" spans="1:17" s="81" customFormat="1" ht="20.100000000000001" customHeight="1">
      <c r="A19" s="71"/>
      <c r="B19" s="355"/>
      <c r="C19" s="365" t="str">
        <f>수량산출!C13</f>
        <v>2-1</v>
      </c>
      <c r="D19" s="372" t="str">
        <f>수량산출!D13</f>
        <v>전곡의 10년</v>
      </c>
      <c r="E19" s="363"/>
      <c r="F19" s="357"/>
      <c r="G19" s="358"/>
      <c r="H19" s="290"/>
      <c r="I19" s="215"/>
      <c r="J19" s="359"/>
      <c r="K19" s="215"/>
      <c r="L19" s="359"/>
      <c r="M19" s="215"/>
      <c r="N19" s="359"/>
      <c r="O19" s="215"/>
      <c r="P19" s="360"/>
      <c r="Q19" s="158"/>
    </row>
    <row r="20" spans="1:17" s="70" customFormat="1" ht="20.100000000000001" customHeight="1">
      <c r="A20" s="71" t="str">
        <f t="shared" si="7"/>
        <v>목조 벽체틀(S)30*30, @450</v>
      </c>
      <c r="B20" s="357"/>
      <c r="C20" s="355"/>
      <c r="D20" s="363" t="str">
        <f>수량산출!D14</f>
        <v>목조 벽체틀(S)</v>
      </c>
      <c r="E20" s="363" t="str">
        <f>수량산출!E14</f>
        <v>30*30, @450</v>
      </c>
      <c r="F20" s="212" t="s">
        <v>283</v>
      </c>
      <c r="G20" s="358">
        <f>수량산출!K14</f>
        <v>139.63999999999999</v>
      </c>
      <c r="H20" s="296">
        <f>VLOOKUP($A20,일위대가목록!$A:$N,6,FALSE)</f>
        <v>0</v>
      </c>
      <c r="I20" s="221">
        <f>INT(G20*H20)</f>
        <v>0</v>
      </c>
      <c r="J20" s="296">
        <f>VLOOKUP($A20,일위대가목록!$A:$N,8,FALSE)</f>
        <v>0</v>
      </c>
      <c r="K20" s="221">
        <f>INT(G20*J20)</f>
        <v>0</v>
      </c>
      <c r="L20" s="296">
        <f>VLOOKUP($A20,일위대가목록!$A:$N,10,FALSE)</f>
        <v>0</v>
      </c>
      <c r="M20" s="221">
        <f>INT(G20*L20)</f>
        <v>0</v>
      </c>
      <c r="N20" s="296">
        <f>SUM(L20,J20,H20)</f>
        <v>0</v>
      </c>
      <c r="O20" s="221">
        <f>SUM(M20,K20,I20)</f>
        <v>0</v>
      </c>
      <c r="P20" s="297" t="str">
        <f>"제"&amp;VLOOKUP($A20,일위대가목록!$A:$N,2,FALSE)&amp;"호표"</f>
        <v>제4호표</v>
      </c>
      <c r="Q20" s="159"/>
    </row>
    <row r="21" spans="1:17" s="70" customFormat="1" ht="20.100000000000001" customHeight="1">
      <c r="A21" s="71" t="str">
        <f t="shared" si="7"/>
        <v>MDF판 붙임T=9.0mm*2PLY</v>
      </c>
      <c r="B21" s="357"/>
      <c r="C21" s="355"/>
      <c r="D21" s="363" t="str">
        <f>수량산출!D15</f>
        <v>MDF판 붙임</v>
      </c>
      <c r="E21" s="363" t="str">
        <f>수량산출!E15</f>
        <v>T=9.0mm*2PLY</v>
      </c>
      <c r="F21" s="212" t="s">
        <v>257</v>
      </c>
      <c r="G21" s="358">
        <f>수량산출!K15</f>
        <v>111.26</v>
      </c>
      <c r="H21" s="296">
        <f>VLOOKUP($A21,일위대가목록!$A:$N,6,FALSE)</f>
        <v>0</v>
      </c>
      <c r="I21" s="221">
        <f t="shared" ref="I21:I27" si="11">INT(G21*H21)</f>
        <v>0</v>
      </c>
      <c r="J21" s="296">
        <f>VLOOKUP($A21,일위대가목록!$A:$N,8,FALSE)</f>
        <v>0</v>
      </c>
      <c r="K21" s="221">
        <f t="shared" ref="K21:K27" si="12">INT(G21*J21)</f>
        <v>0</v>
      </c>
      <c r="L21" s="296">
        <f>VLOOKUP($A21,일위대가목록!$A:$N,10,FALSE)</f>
        <v>0</v>
      </c>
      <c r="M21" s="221">
        <f t="shared" ref="M21:M27" si="13">INT(G21*L21)</f>
        <v>0</v>
      </c>
      <c r="N21" s="296">
        <f t="shared" ref="N21:N27" si="14">SUM(L21,J21,H21)</f>
        <v>0</v>
      </c>
      <c r="O21" s="221">
        <f t="shared" ref="O21:O27" si="15">SUM(M21,K21,I21)</f>
        <v>0</v>
      </c>
      <c r="P21" s="297" t="str">
        <f>"제"&amp;VLOOKUP($A21,일위대가목록!$A:$N,2,FALSE)&amp;"호표"</f>
        <v>제11호표</v>
      </c>
      <c r="Q21" s="159"/>
    </row>
    <row r="22" spans="1:17" s="70" customFormat="1" ht="20.100000000000001" customHeight="1">
      <c r="A22" s="71" t="str">
        <f t="shared" si="7"/>
        <v>MDF판 붙임T=9.0mm*1PLY</v>
      </c>
      <c r="B22" s="357"/>
      <c r="C22" s="355"/>
      <c r="D22" s="363" t="str">
        <f>수량산출!D16</f>
        <v>MDF판 붙임</v>
      </c>
      <c r="E22" s="363" t="str">
        <f>수량산출!E16</f>
        <v>T=9.0mm*1PLY</v>
      </c>
      <c r="F22" s="212" t="s">
        <v>257</v>
      </c>
      <c r="G22" s="358">
        <f>수량산출!K16</f>
        <v>11.6</v>
      </c>
      <c r="H22" s="296">
        <f>VLOOKUP($A22,일위대가목록!$A:$N,6,FALSE)</f>
        <v>0</v>
      </c>
      <c r="I22" s="221">
        <f t="shared" si="11"/>
        <v>0</v>
      </c>
      <c r="J22" s="296">
        <f>VLOOKUP($A22,일위대가목록!$A:$N,8,FALSE)</f>
        <v>0</v>
      </c>
      <c r="K22" s="221">
        <f t="shared" si="12"/>
        <v>0</v>
      </c>
      <c r="L22" s="296">
        <f>VLOOKUP($A22,일위대가목록!$A:$N,10,FALSE)</f>
        <v>0</v>
      </c>
      <c r="M22" s="221">
        <f t="shared" si="13"/>
        <v>0</v>
      </c>
      <c r="N22" s="296">
        <f t="shared" si="14"/>
        <v>0</v>
      </c>
      <c r="O22" s="221">
        <f t="shared" si="15"/>
        <v>0</v>
      </c>
      <c r="P22" s="297" t="str">
        <f>"제"&amp;VLOOKUP($A22,일위대가목록!$A:$N,2,FALSE)&amp;"호표"</f>
        <v>제10호표</v>
      </c>
      <c r="Q22" s="159"/>
    </row>
    <row r="23" spans="1:17" s="70" customFormat="1" ht="20.100000000000001" customHeight="1">
      <c r="A23" s="71" t="str">
        <f t="shared" si="7"/>
        <v>바탕만들기보드면,줄퍼티</v>
      </c>
      <c r="B23" s="357"/>
      <c r="C23" s="355"/>
      <c r="D23" s="363" t="str">
        <f>수량산출!D17</f>
        <v>바탕만들기</v>
      </c>
      <c r="E23" s="363" t="str">
        <f>수량산출!E17</f>
        <v>보드면,줄퍼티</v>
      </c>
      <c r="F23" s="212" t="s">
        <v>257</v>
      </c>
      <c r="G23" s="358">
        <f>수량산출!K17</f>
        <v>80.8</v>
      </c>
      <c r="H23" s="296">
        <f>VLOOKUP($A23,일위대가목록!$A:$N,6,FALSE)</f>
        <v>0</v>
      </c>
      <c r="I23" s="221">
        <f t="shared" si="11"/>
        <v>0</v>
      </c>
      <c r="J23" s="296">
        <f>VLOOKUP($A23,일위대가목록!$A:$N,8,FALSE)</f>
        <v>0</v>
      </c>
      <c r="K23" s="221">
        <f t="shared" si="12"/>
        <v>0</v>
      </c>
      <c r="L23" s="296">
        <f>VLOOKUP($A23,일위대가목록!$A:$N,10,FALSE)</f>
        <v>0</v>
      </c>
      <c r="M23" s="221">
        <f t="shared" si="13"/>
        <v>0</v>
      </c>
      <c r="N23" s="296">
        <f t="shared" si="14"/>
        <v>0</v>
      </c>
      <c r="O23" s="221">
        <f t="shared" si="15"/>
        <v>0</v>
      </c>
      <c r="P23" s="297" t="str">
        <f>"제"&amp;VLOOKUP($A23,일위대가목록!$A:$N,2,FALSE)&amp;"호표"</f>
        <v>제24호표</v>
      </c>
      <c r="Q23" s="159"/>
    </row>
    <row r="24" spans="1:17" s="70" customFormat="1" ht="20.100000000000001" customHeight="1">
      <c r="A24" s="71" t="str">
        <f t="shared" si="7"/>
        <v>수성페인트(뿜칠)벽면, 2회</v>
      </c>
      <c r="B24" s="357"/>
      <c r="C24" s="355"/>
      <c r="D24" s="363" t="str">
        <f>수량산출!D18</f>
        <v>수성페인트(뿜칠)</v>
      </c>
      <c r="E24" s="363" t="str">
        <f>수량산출!E18</f>
        <v>벽면, 2회</v>
      </c>
      <c r="F24" s="212" t="s">
        <v>257</v>
      </c>
      <c r="G24" s="358">
        <f>수량산출!K18</f>
        <v>80.8</v>
      </c>
      <c r="H24" s="296">
        <f>VLOOKUP($A24,일위대가목록!$A:$N,6,FALSE)</f>
        <v>0</v>
      </c>
      <c r="I24" s="221">
        <f t="shared" si="11"/>
        <v>0</v>
      </c>
      <c r="J24" s="296">
        <f>VLOOKUP($A24,일위대가목록!$A:$N,8,FALSE)</f>
        <v>0</v>
      </c>
      <c r="K24" s="221">
        <f t="shared" si="12"/>
        <v>0</v>
      </c>
      <c r="L24" s="296">
        <f>VLOOKUP($A24,일위대가목록!$A:$N,10,FALSE)</f>
        <v>0</v>
      </c>
      <c r="M24" s="221">
        <f t="shared" si="13"/>
        <v>0</v>
      </c>
      <c r="N24" s="296">
        <f t="shared" si="14"/>
        <v>0</v>
      </c>
      <c r="O24" s="221">
        <f t="shared" si="15"/>
        <v>0</v>
      </c>
      <c r="P24" s="297" t="str">
        <f>"제"&amp;VLOOKUP($A24,일위대가목록!$A:$N,2,FALSE)&amp;"호표"</f>
        <v>제26호표</v>
      </c>
      <c r="Q24" s="159"/>
    </row>
    <row r="25" spans="1:17" s="70" customFormat="1" ht="20.100000000000001" customHeight="1">
      <c r="A25" s="71" t="str">
        <f t="shared" si="7"/>
        <v>천장몰딩L-19*19*1.0</v>
      </c>
      <c r="B25" s="357"/>
      <c r="C25" s="355"/>
      <c r="D25" s="363" t="str">
        <f>수량산출!D19</f>
        <v>천장몰딩</v>
      </c>
      <c r="E25" s="363" t="str">
        <f>수량산출!E19</f>
        <v>L-19*19*1.0</v>
      </c>
      <c r="F25" s="212" t="s">
        <v>284</v>
      </c>
      <c r="G25" s="358">
        <f>수량산출!K19</f>
        <v>22.2</v>
      </c>
      <c r="H25" s="296">
        <f>VLOOKUP($A25,일위대가목록!$A:$N,6,FALSE)</f>
        <v>0</v>
      </c>
      <c r="I25" s="221">
        <f t="shared" si="11"/>
        <v>0</v>
      </c>
      <c r="J25" s="296">
        <f>VLOOKUP($A25,일위대가목록!$A:$N,8,FALSE)</f>
        <v>0</v>
      </c>
      <c r="K25" s="221">
        <f t="shared" si="12"/>
        <v>0</v>
      </c>
      <c r="L25" s="296">
        <f>VLOOKUP($A25,일위대가목록!$A:$N,10,FALSE)</f>
        <v>0</v>
      </c>
      <c r="M25" s="221">
        <f t="shared" si="13"/>
        <v>0</v>
      </c>
      <c r="N25" s="296">
        <f t="shared" si="14"/>
        <v>0</v>
      </c>
      <c r="O25" s="221">
        <f t="shared" si="15"/>
        <v>0</v>
      </c>
      <c r="P25" s="297" t="str">
        <f>"제"&amp;VLOOKUP($A25,일위대가목록!$A:$N,2,FALSE)&amp;"호표"</f>
        <v>제19호표</v>
      </c>
      <c r="Q25" s="159"/>
    </row>
    <row r="26" spans="1:17" s="70" customFormat="1" ht="20.100000000000001" customHeight="1">
      <c r="A26" s="71" t="str">
        <f t="shared" si="7"/>
        <v>확산커버T=3.0mm</v>
      </c>
      <c r="B26" s="357"/>
      <c r="C26" s="355"/>
      <c r="D26" s="363" t="str">
        <f>수량산출!D20</f>
        <v>확산커버</v>
      </c>
      <c r="E26" s="363" t="str">
        <f>수량산출!E20</f>
        <v>T=3.0mm</v>
      </c>
      <c r="F26" s="212" t="s">
        <v>257</v>
      </c>
      <c r="G26" s="358">
        <f>수량산출!K20</f>
        <v>2</v>
      </c>
      <c r="H26" s="296">
        <f>VLOOKUP($A26,일위대가목록!$A:$N,6,FALSE)</f>
        <v>0</v>
      </c>
      <c r="I26" s="221">
        <f t="shared" si="11"/>
        <v>0</v>
      </c>
      <c r="J26" s="296">
        <f>VLOOKUP($A26,일위대가목록!$A:$N,8,FALSE)</f>
        <v>0</v>
      </c>
      <c r="K26" s="221">
        <f t="shared" si="12"/>
        <v>0</v>
      </c>
      <c r="L26" s="296">
        <f>VLOOKUP($A26,일위대가목록!$A:$N,10,FALSE)</f>
        <v>0</v>
      </c>
      <c r="M26" s="221">
        <f t="shared" si="13"/>
        <v>0</v>
      </c>
      <c r="N26" s="296">
        <f t="shared" si="14"/>
        <v>0</v>
      </c>
      <c r="O26" s="221">
        <f t="shared" si="15"/>
        <v>0</v>
      </c>
      <c r="P26" s="297" t="str">
        <f>"제"&amp;VLOOKUP($A26,일위대가목록!$A:$N,2,FALSE)&amp;"호표"</f>
        <v>제22호표</v>
      </c>
      <c r="Q26" s="159"/>
    </row>
    <row r="27" spans="1:17" s="70" customFormat="1" ht="20.100000000000001" customHeight="1">
      <c r="A27" s="71" t="str">
        <f t="shared" si="7"/>
        <v>투명유리T=8.0mm</v>
      </c>
      <c r="B27" s="355"/>
      <c r="C27" s="365"/>
      <c r="D27" s="363" t="str">
        <f>수량산출!D21</f>
        <v>투명유리</v>
      </c>
      <c r="E27" s="363" t="str">
        <f>수량산출!E21</f>
        <v>T=8.0mm</v>
      </c>
      <c r="F27" s="212" t="s">
        <v>283</v>
      </c>
      <c r="G27" s="358">
        <f>수량산출!K21</f>
        <v>5.6</v>
      </c>
      <c r="H27" s="296">
        <f>VLOOKUP($A27,일위대가목록!$A:$N,6,FALSE)</f>
        <v>0</v>
      </c>
      <c r="I27" s="221">
        <f t="shared" si="11"/>
        <v>0</v>
      </c>
      <c r="J27" s="296">
        <f>VLOOKUP($A27,일위대가목록!$A:$N,8,FALSE)</f>
        <v>0</v>
      </c>
      <c r="K27" s="221">
        <f t="shared" si="12"/>
        <v>0</v>
      </c>
      <c r="L27" s="296">
        <f>VLOOKUP($A27,일위대가목록!$A:$N,10,FALSE)</f>
        <v>0</v>
      </c>
      <c r="M27" s="221">
        <f t="shared" si="13"/>
        <v>0</v>
      </c>
      <c r="N27" s="296">
        <f t="shared" si="14"/>
        <v>0</v>
      </c>
      <c r="O27" s="221">
        <f t="shared" si="15"/>
        <v>0</v>
      </c>
      <c r="P27" s="297" t="str">
        <f>"제"&amp;VLOOKUP($A27,일위대가목록!$A:$N,2,FALSE)&amp;"호표"</f>
        <v>제23호표</v>
      </c>
      <c r="Q27" s="159"/>
    </row>
    <row r="28" spans="1:17" s="81" customFormat="1" ht="20.100000000000001" customHeight="1">
      <c r="A28" s="71" t="str">
        <f t="shared" si="7"/>
        <v/>
      </c>
      <c r="B28" s="355"/>
      <c r="C28" s="365"/>
      <c r="D28" s="372"/>
      <c r="E28" s="363"/>
      <c r="F28" s="357"/>
      <c r="G28" s="358"/>
      <c r="H28" s="290"/>
      <c r="I28" s="215"/>
      <c r="J28" s="359"/>
      <c r="K28" s="215"/>
      <c r="L28" s="359"/>
      <c r="M28" s="215"/>
      <c r="N28" s="359"/>
      <c r="O28" s="221"/>
      <c r="P28" s="360"/>
      <c r="Q28" s="158"/>
    </row>
    <row r="29" spans="1:17" s="70" customFormat="1" ht="20.100000000000001" customHeight="1">
      <c r="A29" s="71" t="str">
        <f t="shared" si="7"/>
        <v>소계</v>
      </c>
      <c r="B29" s="355"/>
      <c r="C29" s="365"/>
      <c r="D29" s="363"/>
      <c r="E29" s="362" t="s">
        <v>267</v>
      </c>
      <c r="F29" s="212"/>
      <c r="G29" s="358"/>
      <c r="H29" s="296"/>
      <c r="I29" s="221">
        <f>SUM(I20:I28)</f>
        <v>0</v>
      </c>
      <c r="J29" s="296"/>
      <c r="K29" s="221">
        <f>SUM(K20:K28)</f>
        <v>0</v>
      </c>
      <c r="L29" s="296"/>
      <c r="M29" s="221">
        <f>SUM(M20:M28)</f>
        <v>0</v>
      </c>
      <c r="N29" s="296"/>
      <c r="O29" s="221">
        <f>SUM(O20:O28)</f>
        <v>0</v>
      </c>
      <c r="P29" s="297"/>
      <c r="Q29" s="159"/>
    </row>
    <row r="30" spans="1:17" s="70" customFormat="1" ht="20.100000000000001" customHeight="1">
      <c r="A30" s="71" t="str">
        <f t="shared" si="7"/>
        <v/>
      </c>
      <c r="B30" s="357"/>
      <c r="C30" s="355"/>
      <c r="D30" s="363"/>
      <c r="E30" s="363"/>
      <c r="F30" s="212"/>
      <c r="G30" s="358"/>
      <c r="H30" s="296"/>
      <c r="I30" s="221"/>
      <c r="J30" s="296"/>
      <c r="K30" s="221"/>
      <c r="L30" s="296"/>
      <c r="M30" s="221"/>
      <c r="N30" s="296"/>
      <c r="O30" s="221"/>
      <c r="P30" s="297"/>
      <c r="Q30" s="159"/>
    </row>
    <row r="31" spans="1:17" s="70" customFormat="1" ht="20.100000000000001" customHeight="1">
      <c r="A31" s="71"/>
      <c r="B31" s="585"/>
      <c r="C31" s="586"/>
      <c r="D31" s="587"/>
      <c r="E31" s="587"/>
      <c r="F31" s="581"/>
      <c r="G31" s="588"/>
      <c r="H31" s="589"/>
      <c r="I31" s="530"/>
      <c r="J31" s="589"/>
      <c r="K31" s="530"/>
      <c r="L31" s="589"/>
      <c r="M31" s="530"/>
      <c r="N31" s="589"/>
      <c r="O31" s="530"/>
      <c r="P31" s="590"/>
      <c r="Q31" s="159"/>
    </row>
    <row r="32" spans="1:17" s="70" customFormat="1" ht="20.100000000000001" customHeight="1">
      <c r="A32" s="71"/>
      <c r="B32" s="357"/>
      <c r="C32" s="355"/>
      <c r="D32" s="363"/>
      <c r="E32" s="363"/>
      <c r="F32" s="212"/>
      <c r="G32" s="358"/>
      <c r="H32" s="296"/>
      <c r="I32" s="221"/>
      <c r="J32" s="296"/>
      <c r="K32" s="221"/>
      <c r="L32" s="296"/>
      <c r="M32" s="221"/>
      <c r="N32" s="296"/>
      <c r="O32" s="221"/>
      <c r="P32" s="297"/>
      <c r="Q32" s="159"/>
    </row>
    <row r="33" spans="1:17" s="81" customFormat="1" ht="20.100000000000001" customHeight="1">
      <c r="A33" s="71" t="str">
        <f t="shared" si="7"/>
        <v>영상아카이브</v>
      </c>
      <c r="B33" s="355"/>
      <c r="C33" s="509" t="str">
        <f>수량산출!C23</f>
        <v>2-2</v>
      </c>
      <c r="D33" s="372" t="str">
        <f>수량산출!D23</f>
        <v>영상아카이브</v>
      </c>
      <c r="E33" s="363"/>
      <c r="F33" s="357"/>
      <c r="G33" s="358"/>
      <c r="H33" s="290"/>
      <c r="I33" s="215"/>
      <c r="J33" s="359"/>
      <c r="K33" s="215"/>
      <c r="L33" s="359"/>
      <c r="M33" s="215"/>
      <c r="N33" s="359"/>
      <c r="O33" s="215"/>
      <c r="P33" s="360"/>
      <c r="Q33" s="158"/>
    </row>
    <row r="34" spans="1:17" s="81" customFormat="1" ht="20.100000000000001" customHeight="1">
      <c r="A34" s="71"/>
      <c r="B34" s="355"/>
      <c r="C34" s="509"/>
      <c r="D34" s="372" t="str">
        <f>수량산출!D24</f>
        <v>2-2-1, 원형벽</v>
      </c>
      <c r="E34" s="363"/>
      <c r="F34" s="357"/>
      <c r="G34" s="358"/>
      <c r="H34" s="290"/>
      <c r="I34" s="215"/>
      <c r="J34" s="359"/>
      <c r="K34" s="215"/>
      <c r="L34" s="359"/>
      <c r="M34" s="215"/>
      <c r="N34" s="359"/>
      <c r="O34" s="215"/>
      <c r="P34" s="360"/>
      <c r="Q34" s="158"/>
    </row>
    <row r="35" spans="1:17" s="81" customFormat="1" ht="20.100000000000001" customHeight="1">
      <c r="A35" s="71" t="str">
        <f t="shared" si="7"/>
        <v>목조 구조틀(R)140*38, @450</v>
      </c>
      <c r="B35" s="355"/>
      <c r="C35" s="365">
        <f>수량산출!C30</f>
        <v>0</v>
      </c>
      <c r="D35" s="363" t="str">
        <f>수량산출!D25</f>
        <v>목조 구조틀(R)</v>
      </c>
      <c r="E35" s="363" t="str">
        <f>수량산출!E25</f>
        <v>140*38, @450</v>
      </c>
      <c r="F35" s="212" t="s">
        <v>283</v>
      </c>
      <c r="G35" s="358">
        <f>수량산출!K25</f>
        <v>36.31</v>
      </c>
      <c r="H35" s="296">
        <f>VLOOKUP($A35,일위대가목록!$A:$N,6,FALSE)</f>
        <v>0</v>
      </c>
      <c r="I35" s="221">
        <f>INT(G35*H35)</f>
        <v>0</v>
      </c>
      <c r="J35" s="296">
        <f>VLOOKUP($A35,일위대가목록!$A:$N,8,FALSE)</f>
        <v>0</v>
      </c>
      <c r="K35" s="221">
        <f>INT(G35*J35)</f>
        <v>0</v>
      </c>
      <c r="L35" s="296">
        <f>VLOOKUP($A35,일위대가목록!$A:$N,10,FALSE)</f>
        <v>0</v>
      </c>
      <c r="M35" s="221">
        <f t="shared" ref="M35:M37" si="16">INT(G35*L35)</f>
        <v>0</v>
      </c>
      <c r="N35" s="296">
        <f>SUM(L35,J35,H35)</f>
        <v>0</v>
      </c>
      <c r="O35" s="221">
        <f>SUM(M35,K35,I35)</f>
        <v>0</v>
      </c>
      <c r="P35" s="297" t="str">
        <f>"제"&amp;VLOOKUP($A35,일위대가목록!$A:$N,2,FALSE)&amp;"호표"</f>
        <v>제7호표</v>
      </c>
      <c r="Q35" s="158"/>
    </row>
    <row r="36" spans="1:17" s="70" customFormat="1" ht="20.100000000000001" customHeight="1">
      <c r="A36" s="71" t="str">
        <f t="shared" si="7"/>
        <v>상,하 플레이트15*140*3PLY</v>
      </c>
      <c r="B36" s="357"/>
      <c r="C36" s="355"/>
      <c r="D36" s="363" t="str">
        <f>수량산출!D26</f>
        <v>상,하 플레이트</v>
      </c>
      <c r="E36" s="363" t="str">
        <f>수량산출!E26</f>
        <v>15*140*3PLY</v>
      </c>
      <c r="F36" s="212" t="s">
        <v>284</v>
      </c>
      <c r="G36" s="358">
        <f>수량산출!K26</f>
        <v>30.26</v>
      </c>
      <c r="H36" s="296">
        <f>VLOOKUP($A36,일위대가목록!$A:$N,6,FALSE)</f>
        <v>0</v>
      </c>
      <c r="I36" s="221">
        <f t="shared" ref="I36:I48" si="17">INT(G36*H36)</f>
        <v>0</v>
      </c>
      <c r="J36" s="296">
        <f>VLOOKUP($A36,일위대가목록!$A:$N,8,FALSE)</f>
        <v>0</v>
      </c>
      <c r="K36" s="221">
        <f t="shared" ref="K36:K48" si="18">INT(G36*J36)</f>
        <v>0</v>
      </c>
      <c r="L36" s="296">
        <f>VLOOKUP($A36,일위대가목록!$A:$N,10,FALSE)</f>
        <v>0</v>
      </c>
      <c r="M36" s="221">
        <f t="shared" si="16"/>
        <v>0</v>
      </c>
      <c r="N36" s="296">
        <f t="shared" ref="N36:N48" si="19">SUM(L36,J36,H36)</f>
        <v>0</v>
      </c>
      <c r="O36" s="221">
        <f t="shared" ref="O36:O48" si="20">SUM(M36,K36,I36)</f>
        <v>0</v>
      </c>
      <c r="P36" s="297" t="str">
        <f>"제"&amp;VLOOKUP($A36,일위대가목록!$A:$N,2,FALSE)&amp;"호표"</f>
        <v>제15호표</v>
      </c>
      <c r="Q36" s="159"/>
    </row>
    <row r="37" spans="1:17" s="70" customFormat="1" ht="20.100000000000001" customHeight="1">
      <c r="A37" s="71" t="str">
        <f t="shared" si="7"/>
        <v>MDF판 붙임T=9.0mm*2PLY</v>
      </c>
      <c r="B37" s="357"/>
      <c r="C37" s="355"/>
      <c r="D37" s="363" t="str">
        <f>수량산출!D27</f>
        <v>MDF판 붙임</v>
      </c>
      <c r="E37" s="363" t="str">
        <f>수량산출!E27</f>
        <v>T=9.0mm*2PLY</v>
      </c>
      <c r="F37" s="212" t="s">
        <v>257</v>
      </c>
      <c r="G37" s="358">
        <f>수량산출!K27</f>
        <v>73.290000000000006</v>
      </c>
      <c r="H37" s="296">
        <f>VLOOKUP($A37,일위대가목록!$A:$N,6,FALSE)</f>
        <v>0</v>
      </c>
      <c r="I37" s="221">
        <f t="shared" si="17"/>
        <v>0</v>
      </c>
      <c r="J37" s="296">
        <f>VLOOKUP($A37,일위대가목록!$A:$N,8,FALSE)</f>
        <v>0</v>
      </c>
      <c r="K37" s="221">
        <f t="shared" si="18"/>
        <v>0</v>
      </c>
      <c r="L37" s="296">
        <f>VLOOKUP($A37,일위대가목록!$A:$N,10,FALSE)</f>
        <v>0</v>
      </c>
      <c r="M37" s="221">
        <f t="shared" si="16"/>
        <v>0</v>
      </c>
      <c r="N37" s="296">
        <f t="shared" si="19"/>
        <v>0</v>
      </c>
      <c r="O37" s="221">
        <f t="shared" si="20"/>
        <v>0</v>
      </c>
      <c r="P37" s="297" t="str">
        <f>"제"&amp;VLOOKUP($A37,일위대가목록!$A:$N,2,FALSE)&amp;"호표"</f>
        <v>제11호표</v>
      </c>
      <c r="Q37" s="159"/>
    </row>
    <row r="38" spans="1:17" s="81" customFormat="1" ht="20.100000000000001" customHeight="1">
      <c r="A38" s="71" t="str">
        <f t="shared" si="7"/>
        <v>바탕만들기보드면,줄퍼티</v>
      </c>
      <c r="B38" s="355"/>
      <c r="C38" s="365"/>
      <c r="D38" s="363" t="str">
        <f>수량산출!D28</f>
        <v>바탕만들기</v>
      </c>
      <c r="E38" s="363" t="str">
        <f>수량산출!E28</f>
        <v>보드면,줄퍼티</v>
      </c>
      <c r="F38" s="212" t="s">
        <v>257</v>
      </c>
      <c r="G38" s="358">
        <f>수량산출!K28</f>
        <v>73.290000000000006</v>
      </c>
      <c r="H38" s="296">
        <f>VLOOKUP($A38,일위대가목록!$A:$N,6,FALSE)</f>
        <v>0</v>
      </c>
      <c r="I38" s="221">
        <f t="shared" ref="I38" si="21">INT(G38*H38)</f>
        <v>0</v>
      </c>
      <c r="J38" s="296">
        <f>VLOOKUP($A38,일위대가목록!$A:$N,8,FALSE)</f>
        <v>0</v>
      </c>
      <c r="K38" s="221">
        <f t="shared" ref="K38" si="22">INT(G38*J38)</f>
        <v>0</v>
      </c>
      <c r="L38" s="296">
        <f>VLOOKUP($A38,일위대가목록!$A:$N,10,FALSE)</f>
        <v>0</v>
      </c>
      <c r="M38" s="221">
        <f t="shared" ref="M38" si="23">INT(G38*L38)</f>
        <v>0</v>
      </c>
      <c r="N38" s="296">
        <f t="shared" ref="N38" si="24">SUM(L38,J38,H38)</f>
        <v>0</v>
      </c>
      <c r="O38" s="221">
        <f t="shared" ref="O38" si="25">SUM(M38,K38,I38)</f>
        <v>0</v>
      </c>
      <c r="P38" s="297" t="str">
        <f>"제"&amp;VLOOKUP($A38,일위대가목록!$A:$N,2,FALSE)&amp;"호표"</f>
        <v>제24호표</v>
      </c>
      <c r="Q38" s="158"/>
    </row>
    <row r="39" spans="1:17" s="70" customFormat="1" ht="20.100000000000001" customHeight="1">
      <c r="A39" s="71" t="str">
        <f t="shared" si="7"/>
        <v>수성페인트(뿜칠)벽면, 2회</v>
      </c>
      <c r="B39" s="355"/>
      <c r="C39" s="365"/>
      <c r="D39" s="363" t="str">
        <f>수량산출!D29</f>
        <v>수성페인트(뿜칠)</v>
      </c>
      <c r="E39" s="363" t="str">
        <f>수량산출!E29</f>
        <v>벽면, 2회</v>
      </c>
      <c r="F39" s="212" t="s">
        <v>283</v>
      </c>
      <c r="G39" s="358">
        <f>수량산출!K29</f>
        <v>73.290000000000006</v>
      </c>
      <c r="H39" s="296">
        <f>VLOOKUP($A39,일위대가목록!$A:$N,6,FALSE)</f>
        <v>0</v>
      </c>
      <c r="I39" s="221">
        <f t="shared" si="17"/>
        <v>0</v>
      </c>
      <c r="J39" s="296">
        <f>VLOOKUP($A39,일위대가목록!$A:$N,8,FALSE)</f>
        <v>0</v>
      </c>
      <c r="K39" s="221">
        <f t="shared" si="18"/>
        <v>0</v>
      </c>
      <c r="L39" s="296">
        <f>VLOOKUP($A39,일위대가목록!$A:$N,10,FALSE)</f>
        <v>0</v>
      </c>
      <c r="M39" s="221">
        <f t="shared" ref="M39:M42" si="26">INT(G39*L39)</f>
        <v>0</v>
      </c>
      <c r="N39" s="296">
        <f t="shared" si="19"/>
        <v>0</v>
      </c>
      <c r="O39" s="221">
        <f t="shared" si="20"/>
        <v>0</v>
      </c>
      <c r="P39" s="297" t="str">
        <f>"제"&amp;VLOOKUP($A39,일위대가목록!$A:$N,2,FALSE)&amp;"호표"</f>
        <v>제26호표</v>
      </c>
      <c r="Q39" s="159"/>
    </row>
    <row r="40" spans="1:17" s="70" customFormat="1" ht="20.100000000000001" customHeight="1">
      <c r="A40" s="71" t="str">
        <f t="shared" si="7"/>
        <v>2-2-2, 트러스0</v>
      </c>
      <c r="B40" s="355"/>
      <c r="C40" s="365"/>
      <c r="D40" s="372" t="str">
        <f>수량산출!D30</f>
        <v>2-2-2, 트러스</v>
      </c>
      <c r="E40" s="363">
        <f>수량산출!E30</f>
        <v>0</v>
      </c>
      <c r="F40" s="212"/>
      <c r="G40" s="358"/>
      <c r="H40" s="296"/>
      <c r="I40" s="221"/>
      <c r="J40" s="296"/>
      <c r="K40" s="221"/>
      <c r="L40" s="296"/>
      <c r="M40" s="221"/>
      <c r="N40" s="296"/>
      <c r="O40" s="221"/>
      <c r="P40" s="297"/>
      <c r="Q40" s="159"/>
    </row>
    <row r="41" spans="1:17" s="70" customFormat="1" ht="20.100000000000001" customHeight="1">
      <c r="A41" s="71" t="str">
        <f t="shared" ref="A41" si="27">CONCATENATE(D41,E41)</f>
        <v>목조 벽체틀(R)30*30, @450</v>
      </c>
      <c r="B41" s="355"/>
      <c r="C41" s="365"/>
      <c r="D41" s="363" t="str">
        <f>수량산출!D31</f>
        <v>목조 벽체틀(R)</v>
      </c>
      <c r="E41" s="363" t="str">
        <f>수량산출!E31</f>
        <v>30*30, @450</v>
      </c>
      <c r="F41" s="212" t="s">
        <v>283</v>
      </c>
      <c r="G41" s="358">
        <f>수량산출!K31</f>
        <v>7.91</v>
      </c>
      <c r="H41" s="296">
        <f>VLOOKUP($A41,일위대가목록!$A:$N,6,FALSE)</f>
        <v>0</v>
      </c>
      <c r="I41" s="221">
        <f t="shared" ref="I41" si="28">INT(G41*H41)</f>
        <v>0</v>
      </c>
      <c r="J41" s="296">
        <f>VLOOKUP($A41,일위대가목록!$A:$N,8,FALSE)</f>
        <v>0</v>
      </c>
      <c r="K41" s="221">
        <f t="shared" ref="K41" si="29">INT(G41*J41)</f>
        <v>0</v>
      </c>
      <c r="L41" s="296">
        <f>VLOOKUP($A41,일위대가목록!$A:$N,10,FALSE)</f>
        <v>0</v>
      </c>
      <c r="M41" s="221">
        <f t="shared" ref="M41" si="30">INT(G41*L41)</f>
        <v>0</v>
      </c>
      <c r="N41" s="296">
        <f t="shared" ref="N41" si="31">SUM(L41,J41,H41)</f>
        <v>0</v>
      </c>
      <c r="O41" s="221">
        <f t="shared" ref="O41" si="32">SUM(M41,K41,I41)</f>
        <v>0</v>
      </c>
      <c r="P41" s="297" t="str">
        <f>"제"&amp;VLOOKUP($A41,일위대가목록!$A:$N,2,FALSE)&amp;"호표"</f>
        <v>제5호표</v>
      </c>
      <c r="Q41" s="159"/>
    </row>
    <row r="42" spans="1:17" s="70" customFormat="1" ht="20.100000000000001" customHeight="1">
      <c r="A42" s="71" t="str">
        <f t="shared" ref="A42" si="33">CONCATENATE(D42,E42)</f>
        <v>합판 설치T=8.5mm*3겹</v>
      </c>
      <c r="B42" s="355"/>
      <c r="C42" s="365"/>
      <c r="D42" s="363" t="str">
        <f>수량산출!D32</f>
        <v>합판 설치</v>
      </c>
      <c r="E42" s="363" t="str">
        <f>수량산출!E32</f>
        <v>T=8.5mm*3겹</v>
      </c>
      <c r="F42" s="212" t="s">
        <v>283</v>
      </c>
      <c r="G42" s="358">
        <f>수량산출!K32</f>
        <v>4.55</v>
      </c>
      <c r="H42" s="296">
        <f>VLOOKUP($A42,일위대가목록!$A:$N,6,FALSE)</f>
        <v>0</v>
      </c>
      <c r="I42" s="221">
        <f t="shared" si="17"/>
        <v>0</v>
      </c>
      <c r="J42" s="296">
        <f>VLOOKUP($A42,일위대가목록!$A:$N,8,FALSE)</f>
        <v>0</v>
      </c>
      <c r="K42" s="221">
        <f t="shared" si="18"/>
        <v>0</v>
      </c>
      <c r="L42" s="296">
        <f>VLOOKUP($A42,일위대가목록!$A:$N,10,FALSE)</f>
        <v>0</v>
      </c>
      <c r="M42" s="221">
        <f t="shared" si="26"/>
        <v>0</v>
      </c>
      <c r="N42" s="296">
        <f t="shared" si="19"/>
        <v>0</v>
      </c>
      <c r="O42" s="221">
        <f t="shared" si="20"/>
        <v>0</v>
      </c>
      <c r="P42" s="297" t="str">
        <f>"제"&amp;VLOOKUP($A42,일위대가목록!$A:$N,2,FALSE)&amp;"호표"</f>
        <v>제9호표</v>
      </c>
      <c r="Q42" s="159"/>
    </row>
    <row r="43" spans="1:17" s="70" customFormat="1" ht="20.100000000000001" customHeight="1">
      <c r="A43" s="71" t="str">
        <f t="shared" ref="A43:A59" si="34">CONCATENATE(D43,E43)</f>
        <v>암막천설치</v>
      </c>
      <c r="B43" s="355"/>
      <c r="C43" s="365"/>
      <c r="D43" s="363" t="str">
        <f>수량산출!D33</f>
        <v>암막천</v>
      </c>
      <c r="E43" s="363" t="str">
        <f>수량산출!E33</f>
        <v>설치</v>
      </c>
      <c r="F43" s="212" t="s">
        <v>283</v>
      </c>
      <c r="G43" s="358">
        <f>수량산출!K33</f>
        <v>35.28</v>
      </c>
      <c r="H43" s="296">
        <f>VLOOKUP($A43,일위대가목록!$A:$N,6,FALSE)</f>
        <v>0</v>
      </c>
      <c r="I43" s="221">
        <f t="shared" si="17"/>
        <v>0</v>
      </c>
      <c r="J43" s="296">
        <f>VLOOKUP($A43,일위대가목록!$A:$N,8,FALSE)</f>
        <v>0</v>
      </c>
      <c r="K43" s="221">
        <f t="shared" si="18"/>
        <v>0</v>
      </c>
      <c r="L43" s="296">
        <f>VLOOKUP($A43,일위대가목록!$A:$N,10,FALSE)</f>
        <v>0</v>
      </c>
      <c r="M43" s="221">
        <f t="shared" ref="M43:M44" si="35">INT(G43*L43)</f>
        <v>0</v>
      </c>
      <c r="N43" s="296">
        <f t="shared" si="19"/>
        <v>0</v>
      </c>
      <c r="O43" s="221">
        <f t="shared" si="20"/>
        <v>0</v>
      </c>
      <c r="P43" s="297" t="str">
        <f>"제"&amp;VLOOKUP($A43,일위대가목록!$A:$N,2,FALSE)&amp;"호표"</f>
        <v>제14호표</v>
      </c>
      <c r="Q43" s="159"/>
    </row>
    <row r="44" spans="1:17" s="70" customFormat="1" ht="20.100000000000001" customHeight="1">
      <c r="A44" s="71" t="str">
        <f t="shared" si="34"/>
        <v>구조체 연결부목수평,수직, H400</v>
      </c>
      <c r="B44" s="355"/>
      <c r="C44" s="365"/>
      <c r="D44" s="363" t="str">
        <f>수량산출!D34</f>
        <v>구조체 연결부목</v>
      </c>
      <c r="E44" s="363" t="str">
        <f>수량산출!E34</f>
        <v>수평,수직, H400</v>
      </c>
      <c r="F44" s="212" t="s">
        <v>579</v>
      </c>
      <c r="G44" s="358">
        <f>수량산출!K34</f>
        <v>31</v>
      </c>
      <c r="H44" s="290">
        <f>VLOOKUP($A44,단가표!$A:$O,14,FALSE)</f>
        <v>0</v>
      </c>
      <c r="I44" s="221">
        <f t="shared" si="17"/>
        <v>0</v>
      </c>
      <c r="J44" s="223"/>
      <c r="K44" s="221">
        <f t="shared" si="18"/>
        <v>0</v>
      </c>
      <c r="L44" s="223"/>
      <c r="M44" s="221">
        <f t="shared" si="35"/>
        <v>0</v>
      </c>
      <c r="N44" s="296">
        <f t="shared" si="19"/>
        <v>0</v>
      </c>
      <c r="O44" s="221">
        <f t="shared" si="20"/>
        <v>0</v>
      </c>
      <c r="P44" s="291" t="str">
        <f>"단가표"&amp;VLOOKUP($A44,단가표!$A:$B,2,FALSE)</f>
        <v>단가표14</v>
      </c>
      <c r="Q44" s="159"/>
    </row>
    <row r="45" spans="1:17" s="70" customFormat="1" ht="20.100000000000001" customHeight="1">
      <c r="A45" s="71" t="str">
        <f t="shared" si="34"/>
        <v>PROJECTOR BRACKET천정형</v>
      </c>
      <c r="B45" s="357"/>
      <c r="C45" s="355"/>
      <c r="D45" s="363" t="str">
        <f>수량산출!D35</f>
        <v>PROJECTOR BRACKET</v>
      </c>
      <c r="E45" s="363" t="str">
        <f>수량산출!E35</f>
        <v>천정형</v>
      </c>
      <c r="F45" s="212" t="s">
        <v>579</v>
      </c>
      <c r="G45" s="358">
        <f>수량산출!K35</f>
        <v>1</v>
      </c>
      <c r="H45" s="296">
        <f>VLOOKUP($A45,일위대가목록!$A:$N,6,FALSE)</f>
        <v>0</v>
      </c>
      <c r="I45" s="221">
        <f t="shared" si="17"/>
        <v>0</v>
      </c>
      <c r="J45" s="296">
        <f>VLOOKUP($A45,일위대가목록!$A:$N,8,FALSE)</f>
        <v>0</v>
      </c>
      <c r="K45" s="221">
        <f t="shared" si="18"/>
        <v>0</v>
      </c>
      <c r="L45" s="296">
        <f>VLOOKUP($A45,일위대가목록!$A:$N,10,FALSE)</f>
        <v>0</v>
      </c>
      <c r="M45" s="221">
        <f t="shared" ref="M45:M51" si="36">INT(G45*L45)</f>
        <v>0</v>
      </c>
      <c r="N45" s="296">
        <f t="shared" si="19"/>
        <v>0</v>
      </c>
      <c r="O45" s="221">
        <f t="shared" si="20"/>
        <v>0</v>
      </c>
      <c r="P45" s="297" t="str">
        <f>"제"&amp;VLOOKUP($A45,일위대가목록!$A:$N,2,FALSE)&amp;"호표"</f>
        <v>제30호표</v>
      </c>
      <c r="Q45" s="159"/>
    </row>
    <row r="46" spans="1:17" s="70" customFormat="1" ht="20.100000000000001" customHeight="1">
      <c r="A46" s="71" t="str">
        <f t="shared" si="34"/>
        <v>2-2-3, 영상판,버팀판</v>
      </c>
      <c r="B46" s="357"/>
      <c r="C46" s="355"/>
      <c r="D46" s="372" t="str">
        <f>수량산출!D36</f>
        <v>2-2-3, 영상판,버팀판</v>
      </c>
      <c r="E46" s="363"/>
      <c r="F46" s="212"/>
      <c r="G46" s="358"/>
      <c r="H46" s="296"/>
      <c r="I46" s="221"/>
      <c r="J46" s="296"/>
      <c r="K46" s="221"/>
      <c r="L46" s="296"/>
      <c r="M46" s="221"/>
      <c r="N46" s="296"/>
      <c r="O46" s="221"/>
      <c r="P46" s="297"/>
      <c r="Q46" s="159"/>
    </row>
    <row r="47" spans="1:17" s="70" customFormat="1" ht="20.100000000000001" customHeight="1">
      <c r="A47" s="71" t="str">
        <f t="shared" si="34"/>
        <v>목조 벽체틀(S)82*30, @450</v>
      </c>
      <c r="B47" s="357"/>
      <c r="C47" s="355"/>
      <c r="D47" s="363" t="str">
        <f>수량산출!D37</f>
        <v>목조 벽체틀(S)</v>
      </c>
      <c r="E47" s="363" t="str">
        <f>수량산출!E37</f>
        <v>82*30, @450</v>
      </c>
      <c r="F47" s="212" t="s">
        <v>283</v>
      </c>
      <c r="G47" s="358">
        <f>수량산출!K37</f>
        <v>6.4</v>
      </c>
      <c r="H47" s="296">
        <f>VLOOKUP($A47,일위대가목록!$A:$N,6,FALSE)</f>
        <v>0</v>
      </c>
      <c r="I47" s="221">
        <f t="shared" si="17"/>
        <v>0</v>
      </c>
      <c r="J47" s="296">
        <f>VLOOKUP($A47,일위대가목록!$A:$N,8,FALSE)</f>
        <v>0</v>
      </c>
      <c r="K47" s="221">
        <f t="shared" si="18"/>
        <v>0</v>
      </c>
      <c r="L47" s="296">
        <f>VLOOKUP($A47,일위대가목록!$A:$N,10,FALSE)</f>
        <v>0</v>
      </c>
      <c r="M47" s="221">
        <f t="shared" si="36"/>
        <v>0</v>
      </c>
      <c r="N47" s="296">
        <f t="shared" si="19"/>
        <v>0</v>
      </c>
      <c r="O47" s="221">
        <f t="shared" si="20"/>
        <v>0</v>
      </c>
      <c r="P47" s="297" t="str">
        <f>"제"&amp;VLOOKUP($A47,일위대가목록!$A:$N,2,FALSE)&amp;"호표"</f>
        <v>제6호표</v>
      </c>
      <c r="Q47" s="159"/>
    </row>
    <row r="48" spans="1:17" s="70" customFormat="1" ht="20.100000000000001" customHeight="1">
      <c r="A48" s="71" t="str">
        <f t="shared" si="34"/>
        <v>MDF판 붙임T=9.0mm*2PLY</v>
      </c>
      <c r="B48" s="366"/>
      <c r="C48" s="367"/>
      <c r="D48" s="363" t="str">
        <f>수량산출!D38</f>
        <v>MDF판 붙임</v>
      </c>
      <c r="E48" s="363" t="str">
        <f>수량산출!E38</f>
        <v>T=9.0mm*2PLY</v>
      </c>
      <c r="F48" s="212" t="s">
        <v>283</v>
      </c>
      <c r="G48" s="358">
        <f>수량산출!K38</f>
        <v>12.8</v>
      </c>
      <c r="H48" s="296">
        <f>VLOOKUP($A48,일위대가목록!$A:$N,6,FALSE)</f>
        <v>0</v>
      </c>
      <c r="I48" s="221">
        <f t="shared" si="17"/>
        <v>0</v>
      </c>
      <c r="J48" s="296">
        <f>VLOOKUP($A48,일위대가목록!$A:$N,8,FALSE)</f>
        <v>0</v>
      </c>
      <c r="K48" s="221">
        <f t="shared" si="18"/>
        <v>0</v>
      </c>
      <c r="L48" s="296">
        <f>VLOOKUP($A48,일위대가목록!$A:$N,10,FALSE)</f>
        <v>0</v>
      </c>
      <c r="M48" s="221">
        <f t="shared" si="36"/>
        <v>0</v>
      </c>
      <c r="N48" s="296">
        <f t="shared" si="19"/>
        <v>0</v>
      </c>
      <c r="O48" s="221">
        <f t="shared" si="20"/>
        <v>0</v>
      </c>
      <c r="P48" s="297" t="str">
        <f>"제"&amp;VLOOKUP($A48,일위대가목록!$A:$N,2,FALSE)&amp;"호표"</f>
        <v>제11호표</v>
      </c>
      <c r="Q48" s="159"/>
    </row>
    <row r="49" spans="1:17" s="70" customFormat="1" ht="20.100000000000001" customHeight="1">
      <c r="A49" s="71" t="str">
        <f t="shared" si="34"/>
        <v>바탕만들기보드면,줄퍼티</v>
      </c>
      <c r="B49" s="366"/>
      <c r="C49" s="367"/>
      <c r="D49" s="363" t="str">
        <f>수량산출!D39</f>
        <v>바탕만들기</v>
      </c>
      <c r="E49" s="363" t="str">
        <f>수량산출!E39</f>
        <v>보드면,줄퍼티</v>
      </c>
      <c r="F49" s="212" t="s">
        <v>283</v>
      </c>
      <c r="G49" s="358">
        <f>수량산출!K39</f>
        <v>12.8</v>
      </c>
      <c r="H49" s="296">
        <f>VLOOKUP($A49,일위대가목록!$A:$N,6,FALSE)</f>
        <v>0</v>
      </c>
      <c r="I49" s="221">
        <f t="shared" ref="I49:I51" si="37">INT(G49*H49)</f>
        <v>0</v>
      </c>
      <c r="J49" s="296">
        <f>VLOOKUP($A49,일위대가목록!$A:$N,8,FALSE)</f>
        <v>0</v>
      </c>
      <c r="K49" s="221">
        <f t="shared" ref="K49:K51" si="38">INT(G49*J49)</f>
        <v>0</v>
      </c>
      <c r="L49" s="296">
        <f>VLOOKUP($A49,일위대가목록!$A:$N,10,FALSE)</f>
        <v>0</v>
      </c>
      <c r="M49" s="221">
        <f t="shared" si="36"/>
        <v>0</v>
      </c>
      <c r="N49" s="296">
        <f t="shared" ref="N49:N51" si="39">SUM(L49,J49,H49)</f>
        <v>0</v>
      </c>
      <c r="O49" s="221">
        <f t="shared" ref="O49:O51" si="40">SUM(M49,K49,I49)</f>
        <v>0</v>
      </c>
      <c r="P49" s="297" t="str">
        <f>"제"&amp;VLOOKUP($A49,일위대가목록!$A:$N,2,FALSE)&amp;"호표"</f>
        <v>제24호표</v>
      </c>
      <c r="Q49" s="159"/>
    </row>
    <row r="50" spans="1:17" s="70" customFormat="1" ht="20.100000000000001" customHeight="1">
      <c r="A50" s="71" t="str">
        <f t="shared" si="34"/>
        <v>수성페인트(뿜칠)벽면, 2회</v>
      </c>
      <c r="B50" s="366"/>
      <c r="C50" s="367"/>
      <c r="D50" s="363" t="str">
        <f>수량산출!D40</f>
        <v>수성페인트(뿜칠)</v>
      </c>
      <c r="E50" s="363" t="str">
        <f>수량산출!E40</f>
        <v>벽면, 2회</v>
      </c>
      <c r="F50" s="212" t="s">
        <v>283</v>
      </c>
      <c r="G50" s="358">
        <f>수량산출!K40</f>
        <v>12.8</v>
      </c>
      <c r="H50" s="296">
        <f>VLOOKUP($A50,일위대가목록!$A:$N,6,FALSE)</f>
        <v>0</v>
      </c>
      <c r="I50" s="221">
        <f t="shared" si="37"/>
        <v>0</v>
      </c>
      <c r="J50" s="296">
        <f>VLOOKUP($A50,일위대가목록!$A:$N,8,FALSE)</f>
        <v>0</v>
      </c>
      <c r="K50" s="221">
        <f t="shared" si="38"/>
        <v>0</v>
      </c>
      <c r="L50" s="296">
        <f>VLOOKUP($A50,일위대가목록!$A:$N,10,FALSE)</f>
        <v>0</v>
      </c>
      <c r="M50" s="221">
        <f t="shared" si="36"/>
        <v>0</v>
      </c>
      <c r="N50" s="296">
        <f t="shared" si="39"/>
        <v>0</v>
      </c>
      <c r="O50" s="221">
        <f t="shared" si="40"/>
        <v>0</v>
      </c>
      <c r="P50" s="297" t="str">
        <f>"제"&amp;VLOOKUP($A50,일위대가목록!$A:$N,2,FALSE)&amp;"호표"</f>
        <v>제26호표</v>
      </c>
      <c r="Q50" s="159"/>
    </row>
    <row r="51" spans="1:17" s="70" customFormat="1" ht="20.100000000000001" customHeight="1">
      <c r="A51" s="71" t="str">
        <f t="shared" si="34"/>
        <v>이동형 스툴R150*400</v>
      </c>
      <c r="B51" s="366"/>
      <c r="C51" s="367"/>
      <c r="D51" s="363" t="str">
        <f>수량산출!D41</f>
        <v>이동형 스툴</v>
      </c>
      <c r="E51" s="363" t="str">
        <f>수량산출!E41</f>
        <v>R150*400</v>
      </c>
      <c r="F51" s="212" t="s">
        <v>584</v>
      </c>
      <c r="G51" s="358">
        <f>수량산출!K41</f>
        <v>6</v>
      </c>
      <c r="H51" s="290">
        <f>VLOOKUP($A51,단가표!$A:$O,14,FALSE)</f>
        <v>0</v>
      </c>
      <c r="I51" s="221">
        <f t="shared" si="37"/>
        <v>0</v>
      </c>
      <c r="J51" s="223"/>
      <c r="K51" s="221">
        <f t="shared" si="38"/>
        <v>0</v>
      </c>
      <c r="L51" s="223"/>
      <c r="M51" s="221">
        <f t="shared" si="36"/>
        <v>0</v>
      </c>
      <c r="N51" s="296">
        <f t="shared" si="39"/>
        <v>0</v>
      </c>
      <c r="O51" s="221">
        <f t="shared" si="40"/>
        <v>0</v>
      </c>
      <c r="P51" s="291" t="str">
        <f>"단가표"&amp;VLOOKUP($A51,단가표!$A:$B,2,FALSE)</f>
        <v>단가표47</v>
      </c>
      <c r="Q51" s="159"/>
    </row>
    <row r="52" spans="1:17" s="70" customFormat="1" ht="20.100000000000001" customHeight="1">
      <c r="A52" s="71" t="str">
        <f t="shared" ref="A52:A56" si="41">CONCATENATE(D52,E52)</f>
        <v>2-2-4, 테이블</v>
      </c>
      <c r="B52" s="357"/>
      <c r="C52" s="355"/>
      <c r="D52" s="372" t="str">
        <f>수량산출!D42</f>
        <v>2-2-4, 테이블</v>
      </c>
      <c r="E52" s="363"/>
      <c r="F52" s="212"/>
      <c r="G52" s="358"/>
      <c r="H52" s="296"/>
      <c r="I52" s="221"/>
      <c r="J52" s="296"/>
      <c r="K52" s="221"/>
      <c r="L52" s="296"/>
      <c r="M52" s="221"/>
      <c r="N52" s="296"/>
      <c r="O52" s="221"/>
      <c r="P52" s="297"/>
      <c r="Q52" s="159"/>
    </row>
    <row r="53" spans="1:17" s="70" customFormat="1" ht="20.100000000000001" customHeight="1">
      <c r="A53" s="71" t="str">
        <f t="shared" si="41"/>
        <v>목조 벽체틀(R)30*30, @450</v>
      </c>
      <c r="B53" s="357"/>
      <c r="C53" s="355"/>
      <c r="D53" s="363" t="str">
        <f>수량산출!D43</f>
        <v>목조 벽체틀(R)</v>
      </c>
      <c r="E53" s="363" t="str">
        <f>수량산출!E43</f>
        <v>30*30, @450</v>
      </c>
      <c r="F53" s="212" t="s">
        <v>283</v>
      </c>
      <c r="G53" s="358">
        <f>수량산출!K43</f>
        <v>4.87</v>
      </c>
      <c r="H53" s="296">
        <f>VLOOKUP($A53,일위대가목록!$A:$N,6,FALSE)</f>
        <v>0</v>
      </c>
      <c r="I53" s="221">
        <f t="shared" ref="I53:I56" si="42">INT(G53*H53)</f>
        <v>0</v>
      </c>
      <c r="J53" s="296">
        <f>VLOOKUP($A53,일위대가목록!$A:$N,8,FALSE)</f>
        <v>0</v>
      </c>
      <c r="K53" s="221">
        <f t="shared" ref="K53:K56" si="43">INT(G53*J53)</f>
        <v>0</v>
      </c>
      <c r="L53" s="296">
        <f>VLOOKUP($A53,일위대가목록!$A:$N,10,FALSE)</f>
        <v>0</v>
      </c>
      <c r="M53" s="221">
        <f t="shared" ref="M53:M56" si="44">INT(G53*L53)</f>
        <v>0</v>
      </c>
      <c r="N53" s="296">
        <f t="shared" ref="N53:N56" si="45">SUM(L53,J53,H53)</f>
        <v>0</v>
      </c>
      <c r="O53" s="221">
        <f t="shared" ref="O53:O56" si="46">SUM(M53,K53,I53)</f>
        <v>0</v>
      </c>
      <c r="P53" s="297" t="str">
        <f>"제"&amp;VLOOKUP($A53,일위대가목록!$A:$N,2,FALSE)&amp;"호표"</f>
        <v>제5호표</v>
      </c>
      <c r="Q53" s="159"/>
    </row>
    <row r="54" spans="1:17" s="70" customFormat="1" ht="20.100000000000001" customHeight="1">
      <c r="A54" s="71" t="str">
        <f t="shared" si="41"/>
        <v>MDF판 붙임T=9.0mm*2PLY</v>
      </c>
      <c r="B54" s="366"/>
      <c r="C54" s="367"/>
      <c r="D54" s="363" t="str">
        <f>수량산출!D44</f>
        <v>MDF판 붙임</v>
      </c>
      <c r="E54" s="363" t="str">
        <f>수량산출!E44</f>
        <v>T=9.0mm*2PLY</v>
      </c>
      <c r="F54" s="212" t="s">
        <v>283</v>
      </c>
      <c r="G54" s="358">
        <f>수량산출!K44</f>
        <v>2.2000000000000002</v>
      </c>
      <c r="H54" s="296">
        <f>VLOOKUP($A54,일위대가목록!$A:$N,6,FALSE)</f>
        <v>0</v>
      </c>
      <c r="I54" s="221">
        <f t="shared" si="42"/>
        <v>0</v>
      </c>
      <c r="J54" s="296">
        <f>VLOOKUP($A54,일위대가목록!$A:$N,8,FALSE)</f>
        <v>0</v>
      </c>
      <c r="K54" s="221">
        <f t="shared" si="43"/>
        <v>0</v>
      </c>
      <c r="L54" s="296">
        <f>VLOOKUP($A54,일위대가목록!$A:$N,10,FALSE)</f>
        <v>0</v>
      </c>
      <c r="M54" s="221">
        <f t="shared" si="44"/>
        <v>0</v>
      </c>
      <c r="N54" s="296">
        <f t="shared" si="45"/>
        <v>0</v>
      </c>
      <c r="O54" s="221">
        <f t="shared" si="46"/>
        <v>0</v>
      </c>
      <c r="P54" s="297" t="str">
        <f>"제"&amp;VLOOKUP($A54,일위대가목록!$A:$N,2,FALSE)&amp;"호표"</f>
        <v>제11호표</v>
      </c>
      <c r="Q54" s="159"/>
    </row>
    <row r="55" spans="1:17" s="70" customFormat="1" ht="20.100000000000001" customHeight="1">
      <c r="A55" s="71" t="str">
        <f t="shared" si="41"/>
        <v>바탕만들기보드면,줄퍼티</v>
      </c>
      <c r="B55" s="366"/>
      <c r="C55" s="367"/>
      <c r="D55" s="363" t="str">
        <f>수량산출!D45</f>
        <v>바탕만들기</v>
      </c>
      <c r="E55" s="363" t="str">
        <f>수량산출!E45</f>
        <v>보드면,줄퍼티</v>
      </c>
      <c r="F55" s="212" t="s">
        <v>283</v>
      </c>
      <c r="G55" s="358">
        <f>수량산출!K45</f>
        <v>2.2000000000000002</v>
      </c>
      <c r="H55" s="296">
        <f>VLOOKUP($A55,일위대가목록!$A:$N,6,FALSE)</f>
        <v>0</v>
      </c>
      <c r="I55" s="221">
        <f t="shared" si="42"/>
        <v>0</v>
      </c>
      <c r="J55" s="296">
        <f>VLOOKUP($A55,일위대가목록!$A:$N,8,FALSE)</f>
        <v>0</v>
      </c>
      <c r="K55" s="221">
        <f t="shared" si="43"/>
        <v>0</v>
      </c>
      <c r="L55" s="296">
        <f>VLOOKUP($A55,일위대가목록!$A:$N,10,FALSE)</f>
        <v>0</v>
      </c>
      <c r="M55" s="221">
        <f t="shared" si="44"/>
        <v>0</v>
      </c>
      <c r="N55" s="296">
        <f t="shared" si="45"/>
        <v>0</v>
      </c>
      <c r="O55" s="221">
        <f t="shared" si="46"/>
        <v>0</v>
      </c>
      <c r="P55" s="297" t="str">
        <f>"제"&amp;VLOOKUP($A55,일위대가목록!$A:$N,2,FALSE)&amp;"호표"</f>
        <v>제24호표</v>
      </c>
      <c r="Q55" s="159"/>
    </row>
    <row r="56" spans="1:17" s="70" customFormat="1" ht="20.100000000000001" customHeight="1">
      <c r="A56" s="71" t="str">
        <f t="shared" si="41"/>
        <v>수성페인트(뿜칠)벽면, 2회</v>
      </c>
      <c r="B56" s="366"/>
      <c r="C56" s="367"/>
      <c r="D56" s="363" t="str">
        <f>수량산출!D46</f>
        <v>수성페인트(뿜칠)</v>
      </c>
      <c r="E56" s="363" t="str">
        <f>수량산출!E46</f>
        <v>벽면, 2회</v>
      </c>
      <c r="F56" s="212" t="s">
        <v>283</v>
      </c>
      <c r="G56" s="358">
        <f>수량산출!K46</f>
        <v>2.2000000000000002</v>
      </c>
      <c r="H56" s="296">
        <f>VLOOKUP($A56,일위대가목록!$A:$N,6,FALSE)</f>
        <v>0</v>
      </c>
      <c r="I56" s="221">
        <f t="shared" si="42"/>
        <v>0</v>
      </c>
      <c r="J56" s="296">
        <f>VLOOKUP($A56,일위대가목록!$A:$N,8,FALSE)</f>
        <v>0</v>
      </c>
      <c r="K56" s="221">
        <f t="shared" si="43"/>
        <v>0</v>
      </c>
      <c r="L56" s="296">
        <f>VLOOKUP($A56,일위대가목록!$A:$N,10,FALSE)</f>
        <v>0</v>
      </c>
      <c r="M56" s="221">
        <f t="shared" si="44"/>
        <v>0</v>
      </c>
      <c r="N56" s="296">
        <f t="shared" si="45"/>
        <v>0</v>
      </c>
      <c r="O56" s="221">
        <f t="shared" si="46"/>
        <v>0</v>
      </c>
      <c r="P56" s="297" t="str">
        <f>"제"&amp;VLOOKUP($A56,일위대가목록!$A:$N,2,FALSE)&amp;"호표"</f>
        <v>제26호표</v>
      </c>
      <c r="Q56" s="159"/>
    </row>
    <row r="57" spans="1:17" s="70" customFormat="1" ht="20.100000000000001" customHeight="1">
      <c r="A57" s="71" t="str">
        <f t="shared" si="34"/>
        <v/>
      </c>
      <c r="B57" s="366"/>
      <c r="C57" s="367"/>
      <c r="D57" s="363"/>
      <c r="E57" s="363"/>
      <c r="F57" s="212"/>
      <c r="G57" s="358"/>
      <c r="H57" s="290"/>
      <c r="I57" s="221"/>
      <c r="J57" s="223"/>
      <c r="K57" s="221"/>
      <c r="L57" s="223"/>
      <c r="M57" s="221"/>
      <c r="N57" s="296"/>
      <c r="O57" s="221"/>
      <c r="P57" s="291"/>
      <c r="Q57" s="159"/>
    </row>
    <row r="58" spans="1:17" s="78" customFormat="1" ht="20.100000000000001" customHeight="1">
      <c r="A58" s="71" t="str">
        <f t="shared" si="34"/>
        <v>소계</v>
      </c>
      <c r="B58" s="365"/>
      <c r="C58" s="367"/>
      <c r="D58" s="363"/>
      <c r="E58" s="362" t="s">
        <v>267</v>
      </c>
      <c r="F58" s="212"/>
      <c r="G58" s="358"/>
      <c r="H58" s="296"/>
      <c r="I58" s="221">
        <f>SUM(I35:I57)</f>
        <v>0</v>
      </c>
      <c r="J58" s="296"/>
      <c r="K58" s="221">
        <f>SUM(K35:K57)</f>
        <v>0</v>
      </c>
      <c r="L58" s="296"/>
      <c r="M58" s="221">
        <f>SUM(M35:M57)</f>
        <v>0</v>
      </c>
      <c r="N58" s="296"/>
      <c r="O58" s="221">
        <f>SUM(O35:O57)</f>
        <v>0</v>
      </c>
      <c r="P58" s="297"/>
      <c r="Q58" s="161"/>
    </row>
    <row r="59" spans="1:17" s="78" customFormat="1" ht="20.100000000000001" customHeight="1">
      <c r="A59" s="71" t="str">
        <f t="shared" si="34"/>
        <v/>
      </c>
      <c r="B59" s="365"/>
      <c r="C59" s="367"/>
      <c r="D59" s="363"/>
      <c r="E59" s="363"/>
      <c r="F59" s="212"/>
      <c r="G59" s="358"/>
      <c r="H59" s="296"/>
      <c r="I59" s="221"/>
      <c r="J59" s="296"/>
      <c r="K59" s="221"/>
      <c r="L59" s="296"/>
      <c r="M59" s="221"/>
      <c r="N59" s="296"/>
      <c r="O59" s="221"/>
      <c r="P59" s="297"/>
      <c r="Q59" s="161"/>
    </row>
    <row r="60" spans="1:17" s="78" customFormat="1" ht="20.100000000000001" customHeight="1">
      <c r="A60" s="71"/>
      <c r="B60" s="365"/>
      <c r="C60" s="367"/>
      <c r="D60" s="363"/>
      <c r="E60" s="363"/>
      <c r="F60" s="212"/>
      <c r="G60" s="358"/>
      <c r="H60" s="296"/>
      <c r="I60" s="221"/>
      <c r="J60" s="296"/>
      <c r="K60" s="221"/>
      <c r="L60" s="296"/>
      <c r="M60" s="221"/>
      <c r="N60" s="296"/>
      <c r="O60" s="221"/>
      <c r="P60" s="297"/>
      <c r="Q60" s="161"/>
    </row>
    <row r="61" spans="1:17" s="78" customFormat="1" ht="20.100000000000001" customHeight="1">
      <c r="A61" s="71"/>
      <c r="B61" s="365"/>
      <c r="C61" s="367"/>
      <c r="D61" s="363"/>
      <c r="E61" s="363"/>
      <c r="F61" s="212"/>
      <c r="G61" s="358"/>
      <c r="H61" s="296"/>
      <c r="I61" s="221"/>
      <c r="J61" s="296"/>
      <c r="K61" s="221"/>
      <c r="L61" s="296"/>
      <c r="M61" s="221"/>
      <c r="N61" s="296"/>
      <c r="O61" s="221"/>
      <c r="P61" s="297"/>
      <c r="Q61" s="161"/>
    </row>
    <row r="62" spans="1:17" s="78" customFormat="1" ht="20.100000000000001" customHeight="1">
      <c r="A62" s="71"/>
      <c r="B62" s="365"/>
      <c r="C62" s="367"/>
      <c r="D62" s="363"/>
      <c r="E62" s="363"/>
      <c r="F62" s="212"/>
      <c r="G62" s="358"/>
      <c r="H62" s="296"/>
      <c r="I62" s="221"/>
      <c r="J62" s="296"/>
      <c r="K62" s="221"/>
      <c r="L62" s="296"/>
      <c r="M62" s="221"/>
      <c r="N62" s="296"/>
      <c r="O62" s="221"/>
      <c r="P62" s="297"/>
      <c r="Q62" s="161"/>
    </row>
    <row r="63" spans="1:17" s="78" customFormat="1" ht="20.100000000000001" customHeight="1">
      <c r="A63" s="71"/>
      <c r="B63" s="365"/>
      <c r="C63" s="367"/>
      <c r="D63" s="363"/>
      <c r="E63" s="363"/>
      <c r="F63" s="212"/>
      <c r="G63" s="358"/>
      <c r="H63" s="296"/>
      <c r="I63" s="221"/>
      <c r="J63" s="296"/>
      <c r="K63" s="221"/>
      <c r="L63" s="296"/>
      <c r="M63" s="221"/>
      <c r="N63" s="296"/>
      <c r="O63" s="221"/>
      <c r="P63" s="297"/>
      <c r="Q63" s="161"/>
    </row>
    <row r="64" spans="1:17" s="78" customFormat="1" ht="20.100000000000001" customHeight="1">
      <c r="A64" s="71"/>
      <c r="B64" s="365"/>
      <c r="C64" s="367"/>
      <c r="D64" s="363"/>
      <c r="E64" s="363"/>
      <c r="F64" s="212"/>
      <c r="G64" s="358"/>
      <c r="H64" s="296"/>
      <c r="I64" s="221"/>
      <c r="J64" s="296"/>
      <c r="K64" s="221"/>
      <c r="L64" s="296"/>
      <c r="M64" s="221"/>
      <c r="N64" s="296"/>
      <c r="O64" s="221"/>
      <c r="P64" s="297"/>
      <c r="Q64" s="161"/>
    </row>
    <row r="65" spans="1:17" s="81" customFormat="1" ht="20.100000000000001" customHeight="1">
      <c r="A65" s="71" t="str">
        <f t="shared" si="7"/>
        <v>사냥과 채집</v>
      </c>
      <c r="B65" s="355">
        <f>수량산출!B60</f>
        <v>0</v>
      </c>
      <c r="C65" s="373" t="str">
        <f>수량산출!C48</f>
        <v>2-3</v>
      </c>
      <c r="D65" s="372" t="str">
        <f>수량산출!D48</f>
        <v>사냥과 채집</v>
      </c>
      <c r="E65" s="363"/>
      <c r="F65" s="357"/>
      <c r="G65" s="358"/>
      <c r="H65" s="290"/>
      <c r="I65" s="215"/>
      <c r="J65" s="359"/>
      <c r="K65" s="215"/>
      <c r="L65" s="359"/>
      <c r="M65" s="215"/>
      <c r="N65" s="359"/>
      <c r="O65" s="215"/>
      <c r="P65" s="360"/>
      <c r="Q65" s="158"/>
    </row>
    <row r="66" spans="1:17" s="70" customFormat="1" ht="20.100000000000001" customHeight="1">
      <c r="A66" s="71" t="str">
        <f t="shared" si="7"/>
        <v>목조 벽체틀(S)82*30, @450</v>
      </c>
      <c r="B66" s="366"/>
      <c r="C66" s="367"/>
      <c r="D66" s="363" t="str">
        <f>수량산출!D49</f>
        <v>목조 벽체틀(S)</v>
      </c>
      <c r="E66" s="363" t="str">
        <f>수량산출!E49</f>
        <v>82*30, @450</v>
      </c>
      <c r="F66" s="212" t="s">
        <v>283</v>
      </c>
      <c r="G66" s="358">
        <f>수량산출!K49</f>
        <v>2.4</v>
      </c>
      <c r="H66" s="296">
        <f>VLOOKUP($A66,일위대가목록!$A:$N,6,FALSE)</f>
        <v>0</v>
      </c>
      <c r="I66" s="221">
        <f t="shared" ref="I66" si="47">INT(G66*H66)</f>
        <v>0</v>
      </c>
      <c r="J66" s="296">
        <f>VLOOKUP($A66,일위대가목록!$A:$N,8,FALSE)</f>
        <v>0</v>
      </c>
      <c r="K66" s="221">
        <f t="shared" ref="K66" si="48">INT(G66*J66)</f>
        <v>0</v>
      </c>
      <c r="L66" s="296">
        <f>VLOOKUP($A66,일위대가목록!$A:$N,10,FALSE)</f>
        <v>0</v>
      </c>
      <c r="M66" s="221">
        <f t="shared" ref="M66" si="49">INT(G66*L66)</f>
        <v>0</v>
      </c>
      <c r="N66" s="296">
        <f t="shared" ref="N66" si="50">SUM(L66,J66,H66)</f>
        <v>0</v>
      </c>
      <c r="O66" s="221">
        <f t="shared" ref="O66" si="51">SUM(M66,K66,I66)</f>
        <v>0</v>
      </c>
      <c r="P66" s="297" t="str">
        <f>"제"&amp;VLOOKUP($A66,일위대가목록!$A:$N,2,FALSE)&amp;"호표"</f>
        <v>제6호표</v>
      </c>
      <c r="Q66" s="159"/>
    </row>
    <row r="67" spans="1:17" s="70" customFormat="1" ht="20.100000000000001" customHeight="1">
      <c r="A67" s="71" t="str">
        <f t="shared" si="7"/>
        <v>목조 벽체틀(S)30*30, @450</v>
      </c>
      <c r="B67" s="366"/>
      <c r="C67" s="367"/>
      <c r="D67" s="363" t="str">
        <f>수량산출!D50</f>
        <v>목조 벽체틀(S)</v>
      </c>
      <c r="E67" s="363" t="str">
        <f>수량산출!E50</f>
        <v>30*30, @450</v>
      </c>
      <c r="F67" s="212" t="s">
        <v>283</v>
      </c>
      <c r="G67" s="358">
        <f>수량산출!K50</f>
        <v>26.71</v>
      </c>
      <c r="H67" s="296">
        <f>VLOOKUP($A67,일위대가목록!$A:$N,6,FALSE)</f>
        <v>0</v>
      </c>
      <c r="I67" s="221">
        <f t="shared" ref="I67:I76" si="52">INT(G67*H67)</f>
        <v>0</v>
      </c>
      <c r="J67" s="296">
        <f>VLOOKUP($A67,일위대가목록!$A:$N,8,FALSE)</f>
        <v>0</v>
      </c>
      <c r="K67" s="221">
        <f t="shared" ref="K67:K76" si="53">INT(G67*J67)</f>
        <v>0</v>
      </c>
      <c r="L67" s="296">
        <f>VLOOKUP($A67,일위대가목록!$A:$N,10,FALSE)</f>
        <v>0</v>
      </c>
      <c r="M67" s="221">
        <f t="shared" ref="M67:M76" si="54">INT(G67*L67)</f>
        <v>0</v>
      </c>
      <c r="N67" s="296">
        <f t="shared" ref="N67:N76" si="55">SUM(L67,J67,H67)</f>
        <v>0</v>
      </c>
      <c r="O67" s="221">
        <f t="shared" ref="O67:O76" si="56">SUM(M67,K67,I67)</f>
        <v>0</v>
      </c>
      <c r="P67" s="297" t="str">
        <f>"제"&amp;VLOOKUP($A67,일위대가목록!$A:$N,2,FALSE)&amp;"호표"</f>
        <v>제4호표</v>
      </c>
      <c r="Q67" s="159"/>
    </row>
    <row r="68" spans="1:17" s="70" customFormat="1" ht="20.100000000000001" customHeight="1">
      <c r="A68" s="71" t="str">
        <f t="shared" si="7"/>
        <v>MDF판 붙임T=9.0mm*2PLY</v>
      </c>
      <c r="B68" s="366"/>
      <c r="C68" s="367"/>
      <c r="D68" s="363" t="str">
        <f>수량산출!D51</f>
        <v>MDF판 붙임</v>
      </c>
      <c r="E68" s="363" t="str">
        <f>수량산출!E51</f>
        <v>T=9.0mm*2PLY</v>
      </c>
      <c r="F68" s="212" t="s">
        <v>283</v>
      </c>
      <c r="G68" s="358">
        <f>수량산출!K51</f>
        <v>24.37</v>
      </c>
      <c r="H68" s="296">
        <f>VLOOKUP($A68,일위대가목록!$A:$N,6,FALSE)</f>
        <v>0</v>
      </c>
      <c r="I68" s="221">
        <f t="shared" si="52"/>
        <v>0</v>
      </c>
      <c r="J68" s="296">
        <f>VLOOKUP($A68,일위대가목록!$A:$N,8,FALSE)</f>
        <v>0</v>
      </c>
      <c r="K68" s="221">
        <f t="shared" si="53"/>
        <v>0</v>
      </c>
      <c r="L68" s="296">
        <f>VLOOKUP($A68,일위대가목록!$A:$N,10,FALSE)</f>
        <v>0</v>
      </c>
      <c r="M68" s="221">
        <f t="shared" si="54"/>
        <v>0</v>
      </c>
      <c r="N68" s="296">
        <f t="shared" si="55"/>
        <v>0</v>
      </c>
      <c r="O68" s="221">
        <f t="shared" si="56"/>
        <v>0</v>
      </c>
      <c r="P68" s="297" t="str">
        <f>"제"&amp;VLOOKUP($A68,일위대가목록!$A:$N,2,FALSE)&amp;"호표"</f>
        <v>제11호표</v>
      </c>
      <c r="Q68" s="159"/>
    </row>
    <row r="69" spans="1:17" s="70" customFormat="1" ht="20.100000000000001" customHeight="1">
      <c r="A69" s="71" t="str">
        <f t="shared" si="7"/>
        <v>MDF판 붙임T=9.0mm*1PLY</v>
      </c>
      <c r="B69" s="366"/>
      <c r="C69" s="367"/>
      <c r="D69" s="363" t="str">
        <f>수량산출!D52</f>
        <v>MDF판 붙임</v>
      </c>
      <c r="E69" s="363" t="str">
        <f>수량산출!E52</f>
        <v>T=9.0mm*1PLY</v>
      </c>
      <c r="F69" s="212" t="s">
        <v>283</v>
      </c>
      <c r="G69" s="358">
        <f>수량산출!K52</f>
        <v>26.24</v>
      </c>
      <c r="H69" s="296">
        <f>VLOOKUP($A69,일위대가목록!$A:$N,6,FALSE)</f>
        <v>0</v>
      </c>
      <c r="I69" s="221">
        <f t="shared" si="52"/>
        <v>0</v>
      </c>
      <c r="J69" s="296">
        <f>VLOOKUP($A69,일위대가목록!$A:$N,8,FALSE)</f>
        <v>0</v>
      </c>
      <c r="K69" s="221">
        <f t="shared" si="53"/>
        <v>0</v>
      </c>
      <c r="L69" s="296">
        <f>VLOOKUP($A69,일위대가목록!$A:$N,10,FALSE)</f>
        <v>0</v>
      </c>
      <c r="M69" s="221">
        <f t="shared" si="54"/>
        <v>0</v>
      </c>
      <c r="N69" s="296">
        <f t="shared" si="55"/>
        <v>0</v>
      </c>
      <c r="O69" s="221">
        <f t="shared" si="56"/>
        <v>0</v>
      </c>
      <c r="P69" s="297" t="str">
        <f>"제"&amp;VLOOKUP($A69,일위대가목록!$A:$N,2,FALSE)&amp;"호표"</f>
        <v>제10호표</v>
      </c>
      <c r="Q69" s="159"/>
    </row>
    <row r="70" spans="1:17" s="70" customFormat="1" ht="20.100000000000001" customHeight="1">
      <c r="A70" s="71" t="str">
        <f t="shared" si="7"/>
        <v>MDF판 붙임T=15mm*1PLY</v>
      </c>
      <c r="B70" s="366"/>
      <c r="C70" s="376"/>
      <c r="D70" s="363" t="str">
        <f>수량산출!D53</f>
        <v>MDF판 붙임</v>
      </c>
      <c r="E70" s="363" t="str">
        <f>수량산출!E53</f>
        <v>T=15mm*1PLY</v>
      </c>
      <c r="F70" s="212" t="s">
        <v>283</v>
      </c>
      <c r="G70" s="358">
        <f>수량산출!K53</f>
        <v>4.7300000000000004</v>
      </c>
      <c r="H70" s="296">
        <f>VLOOKUP($A70,일위대가목록!$A:$N,6,FALSE)</f>
        <v>0</v>
      </c>
      <c r="I70" s="221">
        <f t="shared" ref="I70" si="57">INT(G70*H70)</f>
        <v>0</v>
      </c>
      <c r="J70" s="296">
        <f>VLOOKUP($A70,일위대가목록!$A:$N,8,FALSE)</f>
        <v>0</v>
      </c>
      <c r="K70" s="221">
        <f t="shared" ref="K70" si="58">INT(G70*J70)</f>
        <v>0</v>
      </c>
      <c r="L70" s="296">
        <f>VLOOKUP($A70,일위대가목록!$A:$N,10,FALSE)</f>
        <v>0</v>
      </c>
      <c r="M70" s="221">
        <f t="shared" ref="M70" si="59">INT(G70*L70)</f>
        <v>0</v>
      </c>
      <c r="N70" s="296">
        <f t="shared" ref="N70" si="60">SUM(L70,J70,H70)</f>
        <v>0</v>
      </c>
      <c r="O70" s="221">
        <f t="shared" ref="O70" si="61">SUM(M70,K70,I70)</f>
        <v>0</v>
      </c>
      <c r="P70" s="297" t="str">
        <f>"제"&amp;VLOOKUP($A70,일위대가목록!$A:$N,2,FALSE)&amp;"호표"</f>
        <v>제12호표</v>
      </c>
      <c r="Q70" s="159"/>
    </row>
    <row r="71" spans="1:17" s="70" customFormat="1" ht="20.100000000000001" customHeight="1">
      <c r="A71" s="71" t="str">
        <f t="shared" si="7"/>
        <v>바탕만들기보드면,줄퍼티</v>
      </c>
      <c r="B71" s="366"/>
      <c r="C71" s="367"/>
      <c r="D71" s="363" t="str">
        <f>수량산출!D54</f>
        <v>바탕만들기</v>
      </c>
      <c r="E71" s="363" t="str">
        <f>수량산출!E54</f>
        <v>보드면,줄퍼티</v>
      </c>
      <c r="F71" s="212" t="s">
        <v>283</v>
      </c>
      <c r="G71" s="358">
        <f>수량산출!K54</f>
        <v>26.7</v>
      </c>
      <c r="H71" s="296">
        <f>VLOOKUP($A71,일위대가목록!$A:$N,6,FALSE)</f>
        <v>0</v>
      </c>
      <c r="I71" s="221">
        <f t="shared" si="52"/>
        <v>0</v>
      </c>
      <c r="J71" s="296">
        <f>VLOOKUP($A71,일위대가목록!$A:$N,8,FALSE)</f>
        <v>0</v>
      </c>
      <c r="K71" s="221">
        <f t="shared" si="53"/>
        <v>0</v>
      </c>
      <c r="L71" s="296">
        <f>VLOOKUP($A71,일위대가목록!$A:$N,10,FALSE)</f>
        <v>0</v>
      </c>
      <c r="M71" s="221">
        <f t="shared" si="54"/>
        <v>0</v>
      </c>
      <c r="N71" s="296">
        <f t="shared" si="55"/>
        <v>0</v>
      </c>
      <c r="O71" s="221">
        <f t="shared" si="56"/>
        <v>0</v>
      </c>
      <c r="P71" s="297" t="str">
        <f>"제"&amp;VLOOKUP($A71,일위대가목록!$A:$N,2,FALSE)&amp;"호표"</f>
        <v>제24호표</v>
      </c>
      <c r="Q71" s="159"/>
    </row>
    <row r="72" spans="1:17" s="70" customFormat="1" ht="20.100000000000001" customHeight="1">
      <c r="A72" s="71" t="str">
        <f t="shared" ref="A72" si="62">CONCATENATE(D72,E72)</f>
        <v>수성페인트(뿜칠)벽면, 2회</v>
      </c>
      <c r="B72" s="366"/>
      <c r="C72" s="367"/>
      <c r="D72" s="363" t="str">
        <f>수량산출!D55</f>
        <v>수성페인트(뿜칠)</v>
      </c>
      <c r="E72" s="363" t="str">
        <f>수량산출!E55</f>
        <v>벽면, 2회</v>
      </c>
      <c r="F72" s="212" t="s">
        <v>283</v>
      </c>
      <c r="G72" s="358">
        <f>수량산출!K55</f>
        <v>26.7</v>
      </c>
      <c r="H72" s="296">
        <f>VLOOKUP($A72,일위대가목록!$A:$N,6,FALSE)</f>
        <v>0</v>
      </c>
      <c r="I72" s="221">
        <f t="shared" ref="I72" si="63">INT(G72*H72)</f>
        <v>0</v>
      </c>
      <c r="J72" s="296">
        <f>VLOOKUP($A72,일위대가목록!$A:$N,8,FALSE)</f>
        <v>0</v>
      </c>
      <c r="K72" s="221">
        <f t="shared" ref="K72" si="64">INT(G72*J72)</f>
        <v>0</v>
      </c>
      <c r="L72" s="296">
        <f>VLOOKUP($A72,일위대가목록!$A:$N,10,FALSE)</f>
        <v>0</v>
      </c>
      <c r="M72" s="221">
        <f t="shared" ref="M72" si="65">INT(G72*L72)</f>
        <v>0</v>
      </c>
      <c r="N72" s="296">
        <f t="shared" ref="N72" si="66">SUM(L72,J72,H72)</f>
        <v>0</v>
      </c>
      <c r="O72" s="221">
        <f t="shared" ref="O72" si="67">SUM(M72,K72,I72)</f>
        <v>0</v>
      </c>
      <c r="P72" s="297" t="str">
        <f>"제"&amp;VLOOKUP($A72,일위대가목록!$A:$N,2,FALSE)&amp;"호표"</f>
        <v>제26호표</v>
      </c>
      <c r="Q72" s="159"/>
    </row>
    <row r="73" spans="1:17" s="70" customFormat="1" ht="20.100000000000001" customHeight="1">
      <c r="A73" s="71" t="str">
        <f t="shared" si="7"/>
        <v>타공철판아연도,T=0.8</v>
      </c>
      <c r="B73" s="366"/>
      <c r="C73" s="367"/>
      <c r="D73" s="363" t="str">
        <f>수량산출!D56</f>
        <v>타공철판</v>
      </c>
      <c r="E73" s="363" t="str">
        <f>수량산출!E56</f>
        <v>아연도,T=0.8</v>
      </c>
      <c r="F73" s="212" t="s">
        <v>283</v>
      </c>
      <c r="G73" s="358">
        <f>수량산출!K56</f>
        <v>8.1999999999999993</v>
      </c>
      <c r="H73" s="296">
        <f>VLOOKUP($A73,일위대가목록!$A:$N,6,FALSE)</f>
        <v>0</v>
      </c>
      <c r="I73" s="221">
        <f t="shared" si="52"/>
        <v>0</v>
      </c>
      <c r="J73" s="296">
        <f>VLOOKUP($A73,일위대가목록!$A:$N,8,FALSE)</f>
        <v>0</v>
      </c>
      <c r="K73" s="221">
        <f t="shared" si="53"/>
        <v>0</v>
      </c>
      <c r="L73" s="296">
        <f>VLOOKUP($A73,일위대가목록!$A:$N,10,FALSE)</f>
        <v>0</v>
      </c>
      <c r="M73" s="221">
        <f t="shared" si="54"/>
        <v>0</v>
      </c>
      <c r="N73" s="296">
        <f t="shared" si="55"/>
        <v>0</v>
      </c>
      <c r="O73" s="221">
        <f t="shared" si="56"/>
        <v>0</v>
      </c>
      <c r="P73" s="297" t="str">
        <f>"제"&amp;VLOOKUP($A73,일위대가목록!$A:$N,2,FALSE)&amp;"호표"</f>
        <v>제16호표</v>
      </c>
      <c r="Q73" s="159"/>
    </row>
    <row r="74" spans="1:17" s="70" customFormat="1" ht="20.100000000000001" customHeight="1">
      <c r="A74" s="71" t="str">
        <f t="shared" ref="A74" si="68">CONCATENATE(D74,E74)</f>
        <v>유성페인트철재면.2회</v>
      </c>
      <c r="B74" s="366"/>
      <c r="C74" s="367"/>
      <c r="D74" s="363" t="str">
        <f>수량산출!D57</f>
        <v>유성페인트</v>
      </c>
      <c r="E74" s="363" t="str">
        <f>수량산출!E57</f>
        <v>철재면.2회</v>
      </c>
      <c r="F74" s="212" t="s">
        <v>283</v>
      </c>
      <c r="G74" s="358">
        <f>수량산출!K57</f>
        <v>8.1999999999999993</v>
      </c>
      <c r="H74" s="296">
        <f>VLOOKUP($A74,일위대가목록!$A:$N,6,FALSE)</f>
        <v>0</v>
      </c>
      <c r="I74" s="221">
        <f t="shared" ref="I74" si="69">INT(G74*H74)</f>
        <v>0</v>
      </c>
      <c r="J74" s="296">
        <f>VLOOKUP($A74,일위대가목록!$A:$N,8,FALSE)</f>
        <v>0</v>
      </c>
      <c r="K74" s="221">
        <f t="shared" ref="K74" si="70">INT(G74*J74)</f>
        <v>0</v>
      </c>
      <c r="L74" s="296">
        <f>VLOOKUP($A74,일위대가목록!$A:$N,10,FALSE)</f>
        <v>0</v>
      </c>
      <c r="M74" s="221">
        <f t="shared" ref="M74" si="71">INT(G74*L74)</f>
        <v>0</v>
      </c>
      <c r="N74" s="296">
        <f t="shared" ref="N74" si="72">SUM(L74,J74,H74)</f>
        <v>0</v>
      </c>
      <c r="O74" s="221">
        <f t="shared" ref="O74" si="73">SUM(M74,K74,I74)</f>
        <v>0</v>
      </c>
      <c r="P74" s="297" t="str">
        <f>"제"&amp;VLOOKUP($A74,일위대가목록!$A:$N,2,FALSE)&amp;"호표"</f>
        <v>제28호표</v>
      </c>
      <c r="Q74" s="159"/>
    </row>
    <row r="75" spans="1:17" s="70" customFormat="1" ht="20.100000000000001" customHeight="1">
      <c r="A75" s="71" t="str">
        <f t="shared" si="7"/>
        <v>일반챈널펀칭</v>
      </c>
      <c r="B75" s="366"/>
      <c r="C75" s="367"/>
      <c r="D75" s="363" t="str">
        <f>수량산출!D58</f>
        <v>일반챈널</v>
      </c>
      <c r="E75" s="363" t="str">
        <f>수량산출!E58</f>
        <v>펀칭</v>
      </c>
      <c r="F75" s="212" t="s">
        <v>284</v>
      </c>
      <c r="G75" s="358">
        <f>수량산출!K58</f>
        <v>32</v>
      </c>
      <c r="H75" s="296">
        <f>VLOOKUP($A75,일위대가목록!$A:$N,6,FALSE)</f>
        <v>0</v>
      </c>
      <c r="I75" s="221">
        <f t="shared" si="52"/>
        <v>0</v>
      </c>
      <c r="J75" s="296">
        <f>VLOOKUP($A75,일위대가목록!$A:$N,8,FALSE)</f>
        <v>0</v>
      </c>
      <c r="K75" s="221">
        <f t="shared" si="53"/>
        <v>0</v>
      </c>
      <c r="L75" s="296">
        <f>VLOOKUP($A75,일위대가목록!$A:$N,10,FALSE)</f>
        <v>0</v>
      </c>
      <c r="M75" s="221">
        <f t="shared" si="54"/>
        <v>0</v>
      </c>
      <c r="N75" s="296">
        <f t="shared" si="55"/>
        <v>0</v>
      </c>
      <c r="O75" s="221">
        <f t="shared" si="56"/>
        <v>0</v>
      </c>
      <c r="P75" s="297" t="str">
        <f>"제"&amp;VLOOKUP($A75,일위대가목록!$A:$N,2,FALSE)&amp;"호표"</f>
        <v>제17호표</v>
      </c>
      <c r="Q75" s="159"/>
    </row>
    <row r="76" spans="1:17" s="70" customFormat="1" ht="20.100000000000001" customHeight="1">
      <c r="A76" s="71" t="str">
        <f t="shared" si="7"/>
        <v>파워챈널펀칭</v>
      </c>
      <c r="B76" s="366"/>
      <c r="C76" s="367"/>
      <c r="D76" s="363" t="str">
        <f>수량산출!D59</f>
        <v>파워챈널</v>
      </c>
      <c r="E76" s="363" t="str">
        <f>수량산출!E59</f>
        <v>펀칭</v>
      </c>
      <c r="F76" s="212" t="s">
        <v>284</v>
      </c>
      <c r="G76" s="358">
        <f>수량산출!K59</f>
        <v>4</v>
      </c>
      <c r="H76" s="296">
        <f>VLOOKUP($A76,일위대가목록!$A:$N,6,FALSE)</f>
        <v>0</v>
      </c>
      <c r="I76" s="221">
        <f t="shared" si="52"/>
        <v>0</v>
      </c>
      <c r="J76" s="296">
        <f>VLOOKUP($A76,일위대가목록!$A:$N,8,FALSE)</f>
        <v>0</v>
      </c>
      <c r="K76" s="221">
        <f t="shared" si="53"/>
        <v>0</v>
      </c>
      <c r="L76" s="296">
        <f>VLOOKUP($A76,일위대가목록!$A:$N,10,FALSE)</f>
        <v>0</v>
      </c>
      <c r="M76" s="221">
        <f t="shared" si="54"/>
        <v>0</v>
      </c>
      <c r="N76" s="296">
        <f t="shared" si="55"/>
        <v>0</v>
      </c>
      <c r="O76" s="221">
        <f t="shared" si="56"/>
        <v>0</v>
      </c>
      <c r="P76" s="297" t="str">
        <f>"제"&amp;VLOOKUP($A76,일위대가목록!$A:$N,2,FALSE)&amp;"호표"</f>
        <v>제18호표</v>
      </c>
      <c r="Q76" s="159"/>
    </row>
    <row r="77" spans="1:17" s="70" customFormat="1" ht="20.100000000000001" customHeight="1">
      <c r="A77" s="71" t="str">
        <f t="shared" ref="A77" si="74">CONCATENATE(D77,E77)</f>
        <v>투명유리T=8.0mm</v>
      </c>
      <c r="B77" s="366"/>
      <c r="C77" s="367"/>
      <c r="D77" s="363" t="str">
        <f>수량산출!D60</f>
        <v>투명유리</v>
      </c>
      <c r="E77" s="363" t="str">
        <f>수량산출!E60</f>
        <v>T=8.0mm</v>
      </c>
      <c r="F77" s="212" t="s">
        <v>283</v>
      </c>
      <c r="G77" s="358">
        <f>수량산출!K60</f>
        <v>13.87</v>
      </c>
      <c r="H77" s="296">
        <f>VLOOKUP($A77,일위대가목록!$A:$N,6,FALSE)</f>
        <v>0</v>
      </c>
      <c r="I77" s="221">
        <f t="shared" ref="I77" si="75">INT(G77*H77)</f>
        <v>0</v>
      </c>
      <c r="J77" s="296">
        <f>VLOOKUP($A77,일위대가목록!$A:$N,8,FALSE)</f>
        <v>0</v>
      </c>
      <c r="K77" s="221">
        <f t="shared" ref="K77" si="76">INT(G77*J77)</f>
        <v>0</v>
      </c>
      <c r="L77" s="296">
        <f>VLOOKUP($A77,일위대가목록!$A:$N,10,FALSE)</f>
        <v>0</v>
      </c>
      <c r="M77" s="221">
        <f t="shared" ref="M77" si="77">INT(G77*L77)</f>
        <v>0</v>
      </c>
      <c r="N77" s="296">
        <f t="shared" ref="N77" si="78">SUM(L77,J77,H77)</f>
        <v>0</v>
      </c>
      <c r="O77" s="221">
        <f t="shared" ref="O77" si="79">SUM(M77,K77,I77)</f>
        <v>0</v>
      </c>
      <c r="P77" s="297" t="str">
        <f>"제"&amp;VLOOKUP($A77,일위대가목록!$A:$N,2,FALSE)&amp;"호표"</f>
        <v>제23호표</v>
      </c>
      <c r="Q77" s="159"/>
    </row>
    <row r="78" spans="1:17" s="70" customFormat="1" ht="20.100000000000001" customHeight="1">
      <c r="A78" s="71" t="str">
        <f t="shared" si="7"/>
        <v/>
      </c>
      <c r="B78" s="366"/>
      <c r="C78" s="367"/>
      <c r="D78" s="363"/>
      <c r="E78" s="363"/>
      <c r="F78" s="212"/>
      <c r="G78" s="358"/>
      <c r="H78" s="296"/>
      <c r="I78" s="221"/>
      <c r="J78" s="296"/>
      <c r="K78" s="221"/>
      <c r="L78" s="296"/>
      <c r="M78" s="221"/>
      <c r="N78" s="296"/>
      <c r="O78" s="221"/>
      <c r="P78" s="297"/>
      <c r="Q78" s="159"/>
    </row>
    <row r="79" spans="1:17" s="78" customFormat="1" ht="20.100000000000001" customHeight="1">
      <c r="A79" s="71" t="str">
        <f t="shared" ref="A79" si="80">CONCATENATE(D79,E79)</f>
        <v>소계</v>
      </c>
      <c r="B79" s="365"/>
      <c r="C79" s="367"/>
      <c r="D79" s="363"/>
      <c r="E79" s="362" t="s">
        <v>267</v>
      </c>
      <c r="F79" s="212"/>
      <c r="G79" s="358"/>
      <c r="H79" s="296"/>
      <c r="I79" s="221">
        <f>SUM(I66:I78)</f>
        <v>0</v>
      </c>
      <c r="J79" s="296"/>
      <c r="K79" s="221">
        <f>SUM(K66:K78)</f>
        <v>0</v>
      </c>
      <c r="L79" s="296"/>
      <c r="M79" s="221">
        <f>SUM(M66:M78)</f>
        <v>0</v>
      </c>
      <c r="N79" s="296"/>
      <c r="O79" s="221">
        <f>SUM(O66:O78)</f>
        <v>0</v>
      </c>
      <c r="P79" s="297"/>
      <c r="Q79" s="161"/>
    </row>
    <row r="80" spans="1:17" s="70" customFormat="1" ht="20.100000000000001" customHeight="1">
      <c r="A80" s="71"/>
      <c r="B80" s="366"/>
      <c r="C80" s="367"/>
      <c r="D80" s="363"/>
      <c r="E80" s="363"/>
      <c r="F80" s="212"/>
      <c r="G80" s="358"/>
      <c r="H80" s="296"/>
      <c r="I80" s="221"/>
      <c r="J80" s="296"/>
      <c r="K80" s="221"/>
      <c r="L80" s="296"/>
      <c r="M80" s="221"/>
      <c r="N80" s="296"/>
      <c r="O80" s="221"/>
      <c r="P80" s="297"/>
      <c r="Q80" s="159"/>
    </row>
    <row r="81" spans="1:19" s="70" customFormat="1" ht="20.100000000000001" customHeight="1">
      <c r="A81" s="71"/>
      <c r="B81" s="366"/>
      <c r="C81" s="367"/>
      <c r="D81" s="363"/>
      <c r="E81" s="363"/>
      <c r="F81" s="212"/>
      <c r="G81" s="358"/>
      <c r="H81" s="296"/>
      <c r="I81" s="221"/>
      <c r="J81" s="296"/>
      <c r="K81" s="221"/>
      <c r="L81" s="296"/>
      <c r="M81" s="221"/>
      <c r="N81" s="296"/>
      <c r="O81" s="221"/>
      <c r="P81" s="297"/>
      <c r="Q81" s="159"/>
    </row>
    <row r="82" spans="1:19" s="70" customFormat="1" ht="20.100000000000001" customHeight="1">
      <c r="A82" s="71"/>
      <c r="B82" s="366"/>
      <c r="C82" s="367"/>
      <c r="D82" s="363"/>
      <c r="E82" s="363"/>
      <c r="F82" s="212"/>
      <c r="G82" s="358"/>
      <c r="H82" s="296"/>
      <c r="I82" s="221"/>
      <c r="J82" s="296"/>
      <c r="K82" s="221"/>
      <c r="L82" s="296"/>
      <c r="M82" s="221"/>
      <c r="N82" s="296"/>
      <c r="O82" s="221"/>
      <c r="P82" s="297"/>
      <c r="Q82" s="159"/>
    </row>
    <row r="83" spans="1:19" s="81" customFormat="1" ht="20.100000000000001" customHeight="1">
      <c r="A83" s="71" t="str">
        <f t="shared" ref="A83" si="81">CONCATENATE(D83,E83)</f>
        <v>메머드 상아</v>
      </c>
      <c r="B83" s="355">
        <f>수량산출!B69</f>
        <v>0</v>
      </c>
      <c r="C83" s="509" t="str">
        <f>수량산출!C62</f>
        <v>2-4</v>
      </c>
      <c r="D83" s="374" t="str">
        <f>수량산출!D62</f>
        <v>메머드 상아</v>
      </c>
      <c r="E83" s="363"/>
      <c r="F83" s="357"/>
      <c r="G83" s="358"/>
      <c r="H83" s="290"/>
      <c r="I83" s="215"/>
      <c r="J83" s="359"/>
      <c r="K83" s="215"/>
      <c r="L83" s="359"/>
      <c r="M83" s="215"/>
      <c r="N83" s="359"/>
      <c r="O83" s="215"/>
      <c r="P83" s="360"/>
      <c r="Q83" s="158"/>
    </row>
    <row r="84" spans="1:19" s="70" customFormat="1" ht="20.100000000000001" customHeight="1">
      <c r="A84" s="71" t="str">
        <f t="shared" si="7"/>
        <v>목조 벽체틀(R)30*30, @450</v>
      </c>
      <c r="B84" s="366"/>
      <c r="C84" s="367"/>
      <c r="D84" s="363" t="str">
        <f>수량산출!D63</f>
        <v>목조 벽체틀(R)</v>
      </c>
      <c r="E84" s="363" t="str">
        <f>수량산출!E63</f>
        <v>30*30, @450</v>
      </c>
      <c r="F84" s="212" t="s">
        <v>283</v>
      </c>
      <c r="G84" s="358">
        <f>수량산출!K63</f>
        <v>15.41</v>
      </c>
      <c r="H84" s="296">
        <f>VLOOKUP($A84,일위대가목록!$A:$N,6,FALSE)</f>
        <v>0</v>
      </c>
      <c r="I84" s="221">
        <f>INT(G84*H84)</f>
        <v>0</v>
      </c>
      <c r="J84" s="296">
        <f>VLOOKUP($A84,일위대가목록!$A:$N,8,FALSE)</f>
        <v>0</v>
      </c>
      <c r="K84" s="221">
        <f>INT(G84*J84)</f>
        <v>0</v>
      </c>
      <c r="L84" s="296">
        <f>VLOOKUP($A84,일위대가목록!$A:$N,10,FALSE)</f>
        <v>0</v>
      </c>
      <c r="M84" s="221">
        <f>INT(G84*L84)</f>
        <v>0</v>
      </c>
      <c r="N84" s="296">
        <f t="shared" ref="N84:N86" si="82">SUM(L84,J84,H84)</f>
        <v>0</v>
      </c>
      <c r="O84" s="221">
        <f>SUM(M84,K84,I84)</f>
        <v>0</v>
      </c>
      <c r="P84" s="297" t="str">
        <f>"제"&amp;VLOOKUP($A84,일위대가목록!$A:$N,2,FALSE)&amp;"호표"</f>
        <v>제5호표</v>
      </c>
      <c r="Q84" s="159"/>
    </row>
    <row r="85" spans="1:19" s="78" customFormat="1" ht="20.100000000000001" customHeight="1">
      <c r="A85" s="71" t="str">
        <f t="shared" si="7"/>
        <v>MDF판 붙임T=9.0mm*2PLY</v>
      </c>
      <c r="B85" s="365"/>
      <c r="C85" s="367"/>
      <c r="D85" s="363" t="str">
        <f>수량산출!D64</f>
        <v>MDF판 붙임</v>
      </c>
      <c r="E85" s="363" t="str">
        <f>수량산출!E64</f>
        <v>T=9.0mm*2PLY</v>
      </c>
      <c r="F85" s="212" t="s">
        <v>283</v>
      </c>
      <c r="G85" s="358">
        <f>수량산출!K64</f>
        <v>2.2000000000000002</v>
      </c>
      <c r="H85" s="296">
        <f>VLOOKUP($A85,일위대가목록!$A:$N,6,FALSE)</f>
        <v>0</v>
      </c>
      <c r="I85" s="221">
        <f t="shared" ref="I85:I91" si="83">INT(G85*H85)</f>
        <v>0</v>
      </c>
      <c r="J85" s="296">
        <f>VLOOKUP($A85,일위대가목록!$A:$N,8,FALSE)</f>
        <v>0</v>
      </c>
      <c r="K85" s="221">
        <f t="shared" ref="K85:K91" si="84">INT(G85*J85)</f>
        <v>0</v>
      </c>
      <c r="L85" s="296">
        <f>VLOOKUP($A85,일위대가목록!$A:$N,10,FALSE)</f>
        <v>0</v>
      </c>
      <c r="M85" s="221">
        <f t="shared" ref="M85:M86" si="85">INT(G85*L85)</f>
        <v>0</v>
      </c>
      <c r="N85" s="296">
        <f t="shared" si="82"/>
        <v>0</v>
      </c>
      <c r="O85" s="221">
        <f t="shared" ref="O85:O91" si="86">SUM(M85,K85,I85)</f>
        <v>0</v>
      </c>
      <c r="P85" s="297" t="str">
        <f>"제"&amp;VLOOKUP($A85,일위대가목록!$A:$N,2,FALSE)&amp;"호표"</f>
        <v>제11호표</v>
      </c>
      <c r="Q85" s="161"/>
      <c r="R85" s="70"/>
      <c r="S85" s="70"/>
    </row>
    <row r="86" spans="1:19" s="70" customFormat="1" ht="20.100000000000001" customHeight="1">
      <c r="A86" s="71" t="str">
        <f t="shared" si="7"/>
        <v>MDF판 붙임T=9.0mm*1PLY</v>
      </c>
      <c r="B86" s="357"/>
      <c r="C86" s="355"/>
      <c r="D86" s="363" t="str">
        <f>수량산출!D65</f>
        <v>MDF판 붙임</v>
      </c>
      <c r="E86" s="363" t="str">
        <f>수량산출!E65</f>
        <v>T=9.0mm*1PLY</v>
      </c>
      <c r="F86" s="212" t="s">
        <v>283</v>
      </c>
      <c r="G86" s="358">
        <f>수량산출!K65</f>
        <v>3.93</v>
      </c>
      <c r="H86" s="296">
        <f>VLOOKUP($A86,일위대가목록!$A:$N,6,FALSE)</f>
        <v>0</v>
      </c>
      <c r="I86" s="221">
        <f t="shared" si="83"/>
        <v>0</v>
      </c>
      <c r="J86" s="296">
        <f>VLOOKUP($A86,일위대가목록!$A:$N,8,FALSE)</f>
        <v>0</v>
      </c>
      <c r="K86" s="221">
        <f t="shared" si="84"/>
        <v>0</v>
      </c>
      <c r="L86" s="296">
        <f>VLOOKUP($A86,일위대가목록!$A:$N,10,FALSE)</f>
        <v>0</v>
      </c>
      <c r="M86" s="221">
        <f t="shared" si="85"/>
        <v>0</v>
      </c>
      <c r="N86" s="296">
        <f t="shared" si="82"/>
        <v>0</v>
      </c>
      <c r="O86" s="221">
        <f t="shared" si="86"/>
        <v>0</v>
      </c>
      <c r="P86" s="297" t="str">
        <f>"제"&amp;VLOOKUP($A86,일위대가목록!$A:$N,2,FALSE)&amp;"호표"</f>
        <v>제10호표</v>
      </c>
      <c r="Q86" s="159"/>
    </row>
    <row r="87" spans="1:19" s="70" customFormat="1" ht="20.100000000000001" customHeight="1">
      <c r="A87" s="71" t="str">
        <f t="shared" si="7"/>
        <v>바탕만들기보드면,줄퍼티</v>
      </c>
      <c r="B87" s="357"/>
      <c r="C87" s="355"/>
      <c r="D87" s="363" t="str">
        <f>수량산출!D66</f>
        <v>바탕만들기</v>
      </c>
      <c r="E87" s="363" t="str">
        <f>수량산출!E66</f>
        <v>보드면,줄퍼티</v>
      </c>
      <c r="F87" s="212" t="s">
        <v>283</v>
      </c>
      <c r="G87" s="358">
        <f>수량산출!K66</f>
        <v>14.95</v>
      </c>
      <c r="H87" s="296">
        <f>VLOOKUP($A87,일위대가목록!$A:$N,6,FALSE)</f>
        <v>0</v>
      </c>
      <c r="I87" s="221">
        <f t="shared" si="83"/>
        <v>0</v>
      </c>
      <c r="J87" s="296">
        <f>VLOOKUP($A87,일위대가목록!$A:$N,8,FALSE)</f>
        <v>0</v>
      </c>
      <c r="K87" s="221">
        <f t="shared" si="84"/>
        <v>0</v>
      </c>
      <c r="L87" s="296">
        <f>VLOOKUP($A87,일위대가목록!$A:$N,10,FALSE)</f>
        <v>0</v>
      </c>
      <c r="M87" s="221">
        <f t="shared" ref="M87:M91" si="87">INT(G87*L87)</f>
        <v>0</v>
      </c>
      <c r="N87" s="296">
        <f t="shared" ref="N87:N88" si="88">SUM(L87,J87,H87)</f>
        <v>0</v>
      </c>
      <c r="O87" s="221">
        <f t="shared" si="86"/>
        <v>0</v>
      </c>
      <c r="P87" s="297" t="str">
        <f>"제"&amp;VLOOKUP($A87,일위대가목록!$A:$N,2,FALSE)&amp;"호표"</f>
        <v>제24호표</v>
      </c>
      <c r="Q87" s="159"/>
    </row>
    <row r="88" spans="1:19" s="70" customFormat="1" ht="20.100000000000001" customHeight="1">
      <c r="A88" s="71" t="str">
        <f t="shared" si="7"/>
        <v>수성페인트(뿜칠)벽면, 2회</v>
      </c>
      <c r="B88" s="357"/>
      <c r="C88" s="355"/>
      <c r="D88" s="363" t="str">
        <f>수량산출!D67</f>
        <v>수성페인트(뿜칠)</v>
      </c>
      <c r="E88" s="363" t="str">
        <f>수량산출!E67</f>
        <v>벽면, 2회</v>
      </c>
      <c r="F88" s="212" t="s">
        <v>283</v>
      </c>
      <c r="G88" s="358">
        <f>수량산출!K67</f>
        <v>14.95</v>
      </c>
      <c r="H88" s="296">
        <f>VLOOKUP($A88,일위대가목록!$A:$N,6,FALSE)</f>
        <v>0</v>
      </c>
      <c r="I88" s="221">
        <f t="shared" si="83"/>
        <v>0</v>
      </c>
      <c r="J88" s="296">
        <f>VLOOKUP($A88,일위대가목록!$A:$N,8,FALSE)</f>
        <v>0</v>
      </c>
      <c r="K88" s="221">
        <f t="shared" si="84"/>
        <v>0</v>
      </c>
      <c r="L88" s="296">
        <f>VLOOKUP($A88,일위대가목록!$A:$N,10,FALSE)</f>
        <v>0</v>
      </c>
      <c r="M88" s="221">
        <f t="shared" si="87"/>
        <v>0</v>
      </c>
      <c r="N88" s="296">
        <f t="shared" si="88"/>
        <v>0</v>
      </c>
      <c r="O88" s="221">
        <f t="shared" si="86"/>
        <v>0</v>
      </c>
      <c r="P88" s="297" t="str">
        <f>"제"&amp;VLOOKUP($A88,일위대가목록!$A:$N,2,FALSE)&amp;"호표"</f>
        <v>제26호표</v>
      </c>
      <c r="Q88" s="159"/>
    </row>
    <row r="89" spans="1:19" s="70" customFormat="1" ht="20.100000000000001" customHeight="1">
      <c r="A89" s="71" t="str">
        <f t="shared" si="7"/>
        <v>천장몰딩L-19*19*1.0</v>
      </c>
      <c r="B89" s="357"/>
      <c r="C89" s="355"/>
      <c r="D89" s="363" t="str">
        <f>수량산출!D68</f>
        <v>천장몰딩</v>
      </c>
      <c r="E89" s="363" t="str">
        <f>수량산출!E68</f>
        <v>L-19*19*1.0</v>
      </c>
      <c r="F89" s="212" t="s">
        <v>284</v>
      </c>
      <c r="G89" s="358">
        <f>수량산출!K68</f>
        <v>18.54</v>
      </c>
      <c r="H89" s="296">
        <f>VLOOKUP($A89,일위대가목록!$A:$N,6,FALSE)</f>
        <v>0</v>
      </c>
      <c r="I89" s="221">
        <f t="shared" ref="I89" si="89">INT(G89*H89)</f>
        <v>0</v>
      </c>
      <c r="J89" s="296">
        <f>VLOOKUP($A89,일위대가목록!$A:$N,8,FALSE)</f>
        <v>0</v>
      </c>
      <c r="K89" s="221">
        <f t="shared" ref="K89" si="90">INT(G89*J89)</f>
        <v>0</v>
      </c>
      <c r="L89" s="296">
        <f>VLOOKUP($A89,일위대가목록!$A:$N,10,FALSE)</f>
        <v>0</v>
      </c>
      <c r="M89" s="221">
        <f t="shared" ref="M89" si="91">INT(G89*L89)</f>
        <v>0</v>
      </c>
      <c r="N89" s="296">
        <f t="shared" ref="N89" si="92">SUM(L89,J89,H89)</f>
        <v>0</v>
      </c>
      <c r="O89" s="221">
        <f t="shared" ref="O89" si="93">SUM(M89,K89,I89)</f>
        <v>0</v>
      </c>
      <c r="P89" s="297" t="str">
        <f>"제"&amp;VLOOKUP($A89,일위대가목록!$A:$N,2,FALSE)&amp;"호표"</f>
        <v>제19호표</v>
      </c>
      <c r="Q89" s="159"/>
    </row>
    <row r="90" spans="1:19" s="70" customFormat="1" ht="20.100000000000001" customHeight="1">
      <c r="A90" s="71" t="str">
        <f t="shared" si="7"/>
        <v>확산커버T=3.0mm</v>
      </c>
      <c r="B90" s="357"/>
      <c r="C90" s="355"/>
      <c r="D90" s="363" t="str">
        <f>수량산출!D69</f>
        <v>확산커버</v>
      </c>
      <c r="E90" s="363" t="str">
        <f>수량산출!E69</f>
        <v>T=3.0mm</v>
      </c>
      <c r="F90" s="212" t="s">
        <v>283</v>
      </c>
      <c r="G90" s="358">
        <f>수량산출!K69</f>
        <v>2.4500000000000002</v>
      </c>
      <c r="H90" s="296">
        <f>VLOOKUP($A90,일위대가목록!$A:$N,6,FALSE)</f>
        <v>0</v>
      </c>
      <c r="I90" s="221">
        <f t="shared" si="83"/>
        <v>0</v>
      </c>
      <c r="J90" s="296">
        <f>VLOOKUP($A90,일위대가목록!$A:$N,8,FALSE)</f>
        <v>0</v>
      </c>
      <c r="K90" s="221">
        <f t="shared" si="84"/>
        <v>0</v>
      </c>
      <c r="L90" s="296">
        <f>VLOOKUP($A90,일위대가목록!$A:$N,10,FALSE)</f>
        <v>0</v>
      </c>
      <c r="M90" s="221">
        <f t="shared" si="87"/>
        <v>0</v>
      </c>
      <c r="N90" s="296">
        <f t="shared" ref="N90:N91" si="94">SUM(L90,J90,H90)</f>
        <v>0</v>
      </c>
      <c r="O90" s="221">
        <f t="shared" si="86"/>
        <v>0</v>
      </c>
      <c r="P90" s="297" t="str">
        <f>"제"&amp;VLOOKUP($A90,일위대가목록!$A:$N,2,FALSE)&amp;"호표"</f>
        <v>제22호표</v>
      </c>
      <c r="Q90" s="159"/>
    </row>
    <row r="91" spans="1:19" s="70" customFormat="1" ht="20.100000000000001" customHeight="1">
      <c r="A91" s="71" t="str">
        <f t="shared" si="7"/>
        <v>투명유리T=8.0mm</v>
      </c>
      <c r="B91" s="357"/>
      <c r="C91" s="355"/>
      <c r="D91" s="363" t="str">
        <f>수량산출!D70</f>
        <v>투명유리</v>
      </c>
      <c r="E91" s="363" t="str">
        <f>수량산출!E70</f>
        <v>T=8.0mm</v>
      </c>
      <c r="F91" s="212" t="s">
        <v>283</v>
      </c>
      <c r="G91" s="358">
        <f>수량산출!K70</f>
        <v>5.25</v>
      </c>
      <c r="H91" s="296">
        <f>VLOOKUP($A91,일위대가목록!$A:$N,6,FALSE)</f>
        <v>0</v>
      </c>
      <c r="I91" s="221">
        <f t="shared" si="83"/>
        <v>0</v>
      </c>
      <c r="J91" s="296">
        <f>VLOOKUP($A91,일위대가목록!$A:$N,8,FALSE)</f>
        <v>0</v>
      </c>
      <c r="K91" s="221">
        <f t="shared" si="84"/>
        <v>0</v>
      </c>
      <c r="L91" s="296">
        <f>VLOOKUP($A91,일위대가목록!$A:$N,10,FALSE)</f>
        <v>0</v>
      </c>
      <c r="M91" s="221">
        <f t="shared" si="87"/>
        <v>0</v>
      </c>
      <c r="N91" s="296">
        <f t="shared" si="94"/>
        <v>0</v>
      </c>
      <c r="O91" s="221">
        <f t="shared" si="86"/>
        <v>0</v>
      </c>
      <c r="P91" s="297" t="str">
        <f>"제"&amp;VLOOKUP($A91,일위대가목록!$A:$N,2,FALSE)&amp;"호표"</f>
        <v>제23호표</v>
      </c>
      <c r="Q91" s="159"/>
    </row>
    <row r="92" spans="1:19" s="70" customFormat="1" ht="20.100000000000001" customHeight="1">
      <c r="A92" s="71" t="str">
        <f t="shared" ref="A92:A93" si="95">CONCATENATE(D92,E92)</f>
        <v/>
      </c>
      <c r="B92" s="366"/>
      <c r="C92" s="376"/>
      <c r="D92" s="363"/>
      <c r="E92" s="363"/>
      <c r="F92" s="212"/>
      <c r="G92" s="358"/>
      <c r="H92" s="296"/>
      <c r="I92" s="221"/>
      <c r="J92" s="296"/>
      <c r="K92" s="221"/>
      <c r="L92" s="296"/>
      <c r="M92" s="221"/>
      <c r="N92" s="296"/>
      <c r="O92" s="221"/>
      <c r="P92" s="297"/>
      <c r="Q92" s="159"/>
    </row>
    <row r="93" spans="1:19" s="78" customFormat="1" ht="20.100000000000001" customHeight="1">
      <c r="A93" s="71" t="str">
        <f t="shared" si="95"/>
        <v>소계</v>
      </c>
      <c r="B93" s="365"/>
      <c r="C93" s="367"/>
      <c r="D93" s="363"/>
      <c r="E93" s="362" t="s">
        <v>267</v>
      </c>
      <c r="F93" s="212"/>
      <c r="G93" s="358"/>
      <c r="H93" s="296"/>
      <c r="I93" s="221">
        <f>SUM(I84:I92)</f>
        <v>0</v>
      </c>
      <c r="J93" s="296"/>
      <c r="K93" s="221">
        <f>SUM(K84:K92)</f>
        <v>0</v>
      </c>
      <c r="L93" s="296"/>
      <c r="M93" s="221">
        <f>SUM(M84:M92)</f>
        <v>0</v>
      </c>
      <c r="N93" s="296"/>
      <c r="O93" s="221">
        <f>SUM(O84:O92)</f>
        <v>0</v>
      </c>
      <c r="P93" s="297"/>
      <c r="Q93" s="161"/>
    </row>
    <row r="94" spans="1:19" s="78" customFormat="1" ht="20.100000000000001" customHeight="1">
      <c r="A94" s="71"/>
      <c r="B94" s="365"/>
      <c r="C94" s="367"/>
      <c r="D94" s="362"/>
      <c r="E94" s="363"/>
      <c r="F94" s="212"/>
      <c r="G94" s="358"/>
      <c r="H94" s="296"/>
      <c r="I94" s="221"/>
      <c r="J94" s="296"/>
      <c r="K94" s="221"/>
      <c r="L94" s="296"/>
      <c r="M94" s="221"/>
      <c r="N94" s="296"/>
      <c r="O94" s="221"/>
      <c r="P94" s="297"/>
      <c r="Q94" s="161"/>
    </row>
    <row r="95" spans="1:19" s="78" customFormat="1" ht="20.100000000000001" customHeight="1">
      <c r="A95" s="71"/>
      <c r="B95" s="365"/>
      <c r="C95" s="367"/>
      <c r="D95" s="362"/>
      <c r="E95" s="363"/>
      <c r="F95" s="212"/>
      <c r="G95" s="358"/>
      <c r="H95" s="296"/>
      <c r="I95" s="221"/>
      <c r="J95" s="296"/>
      <c r="K95" s="221"/>
      <c r="L95" s="296"/>
      <c r="M95" s="221"/>
      <c r="N95" s="296"/>
      <c r="O95" s="221"/>
      <c r="P95" s="297"/>
      <c r="Q95" s="161"/>
    </row>
    <row r="96" spans="1:19" s="78" customFormat="1" ht="20.100000000000001" customHeight="1">
      <c r="A96" s="71"/>
      <c r="B96" s="365"/>
      <c r="C96" s="367"/>
      <c r="D96" s="362"/>
      <c r="E96" s="363"/>
      <c r="F96" s="212"/>
      <c r="G96" s="358"/>
      <c r="H96" s="296"/>
      <c r="I96" s="221"/>
      <c r="J96" s="296"/>
      <c r="K96" s="221"/>
      <c r="L96" s="296"/>
      <c r="M96" s="221"/>
      <c r="N96" s="296"/>
      <c r="O96" s="221"/>
      <c r="P96" s="297"/>
      <c r="Q96" s="161"/>
    </row>
    <row r="97" spans="1:17" s="81" customFormat="1" ht="20.100000000000001" customHeight="1">
      <c r="A97" s="71" t="str">
        <f t="shared" ref="A97:A130" si="96">CONCATENATE(D97,E97)</f>
        <v>의례</v>
      </c>
      <c r="B97" s="355">
        <f>수량산출!B99</f>
        <v>0</v>
      </c>
      <c r="C97" s="509" t="str">
        <f>수량산출!C73</f>
        <v>2-5</v>
      </c>
      <c r="D97" s="374" t="str">
        <f>수량산출!D73</f>
        <v>의례</v>
      </c>
      <c r="E97" s="363"/>
      <c r="F97" s="357"/>
      <c r="G97" s="358"/>
      <c r="H97" s="290"/>
      <c r="I97" s="215"/>
      <c r="J97" s="359"/>
      <c r="K97" s="215"/>
      <c r="L97" s="359"/>
      <c r="M97" s="215"/>
      <c r="N97" s="359"/>
      <c r="O97" s="215"/>
      <c r="P97" s="360"/>
      <c r="Q97" s="158"/>
    </row>
    <row r="98" spans="1:17" s="70" customFormat="1" ht="20.100000000000001" customHeight="1">
      <c r="A98" s="71" t="str">
        <f t="shared" si="96"/>
        <v>2-5-1, 원형벽</v>
      </c>
      <c r="B98" s="366"/>
      <c r="C98" s="367"/>
      <c r="D98" s="374" t="str">
        <f>수량산출!D74</f>
        <v>2-5-1, 원형벽</v>
      </c>
      <c r="E98" s="363"/>
      <c r="F98" s="212"/>
      <c r="G98" s="358"/>
      <c r="H98" s="290"/>
      <c r="I98" s="221"/>
      <c r="J98" s="223"/>
      <c r="K98" s="221"/>
      <c r="L98" s="223"/>
      <c r="M98" s="221"/>
      <c r="N98" s="296"/>
      <c r="O98" s="221"/>
      <c r="P98" s="291"/>
      <c r="Q98" s="159"/>
    </row>
    <row r="99" spans="1:17" s="70" customFormat="1" ht="20.100000000000001" customHeight="1">
      <c r="A99" s="71" t="str">
        <f t="shared" si="96"/>
        <v>목조 구조틀(R)140*38, @450</v>
      </c>
      <c r="B99" s="366"/>
      <c r="C99" s="367"/>
      <c r="D99" s="363" t="str">
        <f>수량산출!D75</f>
        <v>목조 구조틀(R)</v>
      </c>
      <c r="E99" s="363" t="str">
        <f>수량산출!E75</f>
        <v>140*38, @450</v>
      </c>
      <c r="F99" s="212" t="s">
        <v>283</v>
      </c>
      <c r="G99" s="358">
        <f>수량산출!K75</f>
        <v>27.78</v>
      </c>
      <c r="H99" s="296">
        <f>VLOOKUP($A99,일위대가목록!$A:$N,6,FALSE)</f>
        <v>0</v>
      </c>
      <c r="I99" s="221">
        <f t="shared" ref="I99:I105" si="97">INT(G99*H99)</f>
        <v>0</v>
      </c>
      <c r="J99" s="296">
        <f>VLOOKUP($A99,일위대가목록!$A:$N,8,FALSE)</f>
        <v>0</v>
      </c>
      <c r="K99" s="221">
        <f t="shared" ref="K99:K105" si="98">INT(G99*J99)</f>
        <v>0</v>
      </c>
      <c r="L99" s="296">
        <f>VLOOKUP($A99,일위대가목록!$A:$N,10,FALSE)</f>
        <v>0</v>
      </c>
      <c r="M99" s="221">
        <f t="shared" ref="M99:M105" si="99">INT(G99*L99)</f>
        <v>0</v>
      </c>
      <c r="N99" s="296">
        <f t="shared" ref="N99:N105" si="100">SUM(L99,J99,H99)</f>
        <v>0</v>
      </c>
      <c r="O99" s="221">
        <f t="shared" ref="O99:O105" si="101">SUM(M99,K99,I99)</f>
        <v>0</v>
      </c>
      <c r="P99" s="297" t="str">
        <f>"제"&amp;VLOOKUP($A99,일위대가목록!$A:$N,2,FALSE)&amp;"호표"</f>
        <v>제7호표</v>
      </c>
      <c r="Q99" s="159"/>
    </row>
    <row r="100" spans="1:17" s="70" customFormat="1" ht="20.100000000000001" customHeight="1">
      <c r="A100" s="71" t="str">
        <f t="shared" si="96"/>
        <v>상,하 플레이트15*140*3PLY</v>
      </c>
      <c r="B100" s="366"/>
      <c r="C100" s="367"/>
      <c r="D100" s="363" t="str">
        <f>수량산출!D76</f>
        <v>상,하 플레이트</v>
      </c>
      <c r="E100" s="363" t="str">
        <f>수량산출!E76</f>
        <v>15*140*3PLY</v>
      </c>
      <c r="F100" s="212" t="s">
        <v>284</v>
      </c>
      <c r="G100" s="358">
        <f>수량산출!K76</f>
        <v>23.48</v>
      </c>
      <c r="H100" s="296">
        <f>VLOOKUP($A100,일위대가목록!$A:$N,6,FALSE)</f>
        <v>0</v>
      </c>
      <c r="I100" s="221">
        <f t="shared" si="97"/>
        <v>0</v>
      </c>
      <c r="J100" s="296">
        <f>VLOOKUP($A100,일위대가목록!$A:$N,8,FALSE)</f>
        <v>0</v>
      </c>
      <c r="K100" s="221">
        <f t="shared" si="98"/>
        <v>0</v>
      </c>
      <c r="L100" s="296">
        <f>VLOOKUP($A100,일위대가목록!$A:$N,10,FALSE)</f>
        <v>0</v>
      </c>
      <c r="M100" s="221">
        <f t="shared" si="99"/>
        <v>0</v>
      </c>
      <c r="N100" s="296">
        <f t="shared" si="100"/>
        <v>0</v>
      </c>
      <c r="O100" s="221">
        <f t="shared" si="101"/>
        <v>0</v>
      </c>
      <c r="P100" s="297" t="str">
        <f>"제"&amp;VLOOKUP($A100,일위대가목록!$A:$N,2,FALSE)&amp;"호표"</f>
        <v>제15호표</v>
      </c>
      <c r="Q100" s="159"/>
    </row>
    <row r="101" spans="1:17" s="70" customFormat="1" ht="20.100000000000001" customHeight="1">
      <c r="A101" s="71" t="str">
        <f t="shared" si="96"/>
        <v>MDF판 붙임T=9.0mm*2PLY</v>
      </c>
      <c r="B101" s="366"/>
      <c r="C101" s="367"/>
      <c r="D101" s="363" t="str">
        <f>수량산출!D77</f>
        <v>MDF판 붙임</v>
      </c>
      <c r="E101" s="363" t="str">
        <f>수량산출!E77</f>
        <v>T=9.0mm*2PLY</v>
      </c>
      <c r="F101" s="212" t="s">
        <v>283</v>
      </c>
      <c r="G101" s="358">
        <f>수량산출!K77</f>
        <v>47</v>
      </c>
      <c r="H101" s="296">
        <f>VLOOKUP($A101,일위대가목록!$A:$N,6,FALSE)</f>
        <v>0</v>
      </c>
      <c r="I101" s="221">
        <f t="shared" si="97"/>
        <v>0</v>
      </c>
      <c r="J101" s="296">
        <f>VLOOKUP($A101,일위대가목록!$A:$N,8,FALSE)</f>
        <v>0</v>
      </c>
      <c r="K101" s="221">
        <f t="shared" si="98"/>
        <v>0</v>
      </c>
      <c r="L101" s="296">
        <f>VLOOKUP($A101,일위대가목록!$A:$N,10,FALSE)</f>
        <v>0</v>
      </c>
      <c r="M101" s="221">
        <f t="shared" si="99"/>
        <v>0</v>
      </c>
      <c r="N101" s="296">
        <f t="shared" si="100"/>
        <v>0</v>
      </c>
      <c r="O101" s="221">
        <f t="shared" si="101"/>
        <v>0</v>
      </c>
      <c r="P101" s="297" t="str">
        <f>"제"&amp;VLOOKUP($A101,일위대가목록!$A:$N,2,FALSE)&amp;"호표"</f>
        <v>제11호표</v>
      </c>
      <c r="Q101" s="159"/>
    </row>
    <row r="102" spans="1:17" s="70" customFormat="1" ht="20.100000000000001" customHeight="1">
      <c r="A102" s="71" t="str">
        <f t="shared" si="96"/>
        <v>바탕만들기보드면,줄퍼티</v>
      </c>
      <c r="B102" s="366"/>
      <c r="C102" s="376"/>
      <c r="D102" s="363" t="str">
        <f>수량산출!D78</f>
        <v>바탕만들기</v>
      </c>
      <c r="E102" s="363" t="str">
        <f>수량산출!E78</f>
        <v>보드면,줄퍼티</v>
      </c>
      <c r="F102" s="212" t="s">
        <v>283</v>
      </c>
      <c r="G102" s="358">
        <f>수량산출!K78</f>
        <v>47</v>
      </c>
      <c r="H102" s="296">
        <f>VLOOKUP($A102,일위대가목록!$A:$N,6,FALSE)</f>
        <v>0</v>
      </c>
      <c r="I102" s="221">
        <f t="shared" ref="I102" si="102">INT(G102*H102)</f>
        <v>0</v>
      </c>
      <c r="J102" s="296">
        <f>VLOOKUP($A102,일위대가목록!$A:$N,8,FALSE)</f>
        <v>0</v>
      </c>
      <c r="K102" s="221">
        <f t="shared" ref="K102" si="103">INT(G102*J102)</f>
        <v>0</v>
      </c>
      <c r="L102" s="296">
        <f>VLOOKUP($A102,일위대가목록!$A:$N,10,FALSE)</f>
        <v>0</v>
      </c>
      <c r="M102" s="221">
        <f t="shared" ref="M102" si="104">INT(G102*L102)</f>
        <v>0</v>
      </c>
      <c r="N102" s="296">
        <f t="shared" ref="N102" si="105">SUM(L102,J102,H102)</f>
        <v>0</v>
      </c>
      <c r="O102" s="221">
        <f t="shared" ref="O102" si="106">SUM(M102,K102,I102)</f>
        <v>0</v>
      </c>
      <c r="P102" s="297" t="str">
        <f>"제"&amp;VLOOKUP($A102,일위대가목록!$A:$N,2,FALSE)&amp;"호표"</f>
        <v>제24호표</v>
      </c>
      <c r="Q102" s="159"/>
    </row>
    <row r="103" spans="1:17" s="70" customFormat="1" ht="20.100000000000001" customHeight="1">
      <c r="A103" s="71" t="str">
        <f t="shared" si="96"/>
        <v>수성페인트(뿜칠)벽면, 2회</v>
      </c>
      <c r="B103" s="366"/>
      <c r="C103" s="367"/>
      <c r="D103" s="363" t="str">
        <f>수량산출!D79</f>
        <v>수성페인트(뿜칠)</v>
      </c>
      <c r="E103" s="363" t="str">
        <f>수량산출!E79</f>
        <v>벽면, 2회</v>
      </c>
      <c r="F103" s="212" t="s">
        <v>283</v>
      </c>
      <c r="G103" s="358">
        <f>수량산출!K79</f>
        <v>47</v>
      </c>
      <c r="H103" s="296">
        <f>VLOOKUP($A103,일위대가목록!$A:$N,6,FALSE)</f>
        <v>0</v>
      </c>
      <c r="I103" s="221">
        <f t="shared" si="97"/>
        <v>0</v>
      </c>
      <c r="J103" s="296">
        <f>VLOOKUP($A103,일위대가목록!$A:$N,8,FALSE)</f>
        <v>0</v>
      </c>
      <c r="K103" s="221">
        <f t="shared" si="98"/>
        <v>0</v>
      </c>
      <c r="L103" s="296">
        <f>VLOOKUP($A103,일위대가목록!$A:$N,10,FALSE)</f>
        <v>0</v>
      </c>
      <c r="M103" s="221">
        <f t="shared" si="99"/>
        <v>0</v>
      </c>
      <c r="N103" s="296">
        <f t="shared" si="100"/>
        <v>0</v>
      </c>
      <c r="O103" s="221">
        <f t="shared" si="101"/>
        <v>0</v>
      </c>
      <c r="P103" s="297" t="str">
        <f>"제"&amp;VLOOKUP($A103,일위대가목록!$A:$N,2,FALSE)&amp;"호표"</f>
        <v>제26호표</v>
      </c>
      <c r="Q103" s="159"/>
    </row>
    <row r="104" spans="1:17" s="70" customFormat="1" ht="20.100000000000001" customHeight="1">
      <c r="A104" s="71" t="str">
        <f t="shared" si="96"/>
        <v>2-5-2, 하부받침0</v>
      </c>
      <c r="B104" s="366"/>
      <c r="C104" s="367"/>
      <c r="D104" s="372" t="str">
        <f>수량산출!D80</f>
        <v>2-5-2, 하부받침</v>
      </c>
      <c r="E104" s="363">
        <f>수량산출!E80</f>
        <v>0</v>
      </c>
      <c r="F104" s="212"/>
      <c r="G104" s="358"/>
      <c r="H104" s="296"/>
      <c r="I104" s="221"/>
      <c r="J104" s="296"/>
      <c r="K104" s="221"/>
      <c r="L104" s="296"/>
      <c r="M104" s="221"/>
      <c r="N104" s="296"/>
      <c r="O104" s="221"/>
      <c r="P104" s="297"/>
      <c r="Q104" s="159"/>
    </row>
    <row r="105" spans="1:17" s="70" customFormat="1" ht="20.100000000000001" customHeight="1">
      <c r="A105" s="71" t="str">
        <f t="shared" si="96"/>
        <v>목조 벽체틀(R)30*30, @450</v>
      </c>
      <c r="B105" s="366"/>
      <c r="C105" s="367"/>
      <c r="D105" s="363" t="str">
        <f>수량산출!D81</f>
        <v>목조 벽체틀(R)</v>
      </c>
      <c r="E105" s="363" t="str">
        <f>수량산출!E81</f>
        <v>30*30, @450</v>
      </c>
      <c r="F105" s="212" t="s">
        <v>283</v>
      </c>
      <c r="G105" s="358">
        <f>수량산출!K81</f>
        <v>38.06</v>
      </c>
      <c r="H105" s="296">
        <f>VLOOKUP($A105,일위대가목록!$A:$N,6,FALSE)</f>
        <v>0</v>
      </c>
      <c r="I105" s="221">
        <f t="shared" si="97"/>
        <v>0</v>
      </c>
      <c r="J105" s="296">
        <f>VLOOKUP($A105,일위대가목록!$A:$N,8,FALSE)</f>
        <v>0</v>
      </c>
      <c r="K105" s="221">
        <f t="shared" si="98"/>
        <v>0</v>
      </c>
      <c r="L105" s="296">
        <f>VLOOKUP($A105,일위대가목록!$A:$N,10,FALSE)</f>
        <v>0</v>
      </c>
      <c r="M105" s="221">
        <f t="shared" si="99"/>
        <v>0</v>
      </c>
      <c r="N105" s="296">
        <f t="shared" si="100"/>
        <v>0</v>
      </c>
      <c r="O105" s="221">
        <f t="shared" si="101"/>
        <v>0</v>
      </c>
      <c r="P105" s="297" t="str">
        <f>"제"&amp;VLOOKUP($A105,일위대가목록!$A:$N,2,FALSE)&amp;"호표"</f>
        <v>제5호표</v>
      </c>
      <c r="Q105" s="159"/>
    </row>
    <row r="106" spans="1:17" s="70" customFormat="1" ht="20.100000000000001" customHeight="1">
      <c r="A106" s="71" t="str">
        <f t="shared" ref="A106:A117" si="107">CONCATENATE(D106,E106)</f>
        <v>MDF판 붙임T=9.0mm*2PLY</v>
      </c>
      <c r="B106" s="366"/>
      <c r="C106" s="367"/>
      <c r="D106" s="363" t="str">
        <f>수량산출!D82</f>
        <v>MDF판 붙임</v>
      </c>
      <c r="E106" s="363" t="str">
        <f>수량산출!E82</f>
        <v>T=9.0mm*2PLY</v>
      </c>
      <c r="F106" s="212" t="s">
        <v>283</v>
      </c>
      <c r="G106" s="358">
        <f>수량산출!K82</f>
        <v>16.059999999999999</v>
      </c>
      <c r="H106" s="296">
        <f>VLOOKUP($A106,일위대가목록!$A:$N,6,FALSE)</f>
        <v>0</v>
      </c>
      <c r="I106" s="221">
        <f t="shared" ref="I106:I117" si="108">INT(G106*H106)</f>
        <v>0</v>
      </c>
      <c r="J106" s="296">
        <f>VLOOKUP($A106,일위대가목록!$A:$N,8,FALSE)</f>
        <v>0</v>
      </c>
      <c r="K106" s="221">
        <f t="shared" ref="K106:K117" si="109">INT(G106*J106)</f>
        <v>0</v>
      </c>
      <c r="L106" s="296">
        <f>VLOOKUP($A106,일위대가목록!$A:$N,10,FALSE)</f>
        <v>0</v>
      </c>
      <c r="M106" s="221">
        <f t="shared" ref="M106:M117" si="110">INT(G106*L106)</f>
        <v>0</v>
      </c>
      <c r="N106" s="296">
        <f t="shared" ref="N106:N117" si="111">SUM(L106,J106,H106)</f>
        <v>0</v>
      </c>
      <c r="O106" s="221">
        <f t="shared" ref="O106:O117" si="112">SUM(M106,K106,I106)</f>
        <v>0</v>
      </c>
      <c r="P106" s="297" t="str">
        <f>"제"&amp;VLOOKUP($A106,일위대가목록!$A:$N,2,FALSE)&amp;"호표"</f>
        <v>제11호표</v>
      </c>
      <c r="Q106" s="159"/>
    </row>
    <row r="107" spans="1:17" s="70" customFormat="1" ht="20.100000000000001" customHeight="1">
      <c r="A107" s="71" t="str">
        <f t="shared" si="107"/>
        <v>바탕만들기보드면,줄퍼티</v>
      </c>
      <c r="B107" s="366"/>
      <c r="C107" s="367"/>
      <c r="D107" s="363" t="str">
        <f>수량산출!D83</f>
        <v>바탕만들기</v>
      </c>
      <c r="E107" s="363" t="str">
        <f>수량산출!E83</f>
        <v>보드면,줄퍼티</v>
      </c>
      <c r="F107" s="212" t="s">
        <v>283</v>
      </c>
      <c r="G107" s="358">
        <f>수량산출!K83</f>
        <v>16.059999999999999</v>
      </c>
      <c r="H107" s="296">
        <f>VLOOKUP($A107,일위대가목록!$A:$N,6,FALSE)</f>
        <v>0</v>
      </c>
      <c r="I107" s="221">
        <f t="shared" si="108"/>
        <v>0</v>
      </c>
      <c r="J107" s="296">
        <f>VLOOKUP($A107,일위대가목록!$A:$N,8,FALSE)</f>
        <v>0</v>
      </c>
      <c r="K107" s="221">
        <f t="shared" si="109"/>
        <v>0</v>
      </c>
      <c r="L107" s="296">
        <f>VLOOKUP($A107,일위대가목록!$A:$N,10,FALSE)</f>
        <v>0</v>
      </c>
      <c r="M107" s="221">
        <f t="shared" si="110"/>
        <v>0</v>
      </c>
      <c r="N107" s="296">
        <f t="shared" si="111"/>
        <v>0</v>
      </c>
      <c r="O107" s="221">
        <f t="shared" si="112"/>
        <v>0</v>
      </c>
      <c r="P107" s="297" t="str">
        <f>"제"&amp;VLOOKUP($A107,일위대가목록!$A:$N,2,FALSE)&amp;"호표"</f>
        <v>제24호표</v>
      </c>
      <c r="Q107" s="159"/>
    </row>
    <row r="108" spans="1:17" s="70" customFormat="1" ht="20.100000000000001" customHeight="1">
      <c r="A108" s="71" t="str">
        <f t="shared" si="107"/>
        <v>수성페인트(뿜칠)벽면, 2회</v>
      </c>
      <c r="B108" s="366"/>
      <c r="C108" s="376"/>
      <c r="D108" s="363" t="str">
        <f>수량산출!D84</f>
        <v>수성페인트(뿜칠)</v>
      </c>
      <c r="E108" s="363" t="str">
        <f>수량산출!E84</f>
        <v>벽면, 2회</v>
      </c>
      <c r="F108" s="212" t="s">
        <v>283</v>
      </c>
      <c r="G108" s="358">
        <f>수량산출!K84</f>
        <v>16.059999999999999</v>
      </c>
      <c r="H108" s="296">
        <f>VLOOKUP($A108,일위대가목록!$A:$N,6,FALSE)</f>
        <v>0</v>
      </c>
      <c r="I108" s="221">
        <f t="shared" ref="I108" si="113">INT(G108*H108)</f>
        <v>0</v>
      </c>
      <c r="J108" s="296">
        <f>VLOOKUP($A108,일위대가목록!$A:$N,8,FALSE)</f>
        <v>0</v>
      </c>
      <c r="K108" s="221">
        <f t="shared" ref="K108" si="114">INT(G108*J108)</f>
        <v>0</v>
      </c>
      <c r="L108" s="296">
        <f>VLOOKUP($A108,일위대가목록!$A:$N,10,FALSE)</f>
        <v>0</v>
      </c>
      <c r="M108" s="221">
        <f t="shared" ref="M108" si="115">INT(G108*L108)</f>
        <v>0</v>
      </c>
      <c r="N108" s="296">
        <f t="shared" ref="N108" si="116">SUM(L108,J108,H108)</f>
        <v>0</v>
      </c>
      <c r="O108" s="221">
        <f t="shared" ref="O108" si="117">SUM(M108,K108,I108)</f>
        <v>0</v>
      </c>
      <c r="P108" s="297" t="str">
        <f>"제"&amp;VLOOKUP($A108,일위대가목록!$A:$N,2,FALSE)&amp;"호표"</f>
        <v>제26호표</v>
      </c>
      <c r="Q108" s="159"/>
    </row>
    <row r="109" spans="1:17" s="70" customFormat="1" ht="20.100000000000001" customHeight="1">
      <c r="A109" s="71" t="str">
        <f t="shared" si="107"/>
        <v>2-5-3, 관틀3개</v>
      </c>
      <c r="B109" s="366"/>
      <c r="C109" s="367"/>
      <c r="D109" s="372" t="str">
        <f>수량산출!D85</f>
        <v>2-5-3, 관틀</v>
      </c>
      <c r="E109" s="372" t="str">
        <f>수량산출!E85</f>
        <v>3개</v>
      </c>
      <c r="F109" s="212"/>
      <c r="G109" s="358"/>
      <c r="H109" s="296"/>
      <c r="I109" s="221"/>
      <c r="J109" s="296"/>
      <c r="K109" s="221"/>
      <c r="L109" s="296"/>
      <c r="M109" s="221"/>
      <c r="N109" s="296"/>
      <c r="O109" s="221"/>
      <c r="P109" s="297"/>
      <c r="Q109" s="159"/>
    </row>
    <row r="110" spans="1:17" s="70" customFormat="1" ht="20.100000000000001" customHeight="1">
      <c r="A110" s="71" t="str">
        <f t="shared" si="107"/>
        <v>목조 벽체틀(S)30*30, @450</v>
      </c>
      <c r="B110" s="366"/>
      <c r="C110" s="367"/>
      <c r="D110" s="363" t="str">
        <f>수량산출!D86</f>
        <v>목조 벽체틀(S)</v>
      </c>
      <c r="E110" s="363" t="str">
        <f>수량산출!E86</f>
        <v>30*30, @450</v>
      </c>
      <c r="F110" s="212" t="s">
        <v>283</v>
      </c>
      <c r="G110" s="358">
        <f>수량산출!K86</f>
        <v>10.8</v>
      </c>
      <c r="H110" s="296">
        <f>VLOOKUP($A110,일위대가목록!$A:$N,6,FALSE)</f>
        <v>0</v>
      </c>
      <c r="I110" s="221">
        <f t="shared" si="108"/>
        <v>0</v>
      </c>
      <c r="J110" s="296">
        <f>VLOOKUP($A110,일위대가목록!$A:$N,8,FALSE)</f>
        <v>0</v>
      </c>
      <c r="K110" s="221">
        <f t="shared" si="109"/>
        <v>0</v>
      </c>
      <c r="L110" s="296">
        <f>VLOOKUP($A110,일위대가목록!$A:$N,10,FALSE)</f>
        <v>0</v>
      </c>
      <c r="M110" s="221">
        <f t="shared" si="110"/>
        <v>0</v>
      </c>
      <c r="N110" s="296">
        <f t="shared" si="111"/>
        <v>0</v>
      </c>
      <c r="O110" s="221">
        <f t="shared" si="112"/>
        <v>0</v>
      </c>
      <c r="P110" s="297" t="str">
        <f>"제"&amp;VLOOKUP($A110,일위대가목록!$A:$N,2,FALSE)&amp;"호표"</f>
        <v>제4호표</v>
      </c>
      <c r="Q110" s="159"/>
    </row>
    <row r="111" spans="1:17" s="70" customFormat="1" ht="20.100000000000001" customHeight="1">
      <c r="A111" s="71" t="str">
        <f t="shared" si="107"/>
        <v>MDF판 붙임T=9.0mm*2PLY</v>
      </c>
      <c r="B111" s="366"/>
      <c r="C111" s="367"/>
      <c r="D111" s="363" t="str">
        <f>수량산출!D87</f>
        <v>MDF판 붙임</v>
      </c>
      <c r="E111" s="363" t="str">
        <f>수량산출!E87</f>
        <v>T=9.0mm*2PLY</v>
      </c>
      <c r="F111" s="212" t="s">
        <v>283</v>
      </c>
      <c r="G111" s="358">
        <f>수량산출!K87</f>
        <v>22.5</v>
      </c>
      <c r="H111" s="296">
        <f>VLOOKUP($A111,일위대가목록!$A:$N,6,FALSE)</f>
        <v>0</v>
      </c>
      <c r="I111" s="221">
        <f t="shared" si="108"/>
        <v>0</v>
      </c>
      <c r="J111" s="296">
        <f>VLOOKUP($A111,일위대가목록!$A:$N,8,FALSE)</f>
        <v>0</v>
      </c>
      <c r="K111" s="221">
        <f t="shared" si="109"/>
        <v>0</v>
      </c>
      <c r="L111" s="296">
        <f>VLOOKUP($A111,일위대가목록!$A:$N,10,FALSE)</f>
        <v>0</v>
      </c>
      <c r="M111" s="221">
        <f t="shared" si="110"/>
        <v>0</v>
      </c>
      <c r="N111" s="296">
        <f t="shared" si="111"/>
        <v>0</v>
      </c>
      <c r="O111" s="221">
        <f t="shared" si="112"/>
        <v>0</v>
      </c>
      <c r="P111" s="297" t="str">
        <f>"제"&amp;VLOOKUP($A111,일위대가목록!$A:$N,2,FALSE)&amp;"호표"</f>
        <v>제11호표</v>
      </c>
      <c r="Q111" s="159"/>
    </row>
    <row r="112" spans="1:17" s="70" customFormat="1" ht="20.100000000000001" customHeight="1">
      <c r="A112" s="71" t="str">
        <f t="shared" si="107"/>
        <v>바탕만들기보드면,줄퍼티</v>
      </c>
      <c r="B112" s="366"/>
      <c r="C112" s="367"/>
      <c r="D112" s="363" t="str">
        <f>수량산출!D88</f>
        <v>바탕만들기</v>
      </c>
      <c r="E112" s="363" t="str">
        <f>수량산출!E88</f>
        <v>보드면,줄퍼티</v>
      </c>
      <c r="F112" s="212" t="s">
        <v>283</v>
      </c>
      <c r="G112" s="358">
        <f>수량산출!K88</f>
        <v>22.5</v>
      </c>
      <c r="H112" s="296">
        <f>VLOOKUP($A112,일위대가목록!$A:$N,6,FALSE)</f>
        <v>0</v>
      </c>
      <c r="I112" s="221">
        <f t="shared" si="108"/>
        <v>0</v>
      </c>
      <c r="J112" s="296">
        <f>VLOOKUP($A112,일위대가목록!$A:$N,8,FALSE)</f>
        <v>0</v>
      </c>
      <c r="K112" s="221">
        <f t="shared" si="109"/>
        <v>0</v>
      </c>
      <c r="L112" s="296">
        <f>VLOOKUP($A112,일위대가목록!$A:$N,10,FALSE)</f>
        <v>0</v>
      </c>
      <c r="M112" s="221">
        <f t="shared" si="110"/>
        <v>0</v>
      </c>
      <c r="N112" s="296">
        <f t="shared" si="111"/>
        <v>0</v>
      </c>
      <c r="O112" s="221">
        <f t="shared" si="112"/>
        <v>0</v>
      </c>
      <c r="P112" s="297" t="str">
        <f>"제"&amp;VLOOKUP($A112,일위대가목록!$A:$N,2,FALSE)&amp;"호표"</f>
        <v>제24호표</v>
      </c>
      <c r="Q112" s="159"/>
    </row>
    <row r="113" spans="1:17" s="70" customFormat="1" ht="20.100000000000001" customHeight="1">
      <c r="A113" s="71" t="str">
        <f t="shared" si="107"/>
        <v>수성페인트(뿜칠)벽면, 2회</v>
      </c>
      <c r="B113" s="366"/>
      <c r="C113" s="367"/>
      <c r="D113" s="363" t="str">
        <f>수량산출!D89</f>
        <v>수성페인트(뿜칠)</v>
      </c>
      <c r="E113" s="363" t="str">
        <f>수량산출!E89</f>
        <v>벽면, 2회</v>
      </c>
      <c r="F113" s="212" t="s">
        <v>283</v>
      </c>
      <c r="G113" s="358">
        <f>수량산출!K89</f>
        <v>22.5</v>
      </c>
      <c r="H113" s="296">
        <f>VLOOKUP($A113,일위대가목록!$A:$N,6,FALSE)</f>
        <v>0</v>
      </c>
      <c r="I113" s="221">
        <f t="shared" si="108"/>
        <v>0</v>
      </c>
      <c r="J113" s="296">
        <f>VLOOKUP($A113,일위대가목록!$A:$N,8,FALSE)</f>
        <v>0</v>
      </c>
      <c r="K113" s="221">
        <f t="shared" si="109"/>
        <v>0</v>
      </c>
      <c r="L113" s="296">
        <f>VLOOKUP($A113,일위대가목록!$A:$N,10,FALSE)</f>
        <v>0</v>
      </c>
      <c r="M113" s="221">
        <f t="shared" si="110"/>
        <v>0</v>
      </c>
      <c r="N113" s="296">
        <f t="shared" si="111"/>
        <v>0</v>
      </c>
      <c r="O113" s="221">
        <f t="shared" si="112"/>
        <v>0</v>
      </c>
      <c r="P113" s="297" t="str">
        <f>"제"&amp;VLOOKUP($A113,일위대가목록!$A:$N,2,FALSE)&amp;"호표"</f>
        <v>제26호표</v>
      </c>
      <c r="Q113" s="159"/>
    </row>
    <row r="114" spans="1:17" s="70" customFormat="1" ht="20.100000000000001" customHeight="1">
      <c r="A114" s="71" t="str">
        <f t="shared" si="107"/>
        <v>2-5-4, 관받침2개</v>
      </c>
      <c r="B114" s="366"/>
      <c r="C114" s="376"/>
      <c r="D114" s="372" t="str">
        <f>수량산출!D90</f>
        <v>2-5-4, 관받침</v>
      </c>
      <c r="E114" s="372" t="str">
        <f>수량산출!E90</f>
        <v>2개</v>
      </c>
      <c r="F114" s="212"/>
      <c r="G114" s="358"/>
      <c r="H114" s="290"/>
      <c r="I114" s="221"/>
      <c r="J114" s="223"/>
      <c r="K114" s="221"/>
      <c r="L114" s="223"/>
      <c r="M114" s="221"/>
      <c r="N114" s="296"/>
      <c r="O114" s="221"/>
      <c r="P114" s="291"/>
      <c r="Q114" s="159"/>
    </row>
    <row r="115" spans="1:17" s="70" customFormat="1" ht="20.100000000000001" customHeight="1">
      <c r="A115" s="71" t="str">
        <f t="shared" si="107"/>
        <v>철판T=10</v>
      </c>
      <c r="B115" s="366"/>
      <c r="C115" s="367"/>
      <c r="D115" s="363" t="str">
        <f>수량산출!D91</f>
        <v>철판</v>
      </c>
      <c r="E115" s="363" t="str">
        <f>수량산출!E91</f>
        <v>T=10</v>
      </c>
      <c r="F115" s="212" t="s">
        <v>634</v>
      </c>
      <c r="G115" s="358">
        <f>수량산출!K91</f>
        <v>174.27</v>
      </c>
      <c r="H115" s="290">
        <f>VLOOKUP($A115,단가표!$A:$O,14,FALSE)</f>
        <v>0</v>
      </c>
      <c r="I115" s="221">
        <f t="shared" ref="I115" si="118">INT(G115*H115)</f>
        <v>0</v>
      </c>
      <c r="J115" s="223"/>
      <c r="K115" s="221">
        <f t="shared" ref="K115" si="119">INT(G115*J115)</f>
        <v>0</v>
      </c>
      <c r="L115" s="223"/>
      <c r="M115" s="221">
        <f t="shared" ref="M115" si="120">INT(G115*L115)</f>
        <v>0</v>
      </c>
      <c r="N115" s="296">
        <f t="shared" ref="N115" si="121">SUM(L115,J115,H115)</f>
        <v>0</v>
      </c>
      <c r="O115" s="221">
        <f t="shared" ref="O115" si="122">SUM(M115,K115,I115)</f>
        <v>0</v>
      </c>
      <c r="P115" s="291" t="str">
        <f>"단가표"&amp;VLOOKUP($A115,단가표!$A:$B,2,FALSE)</f>
        <v>단가표1</v>
      </c>
      <c r="Q115" s="159"/>
    </row>
    <row r="116" spans="1:17" s="70" customFormat="1" ht="20.100000000000001" customHeight="1">
      <c r="A116" s="71" t="str">
        <f t="shared" si="107"/>
        <v>잡철물 제작간단</v>
      </c>
      <c r="B116" s="366"/>
      <c r="C116" s="367"/>
      <c r="D116" s="363" t="str">
        <f>수량산출!D92</f>
        <v>잡철물 제작</v>
      </c>
      <c r="E116" s="363" t="str">
        <f>수량산출!E92</f>
        <v>간단</v>
      </c>
      <c r="F116" s="212" t="s">
        <v>283</v>
      </c>
      <c r="G116" s="358">
        <f>수량산출!K92</f>
        <v>174.27</v>
      </c>
      <c r="H116" s="296">
        <f>VLOOKUP($A116,일위대가목록!$A:$N,6,FALSE)</f>
        <v>0</v>
      </c>
      <c r="I116" s="221">
        <f t="shared" si="108"/>
        <v>0</v>
      </c>
      <c r="J116" s="296">
        <f>VLOOKUP($A116,일위대가목록!$A:$N,8,FALSE)</f>
        <v>0</v>
      </c>
      <c r="K116" s="221">
        <f t="shared" si="109"/>
        <v>0</v>
      </c>
      <c r="L116" s="296">
        <f>VLOOKUP($A116,일위대가목록!$A:$N,10,FALSE)</f>
        <v>0</v>
      </c>
      <c r="M116" s="221">
        <f t="shared" si="110"/>
        <v>0</v>
      </c>
      <c r="N116" s="296">
        <f t="shared" si="111"/>
        <v>0</v>
      </c>
      <c r="O116" s="221">
        <f t="shared" si="112"/>
        <v>0</v>
      </c>
      <c r="P116" s="297" t="str">
        <f>"제"&amp;VLOOKUP($A116,일위대가목록!$A:$N,2,FALSE)&amp;"호표"</f>
        <v>제21호표</v>
      </c>
      <c r="Q116" s="159"/>
    </row>
    <row r="117" spans="1:17" s="70" customFormat="1" ht="20.100000000000001" customHeight="1">
      <c r="A117" s="71" t="str">
        <f t="shared" si="107"/>
        <v>녹막이페인트철재면,2회</v>
      </c>
      <c r="B117" s="366"/>
      <c r="C117" s="367"/>
      <c r="D117" s="363" t="str">
        <f>수량산출!D93</f>
        <v>녹막이페인트</v>
      </c>
      <c r="E117" s="363" t="str">
        <f>수량산출!E93</f>
        <v>철재면,2회</v>
      </c>
      <c r="F117" s="212" t="s">
        <v>283</v>
      </c>
      <c r="G117" s="358">
        <f>수량산출!K93</f>
        <v>2.2200000000000002</v>
      </c>
      <c r="H117" s="296">
        <f>VLOOKUP($A117,일위대가목록!$A:$N,6,FALSE)</f>
        <v>0</v>
      </c>
      <c r="I117" s="221">
        <f t="shared" si="108"/>
        <v>0</v>
      </c>
      <c r="J117" s="296">
        <f>VLOOKUP($A117,일위대가목록!$A:$N,8,FALSE)</f>
        <v>0</v>
      </c>
      <c r="K117" s="221">
        <f t="shared" si="109"/>
        <v>0</v>
      </c>
      <c r="L117" s="296">
        <f>VLOOKUP($A117,일위대가목록!$A:$N,10,FALSE)</f>
        <v>0</v>
      </c>
      <c r="M117" s="221">
        <f t="shared" si="110"/>
        <v>0</v>
      </c>
      <c r="N117" s="296">
        <f t="shared" si="111"/>
        <v>0</v>
      </c>
      <c r="O117" s="221">
        <f t="shared" si="112"/>
        <v>0</v>
      </c>
      <c r="P117" s="297" t="str">
        <f>"제"&amp;VLOOKUP($A117,일위대가목록!$A:$N,2,FALSE)&amp;"호표"</f>
        <v>제29호표</v>
      </c>
      <c r="Q117" s="159"/>
    </row>
    <row r="118" spans="1:17" s="70" customFormat="1" ht="20.100000000000001" customHeight="1">
      <c r="A118" s="71" t="str">
        <f t="shared" ref="A118:A126" si="123">CONCATENATE(D118,E118)</f>
        <v>유성페인트철재면.2회</v>
      </c>
      <c r="B118" s="366"/>
      <c r="C118" s="367"/>
      <c r="D118" s="363" t="str">
        <f>수량산출!D94</f>
        <v>유성페인트</v>
      </c>
      <c r="E118" s="363" t="str">
        <f>수량산출!E94</f>
        <v>철재면.2회</v>
      </c>
      <c r="F118" s="212" t="s">
        <v>283</v>
      </c>
      <c r="G118" s="358">
        <f>수량산출!K94</f>
        <v>2.2200000000000002</v>
      </c>
      <c r="H118" s="296">
        <f>VLOOKUP($A118,일위대가목록!$A:$N,6,FALSE)</f>
        <v>0</v>
      </c>
      <c r="I118" s="221">
        <f t="shared" ref="I118:I126" si="124">INT(G118*H118)</f>
        <v>0</v>
      </c>
      <c r="J118" s="296">
        <f>VLOOKUP($A118,일위대가목록!$A:$N,8,FALSE)</f>
        <v>0</v>
      </c>
      <c r="K118" s="221">
        <f t="shared" ref="K118:K126" si="125">INT(G118*J118)</f>
        <v>0</v>
      </c>
      <c r="L118" s="296">
        <f>VLOOKUP($A118,일위대가목록!$A:$N,10,FALSE)</f>
        <v>0</v>
      </c>
      <c r="M118" s="221">
        <f t="shared" ref="M118:M126" si="126">INT(G118*L118)</f>
        <v>0</v>
      </c>
      <c r="N118" s="296">
        <f t="shared" ref="N118:N126" si="127">SUM(L118,J118,H118)</f>
        <v>0</v>
      </c>
      <c r="O118" s="221">
        <f t="shared" ref="O118:O126" si="128">SUM(M118,K118,I118)</f>
        <v>0</v>
      </c>
      <c r="P118" s="297" t="str">
        <f>"제"&amp;VLOOKUP($A118,일위대가목록!$A:$N,2,FALSE)&amp;"호표"</f>
        <v>제28호표</v>
      </c>
      <c r="Q118" s="159"/>
    </row>
    <row r="119" spans="1:17" s="70" customFormat="1" ht="20.100000000000001" customHeight="1">
      <c r="A119" s="71" t="str">
        <f t="shared" si="123"/>
        <v>2-5-5, 아크릴박스4개</v>
      </c>
      <c r="B119" s="366"/>
      <c r="C119" s="367"/>
      <c r="D119" s="372" t="str">
        <f>수량산출!D95</f>
        <v>2-5-5, 아크릴박스</v>
      </c>
      <c r="E119" s="372" t="str">
        <f>수량산출!E95</f>
        <v>4개</v>
      </c>
      <c r="F119" s="212"/>
      <c r="G119" s="358"/>
      <c r="H119" s="296"/>
      <c r="I119" s="221"/>
      <c r="J119" s="296"/>
      <c r="K119" s="221"/>
      <c r="L119" s="296"/>
      <c r="M119" s="221"/>
      <c r="N119" s="296"/>
      <c r="O119" s="221"/>
      <c r="P119" s="297"/>
      <c r="Q119" s="159"/>
    </row>
    <row r="120" spans="1:17" s="70" customFormat="1" ht="20.100000000000001" customHeight="1">
      <c r="A120" s="71" t="str">
        <f t="shared" si="123"/>
        <v>MDF판 붙임T=9.0mm*1PLY</v>
      </c>
      <c r="B120" s="366"/>
      <c r="C120" s="376"/>
      <c r="D120" s="363" t="str">
        <f>수량산출!D96</f>
        <v>MDF판 붙임</v>
      </c>
      <c r="E120" s="363" t="str">
        <f>수량산출!E96</f>
        <v>T=9.0mm*1PLY</v>
      </c>
      <c r="F120" s="212" t="s">
        <v>283</v>
      </c>
      <c r="G120" s="358">
        <f>수량산출!K96</f>
        <v>2</v>
      </c>
      <c r="H120" s="296">
        <f>VLOOKUP($A120,일위대가목록!$A:$N,6,FALSE)</f>
        <v>0</v>
      </c>
      <c r="I120" s="221">
        <f t="shared" ref="I120" si="129">INT(G120*H120)</f>
        <v>0</v>
      </c>
      <c r="J120" s="296">
        <f>VLOOKUP($A120,일위대가목록!$A:$N,8,FALSE)</f>
        <v>0</v>
      </c>
      <c r="K120" s="221">
        <f t="shared" ref="K120" si="130">INT(G120*J120)</f>
        <v>0</v>
      </c>
      <c r="L120" s="296">
        <f>VLOOKUP($A120,일위대가목록!$A:$N,10,FALSE)</f>
        <v>0</v>
      </c>
      <c r="M120" s="221">
        <f t="shared" ref="M120" si="131">INT(G120*L120)</f>
        <v>0</v>
      </c>
      <c r="N120" s="296">
        <f t="shared" ref="N120" si="132">SUM(L120,J120,H120)</f>
        <v>0</v>
      </c>
      <c r="O120" s="221">
        <f t="shared" ref="O120" si="133">SUM(M120,K120,I120)</f>
        <v>0</v>
      </c>
      <c r="P120" s="297" t="str">
        <f>"제"&amp;VLOOKUP($A120,일위대가목록!$A:$N,2,FALSE)&amp;"호표"</f>
        <v>제10호표</v>
      </c>
      <c r="Q120" s="159"/>
    </row>
    <row r="121" spans="1:17" s="70" customFormat="1" ht="20.100000000000001" customHeight="1">
      <c r="A121" s="71" t="str">
        <f t="shared" si="123"/>
        <v>바탕만들기보드면,줄퍼티</v>
      </c>
      <c r="B121" s="366"/>
      <c r="C121" s="367"/>
      <c r="D121" s="363" t="str">
        <f>수량산출!D97</f>
        <v>바탕만들기</v>
      </c>
      <c r="E121" s="363" t="str">
        <f>수량산출!E97</f>
        <v>보드면,줄퍼티</v>
      </c>
      <c r="F121" s="212" t="s">
        <v>283</v>
      </c>
      <c r="G121" s="358">
        <f>수량산출!K97</f>
        <v>1.47</v>
      </c>
      <c r="H121" s="296">
        <f>VLOOKUP($A121,일위대가목록!$A:$N,6,FALSE)</f>
        <v>0</v>
      </c>
      <c r="I121" s="221">
        <f t="shared" si="124"/>
        <v>0</v>
      </c>
      <c r="J121" s="296">
        <f>VLOOKUP($A121,일위대가목록!$A:$N,8,FALSE)</f>
        <v>0</v>
      </c>
      <c r="K121" s="221">
        <f t="shared" si="125"/>
        <v>0</v>
      </c>
      <c r="L121" s="296">
        <f>VLOOKUP($A121,일위대가목록!$A:$N,10,FALSE)</f>
        <v>0</v>
      </c>
      <c r="M121" s="221">
        <f t="shared" si="126"/>
        <v>0</v>
      </c>
      <c r="N121" s="296">
        <f t="shared" si="127"/>
        <v>0</v>
      </c>
      <c r="O121" s="221">
        <f t="shared" si="128"/>
        <v>0</v>
      </c>
      <c r="P121" s="297" t="str">
        <f>"제"&amp;VLOOKUP($A121,일위대가목록!$A:$N,2,FALSE)&amp;"호표"</f>
        <v>제24호표</v>
      </c>
      <c r="Q121" s="159"/>
    </row>
    <row r="122" spans="1:17" s="70" customFormat="1" ht="20.100000000000001" customHeight="1">
      <c r="A122" s="71" t="str">
        <f t="shared" si="123"/>
        <v>수성페인트(뿜칠)벽면, 2회</v>
      </c>
      <c r="B122" s="366"/>
      <c r="C122" s="367"/>
      <c r="D122" s="363" t="str">
        <f>수량산출!D98</f>
        <v>수성페인트(뿜칠)</v>
      </c>
      <c r="E122" s="363" t="str">
        <f>수량산출!E98</f>
        <v>벽면, 2회</v>
      </c>
      <c r="F122" s="212" t="s">
        <v>283</v>
      </c>
      <c r="G122" s="358">
        <f>수량산출!K98</f>
        <v>1.47</v>
      </c>
      <c r="H122" s="296">
        <f>VLOOKUP($A122,일위대가목록!$A:$N,6,FALSE)</f>
        <v>0</v>
      </c>
      <c r="I122" s="221">
        <f t="shared" si="124"/>
        <v>0</v>
      </c>
      <c r="J122" s="296">
        <f>VLOOKUP($A122,일위대가목록!$A:$N,8,FALSE)</f>
        <v>0</v>
      </c>
      <c r="K122" s="221">
        <f t="shared" si="125"/>
        <v>0</v>
      </c>
      <c r="L122" s="296">
        <f>VLOOKUP($A122,일위대가목록!$A:$N,10,FALSE)</f>
        <v>0</v>
      </c>
      <c r="M122" s="221">
        <f t="shared" si="126"/>
        <v>0</v>
      </c>
      <c r="N122" s="296">
        <f t="shared" si="127"/>
        <v>0</v>
      </c>
      <c r="O122" s="221">
        <f t="shared" si="128"/>
        <v>0</v>
      </c>
      <c r="P122" s="297" t="str">
        <f>"제"&amp;VLOOKUP($A122,일위대가목록!$A:$N,2,FALSE)&amp;"호표"</f>
        <v>제26호표</v>
      </c>
      <c r="Q122" s="159"/>
    </row>
    <row r="123" spans="1:17" s="70" customFormat="1" ht="20.100000000000001" customHeight="1">
      <c r="A123" s="71" t="str">
        <f t="shared" si="123"/>
        <v>아크릴판T=10</v>
      </c>
      <c r="B123" s="366"/>
      <c r="C123" s="367"/>
      <c r="D123" s="363" t="str">
        <f>수량산출!D99</f>
        <v>아크릴판</v>
      </c>
      <c r="E123" s="363" t="str">
        <f>수량산출!E99</f>
        <v>T=10</v>
      </c>
      <c r="F123" s="212" t="s">
        <v>283</v>
      </c>
      <c r="G123" s="358">
        <f>수량산출!K99</f>
        <v>2.08</v>
      </c>
      <c r="H123" s="296">
        <f>VLOOKUP($A123,일위대가목록!$A:$N,6,FALSE)</f>
        <v>0</v>
      </c>
      <c r="I123" s="221">
        <f t="shared" si="124"/>
        <v>0</v>
      </c>
      <c r="J123" s="296">
        <f>VLOOKUP($A123,일위대가목록!$A:$N,8,FALSE)</f>
        <v>0</v>
      </c>
      <c r="K123" s="221">
        <f t="shared" si="125"/>
        <v>0</v>
      </c>
      <c r="L123" s="296">
        <f>VLOOKUP($A123,일위대가목록!$A:$N,10,FALSE)</f>
        <v>0</v>
      </c>
      <c r="M123" s="221">
        <f t="shared" si="126"/>
        <v>0</v>
      </c>
      <c r="N123" s="296">
        <f t="shared" si="127"/>
        <v>0</v>
      </c>
      <c r="O123" s="221">
        <f t="shared" si="128"/>
        <v>0</v>
      </c>
      <c r="P123" s="297" t="str">
        <f>"제"&amp;VLOOKUP($A123,일위대가목록!$A:$N,2,FALSE)&amp;"호표"</f>
        <v>제13호표</v>
      </c>
      <c r="Q123" s="159"/>
    </row>
    <row r="124" spans="1:17" s="70" customFormat="1" ht="20.100000000000001" customHeight="1">
      <c r="A124" s="71" t="str">
        <f t="shared" si="123"/>
        <v>2-5-6, 나무파티션1개</v>
      </c>
      <c r="B124" s="366"/>
      <c r="C124" s="367"/>
      <c r="D124" s="372" t="str">
        <f>수량산출!D100</f>
        <v>2-5-6, 나무파티션</v>
      </c>
      <c r="E124" s="372" t="str">
        <f>수량산출!E100</f>
        <v>1개</v>
      </c>
      <c r="F124" s="212"/>
      <c r="G124" s="358">
        <f>수량산출!K100</f>
        <v>0</v>
      </c>
      <c r="H124" s="296"/>
      <c r="I124" s="221"/>
      <c r="J124" s="296"/>
      <c r="K124" s="221"/>
      <c r="L124" s="296"/>
      <c r="M124" s="221"/>
      <c r="N124" s="296"/>
      <c r="O124" s="221"/>
      <c r="P124" s="297"/>
      <c r="Q124" s="159"/>
    </row>
    <row r="125" spans="1:17" s="70" customFormat="1" ht="20.100000000000001" customHeight="1">
      <c r="A125" s="71" t="str">
        <f t="shared" si="123"/>
        <v>목조 벽체틀(S)82*30, @450</v>
      </c>
      <c r="B125" s="366"/>
      <c r="C125" s="367"/>
      <c r="D125" s="363" t="str">
        <f>수량산출!D101</f>
        <v>목조 벽체틀(S)</v>
      </c>
      <c r="E125" s="363" t="str">
        <f>수량산출!E101</f>
        <v>82*30, @450</v>
      </c>
      <c r="F125" s="212" t="s">
        <v>283</v>
      </c>
      <c r="G125" s="358">
        <f>수량산출!K101</f>
        <v>4.05</v>
      </c>
      <c r="H125" s="296">
        <f>VLOOKUP($A125,일위대가목록!$A:$N,6,FALSE)</f>
        <v>0</v>
      </c>
      <c r="I125" s="221">
        <f t="shared" si="124"/>
        <v>0</v>
      </c>
      <c r="J125" s="296">
        <f>VLOOKUP($A125,일위대가목록!$A:$N,8,FALSE)</f>
        <v>0</v>
      </c>
      <c r="K125" s="221">
        <f t="shared" si="125"/>
        <v>0</v>
      </c>
      <c r="L125" s="296">
        <f>VLOOKUP($A125,일위대가목록!$A:$N,10,FALSE)</f>
        <v>0</v>
      </c>
      <c r="M125" s="221">
        <f t="shared" si="126"/>
        <v>0</v>
      </c>
      <c r="N125" s="296">
        <f t="shared" si="127"/>
        <v>0</v>
      </c>
      <c r="O125" s="221">
        <f t="shared" si="128"/>
        <v>0</v>
      </c>
      <c r="P125" s="297" t="str">
        <f>"제"&amp;VLOOKUP($A125,일위대가목록!$A:$N,2,FALSE)&amp;"호표"</f>
        <v>제6호표</v>
      </c>
      <c r="Q125" s="159"/>
    </row>
    <row r="126" spans="1:17" s="70" customFormat="1" ht="20.100000000000001" customHeight="1">
      <c r="A126" s="71" t="str">
        <f t="shared" si="123"/>
        <v>MDF판 붙임T=9.0mm*2PLY</v>
      </c>
      <c r="B126" s="366"/>
      <c r="C126" s="367"/>
      <c r="D126" s="363" t="str">
        <f>수량산출!D102</f>
        <v>MDF판 붙임</v>
      </c>
      <c r="E126" s="363" t="str">
        <f>수량산출!E102</f>
        <v>T=9.0mm*2PLY</v>
      </c>
      <c r="F126" s="212" t="s">
        <v>283</v>
      </c>
      <c r="G126" s="358">
        <f>수량산출!K102</f>
        <v>7.02</v>
      </c>
      <c r="H126" s="296">
        <f>VLOOKUP($A126,일위대가목록!$A:$N,6,FALSE)</f>
        <v>0</v>
      </c>
      <c r="I126" s="221">
        <f t="shared" si="124"/>
        <v>0</v>
      </c>
      <c r="J126" s="296">
        <f>VLOOKUP($A126,일위대가목록!$A:$N,8,FALSE)</f>
        <v>0</v>
      </c>
      <c r="K126" s="221">
        <f t="shared" si="125"/>
        <v>0</v>
      </c>
      <c r="L126" s="296">
        <f>VLOOKUP($A126,일위대가목록!$A:$N,10,FALSE)</f>
        <v>0</v>
      </c>
      <c r="M126" s="221">
        <f t="shared" si="126"/>
        <v>0</v>
      </c>
      <c r="N126" s="296">
        <f t="shared" si="127"/>
        <v>0</v>
      </c>
      <c r="O126" s="221">
        <f t="shared" si="128"/>
        <v>0</v>
      </c>
      <c r="P126" s="297" t="str">
        <f>"제"&amp;VLOOKUP($A126,일위대가목록!$A:$N,2,FALSE)&amp;"호표"</f>
        <v>제11호표</v>
      </c>
      <c r="Q126" s="159"/>
    </row>
    <row r="127" spans="1:17" s="70" customFormat="1" ht="20.100000000000001" customHeight="1">
      <c r="A127" s="71" t="str">
        <f t="shared" ref="A127:A128" si="134">CONCATENATE(D127,E127)</f>
        <v>바탕만들기보드면,줄퍼티</v>
      </c>
      <c r="B127" s="366"/>
      <c r="C127" s="367"/>
      <c r="D127" s="363" t="str">
        <f>수량산출!D103</f>
        <v>바탕만들기</v>
      </c>
      <c r="E127" s="363" t="str">
        <f>수량산출!E103</f>
        <v>보드면,줄퍼티</v>
      </c>
      <c r="F127" s="212" t="s">
        <v>283</v>
      </c>
      <c r="G127" s="358">
        <f>수량산출!K103</f>
        <v>7.02</v>
      </c>
      <c r="H127" s="296">
        <f>VLOOKUP($A127,일위대가목록!$A:$N,6,FALSE)</f>
        <v>0</v>
      </c>
      <c r="I127" s="221">
        <f t="shared" ref="I127:I128" si="135">INT(G127*H127)</f>
        <v>0</v>
      </c>
      <c r="J127" s="296">
        <f>VLOOKUP($A127,일위대가목록!$A:$N,8,FALSE)</f>
        <v>0</v>
      </c>
      <c r="K127" s="221">
        <f t="shared" ref="K127:K128" si="136">INT(G127*J127)</f>
        <v>0</v>
      </c>
      <c r="L127" s="296">
        <f>VLOOKUP($A127,일위대가목록!$A:$N,10,FALSE)</f>
        <v>0</v>
      </c>
      <c r="M127" s="221">
        <f t="shared" ref="M127:M128" si="137">INT(G127*L127)</f>
        <v>0</v>
      </c>
      <c r="N127" s="296">
        <f t="shared" ref="N127:N128" si="138">SUM(L127,J127,H127)</f>
        <v>0</v>
      </c>
      <c r="O127" s="221">
        <f t="shared" ref="O127:O128" si="139">SUM(M127,K127,I127)</f>
        <v>0</v>
      </c>
      <c r="P127" s="297" t="str">
        <f>"제"&amp;VLOOKUP($A127,일위대가목록!$A:$N,2,FALSE)&amp;"호표"</f>
        <v>제24호표</v>
      </c>
      <c r="Q127" s="159"/>
    </row>
    <row r="128" spans="1:17" s="70" customFormat="1" ht="20.100000000000001" customHeight="1">
      <c r="A128" s="71" t="str">
        <f t="shared" si="134"/>
        <v>수성페인트(뿜칠)벽면, 2회</v>
      </c>
      <c r="B128" s="366"/>
      <c r="C128" s="367"/>
      <c r="D128" s="363" t="str">
        <f>수량산출!D104</f>
        <v>수성페인트(뿜칠)</v>
      </c>
      <c r="E128" s="363" t="str">
        <f>수량산출!E104</f>
        <v>벽면, 2회</v>
      </c>
      <c r="F128" s="212" t="s">
        <v>283</v>
      </c>
      <c r="G128" s="358">
        <f>수량산출!K104</f>
        <v>7.02</v>
      </c>
      <c r="H128" s="296">
        <f>VLOOKUP($A128,일위대가목록!$A:$N,6,FALSE)</f>
        <v>0</v>
      </c>
      <c r="I128" s="221">
        <f t="shared" si="135"/>
        <v>0</v>
      </c>
      <c r="J128" s="296">
        <f>VLOOKUP($A128,일위대가목록!$A:$N,8,FALSE)</f>
        <v>0</v>
      </c>
      <c r="K128" s="221">
        <f t="shared" si="136"/>
        <v>0</v>
      </c>
      <c r="L128" s="296">
        <f>VLOOKUP($A128,일위대가목록!$A:$N,10,FALSE)</f>
        <v>0</v>
      </c>
      <c r="M128" s="221">
        <f t="shared" si="137"/>
        <v>0</v>
      </c>
      <c r="N128" s="296">
        <f t="shared" si="138"/>
        <v>0</v>
      </c>
      <c r="O128" s="221">
        <f t="shared" si="139"/>
        <v>0</v>
      </c>
      <c r="P128" s="297" t="str">
        <f>"제"&amp;VLOOKUP($A128,일위대가목록!$A:$N,2,FALSE)&amp;"호표"</f>
        <v>제26호표</v>
      </c>
      <c r="Q128" s="159"/>
    </row>
    <row r="129" spans="1:19" s="70" customFormat="1" ht="20.100000000000001" customHeight="1">
      <c r="A129" s="71" t="str">
        <f t="shared" si="96"/>
        <v/>
      </c>
      <c r="B129" s="366"/>
      <c r="C129" s="367"/>
      <c r="D129" s="363"/>
      <c r="E129" s="363"/>
      <c r="F129" s="212"/>
      <c r="G129" s="358"/>
      <c r="H129" s="296"/>
      <c r="I129" s="221"/>
      <c r="J129" s="296"/>
      <c r="K129" s="221"/>
      <c r="L129" s="296"/>
      <c r="M129" s="221"/>
      <c r="N129" s="296"/>
      <c r="O129" s="221"/>
      <c r="P129" s="297"/>
      <c r="Q129" s="159"/>
    </row>
    <row r="130" spans="1:19" s="78" customFormat="1" ht="20.100000000000001" customHeight="1">
      <c r="A130" s="71" t="str">
        <f t="shared" si="96"/>
        <v>소계</v>
      </c>
      <c r="B130" s="365"/>
      <c r="C130" s="367"/>
      <c r="D130" s="363"/>
      <c r="E130" s="362" t="s">
        <v>267</v>
      </c>
      <c r="F130" s="212"/>
      <c r="G130" s="358"/>
      <c r="H130" s="296"/>
      <c r="I130" s="221">
        <f>SUM(I98:I129)</f>
        <v>0</v>
      </c>
      <c r="J130" s="296"/>
      <c r="K130" s="221">
        <f>SUM(K98:K129)</f>
        <v>0</v>
      </c>
      <c r="L130" s="296"/>
      <c r="M130" s="221">
        <f>SUM(M98:M129)</f>
        <v>0</v>
      </c>
      <c r="N130" s="296"/>
      <c r="O130" s="221">
        <f>SUM(O98:O129)</f>
        <v>0</v>
      </c>
      <c r="P130" s="297"/>
      <c r="Q130" s="161"/>
    </row>
    <row r="131" spans="1:19" s="70" customFormat="1" ht="20.100000000000001" customHeight="1">
      <c r="A131" s="71"/>
      <c r="B131" s="366"/>
      <c r="C131" s="367"/>
      <c r="D131" s="363"/>
      <c r="E131" s="363"/>
      <c r="F131" s="212"/>
      <c r="G131" s="358"/>
      <c r="H131" s="296"/>
      <c r="I131" s="221"/>
      <c r="J131" s="296"/>
      <c r="K131" s="221"/>
      <c r="L131" s="296"/>
      <c r="M131" s="221"/>
      <c r="N131" s="296"/>
      <c r="O131" s="221"/>
      <c r="P131" s="297"/>
      <c r="Q131" s="159"/>
    </row>
    <row r="132" spans="1:19" s="81" customFormat="1" ht="20.100000000000001" customHeight="1">
      <c r="A132" s="71" t="str">
        <f t="shared" ref="A132:A159" si="140">CONCATENATE(D132,E132)</f>
        <v>조각, 전시대</v>
      </c>
      <c r="B132" s="355">
        <f>수량산출!B142</f>
        <v>0</v>
      </c>
      <c r="C132" s="509" t="str">
        <f>수량산출!C106</f>
        <v>2-6</v>
      </c>
      <c r="D132" s="374" t="str">
        <f>수량산출!D106</f>
        <v>조각, 전시대</v>
      </c>
      <c r="E132" s="363"/>
      <c r="F132" s="357"/>
      <c r="G132" s="358"/>
      <c r="H132" s="290"/>
      <c r="I132" s="215"/>
      <c r="J132" s="359"/>
      <c r="K132" s="215"/>
      <c r="L132" s="359"/>
      <c r="M132" s="215"/>
      <c r="N132" s="359"/>
      <c r="O132" s="215"/>
      <c r="P132" s="360"/>
      <c r="Q132" s="158"/>
    </row>
    <row r="133" spans="1:19" s="81" customFormat="1" ht="20.100000000000001" customHeight="1">
      <c r="A133" s="71"/>
      <c r="B133" s="355"/>
      <c r="C133" s="509"/>
      <c r="D133" s="374" t="str">
        <f>수량산출!D107</f>
        <v>2-6-1, 원형벽</v>
      </c>
      <c r="E133" s="363"/>
      <c r="F133" s="357"/>
      <c r="G133" s="358"/>
      <c r="H133" s="290"/>
      <c r="I133" s="215"/>
      <c r="J133" s="359"/>
      <c r="K133" s="215"/>
      <c r="L133" s="359"/>
      <c r="M133" s="215"/>
      <c r="N133" s="359"/>
      <c r="O133" s="215"/>
      <c r="P133" s="360"/>
      <c r="Q133" s="158"/>
    </row>
    <row r="134" spans="1:19" s="70" customFormat="1" ht="20.100000000000001" customHeight="1">
      <c r="A134" s="71" t="str">
        <f t="shared" si="140"/>
        <v>목조 구조틀(R)140*38, @450</v>
      </c>
      <c r="B134" s="366"/>
      <c r="C134" s="367"/>
      <c r="D134" s="363" t="str">
        <f>수량산출!D108</f>
        <v>목조 구조틀(R)</v>
      </c>
      <c r="E134" s="363" t="str">
        <f>수량산출!E108</f>
        <v>140*38, @450</v>
      </c>
      <c r="F134" s="212" t="s">
        <v>283</v>
      </c>
      <c r="G134" s="358">
        <f>수량산출!K108</f>
        <v>21</v>
      </c>
      <c r="H134" s="296">
        <f>VLOOKUP($A134,일위대가목록!$A:$N,6,FALSE)</f>
        <v>0</v>
      </c>
      <c r="I134" s="221">
        <f>INT(G134*H134)</f>
        <v>0</v>
      </c>
      <c r="J134" s="296">
        <f>VLOOKUP($A134,일위대가목록!$A:$N,8,FALSE)</f>
        <v>0</v>
      </c>
      <c r="K134" s="221">
        <f>INT(G134*J134)</f>
        <v>0</v>
      </c>
      <c r="L134" s="296">
        <f>VLOOKUP($A134,일위대가목록!$A:$N,10,FALSE)</f>
        <v>0</v>
      </c>
      <c r="M134" s="221">
        <f>INT(G134*L134)</f>
        <v>0</v>
      </c>
      <c r="N134" s="296">
        <f>SUM(L134,J134,H134)</f>
        <v>0</v>
      </c>
      <c r="O134" s="221">
        <f>SUM(M134,K134,I134)</f>
        <v>0</v>
      </c>
      <c r="P134" s="297" t="str">
        <f>"제"&amp;VLOOKUP($A134,일위대가목록!$A:$N,2,FALSE)&amp;"호표"</f>
        <v>제7호표</v>
      </c>
      <c r="Q134" s="159"/>
    </row>
    <row r="135" spans="1:19" s="78" customFormat="1" ht="20.100000000000001" customHeight="1">
      <c r="A135" s="71" t="str">
        <f t="shared" si="140"/>
        <v>상,하 플레이트15*140*3PLY</v>
      </c>
      <c r="B135" s="365"/>
      <c r="C135" s="367"/>
      <c r="D135" s="363" t="str">
        <f>수량산출!D109</f>
        <v>상,하 플레이트</v>
      </c>
      <c r="E135" s="363" t="str">
        <f>수량산출!E109</f>
        <v>15*140*3PLY</v>
      </c>
      <c r="F135" s="212" t="s">
        <v>284</v>
      </c>
      <c r="G135" s="358">
        <f>수량산출!K109</f>
        <v>17.8</v>
      </c>
      <c r="H135" s="296">
        <f>VLOOKUP($A135,일위대가목록!$A:$N,6,FALSE)</f>
        <v>0</v>
      </c>
      <c r="I135" s="221">
        <f t="shared" ref="I135:I138" si="141">INT(G135*H135)</f>
        <v>0</v>
      </c>
      <c r="J135" s="296">
        <f>VLOOKUP($A135,일위대가목록!$A:$N,8,FALSE)</f>
        <v>0</v>
      </c>
      <c r="K135" s="221">
        <f t="shared" ref="K135:K138" si="142">INT(G135*J135)</f>
        <v>0</v>
      </c>
      <c r="L135" s="296">
        <f>VLOOKUP($A135,일위대가목록!$A:$N,10,FALSE)</f>
        <v>0</v>
      </c>
      <c r="M135" s="221">
        <f t="shared" ref="M135:M138" si="143">INT(G135*L135)</f>
        <v>0</v>
      </c>
      <c r="N135" s="296">
        <f t="shared" ref="N135:N138" si="144">SUM(L135,J135,H135)</f>
        <v>0</v>
      </c>
      <c r="O135" s="221">
        <f t="shared" ref="O135:O138" si="145">SUM(M135,K135,I135)</f>
        <v>0</v>
      </c>
      <c r="P135" s="297" t="str">
        <f>"제"&amp;VLOOKUP($A135,일위대가목록!$A:$N,2,FALSE)&amp;"호표"</f>
        <v>제15호표</v>
      </c>
      <c r="Q135" s="161"/>
      <c r="R135" s="70"/>
      <c r="S135" s="70"/>
    </row>
    <row r="136" spans="1:19" s="70" customFormat="1" ht="20.100000000000001" customHeight="1">
      <c r="A136" s="71" t="str">
        <f t="shared" si="140"/>
        <v>MDF판 붙임T=9.0mm*2PLY</v>
      </c>
      <c r="B136" s="357"/>
      <c r="C136" s="355"/>
      <c r="D136" s="363" t="str">
        <f>수량산출!D110</f>
        <v>MDF판 붙임</v>
      </c>
      <c r="E136" s="363" t="str">
        <f>수량산출!E110</f>
        <v>T=9.0mm*2PLY</v>
      </c>
      <c r="F136" s="212" t="s">
        <v>283</v>
      </c>
      <c r="G136" s="358">
        <f>수량산출!K110</f>
        <v>46.12</v>
      </c>
      <c r="H136" s="296">
        <f>VLOOKUP($A136,일위대가목록!$A:$N,6,FALSE)</f>
        <v>0</v>
      </c>
      <c r="I136" s="221">
        <f t="shared" si="141"/>
        <v>0</v>
      </c>
      <c r="J136" s="296">
        <f>VLOOKUP($A136,일위대가목록!$A:$N,8,FALSE)</f>
        <v>0</v>
      </c>
      <c r="K136" s="221">
        <f t="shared" si="142"/>
        <v>0</v>
      </c>
      <c r="L136" s="296">
        <f>VLOOKUP($A136,일위대가목록!$A:$N,10,FALSE)</f>
        <v>0</v>
      </c>
      <c r="M136" s="221">
        <f t="shared" si="143"/>
        <v>0</v>
      </c>
      <c r="N136" s="296">
        <f t="shared" si="144"/>
        <v>0</v>
      </c>
      <c r="O136" s="221">
        <f t="shared" si="145"/>
        <v>0</v>
      </c>
      <c r="P136" s="297" t="str">
        <f>"제"&amp;VLOOKUP($A136,일위대가목록!$A:$N,2,FALSE)&amp;"호표"</f>
        <v>제11호표</v>
      </c>
      <c r="Q136" s="159"/>
    </row>
    <row r="137" spans="1:19" s="70" customFormat="1" ht="20.100000000000001" customHeight="1">
      <c r="A137" s="71" t="str">
        <f t="shared" si="140"/>
        <v>바탕만들기보드면,줄퍼티</v>
      </c>
      <c r="B137" s="357"/>
      <c r="C137" s="355"/>
      <c r="D137" s="363" t="str">
        <f>수량산출!D111</f>
        <v>바탕만들기</v>
      </c>
      <c r="E137" s="363" t="str">
        <f>수량산출!E111</f>
        <v>보드면,줄퍼티</v>
      </c>
      <c r="F137" s="212" t="s">
        <v>283</v>
      </c>
      <c r="G137" s="358">
        <f>수량산출!K111</f>
        <v>23.73</v>
      </c>
      <c r="H137" s="296">
        <f>VLOOKUP($A137,일위대가목록!$A:$N,6,FALSE)</f>
        <v>0</v>
      </c>
      <c r="I137" s="221">
        <f t="shared" si="141"/>
        <v>0</v>
      </c>
      <c r="J137" s="296">
        <f>VLOOKUP($A137,일위대가목록!$A:$N,8,FALSE)</f>
        <v>0</v>
      </c>
      <c r="K137" s="221">
        <f t="shared" si="142"/>
        <v>0</v>
      </c>
      <c r="L137" s="296">
        <f>VLOOKUP($A137,일위대가목록!$A:$N,10,FALSE)</f>
        <v>0</v>
      </c>
      <c r="M137" s="221">
        <f t="shared" si="143"/>
        <v>0</v>
      </c>
      <c r="N137" s="296">
        <f t="shared" si="144"/>
        <v>0</v>
      </c>
      <c r="O137" s="221">
        <f t="shared" si="145"/>
        <v>0</v>
      </c>
      <c r="P137" s="297" t="str">
        <f>"제"&amp;VLOOKUP($A137,일위대가목록!$A:$N,2,FALSE)&amp;"호표"</f>
        <v>제24호표</v>
      </c>
      <c r="Q137" s="159"/>
    </row>
    <row r="138" spans="1:19" s="70" customFormat="1" ht="20.100000000000001" customHeight="1">
      <c r="A138" s="71" t="str">
        <f t="shared" si="140"/>
        <v>수성페인트(뿜칠)벽면, 2회</v>
      </c>
      <c r="B138" s="357"/>
      <c r="C138" s="355"/>
      <c r="D138" s="363" t="str">
        <f>수량산출!D112</f>
        <v>수성페인트(뿜칠)</v>
      </c>
      <c r="E138" s="363" t="str">
        <f>수량산출!E112</f>
        <v>벽면, 2회</v>
      </c>
      <c r="F138" s="212" t="s">
        <v>283</v>
      </c>
      <c r="G138" s="358">
        <f>수량산출!K112</f>
        <v>23.73</v>
      </c>
      <c r="H138" s="296">
        <f>VLOOKUP($A138,일위대가목록!$A:$N,6,FALSE)</f>
        <v>0</v>
      </c>
      <c r="I138" s="221">
        <f t="shared" si="141"/>
        <v>0</v>
      </c>
      <c r="J138" s="296">
        <f>VLOOKUP($A138,일위대가목록!$A:$N,8,FALSE)</f>
        <v>0</v>
      </c>
      <c r="K138" s="221">
        <f t="shared" si="142"/>
        <v>0</v>
      </c>
      <c r="L138" s="296">
        <f>VLOOKUP($A138,일위대가목록!$A:$N,10,FALSE)</f>
        <v>0</v>
      </c>
      <c r="M138" s="221">
        <f t="shared" si="143"/>
        <v>0</v>
      </c>
      <c r="N138" s="296">
        <f t="shared" si="144"/>
        <v>0</v>
      </c>
      <c r="O138" s="221">
        <f t="shared" si="145"/>
        <v>0</v>
      </c>
      <c r="P138" s="297" t="str">
        <f>"제"&amp;VLOOKUP($A138,일위대가목록!$A:$N,2,FALSE)&amp;"호표"</f>
        <v>제26호표</v>
      </c>
      <c r="Q138" s="159"/>
    </row>
    <row r="139" spans="1:19" s="70" customFormat="1" ht="20.100000000000001" customHeight="1">
      <c r="A139" s="71" t="str">
        <f t="shared" si="140"/>
        <v>2-6-2, 전시대0</v>
      </c>
      <c r="B139" s="357"/>
      <c r="C139" s="355"/>
      <c r="D139" s="372" t="str">
        <f>수량산출!D113</f>
        <v>2-6-2, 전시대</v>
      </c>
      <c r="E139" s="363">
        <f>수량산출!E113</f>
        <v>0</v>
      </c>
      <c r="F139" s="212"/>
      <c r="G139" s="358"/>
      <c r="H139" s="290"/>
      <c r="I139" s="221"/>
      <c r="J139" s="223"/>
      <c r="K139" s="221"/>
      <c r="L139" s="223"/>
      <c r="M139" s="221"/>
      <c r="N139" s="296"/>
      <c r="O139" s="221"/>
      <c r="P139" s="291"/>
      <c r="Q139" s="159"/>
    </row>
    <row r="140" spans="1:19" s="70" customFormat="1" ht="20.100000000000001" customHeight="1">
      <c r="A140" s="71" t="str">
        <f t="shared" si="140"/>
        <v>목조 벽체틀(S)30*30, @450</v>
      </c>
      <c r="B140" s="357"/>
      <c r="C140" s="355"/>
      <c r="D140" s="363" t="str">
        <f>수량산출!D114</f>
        <v>목조 벽체틀(S)</v>
      </c>
      <c r="E140" s="363" t="str">
        <f>수량산출!E114</f>
        <v>30*30, @450</v>
      </c>
      <c r="F140" s="212" t="s">
        <v>283</v>
      </c>
      <c r="G140" s="358">
        <f>수량산출!K114</f>
        <v>19.329999999999998</v>
      </c>
      <c r="H140" s="296">
        <f>VLOOKUP($A140,일위대가목록!$A:$N,6,FALSE)</f>
        <v>0</v>
      </c>
      <c r="I140" s="221">
        <f t="shared" ref="I140" si="146">INT(G140*H140)</f>
        <v>0</v>
      </c>
      <c r="J140" s="296">
        <f>VLOOKUP($A140,일위대가목록!$A:$N,8,FALSE)</f>
        <v>0</v>
      </c>
      <c r="K140" s="221">
        <f t="shared" ref="K140" si="147">INT(G140*J140)</f>
        <v>0</v>
      </c>
      <c r="L140" s="296">
        <f>VLOOKUP($A140,일위대가목록!$A:$N,10,FALSE)</f>
        <v>0</v>
      </c>
      <c r="M140" s="221">
        <f t="shared" ref="M140" si="148">INT(G140*L140)</f>
        <v>0</v>
      </c>
      <c r="N140" s="296">
        <f t="shared" ref="N140" si="149">SUM(L140,J140,H140)</f>
        <v>0</v>
      </c>
      <c r="O140" s="221">
        <f t="shared" ref="O140" si="150">SUM(M140,K140,I140)</f>
        <v>0</v>
      </c>
      <c r="P140" s="297" t="str">
        <f>"제"&amp;VLOOKUP($A140,일위대가목록!$A:$N,2,FALSE)&amp;"호표"</f>
        <v>제4호표</v>
      </c>
      <c r="Q140" s="159"/>
    </row>
    <row r="141" spans="1:19" s="70" customFormat="1" ht="20.100000000000001" customHeight="1">
      <c r="A141" s="71" t="str">
        <f t="shared" si="140"/>
        <v>MDF판 붙임T=9.0mm*2PLY</v>
      </c>
      <c r="B141" s="357"/>
      <c r="C141" s="355"/>
      <c r="D141" s="363" t="str">
        <f>수량산출!D115</f>
        <v>MDF판 붙임</v>
      </c>
      <c r="E141" s="363" t="str">
        <f>수량산출!E115</f>
        <v>T=9.0mm*2PLY</v>
      </c>
      <c r="F141" s="212" t="s">
        <v>283</v>
      </c>
      <c r="G141" s="358">
        <f>수량산출!K115</f>
        <v>18.53</v>
      </c>
      <c r="H141" s="296">
        <f>VLOOKUP($A141,일위대가목록!$A:$N,6,FALSE)</f>
        <v>0</v>
      </c>
      <c r="I141" s="221">
        <f>INT(G141*H141)</f>
        <v>0</v>
      </c>
      <c r="J141" s="296">
        <f>VLOOKUP($A141,일위대가목록!$A:$N,8,FALSE)</f>
        <v>0</v>
      </c>
      <c r="K141" s="221">
        <f>INT(G141*J141)</f>
        <v>0</v>
      </c>
      <c r="L141" s="296">
        <f>VLOOKUP($A141,일위대가목록!$A:$N,10,FALSE)</f>
        <v>0</v>
      </c>
      <c r="M141" s="221">
        <f>INT(G141*L141)</f>
        <v>0</v>
      </c>
      <c r="N141" s="296">
        <f>SUM(L141,J141,H141)</f>
        <v>0</v>
      </c>
      <c r="O141" s="221">
        <f>SUM(M141,K141,I141)</f>
        <v>0</v>
      </c>
      <c r="P141" s="297" t="str">
        <f>"제"&amp;VLOOKUP($A141,일위대가목록!$A:$N,2,FALSE)&amp;"호표"</f>
        <v>제11호표</v>
      </c>
      <c r="Q141" s="159"/>
    </row>
    <row r="142" spans="1:19" s="70" customFormat="1" ht="20.100000000000001" customHeight="1">
      <c r="A142" s="71" t="str">
        <f t="shared" si="140"/>
        <v>MDF판 붙임T=9.0mm*1PLY</v>
      </c>
      <c r="B142" s="366"/>
      <c r="C142" s="376"/>
      <c r="D142" s="363" t="str">
        <f>수량산출!D116</f>
        <v>MDF판 붙임</v>
      </c>
      <c r="E142" s="363" t="str">
        <f>수량산출!E116</f>
        <v>T=9.0mm*1PLY</v>
      </c>
      <c r="F142" s="212" t="s">
        <v>283</v>
      </c>
      <c r="G142" s="358">
        <f>수량산출!K116</f>
        <v>3.23</v>
      </c>
      <c r="H142" s="296">
        <f>VLOOKUP($A142,일위대가목록!$A:$N,6,FALSE)</f>
        <v>0</v>
      </c>
      <c r="I142" s="221">
        <f t="shared" ref="I142:I143" si="151">INT(G142*H142)</f>
        <v>0</v>
      </c>
      <c r="J142" s="296">
        <f>VLOOKUP($A142,일위대가목록!$A:$N,8,FALSE)</f>
        <v>0</v>
      </c>
      <c r="K142" s="221">
        <f t="shared" ref="K142:K143" si="152">INT(G142*J142)</f>
        <v>0</v>
      </c>
      <c r="L142" s="296">
        <f>VLOOKUP($A142,일위대가목록!$A:$N,10,FALSE)</f>
        <v>0</v>
      </c>
      <c r="M142" s="221">
        <f t="shared" ref="M142:M143" si="153">INT(G142*L142)</f>
        <v>0</v>
      </c>
      <c r="N142" s="296">
        <f t="shared" ref="N142:N143" si="154">SUM(L142,J142,H142)</f>
        <v>0</v>
      </c>
      <c r="O142" s="221">
        <f t="shared" ref="O142:O143" si="155">SUM(M142,K142,I142)</f>
        <v>0</v>
      </c>
      <c r="P142" s="297" t="str">
        <f>"제"&amp;VLOOKUP($A142,일위대가목록!$A:$N,2,FALSE)&amp;"호표"</f>
        <v>제10호표</v>
      </c>
      <c r="Q142" s="159"/>
    </row>
    <row r="143" spans="1:19" s="70" customFormat="1" ht="20.100000000000001" customHeight="1">
      <c r="A143" s="71" t="str">
        <f t="shared" si="140"/>
        <v>바탕만들기보드면,줄퍼티</v>
      </c>
      <c r="B143" s="366"/>
      <c r="C143" s="367"/>
      <c r="D143" s="363" t="str">
        <f>수량산출!D117</f>
        <v>바탕만들기</v>
      </c>
      <c r="E143" s="363" t="str">
        <f>수량산출!E117</f>
        <v>보드면,줄퍼티</v>
      </c>
      <c r="F143" s="212" t="s">
        <v>283</v>
      </c>
      <c r="G143" s="358">
        <f>수량산출!K117</f>
        <v>22.55</v>
      </c>
      <c r="H143" s="296">
        <f>VLOOKUP($A143,일위대가목록!$A:$N,6,FALSE)</f>
        <v>0</v>
      </c>
      <c r="I143" s="221">
        <f t="shared" si="151"/>
        <v>0</v>
      </c>
      <c r="J143" s="296">
        <f>VLOOKUP($A143,일위대가목록!$A:$N,8,FALSE)</f>
        <v>0</v>
      </c>
      <c r="K143" s="221">
        <f t="shared" si="152"/>
        <v>0</v>
      </c>
      <c r="L143" s="296">
        <f>VLOOKUP($A143,일위대가목록!$A:$N,10,FALSE)</f>
        <v>0</v>
      </c>
      <c r="M143" s="221">
        <f t="shared" si="153"/>
        <v>0</v>
      </c>
      <c r="N143" s="296">
        <f t="shared" si="154"/>
        <v>0</v>
      </c>
      <c r="O143" s="221">
        <f t="shared" si="155"/>
        <v>0</v>
      </c>
      <c r="P143" s="297" t="str">
        <f>"제"&amp;VLOOKUP($A143,일위대가목록!$A:$N,2,FALSE)&amp;"호표"</f>
        <v>제24호표</v>
      </c>
      <c r="Q143" s="159"/>
    </row>
    <row r="144" spans="1:19" s="70" customFormat="1" ht="20.100000000000001" customHeight="1">
      <c r="A144" s="71" t="str">
        <f t="shared" si="140"/>
        <v>수성페인트(뿜칠)벽면, 2회</v>
      </c>
      <c r="B144" s="366"/>
      <c r="C144" s="367"/>
      <c r="D144" s="363" t="str">
        <f>수량산출!D118</f>
        <v>수성페인트(뿜칠)</v>
      </c>
      <c r="E144" s="363" t="str">
        <f>수량산출!E118</f>
        <v>벽면, 2회</v>
      </c>
      <c r="F144" s="212" t="s">
        <v>283</v>
      </c>
      <c r="G144" s="358">
        <f>수량산출!K118</f>
        <v>22.55</v>
      </c>
      <c r="H144" s="296">
        <f>VLOOKUP($A144,일위대가목록!$A:$N,6,FALSE)</f>
        <v>0</v>
      </c>
      <c r="I144" s="221">
        <f t="shared" ref="I144:I146" si="156">INT(G144*H144)</f>
        <v>0</v>
      </c>
      <c r="J144" s="296">
        <f>VLOOKUP($A144,일위대가목록!$A:$N,8,FALSE)</f>
        <v>0</v>
      </c>
      <c r="K144" s="221">
        <f t="shared" ref="K144:K146" si="157">INT(G144*J144)</f>
        <v>0</v>
      </c>
      <c r="L144" s="296">
        <f>VLOOKUP($A144,일위대가목록!$A:$N,10,FALSE)</f>
        <v>0</v>
      </c>
      <c r="M144" s="221">
        <f t="shared" ref="M144:M146" si="158">INT(G144*L144)</f>
        <v>0</v>
      </c>
      <c r="N144" s="296">
        <f t="shared" ref="N144:N146" si="159">SUM(L144,J144,H144)</f>
        <v>0</v>
      </c>
      <c r="O144" s="221">
        <f t="shared" ref="O144:O146" si="160">SUM(M144,K144,I144)</f>
        <v>0</v>
      </c>
      <c r="P144" s="297" t="str">
        <f>"제"&amp;VLOOKUP($A144,일위대가목록!$A:$N,2,FALSE)&amp;"호표"</f>
        <v>제26호표</v>
      </c>
      <c r="Q144" s="159"/>
    </row>
    <row r="145" spans="1:17" s="70" customFormat="1" ht="20.100000000000001" customHeight="1">
      <c r="A145" s="71" t="str">
        <f t="shared" si="140"/>
        <v>천장몰딩L-19*19*1.0</v>
      </c>
      <c r="B145" s="366"/>
      <c r="C145" s="367"/>
      <c r="D145" s="363" t="str">
        <f>수량산출!D119</f>
        <v>천장몰딩</v>
      </c>
      <c r="E145" s="363" t="str">
        <f>수량산출!E119</f>
        <v>L-19*19*1.0</v>
      </c>
      <c r="F145" s="212" t="s">
        <v>284</v>
      </c>
      <c r="G145" s="358">
        <f>수량산출!K119</f>
        <v>11</v>
      </c>
      <c r="H145" s="296">
        <f>VLOOKUP($A145,일위대가목록!$A:$N,6,FALSE)</f>
        <v>0</v>
      </c>
      <c r="I145" s="221">
        <f t="shared" si="156"/>
        <v>0</v>
      </c>
      <c r="J145" s="296">
        <f>VLOOKUP($A145,일위대가목록!$A:$N,8,FALSE)</f>
        <v>0</v>
      </c>
      <c r="K145" s="221">
        <f t="shared" si="157"/>
        <v>0</v>
      </c>
      <c r="L145" s="296">
        <f>VLOOKUP($A145,일위대가목록!$A:$N,10,FALSE)</f>
        <v>0</v>
      </c>
      <c r="M145" s="221">
        <f t="shared" si="158"/>
        <v>0</v>
      </c>
      <c r="N145" s="296">
        <f t="shared" si="159"/>
        <v>0</v>
      </c>
      <c r="O145" s="221">
        <f t="shared" si="160"/>
        <v>0</v>
      </c>
      <c r="P145" s="297" t="str">
        <f>"제"&amp;VLOOKUP($A145,일위대가목록!$A:$N,2,FALSE)&amp;"호표"</f>
        <v>제19호표</v>
      </c>
      <c r="Q145" s="159"/>
    </row>
    <row r="146" spans="1:17" s="70" customFormat="1" ht="20.100000000000001" customHeight="1">
      <c r="A146" s="71" t="str">
        <f t="shared" si="140"/>
        <v>확산커버T=3.0mm</v>
      </c>
      <c r="B146" s="366"/>
      <c r="C146" s="367"/>
      <c r="D146" s="363" t="str">
        <f>수량산출!D120</f>
        <v>확산커버</v>
      </c>
      <c r="E146" s="363" t="str">
        <f>수량산출!E120</f>
        <v>T=3.0mm</v>
      </c>
      <c r="F146" s="212" t="s">
        <v>283</v>
      </c>
      <c r="G146" s="358">
        <f>수량산출!K120</f>
        <v>1.1299999999999999</v>
      </c>
      <c r="H146" s="296">
        <f>VLOOKUP($A146,일위대가목록!$A:$N,6,FALSE)</f>
        <v>0</v>
      </c>
      <c r="I146" s="221">
        <f t="shared" si="156"/>
        <v>0</v>
      </c>
      <c r="J146" s="296">
        <f>VLOOKUP($A146,일위대가목록!$A:$N,8,FALSE)</f>
        <v>0</v>
      </c>
      <c r="K146" s="221">
        <f t="shared" si="157"/>
        <v>0</v>
      </c>
      <c r="L146" s="296">
        <f>VLOOKUP($A146,일위대가목록!$A:$N,10,FALSE)</f>
        <v>0</v>
      </c>
      <c r="M146" s="221">
        <f t="shared" si="158"/>
        <v>0</v>
      </c>
      <c r="N146" s="296">
        <f t="shared" si="159"/>
        <v>0</v>
      </c>
      <c r="O146" s="221">
        <f t="shared" si="160"/>
        <v>0</v>
      </c>
      <c r="P146" s="297" t="str">
        <f>"제"&amp;VLOOKUP($A146,일위대가목록!$A:$N,2,FALSE)&amp;"호표"</f>
        <v>제22호표</v>
      </c>
      <c r="Q146" s="159"/>
    </row>
    <row r="147" spans="1:17" s="70" customFormat="1" ht="20.100000000000001" customHeight="1">
      <c r="A147" s="71" t="str">
        <f t="shared" si="140"/>
        <v>투명유리T=8.0mm</v>
      </c>
      <c r="B147" s="366"/>
      <c r="C147" s="367"/>
      <c r="D147" s="363" t="str">
        <f>수량산출!D121</f>
        <v>투명유리</v>
      </c>
      <c r="E147" s="363" t="str">
        <f>수량산출!E121</f>
        <v>T=8.0mm</v>
      </c>
      <c r="F147" s="212" t="s">
        <v>283</v>
      </c>
      <c r="G147" s="358">
        <f>수량산출!K121</f>
        <v>5.4</v>
      </c>
      <c r="H147" s="296">
        <f>VLOOKUP($A147,일위대가목록!$A:$N,6,FALSE)</f>
        <v>0</v>
      </c>
      <c r="I147" s="221">
        <f t="shared" ref="I147" si="161">INT(G147*H147)</f>
        <v>0</v>
      </c>
      <c r="J147" s="296">
        <f>VLOOKUP($A147,일위대가목록!$A:$N,8,FALSE)</f>
        <v>0</v>
      </c>
      <c r="K147" s="221">
        <f t="shared" ref="K147" si="162">INT(G147*J147)</f>
        <v>0</v>
      </c>
      <c r="L147" s="296">
        <f>VLOOKUP($A147,일위대가목록!$A:$N,10,FALSE)</f>
        <v>0</v>
      </c>
      <c r="M147" s="221">
        <f t="shared" ref="M147" si="163">INT(G147*L147)</f>
        <v>0</v>
      </c>
      <c r="N147" s="296">
        <f t="shared" ref="N147" si="164">SUM(L147,J147,H147)</f>
        <v>0</v>
      </c>
      <c r="O147" s="221">
        <f t="shared" ref="O147" si="165">SUM(M147,K147,I147)</f>
        <v>0</v>
      </c>
      <c r="P147" s="297" t="str">
        <f>"제"&amp;VLOOKUP($A147,일위대가목록!$A:$N,2,FALSE)&amp;"호표"</f>
        <v>제23호표</v>
      </c>
      <c r="Q147" s="159"/>
    </row>
    <row r="148" spans="1:17" s="70" customFormat="1" ht="20.100000000000001" customHeight="1">
      <c r="A148" s="71" t="str">
        <f t="shared" si="140"/>
        <v>2-6-3, 원형테이블0</v>
      </c>
      <c r="B148" s="366"/>
      <c r="C148" s="376"/>
      <c r="D148" s="372" t="str">
        <f>수량산출!D122</f>
        <v>2-6-3, 원형테이블</v>
      </c>
      <c r="E148" s="363">
        <f>수량산출!E122</f>
        <v>0</v>
      </c>
      <c r="F148" s="212"/>
      <c r="G148" s="358"/>
      <c r="H148" s="296"/>
      <c r="I148" s="221"/>
      <c r="J148" s="296"/>
      <c r="K148" s="221"/>
      <c r="L148" s="296"/>
      <c r="M148" s="221"/>
      <c r="N148" s="296"/>
      <c r="O148" s="221"/>
      <c r="P148" s="297"/>
      <c r="Q148" s="159"/>
    </row>
    <row r="149" spans="1:17" s="70" customFormat="1" ht="20.100000000000001" customHeight="1">
      <c r="A149" s="71" t="str">
        <f t="shared" si="140"/>
        <v>목조 벽체틀(R)30*30, @450</v>
      </c>
      <c r="B149" s="366"/>
      <c r="C149" s="367"/>
      <c r="D149" s="363" t="str">
        <f>수량산출!D123</f>
        <v>목조 벽체틀(R)</v>
      </c>
      <c r="E149" s="363" t="str">
        <f>수량산출!E123</f>
        <v>30*30, @450</v>
      </c>
      <c r="F149" s="212" t="s">
        <v>283</v>
      </c>
      <c r="G149" s="358">
        <f>수량산출!K123</f>
        <v>11.78</v>
      </c>
      <c r="H149" s="296">
        <f>VLOOKUP($A149,일위대가목록!$A:$N,6,FALSE)</f>
        <v>0</v>
      </c>
      <c r="I149" s="221">
        <f t="shared" ref="I149:I151" si="166">INT(G149*H149)</f>
        <v>0</v>
      </c>
      <c r="J149" s="296">
        <f>VLOOKUP($A149,일위대가목록!$A:$N,8,FALSE)</f>
        <v>0</v>
      </c>
      <c r="K149" s="221">
        <f t="shared" ref="K149:K151" si="167">INT(G149*J149)</f>
        <v>0</v>
      </c>
      <c r="L149" s="296">
        <f>VLOOKUP($A149,일위대가목록!$A:$N,10,FALSE)</f>
        <v>0</v>
      </c>
      <c r="M149" s="221">
        <f t="shared" ref="M149:M151" si="168">INT(G149*L149)</f>
        <v>0</v>
      </c>
      <c r="N149" s="296">
        <f t="shared" ref="N149:N151" si="169">SUM(L149,J149,H149)</f>
        <v>0</v>
      </c>
      <c r="O149" s="221">
        <f t="shared" ref="O149:O151" si="170">SUM(M149,K149,I149)</f>
        <v>0</v>
      </c>
      <c r="P149" s="297" t="str">
        <f>"제"&amp;VLOOKUP($A149,일위대가목록!$A:$N,2,FALSE)&amp;"호표"</f>
        <v>제5호표</v>
      </c>
      <c r="Q149" s="159"/>
    </row>
    <row r="150" spans="1:17" s="70" customFormat="1" ht="20.100000000000001" customHeight="1">
      <c r="A150" s="71" t="str">
        <f t="shared" si="140"/>
        <v>MDF판 붙임T=9.0mm*2PLY</v>
      </c>
      <c r="B150" s="366"/>
      <c r="C150" s="367"/>
      <c r="D150" s="363" t="str">
        <f>수량산출!D124</f>
        <v>MDF판 붙임</v>
      </c>
      <c r="E150" s="363" t="str">
        <f>수량산출!E124</f>
        <v>T=9.0mm*2PLY</v>
      </c>
      <c r="F150" s="212" t="s">
        <v>283</v>
      </c>
      <c r="G150" s="358">
        <f>수량산출!K124</f>
        <v>6.43</v>
      </c>
      <c r="H150" s="296">
        <f>VLOOKUP($A150,일위대가목록!$A:$N,6,FALSE)</f>
        <v>0</v>
      </c>
      <c r="I150" s="221">
        <f t="shared" si="166"/>
        <v>0</v>
      </c>
      <c r="J150" s="296">
        <f>VLOOKUP($A150,일위대가목록!$A:$N,8,FALSE)</f>
        <v>0</v>
      </c>
      <c r="K150" s="221">
        <f t="shared" si="167"/>
        <v>0</v>
      </c>
      <c r="L150" s="296">
        <f>VLOOKUP($A150,일위대가목록!$A:$N,10,FALSE)</f>
        <v>0</v>
      </c>
      <c r="M150" s="221">
        <f t="shared" si="168"/>
        <v>0</v>
      </c>
      <c r="N150" s="296">
        <f t="shared" si="169"/>
        <v>0</v>
      </c>
      <c r="O150" s="221">
        <f t="shared" si="170"/>
        <v>0</v>
      </c>
      <c r="P150" s="297" t="str">
        <f>"제"&amp;VLOOKUP($A150,일위대가목록!$A:$N,2,FALSE)&amp;"호표"</f>
        <v>제11호표</v>
      </c>
      <c r="Q150" s="159"/>
    </row>
    <row r="151" spans="1:17" s="70" customFormat="1" ht="20.100000000000001" customHeight="1">
      <c r="A151" s="71" t="str">
        <f t="shared" si="140"/>
        <v>바탕만들기보드면,줄퍼티</v>
      </c>
      <c r="B151" s="366"/>
      <c r="C151" s="367"/>
      <c r="D151" s="363" t="str">
        <f>수량산출!D125</f>
        <v>바탕만들기</v>
      </c>
      <c r="E151" s="363" t="str">
        <f>수량산출!E125</f>
        <v>보드면,줄퍼티</v>
      </c>
      <c r="F151" s="212" t="s">
        <v>283</v>
      </c>
      <c r="G151" s="358">
        <f>수량산출!K125</f>
        <v>6.43</v>
      </c>
      <c r="H151" s="296">
        <f>VLOOKUP($A151,일위대가목록!$A:$N,6,FALSE)</f>
        <v>0</v>
      </c>
      <c r="I151" s="221">
        <f t="shared" si="166"/>
        <v>0</v>
      </c>
      <c r="J151" s="296">
        <f>VLOOKUP($A151,일위대가목록!$A:$N,8,FALSE)</f>
        <v>0</v>
      </c>
      <c r="K151" s="221">
        <f t="shared" si="167"/>
        <v>0</v>
      </c>
      <c r="L151" s="296">
        <f>VLOOKUP($A151,일위대가목록!$A:$N,10,FALSE)</f>
        <v>0</v>
      </c>
      <c r="M151" s="221">
        <f t="shared" si="168"/>
        <v>0</v>
      </c>
      <c r="N151" s="296">
        <f t="shared" si="169"/>
        <v>0</v>
      </c>
      <c r="O151" s="221">
        <f t="shared" si="170"/>
        <v>0</v>
      </c>
      <c r="P151" s="297" t="str">
        <f>"제"&amp;VLOOKUP($A151,일위대가목록!$A:$N,2,FALSE)&amp;"호표"</f>
        <v>제24호표</v>
      </c>
      <c r="Q151" s="159"/>
    </row>
    <row r="152" spans="1:17" s="70" customFormat="1" ht="20.100000000000001" customHeight="1">
      <c r="A152" s="71" t="str">
        <f t="shared" si="140"/>
        <v>수성페인트(뿜칠)벽면, 2회</v>
      </c>
      <c r="B152" s="366"/>
      <c r="C152" s="367"/>
      <c r="D152" s="363" t="str">
        <f>수량산출!D126</f>
        <v>수성페인트(뿜칠)</v>
      </c>
      <c r="E152" s="363" t="str">
        <f>수량산출!E126</f>
        <v>벽면, 2회</v>
      </c>
      <c r="F152" s="212" t="s">
        <v>283</v>
      </c>
      <c r="G152" s="358">
        <f>수량산출!K126</f>
        <v>6.43</v>
      </c>
      <c r="H152" s="296">
        <f>VLOOKUP($A152,일위대가목록!$A:$N,6,FALSE)</f>
        <v>0</v>
      </c>
      <c r="I152" s="221">
        <f t="shared" ref="I152" si="171">INT(G152*H152)</f>
        <v>0</v>
      </c>
      <c r="J152" s="296">
        <f>VLOOKUP($A152,일위대가목록!$A:$N,8,FALSE)</f>
        <v>0</v>
      </c>
      <c r="K152" s="221">
        <f t="shared" ref="K152" si="172">INT(G152*J152)</f>
        <v>0</v>
      </c>
      <c r="L152" s="296">
        <f>VLOOKUP($A152,일위대가목록!$A:$N,10,FALSE)</f>
        <v>0</v>
      </c>
      <c r="M152" s="221">
        <f t="shared" ref="M152" si="173">INT(G152*L152)</f>
        <v>0</v>
      </c>
      <c r="N152" s="296">
        <f t="shared" ref="N152" si="174">SUM(L152,J152,H152)</f>
        <v>0</v>
      </c>
      <c r="O152" s="221">
        <f t="shared" ref="O152" si="175">SUM(M152,K152,I152)</f>
        <v>0</v>
      </c>
      <c r="P152" s="297" t="str">
        <f>"제"&amp;VLOOKUP($A152,일위대가목록!$A:$N,2,FALSE)&amp;"호표"</f>
        <v>제26호표</v>
      </c>
      <c r="Q152" s="159"/>
    </row>
    <row r="153" spans="1:17" s="70" customFormat="1" ht="20.100000000000001" customHeight="1">
      <c r="A153" s="71" t="str">
        <f t="shared" si="140"/>
        <v>2-6-4, 나무파티션0</v>
      </c>
      <c r="B153" s="366"/>
      <c r="C153" s="367"/>
      <c r="D153" s="372" t="str">
        <f>수량산출!D127</f>
        <v>2-6-4, 나무파티션</v>
      </c>
      <c r="E153" s="363">
        <f>수량산출!E127</f>
        <v>0</v>
      </c>
      <c r="F153" s="212"/>
      <c r="G153" s="358"/>
      <c r="H153" s="296"/>
      <c r="I153" s="221"/>
      <c r="J153" s="296"/>
      <c r="K153" s="221"/>
      <c r="L153" s="296"/>
      <c r="M153" s="221"/>
      <c r="N153" s="296"/>
      <c r="O153" s="221"/>
      <c r="P153" s="297"/>
      <c r="Q153" s="159"/>
    </row>
    <row r="154" spans="1:17" s="70" customFormat="1" ht="20.100000000000001" customHeight="1">
      <c r="A154" s="71" t="str">
        <f t="shared" si="140"/>
        <v>목조 벽체틀(S)82*30, @450</v>
      </c>
      <c r="B154" s="366"/>
      <c r="C154" s="367"/>
      <c r="D154" s="363" t="str">
        <f>수량산출!D128</f>
        <v>목조 벽체틀(S)</v>
      </c>
      <c r="E154" s="363" t="str">
        <f>수량산출!E128</f>
        <v>82*30, @450</v>
      </c>
      <c r="F154" s="212" t="s">
        <v>283</v>
      </c>
      <c r="G154" s="358">
        <f>수량산출!K128</f>
        <v>2.0699999999999998</v>
      </c>
      <c r="H154" s="296">
        <f>VLOOKUP($A154,일위대가목록!$A:$N,6,FALSE)</f>
        <v>0</v>
      </c>
      <c r="I154" s="221">
        <f t="shared" ref="I154:I157" si="176">INT(G154*H154)</f>
        <v>0</v>
      </c>
      <c r="J154" s="296">
        <f>VLOOKUP($A154,일위대가목록!$A:$N,8,FALSE)</f>
        <v>0</v>
      </c>
      <c r="K154" s="221">
        <f t="shared" ref="K154:K157" si="177">INT(G154*J154)</f>
        <v>0</v>
      </c>
      <c r="L154" s="296">
        <f>VLOOKUP($A154,일위대가목록!$A:$N,10,FALSE)</f>
        <v>0</v>
      </c>
      <c r="M154" s="221">
        <f t="shared" ref="M154:M157" si="178">INT(G154*L154)</f>
        <v>0</v>
      </c>
      <c r="N154" s="296">
        <f t="shared" ref="N154:N157" si="179">SUM(L154,J154,H154)</f>
        <v>0</v>
      </c>
      <c r="O154" s="221">
        <f t="shared" ref="O154:O157" si="180">SUM(M154,K154,I154)</f>
        <v>0</v>
      </c>
      <c r="P154" s="297" t="str">
        <f>"제"&amp;VLOOKUP($A154,일위대가목록!$A:$N,2,FALSE)&amp;"호표"</f>
        <v>제6호표</v>
      </c>
      <c r="Q154" s="159"/>
    </row>
    <row r="155" spans="1:17" s="70" customFormat="1" ht="20.100000000000001" customHeight="1">
      <c r="A155" s="71" t="str">
        <f t="shared" si="140"/>
        <v>MDF판 붙임T=9.0mm*2PLY</v>
      </c>
      <c r="B155" s="366"/>
      <c r="C155" s="367"/>
      <c r="D155" s="363" t="str">
        <f>수량산출!D129</f>
        <v>MDF판 붙임</v>
      </c>
      <c r="E155" s="363" t="str">
        <f>수량산출!E129</f>
        <v>T=9.0mm*2PLY</v>
      </c>
      <c r="F155" s="212" t="s">
        <v>283</v>
      </c>
      <c r="G155" s="358">
        <f>수량산출!K129</f>
        <v>3.88</v>
      </c>
      <c r="H155" s="296">
        <f>VLOOKUP($A155,일위대가목록!$A:$N,6,FALSE)</f>
        <v>0</v>
      </c>
      <c r="I155" s="221">
        <f t="shared" si="176"/>
        <v>0</v>
      </c>
      <c r="J155" s="296">
        <f>VLOOKUP($A155,일위대가목록!$A:$N,8,FALSE)</f>
        <v>0</v>
      </c>
      <c r="K155" s="221">
        <f t="shared" si="177"/>
        <v>0</v>
      </c>
      <c r="L155" s="296">
        <f>VLOOKUP($A155,일위대가목록!$A:$N,10,FALSE)</f>
        <v>0</v>
      </c>
      <c r="M155" s="221">
        <f t="shared" si="178"/>
        <v>0</v>
      </c>
      <c r="N155" s="296">
        <f t="shared" si="179"/>
        <v>0</v>
      </c>
      <c r="O155" s="221">
        <f t="shared" si="180"/>
        <v>0</v>
      </c>
      <c r="P155" s="297" t="str">
        <f>"제"&amp;VLOOKUP($A155,일위대가목록!$A:$N,2,FALSE)&amp;"호표"</f>
        <v>제11호표</v>
      </c>
      <c r="Q155" s="159"/>
    </row>
    <row r="156" spans="1:17" s="70" customFormat="1" ht="20.100000000000001" customHeight="1">
      <c r="A156" s="71" t="str">
        <f t="shared" si="140"/>
        <v>바탕만들기보드면,줄퍼티</v>
      </c>
      <c r="B156" s="366"/>
      <c r="C156" s="367"/>
      <c r="D156" s="363" t="str">
        <f>수량산출!D130</f>
        <v>바탕만들기</v>
      </c>
      <c r="E156" s="363" t="str">
        <f>수량산출!E130</f>
        <v>보드면,줄퍼티</v>
      </c>
      <c r="F156" s="212" t="s">
        <v>283</v>
      </c>
      <c r="G156" s="358">
        <f>수량산출!K130</f>
        <v>3.88</v>
      </c>
      <c r="H156" s="296">
        <f>VLOOKUP($A156,일위대가목록!$A:$N,6,FALSE)</f>
        <v>0</v>
      </c>
      <c r="I156" s="221">
        <f t="shared" si="176"/>
        <v>0</v>
      </c>
      <c r="J156" s="296">
        <f>VLOOKUP($A156,일위대가목록!$A:$N,8,FALSE)</f>
        <v>0</v>
      </c>
      <c r="K156" s="221">
        <f t="shared" si="177"/>
        <v>0</v>
      </c>
      <c r="L156" s="296">
        <f>VLOOKUP($A156,일위대가목록!$A:$N,10,FALSE)</f>
        <v>0</v>
      </c>
      <c r="M156" s="221">
        <f t="shared" si="178"/>
        <v>0</v>
      </c>
      <c r="N156" s="296">
        <f t="shared" si="179"/>
        <v>0</v>
      </c>
      <c r="O156" s="221">
        <f t="shared" si="180"/>
        <v>0</v>
      </c>
      <c r="P156" s="297" t="str">
        <f>"제"&amp;VLOOKUP($A156,일위대가목록!$A:$N,2,FALSE)&amp;"호표"</f>
        <v>제24호표</v>
      </c>
      <c r="Q156" s="159"/>
    </row>
    <row r="157" spans="1:17" s="70" customFormat="1" ht="20.100000000000001" customHeight="1">
      <c r="A157" s="71" t="str">
        <f t="shared" ref="A157" si="181">CONCATENATE(D157,E157)</f>
        <v>수성페인트(뿜칠)벽면, 2회</v>
      </c>
      <c r="B157" s="366"/>
      <c r="C157" s="367"/>
      <c r="D157" s="363" t="str">
        <f>수량산출!D131</f>
        <v>수성페인트(뿜칠)</v>
      </c>
      <c r="E157" s="363" t="str">
        <f>수량산출!E131</f>
        <v>벽면, 2회</v>
      </c>
      <c r="F157" s="212" t="s">
        <v>283</v>
      </c>
      <c r="G157" s="358">
        <f>수량산출!K131</f>
        <v>3.88</v>
      </c>
      <c r="H157" s="296">
        <f>VLOOKUP($A157,일위대가목록!$A:$N,6,FALSE)</f>
        <v>0</v>
      </c>
      <c r="I157" s="221">
        <f t="shared" si="176"/>
        <v>0</v>
      </c>
      <c r="J157" s="296">
        <f>VLOOKUP($A157,일위대가목록!$A:$N,8,FALSE)</f>
        <v>0</v>
      </c>
      <c r="K157" s="221">
        <f t="shared" si="177"/>
        <v>0</v>
      </c>
      <c r="L157" s="296">
        <f>VLOOKUP($A157,일위대가목록!$A:$N,10,FALSE)</f>
        <v>0</v>
      </c>
      <c r="M157" s="221">
        <f t="shared" si="178"/>
        <v>0</v>
      </c>
      <c r="N157" s="296">
        <f t="shared" si="179"/>
        <v>0</v>
      </c>
      <c r="O157" s="221">
        <f t="shared" si="180"/>
        <v>0</v>
      </c>
      <c r="P157" s="297" t="str">
        <f>"제"&amp;VLOOKUP($A157,일위대가목록!$A:$N,2,FALSE)&amp;"호표"</f>
        <v>제26호표</v>
      </c>
      <c r="Q157" s="159"/>
    </row>
    <row r="158" spans="1:17" s="70" customFormat="1" ht="20.100000000000001" customHeight="1">
      <c r="A158" s="71" t="str">
        <f t="shared" si="140"/>
        <v/>
      </c>
      <c r="B158" s="366"/>
      <c r="C158" s="376"/>
      <c r="D158" s="363"/>
      <c r="E158" s="363"/>
      <c r="F158" s="212"/>
      <c r="G158" s="358"/>
      <c r="H158" s="296"/>
      <c r="I158" s="221"/>
      <c r="J158" s="296"/>
      <c r="K158" s="221"/>
      <c r="L158" s="296"/>
      <c r="M158" s="221"/>
      <c r="N158" s="296"/>
      <c r="O158" s="221"/>
      <c r="P158" s="297"/>
      <c r="Q158" s="159"/>
    </row>
    <row r="159" spans="1:17" s="78" customFormat="1" ht="20.100000000000001" customHeight="1">
      <c r="A159" s="71" t="str">
        <f t="shared" si="140"/>
        <v>소계</v>
      </c>
      <c r="B159" s="365"/>
      <c r="C159" s="367"/>
      <c r="D159" s="363"/>
      <c r="E159" s="362" t="s">
        <v>267</v>
      </c>
      <c r="F159" s="212"/>
      <c r="G159" s="358"/>
      <c r="H159" s="296"/>
      <c r="I159" s="221">
        <f>SUM(I134:I158)</f>
        <v>0</v>
      </c>
      <c r="J159" s="296"/>
      <c r="K159" s="221">
        <f>SUM(K134:K158)</f>
        <v>0</v>
      </c>
      <c r="L159" s="296"/>
      <c r="M159" s="221">
        <f>SUM(M134:M158)</f>
        <v>0</v>
      </c>
      <c r="N159" s="296"/>
      <c r="O159" s="221">
        <f>SUM(O134:O158)</f>
        <v>0</v>
      </c>
      <c r="P159" s="297"/>
      <c r="Q159" s="161"/>
    </row>
    <row r="160" spans="1:17" s="78" customFormat="1" ht="20.100000000000001" customHeight="1">
      <c r="A160" s="71"/>
      <c r="B160" s="365"/>
      <c r="C160" s="367"/>
      <c r="D160" s="362"/>
      <c r="E160" s="363"/>
      <c r="F160" s="212"/>
      <c r="G160" s="358"/>
      <c r="H160" s="296"/>
      <c r="I160" s="221"/>
      <c r="J160" s="296"/>
      <c r="K160" s="221"/>
      <c r="L160" s="296"/>
      <c r="M160" s="221"/>
      <c r="N160" s="296"/>
      <c r="O160" s="221"/>
      <c r="P160" s="297"/>
      <c r="Q160" s="161"/>
    </row>
    <row r="161" spans="1:17" s="70" customFormat="1" ht="20.100000000000001" customHeight="1">
      <c r="A161" s="71"/>
      <c r="B161" s="355"/>
      <c r="C161" s="509" t="str">
        <f>수량산출!C133</f>
        <v>2-7</v>
      </c>
      <c r="D161" s="374" t="str">
        <f>수량산출!D133</f>
        <v>메머드 드럼</v>
      </c>
      <c r="E161" s="363"/>
      <c r="F161" s="357"/>
      <c r="G161" s="358"/>
      <c r="H161" s="296"/>
      <c r="I161" s="276"/>
      <c r="J161" s="364"/>
      <c r="K161" s="276"/>
      <c r="L161" s="364"/>
      <c r="M161" s="276"/>
      <c r="N161" s="364"/>
      <c r="O161" s="221"/>
      <c r="P161" s="297"/>
      <c r="Q161" s="159"/>
    </row>
    <row r="162" spans="1:17" s="70" customFormat="1" ht="20.100000000000001" customHeight="1">
      <c r="A162" s="71"/>
      <c r="B162" s="355"/>
      <c r="C162" s="373"/>
      <c r="D162" s="374" t="str">
        <f>수량산출!D134</f>
        <v>2-7-1, 원형벽</v>
      </c>
      <c r="E162" s="363"/>
      <c r="F162" s="357"/>
      <c r="G162" s="358"/>
      <c r="H162" s="296"/>
      <c r="I162" s="276"/>
      <c r="J162" s="364"/>
      <c r="K162" s="276"/>
      <c r="L162" s="364"/>
      <c r="M162" s="276"/>
      <c r="N162" s="364"/>
      <c r="O162" s="221"/>
      <c r="P162" s="297"/>
      <c r="Q162" s="159"/>
    </row>
    <row r="163" spans="1:17" s="70" customFormat="1" ht="20.100000000000001" customHeight="1">
      <c r="A163" s="71" t="str">
        <f t="shared" ref="A163:A251" si="182">CONCATENATE(D163,E163)</f>
        <v>목조 구조틀(R)140*38, @450</v>
      </c>
      <c r="B163" s="357"/>
      <c r="C163" s="355"/>
      <c r="D163" s="363" t="str">
        <f>수량산출!D135</f>
        <v>목조 구조틀(R)</v>
      </c>
      <c r="E163" s="363" t="str">
        <f>수량산출!E135</f>
        <v>140*38, @450</v>
      </c>
      <c r="F163" s="212" t="s">
        <v>283</v>
      </c>
      <c r="G163" s="358">
        <f>수량산출!K135</f>
        <v>12.55</v>
      </c>
      <c r="H163" s="296">
        <f>VLOOKUP($A163,일위대가목록!$A:$N,6,FALSE)</f>
        <v>0</v>
      </c>
      <c r="I163" s="221">
        <f t="shared" ref="I163:I167" si="183">INT(G163*H163)</f>
        <v>0</v>
      </c>
      <c r="J163" s="296">
        <f>VLOOKUP($A163,일위대가목록!$A:$N,8,FALSE)</f>
        <v>0</v>
      </c>
      <c r="K163" s="221">
        <f t="shared" ref="K163:K167" si="184">INT(G163*J163)</f>
        <v>0</v>
      </c>
      <c r="L163" s="296">
        <f>VLOOKUP($A163,일위대가목록!$A:$N,10,FALSE)</f>
        <v>0</v>
      </c>
      <c r="M163" s="221">
        <f t="shared" ref="M163:M167" si="185">INT(G163*L163)</f>
        <v>0</v>
      </c>
      <c r="N163" s="296">
        <f t="shared" ref="N163:N167" si="186">SUM(L163,J163,H163)</f>
        <v>0</v>
      </c>
      <c r="O163" s="221">
        <f t="shared" ref="O163:O167" si="187">SUM(M163,K163,I163)</f>
        <v>0</v>
      </c>
      <c r="P163" s="297" t="str">
        <f>"제"&amp;VLOOKUP($A163,일위대가목록!$A:$N,2,FALSE)&amp;"호표"</f>
        <v>제7호표</v>
      </c>
      <c r="Q163" s="159"/>
    </row>
    <row r="164" spans="1:17" s="70" customFormat="1" ht="20.100000000000001" customHeight="1">
      <c r="A164" s="71" t="str">
        <f t="shared" ref="A164:A167" si="188">CONCATENATE(D164,E164)</f>
        <v>상,하 플레이트15*140*3PLY</v>
      </c>
      <c r="B164" s="357"/>
      <c r="C164" s="355"/>
      <c r="D164" s="363" t="str">
        <f>수량산출!D136</f>
        <v>상,하 플레이트</v>
      </c>
      <c r="E164" s="363" t="str">
        <f>수량산출!E136</f>
        <v>15*140*3PLY</v>
      </c>
      <c r="F164" s="212" t="s">
        <v>284</v>
      </c>
      <c r="G164" s="358">
        <f>수량산출!K136</f>
        <v>9.2799999999999994</v>
      </c>
      <c r="H164" s="296">
        <f>VLOOKUP($A164,일위대가목록!$A:$N,6,FALSE)</f>
        <v>0</v>
      </c>
      <c r="I164" s="221">
        <f t="shared" si="183"/>
        <v>0</v>
      </c>
      <c r="J164" s="296">
        <f>VLOOKUP($A164,일위대가목록!$A:$N,8,FALSE)</f>
        <v>0</v>
      </c>
      <c r="K164" s="221">
        <f t="shared" si="184"/>
        <v>0</v>
      </c>
      <c r="L164" s="296">
        <f>VLOOKUP($A164,일위대가목록!$A:$N,10,FALSE)</f>
        <v>0</v>
      </c>
      <c r="M164" s="221">
        <f t="shared" si="185"/>
        <v>0</v>
      </c>
      <c r="N164" s="296">
        <f t="shared" si="186"/>
        <v>0</v>
      </c>
      <c r="O164" s="221">
        <f t="shared" si="187"/>
        <v>0</v>
      </c>
      <c r="P164" s="297" t="str">
        <f>"제"&amp;VLOOKUP($A164,일위대가목록!$A:$N,2,FALSE)&amp;"호표"</f>
        <v>제15호표</v>
      </c>
      <c r="Q164" s="159"/>
    </row>
    <row r="165" spans="1:17" s="70" customFormat="1" ht="20.100000000000001" customHeight="1">
      <c r="A165" s="71" t="str">
        <f t="shared" si="188"/>
        <v>MDF판 붙임T=9.0mm*2PLY</v>
      </c>
      <c r="B165" s="357"/>
      <c r="C165" s="355"/>
      <c r="D165" s="363" t="str">
        <f>수량산출!D137</f>
        <v>MDF판 붙임</v>
      </c>
      <c r="E165" s="363" t="str">
        <f>수량산출!E137</f>
        <v>T=9.0mm*2PLY</v>
      </c>
      <c r="F165" s="212" t="s">
        <v>283</v>
      </c>
      <c r="G165" s="358">
        <f>수량산출!K137</f>
        <v>25.66</v>
      </c>
      <c r="H165" s="296">
        <f>VLOOKUP($A165,일위대가목록!$A:$N,6,FALSE)</f>
        <v>0</v>
      </c>
      <c r="I165" s="221">
        <f t="shared" si="183"/>
        <v>0</v>
      </c>
      <c r="J165" s="296">
        <f>VLOOKUP($A165,일위대가목록!$A:$N,8,FALSE)</f>
        <v>0</v>
      </c>
      <c r="K165" s="221">
        <f t="shared" si="184"/>
        <v>0</v>
      </c>
      <c r="L165" s="296">
        <f>VLOOKUP($A165,일위대가목록!$A:$N,10,FALSE)</f>
        <v>0</v>
      </c>
      <c r="M165" s="221">
        <f t="shared" si="185"/>
        <v>0</v>
      </c>
      <c r="N165" s="296">
        <f t="shared" si="186"/>
        <v>0</v>
      </c>
      <c r="O165" s="221">
        <f t="shared" si="187"/>
        <v>0</v>
      </c>
      <c r="P165" s="297" t="str">
        <f>"제"&amp;VLOOKUP($A165,일위대가목록!$A:$N,2,FALSE)&amp;"호표"</f>
        <v>제11호표</v>
      </c>
      <c r="Q165" s="159"/>
    </row>
    <row r="166" spans="1:17" s="70" customFormat="1" ht="20.100000000000001" customHeight="1">
      <c r="A166" s="71" t="str">
        <f t="shared" si="188"/>
        <v>바탕만들기보드면,줄퍼티</v>
      </c>
      <c r="B166" s="357"/>
      <c r="C166" s="355"/>
      <c r="D166" s="363" t="str">
        <f>수량산출!D138</f>
        <v>바탕만들기</v>
      </c>
      <c r="E166" s="363" t="str">
        <f>수량산출!E138</f>
        <v>보드면,줄퍼티</v>
      </c>
      <c r="F166" s="212" t="s">
        <v>283</v>
      </c>
      <c r="G166" s="358">
        <f>수량산출!K138</f>
        <v>25.66</v>
      </c>
      <c r="H166" s="296">
        <f>VLOOKUP($A166,일위대가목록!$A:$N,6,FALSE)</f>
        <v>0</v>
      </c>
      <c r="I166" s="221">
        <f t="shared" si="183"/>
        <v>0</v>
      </c>
      <c r="J166" s="296">
        <f>VLOOKUP($A166,일위대가목록!$A:$N,8,FALSE)</f>
        <v>0</v>
      </c>
      <c r="K166" s="221">
        <f t="shared" si="184"/>
        <v>0</v>
      </c>
      <c r="L166" s="296">
        <f>VLOOKUP($A166,일위대가목록!$A:$N,10,FALSE)</f>
        <v>0</v>
      </c>
      <c r="M166" s="221">
        <f t="shared" si="185"/>
        <v>0</v>
      </c>
      <c r="N166" s="296">
        <f t="shared" si="186"/>
        <v>0</v>
      </c>
      <c r="O166" s="221">
        <f t="shared" si="187"/>
        <v>0</v>
      </c>
      <c r="P166" s="297" t="str">
        <f>"제"&amp;VLOOKUP($A166,일위대가목록!$A:$N,2,FALSE)&amp;"호표"</f>
        <v>제24호표</v>
      </c>
      <c r="Q166" s="159"/>
    </row>
    <row r="167" spans="1:17" s="70" customFormat="1" ht="20.100000000000001" customHeight="1">
      <c r="A167" s="71" t="str">
        <f t="shared" si="188"/>
        <v>수성페인트(뿜칠)벽면, 2회</v>
      </c>
      <c r="B167" s="357"/>
      <c r="C167" s="355"/>
      <c r="D167" s="363" t="str">
        <f>수량산출!D139</f>
        <v>수성페인트(뿜칠)</v>
      </c>
      <c r="E167" s="363" t="str">
        <f>수량산출!E139</f>
        <v>벽면, 2회</v>
      </c>
      <c r="F167" s="212" t="s">
        <v>283</v>
      </c>
      <c r="G167" s="358">
        <f>수량산출!K139</f>
        <v>25.66</v>
      </c>
      <c r="H167" s="296">
        <f>VLOOKUP($A167,일위대가목록!$A:$N,6,FALSE)</f>
        <v>0</v>
      </c>
      <c r="I167" s="221">
        <f t="shared" si="183"/>
        <v>0</v>
      </c>
      <c r="J167" s="296">
        <f>VLOOKUP($A167,일위대가목록!$A:$N,8,FALSE)</f>
        <v>0</v>
      </c>
      <c r="K167" s="221">
        <f t="shared" si="184"/>
        <v>0</v>
      </c>
      <c r="L167" s="296">
        <f>VLOOKUP($A167,일위대가목록!$A:$N,10,FALSE)</f>
        <v>0</v>
      </c>
      <c r="M167" s="221">
        <f t="shared" si="185"/>
        <v>0</v>
      </c>
      <c r="N167" s="296">
        <f t="shared" si="186"/>
        <v>0</v>
      </c>
      <c r="O167" s="221">
        <f t="shared" si="187"/>
        <v>0</v>
      </c>
      <c r="P167" s="297" t="str">
        <f>"제"&amp;VLOOKUP($A167,일위대가목록!$A:$N,2,FALSE)&amp;"호표"</f>
        <v>제26호표</v>
      </c>
      <c r="Q167" s="159"/>
    </row>
    <row r="168" spans="1:17" s="70" customFormat="1" ht="20.100000000000001" customHeight="1">
      <c r="A168" s="71" t="str">
        <f t="shared" si="182"/>
        <v>2-7-2, 밴치0</v>
      </c>
      <c r="B168" s="357"/>
      <c r="C168" s="373"/>
      <c r="D168" s="372" t="str">
        <f>수량산출!D140</f>
        <v>2-7-2, 밴치</v>
      </c>
      <c r="E168" s="363">
        <f>수량산출!E140</f>
        <v>0</v>
      </c>
      <c r="F168" s="212"/>
      <c r="G168" s="358"/>
      <c r="H168" s="296"/>
      <c r="I168" s="221"/>
      <c r="J168" s="296"/>
      <c r="K168" s="221"/>
      <c r="L168" s="296"/>
      <c r="M168" s="221"/>
      <c r="N168" s="296"/>
      <c r="O168" s="221"/>
      <c r="P168" s="297"/>
      <c r="Q168" s="159"/>
    </row>
    <row r="169" spans="1:17" s="70" customFormat="1" ht="20.100000000000001" customHeight="1">
      <c r="A169" s="71" t="str">
        <f t="shared" si="182"/>
        <v>목조 벽체틀(S)30*30, @450</v>
      </c>
      <c r="B169" s="357"/>
      <c r="C169" s="355"/>
      <c r="D169" s="363" t="str">
        <f>수량산출!D141</f>
        <v>목조 벽체틀(S)</v>
      </c>
      <c r="E169" s="363" t="str">
        <f>수량산출!E141</f>
        <v>30*30, @450</v>
      </c>
      <c r="F169" s="212" t="s">
        <v>283</v>
      </c>
      <c r="G169" s="358">
        <f>수량산출!K141</f>
        <v>13.34</v>
      </c>
      <c r="H169" s="296">
        <f>VLOOKUP($A169,일위대가목록!$A:$N,6,FALSE)</f>
        <v>0</v>
      </c>
      <c r="I169" s="221">
        <f t="shared" ref="I169:I172" si="189">INT(G169*H169)</f>
        <v>0</v>
      </c>
      <c r="J169" s="296">
        <f>VLOOKUP($A169,일위대가목록!$A:$N,8,FALSE)</f>
        <v>0</v>
      </c>
      <c r="K169" s="221">
        <f t="shared" ref="K169:K172" si="190">INT(G169*J169)</f>
        <v>0</v>
      </c>
      <c r="L169" s="296">
        <f>VLOOKUP($A169,일위대가목록!$A:$N,10,FALSE)</f>
        <v>0</v>
      </c>
      <c r="M169" s="221">
        <f t="shared" ref="M169:M172" si="191">INT(G169*L169)</f>
        <v>0</v>
      </c>
      <c r="N169" s="296">
        <f t="shared" ref="N169:N172" si="192">SUM(L169,J169,H169)</f>
        <v>0</v>
      </c>
      <c r="O169" s="221">
        <f t="shared" ref="O169:O172" si="193">SUM(M169,K169,I169)</f>
        <v>0</v>
      </c>
      <c r="P169" s="297" t="str">
        <f>"제"&amp;VLOOKUP($A169,일위대가목록!$A:$N,2,FALSE)&amp;"호표"</f>
        <v>제4호표</v>
      </c>
      <c r="Q169" s="159"/>
    </row>
    <row r="170" spans="1:17" s="70" customFormat="1" ht="20.100000000000001" customHeight="1">
      <c r="A170" s="71" t="str">
        <f t="shared" si="182"/>
        <v>MDF판 붙임T=9.0mm*2PLY</v>
      </c>
      <c r="B170" s="357"/>
      <c r="C170" s="355"/>
      <c r="D170" s="363" t="str">
        <f>수량산출!D142</f>
        <v>MDF판 붙임</v>
      </c>
      <c r="E170" s="363" t="str">
        <f>수량산출!E142</f>
        <v>T=9.0mm*2PLY</v>
      </c>
      <c r="F170" s="212" t="s">
        <v>283</v>
      </c>
      <c r="G170" s="358">
        <f>수량산출!K142</f>
        <v>7.86</v>
      </c>
      <c r="H170" s="296">
        <f>VLOOKUP($A170,일위대가목록!$A:$N,6,FALSE)</f>
        <v>0</v>
      </c>
      <c r="I170" s="221">
        <f t="shared" si="189"/>
        <v>0</v>
      </c>
      <c r="J170" s="296">
        <f>VLOOKUP($A170,일위대가목록!$A:$N,8,FALSE)</f>
        <v>0</v>
      </c>
      <c r="K170" s="221">
        <f t="shared" si="190"/>
        <v>0</v>
      </c>
      <c r="L170" s="296">
        <f>VLOOKUP($A170,일위대가목록!$A:$N,10,FALSE)</f>
        <v>0</v>
      </c>
      <c r="M170" s="221">
        <f t="shared" si="191"/>
        <v>0</v>
      </c>
      <c r="N170" s="296">
        <f t="shared" si="192"/>
        <v>0</v>
      </c>
      <c r="O170" s="221">
        <f t="shared" si="193"/>
        <v>0</v>
      </c>
      <c r="P170" s="297" t="str">
        <f>"제"&amp;VLOOKUP($A170,일위대가목록!$A:$N,2,FALSE)&amp;"호표"</f>
        <v>제11호표</v>
      </c>
      <c r="Q170" s="159"/>
    </row>
    <row r="171" spans="1:17" s="70" customFormat="1" ht="20.100000000000001" customHeight="1">
      <c r="A171" s="71" t="str">
        <f t="shared" si="182"/>
        <v>바탕만들기보드면,줄퍼티</v>
      </c>
      <c r="B171" s="357"/>
      <c r="C171" s="355"/>
      <c r="D171" s="363" t="str">
        <f>수량산출!D143</f>
        <v>바탕만들기</v>
      </c>
      <c r="E171" s="363" t="str">
        <f>수량산출!E143</f>
        <v>보드면,줄퍼티</v>
      </c>
      <c r="F171" s="212" t="s">
        <v>283</v>
      </c>
      <c r="G171" s="358">
        <f>수량산출!K143</f>
        <v>7.86</v>
      </c>
      <c r="H171" s="296">
        <f>VLOOKUP($A171,일위대가목록!$A:$N,6,FALSE)</f>
        <v>0</v>
      </c>
      <c r="I171" s="221">
        <f t="shared" si="189"/>
        <v>0</v>
      </c>
      <c r="J171" s="296">
        <f>VLOOKUP($A171,일위대가목록!$A:$N,8,FALSE)</f>
        <v>0</v>
      </c>
      <c r="K171" s="221">
        <f t="shared" si="190"/>
        <v>0</v>
      </c>
      <c r="L171" s="296">
        <f>VLOOKUP($A171,일위대가목록!$A:$N,10,FALSE)</f>
        <v>0</v>
      </c>
      <c r="M171" s="221">
        <f t="shared" si="191"/>
        <v>0</v>
      </c>
      <c r="N171" s="296">
        <f t="shared" si="192"/>
        <v>0</v>
      </c>
      <c r="O171" s="221">
        <f t="shared" si="193"/>
        <v>0</v>
      </c>
      <c r="P171" s="297" t="str">
        <f>"제"&amp;VLOOKUP($A171,일위대가목록!$A:$N,2,FALSE)&amp;"호표"</f>
        <v>제24호표</v>
      </c>
      <c r="Q171" s="159"/>
    </row>
    <row r="172" spans="1:17" s="70" customFormat="1" ht="20.100000000000001" customHeight="1">
      <c r="A172" s="71" t="str">
        <f t="shared" si="182"/>
        <v>수성페인트(뿜칠)벽면, 2회</v>
      </c>
      <c r="B172" s="357"/>
      <c r="C172" s="355"/>
      <c r="D172" s="363" t="str">
        <f>수량산출!D144</f>
        <v>수성페인트(뿜칠)</v>
      </c>
      <c r="E172" s="363" t="str">
        <f>수량산출!E144</f>
        <v>벽면, 2회</v>
      </c>
      <c r="F172" s="212" t="s">
        <v>283</v>
      </c>
      <c r="G172" s="358">
        <f>수량산출!K144</f>
        <v>7.86</v>
      </c>
      <c r="H172" s="296">
        <f>VLOOKUP($A172,일위대가목록!$A:$N,6,FALSE)</f>
        <v>0</v>
      </c>
      <c r="I172" s="221">
        <f t="shared" si="189"/>
        <v>0</v>
      </c>
      <c r="J172" s="296">
        <f>VLOOKUP($A172,일위대가목록!$A:$N,8,FALSE)</f>
        <v>0</v>
      </c>
      <c r="K172" s="221">
        <f t="shared" si="190"/>
        <v>0</v>
      </c>
      <c r="L172" s="296">
        <f>VLOOKUP($A172,일위대가목록!$A:$N,10,FALSE)</f>
        <v>0</v>
      </c>
      <c r="M172" s="221">
        <f t="shared" si="191"/>
        <v>0</v>
      </c>
      <c r="N172" s="296">
        <f t="shared" si="192"/>
        <v>0</v>
      </c>
      <c r="O172" s="221">
        <f t="shared" si="193"/>
        <v>0</v>
      </c>
      <c r="P172" s="297" t="str">
        <f>"제"&amp;VLOOKUP($A172,일위대가목록!$A:$N,2,FALSE)&amp;"호표"</f>
        <v>제26호표</v>
      </c>
      <c r="Q172" s="159"/>
    </row>
    <row r="173" spans="1:17" s="70" customFormat="1" ht="20.100000000000001" customHeight="1">
      <c r="A173" s="71"/>
      <c r="B173" s="357"/>
      <c r="C173" s="355"/>
      <c r="D173" s="363"/>
      <c r="E173" s="363"/>
      <c r="F173" s="212"/>
      <c r="G173" s="358"/>
      <c r="H173" s="290"/>
      <c r="I173" s="221"/>
      <c r="J173" s="223"/>
      <c r="K173" s="221"/>
      <c r="L173" s="223"/>
      <c r="M173" s="221"/>
      <c r="N173" s="296"/>
      <c r="O173" s="221"/>
      <c r="P173" s="291"/>
      <c r="Q173" s="159"/>
    </row>
    <row r="174" spans="1:17" s="70" customFormat="1" ht="20.100000000000001" customHeight="1">
      <c r="A174" s="71"/>
      <c r="B174" s="357"/>
      <c r="C174" s="355"/>
      <c r="D174" s="363"/>
      <c r="E174" s="362" t="s">
        <v>267</v>
      </c>
      <c r="F174" s="212"/>
      <c r="G174" s="358"/>
      <c r="H174" s="290"/>
      <c r="I174" s="221">
        <f>SUM(I163:I173)</f>
        <v>0</v>
      </c>
      <c r="J174" s="223"/>
      <c r="K174" s="221">
        <f>SUM(K163:K173)</f>
        <v>0</v>
      </c>
      <c r="L174" s="223"/>
      <c r="M174" s="221">
        <f>SUM(M163:M173)</f>
        <v>0</v>
      </c>
      <c r="N174" s="296"/>
      <c r="O174" s="221">
        <f>SUM(O163:O173)</f>
        <v>0</v>
      </c>
      <c r="P174" s="291"/>
      <c r="Q174" s="159"/>
    </row>
    <row r="175" spans="1:17" s="70" customFormat="1" ht="20.100000000000001" customHeight="1">
      <c r="A175" s="71"/>
      <c r="B175" s="357"/>
      <c r="C175" s="355"/>
      <c r="D175" s="363"/>
      <c r="E175" s="362"/>
      <c r="F175" s="212"/>
      <c r="G175" s="358"/>
      <c r="H175" s="290"/>
      <c r="I175" s="221"/>
      <c r="J175" s="223"/>
      <c r="K175" s="221"/>
      <c r="L175" s="223"/>
      <c r="M175" s="221"/>
      <c r="N175" s="296"/>
      <c r="O175" s="221"/>
      <c r="P175" s="291"/>
      <c r="Q175" s="159"/>
    </row>
    <row r="176" spans="1:17" s="70" customFormat="1" ht="20.100000000000001" customHeight="1">
      <c r="A176" s="71"/>
      <c r="B176" s="357"/>
      <c r="C176" s="355"/>
      <c r="D176" s="363"/>
      <c r="E176" s="362"/>
      <c r="F176" s="212"/>
      <c r="G176" s="358"/>
      <c r="H176" s="290"/>
      <c r="I176" s="221"/>
      <c r="J176" s="223"/>
      <c r="K176" s="221"/>
      <c r="L176" s="223"/>
      <c r="M176" s="221"/>
      <c r="N176" s="296"/>
      <c r="O176" s="221"/>
      <c r="P176" s="291"/>
      <c r="Q176" s="159"/>
    </row>
    <row r="177" spans="1:19" s="81" customFormat="1" ht="20.100000000000001" customHeight="1">
      <c r="A177" s="71" t="str">
        <f t="shared" ref="A177" si="194">CONCATENATE(D177,E177)</f>
        <v>복식-1</v>
      </c>
      <c r="B177" s="355">
        <f>수량산출!B197</f>
        <v>0</v>
      </c>
      <c r="C177" s="509" t="str">
        <f>수량산출!C146</f>
        <v>2-8</v>
      </c>
      <c r="D177" s="374" t="str">
        <f>수량산출!D146</f>
        <v>복식-1</v>
      </c>
      <c r="E177" s="363"/>
      <c r="F177" s="357"/>
      <c r="G177" s="358"/>
      <c r="H177" s="290"/>
      <c r="I177" s="215"/>
      <c r="J177" s="359"/>
      <c r="K177" s="215"/>
      <c r="L177" s="359"/>
      <c r="M177" s="215"/>
      <c r="N177" s="359"/>
      <c r="O177" s="215"/>
      <c r="P177" s="360"/>
      <c r="Q177" s="158"/>
    </row>
    <row r="178" spans="1:19" s="81" customFormat="1" ht="20.100000000000001" customHeight="1">
      <c r="A178" s="71"/>
      <c r="B178" s="355"/>
      <c r="C178" s="509"/>
      <c r="D178" s="374" t="str">
        <f>수량산출!D147</f>
        <v>2-8-1, 원형벽</v>
      </c>
      <c r="E178" s="363"/>
      <c r="F178" s="357"/>
      <c r="G178" s="358"/>
      <c r="H178" s="290"/>
      <c r="I178" s="215"/>
      <c r="J178" s="359"/>
      <c r="K178" s="215"/>
      <c r="L178" s="359"/>
      <c r="M178" s="215"/>
      <c r="N178" s="359"/>
      <c r="O178" s="215"/>
      <c r="P178" s="360"/>
      <c r="Q178" s="158"/>
    </row>
    <row r="179" spans="1:19" s="70" customFormat="1" ht="20.100000000000001" customHeight="1">
      <c r="A179" s="71" t="str">
        <f t="shared" ref="A179:A201" si="195">CONCATENATE(D179,E179)</f>
        <v>목조 구조틀(R)140*38, @450</v>
      </c>
      <c r="B179" s="366"/>
      <c r="C179" s="367"/>
      <c r="D179" s="363" t="str">
        <f>수량산출!D148</f>
        <v>목조 구조틀(R)</v>
      </c>
      <c r="E179" s="363" t="str">
        <f>수량산출!E148</f>
        <v>140*38, @450</v>
      </c>
      <c r="F179" s="212" t="s">
        <v>283</v>
      </c>
      <c r="G179" s="358">
        <f>수량산출!K148</f>
        <v>22.69</v>
      </c>
      <c r="H179" s="296">
        <f>VLOOKUP($A179,일위대가목록!$A:$N,6,FALSE)</f>
        <v>0</v>
      </c>
      <c r="I179" s="221">
        <f>INT(G179*H179)</f>
        <v>0</v>
      </c>
      <c r="J179" s="296">
        <f>VLOOKUP($A179,일위대가목록!$A:$N,8,FALSE)</f>
        <v>0</v>
      </c>
      <c r="K179" s="221">
        <f>INT(G179*J179)</f>
        <v>0</v>
      </c>
      <c r="L179" s="296">
        <f>VLOOKUP($A179,일위대가목록!$A:$N,10,FALSE)</f>
        <v>0</v>
      </c>
      <c r="M179" s="221">
        <f>INT(G179*L179)</f>
        <v>0</v>
      </c>
      <c r="N179" s="296">
        <f>SUM(L179,J179,H179)</f>
        <v>0</v>
      </c>
      <c r="O179" s="221">
        <f>SUM(M179,K179,I179)</f>
        <v>0</v>
      </c>
      <c r="P179" s="297" t="str">
        <f>"제"&amp;VLOOKUP($A179,일위대가목록!$A:$N,2,FALSE)&amp;"호표"</f>
        <v>제7호표</v>
      </c>
      <c r="Q179" s="159"/>
    </row>
    <row r="180" spans="1:19" s="78" customFormat="1" ht="20.100000000000001" customHeight="1">
      <c r="A180" s="71" t="str">
        <f t="shared" si="195"/>
        <v>상,하 플레이트15*140*3PLY</v>
      </c>
      <c r="B180" s="365"/>
      <c r="C180" s="367"/>
      <c r="D180" s="363" t="str">
        <f>수량산출!D149</f>
        <v>상,하 플레이트</v>
      </c>
      <c r="E180" s="363" t="str">
        <f>수량산출!E149</f>
        <v>15*140*3PLY</v>
      </c>
      <c r="F180" s="212" t="s">
        <v>284</v>
      </c>
      <c r="G180" s="358">
        <f>수량산출!K149</f>
        <v>18.91</v>
      </c>
      <c r="H180" s="296">
        <f>VLOOKUP($A180,일위대가목록!$A:$N,6,FALSE)</f>
        <v>0</v>
      </c>
      <c r="I180" s="221">
        <f t="shared" ref="I180:I183" si="196">INT(G180*H180)</f>
        <v>0</v>
      </c>
      <c r="J180" s="296">
        <f>VLOOKUP($A180,일위대가목록!$A:$N,8,FALSE)</f>
        <v>0</v>
      </c>
      <c r="K180" s="221">
        <f t="shared" ref="K180:K183" si="197">INT(G180*J180)</f>
        <v>0</v>
      </c>
      <c r="L180" s="296">
        <f>VLOOKUP($A180,일위대가목록!$A:$N,10,FALSE)</f>
        <v>0</v>
      </c>
      <c r="M180" s="221">
        <f t="shared" ref="M180:M183" si="198">INT(G180*L180)</f>
        <v>0</v>
      </c>
      <c r="N180" s="296">
        <f t="shared" ref="N180:N183" si="199">SUM(L180,J180,H180)</f>
        <v>0</v>
      </c>
      <c r="O180" s="221">
        <f t="shared" ref="O180:O183" si="200">SUM(M180,K180,I180)</f>
        <v>0</v>
      </c>
      <c r="P180" s="297" t="str">
        <f>"제"&amp;VLOOKUP($A180,일위대가목록!$A:$N,2,FALSE)&amp;"호표"</f>
        <v>제15호표</v>
      </c>
      <c r="Q180" s="161"/>
      <c r="R180" s="70"/>
      <c r="S180" s="70"/>
    </row>
    <row r="181" spans="1:19" s="70" customFormat="1" ht="20.100000000000001" customHeight="1">
      <c r="A181" s="71" t="str">
        <f t="shared" si="195"/>
        <v>MDF판 붙임T=9.0mm*2PLY</v>
      </c>
      <c r="B181" s="357"/>
      <c r="C181" s="355"/>
      <c r="D181" s="363" t="str">
        <f>수량산출!D150</f>
        <v>MDF판 붙임</v>
      </c>
      <c r="E181" s="363" t="str">
        <f>수량산출!E150</f>
        <v>T=9.0mm*2PLY</v>
      </c>
      <c r="F181" s="212" t="s">
        <v>283</v>
      </c>
      <c r="G181" s="358">
        <f>수량산출!K150</f>
        <v>45.67</v>
      </c>
      <c r="H181" s="296">
        <f>VLOOKUP($A181,일위대가목록!$A:$N,6,FALSE)</f>
        <v>0</v>
      </c>
      <c r="I181" s="221">
        <f t="shared" si="196"/>
        <v>0</v>
      </c>
      <c r="J181" s="296">
        <f>VLOOKUP($A181,일위대가목록!$A:$N,8,FALSE)</f>
        <v>0</v>
      </c>
      <c r="K181" s="221">
        <f t="shared" si="197"/>
        <v>0</v>
      </c>
      <c r="L181" s="296">
        <f>VLOOKUP($A181,일위대가목록!$A:$N,10,FALSE)</f>
        <v>0</v>
      </c>
      <c r="M181" s="221">
        <f t="shared" si="198"/>
        <v>0</v>
      </c>
      <c r="N181" s="296">
        <f t="shared" si="199"/>
        <v>0</v>
      </c>
      <c r="O181" s="221">
        <f t="shared" si="200"/>
        <v>0</v>
      </c>
      <c r="P181" s="297" t="str">
        <f>"제"&amp;VLOOKUP($A181,일위대가목록!$A:$N,2,FALSE)&amp;"호표"</f>
        <v>제11호표</v>
      </c>
      <c r="Q181" s="159"/>
    </row>
    <row r="182" spans="1:19" s="70" customFormat="1" ht="20.100000000000001" customHeight="1">
      <c r="A182" s="71" t="str">
        <f t="shared" si="195"/>
        <v>바탕만들기보드면,줄퍼티</v>
      </c>
      <c r="B182" s="357"/>
      <c r="C182" s="355"/>
      <c r="D182" s="363" t="str">
        <f>수량산출!D151</f>
        <v>바탕만들기</v>
      </c>
      <c r="E182" s="363" t="str">
        <f>수량산출!E151</f>
        <v>보드면,줄퍼티</v>
      </c>
      <c r="F182" s="212" t="s">
        <v>283</v>
      </c>
      <c r="G182" s="358">
        <f>수량산출!K151</f>
        <v>45.67</v>
      </c>
      <c r="H182" s="296">
        <f>VLOOKUP($A182,일위대가목록!$A:$N,6,FALSE)</f>
        <v>0</v>
      </c>
      <c r="I182" s="221">
        <f t="shared" si="196"/>
        <v>0</v>
      </c>
      <c r="J182" s="296">
        <f>VLOOKUP($A182,일위대가목록!$A:$N,8,FALSE)</f>
        <v>0</v>
      </c>
      <c r="K182" s="221">
        <f t="shared" si="197"/>
        <v>0</v>
      </c>
      <c r="L182" s="296">
        <f>VLOOKUP($A182,일위대가목록!$A:$N,10,FALSE)</f>
        <v>0</v>
      </c>
      <c r="M182" s="221">
        <f t="shared" si="198"/>
        <v>0</v>
      </c>
      <c r="N182" s="296">
        <f t="shared" si="199"/>
        <v>0</v>
      </c>
      <c r="O182" s="221">
        <f t="shared" si="200"/>
        <v>0</v>
      </c>
      <c r="P182" s="297" t="str">
        <f>"제"&amp;VLOOKUP($A182,일위대가목록!$A:$N,2,FALSE)&amp;"호표"</f>
        <v>제24호표</v>
      </c>
      <c r="Q182" s="159"/>
    </row>
    <row r="183" spans="1:19" s="70" customFormat="1" ht="20.100000000000001" customHeight="1">
      <c r="A183" s="71" t="str">
        <f t="shared" si="195"/>
        <v>수성페인트(뿜칠)벽면, 2회</v>
      </c>
      <c r="B183" s="357"/>
      <c r="C183" s="355"/>
      <c r="D183" s="363" t="str">
        <f>수량산출!D152</f>
        <v>수성페인트(뿜칠)</v>
      </c>
      <c r="E183" s="363" t="str">
        <f>수량산출!E152</f>
        <v>벽면, 2회</v>
      </c>
      <c r="F183" s="212" t="s">
        <v>283</v>
      </c>
      <c r="G183" s="358">
        <f>수량산출!K152</f>
        <v>45.67</v>
      </c>
      <c r="H183" s="296">
        <f>VLOOKUP($A183,일위대가목록!$A:$N,6,FALSE)</f>
        <v>0</v>
      </c>
      <c r="I183" s="221">
        <f t="shared" si="196"/>
        <v>0</v>
      </c>
      <c r="J183" s="296">
        <f>VLOOKUP($A183,일위대가목록!$A:$N,8,FALSE)</f>
        <v>0</v>
      </c>
      <c r="K183" s="221">
        <f t="shared" si="197"/>
        <v>0</v>
      </c>
      <c r="L183" s="296">
        <f>VLOOKUP($A183,일위대가목록!$A:$N,10,FALSE)</f>
        <v>0</v>
      </c>
      <c r="M183" s="221">
        <f t="shared" si="198"/>
        <v>0</v>
      </c>
      <c r="N183" s="296">
        <f t="shared" si="199"/>
        <v>0</v>
      </c>
      <c r="O183" s="221">
        <f t="shared" si="200"/>
        <v>0</v>
      </c>
      <c r="P183" s="297" t="str">
        <f>"제"&amp;VLOOKUP($A183,일위대가목록!$A:$N,2,FALSE)&amp;"호표"</f>
        <v>제26호표</v>
      </c>
      <c r="Q183" s="159"/>
    </row>
    <row r="184" spans="1:19" s="70" customFormat="1" ht="20.100000000000001" customHeight="1">
      <c r="A184" s="71" t="str">
        <f t="shared" si="195"/>
        <v>가드레일H400*T=6,  철, 분체도장</v>
      </c>
      <c r="B184" s="357"/>
      <c r="C184" s="355"/>
      <c r="D184" s="363" t="str">
        <f>수량산출!D153</f>
        <v>가드레일</v>
      </c>
      <c r="E184" s="363" t="str">
        <f>수량산출!E153</f>
        <v>H400*T=6,  철, 분체도장</v>
      </c>
      <c r="F184" s="212" t="s">
        <v>284</v>
      </c>
      <c r="G184" s="358">
        <f>수량산출!K153</f>
        <v>5.03</v>
      </c>
      <c r="H184" s="296">
        <f>VLOOKUP($A184,일위대가목록!$A:$N,6,FALSE)</f>
        <v>0</v>
      </c>
      <c r="I184" s="221">
        <f t="shared" ref="I184" si="201">INT(G184*H184)</f>
        <v>0</v>
      </c>
      <c r="J184" s="296">
        <f>VLOOKUP($A184,일위대가목록!$A:$N,8,FALSE)</f>
        <v>0</v>
      </c>
      <c r="K184" s="221">
        <f t="shared" ref="K184" si="202">INT(G184*J184)</f>
        <v>0</v>
      </c>
      <c r="L184" s="296">
        <f>VLOOKUP($A184,일위대가목록!$A:$N,10,FALSE)</f>
        <v>0</v>
      </c>
      <c r="M184" s="221">
        <f t="shared" ref="M184" si="203">INT(G184*L184)</f>
        <v>0</v>
      </c>
      <c r="N184" s="296">
        <f t="shared" ref="N184" si="204">SUM(L184,J184,H184)</f>
        <v>0</v>
      </c>
      <c r="O184" s="221">
        <f t="shared" ref="O184" si="205">SUM(M184,K184,I184)</f>
        <v>0</v>
      </c>
      <c r="P184" s="297" t="str">
        <f>"제"&amp;VLOOKUP($A184,일위대가목록!$A:$N,2,FALSE)&amp;"호표"</f>
        <v>제20호표</v>
      </c>
      <c r="Q184" s="159"/>
    </row>
    <row r="185" spans="1:19" s="70" customFormat="1" ht="20.100000000000001" customHeight="1">
      <c r="A185" s="71" t="str">
        <f t="shared" si="195"/>
        <v>2-8-2, 받침0</v>
      </c>
      <c r="B185" s="357"/>
      <c r="C185" s="355"/>
      <c r="D185" s="372" t="str">
        <f>수량산출!D154</f>
        <v>2-8-2, 받침</v>
      </c>
      <c r="E185" s="363">
        <f>수량산출!E154</f>
        <v>0</v>
      </c>
      <c r="F185" s="212"/>
      <c r="G185" s="358"/>
      <c r="H185" s="296"/>
      <c r="I185" s="221"/>
      <c r="J185" s="296"/>
      <c r="K185" s="221"/>
      <c r="L185" s="296"/>
      <c r="M185" s="221"/>
      <c r="N185" s="296"/>
      <c r="O185" s="221"/>
      <c r="P185" s="297"/>
      <c r="Q185" s="159"/>
    </row>
    <row r="186" spans="1:19" s="70" customFormat="1" ht="20.100000000000001" customHeight="1">
      <c r="A186" s="71" t="str">
        <f t="shared" si="195"/>
        <v>목조 벽체틀(S)30*30, @450</v>
      </c>
      <c r="B186" s="357"/>
      <c r="C186" s="355"/>
      <c r="D186" s="363" t="str">
        <f>수량산출!D155</f>
        <v>목조 벽체틀(S)</v>
      </c>
      <c r="E186" s="363" t="str">
        <f>수량산출!E155</f>
        <v>30*30, @450</v>
      </c>
      <c r="F186" s="212" t="s">
        <v>283</v>
      </c>
      <c r="G186" s="358">
        <f>수량산출!K155</f>
        <v>10.95</v>
      </c>
      <c r="H186" s="296">
        <f>VLOOKUP($A186,일위대가목록!$A:$N,6,FALSE)</f>
        <v>0</v>
      </c>
      <c r="I186" s="221">
        <f>INT(G186*H186)</f>
        <v>0</v>
      </c>
      <c r="J186" s="296">
        <f>VLOOKUP($A186,일위대가목록!$A:$N,8,FALSE)</f>
        <v>0</v>
      </c>
      <c r="K186" s="221">
        <f>INT(G186*J186)</f>
        <v>0</v>
      </c>
      <c r="L186" s="296">
        <f>VLOOKUP($A186,일위대가목록!$A:$N,10,FALSE)</f>
        <v>0</v>
      </c>
      <c r="M186" s="221">
        <f>INT(G186*L186)</f>
        <v>0</v>
      </c>
      <c r="N186" s="296">
        <f>SUM(L186,J186,H186)</f>
        <v>0</v>
      </c>
      <c r="O186" s="221">
        <f>SUM(M186,K186,I186)</f>
        <v>0</v>
      </c>
      <c r="P186" s="297" t="str">
        <f>"제"&amp;VLOOKUP($A186,일위대가목록!$A:$N,2,FALSE)&amp;"호표"</f>
        <v>제4호표</v>
      </c>
      <c r="Q186" s="159"/>
    </row>
    <row r="187" spans="1:19" s="70" customFormat="1" ht="20.100000000000001" customHeight="1">
      <c r="A187" s="71" t="str">
        <f t="shared" si="195"/>
        <v>MDF판 붙임T=9.0mm*2PLY</v>
      </c>
      <c r="B187" s="366"/>
      <c r="C187" s="376"/>
      <c r="D187" s="363" t="str">
        <f>수량산출!D156</f>
        <v>MDF판 붙임</v>
      </c>
      <c r="E187" s="363" t="str">
        <f>수량산출!E156</f>
        <v>T=9.0mm*2PLY</v>
      </c>
      <c r="F187" s="212" t="s">
        <v>283</v>
      </c>
      <c r="G187" s="358">
        <f>수량산출!K156</f>
        <v>5.71</v>
      </c>
      <c r="H187" s="296">
        <f>VLOOKUP($A187,일위대가목록!$A:$N,6,FALSE)</f>
        <v>0</v>
      </c>
      <c r="I187" s="221">
        <f t="shared" ref="I187:I192" si="206">INT(G187*H187)</f>
        <v>0</v>
      </c>
      <c r="J187" s="296">
        <f>VLOOKUP($A187,일위대가목록!$A:$N,8,FALSE)</f>
        <v>0</v>
      </c>
      <c r="K187" s="221">
        <f t="shared" ref="K187:K192" si="207">INT(G187*J187)</f>
        <v>0</v>
      </c>
      <c r="L187" s="296">
        <f>VLOOKUP($A187,일위대가목록!$A:$N,10,FALSE)</f>
        <v>0</v>
      </c>
      <c r="M187" s="221">
        <f t="shared" ref="M187:M192" si="208">INT(G187*L187)</f>
        <v>0</v>
      </c>
      <c r="N187" s="296">
        <f t="shared" ref="N187:N192" si="209">SUM(L187,J187,H187)</f>
        <v>0</v>
      </c>
      <c r="O187" s="221">
        <f t="shared" ref="O187:O192" si="210">SUM(M187,K187,I187)</f>
        <v>0</v>
      </c>
      <c r="P187" s="297" t="str">
        <f>"제"&amp;VLOOKUP($A187,일위대가목록!$A:$N,2,FALSE)&amp;"호표"</f>
        <v>제11호표</v>
      </c>
      <c r="Q187" s="159"/>
    </row>
    <row r="188" spans="1:19" s="70" customFormat="1" ht="20.100000000000001" customHeight="1">
      <c r="A188" s="71" t="str">
        <f t="shared" si="195"/>
        <v>바탕만들기보드면,줄퍼티</v>
      </c>
      <c r="B188" s="366"/>
      <c r="C188" s="367"/>
      <c r="D188" s="363" t="str">
        <f>수량산출!D157</f>
        <v>바탕만들기</v>
      </c>
      <c r="E188" s="363" t="str">
        <f>수량산출!E157</f>
        <v>보드면,줄퍼티</v>
      </c>
      <c r="F188" s="212" t="s">
        <v>283</v>
      </c>
      <c r="G188" s="358">
        <f>수량산출!K157</f>
        <v>5.71</v>
      </c>
      <c r="H188" s="296">
        <f>VLOOKUP($A188,일위대가목록!$A:$N,6,FALSE)</f>
        <v>0</v>
      </c>
      <c r="I188" s="221">
        <f t="shared" si="206"/>
        <v>0</v>
      </c>
      <c r="J188" s="296">
        <f>VLOOKUP($A188,일위대가목록!$A:$N,8,FALSE)</f>
        <v>0</v>
      </c>
      <c r="K188" s="221">
        <f t="shared" si="207"/>
        <v>0</v>
      </c>
      <c r="L188" s="296">
        <f>VLOOKUP($A188,일위대가목록!$A:$N,10,FALSE)</f>
        <v>0</v>
      </c>
      <c r="M188" s="221">
        <f t="shared" si="208"/>
        <v>0</v>
      </c>
      <c r="N188" s="296">
        <f t="shared" si="209"/>
        <v>0</v>
      </c>
      <c r="O188" s="221">
        <f t="shared" si="210"/>
        <v>0</v>
      </c>
      <c r="P188" s="297" t="str">
        <f>"제"&amp;VLOOKUP($A188,일위대가목록!$A:$N,2,FALSE)&amp;"호표"</f>
        <v>제24호표</v>
      </c>
      <c r="Q188" s="159"/>
    </row>
    <row r="189" spans="1:19" s="70" customFormat="1" ht="20.100000000000001" customHeight="1">
      <c r="A189" s="71" t="str">
        <f t="shared" si="195"/>
        <v>수성페인트(뿜칠)벽면, 2회</v>
      </c>
      <c r="B189" s="366"/>
      <c r="C189" s="367"/>
      <c r="D189" s="363" t="str">
        <f>수량산출!D158</f>
        <v>수성페인트(뿜칠)</v>
      </c>
      <c r="E189" s="363" t="str">
        <f>수량산출!E158</f>
        <v>벽면, 2회</v>
      </c>
      <c r="F189" s="212" t="s">
        <v>283</v>
      </c>
      <c r="G189" s="358">
        <f>수량산출!K158</f>
        <v>5.71</v>
      </c>
      <c r="H189" s="296">
        <f>VLOOKUP($A189,일위대가목록!$A:$N,6,FALSE)</f>
        <v>0</v>
      </c>
      <c r="I189" s="221">
        <f t="shared" si="206"/>
        <v>0</v>
      </c>
      <c r="J189" s="296">
        <f>VLOOKUP($A189,일위대가목록!$A:$N,8,FALSE)</f>
        <v>0</v>
      </c>
      <c r="K189" s="221">
        <f t="shared" si="207"/>
        <v>0</v>
      </c>
      <c r="L189" s="296">
        <f>VLOOKUP($A189,일위대가목록!$A:$N,10,FALSE)</f>
        <v>0</v>
      </c>
      <c r="M189" s="221">
        <f t="shared" si="208"/>
        <v>0</v>
      </c>
      <c r="N189" s="296">
        <f t="shared" si="209"/>
        <v>0</v>
      </c>
      <c r="O189" s="221">
        <f t="shared" si="210"/>
        <v>0</v>
      </c>
      <c r="P189" s="297" t="str">
        <f>"제"&amp;VLOOKUP($A189,일위대가목록!$A:$N,2,FALSE)&amp;"호표"</f>
        <v>제26호표</v>
      </c>
      <c r="Q189" s="159"/>
    </row>
    <row r="190" spans="1:19" s="70" customFormat="1" ht="20.100000000000001" customHeight="1">
      <c r="A190" s="71" t="str">
        <f t="shared" si="195"/>
        <v>2-8-3, 관틀3개</v>
      </c>
      <c r="B190" s="366"/>
      <c r="C190" s="367"/>
      <c r="D190" s="372" t="str">
        <f>수량산출!D159</f>
        <v>2-8-3, 관틀</v>
      </c>
      <c r="E190" s="372" t="str">
        <f>수량산출!E159</f>
        <v>3개</v>
      </c>
      <c r="F190" s="212"/>
      <c r="G190" s="358"/>
      <c r="H190" s="296"/>
      <c r="I190" s="221"/>
      <c r="J190" s="296"/>
      <c r="K190" s="221"/>
      <c r="L190" s="296"/>
      <c r="M190" s="221"/>
      <c r="N190" s="296"/>
      <c r="O190" s="221"/>
      <c r="P190" s="297"/>
      <c r="Q190" s="159"/>
    </row>
    <row r="191" spans="1:19" s="70" customFormat="1" ht="20.100000000000001" customHeight="1">
      <c r="A191" s="71" t="str">
        <f t="shared" si="195"/>
        <v>목조 벽체틀(S)30*30, @450</v>
      </c>
      <c r="B191" s="366"/>
      <c r="C191" s="367"/>
      <c r="D191" s="363" t="str">
        <f>수량산출!D160</f>
        <v>목조 벽체틀(S)</v>
      </c>
      <c r="E191" s="363" t="str">
        <f>수량산출!E160</f>
        <v>30*30, @450</v>
      </c>
      <c r="F191" s="212" t="s">
        <v>283</v>
      </c>
      <c r="G191" s="358">
        <f>수량산출!K160</f>
        <v>10.8</v>
      </c>
      <c r="H191" s="296">
        <f>VLOOKUP($A191,일위대가목록!$A:$N,6,FALSE)</f>
        <v>0</v>
      </c>
      <c r="I191" s="221">
        <f t="shared" si="206"/>
        <v>0</v>
      </c>
      <c r="J191" s="296">
        <f>VLOOKUP($A191,일위대가목록!$A:$N,8,FALSE)</f>
        <v>0</v>
      </c>
      <c r="K191" s="221">
        <f t="shared" si="207"/>
        <v>0</v>
      </c>
      <c r="L191" s="296">
        <f>VLOOKUP($A191,일위대가목록!$A:$N,10,FALSE)</f>
        <v>0</v>
      </c>
      <c r="M191" s="221">
        <f t="shared" si="208"/>
        <v>0</v>
      </c>
      <c r="N191" s="296">
        <f t="shared" si="209"/>
        <v>0</v>
      </c>
      <c r="O191" s="221">
        <f t="shared" si="210"/>
        <v>0</v>
      </c>
      <c r="P191" s="297" t="str">
        <f>"제"&amp;VLOOKUP($A191,일위대가목록!$A:$N,2,FALSE)&amp;"호표"</f>
        <v>제4호표</v>
      </c>
      <c r="Q191" s="159"/>
    </row>
    <row r="192" spans="1:19" s="70" customFormat="1" ht="20.100000000000001" customHeight="1">
      <c r="A192" s="71" t="str">
        <f t="shared" si="195"/>
        <v>MDF판 붙임T=9.0mm*2PLY</v>
      </c>
      <c r="B192" s="366"/>
      <c r="C192" s="367"/>
      <c r="D192" s="363" t="str">
        <f>수량산출!D161</f>
        <v>MDF판 붙임</v>
      </c>
      <c r="E192" s="363" t="str">
        <f>수량산출!E161</f>
        <v>T=9.0mm*2PLY</v>
      </c>
      <c r="F192" s="212" t="s">
        <v>283</v>
      </c>
      <c r="G192" s="358">
        <f>수량산출!K161</f>
        <v>22.5</v>
      </c>
      <c r="H192" s="296">
        <f>VLOOKUP($A192,일위대가목록!$A:$N,6,FALSE)</f>
        <v>0</v>
      </c>
      <c r="I192" s="221">
        <f t="shared" si="206"/>
        <v>0</v>
      </c>
      <c r="J192" s="296">
        <f>VLOOKUP($A192,일위대가목록!$A:$N,8,FALSE)</f>
        <v>0</v>
      </c>
      <c r="K192" s="221">
        <f t="shared" si="207"/>
        <v>0</v>
      </c>
      <c r="L192" s="296">
        <f>VLOOKUP($A192,일위대가목록!$A:$N,10,FALSE)</f>
        <v>0</v>
      </c>
      <c r="M192" s="221">
        <f t="shared" si="208"/>
        <v>0</v>
      </c>
      <c r="N192" s="296">
        <f t="shared" si="209"/>
        <v>0</v>
      </c>
      <c r="O192" s="221">
        <f t="shared" si="210"/>
        <v>0</v>
      </c>
      <c r="P192" s="297" t="str">
        <f>"제"&amp;VLOOKUP($A192,일위대가목록!$A:$N,2,FALSE)&amp;"호표"</f>
        <v>제11호표</v>
      </c>
      <c r="Q192" s="159"/>
    </row>
    <row r="193" spans="1:19" s="70" customFormat="1" ht="20.100000000000001" customHeight="1">
      <c r="A193" s="71" t="str">
        <f t="shared" si="195"/>
        <v>바탕만들기보드면,줄퍼티</v>
      </c>
      <c r="B193" s="366"/>
      <c r="C193" s="376"/>
      <c r="D193" s="363" t="str">
        <f>수량산출!D162</f>
        <v>바탕만들기</v>
      </c>
      <c r="E193" s="363" t="str">
        <f>수량산출!E162</f>
        <v>보드면,줄퍼티</v>
      </c>
      <c r="F193" s="212" t="s">
        <v>283</v>
      </c>
      <c r="G193" s="358">
        <f>수량산출!K162</f>
        <v>22.5</v>
      </c>
      <c r="H193" s="296">
        <f>VLOOKUP($A193,일위대가목록!$A:$N,6,FALSE)</f>
        <v>0</v>
      </c>
      <c r="I193" s="221">
        <f t="shared" ref="I193" si="211">INT(G193*H193)</f>
        <v>0</v>
      </c>
      <c r="J193" s="296">
        <f>VLOOKUP($A193,일위대가목록!$A:$N,8,FALSE)</f>
        <v>0</v>
      </c>
      <c r="K193" s="221">
        <f t="shared" ref="K193" si="212">INT(G193*J193)</f>
        <v>0</v>
      </c>
      <c r="L193" s="296">
        <f>VLOOKUP($A193,일위대가목록!$A:$N,10,FALSE)</f>
        <v>0</v>
      </c>
      <c r="M193" s="221">
        <f t="shared" ref="M193" si="213">INT(G193*L193)</f>
        <v>0</v>
      </c>
      <c r="N193" s="296">
        <f t="shared" ref="N193" si="214">SUM(L193,J193,H193)</f>
        <v>0</v>
      </c>
      <c r="O193" s="221">
        <f t="shared" ref="O193" si="215">SUM(M193,K193,I193)</f>
        <v>0</v>
      </c>
      <c r="P193" s="297" t="str">
        <f>"제"&amp;VLOOKUP($A193,일위대가목록!$A:$N,2,FALSE)&amp;"호표"</f>
        <v>제24호표</v>
      </c>
      <c r="Q193" s="159"/>
    </row>
    <row r="194" spans="1:19" s="70" customFormat="1" ht="20.100000000000001" customHeight="1">
      <c r="A194" s="71" t="str">
        <f t="shared" si="195"/>
        <v>수성페인트(뿜칠)벽면, 2회</v>
      </c>
      <c r="B194" s="366"/>
      <c r="C194" s="367"/>
      <c r="D194" s="363" t="str">
        <f>수량산출!D163</f>
        <v>수성페인트(뿜칠)</v>
      </c>
      <c r="E194" s="363" t="str">
        <f>수량산출!E163</f>
        <v>벽면, 2회</v>
      </c>
      <c r="F194" s="212" t="s">
        <v>283</v>
      </c>
      <c r="G194" s="358">
        <f>수량산출!K163</f>
        <v>22.5</v>
      </c>
      <c r="H194" s="296">
        <f>VLOOKUP($A194,일위대가목록!$A:$N,6,FALSE)</f>
        <v>0</v>
      </c>
      <c r="I194" s="221">
        <f t="shared" ref="I194" si="216">INT(G194*H194)</f>
        <v>0</v>
      </c>
      <c r="J194" s="296">
        <f>VLOOKUP($A194,일위대가목록!$A:$N,8,FALSE)</f>
        <v>0</v>
      </c>
      <c r="K194" s="221">
        <f t="shared" ref="K194" si="217">INT(G194*J194)</f>
        <v>0</v>
      </c>
      <c r="L194" s="296">
        <f>VLOOKUP($A194,일위대가목록!$A:$N,10,FALSE)</f>
        <v>0</v>
      </c>
      <c r="M194" s="221">
        <f t="shared" ref="M194" si="218">INT(G194*L194)</f>
        <v>0</v>
      </c>
      <c r="N194" s="296">
        <f t="shared" ref="N194" si="219">SUM(L194,J194,H194)</f>
        <v>0</v>
      </c>
      <c r="O194" s="221">
        <f t="shared" ref="O194" si="220">SUM(M194,K194,I194)</f>
        <v>0</v>
      </c>
      <c r="P194" s="297" t="str">
        <f>"제"&amp;VLOOKUP($A194,일위대가목록!$A:$N,2,FALSE)&amp;"호표"</f>
        <v>제26호표</v>
      </c>
      <c r="Q194" s="159"/>
    </row>
    <row r="195" spans="1:19" s="70" customFormat="1" ht="20.100000000000001" customHeight="1">
      <c r="A195" s="71" t="str">
        <f t="shared" si="195"/>
        <v>2-8-4, 나무파티션0</v>
      </c>
      <c r="B195" s="366"/>
      <c r="C195" s="367"/>
      <c r="D195" s="372" t="str">
        <f>수량산출!D164</f>
        <v>2-8-4, 나무파티션</v>
      </c>
      <c r="E195" s="363">
        <f>수량산출!E164</f>
        <v>0</v>
      </c>
      <c r="F195" s="212"/>
      <c r="G195" s="358"/>
      <c r="H195" s="296"/>
      <c r="I195" s="221"/>
      <c r="J195" s="296"/>
      <c r="K195" s="221"/>
      <c r="L195" s="296"/>
      <c r="M195" s="221"/>
      <c r="N195" s="296"/>
      <c r="O195" s="221"/>
      <c r="P195" s="297"/>
      <c r="Q195" s="159"/>
    </row>
    <row r="196" spans="1:19" s="70" customFormat="1" ht="20.100000000000001" customHeight="1">
      <c r="A196" s="71" t="str">
        <f t="shared" si="195"/>
        <v>목조 벽체틀(S)82*30, @450</v>
      </c>
      <c r="B196" s="366"/>
      <c r="C196" s="367"/>
      <c r="D196" s="363" t="str">
        <f>수량산출!D165</f>
        <v>목조 벽체틀(S)</v>
      </c>
      <c r="E196" s="363" t="str">
        <f>수량산출!E165</f>
        <v>82*30, @450</v>
      </c>
      <c r="F196" s="212" t="s">
        <v>283</v>
      </c>
      <c r="G196" s="358">
        <f>수량산출!K165</f>
        <v>3.56</v>
      </c>
      <c r="H196" s="296">
        <f>VLOOKUP($A196,일위대가목록!$A:$N,6,FALSE)</f>
        <v>0</v>
      </c>
      <c r="I196" s="221">
        <f t="shared" ref="I196:I197" si="221">INT(G196*H196)</f>
        <v>0</v>
      </c>
      <c r="J196" s="296">
        <f>VLOOKUP($A196,일위대가목록!$A:$N,8,FALSE)</f>
        <v>0</v>
      </c>
      <c r="K196" s="221">
        <f t="shared" ref="K196:K197" si="222">INT(G196*J196)</f>
        <v>0</v>
      </c>
      <c r="L196" s="296">
        <f>VLOOKUP($A196,일위대가목록!$A:$N,10,FALSE)</f>
        <v>0</v>
      </c>
      <c r="M196" s="221">
        <f t="shared" ref="M196:M197" si="223">INT(G196*L196)</f>
        <v>0</v>
      </c>
      <c r="N196" s="296">
        <f t="shared" ref="N196:N197" si="224">SUM(L196,J196,H196)</f>
        <v>0</v>
      </c>
      <c r="O196" s="221">
        <f t="shared" ref="O196:O197" si="225">SUM(M196,K196,I196)</f>
        <v>0</v>
      </c>
      <c r="P196" s="297" t="str">
        <f>"제"&amp;VLOOKUP($A196,일위대가목록!$A:$N,2,FALSE)&amp;"호표"</f>
        <v>제6호표</v>
      </c>
      <c r="Q196" s="159"/>
    </row>
    <row r="197" spans="1:19" s="70" customFormat="1" ht="20.100000000000001" customHeight="1">
      <c r="A197" s="71" t="str">
        <f t="shared" si="195"/>
        <v>MDF판 붙임T=9.0mm*2PLY</v>
      </c>
      <c r="B197" s="366"/>
      <c r="C197" s="367"/>
      <c r="D197" s="363" t="str">
        <f>수량산출!D166</f>
        <v>MDF판 붙임</v>
      </c>
      <c r="E197" s="363" t="str">
        <f>수량산출!E166</f>
        <v>T=9.0mm*2PLY</v>
      </c>
      <c r="F197" s="212" t="s">
        <v>283</v>
      </c>
      <c r="G197" s="358">
        <f>수량산출!K166</f>
        <v>6.92</v>
      </c>
      <c r="H197" s="296">
        <f>VLOOKUP($A197,일위대가목록!$A:$N,6,FALSE)</f>
        <v>0</v>
      </c>
      <c r="I197" s="221">
        <f t="shared" si="221"/>
        <v>0</v>
      </c>
      <c r="J197" s="296">
        <f>VLOOKUP($A197,일위대가목록!$A:$N,8,FALSE)</f>
        <v>0</v>
      </c>
      <c r="K197" s="221">
        <f t="shared" si="222"/>
        <v>0</v>
      </c>
      <c r="L197" s="296">
        <f>VLOOKUP($A197,일위대가목록!$A:$N,10,FALSE)</f>
        <v>0</v>
      </c>
      <c r="M197" s="221">
        <f t="shared" si="223"/>
        <v>0</v>
      </c>
      <c r="N197" s="296">
        <f t="shared" si="224"/>
        <v>0</v>
      </c>
      <c r="O197" s="221">
        <f t="shared" si="225"/>
        <v>0</v>
      </c>
      <c r="P197" s="297" t="str">
        <f>"제"&amp;VLOOKUP($A197,일위대가목록!$A:$N,2,FALSE)&amp;"호표"</f>
        <v>제11호표</v>
      </c>
      <c r="Q197" s="159"/>
    </row>
    <row r="198" spans="1:19" s="70" customFormat="1" ht="20.100000000000001" customHeight="1">
      <c r="A198" s="71" t="str">
        <f t="shared" ref="A198:A199" si="226">CONCATENATE(D198,E198)</f>
        <v>바탕만들기보드면,줄퍼티</v>
      </c>
      <c r="B198" s="366"/>
      <c r="C198" s="367"/>
      <c r="D198" s="363" t="str">
        <f>수량산출!D167</f>
        <v>바탕만들기</v>
      </c>
      <c r="E198" s="363" t="str">
        <f>수량산출!E167</f>
        <v>보드면,줄퍼티</v>
      </c>
      <c r="F198" s="212" t="s">
        <v>283</v>
      </c>
      <c r="G198" s="358">
        <f>수량산출!K167</f>
        <v>6.92</v>
      </c>
      <c r="H198" s="296">
        <f>VLOOKUP($A198,일위대가목록!$A:$N,6,FALSE)</f>
        <v>0</v>
      </c>
      <c r="I198" s="221">
        <f t="shared" ref="I198:I199" si="227">INT(G198*H198)</f>
        <v>0</v>
      </c>
      <c r="J198" s="296">
        <f>VLOOKUP($A198,일위대가목록!$A:$N,8,FALSE)</f>
        <v>0</v>
      </c>
      <c r="K198" s="221">
        <f t="shared" ref="K198:K199" si="228">INT(G198*J198)</f>
        <v>0</v>
      </c>
      <c r="L198" s="296">
        <f>VLOOKUP($A198,일위대가목록!$A:$N,10,FALSE)</f>
        <v>0</v>
      </c>
      <c r="M198" s="221">
        <f t="shared" ref="M198:M199" si="229">INT(G198*L198)</f>
        <v>0</v>
      </c>
      <c r="N198" s="296">
        <f t="shared" ref="N198:N199" si="230">SUM(L198,J198,H198)</f>
        <v>0</v>
      </c>
      <c r="O198" s="221">
        <f t="shared" ref="O198:O199" si="231">SUM(M198,K198,I198)</f>
        <v>0</v>
      </c>
      <c r="P198" s="297" t="str">
        <f>"제"&amp;VLOOKUP($A198,일위대가목록!$A:$N,2,FALSE)&amp;"호표"</f>
        <v>제24호표</v>
      </c>
      <c r="Q198" s="159"/>
    </row>
    <row r="199" spans="1:19" s="70" customFormat="1" ht="20.100000000000001" customHeight="1">
      <c r="A199" s="71" t="str">
        <f t="shared" si="226"/>
        <v>수성페인트(뿜칠)벽면, 2회</v>
      </c>
      <c r="B199" s="366"/>
      <c r="C199" s="367"/>
      <c r="D199" s="363" t="str">
        <f>수량산출!D168</f>
        <v>수성페인트(뿜칠)</v>
      </c>
      <c r="E199" s="363" t="str">
        <f>수량산출!E168</f>
        <v>벽면, 2회</v>
      </c>
      <c r="F199" s="212" t="s">
        <v>283</v>
      </c>
      <c r="G199" s="358">
        <f>수량산출!K168</f>
        <v>6.92</v>
      </c>
      <c r="H199" s="296">
        <f>VLOOKUP($A199,일위대가목록!$A:$N,6,FALSE)</f>
        <v>0</v>
      </c>
      <c r="I199" s="221">
        <f t="shared" si="227"/>
        <v>0</v>
      </c>
      <c r="J199" s="296">
        <f>VLOOKUP($A199,일위대가목록!$A:$N,8,FALSE)</f>
        <v>0</v>
      </c>
      <c r="K199" s="221">
        <f t="shared" si="228"/>
        <v>0</v>
      </c>
      <c r="L199" s="296">
        <f>VLOOKUP($A199,일위대가목록!$A:$N,10,FALSE)</f>
        <v>0</v>
      </c>
      <c r="M199" s="221">
        <f t="shared" si="229"/>
        <v>0</v>
      </c>
      <c r="N199" s="296">
        <f t="shared" si="230"/>
        <v>0</v>
      </c>
      <c r="O199" s="221">
        <f t="shared" si="231"/>
        <v>0</v>
      </c>
      <c r="P199" s="297" t="str">
        <f>"제"&amp;VLOOKUP($A199,일위대가목록!$A:$N,2,FALSE)&amp;"호표"</f>
        <v>제26호표</v>
      </c>
      <c r="Q199" s="159"/>
    </row>
    <row r="200" spans="1:19" s="70" customFormat="1" ht="20.100000000000001" customHeight="1">
      <c r="A200" s="71" t="str">
        <f t="shared" si="195"/>
        <v>0</v>
      </c>
      <c r="B200" s="366"/>
      <c r="C200" s="376"/>
      <c r="D200" s="363">
        <f>수량산출!D169</f>
        <v>0</v>
      </c>
      <c r="E200" s="363"/>
      <c r="F200" s="212"/>
      <c r="G200" s="358">
        <f>수량산출!K169</f>
        <v>0</v>
      </c>
      <c r="H200" s="296"/>
      <c r="I200" s="221"/>
      <c r="J200" s="296"/>
      <c r="K200" s="221"/>
      <c r="L200" s="296"/>
      <c r="M200" s="221"/>
      <c r="N200" s="296"/>
      <c r="O200" s="221"/>
      <c r="P200" s="297"/>
      <c r="Q200" s="159"/>
    </row>
    <row r="201" spans="1:19" s="78" customFormat="1" ht="20.100000000000001" customHeight="1">
      <c r="A201" s="71" t="str">
        <f t="shared" si="195"/>
        <v>소계</v>
      </c>
      <c r="B201" s="365"/>
      <c r="C201" s="367"/>
      <c r="D201" s="363"/>
      <c r="E201" s="362" t="s">
        <v>267</v>
      </c>
      <c r="F201" s="212"/>
      <c r="G201" s="358"/>
      <c r="H201" s="296"/>
      <c r="I201" s="221">
        <f>SUM(I179:I200)</f>
        <v>0</v>
      </c>
      <c r="J201" s="296"/>
      <c r="K201" s="221">
        <f>SUM(K179:K200)</f>
        <v>0</v>
      </c>
      <c r="L201" s="296"/>
      <c r="M201" s="221">
        <f>SUM(M179:M200)</f>
        <v>0</v>
      </c>
      <c r="N201" s="296"/>
      <c r="O201" s="221">
        <f>SUM(O179:O200)</f>
        <v>0</v>
      </c>
      <c r="P201" s="297"/>
      <c r="Q201" s="161"/>
    </row>
    <row r="202" spans="1:19" s="78" customFormat="1" ht="20.100000000000001" customHeight="1">
      <c r="A202" s="71"/>
      <c r="B202" s="365"/>
      <c r="C202" s="367"/>
      <c r="D202" s="362"/>
      <c r="E202" s="363"/>
      <c r="F202" s="212"/>
      <c r="G202" s="358"/>
      <c r="H202" s="296"/>
      <c r="I202" s="221"/>
      <c r="J202" s="296"/>
      <c r="K202" s="221"/>
      <c r="L202" s="296"/>
      <c r="M202" s="221"/>
      <c r="N202" s="296"/>
      <c r="O202" s="221"/>
      <c r="P202" s="297"/>
      <c r="Q202" s="161"/>
    </row>
    <row r="203" spans="1:19" s="78" customFormat="1" ht="20.100000000000001" customHeight="1">
      <c r="A203" s="71"/>
      <c r="B203" s="365"/>
      <c r="C203" s="367"/>
      <c r="D203" s="362"/>
      <c r="E203" s="363"/>
      <c r="F203" s="212"/>
      <c r="G203" s="358"/>
      <c r="H203" s="296"/>
      <c r="I203" s="221"/>
      <c r="J203" s="296"/>
      <c r="K203" s="221"/>
      <c r="L203" s="296"/>
      <c r="M203" s="221"/>
      <c r="N203" s="296"/>
      <c r="O203" s="221"/>
      <c r="P203" s="297"/>
      <c r="Q203" s="161"/>
    </row>
    <row r="204" spans="1:19" s="81" customFormat="1" ht="20.100000000000001" customHeight="1">
      <c r="A204" s="71" t="str">
        <f t="shared" ref="A204" si="232">CONCATENATE(D204,E204)</f>
        <v>복식-2</v>
      </c>
      <c r="B204" s="355"/>
      <c r="C204" s="509" t="str">
        <f>수량산출!C170</f>
        <v>2-9</v>
      </c>
      <c r="D204" s="374" t="str">
        <f>수량산출!D170</f>
        <v>복식-2</v>
      </c>
      <c r="E204" s="363"/>
      <c r="F204" s="357"/>
      <c r="G204" s="358"/>
      <c r="H204" s="290"/>
      <c r="I204" s="215"/>
      <c r="J204" s="359"/>
      <c r="K204" s="215"/>
      <c r="L204" s="359"/>
      <c r="M204" s="215"/>
      <c r="N204" s="359"/>
      <c r="O204" s="215"/>
      <c r="P204" s="360"/>
      <c r="Q204" s="158"/>
    </row>
    <row r="205" spans="1:19" s="81" customFormat="1" ht="20.100000000000001" customHeight="1">
      <c r="A205" s="71"/>
      <c r="B205" s="355"/>
      <c r="C205" s="509"/>
      <c r="D205" s="374" t="str">
        <f>수량산출!D171</f>
        <v>2-9-1, 원형벽</v>
      </c>
      <c r="E205" s="363"/>
      <c r="F205" s="357"/>
      <c r="G205" s="358"/>
      <c r="H205" s="290"/>
      <c r="I205" s="215"/>
      <c r="J205" s="359"/>
      <c r="K205" s="215"/>
      <c r="L205" s="359"/>
      <c r="M205" s="215"/>
      <c r="N205" s="359"/>
      <c r="O205" s="215"/>
      <c r="P205" s="360"/>
      <c r="Q205" s="158"/>
    </row>
    <row r="206" spans="1:19" s="70" customFormat="1" ht="20.100000000000001" customHeight="1">
      <c r="A206" s="71" t="str">
        <f t="shared" ref="A206:A228" si="233">CONCATENATE(D206,E206)</f>
        <v>목조 구조틀(R)140*38, @450</v>
      </c>
      <c r="B206" s="366"/>
      <c r="C206" s="367"/>
      <c r="D206" s="363" t="str">
        <f>수량산출!D172</f>
        <v>목조 구조틀(R)</v>
      </c>
      <c r="E206" s="363" t="str">
        <f>수량산출!E172</f>
        <v>140*38, @450</v>
      </c>
      <c r="F206" s="212" t="s">
        <v>283</v>
      </c>
      <c r="G206" s="358">
        <f>수량산출!K172</f>
        <v>24.44</v>
      </c>
      <c r="H206" s="296">
        <f>VLOOKUP($A206,일위대가목록!$A:$N,6,FALSE)</f>
        <v>0</v>
      </c>
      <c r="I206" s="221">
        <f>INT(G206*H206)</f>
        <v>0</v>
      </c>
      <c r="J206" s="296">
        <f>VLOOKUP($A206,일위대가목록!$A:$N,8,FALSE)</f>
        <v>0</v>
      </c>
      <c r="K206" s="221">
        <f>INT(G206*J206)</f>
        <v>0</v>
      </c>
      <c r="L206" s="296">
        <f>VLOOKUP($A206,일위대가목록!$A:$N,10,FALSE)</f>
        <v>0</v>
      </c>
      <c r="M206" s="221">
        <f>INT(G206*L206)</f>
        <v>0</v>
      </c>
      <c r="N206" s="296">
        <f>SUM(L206,J206,H206)</f>
        <v>0</v>
      </c>
      <c r="O206" s="221">
        <f>SUM(M206,K206,I206)</f>
        <v>0</v>
      </c>
      <c r="P206" s="297" t="str">
        <f>"제"&amp;VLOOKUP($A206,일위대가목록!$A:$N,2,FALSE)&amp;"호표"</f>
        <v>제7호표</v>
      </c>
      <c r="Q206" s="159"/>
    </row>
    <row r="207" spans="1:19" s="78" customFormat="1" ht="20.100000000000001" customHeight="1">
      <c r="A207" s="71" t="str">
        <f t="shared" si="233"/>
        <v>상,하 플레이트15*140*3PLY</v>
      </c>
      <c r="B207" s="365"/>
      <c r="C207" s="367"/>
      <c r="D207" s="363" t="str">
        <f>수량산출!D173</f>
        <v>상,하 플레이트</v>
      </c>
      <c r="E207" s="363" t="str">
        <f>수량산출!E173</f>
        <v>15*140*3PLY</v>
      </c>
      <c r="F207" s="212" t="s">
        <v>284</v>
      </c>
      <c r="G207" s="358">
        <f>수량산출!K173</f>
        <v>20.37</v>
      </c>
      <c r="H207" s="296">
        <f>VLOOKUP($A207,일위대가목록!$A:$N,6,FALSE)</f>
        <v>0</v>
      </c>
      <c r="I207" s="221">
        <f t="shared" ref="I207:I211" si="234">INT(G207*H207)</f>
        <v>0</v>
      </c>
      <c r="J207" s="296">
        <f>VLOOKUP($A207,일위대가목록!$A:$N,8,FALSE)</f>
        <v>0</v>
      </c>
      <c r="K207" s="221">
        <f t="shared" ref="K207:K211" si="235">INT(G207*J207)</f>
        <v>0</v>
      </c>
      <c r="L207" s="296">
        <f>VLOOKUP($A207,일위대가목록!$A:$N,10,FALSE)</f>
        <v>0</v>
      </c>
      <c r="M207" s="221">
        <f t="shared" ref="M207:M211" si="236">INT(G207*L207)</f>
        <v>0</v>
      </c>
      <c r="N207" s="296">
        <f t="shared" ref="N207:N211" si="237">SUM(L207,J207,H207)</f>
        <v>0</v>
      </c>
      <c r="O207" s="221">
        <f t="shared" ref="O207:O211" si="238">SUM(M207,K207,I207)</f>
        <v>0</v>
      </c>
      <c r="P207" s="297" t="str">
        <f>"제"&amp;VLOOKUP($A207,일위대가목록!$A:$N,2,FALSE)&amp;"호표"</f>
        <v>제15호표</v>
      </c>
      <c r="Q207" s="161"/>
      <c r="R207" s="70"/>
      <c r="S207" s="70"/>
    </row>
    <row r="208" spans="1:19" s="70" customFormat="1" ht="20.100000000000001" customHeight="1">
      <c r="A208" s="71" t="str">
        <f t="shared" si="233"/>
        <v>MDF판 붙임T=9.0mm*2PLY</v>
      </c>
      <c r="B208" s="357"/>
      <c r="C208" s="355"/>
      <c r="D208" s="363" t="str">
        <f>수량산출!D174</f>
        <v>MDF판 붙임</v>
      </c>
      <c r="E208" s="363" t="str">
        <f>수량산출!E174</f>
        <v>T=9.0mm*2PLY</v>
      </c>
      <c r="F208" s="212" t="s">
        <v>283</v>
      </c>
      <c r="G208" s="358">
        <f>수량산출!K174</f>
        <v>49.16</v>
      </c>
      <c r="H208" s="296">
        <f>VLOOKUP($A208,일위대가목록!$A:$N,6,FALSE)</f>
        <v>0</v>
      </c>
      <c r="I208" s="221">
        <f t="shared" si="234"/>
        <v>0</v>
      </c>
      <c r="J208" s="296">
        <f>VLOOKUP($A208,일위대가목록!$A:$N,8,FALSE)</f>
        <v>0</v>
      </c>
      <c r="K208" s="221">
        <f t="shared" si="235"/>
        <v>0</v>
      </c>
      <c r="L208" s="296">
        <f>VLOOKUP($A208,일위대가목록!$A:$N,10,FALSE)</f>
        <v>0</v>
      </c>
      <c r="M208" s="221">
        <f t="shared" si="236"/>
        <v>0</v>
      </c>
      <c r="N208" s="296">
        <f t="shared" si="237"/>
        <v>0</v>
      </c>
      <c r="O208" s="221">
        <f t="shared" si="238"/>
        <v>0</v>
      </c>
      <c r="P208" s="297" t="str">
        <f>"제"&amp;VLOOKUP($A208,일위대가목록!$A:$N,2,FALSE)&amp;"호표"</f>
        <v>제11호표</v>
      </c>
      <c r="Q208" s="159"/>
    </row>
    <row r="209" spans="1:17" s="70" customFormat="1" ht="20.100000000000001" customHeight="1">
      <c r="A209" s="71" t="str">
        <f t="shared" si="233"/>
        <v>바탕만들기보드면,줄퍼티</v>
      </c>
      <c r="B209" s="357"/>
      <c r="C209" s="355"/>
      <c r="D209" s="363" t="str">
        <f>수량산출!D175</f>
        <v>바탕만들기</v>
      </c>
      <c r="E209" s="363" t="str">
        <f>수량산출!E175</f>
        <v>보드면,줄퍼티</v>
      </c>
      <c r="F209" s="212" t="s">
        <v>283</v>
      </c>
      <c r="G209" s="358">
        <f>수량산출!K175</f>
        <v>49.16</v>
      </c>
      <c r="H209" s="296">
        <f>VLOOKUP($A209,일위대가목록!$A:$N,6,FALSE)</f>
        <v>0</v>
      </c>
      <c r="I209" s="221">
        <f t="shared" si="234"/>
        <v>0</v>
      </c>
      <c r="J209" s="296">
        <f>VLOOKUP($A209,일위대가목록!$A:$N,8,FALSE)</f>
        <v>0</v>
      </c>
      <c r="K209" s="221">
        <f t="shared" si="235"/>
        <v>0</v>
      </c>
      <c r="L209" s="296">
        <f>VLOOKUP($A209,일위대가목록!$A:$N,10,FALSE)</f>
        <v>0</v>
      </c>
      <c r="M209" s="221">
        <f t="shared" si="236"/>
        <v>0</v>
      </c>
      <c r="N209" s="296">
        <f t="shared" si="237"/>
        <v>0</v>
      </c>
      <c r="O209" s="221">
        <f t="shared" si="238"/>
        <v>0</v>
      </c>
      <c r="P209" s="297" t="str">
        <f>"제"&amp;VLOOKUP($A209,일위대가목록!$A:$N,2,FALSE)&amp;"호표"</f>
        <v>제24호표</v>
      </c>
      <c r="Q209" s="159"/>
    </row>
    <row r="210" spans="1:17" s="70" customFormat="1" ht="20.100000000000001" customHeight="1">
      <c r="A210" s="71" t="str">
        <f t="shared" si="233"/>
        <v>수성페인트(뿜칠)벽면, 2회</v>
      </c>
      <c r="B210" s="357"/>
      <c r="C210" s="355"/>
      <c r="D210" s="363" t="str">
        <f>수량산출!D176</f>
        <v>수성페인트(뿜칠)</v>
      </c>
      <c r="E210" s="363" t="str">
        <f>수량산출!E176</f>
        <v>벽면, 2회</v>
      </c>
      <c r="F210" s="212" t="s">
        <v>283</v>
      </c>
      <c r="G210" s="358">
        <f>수량산출!K176</f>
        <v>49.16</v>
      </c>
      <c r="H210" s="296">
        <f>VLOOKUP($A210,일위대가목록!$A:$N,6,FALSE)</f>
        <v>0</v>
      </c>
      <c r="I210" s="221">
        <f t="shared" si="234"/>
        <v>0</v>
      </c>
      <c r="J210" s="296">
        <f>VLOOKUP($A210,일위대가목록!$A:$N,8,FALSE)</f>
        <v>0</v>
      </c>
      <c r="K210" s="221">
        <f t="shared" si="235"/>
        <v>0</v>
      </c>
      <c r="L210" s="296">
        <f>VLOOKUP($A210,일위대가목록!$A:$N,10,FALSE)</f>
        <v>0</v>
      </c>
      <c r="M210" s="221">
        <f t="shared" si="236"/>
        <v>0</v>
      </c>
      <c r="N210" s="296">
        <f t="shared" si="237"/>
        <v>0</v>
      </c>
      <c r="O210" s="221">
        <f t="shared" si="238"/>
        <v>0</v>
      </c>
      <c r="P210" s="297" t="str">
        <f>"제"&amp;VLOOKUP($A210,일위대가목록!$A:$N,2,FALSE)&amp;"호표"</f>
        <v>제26호표</v>
      </c>
      <c r="Q210" s="159"/>
    </row>
    <row r="211" spans="1:17" s="70" customFormat="1" ht="20.100000000000001" customHeight="1">
      <c r="A211" s="71" t="str">
        <f t="shared" si="233"/>
        <v>가드레일H400*T=6,  철, 분체도장</v>
      </c>
      <c r="B211" s="357"/>
      <c r="C211" s="355"/>
      <c r="D211" s="363" t="str">
        <f>수량산출!D177</f>
        <v>가드레일</v>
      </c>
      <c r="E211" s="363" t="str">
        <f>수량산출!E177</f>
        <v>H400*T=6,  철, 분체도장</v>
      </c>
      <c r="F211" s="212" t="s">
        <v>284</v>
      </c>
      <c r="G211" s="358">
        <f>수량산출!K177</f>
        <v>7.54</v>
      </c>
      <c r="H211" s="296">
        <f>VLOOKUP($A211,일위대가목록!$A:$N,6,FALSE)</f>
        <v>0</v>
      </c>
      <c r="I211" s="221">
        <f t="shared" si="234"/>
        <v>0</v>
      </c>
      <c r="J211" s="296">
        <f>VLOOKUP($A211,일위대가목록!$A:$N,8,FALSE)</f>
        <v>0</v>
      </c>
      <c r="K211" s="221">
        <f t="shared" si="235"/>
        <v>0</v>
      </c>
      <c r="L211" s="296">
        <f>VLOOKUP($A211,일위대가목록!$A:$N,10,FALSE)</f>
        <v>0</v>
      </c>
      <c r="M211" s="221">
        <f t="shared" si="236"/>
        <v>0</v>
      </c>
      <c r="N211" s="296">
        <f t="shared" si="237"/>
        <v>0</v>
      </c>
      <c r="O211" s="221">
        <f t="shared" si="238"/>
        <v>0</v>
      </c>
      <c r="P211" s="297" t="str">
        <f>"제"&amp;VLOOKUP($A211,일위대가목록!$A:$N,2,FALSE)&amp;"호표"</f>
        <v>제20호표</v>
      </c>
      <c r="Q211" s="159"/>
    </row>
    <row r="212" spans="1:17" s="70" customFormat="1" ht="20.100000000000001" customHeight="1">
      <c r="A212" s="71" t="str">
        <f t="shared" si="233"/>
        <v>2-9-2, 받침0</v>
      </c>
      <c r="B212" s="357"/>
      <c r="C212" s="355"/>
      <c r="D212" s="372" t="str">
        <f>수량산출!D178</f>
        <v>2-9-2, 받침</v>
      </c>
      <c r="E212" s="363">
        <f>수량산출!E178</f>
        <v>0</v>
      </c>
      <c r="F212" s="212"/>
      <c r="G212" s="358"/>
      <c r="H212" s="296"/>
      <c r="I212" s="221"/>
      <c r="J212" s="296"/>
      <c r="K212" s="221"/>
      <c r="L212" s="296"/>
      <c r="M212" s="221"/>
      <c r="N212" s="296"/>
      <c r="O212" s="221"/>
      <c r="P212" s="297"/>
      <c r="Q212" s="159"/>
    </row>
    <row r="213" spans="1:17" s="70" customFormat="1" ht="20.100000000000001" customHeight="1">
      <c r="A213" s="71" t="str">
        <f t="shared" si="233"/>
        <v>목조 벽체틀(R)30*30, @450</v>
      </c>
      <c r="B213" s="357"/>
      <c r="C213" s="355"/>
      <c r="D213" s="363" t="str">
        <f>수량산출!D179</f>
        <v>목조 벽체틀(R)</v>
      </c>
      <c r="E213" s="363" t="str">
        <f>수량산출!E179</f>
        <v>30*30, @450</v>
      </c>
      <c r="F213" s="212" t="s">
        <v>283</v>
      </c>
      <c r="G213" s="358">
        <f>수량산출!K179</f>
        <v>16.12</v>
      </c>
      <c r="H213" s="296">
        <f>VLOOKUP($A213,일위대가목록!$A:$N,6,FALSE)</f>
        <v>0</v>
      </c>
      <c r="I213" s="221">
        <f>INT(G213*H213)</f>
        <v>0</v>
      </c>
      <c r="J213" s="296">
        <f>VLOOKUP($A213,일위대가목록!$A:$N,8,FALSE)</f>
        <v>0</v>
      </c>
      <c r="K213" s="221">
        <f>INT(G213*J213)</f>
        <v>0</v>
      </c>
      <c r="L213" s="296">
        <f>VLOOKUP($A213,일위대가목록!$A:$N,10,FALSE)</f>
        <v>0</v>
      </c>
      <c r="M213" s="221">
        <f>INT(G213*L213)</f>
        <v>0</v>
      </c>
      <c r="N213" s="296">
        <f>SUM(L213,J213,H213)</f>
        <v>0</v>
      </c>
      <c r="O213" s="221">
        <f>SUM(M213,K213,I213)</f>
        <v>0</v>
      </c>
      <c r="P213" s="297" t="str">
        <f>"제"&amp;VLOOKUP($A213,일위대가목록!$A:$N,2,FALSE)&amp;"호표"</f>
        <v>제5호표</v>
      </c>
      <c r="Q213" s="159"/>
    </row>
    <row r="214" spans="1:17" s="70" customFormat="1" ht="20.100000000000001" customHeight="1">
      <c r="A214" s="71" t="str">
        <f t="shared" si="233"/>
        <v>MDF판 붙임T=9.0mm*2PLY</v>
      </c>
      <c r="B214" s="366"/>
      <c r="C214" s="376"/>
      <c r="D214" s="363" t="str">
        <f>수량산출!D180</f>
        <v>MDF판 붙임</v>
      </c>
      <c r="E214" s="363" t="str">
        <f>수량산출!E180</f>
        <v>T=9.0mm*2PLY</v>
      </c>
      <c r="F214" s="212" t="s">
        <v>283</v>
      </c>
      <c r="G214" s="358">
        <f>수량산출!K180</f>
        <v>8.36</v>
      </c>
      <c r="H214" s="296">
        <f>VLOOKUP($A214,일위대가목록!$A:$N,6,FALSE)</f>
        <v>0</v>
      </c>
      <c r="I214" s="221">
        <f t="shared" ref="I214:I216" si="239">INT(G214*H214)</f>
        <v>0</v>
      </c>
      <c r="J214" s="296">
        <f>VLOOKUP($A214,일위대가목록!$A:$N,8,FALSE)</f>
        <v>0</v>
      </c>
      <c r="K214" s="221">
        <f t="shared" ref="K214:K216" si="240">INT(G214*J214)</f>
        <v>0</v>
      </c>
      <c r="L214" s="296">
        <f>VLOOKUP($A214,일위대가목록!$A:$N,10,FALSE)</f>
        <v>0</v>
      </c>
      <c r="M214" s="221">
        <f t="shared" ref="M214:M216" si="241">INT(G214*L214)</f>
        <v>0</v>
      </c>
      <c r="N214" s="296">
        <f t="shared" ref="N214:N216" si="242">SUM(L214,J214,H214)</f>
        <v>0</v>
      </c>
      <c r="O214" s="221">
        <f t="shared" ref="O214:O216" si="243">SUM(M214,K214,I214)</f>
        <v>0</v>
      </c>
      <c r="P214" s="297" t="str">
        <f>"제"&amp;VLOOKUP($A214,일위대가목록!$A:$N,2,FALSE)&amp;"호표"</f>
        <v>제11호표</v>
      </c>
      <c r="Q214" s="159"/>
    </row>
    <row r="215" spans="1:17" s="70" customFormat="1" ht="20.100000000000001" customHeight="1">
      <c r="A215" s="71" t="str">
        <f t="shared" si="233"/>
        <v>바탕만들기보드면,줄퍼티</v>
      </c>
      <c r="B215" s="366"/>
      <c r="C215" s="367"/>
      <c r="D215" s="363" t="str">
        <f>수량산출!D181</f>
        <v>바탕만들기</v>
      </c>
      <c r="E215" s="363" t="str">
        <f>수량산출!E181</f>
        <v>보드면,줄퍼티</v>
      </c>
      <c r="F215" s="212" t="s">
        <v>283</v>
      </c>
      <c r="G215" s="358">
        <f>수량산출!K181</f>
        <v>8.36</v>
      </c>
      <c r="H215" s="296">
        <f>VLOOKUP($A215,일위대가목록!$A:$N,6,FALSE)</f>
        <v>0</v>
      </c>
      <c r="I215" s="221">
        <f t="shared" si="239"/>
        <v>0</v>
      </c>
      <c r="J215" s="296">
        <f>VLOOKUP($A215,일위대가목록!$A:$N,8,FALSE)</f>
        <v>0</v>
      </c>
      <c r="K215" s="221">
        <f t="shared" si="240"/>
        <v>0</v>
      </c>
      <c r="L215" s="296">
        <f>VLOOKUP($A215,일위대가목록!$A:$N,10,FALSE)</f>
        <v>0</v>
      </c>
      <c r="M215" s="221">
        <f t="shared" si="241"/>
        <v>0</v>
      </c>
      <c r="N215" s="296">
        <f t="shared" si="242"/>
        <v>0</v>
      </c>
      <c r="O215" s="221">
        <f t="shared" si="243"/>
        <v>0</v>
      </c>
      <c r="P215" s="297" t="str">
        <f>"제"&amp;VLOOKUP($A215,일위대가목록!$A:$N,2,FALSE)&amp;"호표"</f>
        <v>제24호표</v>
      </c>
      <c r="Q215" s="159"/>
    </row>
    <row r="216" spans="1:17" s="70" customFormat="1" ht="20.100000000000001" customHeight="1">
      <c r="A216" s="71" t="str">
        <f t="shared" si="233"/>
        <v>수성페인트(뿜칠)벽면, 2회</v>
      </c>
      <c r="B216" s="366"/>
      <c r="C216" s="367"/>
      <c r="D216" s="363" t="str">
        <f>수량산출!D182</f>
        <v>수성페인트(뿜칠)</v>
      </c>
      <c r="E216" s="363" t="str">
        <f>수량산출!E182</f>
        <v>벽면, 2회</v>
      </c>
      <c r="F216" s="212" t="s">
        <v>283</v>
      </c>
      <c r="G216" s="358">
        <f>수량산출!K182</f>
        <v>8.36</v>
      </c>
      <c r="H216" s="296">
        <f>VLOOKUP($A216,일위대가목록!$A:$N,6,FALSE)</f>
        <v>0</v>
      </c>
      <c r="I216" s="221">
        <f t="shared" si="239"/>
        <v>0</v>
      </c>
      <c r="J216" s="296">
        <f>VLOOKUP($A216,일위대가목록!$A:$N,8,FALSE)</f>
        <v>0</v>
      </c>
      <c r="K216" s="221">
        <f t="shared" si="240"/>
        <v>0</v>
      </c>
      <c r="L216" s="296">
        <f>VLOOKUP($A216,일위대가목록!$A:$N,10,FALSE)</f>
        <v>0</v>
      </c>
      <c r="M216" s="221">
        <f t="shared" si="241"/>
        <v>0</v>
      </c>
      <c r="N216" s="296">
        <f t="shared" si="242"/>
        <v>0</v>
      </c>
      <c r="O216" s="221">
        <f t="shared" si="243"/>
        <v>0</v>
      </c>
      <c r="P216" s="297" t="str">
        <f>"제"&amp;VLOOKUP($A216,일위대가목록!$A:$N,2,FALSE)&amp;"호표"</f>
        <v>제26호표</v>
      </c>
      <c r="Q216" s="159"/>
    </row>
    <row r="217" spans="1:17" s="70" customFormat="1" ht="20.100000000000001" customHeight="1">
      <c r="A217" s="71" t="str">
        <f t="shared" si="233"/>
        <v>2-9-3, 관틀5개</v>
      </c>
      <c r="B217" s="366"/>
      <c r="C217" s="367"/>
      <c r="D217" s="372" t="str">
        <f>수량산출!D183</f>
        <v>2-9-3, 관틀</v>
      </c>
      <c r="E217" s="372" t="str">
        <f>수량산출!E183</f>
        <v>5개</v>
      </c>
      <c r="F217" s="212"/>
      <c r="G217" s="358"/>
      <c r="H217" s="296"/>
      <c r="I217" s="221"/>
      <c r="J217" s="296"/>
      <c r="K217" s="221"/>
      <c r="L217" s="296"/>
      <c r="M217" s="221"/>
      <c r="N217" s="296"/>
      <c r="O217" s="221"/>
      <c r="P217" s="297"/>
      <c r="Q217" s="159"/>
    </row>
    <row r="218" spans="1:17" s="70" customFormat="1" ht="20.100000000000001" customHeight="1">
      <c r="A218" s="71" t="str">
        <f t="shared" si="233"/>
        <v>목조 벽체틀(S)30*30, @450</v>
      </c>
      <c r="B218" s="366"/>
      <c r="C218" s="367"/>
      <c r="D218" s="363" t="str">
        <f>수량산출!D184</f>
        <v>목조 벽체틀(S)</v>
      </c>
      <c r="E218" s="363" t="str">
        <f>수량산출!E184</f>
        <v>30*30, @450</v>
      </c>
      <c r="F218" s="212" t="s">
        <v>283</v>
      </c>
      <c r="G218" s="358">
        <f>수량산출!K184</f>
        <v>18</v>
      </c>
      <c r="H218" s="296">
        <f>VLOOKUP($A218,일위대가목록!$A:$N,6,FALSE)</f>
        <v>0</v>
      </c>
      <c r="I218" s="221">
        <f t="shared" ref="I218:I221" si="244">INT(G218*H218)</f>
        <v>0</v>
      </c>
      <c r="J218" s="296">
        <f>VLOOKUP($A218,일위대가목록!$A:$N,8,FALSE)</f>
        <v>0</v>
      </c>
      <c r="K218" s="221">
        <f t="shared" ref="K218:K221" si="245">INT(G218*J218)</f>
        <v>0</v>
      </c>
      <c r="L218" s="296">
        <f>VLOOKUP($A218,일위대가목록!$A:$N,10,FALSE)</f>
        <v>0</v>
      </c>
      <c r="M218" s="221">
        <f t="shared" ref="M218:M221" si="246">INT(G218*L218)</f>
        <v>0</v>
      </c>
      <c r="N218" s="296">
        <f t="shared" ref="N218:N221" si="247">SUM(L218,J218,H218)</f>
        <v>0</v>
      </c>
      <c r="O218" s="221">
        <f t="shared" ref="O218:O221" si="248">SUM(M218,K218,I218)</f>
        <v>0</v>
      </c>
      <c r="P218" s="297" t="str">
        <f>"제"&amp;VLOOKUP($A218,일위대가목록!$A:$N,2,FALSE)&amp;"호표"</f>
        <v>제4호표</v>
      </c>
      <c r="Q218" s="159"/>
    </row>
    <row r="219" spans="1:17" s="70" customFormat="1" ht="20.100000000000001" customHeight="1">
      <c r="A219" s="71" t="str">
        <f t="shared" si="233"/>
        <v>MDF판 붙임T=9.0mm*2PLY</v>
      </c>
      <c r="B219" s="366"/>
      <c r="C219" s="367"/>
      <c r="D219" s="363" t="str">
        <f>수량산출!D185</f>
        <v>MDF판 붙임</v>
      </c>
      <c r="E219" s="363" t="str">
        <f>수량산출!E185</f>
        <v>T=9.0mm*2PLY</v>
      </c>
      <c r="F219" s="212" t="s">
        <v>283</v>
      </c>
      <c r="G219" s="358">
        <f>수량산출!K185</f>
        <v>37.5</v>
      </c>
      <c r="H219" s="296">
        <f>VLOOKUP($A219,일위대가목록!$A:$N,6,FALSE)</f>
        <v>0</v>
      </c>
      <c r="I219" s="221">
        <f t="shared" si="244"/>
        <v>0</v>
      </c>
      <c r="J219" s="296">
        <f>VLOOKUP($A219,일위대가목록!$A:$N,8,FALSE)</f>
        <v>0</v>
      </c>
      <c r="K219" s="221">
        <f t="shared" si="245"/>
        <v>0</v>
      </c>
      <c r="L219" s="296">
        <f>VLOOKUP($A219,일위대가목록!$A:$N,10,FALSE)</f>
        <v>0</v>
      </c>
      <c r="M219" s="221">
        <f t="shared" si="246"/>
        <v>0</v>
      </c>
      <c r="N219" s="296">
        <f t="shared" si="247"/>
        <v>0</v>
      </c>
      <c r="O219" s="221">
        <f t="shared" si="248"/>
        <v>0</v>
      </c>
      <c r="P219" s="297" t="str">
        <f>"제"&amp;VLOOKUP($A219,일위대가목록!$A:$N,2,FALSE)&amp;"호표"</f>
        <v>제11호표</v>
      </c>
      <c r="Q219" s="159"/>
    </row>
    <row r="220" spans="1:17" s="70" customFormat="1" ht="20.100000000000001" customHeight="1">
      <c r="A220" s="71" t="str">
        <f t="shared" si="233"/>
        <v>바탕만들기보드면,줄퍼티</v>
      </c>
      <c r="B220" s="366"/>
      <c r="C220" s="376"/>
      <c r="D220" s="363" t="str">
        <f>수량산출!D186</f>
        <v>바탕만들기</v>
      </c>
      <c r="E220" s="363" t="str">
        <f>수량산출!E186</f>
        <v>보드면,줄퍼티</v>
      </c>
      <c r="F220" s="212" t="s">
        <v>283</v>
      </c>
      <c r="G220" s="358">
        <f>수량산출!K186</f>
        <v>37.5</v>
      </c>
      <c r="H220" s="296">
        <f>VLOOKUP($A220,일위대가목록!$A:$N,6,FALSE)</f>
        <v>0</v>
      </c>
      <c r="I220" s="221">
        <f t="shared" si="244"/>
        <v>0</v>
      </c>
      <c r="J220" s="296">
        <f>VLOOKUP($A220,일위대가목록!$A:$N,8,FALSE)</f>
        <v>0</v>
      </c>
      <c r="K220" s="221">
        <f t="shared" si="245"/>
        <v>0</v>
      </c>
      <c r="L220" s="296">
        <f>VLOOKUP($A220,일위대가목록!$A:$N,10,FALSE)</f>
        <v>0</v>
      </c>
      <c r="M220" s="221">
        <f t="shared" si="246"/>
        <v>0</v>
      </c>
      <c r="N220" s="296">
        <f t="shared" si="247"/>
        <v>0</v>
      </c>
      <c r="O220" s="221">
        <f t="shared" si="248"/>
        <v>0</v>
      </c>
      <c r="P220" s="297" t="str">
        <f>"제"&amp;VLOOKUP($A220,일위대가목록!$A:$N,2,FALSE)&amp;"호표"</f>
        <v>제24호표</v>
      </c>
      <c r="Q220" s="159"/>
    </row>
    <row r="221" spans="1:17" s="70" customFormat="1" ht="20.100000000000001" customHeight="1">
      <c r="A221" s="71" t="str">
        <f t="shared" si="233"/>
        <v>수성페인트(뿜칠)벽면, 2회</v>
      </c>
      <c r="B221" s="366"/>
      <c r="C221" s="367"/>
      <c r="D221" s="363" t="str">
        <f>수량산출!D187</f>
        <v>수성페인트(뿜칠)</v>
      </c>
      <c r="E221" s="363" t="str">
        <f>수량산출!E187</f>
        <v>벽면, 2회</v>
      </c>
      <c r="F221" s="212" t="s">
        <v>283</v>
      </c>
      <c r="G221" s="358">
        <f>수량산출!K187</f>
        <v>37.5</v>
      </c>
      <c r="H221" s="296">
        <f>VLOOKUP($A221,일위대가목록!$A:$N,6,FALSE)</f>
        <v>0</v>
      </c>
      <c r="I221" s="221">
        <f t="shared" si="244"/>
        <v>0</v>
      </c>
      <c r="J221" s="296">
        <f>VLOOKUP($A221,일위대가목록!$A:$N,8,FALSE)</f>
        <v>0</v>
      </c>
      <c r="K221" s="221">
        <f t="shared" si="245"/>
        <v>0</v>
      </c>
      <c r="L221" s="296">
        <f>VLOOKUP($A221,일위대가목록!$A:$N,10,FALSE)</f>
        <v>0</v>
      </c>
      <c r="M221" s="221">
        <f t="shared" si="246"/>
        <v>0</v>
      </c>
      <c r="N221" s="296">
        <f t="shared" si="247"/>
        <v>0</v>
      </c>
      <c r="O221" s="221">
        <f t="shared" si="248"/>
        <v>0</v>
      </c>
      <c r="P221" s="297" t="str">
        <f>"제"&amp;VLOOKUP($A221,일위대가목록!$A:$N,2,FALSE)&amp;"호표"</f>
        <v>제26호표</v>
      </c>
      <c r="Q221" s="159"/>
    </row>
    <row r="222" spans="1:17" s="70" customFormat="1" ht="20.100000000000001" customHeight="1">
      <c r="A222" s="71" t="str">
        <f t="shared" si="233"/>
        <v>2-9-4, 나무파티션0</v>
      </c>
      <c r="B222" s="366"/>
      <c r="C222" s="367"/>
      <c r="D222" s="372" t="str">
        <f>수량산출!D188</f>
        <v>2-9-4, 나무파티션</v>
      </c>
      <c r="E222" s="363">
        <f>수량산출!E188</f>
        <v>0</v>
      </c>
      <c r="F222" s="212"/>
      <c r="G222" s="358">
        <f>수량산출!K188</f>
        <v>0</v>
      </c>
      <c r="H222" s="296"/>
      <c r="I222" s="221"/>
      <c r="J222" s="296"/>
      <c r="K222" s="221"/>
      <c r="L222" s="296"/>
      <c r="M222" s="221"/>
      <c r="N222" s="296"/>
      <c r="O222" s="221"/>
      <c r="P222" s="297"/>
      <c r="Q222" s="159"/>
    </row>
    <row r="223" spans="1:17" s="70" customFormat="1" ht="20.100000000000001" customHeight="1">
      <c r="A223" s="71" t="str">
        <f t="shared" si="233"/>
        <v>목조 벽체틀(S)82*30, @450</v>
      </c>
      <c r="B223" s="366"/>
      <c r="C223" s="367"/>
      <c r="D223" s="363" t="str">
        <f>수량산출!D189</f>
        <v>목조 벽체틀(S)</v>
      </c>
      <c r="E223" s="363" t="str">
        <f>수량산출!E189</f>
        <v>82*30, @450</v>
      </c>
      <c r="F223" s="212" t="s">
        <v>283</v>
      </c>
      <c r="G223" s="358">
        <f>수량산출!K189</f>
        <v>3.31</v>
      </c>
      <c r="H223" s="296">
        <f>VLOOKUP($A223,일위대가목록!$A:$N,6,FALSE)</f>
        <v>0</v>
      </c>
      <c r="I223" s="221">
        <f t="shared" ref="I223:I226" si="249">INT(G223*H223)</f>
        <v>0</v>
      </c>
      <c r="J223" s="296">
        <f>VLOOKUP($A223,일위대가목록!$A:$N,8,FALSE)</f>
        <v>0</v>
      </c>
      <c r="K223" s="221">
        <f t="shared" ref="K223:K226" si="250">INT(G223*J223)</f>
        <v>0</v>
      </c>
      <c r="L223" s="296">
        <f>VLOOKUP($A223,일위대가목록!$A:$N,10,FALSE)</f>
        <v>0</v>
      </c>
      <c r="M223" s="221">
        <f t="shared" ref="M223:M226" si="251">INT(G223*L223)</f>
        <v>0</v>
      </c>
      <c r="N223" s="296">
        <f t="shared" ref="N223:N226" si="252">SUM(L223,J223,H223)</f>
        <v>0</v>
      </c>
      <c r="O223" s="221">
        <f t="shared" ref="O223:O226" si="253">SUM(M223,K223,I223)</f>
        <v>0</v>
      </c>
      <c r="P223" s="297" t="str">
        <f>"제"&amp;VLOOKUP($A223,일위대가목록!$A:$N,2,FALSE)&amp;"호표"</f>
        <v>제6호표</v>
      </c>
      <c r="Q223" s="159"/>
    </row>
    <row r="224" spans="1:17" s="70" customFormat="1" ht="20.100000000000001" customHeight="1">
      <c r="A224" s="71" t="str">
        <f t="shared" si="233"/>
        <v>MDF판 붙임T=9.0mm*2PLY</v>
      </c>
      <c r="B224" s="366"/>
      <c r="C224" s="367"/>
      <c r="D224" s="363" t="str">
        <f>수량산출!D190</f>
        <v>MDF판 붙임</v>
      </c>
      <c r="E224" s="363" t="str">
        <f>수량산출!E190</f>
        <v>T=9.0mm*2PLY</v>
      </c>
      <c r="F224" s="212" t="s">
        <v>283</v>
      </c>
      <c r="G224" s="358">
        <f>수량산출!K190</f>
        <v>6.82</v>
      </c>
      <c r="H224" s="296">
        <f>VLOOKUP($A224,일위대가목록!$A:$N,6,FALSE)</f>
        <v>0</v>
      </c>
      <c r="I224" s="221">
        <f t="shared" si="249"/>
        <v>0</v>
      </c>
      <c r="J224" s="296">
        <f>VLOOKUP($A224,일위대가목록!$A:$N,8,FALSE)</f>
        <v>0</v>
      </c>
      <c r="K224" s="221">
        <f t="shared" si="250"/>
        <v>0</v>
      </c>
      <c r="L224" s="296">
        <f>VLOOKUP($A224,일위대가목록!$A:$N,10,FALSE)</f>
        <v>0</v>
      </c>
      <c r="M224" s="221">
        <f t="shared" si="251"/>
        <v>0</v>
      </c>
      <c r="N224" s="296">
        <f t="shared" si="252"/>
        <v>0</v>
      </c>
      <c r="O224" s="221">
        <f t="shared" si="253"/>
        <v>0</v>
      </c>
      <c r="P224" s="297" t="str">
        <f>"제"&amp;VLOOKUP($A224,일위대가목록!$A:$N,2,FALSE)&amp;"호표"</f>
        <v>제11호표</v>
      </c>
      <c r="Q224" s="159"/>
    </row>
    <row r="225" spans="1:17" s="70" customFormat="1" ht="20.100000000000001" customHeight="1">
      <c r="A225" s="71" t="str">
        <f t="shared" si="233"/>
        <v>바탕만들기보드면,줄퍼티</v>
      </c>
      <c r="B225" s="366"/>
      <c r="C225" s="367"/>
      <c r="D225" s="363" t="str">
        <f>수량산출!D191</f>
        <v>바탕만들기</v>
      </c>
      <c r="E225" s="363" t="str">
        <f>수량산출!E191</f>
        <v>보드면,줄퍼티</v>
      </c>
      <c r="F225" s="212" t="s">
        <v>283</v>
      </c>
      <c r="G225" s="358">
        <f>수량산출!K191</f>
        <v>6.82</v>
      </c>
      <c r="H225" s="296">
        <f>VLOOKUP($A225,일위대가목록!$A:$N,6,FALSE)</f>
        <v>0</v>
      </c>
      <c r="I225" s="221">
        <f t="shared" si="249"/>
        <v>0</v>
      </c>
      <c r="J225" s="296">
        <f>VLOOKUP($A225,일위대가목록!$A:$N,8,FALSE)</f>
        <v>0</v>
      </c>
      <c r="K225" s="221">
        <f t="shared" si="250"/>
        <v>0</v>
      </c>
      <c r="L225" s="296">
        <f>VLOOKUP($A225,일위대가목록!$A:$N,10,FALSE)</f>
        <v>0</v>
      </c>
      <c r="M225" s="221">
        <f t="shared" si="251"/>
        <v>0</v>
      </c>
      <c r="N225" s="296">
        <f t="shared" si="252"/>
        <v>0</v>
      </c>
      <c r="O225" s="221">
        <f t="shared" si="253"/>
        <v>0</v>
      </c>
      <c r="P225" s="297" t="str">
        <f>"제"&amp;VLOOKUP($A225,일위대가목록!$A:$N,2,FALSE)&amp;"호표"</f>
        <v>제24호표</v>
      </c>
      <c r="Q225" s="159"/>
    </row>
    <row r="226" spans="1:17" s="70" customFormat="1" ht="20.100000000000001" customHeight="1">
      <c r="A226" s="71" t="str">
        <f t="shared" si="233"/>
        <v>수성페인트(뿜칠)벽면, 2회</v>
      </c>
      <c r="B226" s="366"/>
      <c r="C226" s="367"/>
      <c r="D226" s="363" t="str">
        <f>수량산출!D192</f>
        <v>수성페인트(뿜칠)</v>
      </c>
      <c r="E226" s="363" t="str">
        <f>수량산출!E192</f>
        <v>벽면, 2회</v>
      </c>
      <c r="F226" s="212" t="s">
        <v>283</v>
      </c>
      <c r="G226" s="358">
        <f>수량산출!K192</f>
        <v>6.82</v>
      </c>
      <c r="H226" s="296">
        <f>VLOOKUP($A226,일위대가목록!$A:$N,6,FALSE)</f>
        <v>0</v>
      </c>
      <c r="I226" s="221">
        <f t="shared" si="249"/>
        <v>0</v>
      </c>
      <c r="J226" s="296">
        <f>VLOOKUP($A226,일위대가목록!$A:$N,8,FALSE)</f>
        <v>0</v>
      </c>
      <c r="K226" s="221">
        <f t="shared" si="250"/>
        <v>0</v>
      </c>
      <c r="L226" s="296">
        <f>VLOOKUP($A226,일위대가목록!$A:$N,10,FALSE)</f>
        <v>0</v>
      </c>
      <c r="M226" s="221">
        <f t="shared" si="251"/>
        <v>0</v>
      </c>
      <c r="N226" s="296">
        <f t="shared" si="252"/>
        <v>0</v>
      </c>
      <c r="O226" s="221">
        <f t="shared" si="253"/>
        <v>0</v>
      </c>
      <c r="P226" s="297" t="str">
        <f>"제"&amp;VLOOKUP($A226,일위대가목록!$A:$N,2,FALSE)&amp;"호표"</f>
        <v>제26호표</v>
      </c>
      <c r="Q226" s="159"/>
    </row>
    <row r="227" spans="1:17" s="70" customFormat="1" ht="20.100000000000001" customHeight="1">
      <c r="A227" s="71" t="str">
        <f t="shared" si="233"/>
        <v>00</v>
      </c>
      <c r="B227" s="366"/>
      <c r="C227" s="376"/>
      <c r="D227" s="363">
        <f>수량산출!D193</f>
        <v>0</v>
      </c>
      <c r="E227" s="363">
        <f>수량산출!E193</f>
        <v>0</v>
      </c>
      <c r="F227" s="212"/>
      <c r="G227" s="358"/>
      <c r="H227" s="296"/>
      <c r="I227" s="221"/>
      <c r="J227" s="296"/>
      <c r="K227" s="221"/>
      <c r="L227" s="296"/>
      <c r="M227" s="221"/>
      <c r="N227" s="296"/>
      <c r="O227" s="221"/>
      <c r="P227" s="297"/>
      <c r="Q227" s="159"/>
    </row>
    <row r="228" spans="1:17" s="78" customFormat="1" ht="20.100000000000001" customHeight="1">
      <c r="A228" s="71" t="str">
        <f t="shared" si="233"/>
        <v>소계</v>
      </c>
      <c r="B228" s="365"/>
      <c r="C228" s="367"/>
      <c r="D228" s="363"/>
      <c r="E228" s="362" t="s">
        <v>267</v>
      </c>
      <c r="F228" s="212"/>
      <c r="G228" s="358"/>
      <c r="H228" s="296"/>
      <c r="I228" s="221">
        <f>SUM(I206:I227)</f>
        <v>0</v>
      </c>
      <c r="J228" s="296"/>
      <c r="K228" s="221">
        <f>SUM(K206:K227)</f>
        <v>0</v>
      </c>
      <c r="L228" s="296"/>
      <c r="M228" s="221">
        <f>SUM(M206:M227)</f>
        <v>0</v>
      </c>
      <c r="N228" s="296"/>
      <c r="O228" s="221">
        <f>SUM(O206:O227)</f>
        <v>0</v>
      </c>
      <c r="P228" s="297"/>
      <c r="Q228" s="161"/>
    </row>
    <row r="229" spans="1:17" s="78" customFormat="1" ht="20.100000000000001" customHeight="1">
      <c r="A229" s="71"/>
      <c r="B229" s="365"/>
      <c r="C229" s="367"/>
      <c r="D229" s="362"/>
      <c r="E229" s="363"/>
      <c r="F229" s="212"/>
      <c r="G229" s="358"/>
      <c r="H229" s="296"/>
      <c r="I229" s="221"/>
      <c r="J229" s="296"/>
      <c r="K229" s="221"/>
      <c r="L229" s="296"/>
      <c r="M229" s="221"/>
      <c r="N229" s="296"/>
      <c r="O229" s="221"/>
      <c r="P229" s="297"/>
      <c r="Q229" s="161"/>
    </row>
    <row r="230" spans="1:17" s="78" customFormat="1" ht="20.100000000000001" customHeight="1">
      <c r="A230" s="71"/>
      <c r="B230" s="365"/>
      <c r="C230" s="367"/>
      <c r="D230" s="362"/>
      <c r="E230" s="363"/>
      <c r="F230" s="212"/>
      <c r="G230" s="358"/>
      <c r="H230" s="296"/>
      <c r="I230" s="221"/>
      <c r="J230" s="296"/>
      <c r="K230" s="221"/>
      <c r="L230" s="296"/>
      <c r="M230" s="221"/>
      <c r="N230" s="296"/>
      <c r="O230" s="221"/>
      <c r="P230" s="297"/>
      <c r="Q230" s="161"/>
    </row>
    <row r="231" spans="1:17" s="81" customFormat="1" ht="20.100000000000001" customHeight="1">
      <c r="A231" s="71"/>
      <c r="B231" s="355"/>
      <c r="C231" s="373" t="str">
        <f>수량산출!C194</f>
        <v>2-10</v>
      </c>
      <c r="D231" s="374" t="str">
        <f>수량산출!D194</f>
        <v>플레이모빌</v>
      </c>
      <c r="E231" s="363"/>
      <c r="F231" s="212"/>
      <c r="G231" s="358"/>
      <c r="H231" s="290"/>
      <c r="I231" s="221"/>
      <c r="J231" s="223"/>
      <c r="K231" s="221"/>
      <c r="L231" s="223"/>
      <c r="M231" s="221"/>
      <c r="N231" s="296"/>
      <c r="O231" s="221"/>
      <c r="P231" s="291"/>
      <c r="Q231" s="158"/>
    </row>
    <row r="232" spans="1:17" s="70" customFormat="1" ht="20.100000000000001" customHeight="1">
      <c r="A232" s="71" t="str">
        <f t="shared" si="182"/>
        <v>2-10-1, 레고전시대</v>
      </c>
      <c r="B232" s="355"/>
      <c r="C232" s="373"/>
      <c r="D232" s="374" t="str">
        <f>수량산출!D195</f>
        <v>2-10-1, 레고전시대</v>
      </c>
      <c r="E232" s="363"/>
      <c r="F232" s="212"/>
      <c r="G232" s="358"/>
      <c r="H232" s="296"/>
      <c r="I232" s="221"/>
      <c r="J232" s="296"/>
      <c r="K232" s="221"/>
      <c r="L232" s="296"/>
      <c r="M232" s="221"/>
      <c r="N232" s="296"/>
      <c r="O232" s="221"/>
      <c r="P232" s="297"/>
      <c r="Q232" s="159"/>
    </row>
    <row r="233" spans="1:17" s="70" customFormat="1" ht="20.100000000000001" customHeight="1">
      <c r="A233" s="71" t="str">
        <f t="shared" si="182"/>
        <v>목조 구조틀(R)140*38, @450</v>
      </c>
      <c r="B233" s="355"/>
      <c r="C233" s="365"/>
      <c r="D233" s="363" t="str">
        <f>수량산출!D196</f>
        <v>목조 구조틀(R)</v>
      </c>
      <c r="E233" s="363" t="str">
        <f>수량산출!E196</f>
        <v>140*38, @450</v>
      </c>
      <c r="F233" s="212" t="s">
        <v>283</v>
      </c>
      <c r="G233" s="358">
        <f>수량산출!K196</f>
        <v>3.78</v>
      </c>
      <c r="H233" s="296">
        <f>VLOOKUP($A233,일위대가목록!$A:$N,6,FALSE)</f>
        <v>0</v>
      </c>
      <c r="I233" s="221">
        <f t="shared" ref="I233:I236" si="254">INT(G233*H233)</f>
        <v>0</v>
      </c>
      <c r="J233" s="296">
        <f>VLOOKUP($A233,일위대가목록!$A:$N,8,FALSE)</f>
        <v>0</v>
      </c>
      <c r="K233" s="221">
        <f t="shared" ref="K233:K236" si="255">INT(G233*J233)</f>
        <v>0</v>
      </c>
      <c r="L233" s="296">
        <f>VLOOKUP($A233,일위대가목록!$A:$N,10,FALSE)</f>
        <v>0</v>
      </c>
      <c r="M233" s="221">
        <f t="shared" ref="M233:M236" si="256">INT(G233*L233)</f>
        <v>0</v>
      </c>
      <c r="N233" s="296">
        <f t="shared" ref="N233:N236" si="257">SUM(L233,J233,H233)</f>
        <v>0</v>
      </c>
      <c r="O233" s="221">
        <f t="shared" ref="O233:O236" si="258">SUM(M233,K233,I233)</f>
        <v>0</v>
      </c>
      <c r="P233" s="297" t="str">
        <f>"제"&amp;VLOOKUP($A233,일위대가목록!$A:$N,2,FALSE)&amp;"호표"</f>
        <v>제7호표</v>
      </c>
      <c r="Q233" s="159"/>
    </row>
    <row r="234" spans="1:17" s="70" customFormat="1" ht="20.100000000000001" customHeight="1">
      <c r="A234" s="71" t="str">
        <f t="shared" si="182"/>
        <v>상,하 플레이트15*140*3PLY</v>
      </c>
      <c r="B234" s="357"/>
      <c r="C234" s="355"/>
      <c r="D234" s="363" t="str">
        <f>수량산출!D197</f>
        <v>상,하 플레이트</v>
      </c>
      <c r="E234" s="363" t="str">
        <f>수량산출!E197</f>
        <v>15*140*3PLY</v>
      </c>
      <c r="F234" s="212" t="s">
        <v>284</v>
      </c>
      <c r="G234" s="358">
        <f>수량산출!K197</f>
        <v>4.2</v>
      </c>
      <c r="H234" s="296">
        <f>VLOOKUP($A234,일위대가목록!$A:$N,6,FALSE)</f>
        <v>0</v>
      </c>
      <c r="I234" s="221">
        <f t="shared" si="254"/>
        <v>0</v>
      </c>
      <c r="J234" s="296">
        <f>VLOOKUP($A234,일위대가목록!$A:$N,8,FALSE)</f>
        <v>0</v>
      </c>
      <c r="K234" s="221">
        <f t="shared" si="255"/>
        <v>0</v>
      </c>
      <c r="L234" s="296">
        <f>VLOOKUP($A234,일위대가목록!$A:$N,10,FALSE)</f>
        <v>0</v>
      </c>
      <c r="M234" s="221">
        <f t="shared" si="256"/>
        <v>0</v>
      </c>
      <c r="N234" s="296">
        <f t="shared" si="257"/>
        <v>0</v>
      </c>
      <c r="O234" s="221">
        <f t="shared" si="258"/>
        <v>0</v>
      </c>
      <c r="P234" s="297" t="str">
        <f>"제"&amp;VLOOKUP($A234,일위대가목록!$A:$N,2,FALSE)&amp;"호표"</f>
        <v>제15호표</v>
      </c>
      <c r="Q234" s="159"/>
    </row>
    <row r="235" spans="1:17" s="70" customFormat="1" ht="20.100000000000001" customHeight="1">
      <c r="A235" s="71" t="str">
        <f t="shared" si="182"/>
        <v>MDF판 붙임T=9.0mm*2PLY</v>
      </c>
      <c r="B235" s="357"/>
      <c r="C235" s="355"/>
      <c r="D235" s="363" t="str">
        <f>수량산출!D198</f>
        <v>MDF판 붙임</v>
      </c>
      <c r="E235" s="363" t="str">
        <f>수량산출!E198</f>
        <v>T=9.0mm*2PLY</v>
      </c>
      <c r="F235" s="212" t="s">
        <v>283</v>
      </c>
      <c r="G235" s="358">
        <f>수량산출!K198</f>
        <v>8.06</v>
      </c>
      <c r="H235" s="296">
        <f>VLOOKUP($A235,일위대가목록!$A:$N,6,FALSE)</f>
        <v>0</v>
      </c>
      <c r="I235" s="221">
        <f t="shared" si="254"/>
        <v>0</v>
      </c>
      <c r="J235" s="296">
        <f>VLOOKUP($A235,일위대가목록!$A:$N,8,FALSE)</f>
        <v>0</v>
      </c>
      <c r="K235" s="221">
        <f t="shared" si="255"/>
        <v>0</v>
      </c>
      <c r="L235" s="296">
        <f>VLOOKUP($A235,일위대가목록!$A:$N,10,FALSE)</f>
        <v>0</v>
      </c>
      <c r="M235" s="221">
        <f t="shared" si="256"/>
        <v>0</v>
      </c>
      <c r="N235" s="296">
        <f t="shared" si="257"/>
        <v>0</v>
      </c>
      <c r="O235" s="221">
        <f t="shared" si="258"/>
        <v>0</v>
      </c>
      <c r="P235" s="297" t="str">
        <f>"제"&amp;VLOOKUP($A235,일위대가목록!$A:$N,2,FALSE)&amp;"호표"</f>
        <v>제11호표</v>
      </c>
      <c r="Q235" s="159"/>
    </row>
    <row r="236" spans="1:17" s="70" customFormat="1" ht="20.100000000000001" customHeight="1">
      <c r="A236" s="71" t="str">
        <f t="shared" si="182"/>
        <v>바탕만들기보드면,줄퍼티</v>
      </c>
      <c r="B236" s="357"/>
      <c r="C236" s="355"/>
      <c r="D236" s="363" t="str">
        <f>수량산출!D199</f>
        <v>바탕만들기</v>
      </c>
      <c r="E236" s="363" t="str">
        <f>수량산출!E199</f>
        <v>보드면,줄퍼티</v>
      </c>
      <c r="F236" s="212" t="s">
        <v>283</v>
      </c>
      <c r="G236" s="358">
        <f>수량산출!K199</f>
        <v>8.06</v>
      </c>
      <c r="H236" s="296">
        <f>VLOOKUP($A236,일위대가목록!$A:$N,6,FALSE)</f>
        <v>0</v>
      </c>
      <c r="I236" s="221">
        <f t="shared" si="254"/>
        <v>0</v>
      </c>
      <c r="J236" s="296">
        <f>VLOOKUP($A236,일위대가목록!$A:$N,8,FALSE)</f>
        <v>0</v>
      </c>
      <c r="K236" s="221">
        <f t="shared" si="255"/>
        <v>0</v>
      </c>
      <c r="L236" s="296">
        <f>VLOOKUP($A236,일위대가목록!$A:$N,10,FALSE)</f>
        <v>0</v>
      </c>
      <c r="M236" s="221">
        <f t="shared" si="256"/>
        <v>0</v>
      </c>
      <c r="N236" s="296">
        <f t="shared" si="257"/>
        <v>0</v>
      </c>
      <c r="O236" s="221">
        <f t="shared" si="258"/>
        <v>0</v>
      </c>
      <c r="P236" s="297" t="str">
        <f>"제"&amp;VLOOKUP($A236,일위대가목록!$A:$N,2,FALSE)&amp;"호표"</f>
        <v>제24호표</v>
      </c>
      <c r="Q236" s="159"/>
    </row>
    <row r="237" spans="1:17" s="70" customFormat="1" ht="20.100000000000001" customHeight="1">
      <c r="A237" s="71" t="str">
        <f t="shared" si="182"/>
        <v>수성페인트(뿜칠)벽면, 2회</v>
      </c>
      <c r="B237" s="366"/>
      <c r="C237" s="367"/>
      <c r="D237" s="363" t="str">
        <f>수량산출!D200</f>
        <v>수성페인트(뿜칠)</v>
      </c>
      <c r="E237" s="363" t="str">
        <f>수량산출!E200</f>
        <v>벽면, 2회</v>
      </c>
      <c r="F237" s="212" t="s">
        <v>283</v>
      </c>
      <c r="G237" s="358">
        <f>수량산출!K200</f>
        <v>8.06</v>
      </c>
      <c r="H237" s="296">
        <f>VLOOKUP($A237,일위대가목록!$A:$N,6,FALSE)</f>
        <v>0</v>
      </c>
      <c r="I237" s="221">
        <f t="shared" ref="I237" si="259">INT(G237*H237)</f>
        <v>0</v>
      </c>
      <c r="J237" s="296">
        <f>VLOOKUP($A237,일위대가목록!$A:$N,8,FALSE)</f>
        <v>0</v>
      </c>
      <c r="K237" s="221">
        <f t="shared" ref="K237" si="260">INT(G237*J237)</f>
        <v>0</v>
      </c>
      <c r="L237" s="296">
        <f>VLOOKUP($A237,일위대가목록!$A:$N,10,FALSE)</f>
        <v>0</v>
      </c>
      <c r="M237" s="221">
        <f t="shared" ref="M237" si="261">INT(G237*L237)</f>
        <v>0</v>
      </c>
      <c r="N237" s="296">
        <f t="shared" ref="N237" si="262">SUM(L237,J237,H237)</f>
        <v>0</v>
      </c>
      <c r="O237" s="221">
        <f t="shared" ref="O237" si="263">SUM(M237,K237,I237)</f>
        <v>0</v>
      </c>
      <c r="P237" s="297" t="str">
        <f>"제"&amp;VLOOKUP($A237,일위대가목록!$A:$N,2,FALSE)&amp;"호표"</f>
        <v>제26호표</v>
      </c>
      <c r="Q237" s="159"/>
    </row>
    <row r="238" spans="1:17" s="70" customFormat="1" ht="20.100000000000001" customHeight="1">
      <c r="A238" s="71" t="str">
        <f t="shared" si="182"/>
        <v>2-10-2, 아크릴박스4개</v>
      </c>
      <c r="B238" s="366"/>
      <c r="C238" s="367"/>
      <c r="D238" s="372" t="str">
        <f>수량산출!D201</f>
        <v>2-10-2, 아크릴박스</v>
      </c>
      <c r="E238" s="372" t="str">
        <f>수량산출!E201</f>
        <v>4개</v>
      </c>
      <c r="F238" s="212"/>
      <c r="G238" s="358"/>
      <c r="H238" s="296"/>
      <c r="I238" s="221"/>
      <c r="J238" s="296"/>
      <c r="K238" s="221"/>
      <c r="L238" s="296"/>
      <c r="M238" s="221"/>
      <c r="N238" s="296"/>
      <c r="O238" s="221"/>
      <c r="P238" s="297"/>
      <c r="Q238" s="159"/>
    </row>
    <row r="239" spans="1:17" s="70" customFormat="1" ht="20.100000000000001" customHeight="1">
      <c r="A239" s="71" t="str">
        <f t="shared" si="182"/>
        <v>MDF판 붙임T=9.0mm*1PLY</v>
      </c>
      <c r="B239" s="366"/>
      <c r="C239" s="367"/>
      <c r="D239" s="363" t="str">
        <f>수량산출!D202</f>
        <v>MDF판 붙임</v>
      </c>
      <c r="E239" s="363" t="str">
        <f>수량산출!E202</f>
        <v>T=9.0mm*1PLY</v>
      </c>
      <c r="F239" s="212" t="s">
        <v>283</v>
      </c>
      <c r="G239" s="358">
        <f>수량산출!K202</f>
        <v>2.8</v>
      </c>
      <c r="H239" s="296">
        <f>VLOOKUP($A239,일위대가목록!$A:$N,6,FALSE)</f>
        <v>0</v>
      </c>
      <c r="I239" s="221">
        <f t="shared" ref="I239:I241" si="264">INT(G239*H239)</f>
        <v>0</v>
      </c>
      <c r="J239" s="296">
        <f>VLOOKUP($A239,일위대가목록!$A:$N,8,FALSE)</f>
        <v>0</v>
      </c>
      <c r="K239" s="221">
        <f t="shared" ref="K239:K241" si="265">INT(G239*J239)</f>
        <v>0</v>
      </c>
      <c r="L239" s="296">
        <f>VLOOKUP($A239,일위대가목록!$A:$N,10,FALSE)</f>
        <v>0</v>
      </c>
      <c r="M239" s="221">
        <f t="shared" ref="M239:M241" si="266">INT(G239*L239)</f>
        <v>0</v>
      </c>
      <c r="N239" s="296">
        <f t="shared" ref="N239:N241" si="267">SUM(L239,J239,H239)</f>
        <v>0</v>
      </c>
      <c r="O239" s="221">
        <f t="shared" ref="O239:O241" si="268">SUM(M239,K239,I239)</f>
        <v>0</v>
      </c>
      <c r="P239" s="297" t="str">
        <f>"제"&amp;VLOOKUP($A239,일위대가목록!$A:$N,2,FALSE)&amp;"호표"</f>
        <v>제10호표</v>
      </c>
      <c r="Q239" s="159"/>
    </row>
    <row r="240" spans="1:17" s="70" customFormat="1" ht="20.100000000000001" customHeight="1">
      <c r="A240" s="71" t="str">
        <f t="shared" si="182"/>
        <v>바탕만들기보드면,줄퍼티</v>
      </c>
      <c r="B240" s="366"/>
      <c r="C240" s="367"/>
      <c r="D240" s="363" t="str">
        <f>수량산출!D203</f>
        <v>바탕만들기</v>
      </c>
      <c r="E240" s="363" t="str">
        <f>수량산출!E203</f>
        <v>보드면,줄퍼티</v>
      </c>
      <c r="F240" s="212" t="s">
        <v>283</v>
      </c>
      <c r="G240" s="358">
        <f>수량산출!K203</f>
        <v>2.6</v>
      </c>
      <c r="H240" s="296">
        <f>VLOOKUP($A240,일위대가목록!$A:$N,6,FALSE)</f>
        <v>0</v>
      </c>
      <c r="I240" s="221">
        <f t="shared" si="264"/>
        <v>0</v>
      </c>
      <c r="J240" s="296">
        <f>VLOOKUP($A240,일위대가목록!$A:$N,8,FALSE)</f>
        <v>0</v>
      </c>
      <c r="K240" s="221">
        <f t="shared" si="265"/>
        <v>0</v>
      </c>
      <c r="L240" s="296">
        <f>VLOOKUP($A240,일위대가목록!$A:$N,10,FALSE)</f>
        <v>0</v>
      </c>
      <c r="M240" s="221">
        <f t="shared" si="266"/>
        <v>0</v>
      </c>
      <c r="N240" s="296">
        <f t="shared" si="267"/>
        <v>0</v>
      </c>
      <c r="O240" s="221">
        <f t="shared" si="268"/>
        <v>0</v>
      </c>
      <c r="P240" s="297" t="str">
        <f>"제"&amp;VLOOKUP($A240,일위대가목록!$A:$N,2,FALSE)&amp;"호표"</f>
        <v>제24호표</v>
      </c>
      <c r="Q240" s="159"/>
    </row>
    <row r="241" spans="1:17" s="70" customFormat="1" ht="20.100000000000001" customHeight="1">
      <c r="A241" s="71" t="str">
        <f t="shared" si="182"/>
        <v>수성페인트(뿜칠)벽면, 2회</v>
      </c>
      <c r="B241" s="366"/>
      <c r="C241" s="367"/>
      <c r="D241" s="363" t="str">
        <f>수량산출!D204</f>
        <v>수성페인트(뿜칠)</v>
      </c>
      <c r="E241" s="363" t="str">
        <f>수량산출!E204</f>
        <v>벽면, 2회</v>
      </c>
      <c r="F241" s="212" t="s">
        <v>283</v>
      </c>
      <c r="G241" s="358">
        <f>수량산출!K204</f>
        <v>2.6</v>
      </c>
      <c r="H241" s="296">
        <f>VLOOKUP($A241,일위대가목록!$A:$N,6,FALSE)</f>
        <v>0</v>
      </c>
      <c r="I241" s="221">
        <f t="shared" si="264"/>
        <v>0</v>
      </c>
      <c r="J241" s="296">
        <f>VLOOKUP($A241,일위대가목록!$A:$N,8,FALSE)</f>
        <v>0</v>
      </c>
      <c r="K241" s="221">
        <f t="shared" si="265"/>
        <v>0</v>
      </c>
      <c r="L241" s="296">
        <f>VLOOKUP($A241,일위대가목록!$A:$N,10,FALSE)</f>
        <v>0</v>
      </c>
      <c r="M241" s="221">
        <f t="shared" si="266"/>
        <v>0</v>
      </c>
      <c r="N241" s="296">
        <f t="shared" si="267"/>
        <v>0</v>
      </c>
      <c r="O241" s="221">
        <f t="shared" si="268"/>
        <v>0</v>
      </c>
      <c r="P241" s="297" t="str">
        <f>"제"&amp;VLOOKUP($A241,일위대가목록!$A:$N,2,FALSE)&amp;"호표"</f>
        <v>제26호표</v>
      </c>
      <c r="Q241" s="159"/>
    </row>
    <row r="242" spans="1:17" s="70" customFormat="1" ht="20.100000000000001" customHeight="1">
      <c r="A242" s="71" t="str">
        <f t="shared" si="182"/>
        <v>아크릴판T=10</v>
      </c>
      <c r="B242" s="366"/>
      <c r="C242" s="367"/>
      <c r="D242" s="363" t="str">
        <f>수량산출!D205</f>
        <v>아크릴판</v>
      </c>
      <c r="E242" s="363" t="str">
        <f>수량산출!E205</f>
        <v>T=10</v>
      </c>
      <c r="F242" s="212" t="s">
        <v>283</v>
      </c>
      <c r="G242" s="358">
        <f>수량산출!K205</f>
        <v>5</v>
      </c>
      <c r="H242" s="296">
        <f>VLOOKUP($A242,일위대가목록!$A:$N,6,FALSE)</f>
        <v>0</v>
      </c>
      <c r="I242" s="221">
        <f t="shared" ref="I242" si="269">INT(G242*H242)</f>
        <v>0</v>
      </c>
      <c r="J242" s="296">
        <f>VLOOKUP($A242,일위대가목록!$A:$N,8,FALSE)</f>
        <v>0</v>
      </c>
      <c r="K242" s="221">
        <f t="shared" ref="K242" si="270">INT(G242*J242)</f>
        <v>0</v>
      </c>
      <c r="L242" s="296">
        <f>VLOOKUP($A242,일위대가목록!$A:$N,10,FALSE)</f>
        <v>0</v>
      </c>
      <c r="M242" s="221">
        <f t="shared" ref="M242" si="271">INT(G242*L242)</f>
        <v>0</v>
      </c>
      <c r="N242" s="296">
        <f t="shared" ref="N242" si="272">SUM(L242,J242,H242)</f>
        <v>0</v>
      </c>
      <c r="O242" s="221">
        <f t="shared" ref="O242" si="273">SUM(M242,K242,I242)</f>
        <v>0</v>
      </c>
      <c r="P242" s="297" t="str">
        <f>"제"&amp;VLOOKUP($A242,일위대가목록!$A:$N,2,FALSE)&amp;"호표"</f>
        <v>제13호표</v>
      </c>
      <c r="Q242" s="159"/>
    </row>
    <row r="243" spans="1:17" s="70" customFormat="1" ht="20.100000000000001" customHeight="1">
      <c r="A243" s="71" t="str">
        <f t="shared" si="182"/>
        <v/>
      </c>
      <c r="B243" s="357"/>
      <c r="C243" s="355"/>
      <c r="D243" s="363"/>
      <c r="E243" s="363"/>
      <c r="F243" s="212"/>
      <c r="G243" s="358"/>
      <c r="H243" s="296"/>
      <c r="I243" s="221"/>
      <c r="J243" s="296"/>
      <c r="K243" s="221"/>
      <c r="L243" s="296"/>
      <c r="M243" s="221"/>
      <c r="N243" s="296"/>
      <c r="O243" s="221"/>
      <c r="P243" s="297"/>
      <c r="Q243" s="159"/>
    </row>
    <row r="244" spans="1:17" s="70" customFormat="1" ht="20.100000000000001" customHeight="1">
      <c r="A244" s="71" t="str">
        <f t="shared" si="182"/>
        <v>소계</v>
      </c>
      <c r="B244" s="357"/>
      <c r="C244" s="355"/>
      <c r="D244" s="363"/>
      <c r="E244" s="362" t="s">
        <v>267</v>
      </c>
      <c r="F244" s="212"/>
      <c r="G244" s="358"/>
      <c r="H244" s="296"/>
      <c r="I244" s="221">
        <f>SUM(I233:I243)</f>
        <v>0</v>
      </c>
      <c r="J244" s="296"/>
      <c r="K244" s="221">
        <f>SUM(K233:K243)</f>
        <v>0</v>
      </c>
      <c r="L244" s="296"/>
      <c r="M244" s="221">
        <f>SUM(M233:M243)</f>
        <v>0</v>
      </c>
      <c r="N244" s="296"/>
      <c r="O244" s="221">
        <f>SUM(O233:O243)</f>
        <v>0</v>
      </c>
      <c r="P244" s="297"/>
      <c r="Q244" s="159"/>
    </row>
    <row r="245" spans="1:17" s="70" customFormat="1" ht="20.100000000000001" customHeight="1">
      <c r="A245" s="71" t="str">
        <f t="shared" si="182"/>
        <v/>
      </c>
      <c r="B245" s="357"/>
      <c r="C245" s="355"/>
      <c r="D245" s="363"/>
      <c r="E245" s="362"/>
      <c r="F245" s="212"/>
      <c r="G245" s="358"/>
      <c r="H245" s="296"/>
      <c r="I245" s="221"/>
      <c r="J245" s="296"/>
      <c r="K245" s="221"/>
      <c r="L245" s="296"/>
      <c r="M245" s="221"/>
      <c r="N245" s="296"/>
      <c r="O245" s="221"/>
      <c r="P245" s="297"/>
      <c r="Q245" s="159"/>
    </row>
    <row r="246" spans="1:17" s="81" customFormat="1" ht="20.100000000000001" customHeight="1">
      <c r="A246" s="71" t="str">
        <f t="shared" si="182"/>
        <v>전기 배관배선</v>
      </c>
      <c r="B246" s="355"/>
      <c r="C246" s="509" t="str">
        <f>수량산출!C207</f>
        <v>2-11</v>
      </c>
      <c r="D246" s="374" t="str">
        <f>수량산출!D207</f>
        <v>전기 배관배선</v>
      </c>
      <c r="E246" s="363"/>
      <c r="F246" s="212"/>
      <c r="G246" s="358"/>
      <c r="H246" s="290"/>
      <c r="I246" s="221"/>
      <c r="J246" s="223"/>
      <c r="K246" s="221"/>
      <c r="L246" s="223"/>
      <c r="M246" s="221"/>
      <c r="N246" s="296"/>
      <c r="O246" s="221"/>
      <c r="P246" s="291"/>
      <c r="Q246" s="158"/>
    </row>
    <row r="247" spans="1:17" s="70" customFormat="1" ht="20.100000000000001" customHeight="1">
      <c r="A247" s="71" t="str">
        <f t="shared" si="182"/>
        <v>전기 배관배선</v>
      </c>
      <c r="B247" s="366"/>
      <c r="C247" s="367"/>
      <c r="D247" s="591" t="str">
        <f>수량산출!D208</f>
        <v>전기 배관배선</v>
      </c>
      <c r="E247" s="363"/>
      <c r="F247" s="212" t="s">
        <v>338</v>
      </c>
      <c r="G247" s="358">
        <f>수량산출!K208</f>
        <v>1</v>
      </c>
      <c r="H247" s="290">
        <f>VLOOKUP($A247,단가표!$A:$O,14,FALSE)</f>
        <v>0</v>
      </c>
      <c r="I247" s="221">
        <f t="shared" ref="I247" si="274">INT(G247*H247)</f>
        <v>0</v>
      </c>
      <c r="J247" s="223"/>
      <c r="K247" s="221">
        <f t="shared" ref="K247" si="275">INT(G247*J247)</f>
        <v>0</v>
      </c>
      <c r="L247" s="223"/>
      <c r="M247" s="221">
        <f t="shared" ref="M247" si="276">INT(G247*L247)</f>
        <v>0</v>
      </c>
      <c r="N247" s="296">
        <f t="shared" ref="N247" si="277">SUM(L247,J247,H247)</f>
        <v>0</v>
      </c>
      <c r="O247" s="221">
        <f t="shared" ref="O247" si="278">SUM(M247,K247,I247)</f>
        <v>0</v>
      </c>
      <c r="P247" s="291" t="str">
        <f>"단가표"&amp;VLOOKUP($A247,단가표!$A:$B,2,FALSE)</f>
        <v>단가표49</v>
      </c>
      <c r="Q247" s="159"/>
    </row>
    <row r="248" spans="1:17" s="70" customFormat="1" ht="20.100000000000001" customHeight="1">
      <c r="A248" s="71" t="str">
        <f t="shared" si="182"/>
        <v/>
      </c>
      <c r="B248" s="357"/>
      <c r="C248" s="355"/>
      <c r="D248" s="363"/>
      <c r="E248" s="363"/>
      <c r="F248" s="212"/>
      <c r="G248" s="358"/>
      <c r="H248" s="296"/>
      <c r="I248" s="221"/>
      <c r="J248" s="296"/>
      <c r="K248" s="221"/>
      <c r="L248" s="296"/>
      <c r="M248" s="221"/>
      <c r="N248" s="296"/>
      <c r="O248" s="221"/>
      <c r="P248" s="297"/>
      <c r="Q248" s="159"/>
    </row>
    <row r="249" spans="1:17" s="70" customFormat="1" ht="20.100000000000001" customHeight="1">
      <c r="A249" s="71" t="str">
        <f t="shared" si="182"/>
        <v>소계</v>
      </c>
      <c r="B249" s="357"/>
      <c r="C249" s="355"/>
      <c r="D249" s="363"/>
      <c r="E249" s="362" t="s">
        <v>267</v>
      </c>
      <c r="F249" s="212"/>
      <c r="G249" s="358"/>
      <c r="H249" s="296"/>
      <c r="I249" s="221">
        <f>SUM(I247:I248)</f>
        <v>0</v>
      </c>
      <c r="J249" s="296"/>
      <c r="K249" s="221">
        <f>SUM(K247:K248)</f>
        <v>0</v>
      </c>
      <c r="L249" s="296"/>
      <c r="M249" s="221">
        <f>SUM(M247:M248)</f>
        <v>0</v>
      </c>
      <c r="N249" s="296"/>
      <c r="O249" s="221">
        <f>SUM(O247:O248)</f>
        <v>0</v>
      </c>
      <c r="P249" s="297"/>
      <c r="Q249" s="159"/>
    </row>
    <row r="250" spans="1:17" s="70" customFormat="1" ht="20.100000000000001" customHeight="1">
      <c r="A250" s="71" t="str">
        <f t="shared" si="182"/>
        <v/>
      </c>
      <c r="B250" s="357"/>
      <c r="C250" s="355"/>
      <c r="D250" s="363"/>
      <c r="E250" s="363"/>
      <c r="F250" s="212"/>
      <c r="G250" s="358"/>
      <c r="H250" s="296"/>
      <c r="I250" s="221"/>
      <c r="J250" s="296"/>
      <c r="K250" s="221"/>
      <c r="L250" s="296"/>
      <c r="M250" s="221"/>
      <c r="N250" s="296"/>
      <c r="O250" s="221"/>
      <c r="P250" s="297"/>
      <c r="Q250" s="159"/>
    </row>
    <row r="251" spans="1:17" s="81" customFormat="1" ht="20.100000000000001" customHeight="1">
      <c r="A251" s="71" t="str">
        <f t="shared" si="182"/>
        <v>계</v>
      </c>
      <c r="B251" s="355"/>
      <c r="C251" s="365"/>
      <c r="D251" s="375" t="s">
        <v>5</v>
      </c>
      <c r="E251" s="363"/>
      <c r="F251" s="357"/>
      <c r="G251" s="358"/>
      <c r="H251" s="290"/>
      <c r="I251" s="221">
        <f>I29+I58+I79+I93+I130+I159+I174+I201+I228+I244+I249</f>
        <v>0</v>
      </c>
      <c r="J251" s="359"/>
      <c r="K251" s="221">
        <f>K29+K58+K79+K93+K130+K159+K174+K201+K228+K244+K249</f>
        <v>0</v>
      </c>
      <c r="L251" s="359"/>
      <c r="M251" s="221">
        <f>M29+M58+M79+M93+M130+M159+M174+M201+M228+M244+M249</f>
        <v>0</v>
      </c>
      <c r="N251" s="359"/>
      <c r="O251" s="221">
        <f>O29+O58+O79+O93+O130+O159+O174+O201+O228+O244+O249</f>
        <v>0</v>
      </c>
      <c r="P251" s="360"/>
      <c r="Q251" s="158"/>
    </row>
    <row r="252" spans="1:17" s="70" customFormat="1" ht="20.100000000000001" customHeight="1">
      <c r="A252" s="71"/>
      <c r="B252" s="355"/>
      <c r="C252" s="365"/>
      <c r="D252" s="363"/>
      <c r="E252" s="363"/>
      <c r="F252" s="212"/>
      <c r="G252" s="358"/>
      <c r="H252" s="296"/>
      <c r="I252" s="221"/>
      <c r="J252" s="296"/>
      <c r="K252" s="221"/>
      <c r="L252" s="296"/>
      <c r="M252" s="221"/>
      <c r="N252" s="296"/>
      <c r="O252" s="221"/>
      <c r="P252" s="297"/>
      <c r="Q252" s="159"/>
    </row>
    <row r="253" spans="1:17" s="78" customFormat="1" ht="20.100000000000001" customHeight="1">
      <c r="A253" s="71"/>
      <c r="B253" s="377"/>
      <c r="C253" s="378"/>
      <c r="D253" s="368"/>
      <c r="E253" s="363"/>
      <c r="F253" s="352"/>
      <c r="G253" s="358"/>
      <c r="H253" s="290"/>
      <c r="I253" s="276"/>
      <c r="J253" s="379"/>
      <c r="K253" s="276"/>
      <c r="L253" s="379"/>
      <c r="M253" s="276"/>
      <c r="N253" s="276"/>
      <c r="O253" s="276"/>
      <c r="P253" s="291"/>
      <c r="Q253" s="161"/>
    </row>
    <row r="254" spans="1:17" s="78" customFormat="1" ht="20.100000000000001" customHeight="1">
      <c r="A254" s="71"/>
      <c r="B254" s="380"/>
      <c r="C254" s="381"/>
      <c r="D254" s="209"/>
      <c r="E254" s="209"/>
      <c r="F254" s="352"/>
      <c r="G254" s="358"/>
      <c r="H254" s="290"/>
      <c r="I254" s="221"/>
      <c r="J254" s="223"/>
      <c r="K254" s="221"/>
      <c r="L254" s="290"/>
      <c r="M254" s="221"/>
      <c r="N254" s="221"/>
      <c r="O254" s="221"/>
      <c r="P254" s="291"/>
      <c r="Q254" s="161"/>
    </row>
    <row r="255" spans="1:17" s="78" customFormat="1" ht="20.100000000000001" customHeight="1">
      <c r="A255" s="71"/>
      <c r="B255" s="380"/>
      <c r="C255" s="381"/>
      <c r="D255" s="209"/>
      <c r="E255" s="209"/>
      <c r="F255" s="382"/>
      <c r="G255" s="358"/>
      <c r="H255" s="290"/>
      <c r="I255" s="221"/>
      <c r="J255" s="223"/>
      <c r="K255" s="221"/>
      <c r="L255" s="290"/>
      <c r="M255" s="221"/>
      <c r="N255" s="221"/>
      <c r="O255" s="221"/>
      <c r="P255" s="291"/>
      <c r="Q255" s="161"/>
    </row>
    <row r="256" spans="1:17" s="78" customFormat="1" ht="20.100000000000001" customHeight="1">
      <c r="A256" s="71"/>
      <c r="B256" s="380"/>
      <c r="C256" s="381"/>
      <c r="D256" s="363"/>
      <c r="E256" s="363"/>
      <c r="F256" s="357"/>
      <c r="G256" s="358"/>
      <c r="H256" s="290"/>
      <c r="I256" s="221"/>
      <c r="J256" s="223"/>
      <c r="K256" s="221"/>
      <c r="L256" s="223"/>
      <c r="M256" s="221"/>
      <c r="N256" s="221"/>
      <c r="O256" s="221"/>
      <c r="P256" s="291"/>
      <c r="Q256" s="161"/>
    </row>
  </sheetData>
  <mergeCells count="12">
    <mergeCell ref="B1:P1"/>
    <mergeCell ref="D3:D4"/>
    <mergeCell ref="C3:C4"/>
    <mergeCell ref="B3:B4"/>
    <mergeCell ref="P3:P4"/>
    <mergeCell ref="F3:F4"/>
    <mergeCell ref="G3:G4"/>
    <mergeCell ref="E3:E4"/>
    <mergeCell ref="H3:I3"/>
    <mergeCell ref="J3:K3"/>
    <mergeCell ref="L3:M3"/>
    <mergeCell ref="N3:O3"/>
  </mergeCells>
  <phoneticPr fontId="14" type="noConversion"/>
  <printOptions horizontalCentered="1"/>
  <pageMargins left="0.51181102362204722" right="0.55118110236220474" top="0.74803149606299213" bottom="0.59055118110236227" header="0.19685039370078741" footer="0.19685039370078741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46"/>
  <sheetViews>
    <sheetView view="pageBreakPreview" zoomScaleSheetLayoutView="100" workbookViewId="0">
      <pane xSplit="1" ySplit="3" topLeftCell="B4" activePane="bottomRight" state="frozen"/>
      <selection activeCell="B93" sqref="A93:XFD93"/>
      <selection pane="topRight" activeCell="B93" sqref="A93:XFD93"/>
      <selection pane="bottomLeft" activeCell="B93" sqref="A93:XFD93"/>
      <selection pane="bottomRight" sqref="A1:A1048576"/>
    </sheetView>
  </sheetViews>
  <sheetFormatPr defaultColWidth="8.88671875" defaultRowHeight="12"/>
  <cols>
    <col min="1" max="1" width="6.109375" style="1" hidden="1" customWidth="1"/>
    <col min="2" max="2" width="10.6640625" style="1" customWidth="1"/>
    <col min="3" max="3" width="17.6640625" style="138" customWidth="1"/>
    <col min="4" max="4" width="20.33203125" style="138" customWidth="1"/>
    <col min="5" max="5" width="5.33203125" style="1" customWidth="1"/>
    <col min="6" max="6" width="10.109375" style="2" customWidth="1"/>
    <col min="7" max="7" width="7.109375" style="1" customWidth="1"/>
    <col min="8" max="8" width="10.109375" style="2" customWidth="1"/>
    <col min="9" max="9" width="7.109375" style="2" customWidth="1"/>
    <col min="10" max="10" width="7.33203125" style="1" customWidth="1"/>
    <col min="11" max="11" width="7.109375" style="1" customWidth="1"/>
    <col min="12" max="12" width="10.109375" style="1" customWidth="1"/>
    <col min="13" max="13" width="7.109375" style="1" customWidth="1"/>
    <col min="14" max="14" width="10.21875" style="1" customWidth="1"/>
    <col min="15" max="16" width="10.109375" style="1" bestFit="1" customWidth="1"/>
    <col min="17" max="16384" width="8.88671875" style="1"/>
  </cols>
  <sheetData>
    <row r="1" spans="1:14" ht="21" customHeight="1">
      <c r="B1" s="625" t="s">
        <v>8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14" s="3" customFormat="1" ht="16.5" customHeight="1">
      <c r="B2" s="626" t="s">
        <v>143</v>
      </c>
      <c r="C2" s="621" t="s">
        <v>109</v>
      </c>
      <c r="D2" s="621" t="s">
        <v>2</v>
      </c>
      <c r="E2" s="626" t="s">
        <v>3</v>
      </c>
      <c r="F2" s="627" t="s">
        <v>139</v>
      </c>
      <c r="G2" s="628"/>
      <c r="H2" s="627" t="s">
        <v>7</v>
      </c>
      <c r="I2" s="628"/>
      <c r="J2" s="619" t="s">
        <v>17</v>
      </c>
      <c r="K2" s="620"/>
      <c r="L2" s="619" t="s">
        <v>5</v>
      </c>
      <c r="M2" s="620"/>
      <c r="N2" s="623" t="s">
        <v>18</v>
      </c>
    </row>
    <row r="3" spans="1:14" s="3" customFormat="1" ht="16.5" customHeight="1">
      <c r="B3" s="626"/>
      <c r="C3" s="622"/>
      <c r="D3" s="622"/>
      <c r="E3" s="626"/>
      <c r="F3" s="436" t="s">
        <v>6</v>
      </c>
      <c r="G3" s="437" t="s">
        <v>9</v>
      </c>
      <c r="H3" s="436" t="s">
        <v>6</v>
      </c>
      <c r="I3" s="437" t="s">
        <v>9</v>
      </c>
      <c r="J3" s="436" t="s">
        <v>6</v>
      </c>
      <c r="K3" s="437" t="s">
        <v>9</v>
      </c>
      <c r="L3" s="436" t="s">
        <v>6</v>
      </c>
      <c r="M3" s="437" t="s">
        <v>9</v>
      </c>
      <c r="N3" s="624"/>
    </row>
    <row r="4" spans="1:14" s="194" customFormat="1" ht="18.95" customHeight="1">
      <c r="A4" s="193" t="str">
        <f t="shared" ref="A4:A24" si="0">C4&amp;D4</f>
        <v>먹매김구조부</v>
      </c>
      <c r="B4" s="327">
        <v>1</v>
      </c>
      <c r="C4" s="328" t="str">
        <f>일위대가!C6</f>
        <v>먹매김</v>
      </c>
      <c r="D4" s="328" t="str">
        <f>일위대가!D6</f>
        <v>구조부</v>
      </c>
      <c r="E4" s="329" t="s">
        <v>262</v>
      </c>
      <c r="F4" s="330">
        <f>일위대가!H6</f>
        <v>0</v>
      </c>
      <c r="G4" s="330"/>
      <c r="H4" s="330">
        <f>일위대가!J6</f>
        <v>0</v>
      </c>
      <c r="I4" s="330"/>
      <c r="J4" s="330">
        <f>일위대가!L6</f>
        <v>0</v>
      </c>
      <c r="K4" s="330"/>
      <c r="L4" s="330">
        <f>SUM(F4,H4,J4)</f>
        <v>0</v>
      </c>
      <c r="M4" s="330"/>
      <c r="N4" s="331"/>
    </row>
    <row r="5" spans="1:14" s="194" customFormat="1" ht="18.95" customHeight="1">
      <c r="A5" s="193" t="str">
        <f t="shared" si="0"/>
        <v>건축물보양바닥</v>
      </c>
      <c r="B5" s="327">
        <v>2</v>
      </c>
      <c r="C5" s="328" t="str">
        <f>일위대가!C12</f>
        <v>건축물보양</v>
      </c>
      <c r="D5" s="328" t="str">
        <f>일위대가!D12</f>
        <v>바닥</v>
      </c>
      <c r="E5" s="329" t="s">
        <v>262</v>
      </c>
      <c r="F5" s="330">
        <f>일위대가!H12</f>
        <v>0</v>
      </c>
      <c r="G5" s="332"/>
      <c r="H5" s="330">
        <f>일위대가!J12</f>
        <v>0</v>
      </c>
      <c r="I5" s="332"/>
      <c r="J5" s="330">
        <f>일위대가!L12</f>
        <v>0</v>
      </c>
      <c r="K5" s="330"/>
      <c r="L5" s="330">
        <f t="shared" ref="L5:L33" si="1">SUM(F5,H5,J5)</f>
        <v>0</v>
      </c>
      <c r="M5" s="330"/>
      <c r="N5" s="331"/>
    </row>
    <row r="6" spans="1:14" s="194" customFormat="1" ht="18.95" customHeight="1">
      <c r="A6" s="193" t="str">
        <f t="shared" si="0"/>
        <v>건축물현장정리준공청소포함</v>
      </c>
      <c r="B6" s="327">
        <v>3</v>
      </c>
      <c r="C6" s="328" t="str">
        <f>일위대가!C21</f>
        <v>건축물현장정리</v>
      </c>
      <c r="D6" s="328" t="str">
        <f>일위대가!D21</f>
        <v>준공청소포함</v>
      </c>
      <c r="E6" s="329" t="s">
        <v>262</v>
      </c>
      <c r="F6" s="330">
        <f>일위대가!H21</f>
        <v>0</v>
      </c>
      <c r="G6" s="332"/>
      <c r="H6" s="330">
        <f>일위대가!J21</f>
        <v>0</v>
      </c>
      <c r="I6" s="332"/>
      <c r="J6" s="330">
        <f>일위대가!L21</f>
        <v>0</v>
      </c>
      <c r="K6" s="330"/>
      <c r="L6" s="330">
        <f t="shared" si="1"/>
        <v>0</v>
      </c>
      <c r="M6" s="330"/>
      <c r="N6" s="331"/>
    </row>
    <row r="7" spans="1:14" s="194" customFormat="1" ht="18.95" customHeight="1">
      <c r="A7" s="193" t="str">
        <f t="shared" ref="A7" si="2">C7&amp;D7</f>
        <v>목조 벽체틀(S)30*30, @450</v>
      </c>
      <c r="B7" s="327">
        <v>4</v>
      </c>
      <c r="C7" s="328" t="str">
        <f>일위대가!C28</f>
        <v>목조 벽체틀(S)</v>
      </c>
      <c r="D7" s="328" t="str">
        <f>일위대가!D28</f>
        <v>30*30, @450</v>
      </c>
      <c r="E7" s="329" t="s">
        <v>262</v>
      </c>
      <c r="F7" s="330">
        <f>일위대가!H28</f>
        <v>0</v>
      </c>
      <c r="G7" s="332"/>
      <c r="H7" s="330">
        <f>일위대가!J28</f>
        <v>0</v>
      </c>
      <c r="I7" s="332"/>
      <c r="J7" s="330">
        <f>일위대가!L28</f>
        <v>0</v>
      </c>
      <c r="K7" s="330"/>
      <c r="L7" s="330">
        <f t="shared" si="1"/>
        <v>0</v>
      </c>
      <c r="M7" s="330"/>
      <c r="N7" s="331"/>
    </row>
    <row r="8" spans="1:14" s="194" customFormat="1" ht="18.95" customHeight="1">
      <c r="A8" s="193" t="str">
        <f t="shared" ref="A8" si="3">C8&amp;D8</f>
        <v>목조 벽체틀(R)30*30, @450</v>
      </c>
      <c r="B8" s="327">
        <v>5</v>
      </c>
      <c r="C8" s="328" t="str">
        <f>일위대가!C37</f>
        <v>목조 벽체틀(R)</v>
      </c>
      <c r="D8" s="328" t="str">
        <f>일위대가!D37</f>
        <v>30*30, @450</v>
      </c>
      <c r="E8" s="329" t="s">
        <v>262</v>
      </c>
      <c r="F8" s="330">
        <f>일위대가!H37</f>
        <v>0</v>
      </c>
      <c r="G8" s="332"/>
      <c r="H8" s="330">
        <f>일위대가!J37</f>
        <v>0</v>
      </c>
      <c r="I8" s="332"/>
      <c r="J8" s="330">
        <f>일위대가!L37</f>
        <v>0</v>
      </c>
      <c r="K8" s="330"/>
      <c r="L8" s="330">
        <f t="shared" si="1"/>
        <v>0</v>
      </c>
      <c r="M8" s="330"/>
      <c r="N8" s="331"/>
    </row>
    <row r="9" spans="1:14" s="194" customFormat="1" ht="18.95" customHeight="1">
      <c r="A9" s="193" t="str">
        <f t="shared" ref="A9" si="4">C9&amp;D9</f>
        <v>목조 벽체틀(S)82*30, @450</v>
      </c>
      <c r="B9" s="327">
        <v>6</v>
      </c>
      <c r="C9" s="328" t="str">
        <f>일위대가!C50</f>
        <v>목조 벽체틀(S)</v>
      </c>
      <c r="D9" s="328" t="str">
        <f>일위대가!D50</f>
        <v>82*30, @450</v>
      </c>
      <c r="E9" s="329" t="s">
        <v>262</v>
      </c>
      <c r="F9" s="330">
        <f>일위대가!H50</f>
        <v>0</v>
      </c>
      <c r="G9" s="332"/>
      <c r="H9" s="330">
        <f>일위대가!J50</f>
        <v>0</v>
      </c>
      <c r="I9" s="332"/>
      <c r="J9" s="330">
        <f>일위대가!L50</f>
        <v>0</v>
      </c>
      <c r="K9" s="330"/>
      <c r="L9" s="330">
        <f t="shared" si="1"/>
        <v>0</v>
      </c>
      <c r="M9" s="330"/>
      <c r="N9" s="331"/>
    </row>
    <row r="10" spans="1:14" s="194" customFormat="1" ht="18.95" customHeight="1">
      <c r="A10" s="193" t="str">
        <f t="shared" ref="A10" si="5">C10&amp;D10</f>
        <v>목조 구조틀(R)140*38, @450</v>
      </c>
      <c r="B10" s="327">
        <v>7</v>
      </c>
      <c r="C10" s="328" t="str">
        <f>일위대가!C61</f>
        <v>목조 구조틀(R)</v>
      </c>
      <c r="D10" s="328" t="str">
        <f>일위대가!D61</f>
        <v>140*38, @450</v>
      </c>
      <c r="E10" s="329" t="s">
        <v>262</v>
      </c>
      <c r="F10" s="330">
        <f>일위대가!H61</f>
        <v>0</v>
      </c>
      <c r="G10" s="332"/>
      <c r="H10" s="330">
        <f>일위대가!J61</f>
        <v>0</v>
      </c>
      <c r="I10" s="332"/>
      <c r="J10" s="330">
        <f>일위대가!L61</f>
        <v>0</v>
      </c>
      <c r="K10" s="330"/>
      <c r="L10" s="330">
        <f t="shared" si="1"/>
        <v>0</v>
      </c>
      <c r="M10" s="330"/>
      <c r="N10" s="331"/>
    </row>
    <row r="11" spans="1:14" s="194" customFormat="1" ht="18.95" customHeight="1">
      <c r="A11" s="193" t="str">
        <f t="shared" ref="A11" si="6">C11&amp;D11</f>
        <v>합판 설치T=8.5mm*1겹</v>
      </c>
      <c r="B11" s="327">
        <v>8</v>
      </c>
      <c r="C11" s="328" t="str">
        <f>일위대가!C73</f>
        <v>합판 설치</v>
      </c>
      <c r="D11" s="328" t="str">
        <f>일위대가!D73</f>
        <v>T=8.5mm*1겹</v>
      </c>
      <c r="E11" s="329" t="s">
        <v>262</v>
      </c>
      <c r="F11" s="330">
        <f>일위대가!H73</f>
        <v>0</v>
      </c>
      <c r="G11" s="332"/>
      <c r="H11" s="330">
        <f>일위대가!J73</f>
        <v>0</v>
      </c>
      <c r="I11" s="332"/>
      <c r="J11" s="330">
        <f>일위대가!L73</f>
        <v>0</v>
      </c>
      <c r="K11" s="330"/>
      <c r="L11" s="330">
        <f t="shared" si="1"/>
        <v>0</v>
      </c>
      <c r="M11" s="330"/>
      <c r="N11" s="331"/>
    </row>
    <row r="12" spans="1:14" s="194" customFormat="1" ht="18.95" customHeight="1">
      <c r="A12" s="193" t="str">
        <f t="shared" ref="A12" si="7">C12&amp;D12</f>
        <v>합판 설치T=8.5mm*3겹</v>
      </c>
      <c r="B12" s="327">
        <v>9</v>
      </c>
      <c r="C12" s="328" t="str">
        <f>일위대가!C83</f>
        <v>합판 설치</v>
      </c>
      <c r="D12" s="328" t="str">
        <f>일위대가!D83</f>
        <v>T=8.5mm*3겹</v>
      </c>
      <c r="E12" s="329" t="s">
        <v>262</v>
      </c>
      <c r="F12" s="330">
        <f>일위대가!H83</f>
        <v>0</v>
      </c>
      <c r="G12" s="332"/>
      <c r="H12" s="330">
        <f>일위대가!J83</f>
        <v>0</v>
      </c>
      <c r="I12" s="332"/>
      <c r="J12" s="330">
        <f>일위대가!L83</f>
        <v>0</v>
      </c>
      <c r="K12" s="330"/>
      <c r="L12" s="330">
        <f t="shared" si="1"/>
        <v>0</v>
      </c>
      <c r="M12" s="330"/>
      <c r="N12" s="331"/>
    </row>
    <row r="13" spans="1:14" s="194" customFormat="1" ht="18.95" customHeight="1">
      <c r="A13" s="193" t="str">
        <f t="shared" ref="A13" si="8">C13&amp;D13</f>
        <v>MDF판 붙임T=9.0mm*1PLY</v>
      </c>
      <c r="B13" s="327">
        <v>10</v>
      </c>
      <c r="C13" s="328" t="str">
        <f>일위대가!C93</f>
        <v>MDF판 붙임</v>
      </c>
      <c r="D13" s="328" t="str">
        <f>일위대가!D93</f>
        <v>T=9.0mm*1PLY</v>
      </c>
      <c r="E13" s="329" t="s">
        <v>262</v>
      </c>
      <c r="F13" s="330">
        <f>일위대가!H93</f>
        <v>0</v>
      </c>
      <c r="G13" s="332"/>
      <c r="H13" s="330">
        <f>일위대가!J93</f>
        <v>0</v>
      </c>
      <c r="I13" s="332"/>
      <c r="J13" s="330">
        <f>일위대가!L93</f>
        <v>0</v>
      </c>
      <c r="K13" s="330"/>
      <c r="L13" s="330">
        <f t="shared" si="1"/>
        <v>0</v>
      </c>
      <c r="M13" s="330"/>
      <c r="N13" s="331"/>
    </row>
    <row r="14" spans="1:14" s="194" customFormat="1" ht="18.95" customHeight="1">
      <c r="A14" s="193" t="str">
        <f t="shared" ref="A14" si="9">C14&amp;D14</f>
        <v>MDF판 붙임T=9.0mm*2PLY</v>
      </c>
      <c r="B14" s="327">
        <v>11</v>
      </c>
      <c r="C14" s="328" t="str">
        <f>일위대가!C103</f>
        <v>MDF판 붙임</v>
      </c>
      <c r="D14" s="328" t="str">
        <f>일위대가!D103</f>
        <v>T=9.0mm*2PLY</v>
      </c>
      <c r="E14" s="329" t="s">
        <v>262</v>
      </c>
      <c r="F14" s="330">
        <f>일위대가!H103</f>
        <v>0</v>
      </c>
      <c r="G14" s="332"/>
      <c r="H14" s="330">
        <f>일위대가!J103</f>
        <v>0</v>
      </c>
      <c r="I14" s="332"/>
      <c r="J14" s="330">
        <f>일위대가!L103</f>
        <v>0</v>
      </c>
      <c r="K14" s="330"/>
      <c r="L14" s="330">
        <f t="shared" si="1"/>
        <v>0</v>
      </c>
      <c r="M14" s="330"/>
      <c r="N14" s="331"/>
    </row>
    <row r="15" spans="1:14" s="194" customFormat="1" ht="18.95" customHeight="1">
      <c r="A15" s="193" t="str">
        <f t="shared" ref="A15" si="10">C15&amp;D15</f>
        <v>MDF판 붙임T=15mm*1PLY</v>
      </c>
      <c r="B15" s="327">
        <v>12</v>
      </c>
      <c r="C15" s="328" t="str">
        <f>일위대가!C109</f>
        <v>MDF판 붙임</v>
      </c>
      <c r="D15" s="328" t="str">
        <f>일위대가!D109</f>
        <v>T=15mm*1PLY</v>
      </c>
      <c r="E15" s="329" t="s">
        <v>262</v>
      </c>
      <c r="F15" s="330">
        <f>일위대가!H109</f>
        <v>0</v>
      </c>
      <c r="G15" s="332"/>
      <c r="H15" s="330">
        <f>일위대가!J109</f>
        <v>0</v>
      </c>
      <c r="I15" s="332"/>
      <c r="J15" s="330">
        <f>일위대가!L109</f>
        <v>0</v>
      </c>
      <c r="K15" s="330"/>
      <c r="L15" s="330">
        <f t="shared" si="1"/>
        <v>0</v>
      </c>
      <c r="M15" s="330"/>
      <c r="N15" s="331"/>
    </row>
    <row r="16" spans="1:14" s="194" customFormat="1" ht="18.95" customHeight="1">
      <c r="A16" s="193" t="str">
        <f t="shared" ref="A16" si="11">C16&amp;D16</f>
        <v>아크릴판T=10</v>
      </c>
      <c r="B16" s="327">
        <v>13</v>
      </c>
      <c r="C16" s="328" t="str">
        <f>일위대가!C119</f>
        <v>아크릴판</v>
      </c>
      <c r="D16" s="328" t="str">
        <f>일위대가!D119</f>
        <v>T=10</v>
      </c>
      <c r="E16" s="329" t="s">
        <v>262</v>
      </c>
      <c r="F16" s="330">
        <f>일위대가!H119</f>
        <v>0</v>
      </c>
      <c r="G16" s="332"/>
      <c r="H16" s="330">
        <f>일위대가!J119</f>
        <v>0</v>
      </c>
      <c r="I16" s="332"/>
      <c r="J16" s="330">
        <f>일위대가!L119</f>
        <v>0</v>
      </c>
      <c r="K16" s="330"/>
      <c r="L16" s="330">
        <f t="shared" si="1"/>
        <v>0</v>
      </c>
      <c r="M16" s="330"/>
      <c r="N16" s="331"/>
    </row>
    <row r="17" spans="1:15" s="194" customFormat="1" ht="18.95" customHeight="1">
      <c r="A17" s="193" t="str">
        <f t="shared" ref="A17" si="12">C17&amp;D17</f>
        <v>암막천설치</v>
      </c>
      <c r="B17" s="327">
        <v>14</v>
      </c>
      <c r="C17" s="328" t="str">
        <f>일위대가!C129</f>
        <v>암막천</v>
      </c>
      <c r="D17" s="328" t="str">
        <f>일위대가!D129</f>
        <v>설치</v>
      </c>
      <c r="E17" s="329" t="s">
        <v>262</v>
      </c>
      <c r="F17" s="330">
        <f>일위대가!H129</f>
        <v>0</v>
      </c>
      <c r="G17" s="332"/>
      <c r="H17" s="330">
        <f>일위대가!J129</f>
        <v>0</v>
      </c>
      <c r="I17" s="332"/>
      <c r="J17" s="330">
        <f>일위대가!L129</f>
        <v>0</v>
      </c>
      <c r="K17" s="330"/>
      <c r="L17" s="330">
        <f t="shared" si="1"/>
        <v>0</v>
      </c>
      <c r="M17" s="330"/>
      <c r="N17" s="331"/>
    </row>
    <row r="18" spans="1:15" s="194" customFormat="1" ht="18.95" customHeight="1">
      <c r="A18" s="193" t="str">
        <f t="shared" ref="A18" si="13">C18&amp;D18</f>
        <v>상,하 플레이트15*140*3PLY</v>
      </c>
      <c r="B18" s="327">
        <v>15</v>
      </c>
      <c r="C18" s="328" t="str">
        <f>일위대가!C136</f>
        <v>상,하 플레이트</v>
      </c>
      <c r="D18" s="328" t="str">
        <f>일위대가!D136</f>
        <v>15*140*3PLY</v>
      </c>
      <c r="E18" s="329" t="s">
        <v>278</v>
      </c>
      <c r="F18" s="330">
        <f>일위대가!H136</f>
        <v>0</v>
      </c>
      <c r="G18" s="332"/>
      <c r="H18" s="330">
        <f>일위대가!J136</f>
        <v>0</v>
      </c>
      <c r="I18" s="332"/>
      <c r="J18" s="330">
        <f>일위대가!L136</f>
        <v>0</v>
      </c>
      <c r="K18" s="330"/>
      <c r="L18" s="330">
        <f t="shared" si="1"/>
        <v>0</v>
      </c>
      <c r="M18" s="330"/>
      <c r="N18" s="331"/>
    </row>
    <row r="19" spans="1:15" s="194" customFormat="1" ht="18.95" customHeight="1">
      <c r="A19" s="193" t="str">
        <f t="shared" ref="A19" si="14">C19&amp;D19</f>
        <v>타공철판아연도,T=0.8</v>
      </c>
      <c r="B19" s="327">
        <v>16</v>
      </c>
      <c r="C19" s="328" t="str">
        <f>일위대가!C145</f>
        <v>타공철판</v>
      </c>
      <c r="D19" s="328" t="str">
        <f>일위대가!D145</f>
        <v>아연도,T=0.8</v>
      </c>
      <c r="E19" s="329" t="s">
        <v>262</v>
      </c>
      <c r="F19" s="330">
        <f>일위대가!H145</f>
        <v>0</v>
      </c>
      <c r="G19" s="332"/>
      <c r="H19" s="330">
        <f>일위대가!J145</f>
        <v>0</v>
      </c>
      <c r="I19" s="332"/>
      <c r="J19" s="330">
        <f>일위대가!L145</f>
        <v>0</v>
      </c>
      <c r="K19" s="330"/>
      <c r="L19" s="330">
        <f t="shared" si="1"/>
        <v>0</v>
      </c>
      <c r="M19" s="330"/>
      <c r="N19" s="331"/>
    </row>
    <row r="20" spans="1:15" s="194" customFormat="1" ht="18.95" customHeight="1">
      <c r="A20" s="193" t="str">
        <f t="shared" ref="A20" si="15">C20&amp;D20</f>
        <v>일반챈널펀칭</v>
      </c>
      <c r="B20" s="327">
        <v>17</v>
      </c>
      <c r="C20" s="328" t="str">
        <f>일위대가!C155</f>
        <v>일반챈널</v>
      </c>
      <c r="D20" s="328" t="str">
        <f>일위대가!D155</f>
        <v>펀칭</v>
      </c>
      <c r="E20" s="329" t="s">
        <v>278</v>
      </c>
      <c r="F20" s="330">
        <f>일위대가!H155</f>
        <v>0</v>
      </c>
      <c r="G20" s="332"/>
      <c r="H20" s="330">
        <f>일위대가!J155</f>
        <v>0</v>
      </c>
      <c r="I20" s="332"/>
      <c r="J20" s="330">
        <f>일위대가!L155</f>
        <v>0</v>
      </c>
      <c r="K20" s="330"/>
      <c r="L20" s="330">
        <f t="shared" si="1"/>
        <v>0</v>
      </c>
      <c r="M20" s="330"/>
      <c r="N20" s="331"/>
    </row>
    <row r="21" spans="1:15" s="194" customFormat="1" ht="18.95" customHeight="1">
      <c r="A21" s="193" t="str">
        <f t="shared" ref="A21" si="16">C21&amp;D21</f>
        <v>파워챈널펀칭</v>
      </c>
      <c r="B21" s="327">
        <v>18</v>
      </c>
      <c r="C21" s="328" t="str">
        <f>일위대가!C164</f>
        <v>파워챈널</v>
      </c>
      <c r="D21" s="328" t="str">
        <f>일위대가!D164</f>
        <v>펀칭</v>
      </c>
      <c r="E21" s="329" t="s">
        <v>278</v>
      </c>
      <c r="F21" s="330">
        <f>일위대가!H164</f>
        <v>0</v>
      </c>
      <c r="G21" s="332"/>
      <c r="H21" s="330">
        <f>일위대가!J164</f>
        <v>0</v>
      </c>
      <c r="I21" s="332"/>
      <c r="J21" s="330">
        <f>일위대가!L164</f>
        <v>0</v>
      </c>
      <c r="K21" s="330"/>
      <c r="L21" s="330">
        <f t="shared" si="1"/>
        <v>0</v>
      </c>
      <c r="M21" s="330"/>
      <c r="N21" s="331"/>
    </row>
    <row r="22" spans="1:15" s="194" customFormat="1" ht="18.95" customHeight="1">
      <c r="A22" s="193" t="str">
        <f t="shared" ref="A22" si="17">C22&amp;D22</f>
        <v>천장몰딩L-19*19*1.0</v>
      </c>
      <c r="B22" s="327">
        <v>19</v>
      </c>
      <c r="C22" s="328" t="str">
        <f>일위대가!C173</f>
        <v>천장몰딩</v>
      </c>
      <c r="D22" s="328" t="str">
        <f>일위대가!D173</f>
        <v>L-19*19*1.0</v>
      </c>
      <c r="E22" s="329" t="s">
        <v>278</v>
      </c>
      <c r="F22" s="330">
        <f>일위대가!H173</f>
        <v>0</v>
      </c>
      <c r="G22" s="332"/>
      <c r="H22" s="330">
        <f>일위대가!J173</f>
        <v>0</v>
      </c>
      <c r="I22" s="332"/>
      <c r="J22" s="330">
        <f>일위대가!L173</f>
        <v>0</v>
      </c>
      <c r="K22" s="330"/>
      <c r="L22" s="330">
        <f t="shared" si="1"/>
        <v>0</v>
      </c>
      <c r="M22" s="330"/>
      <c r="N22" s="331"/>
    </row>
    <row r="23" spans="1:15" s="194" customFormat="1" ht="18.95" customHeight="1">
      <c r="A23" s="193" t="str">
        <f t="shared" ref="A23" si="18">C23&amp;D23</f>
        <v>가드레일H400*T=6,  철, 분체도장</v>
      </c>
      <c r="B23" s="327">
        <v>20</v>
      </c>
      <c r="C23" s="328" t="str">
        <f>일위대가!C181</f>
        <v>가드레일</v>
      </c>
      <c r="D23" s="328" t="str">
        <f>일위대가!D181</f>
        <v>H400*T=6,  철, 분체도장</v>
      </c>
      <c r="E23" s="329" t="s">
        <v>278</v>
      </c>
      <c r="F23" s="330">
        <f>일위대가!H181</f>
        <v>0</v>
      </c>
      <c r="G23" s="332"/>
      <c r="H23" s="330">
        <f>일위대가!J181</f>
        <v>0</v>
      </c>
      <c r="I23" s="332"/>
      <c r="J23" s="330">
        <f>일위대가!L181</f>
        <v>0</v>
      </c>
      <c r="K23" s="330"/>
      <c r="L23" s="330">
        <f t="shared" si="1"/>
        <v>0</v>
      </c>
      <c r="M23" s="330"/>
      <c r="N23" s="331"/>
    </row>
    <row r="24" spans="1:15" s="194" customFormat="1" ht="18.95" customHeight="1">
      <c r="A24" s="193" t="str">
        <f t="shared" si="0"/>
        <v>잡철물 제작간단</v>
      </c>
      <c r="B24" s="327">
        <v>21</v>
      </c>
      <c r="C24" s="328" t="str">
        <f>일위대가!C191</f>
        <v>잡철물 제작</v>
      </c>
      <c r="D24" s="328" t="str">
        <f>일위대가!D191</f>
        <v>간단</v>
      </c>
      <c r="E24" s="329" t="s">
        <v>337</v>
      </c>
      <c r="F24" s="330">
        <f>일위대가!H191</f>
        <v>0</v>
      </c>
      <c r="G24" s="332"/>
      <c r="H24" s="330">
        <f>일위대가!J191</f>
        <v>0</v>
      </c>
      <c r="I24" s="332"/>
      <c r="J24" s="330">
        <f>일위대가!L191</f>
        <v>0</v>
      </c>
      <c r="K24" s="332"/>
      <c r="L24" s="330">
        <f t="shared" si="1"/>
        <v>0</v>
      </c>
      <c r="M24" s="330"/>
      <c r="N24" s="331"/>
    </row>
    <row r="25" spans="1:15" s="194" customFormat="1" ht="18.95" customHeight="1">
      <c r="A25" s="193" t="str">
        <f t="shared" ref="A25" si="19">C25&amp;D25</f>
        <v>확산커버T=3.0mm</v>
      </c>
      <c r="B25" s="327">
        <v>22</v>
      </c>
      <c r="C25" s="328" t="str">
        <f>일위대가!C207</f>
        <v>확산커버</v>
      </c>
      <c r="D25" s="328" t="str">
        <f>일위대가!D207</f>
        <v>T=3.0mm</v>
      </c>
      <c r="E25" s="329" t="s">
        <v>262</v>
      </c>
      <c r="F25" s="333">
        <f>일위대가!H207</f>
        <v>0</v>
      </c>
      <c r="G25" s="330"/>
      <c r="H25" s="333">
        <f>일위대가!J207</f>
        <v>0</v>
      </c>
      <c r="I25" s="330"/>
      <c r="J25" s="333">
        <f>일위대가!L207</f>
        <v>0</v>
      </c>
      <c r="K25" s="330"/>
      <c r="L25" s="330">
        <f t="shared" si="1"/>
        <v>0</v>
      </c>
      <c r="M25" s="330"/>
      <c r="N25" s="331"/>
      <c r="O25" s="195"/>
    </row>
    <row r="26" spans="1:15" s="194" customFormat="1" ht="18.95" customHeight="1">
      <c r="A26" s="193" t="str">
        <f t="shared" ref="A26" si="20">C26&amp;D26</f>
        <v>투명유리T=8.0mm</v>
      </c>
      <c r="B26" s="327">
        <v>23</v>
      </c>
      <c r="C26" s="328" t="str">
        <f>일위대가!C217</f>
        <v>투명유리</v>
      </c>
      <c r="D26" s="328" t="str">
        <f>일위대가!D217</f>
        <v>T=8.0mm</v>
      </c>
      <c r="E26" s="329" t="s">
        <v>262</v>
      </c>
      <c r="F26" s="333">
        <f>일위대가!H217</f>
        <v>0</v>
      </c>
      <c r="G26" s="330"/>
      <c r="H26" s="333">
        <f>일위대가!J217</f>
        <v>0</v>
      </c>
      <c r="I26" s="330"/>
      <c r="J26" s="333">
        <f>일위대가!L217</f>
        <v>0</v>
      </c>
      <c r="K26" s="330"/>
      <c r="L26" s="330">
        <f t="shared" si="1"/>
        <v>0</v>
      </c>
      <c r="M26" s="330"/>
      <c r="N26" s="331"/>
      <c r="O26" s="195"/>
    </row>
    <row r="27" spans="1:15" s="194" customFormat="1" ht="18.95" customHeight="1">
      <c r="A27" s="193" t="str">
        <f t="shared" ref="A27" si="21">C27&amp;D27</f>
        <v>바탕만들기보드면,줄퍼티</v>
      </c>
      <c r="B27" s="327">
        <v>24</v>
      </c>
      <c r="C27" s="328" t="str">
        <f>일위대가!C229</f>
        <v>바탕만들기</v>
      </c>
      <c r="D27" s="328" t="str">
        <f>일위대가!D229</f>
        <v>보드면,줄퍼티</v>
      </c>
      <c r="E27" s="329" t="s">
        <v>262</v>
      </c>
      <c r="F27" s="333">
        <f>일위대가!H229</f>
        <v>0</v>
      </c>
      <c r="G27" s="332"/>
      <c r="H27" s="333">
        <f>일위대가!J229</f>
        <v>0</v>
      </c>
      <c r="I27" s="332"/>
      <c r="J27" s="333">
        <f>일위대가!L229</f>
        <v>0</v>
      </c>
      <c r="K27" s="330"/>
      <c r="L27" s="330">
        <f t="shared" si="1"/>
        <v>0</v>
      </c>
      <c r="M27" s="330"/>
      <c r="N27" s="331"/>
    </row>
    <row r="28" spans="1:15" s="194" customFormat="1" ht="18.95" customHeight="1">
      <c r="A28" s="193" t="str">
        <f t="shared" ref="A28" si="22">C28&amp;D28</f>
        <v>퍼티 및 연마철재면</v>
      </c>
      <c r="B28" s="327">
        <v>25</v>
      </c>
      <c r="C28" s="328" t="str">
        <f>일위대가!C242</f>
        <v>퍼티 및 연마</v>
      </c>
      <c r="D28" s="328" t="str">
        <f>일위대가!D242</f>
        <v>철재면</v>
      </c>
      <c r="E28" s="329" t="s">
        <v>262</v>
      </c>
      <c r="F28" s="333">
        <f>일위대가!H242</f>
        <v>0</v>
      </c>
      <c r="G28" s="332"/>
      <c r="H28" s="333">
        <f>일위대가!J242</f>
        <v>0</v>
      </c>
      <c r="I28" s="332"/>
      <c r="J28" s="333">
        <f>일위대가!L242</f>
        <v>0</v>
      </c>
      <c r="K28" s="330"/>
      <c r="L28" s="330">
        <f t="shared" si="1"/>
        <v>0</v>
      </c>
      <c r="M28" s="330"/>
      <c r="N28" s="331"/>
    </row>
    <row r="29" spans="1:15" s="194" customFormat="1" ht="18.95" customHeight="1">
      <c r="A29" s="193" t="str">
        <f t="shared" ref="A29:A32" si="23">C29&amp;D29</f>
        <v>수성페인트(뿜칠)벽면, 2회</v>
      </c>
      <c r="B29" s="327">
        <v>26</v>
      </c>
      <c r="C29" s="328" t="str">
        <f>일위대가!C253</f>
        <v>수성페인트(뿜칠)</v>
      </c>
      <c r="D29" s="328" t="str">
        <f>일위대가!D253</f>
        <v>벽면, 2회</v>
      </c>
      <c r="E29" s="329" t="s">
        <v>262</v>
      </c>
      <c r="F29" s="333">
        <f>일위대가!H253</f>
        <v>0</v>
      </c>
      <c r="G29" s="332"/>
      <c r="H29" s="333">
        <f>일위대가!J253</f>
        <v>0</v>
      </c>
      <c r="I29" s="332"/>
      <c r="J29" s="333">
        <f>일위대가!L253</f>
        <v>0</v>
      </c>
      <c r="K29" s="330"/>
      <c r="L29" s="330">
        <f t="shared" si="1"/>
        <v>0</v>
      </c>
      <c r="M29" s="330"/>
      <c r="N29" s="331"/>
    </row>
    <row r="30" spans="1:15" s="194" customFormat="1" ht="18.95" customHeight="1">
      <c r="A30" s="193" t="str">
        <f t="shared" si="23"/>
        <v>도장보양도장면</v>
      </c>
      <c r="B30" s="327">
        <v>27</v>
      </c>
      <c r="C30" s="328" t="str">
        <f>일위대가!C266</f>
        <v>도장보양</v>
      </c>
      <c r="D30" s="328" t="str">
        <f>일위대가!D266</f>
        <v>도장면</v>
      </c>
      <c r="E30" s="329" t="s">
        <v>262</v>
      </c>
      <c r="F30" s="333">
        <f>일위대가!H266</f>
        <v>0</v>
      </c>
      <c r="G30" s="332"/>
      <c r="H30" s="333">
        <f>일위대가!J266</f>
        <v>0</v>
      </c>
      <c r="I30" s="332"/>
      <c r="J30" s="333">
        <f>일위대가!L266</f>
        <v>0</v>
      </c>
      <c r="K30" s="330"/>
      <c r="L30" s="330">
        <f t="shared" si="1"/>
        <v>0</v>
      </c>
      <c r="M30" s="330"/>
      <c r="N30" s="331"/>
    </row>
    <row r="31" spans="1:15" s="194" customFormat="1" ht="18.95" customHeight="1">
      <c r="A31" s="193" t="str">
        <f t="shared" si="23"/>
        <v>유성페인트철재면.2회</v>
      </c>
      <c r="B31" s="327">
        <v>28</v>
      </c>
      <c r="C31" s="328" t="str">
        <f>일위대가!C277</f>
        <v>유성페인트</v>
      </c>
      <c r="D31" s="328" t="str">
        <f>일위대가!D277</f>
        <v>철재면.2회</v>
      </c>
      <c r="E31" s="329" t="s">
        <v>262</v>
      </c>
      <c r="F31" s="333">
        <f>일위대가!H277</f>
        <v>0</v>
      </c>
      <c r="G31" s="332"/>
      <c r="H31" s="333">
        <f>일위대가!J277</f>
        <v>0</v>
      </c>
      <c r="I31" s="332"/>
      <c r="J31" s="333">
        <f>일위대가!L277</f>
        <v>0</v>
      </c>
      <c r="K31" s="330"/>
      <c r="L31" s="330">
        <f t="shared" si="1"/>
        <v>0</v>
      </c>
      <c r="M31" s="330"/>
      <c r="N31" s="331"/>
    </row>
    <row r="32" spans="1:15" s="194" customFormat="1" ht="18.95" customHeight="1">
      <c r="A32" s="193" t="str">
        <f t="shared" si="23"/>
        <v>녹막이페인트철재면,2회</v>
      </c>
      <c r="B32" s="327">
        <v>29</v>
      </c>
      <c r="C32" s="328" t="str">
        <f>일위대가!C289</f>
        <v>녹막이페인트</v>
      </c>
      <c r="D32" s="328" t="str">
        <f>일위대가!D289</f>
        <v>철재면,2회</v>
      </c>
      <c r="E32" s="329" t="s">
        <v>262</v>
      </c>
      <c r="F32" s="333">
        <f>일위대가!H289</f>
        <v>0</v>
      </c>
      <c r="G32" s="332"/>
      <c r="H32" s="333">
        <f>일위대가!J289</f>
        <v>0</v>
      </c>
      <c r="I32" s="332"/>
      <c r="J32" s="333">
        <f>일위대가!L289</f>
        <v>0</v>
      </c>
      <c r="K32" s="330"/>
      <c r="L32" s="330">
        <f t="shared" si="1"/>
        <v>0</v>
      </c>
      <c r="M32" s="330"/>
      <c r="N32" s="331"/>
    </row>
    <row r="33" spans="1:14" s="194" customFormat="1" ht="18.95" customHeight="1">
      <c r="A33" s="193" t="str">
        <f t="shared" ref="A33" si="24">C33&amp;D33</f>
        <v>PROJECTOR BRACKET천정형</v>
      </c>
      <c r="B33" s="327">
        <v>30</v>
      </c>
      <c r="C33" s="334" t="str">
        <f>일위대가!C300</f>
        <v>PROJECTOR BRACKET</v>
      </c>
      <c r="D33" s="334" t="str">
        <f>일위대가!D300</f>
        <v>천정형</v>
      </c>
      <c r="E33" s="329" t="s">
        <v>414</v>
      </c>
      <c r="F33" s="279">
        <f>일위대가!H300</f>
        <v>0</v>
      </c>
      <c r="G33" s="236"/>
      <c r="H33" s="279">
        <f>일위대가!J300</f>
        <v>0</v>
      </c>
      <c r="I33" s="279"/>
      <c r="J33" s="279">
        <f>일위대가!L300</f>
        <v>0</v>
      </c>
      <c r="K33" s="279"/>
      <c r="L33" s="330">
        <f t="shared" si="1"/>
        <v>0</v>
      </c>
      <c r="M33" s="279"/>
      <c r="N33" s="335"/>
    </row>
    <row r="34" spans="1:14" s="194" customFormat="1" ht="18.95" customHeight="1">
      <c r="A34" s="193"/>
      <c r="B34" s="336"/>
      <c r="C34" s="334"/>
      <c r="D34" s="334"/>
      <c r="E34" s="329"/>
      <c r="F34" s="279"/>
      <c r="G34" s="236"/>
      <c r="H34" s="279"/>
      <c r="I34" s="236"/>
      <c r="J34" s="279"/>
      <c r="K34" s="279"/>
      <c r="L34" s="279"/>
      <c r="M34" s="279"/>
      <c r="N34" s="335"/>
    </row>
    <row r="35" spans="1:14" s="194" customFormat="1" ht="18.95" customHeight="1">
      <c r="A35" s="193"/>
      <c r="B35" s="543"/>
      <c r="C35" s="544"/>
      <c r="D35" s="544"/>
      <c r="E35" s="537"/>
      <c r="F35" s="542"/>
      <c r="G35" s="533"/>
      <c r="H35" s="542"/>
      <c r="I35" s="533"/>
      <c r="J35" s="542"/>
      <c r="K35" s="542"/>
      <c r="L35" s="542"/>
      <c r="M35" s="542"/>
      <c r="N35" s="545"/>
    </row>
    <row r="36" spans="1:14" s="194" customFormat="1" ht="18.95" customHeight="1">
      <c r="A36" s="193"/>
      <c r="B36" s="543"/>
      <c r="C36" s="544"/>
      <c r="D36" s="544"/>
      <c r="E36" s="537"/>
      <c r="F36" s="542"/>
      <c r="G36" s="533"/>
      <c r="H36" s="542"/>
      <c r="I36" s="533"/>
      <c r="J36" s="542"/>
      <c r="K36" s="542"/>
      <c r="L36" s="542"/>
      <c r="M36" s="542"/>
      <c r="N36" s="545"/>
    </row>
    <row r="37" spans="1:14" s="194" customFormat="1" ht="18.95" customHeight="1">
      <c r="A37" s="193"/>
      <c r="B37" s="543"/>
      <c r="C37" s="544"/>
      <c r="D37" s="544"/>
      <c r="E37" s="537"/>
      <c r="F37" s="542"/>
      <c r="G37" s="533"/>
      <c r="H37" s="542"/>
      <c r="I37" s="533"/>
      <c r="J37" s="542"/>
      <c r="K37" s="542"/>
      <c r="L37" s="542"/>
      <c r="M37" s="542"/>
      <c r="N37" s="545"/>
    </row>
    <row r="38" spans="1:14" s="194" customFormat="1" ht="18.95" customHeight="1">
      <c r="A38" s="193"/>
      <c r="B38" s="543"/>
      <c r="C38" s="544"/>
      <c r="D38" s="544"/>
      <c r="E38" s="537"/>
      <c r="F38" s="542"/>
      <c r="G38" s="533"/>
      <c r="H38" s="542"/>
      <c r="I38" s="533"/>
      <c r="J38" s="542"/>
      <c r="K38" s="542"/>
      <c r="L38" s="542"/>
      <c r="M38" s="542"/>
      <c r="N38" s="545"/>
    </row>
    <row r="39" spans="1:14" s="194" customFormat="1" ht="18.95" customHeight="1">
      <c r="A39" s="193"/>
      <c r="B39" s="543"/>
      <c r="C39" s="544"/>
      <c r="D39" s="544"/>
      <c r="E39" s="537"/>
      <c r="F39" s="542"/>
      <c r="G39" s="533"/>
      <c r="H39" s="542"/>
      <c r="I39" s="533"/>
      <c r="J39" s="542"/>
      <c r="K39" s="542"/>
      <c r="L39" s="542"/>
      <c r="M39" s="542"/>
      <c r="N39" s="545"/>
    </row>
    <row r="40" spans="1:14" s="194" customFormat="1" ht="18.95" customHeight="1">
      <c r="A40" s="193"/>
      <c r="B40" s="543"/>
      <c r="C40" s="544"/>
      <c r="D40" s="544"/>
      <c r="E40" s="537"/>
      <c r="F40" s="542"/>
      <c r="G40" s="533"/>
      <c r="H40" s="542"/>
      <c r="I40" s="533"/>
      <c r="J40" s="542"/>
      <c r="K40" s="542"/>
      <c r="L40" s="542"/>
      <c r="M40" s="542"/>
      <c r="N40" s="545"/>
    </row>
    <row r="41" spans="1:14" s="194" customFormat="1" ht="18.95" customHeight="1">
      <c r="A41" s="193"/>
      <c r="B41" s="543"/>
      <c r="C41" s="544"/>
      <c r="D41" s="544"/>
      <c r="E41" s="537"/>
      <c r="F41" s="542"/>
      <c r="G41" s="533"/>
      <c r="H41" s="542"/>
      <c r="I41" s="533"/>
      <c r="J41" s="542"/>
      <c r="K41" s="542"/>
      <c r="L41" s="542"/>
      <c r="M41" s="542"/>
      <c r="N41" s="545"/>
    </row>
    <row r="42" spans="1:14" s="194" customFormat="1" ht="18.95" customHeight="1">
      <c r="A42" s="193"/>
      <c r="B42" s="543"/>
      <c r="C42" s="544"/>
      <c r="D42" s="544"/>
      <c r="E42" s="537"/>
      <c r="F42" s="542"/>
      <c r="G42" s="533"/>
      <c r="H42" s="542"/>
      <c r="I42" s="533"/>
      <c r="J42" s="542"/>
      <c r="K42" s="542"/>
      <c r="L42" s="542"/>
      <c r="M42" s="542"/>
      <c r="N42" s="545"/>
    </row>
    <row r="43" spans="1:14" s="194" customFormat="1" ht="18.95" customHeight="1">
      <c r="A43" s="193"/>
      <c r="B43" s="543"/>
      <c r="C43" s="544"/>
      <c r="D43" s="544"/>
      <c r="E43" s="537"/>
      <c r="F43" s="542"/>
      <c r="G43" s="533"/>
      <c r="H43" s="542"/>
      <c r="I43" s="533"/>
      <c r="J43" s="542"/>
      <c r="K43" s="542"/>
      <c r="L43" s="542"/>
      <c r="M43" s="542"/>
      <c r="N43" s="545"/>
    </row>
    <row r="44" spans="1:14" s="194" customFormat="1" ht="18.95" customHeight="1">
      <c r="A44" s="193"/>
      <c r="B44" s="543"/>
      <c r="C44" s="544"/>
      <c r="D44" s="544"/>
      <c r="E44" s="537"/>
      <c r="F44" s="542"/>
      <c r="G44" s="533"/>
      <c r="H44" s="542"/>
      <c r="I44" s="533"/>
      <c r="J44" s="542"/>
      <c r="K44" s="542"/>
      <c r="L44" s="542"/>
      <c r="M44" s="542"/>
      <c r="N44" s="545"/>
    </row>
    <row r="45" spans="1:14" s="194" customFormat="1" ht="18.95" customHeight="1">
      <c r="A45" s="193"/>
      <c r="B45" s="336"/>
      <c r="C45" s="334"/>
      <c r="D45" s="334"/>
      <c r="E45" s="206"/>
      <c r="F45" s="279"/>
      <c r="G45" s="236"/>
      <c r="H45" s="279"/>
      <c r="I45" s="236"/>
      <c r="J45" s="279"/>
      <c r="K45" s="279"/>
      <c r="L45" s="279"/>
      <c r="M45" s="279"/>
      <c r="N45" s="335"/>
    </row>
    <row r="46" spans="1:14" s="194" customFormat="1" ht="18.95" customHeight="1">
      <c r="A46" s="193"/>
      <c r="B46" s="336"/>
      <c r="C46" s="334"/>
      <c r="D46" s="334"/>
      <c r="E46" s="206"/>
      <c r="F46" s="279"/>
      <c r="G46" s="236"/>
      <c r="H46" s="279"/>
      <c r="I46" s="236"/>
      <c r="J46" s="279"/>
      <c r="K46" s="279"/>
      <c r="L46" s="279"/>
      <c r="M46" s="279"/>
      <c r="N46" s="335"/>
    </row>
  </sheetData>
  <mergeCells count="10">
    <mergeCell ref="L2:M2"/>
    <mergeCell ref="C2:C3"/>
    <mergeCell ref="N2:N3"/>
    <mergeCell ref="B1:M1"/>
    <mergeCell ref="B2:B3"/>
    <mergeCell ref="E2:E3"/>
    <mergeCell ref="F2:G2"/>
    <mergeCell ref="H2:I2"/>
    <mergeCell ref="J2:K2"/>
    <mergeCell ref="D2:D3"/>
  </mergeCells>
  <phoneticPr fontId="14" type="noConversion"/>
  <printOptions horizontalCentered="1"/>
  <pageMargins left="0.51181102362204722" right="0.55118110236220474" top="0.74803149606299213" bottom="0.59055118110236227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1"/>
  <sheetViews>
    <sheetView view="pageBreakPreview" zoomScaleNormal="100" zoomScaleSheetLayoutView="100" workbookViewId="0">
      <pane ySplit="4" topLeftCell="A5" activePane="bottomLeft" state="frozen"/>
      <selection activeCell="B93" sqref="A93:XFD93"/>
      <selection pane="bottomLeft" activeCell="L21" sqref="L21"/>
    </sheetView>
  </sheetViews>
  <sheetFormatPr defaultColWidth="8.88671875" defaultRowHeight="11.25"/>
  <cols>
    <col min="1" max="1" width="7.88671875" style="14" hidden="1" customWidth="1"/>
    <col min="2" max="2" width="10.77734375" style="15" customWidth="1"/>
    <col min="3" max="3" width="21.88671875" style="15" customWidth="1"/>
    <col min="4" max="4" width="18.88671875" style="16" customWidth="1"/>
    <col min="5" max="5" width="5.77734375" style="16" customWidth="1"/>
    <col min="6" max="6" width="6.77734375" style="87" customWidth="1"/>
    <col min="7" max="7" width="9.77734375" style="88" customWidth="1"/>
    <col min="8" max="8" width="10.44140625" style="85" customWidth="1"/>
    <col min="9" max="9" width="9.77734375" style="88" customWidth="1"/>
    <col min="10" max="10" width="10.44140625" style="85" customWidth="1"/>
    <col min="11" max="11" width="9.77734375" style="85" customWidth="1"/>
    <col min="12" max="12" width="10.44140625" style="85" customWidth="1"/>
    <col min="13" max="13" width="9.77734375" style="85" customWidth="1"/>
    <col min="14" max="14" width="10.44140625" style="85" customWidth="1"/>
    <col min="15" max="15" width="11" style="89" customWidth="1"/>
    <col min="16" max="16384" width="8.88671875" style="15"/>
  </cols>
  <sheetData>
    <row r="1" spans="1:15" ht="26.25" customHeight="1">
      <c r="B1" s="629" t="s">
        <v>126</v>
      </c>
      <c r="C1" s="629"/>
      <c r="D1" s="629"/>
      <c r="E1" s="629"/>
      <c r="F1" s="630"/>
      <c r="G1" s="631"/>
      <c r="H1" s="632"/>
      <c r="I1" s="631"/>
      <c r="J1" s="632"/>
      <c r="K1" s="632"/>
      <c r="L1" s="632"/>
      <c r="M1" s="632"/>
      <c r="N1" s="632"/>
      <c r="O1" s="629"/>
    </row>
    <row r="3" spans="1:15" s="31" customFormat="1" ht="15" customHeight="1">
      <c r="A3" s="32" t="str">
        <f t="shared" ref="A3:A11" si="0">CONCATENATE(C3,D3)</f>
        <v>명       칭규     격</v>
      </c>
      <c r="B3" s="633" t="s">
        <v>151</v>
      </c>
      <c r="C3" s="635" t="s">
        <v>4</v>
      </c>
      <c r="D3" s="635" t="s">
        <v>10</v>
      </c>
      <c r="E3" s="635" t="s">
        <v>124</v>
      </c>
      <c r="F3" s="637" t="s">
        <v>129</v>
      </c>
      <c r="G3" s="639" t="s">
        <v>146</v>
      </c>
      <c r="H3" s="640"/>
      <c r="I3" s="639" t="s">
        <v>140</v>
      </c>
      <c r="J3" s="640"/>
      <c r="K3" s="640" t="s">
        <v>141</v>
      </c>
      <c r="L3" s="640"/>
      <c r="M3" s="640" t="s">
        <v>147</v>
      </c>
      <c r="N3" s="640"/>
      <c r="O3" s="641" t="s">
        <v>11</v>
      </c>
    </row>
    <row r="4" spans="1:15" s="31" customFormat="1" ht="15" customHeight="1">
      <c r="A4" s="32" t="str">
        <f t="shared" si="0"/>
        <v/>
      </c>
      <c r="B4" s="634"/>
      <c r="C4" s="636"/>
      <c r="D4" s="636"/>
      <c r="E4" s="636"/>
      <c r="F4" s="638"/>
      <c r="G4" s="438" t="s">
        <v>148</v>
      </c>
      <c r="H4" s="439" t="s">
        <v>136</v>
      </c>
      <c r="I4" s="438" t="s">
        <v>150</v>
      </c>
      <c r="J4" s="439" t="s">
        <v>9</v>
      </c>
      <c r="K4" s="439" t="s">
        <v>148</v>
      </c>
      <c r="L4" s="439" t="s">
        <v>9</v>
      </c>
      <c r="M4" s="439" t="s">
        <v>148</v>
      </c>
      <c r="N4" s="439" t="s">
        <v>9</v>
      </c>
      <c r="O4" s="642"/>
    </row>
    <row r="5" spans="1:15" s="205" customFormat="1" ht="18" customHeight="1">
      <c r="A5" s="197" t="str">
        <f t="shared" si="0"/>
        <v>일위대가</v>
      </c>
      <c r="B5" s="198"/>
      <c r="C5" s="199" t="s">
        <v>478</v>
      </c>
      <c r="D5" s="200"/>
      <c r="E5" s="201"/>
      <c r="F5" s="202"/>
      <c r="G5" s="203"/>
      <c r="H5" s="203"/>
      <c r="I5" s="203"/>
      <c r="J5" s="203"/>
      <c r="K5" s="204"/>
      <c r="L5" s="204"/>
      <c r="M5" s="203"/>
      <c r="N5" s="203"/>
      <c r="O5" s="196"/>
    </row>
    <row r="6" spans="1:15" s="217" customFormat="1" ht="18" customHeight="1">
      <c r="A6" s="178" t="str">
        <f t="shared" si="0"/>
        <v>먹매김구조부</v>
      </c>
      <c r="B6" s="213">
        <v>1</v>
      </c>
      <c r="C6" s="435" t="s">
        <v>292</v>
      </c>
      <c r="D6" s="435" t="s">
        <v>293</v>
      </c>
      <c r="E6" s="214" t="s">
        <v>262</v>
      </c>
      <c r="F6" s="435"/>
      <c r="G6" s="214"/>
      <c r="H6" s="215">
        <f>H9</f>
        <v>0</v>
      </c>
      <c r="I6" s="215"/>
      <c r="J6" s="215">
        <f>J9</f>
        <v>0</v>
      </c>
      <c r="K6" s="215"/>
      <c r="L6" s="215">
        <f>L9</f>
        <v>0</v>
      </c>
      <c r="M6" s="215"/>
      <c r="N6" s="215">
        <f>N9</f>
        <v>0</v>
      </c>
      <c r="O6" s="216" t="s">
        <v>294</v>
      </c>
    </row>
    <row r="7" spans="1:15" s="217" customFormat="1" ht="18" customHeight="1">
      <c r="A7" s="178" t="str">
        <f t="shared" si="0"/>
        <v>건축목공일반</v>
      </c>
      <c r="B7" s="218"/>
      <c r="C7" s="218" t="s">
        <v>295</v>
      </c>
      <c r="D7" s="218" t="s">
        <v>296</v>
      </c>
      <c r="E7" s="210" t="s">
        <v>309</v>
      </c>
      <c r="F7" s="219">
        <v>5.0000000000000001E-3</v>
      </c>
      <c r="G7" s="220"/>
      <c r="H7" s="221">
        <f>INT(F7*G7)</f>
        <v>0</v>
      </c>
      <c r="I7" s="222">
        <f>VLOOKUP($C7,공사노임!$A:$I,8,0)</f>
        <v>0</v>
      </c>
      <c r="J7" s="221">
        <f>INT(F7*I7)</f>
        <v>0</v>
      </c>
      <c r="K7" s="223"/>
      <c r="L7" s="221">
        <f>INT(F7*K7)</f>
        <v>0</v>
      </c>
      <c r="M7" s="221">
        <f>SUM(G7,I7,K7)</f>
        <v>0</v>
      </c>
      <c r="N7" s="221">
        <f>INT(F7*M7)</f>
        <v>0</v>
      </c>
      <c r="O7" s="224">
        <f>VLOOKUP($C7,공사노임!$A:$I,2,0)</f>
        <v>1023</v>
      </c>
    </row>
    <row r="8" spans="1:15" s="217" customFormat="1" ht="18" customHeight="1">
      <c r="A8" s="178" t="str">
        <f t="shared" si="0"/>
        <v/>
      </c>
      <c r="B8" s="225"/>
      <c r="C8" s="225"/>
      <c r="D8" s="210"/>
      <c r="E8" s="210"/>
      <c r="F8" s="219"/>
      <c r="G8" s="220"/>
      <c r="H8" s="220"/>
      <c r="I8" s="220"/>
      <c r="J8" s="220"/>
      <c r="K8" s="220"/>
      <c r="L8" s="220"/>
      <c r="M8" s="220"/>
      <c r="N8" s="220"/>
      <c r="O8" s="226"/>
    </row>
    <row r="9" spans="1:15" s="217" customFormat="1" ht="18" customHeight="1">
      <c r="A9" s="178" t="str">
        <f t="shared" si="0"/>
        <v>소계</v>
      </c>
      <c r="B9" s="435"/>
      <c r="C9" s="435" t="s">
        <v>267</v>
      </c>
      <c r="D9" s="214"/>
      <c r="E9" s="214"/>
      <c r="F9" s="227"/>
      <c r="G9" s="228"/>
      <c r="H9" s="220">
        <f>SUM(H7:H8)</f>
        <v>0</v>
      </c>
      <c r="I9" s="220"/>
      <c r="J9" s="220">
        <f>SUM(J7:J8)</f>
        <v>0</v>
      </c>
      <c r="K9" s="220"/>
      <c r="L9" s="220">
        <f>SUM(L7:L8)</f>
        <v>0</v>
      </c>
      <c r="M9" s="220"/>
      <c r="N9" s="220">
        <f>SUM(N7:N8)</f>
        <v>0</v>
      </c>
      <c r="O9" s="229"/>
    </row>
    <row r="10" spans="1:15" s="217" customFormat="1" ht="18" customHeight="1">
      <c r="A10" s="178"/>
      <c r="B10" s="435"/>
      <c r="C10" s="435"/>
      <c r="D10" s="214"/>
      <c r="E10" s="214"/>
      <c r="F10" s="227"/>
      <c r="G10" s="228"/>
      <c r="H10" s="220"/>
      <c r="I10" s="220"/>
      <c r="J10" s="220"/>
      <c r="K10" s="220"/>
      <c r="L10" s="220"/>
      <c r="M10" s="220"/>
      <c r="N10" s="220"/>
      <c r="O10" s="229"/>
    </row>
    <row r="11" spans="1:15" s="217" customFormat="1" ht="18" customHeight="1">
      <c r="A11" s="178" t="str">
        <f t="shared" si="0"/>
        <v/>
      </c>
      <c r="B11" s="225"/>
      <c r="C11" s="225"/>
      <c r="D11" s="210"/>
      <c r="E11" s="210"/>
      <c r="F11" s="230"/>
      <c r="G11" s="231"/>
      <c r="H11" s="231"/>
      <c r="I11" s="231"/>
      <c r="J11" s="231"/>
      <c r="K11" s="231"/>
      <c r="L11" s="231"/>
      <c r="M11" s="231"/>
      <c r="N11" s="231"/>
      <c r="O11" s="226"/>
    </row>
    <row r="12" spans="1:15" s="217" customFormat="1" ht="18" customHeight="1">
      <c r="A12" s="178" t="str">
        <f t="shared" ref="A12:A25" si="1">CONCATENATE(C12,D12)</f>
        <v>건축물보양바닥</v>
      </c>
      <c r="B12" s="213">
        <f>B6+1</f>
        <v>2</v>
      </c>
      <c r="C12" s="233" t="s">
        <v>259</v>
      </c>
      <c r="D12" s="234" t="s">
        <v>297</v>
      </c>
      <c r="E12" s="214" t="s">
        <v>262</v>
      </c>
      <c r="F12" s="230"/>
      <c r="G12" s="214"/>
      <c r="H12" s="215">
        <f>H18</f>
        <v>0</v>
      </c>
      <c r="I12" s="215"/>
      <c r="J12" s="215">
        <f>J18</f>
        <v>0</v>
      </c>
      <c r="K12" s="215"/>
      <c r="L12" s="215">
        <f>L18</f>
        <v>0</v>
      </c>
      <c r="M12" s="215"/>
      <c r="N12" s="215">
        <f>N18</f>
        <v>0</v>
      </c>
      <c r="O12" s="216" t="s">
        <v>298</v>
      </c>
    </row>
    <row r="13" spans="1:15" s="217" customFormat="1" ht="18" customHeight="1">
      <c r="A13" s="178" t="str">
        <f t="shared" si="1"/>
        <v>골판지S-1</v>
      </c>
      <c r="B13" s="218"/>
      <c r="C13" s="218" t="s">
        <v>362</v>
      </c>
      <c r="D13" s="218" t="s">
        <v>363</v>
      </c>
      <c r="E13" s="210" t="s">
        <v>364</v>
      </c>
      <c r="F13" s="219">
        <v>1.1000000000000001</v>
      </c>
      <c r="G13" s="220">
        <f>VLOOKUP($A13,단가표!$A:$O,14,FALSE)</f>
        <v>0</v>
      </c>
      <c r="H13" s="221">
        <f>INT(F13*G13)</f>
        <v>0</v>
      </c>
      <c r="I13" s="222"/>
      <c r="J13" s="221">
        <f>INT(F13*I13)</f>
        <v>0</v>
      </c>
      <c r="K13" s="223"/>
      <c r="L13" s="221">
        <f>INT(F13*K13)</f>
        <v>0</v>
      </c>
      <c r="M13" s="221">
        <f>SUM(G13,I13,K13)</f>
        <v>0</v>
      </c>
      <c r="N13" s="221">
        <f>INT(F13*M13)</f>
        <v>0</v>
      </c>
      <c r="O13" s="224" t="str">
        <f>"단가표"&amp;VLOOKUP($A13,단가표!$A:$B,2,FALSE)</f>
        <v>단가표45</v>
      </c>
    </row>
    <row r="14" spans="1:15" s="217" customFormat="1" ht="18" customHeight="1">
      <c r="A14" s="178" t="str">
        <f t="shared" si="1"/>
        <v>PE필름T=0.1*1800</v>
      </c>
      <c r="B14" s="218"/>
      <c r="C14" s="218" t="s">
        <v>365</v>
      </c>
      <c r="D14" s="218" t="s">
        <v>366</v>
      </c>
      <c r="E14" s="210" t="s">
        <v>261</v>
      </c>
      <c r="F14" s="219">
        <v>1.1000000000000001</v>
      </c>
      <c r="G14" s="220">
        <f>VLOOKUP($A14,단가표!$A:$O,14,FALSE)</f>
        <v>0</v>
      </c>
      <c r="H14" s="221">
        <f>INT(F14*G14)</f>
        <v>0</v>
      </c>
      <c r="I14" s="222"/>
      <c r="J14" s="221">
        <f>INT(F14*I14)</f>
        <v>0</v>
      </c>
      <c r="K14" s="223"/>
      <c r="L14" s="221">
        <f>INT(F14*K14)</f>
        <v>0</v>
      </c>
      <c r="M14" s="221">
        <f>SUM(G14,I14,K14)</f>
        <v>0</v>
      </c>
      <c r="N14" s="221">
        <f>INT(F14*M14)</f>
        <v>0</v>
      </c>
      <c r="O14" s="224" t="str">
        <f>"단가표"&amp;VLOOKUP($A14,단가표!$A:$B,2,FALSE)</f>
        <v>단가표43</v>
      </c>
    </row>
    <row r="15" spans="1:15" s="217" customFormat="1" ht="18" customHeight="1">
      <c r="A15" s="178" t="str">
        <f t="shared" si="1"/>
        <v>마스킹테이프50*40m</v>
      </c>
      <c r="B15" s="218"/>
      <c r="C15" s="218" t="s">
        <v>367</v>
      </c>
      <c r="D15" s="218" t="s">
        <v>299</v>
      </c>
      <c r="E15" s="210" t="s">
        <v>268</v>
      </c>
      <c r="F15" s="219">
        <v>1.52</v>
      </c>
      <c r="G15" s="220">
        <f>VLOOKUP($A15,단가표!$A:$O,14,FALSE)</f>
        <v>0</v>
      </c>
      <c r="H15" s="221">
        <f>INT(F15*G15)</f>
        <v>0</v>
      </c>
      <c r="I15" s="222"/>
      <c r="J15" s="221">
        <f>INT(F15*I15)</f>
        <v>0</v>
      </c>
      <c r="K15" s="223"/>
      <c r="L15" s="221">
        <f>INT(F15*K15)</f>
        <v>0</v>
      </c>
      <c r="M15" s="221">
        <f>SUM(G15,I15,K15)</f>
        <v>0</v>
      </c>
      <c r="N15" s="221">
        <f>INT(F15*M15)</f>
        <v>0</v>
      </c>
      <c r="O15" s="224" t="str">
        <f>"단가표"&amp;VLOOKUP($A15,단가표!$A:$B,2,FALSE)</f>
        <v>단가표44</v>
      </c>
    </row>
    <row r="16" spans="1:15" s="217" customFormat="1" ht="18" customHeight="1">
      <c r="A16" s="178" t="str">
        <f t="shared" si="1"/>
        <v>보통인부</v>
      </c>
      <c r="B16" s="218"/>
      <c r="C16" s="218" t="s">
        <v>361</v>
      </c>
      <c r="D16" s="218"/>
      <c r="E16" s="210" t="s">
        <v>309</v>
      </c>
      <c r="F16" s="219">
        <v>0.01</v>
      </c>
      <c r="G16" s="220"/>
      <c r="H16" s="221">
        <f>INT(F16*G16)</f>
        <v>0</v>
      </c>
      <c r="I16" s="222">
        <f>VLOOKUP($C16,공사노임!$A:$I,8,0)</f>
        <v>0</v>
      </c>
      <c r="J16" s="221">
        <f>INT(F16*I16)</f>
        <v>0</v>
      </c>
      <c r="K16" s="223"/>
      <c r="L16" s="221">
        <f>INT(F16*K16)</f>
        <v>0</v>
      </c>
      <c r="M16" s="221">
        <f>SUM(G16,I16,K16)</f>
        <v>0</v>
      </c>
      <c r="N16" s="221">
        <f>INT(F16*M16)</f>
        <v>0</v>
      </c>
      <c r="O16" s="224">
        <f>VLOOKUP($C16,공사노임!$A:$I,2,0)</f>
        <v>1002</v>
      </c>
    </row>
    <row r="17" spans="1:16" s="217" customFormat="1" ht="18" customHeight="1">
      <c r="A17" s="178" t="str">
        <f t="shared" si="1"/>
        <v/>
      </c>
      <c r="B17" s="225"/>
      <c r="C17" s="225"/>
      <c r="D17" s="210"/>
      <c r="E17" s="210"/>
      <c r="F17" s="230"/>
      <c r="G17" s="220"/>
      <c r="H17" s="220"/>
      <c r="I17" s="220"/>
      <c r="J17" s="220"/>
      <c r="K17" s="220"/>
      <c r="L17" s="232"/>
      <c r="M17" s="220"/>
      <c r="N17" s="220"/>
      <c r="O17" s="226"/>
    </row>
    <row r="18" spans="1:16" s="217" customFormat="1" ht="18" customHeight="1">
      <c r="A18" s="178" t="str">
        <f t="shared" si="1"/>
        <v>소계</v>
      </c>
      <c r="B18" s="435"/>
      <c r="C18" s="435" t="s">
        <v>267</v>
      </c>
      <c r="D18" s="214"/>
      <c r="E18" s="214"/>
      <c r="F18" s="227"/>
      <c r="G18" s="228"/>
      <c r="H18" s="221">
        <f>SUM(H13:H17)</f>
        <v>0</v>
      </c>
      <c r="I18" s="231"/>
      <c r="J18" s="221">
        <f>SUM(J13:J17)</f>
        <v>0</v>
      </c>
      <c r="K18" s="220"/>
      <c r="L18" s="221">
        <f>SUM(L13:L17)</f>
        <v>0</v>
      </c>
      <c r="M18" s="231"/>
      <c r="N18" s="221">
        <f>SUM(N13:N17)</f>
        <v>0</v>
      </c>
      <c r="O18" s="229"/>
    </row>
    <row r="19" spans="1:16" s="217" customFormat="1" ht="18" customHeight="1">
      <c r="A19" s="178"/>
      <c r="B19" s="435"/>
      <c r="C19" s="435"/>
      <c r="D19" s="214"/>
      <c r="E19" s="214"/>
      <c r="F19" s="227"/>
      <c r="G19" s="228"/>
      <c r="H19" s="221"/>
      <c r="I19" s="231"/>
      <c r="J19" s="221"/>
      <c r="K19" s="220"/>
      <c r="L19" s="221"/>
      <c r="M19" s="231"/>
      <c r="N19" s="221"/>
      <c r="O19" s="229"/>
    </row>
    <row r="20" spans="1:16" s="217" customFormat="1" ht="18" customHeight="1">
      <c r="A20" s="178"/>
      <c r="B20" s="435"/>
      <c r="C20" s="435"/>
      <c r="D20" s="214"/>
      <c r="E20" s="214"/>
      <c r="F20" s="227"/>
      <c r="G20" s="228"/>
      <c r="H20" s="221"/>
      <c r="I20" s="231"/>
      <c r="J20" s="221"/>
      <c r="K20" s="220"/>
      <c r="L20" s="221"/>
      <c r="M20" s="231"/>
      <c r="N20" s="221"/>
      <c r="O20" s="229"/>
    </row>
    <row r="21" spans="1:16" s="217" customFormat="1" ht="18" customHeight="1">
      <c r="A21" s="178" t="str">
        <f t="shared" si="1"/>
        <v>건축물현장정리준공청소포함</v>
      </c>
      <c r="B21" s="213">
        <f>B12+1</f>
        <v>3</v>
      </c>
      <c r="C21" s="233" t="s">
        <v>286</v>
      </c>
      <c r="D21" s="233" t="s">
        <v>300</v>
      </c>
      <c r="E21" s="214" t="s">
        <v>262</v>
      </c>
      <c r="F21" s="230"/>
      <c r="G21" s="214"/>
      <c r="H21" s="215">
        <f>H25</f>
        <v>0</v>
      </c>
      <c r="I21" s="215"/>
      <c r="J21" s="215">
        <f>J25</f>
        <v>0</v>
      </c>
      <c r="K21" s="215"/>
      <c r="L21" s="215">
        <f>L25</f>
        <v>0</v>
      </c>
      <c r="M21" s="215"/>
      <c r="N21" s="215">
        <f>N25</f>
        <v>0</v>
      </c>
      <c r="O21" s="224" t="s">
        <v>479</v>
      </c>
    </row>
    <row r="22" spans="1:16" s="217" customFormat="1" ht="18" customHeight="1">
      <c r="A22" s="178" t="str">
        <f t="shared" si="1"/>
        <v>보통인부</v>
      </c>
      <c r="B22" s="218"/>
      <c r="C22" s="218" t="s">
        <v>361</v>
      </c>
      <c r="D22" s="218"/>
      <c r="E22" s="210" t="s">
        <v>309</v>
      </c>
      <c r="F22" s="219">
        <v>3.5000000000000003E-2</v>
      </c>
      <c r="G22" s="220"/>
      <c r="H22" s="221">
        <f>INT(F22*G22)</f>
        <v>0</v>
      </c>
      <c r="I22" s="222">
        <f>VLOOKUP($C22,공사노임!$A:$I,8,0)</f>
        <v>0</v>
      </c>
      <c r="J22" s="221">
        <f>INT(F22*I22)</f>
        <v>0</v>
      </c>
      <c r="K22" s="223"/>
      <c r="L22" s="221">
        <f>INT(F22*K22)</f>
        <v>0</v>
      </c>
      <c r="M22" s="221">
        <f>SUM(G22,I22,K22)</f>
        <v>0</v>
      </c>
      <c r="N22" s="221">
        <f>INT(F22*M22)</f>
        <v>0</v>
      </c>
      <c r="O22" s="224">
        <f>VLOOKUP($C22,공사노임!$A:$I,2,0)</f>
        <v>1002</v>
      </c>
    </row>
    <row r="23" spans="1:16" s="217" customFormat="1" ht="18" customHeight="1">
      <c r="A23" s="178" t="str">
        <f t="shared" si="1"/>
        <v>청소용소모품노무비의 3%</v>
      </c>
      <c r="B23" s="218"/>
      <c r="C23" s="218" t="s">
        <v>368</v>
      </c>
      <c r="D23" s="218" t="s">
        <v>336</v>
      </c>
      <c r="E23" s="210" t="s">
        <v>163</v>
      </c>
      <c r="F23" s="219">
        <v>0.03</v>
      </c>
      <c r="G23" s="220">
        <f>J25</f>
        <v>0</v>
      </c>
      <c r="H23" s="221">
        <f>INT(F23*G23)</f>
        <v>0</v>
      </c>
      <c r="I23" s="222"/>
      <c r="J23" s="221">
        <f>INT(F23*I23)</f>
        <v>0</v>
      </c>
      <c r="K23" s="223"/>
      <c r="L23" s="221">
        <f>INT(F23*K23)</f>
        <v>0</v>
      </c>
      <c r="M23" s="221">
        <f>SUM(G23,I23,K23)</f>
        <v>0</v>
      </c>
      <c r="N23" s="221">
        <f>INT(F23*M23)</f>
        <v>0</v>
      </c>
      <c r="O23" s="224"/>
    </row>
    <row r="24" spans="1:16" s="217" customFormat="1" ht="18" customHeight="1">
      <c r="A24" s="178" t="str">
        <f t="shared" si="1"/>
        <v/>
      </c>
      <c r="B24" s="225"/>
      <c r="C24" s="225"/>
      <c r="D24" s="210"/>
      <c r="E24" s="210"/>
      <c r="F24" s="230"/>
      <c r="G24" s="221"/>
      <c r="H24" s="221"/>
      <c r="I24" s="221"/>
      <c r="J24" s="221"/>
      <c r="K24" s="221"/>
      <c r="L24" s="221"/>
      <c r="M24" s="221"/>
      <c r="N24" s="221"/>
      <c r="O24" s="226"/>
    </row>
    <row r="25" spans="1:16" s="217" customFormat="1" ht="18" customHeight="1">
      <c r="A25" s="178" t="str">
        <f t="shared" si="1"/>
        <v>소계</v>
      </c>
      <c r="B25" s="435"/>
      <c r="C25" s="435" t="s">
        <v>267</v>
      </c>
      <c r="D25" s="214"/>
      <c r="E25" s="214"/>
      <c r="F25" s="235"/>
      <c r="G25" s="232"/>
      <c r="H25" s="221">
        <f>SUM(H22:H24)</f>
        <v>0</v>
      </c>
      <c r="I25" s="223"/>
      <c r="J25" s="221">
        <f>SUM(J22:J24)</f>
        <v>0</v>
      </c>
      <c r="K25" s="221"/>
      <c r="L25" s="221">
        <f>SUM(L22:L24)</f>
        <v>0</v>
      </c>
      <c r="M25" s="223"/>
      <c r="N25" s="221">
        <f>SUM(N22:N24)</f>
        <v>0</v>
      </c>
      <c r="O25" s="229"/>
    </row>
    <row r="26" spans="1:16" s="217" customFormat="1" ht="18" customHeight="1">
      <c r="A26" s="178"/>
      <c r="B26" s="435"/>
      <c r="C26" s="435"/>
      <c r="D26" s="214"/>
      <c r="E26" s="214"/>
      <c r="F26" s="235"/>
      <c r="G26" s="232"/>
      <c r="H26" s="221"/>
      <c r="I26" s="223"/>
      <c r="J26" s="221"/>
      <c r="K26" s="221"/>
      <c r="L26" s="221"/>
      <c r="M26" s="223"/>
      <c r="N26" s="221"/>
      <c r="O26" s="229"/>
    </row>
    <row r="27" spans="1:16" s="217" customFormat="1" ht="18" customHeight="1">
      <c r="A27" s="178"/>
      <c r="B27" s="538"/>
      <c r="C27" s="538"/>
      <c r="D27" s="548"/>
      <c r="E27" s="548"/>
      <c r="F27" s="549"/>
      <c r="G27" s="541"/>
      <c r="H27" s="530"/>
      <c r="I27" s="533"/>
      <c r="J27" s="530"/>
      <c r="K27" s="530"/>
      <c r="L27" s="530"/>
      <c r="M27" s="533"/>
      <c r="N27" s="530"/>
      <c r="O27" s="550"/>
    </row>
    <row r="28" spans="1:16" s="272" customFormat="1" ht="18" customHeight="1">
      <c r="A28" s="178" t="str">
        <f t="shared" ref="A28:A36" si="2">CONCATENATE(C28,D28)</f>
        <v>목조 벽체틀(S)30*30, @450</v>
      </c>
      <c r="B28" s="237">
        <f>B21+1</f>
        <v>4</v>
      </c>
      <c r="C28" s="271" t="s">
        <v>763</v>
      </c>
      <c r="D28" s="238" t="s">
        <v>502</v>
      </c>
      <c r="E28" s="239" t="s">
        <v>262</v>
      </c>
      <c r="F28" s="233"/>
      <c r="G28" s="241"/>
      <c r="H28" s="242">
        <f>H35</f>
        <v>0</v>
      </c>
      <c r="I28" s="243"/>
      <c r="J28" s="244">
        <f>J35</f>
        <v>0</v>
      </c>
      <c r="K28" s="244"/>
      <c r="L28" s="243">
        <f>L35</f>
        <v>0</v>
      </c>
      <c r="M28" s="244"/>
      <c r="N28" s="244">
        <f>N35</f>
        <v>0</v>
      </c>
      <c r="O28" s="245" t="s">
        <v>762</v>
      </c>
      <c r="P28" s="246"/>
    </row>
    <row r="29" spans="1:16" s="217" customFormat="1" ht="18" customHeight="1">
      <c r="A29" s="178" t="str">
        <f t="shared" si="2"/>
        <v>목재라왕, 각재</v>
      </c>
      <c r="B29" s="218"/>
      <c r="C29" s="218" t="s">
        <v>372</v>
      </c>
      <c r="D29" s="180" t="s">
        <v>344</v>
      </c>
      <c r="E29" s="210" t="s">
        <v>272</v>
      </c>
      <c r="F29" s="219">
        <f>O36</f>
        <v>1.32</v>
      </c>
      <c r="G29" s="220">
        <f>VLOOKUP($A29,단가표!$A:$O,14,FALSE)</f>
        <v>0</v>
      </c>
      <c r="H29" s="221">
        <f>INT(F29*G29)</f>
        <v>0</v>
      </c>
      <c r="I29" s="222"/>
      <c r="J29" s="221">
        <f>INT(F29*I29)</f>
        <v>0</v>
      </c>
      <c r="K29" s="223"/>
      <c r="L29" s="221">
        <f>INT(F29*K29)</f>
        <v>0</v>
      </c>
      <c r="M29" s="221">
        <f>SUM(G29,I29,K29)</f>
        <v>0</v>
      </c>
      <c r="N29" s="221">
        <f>INT(F29*M29)</f>
        <v>0</v>
      </c>
      <c r="O29" s="224" t="str">
        <f>"단가표"&amp;VLOOKUP($A29,단가표!$A:$B,2,FALSE)</f>
        <v>단가표9</v>
      </c>
    </row>
    <row r="30" spans="1:16" s="217" customFormat="1" ht="18" customHeight="1">
      <c r="A30" s="178" t="str">
        <f t="shared" si="2"/>
        <v>잡재료및소모재료(못등)주재료비의 5%</v>
      </c>
      <c r="B30" s="218"/>
      <c r="C30" s="218" t="s">
        <v>373</v>
      </c>
      <c r="D30" s="218" t="s">
        <v>273</v>
      </c>
      <c r="E30" s="210" t="s">
        <v>163</v>
      </c>
      <c r="F30" s="219">
        <v>0.05</v>
      </c>
      <c r="G30" s="220">
        <f>SUM(H29)</f>
        <v>0</v>
      </c>
      <c r="H30" s="221">
        <f>INT(F30*G30)</f>
        <v>0</v>
      </c>
      <c r="I30" s="222"/>
      <c r="J30" s="221">
        <f>INT(F30*I30)</f>
        <v>0</v>
      </c>
      <c r="K30" s="223"/>
      <c r="L30" s="221">
        <f>INT(F30*K30)</f>
        <v>0</v>
      </c>
      <c r="M30" s="221">
        <f>SUM(G30,I30,K30)</f>
        <v>0</v>
      </c>
      <c r="N30" s="221">
        <f>INT(F30*M30)</f>
        <v>0</v>
      </c>
      <c r="O30" s="224"/>
    </row>
    <row r="31" spans="1:16" s="217" customFormat="1" ht="18" customHeight="1">
      <c r="A31" s="178" t="str">
        <f t="shared" si="2"/>
        <v>건축목공</v>
      </c>
      <c r="B31" s="218"/>
      <c r="C31" s="218" t="s">
        <v>295</v>
      </c>
      <c r="D31" s="218"/>
      <c r="E31" s="210" t="s">
        <v>309</v>
      </c>
      <c r="F31" s="219">
        <v>3.3000000000000002E-2</v>
      </c>
      <c r="G31" s="220"/>
      <c r="H31" s="221">
        <f>INT(F31*G31)</f>
        <v>0</v>
      </c>
      <c r="I31" s="222">
        <f>VLOOKUP($C31,공사노임!$A:$I,8,0)</f>
        <v>0</v>
      </c>
      <c r="J31" s="221">
        <f>INT(F31*I31)</f>
        <v>0</v>
      </c>
      <c r="K31" s="223"/>
      <c r="L31" s="221">
        <f>INT(F31*K31)</f>
        <v>0</v>
      </c>
      <c r="M31" s="221">
        <f>SUM(G31,I31,K31)</f>
        <v>0</v>
      </c>
      <c r="N31" s="221">
        <f>INT(F31*M31)</f>
        <v>0</v>
      </c>
      <c r="O31" s="224">
        <f>VLOOKUP($C31,공사노임!$A:$I,2,0)</f>
        <v>1023</v>
      </c>
    </row>
    <row r="32" spans="1:16" s="217" customFormat="1" ht="18" customHeight="1">
      <c r="A32" s="178" t="str">
        <f t="shared" si="2"/>
        <v>보통인부</v>
      </c>
      <c r="B32" s="218"/>
      <c r="C32" s="218" t="s">
        <v>361</v>
      </c>
      <c r="D32" s="218"/>
      <c r="E32" s="210" t="s">
        <v>309</v>
      </c>
      <c r="F32" s="219">
        <v>3.0000000000000001E-3</v>
      </c>
      <c r="G32" s="220"/>
      <c r="H32" s="221">
        <f>INT(F32*G32)</f>
        <v>0</v>
      </c>
      <c r="I32" s="222">
        <f>VLOOKUP($C32,공사노임!$A:$I,8,0)</f>
        <v>0</v>
      </c>
      <c r="J32" s="221">
        <f>INT(F32*I32)</f>
        <v>0</v>
      </c>
      <c r="K32" s="223"/>
      <c r="L32" s="221">
        <f>INT(F32*K32)</f>
        <v>0</v>
      </c>
      <c r="M32" s="221">
        <f>SUM(G32,I32,K32)</f>
        <v>0</v>
      </c>
      <c r="N32" s="221">
        <f>INT(F32*M32)</f>
        <v>0</v>
      </c>
      <c r="O32" s="224">
        <f>VLOOKUP($C32,공사노임!$A:$I,2,0)</f>
        <v>1002</v>
      </c>
    </row>
    <row r="33" spans="1:16" s="217" customFormat="1" ht="18" customHeight="1">
      <c r="A33" s="178" t="str">
        <f t="shared" si="2"/>
        <v>공구손료노무비의 2%</v>
      </c>
      <c r="B33" s="218"/>
      <c r="C33" s="218" t="s">
        <v>371</v>
      </c>
      <c r="D33" s="511" t="s">
        <v>377</v>
      </c>
      <c r="E33" s="210" t="s">
        <v>163</v>
      </c>
      <c r="F33" s="219">
        <v>0.02</v>
      </c>
      <c r="G33" s="220">
        <f>SUM(J31:J32)</f>
        <v>0</v>
      </c>
      <c r="H33" s="221">
        <f>INT(F33*G33)</f>
        <v>0</v>
      </c>
      <c r="I33" s="222"/>
      <c r="J33" s="221">
        <f>INT(F33*I33)</f>
        <v>0</v>
      </c>
      <c r="K33" s="223"/>
      <c r="L33" s="221">
        <f>INT(F33*K33)</f>
        <v>0</v>
      </c>
      <c r="M33" s="221">
        <f>SUM(G33,I33,K33)</f>
        <v>0</v>
      </c>
      <c r="N33" s="221">
        <f>INT(F33*M33)</f>
        <v>0</v>
      </c>
      <c r="O33" s="224"/>
    </row>
    <row r="34" spans="1:16" s="272" customFormat="1" ht="18" customHeight="1">
      <c r="A34" s="178" t="str">
        <f t="shared" si="2"/>
        <v/>
      </c>
      <c r="B34" s="247"/>
      <c r="C34" s="247"/>
      <c r="D34" s="248"/>
      <c r="E34" s="248"/>
      <c r="F34" s="249"/>
      <c r="G34" s="254"/>
      <c r="H34" s="254"/>
      <c r="I34" s="254"/>
      <c r="J34" s="254"/>
      <c r="K34" s="254"/>
      <c r="L34" s="254"/>
      <c r="M34" s="254"/>
      <c r="N34" s="254"/>
      <c r="O34" s="251"/>
      <c r="P34" s="246"/>
    </row>
    <row r="35" spans="1:16" s="272" customFormat="1" ht="18" customHeight="1">
      <c r="A35" s="178" t="str">
        <f t="shared" si="2"/>
        <v>소계</v>
      </c>
      <c r="B35" s="233"/>
      <c r="C35" s="233" t="s">
        <v>267</v>
      </c>
      <c r="D35" s="239"/>
      <c r="E35" s="239"/>
      <c r="F35" s="252"/>
      <c r="G35" s="253"/>
      <c r="H35" s="254">
        <f>SUM(H29:H34)</f>
        <v>0</v>
      </c>
      <c r="I35" s="254"/>
      <c r="J35" s="254">
        <f>SUM(J29:J34)</f>
        <v>0</v>
      </c>
      <c r="K35" s="254"/>
      <c r="L35" s="221">
        <f>SUM(L29:L34)</f>
        <v>0</v>
      </c>
      <c r="M35" s="254"/>
      <c r="N35" s="254">
        <f>SUM(N29:N34)</f>
        <v>0</v>
      </c>
      <c r="O35" s="255"/>
      <c r="P35" s="246"/>
    </row>
    <row r="36" spans="1:16" s="272" customFormat="1" ht="18" customHeight="1">
      <c r="A36" s="178" t="str">
        <f t="shared" si="2"/>
        <v>※ 목재 (@450); 0.03*0.03*(1/0.45*2)*300*1.1=</v>
      </c>
      <c r="B36" s="273"/>
      <c r="C36" s="273"/>
      <c r="D36" s="643" t="s">
        <v>416</v>
      </c>
      <c r="E36" s="643"/>
      <c r="F36" s="643"/>
      <c r="G36" s="643"/>
      <c r="H36" s="643"/>
      <c r="I36" s="274"/>
      <c r="J36" s="257"/>
      <c r="K36" s="253"/>
      <c r="L36" s="253"/>
      <c r="M36" s="274"/>
      <c r="N36" s="257"/>
      <c r="O36" s="275">
        <f>ROUNDDOWN(0.03*0.03*(1/0.45*2)*300*1.1,3)</f>
        <v>1.32</v>
      </c>
      <c r="P36" s="246"/>
    </row>
    <row r="37" spans="1:16" s="272" customFormat="1" ht="18" customHeight="1">
      <c r="A37" s="178" t="str">
        <f t="shared" ref="A37:A48" si="3">CONCATENATE(C37,D37)</f>
        <v>목조 벽체틀(R)30*30, @450</v>
      </c>
      <c r="B37" s="237">
        <f>B28+1</f>
        <v>5</v>
      </c>
      <c r="C37" s="271" t="s">
        <v>764</v>
      </c>
      <c r="D37" s="238" t="s">
        <v>502</v>
      </c>
      <c r="E37" s="239" t="s">
        <v>262</v>
      </c>
      <c r="F37" s="474"/>
      <c r="G37" s="241"/>
      <c r="H37" s="242">
        <f>H44</f>
        <v>0</v>
      </c>
      <c r="I37" s="243"/>
      <c r="J37" s="244">
        <f>J44</f>
        <v>0</v>
      </c>
      <c r="K37" s="244"/>
      <c r="L37" s="243">
        <f>L44</f>
        <v>0</v>
      </c>
      <c r="M37" s="244"/>
      <c r="N37" s="244">
        <f>N44</f>
        <v>0</v>
      </c>
      <c r="O37" s="245" t="s">
        <v>762</v>
      </c>
      <c r="P37" s="246"/>
    </row>
    <row r="38" spans="1:16" s="217" customFormat="1" ht="18" customHeight="1">
      <c r="A38" s="178" t="str">
        <f t="shared" si="3"/>
        <v>목재라왕, 각재</v>
      </c>
      <c r="B38" s="476"/>
      <c r="C38" s="476" t="s">
        <v>372</v>
      </c>
      <c r="D38" s="180" t="s">
        <v>344</v>
      </c>
      <c r="E38" s="210" t="s">
        <v>272</v>
      </c>
      <c r="F38" s="219">
        <f>O45</f>
        <v>1.44</v>
      </c>
      <c r="G38" s="220">
        <f>VLOOKUP($A38,단가표!$A:$O,14,FALSE)</f>
        <v>0</v>
      </c>
      <c r="H38" s="221">
        <f>INT(F38*G38)</f>
        <v>0</v>
      </c>
      <c r="I38" s="222"/>
      <c r="J38" s="221">
        <f>INT(F38*I38)</f>
        <v>0</v>
      </c>
      <c r="K38" s="223"/>
      <c r="L38" s="221">
        <f>INT(F38*K38)</f>
        <v>0</v>
      </c>
      <c r="M38" s="221">
        <f>SUM(G38,I38,K38)</f>
        <v>0</v>
      </c>
      <c r="N38" s="221">
        <f>INT(F38*M38)</f>
        <v>0</v>
      </c>
      <c r="O38" s="224" t="str">
        <f>"단가표"&amp;VLOOKUP($A38,단가표!$A:$B,2,FALSE)</f>
        <v>단가표9</v>
      </c>
    </row>
    <row r="39" spans="1:16" s="217" customFormat="1" ht="18" customHeight="1">
      <c r="A39" s="178" t="str">
        <f t="shared" si="3"/>
        <v>잡재료및소모재료(못등)주재료비의 5%</v>
      </c>
      <c r="B39" s="476"/>
      <c r="C39" s="476" t="s">
        <v>373</v>
      </c>
      <c r="D39" s="476" t="s">
        <v>273</v>
      </c>
      <c r="E39" s="210" t="s">
        <v>163</v>
      </c>
      <c r="F39" s="219">
        <v>0.05</v>
      </c>
      <c r="G39" s="220">
        <f>SUM(H38)</f>
        <v>0</v>
      </c>
      <c r="H39" s="221">
        <f>INT(F39*G39)</f>
        <v>0</v>
      </c>
      <c r="I39" s="222"/>
      <c r="J39" s="221">
        <f>INT(F39*I39)</f>
        <v>0</v>
      </c>
      <c r="K39" s="223"/>
      <c r="L39" s="221">
        <f>INT(F39*K39)</f>
        <v>0</v>
      </c>
      <c r="M39" s="221">
        <f>SUM(G39,I39,K39)</f>
        <v>0</v>
      </c>
      <c r="N39" s="221">
        <f>INT(F39*M39)</f>
        <v>0</v>
      </c>
      <c r="O39" s="224"/>
    </row>
    <row r="40" spans="1:16" s="217" customFormat="1" ht="18" customHeight="1">
      <c r="A40" s="178" t="str">
        <f t="shared" si="3"/>
        <v>건축목공</v>
      </c>
      <c r="B40" s="476"/>
      <c r="C40" s="476" t="s">
        <v>295</v>
      </c>
      <c r="D40" s="476"/>
      <c r="E40" s="210" t="s">
        <v>309</v>
      </c>
      <c r="F40" s="219">
        <f>ROUNDDOWN(0.033*1.2,3)</f>
        <v>3.9E-2</v>
      </c>
      <c r="G40" s="220"/>
      <c r="H40" s="221">
        <f>INT(F40*G40)</f>
        <v>0</v>
      </c>
      <c r="I40" s="222">
        <f>VLOOKUP($C40,공사노임!$A:$I,8,0)</f>
        <v>0</v>
      </c>
      <c r="J40" s="221">
        <f>INT(F40*I40)</f>
        <v>0</v>
      </c>
      <c r="K40" s="223"/>
      <c r="L40" s="221">
        <f>INT(F40*K40)</f>
        <v>0</v>
      </c>
      <c r="M40" s="221">
        <f>SUM(G40,I40,K40)</f>
        <v>0</v>
      </c>
      <c r="N40" s="221">
        <f>INT(F40*M40)</f>
        <v>0</v>
      </c>
      <c r="O40" s="224">
        <f>VLOOKUP($C40,공사노임!$A:$I,2,0)</f>
        <v>1023</v>
      </c>
    </row>
    <row r="41" spans="1:16" s="217" customFormat="1" ht="18" customHeight="1">
      <c r="A41" s="178" t="str">
        <f t="shared" si="3"/>
        <v>보통인부</v>
      </c>
      <c r="B41" s="476"/>
      <c r="C41" s="476" t="s">
        <v>361</v>
      </c>
      <c r="D41" s="476"/>
      <c r="E41" s="210" t="s">
        <v>309</v>
      </c>
      <c r="F41" s="219">
        <f>ROUNDDOWN(0.003*1.2,3)</f>
        <v>3.0000000000000001E-3</v>
      </c>
      <c r="G41" s="220"/>
      <c r="H41" s="221">
        <f>INT(F41*G41)</f>
        <v>0</v>
      </c>
      <c r="I41" s="222">
        <f>VLOOKUP($C41,공사노임!$A:$I,8,0)</f>
        <v>0</v>
      </c>
      <c r="J41" s="221">
        <f>INT(F41*I41)</f>
        <v>0</v>
      </c>
      <c r="K41" s="223"/>
      <c r="L41" s="221">
        <f>INT(F41*K41)</f>
        <v>0</v>
      </c>
      <c r="M41" s="221">
        <f>SUM(G41,I41,K41)</f>
        <v>0</v>
      </c>
      <c r="N41" s="221">
        <f>INT(F41*M41)</f>
        <v>0</v>
      </c>
      <c r="O41" s="224">
        <f>VLOOKUP($C41,공사노임!$A:$I,2,0)</f>
        <v>1002</v>
      </c>
    </row>
    <row r="42" spans="1:16" s="217" customFormat="1" ht="18" customHeight="1">
      <c r="A42" s="178" t="str">
        <f t="shared" si="3"/>
        <v>공구손료노무비의 2%</v>
      </c>
      <c r="B42" s="476"/>
      <c r="C42" s="476" t="s">
        <v>371</v>
      </c>
      <c r="D42" s="511" t="s">
        <v>377</v>
      </c>
      <c r="E42" s="210" t="s">
        <v>163</v>
      </c>
      <c r="F42" s="219">
        <v>0.02</v>
      </c>
      <c r="G42" s="220">
        <f>SUM(J40:J41)</f>
        <v>0</v>
      </c>
      <c r="H42" s="221">
        <f>INT(F42*G42)</f>
        <v>0</v>
      </c>
      <c r="I42" s="222"/>
      <c r="J42" s="221">
        <f>INT(F42*I42)</f>
        <v>0</v>
      </c>
      <c r="K42" s="223"/>
      <c r="L42" s="221">
        <f>INT(F42*K42)</f>
        <v>0</v>
      </c>
      <c r="M42" s="221">
        <f>SUM(G42,I42,K42)</f>
        <v>0</v>
      </c>
      <c r="N42" s="221">
        <f>INT(F42*M42)</f>
        <v>0</v>
      </c>
      <c r="O42" s="224"/>
    </row>
    <row r="43" spans="1:16" s="272" customFormat="1" ht="18" customHeight="1">
      <c r="A43" s="178" t="str">
        <f t="shared" si="3"/>
        <v/>
      </c>
      <c r="B43" s="247"/>
      <c r="C43" s="247"/>
      <c r="D43" s="248"/>
      <c r="E43" s="248"/>
      <c r="F43" s="249"/>
      <c r="G43" s="254"/>
      <c r="H43" s="254"/>
      <c r="I43" s="254"/>
      <c r="J43" s="254"/>
      <c r="K43" s="254"/>
      <c r="L43" s="254"/>
      <c r="M43" s="254"/>
      <c r="N43" s="254"/>
      <c r="O43" s="251"/>
      <c r="P43" s="246"/>
    </row>
    <row r="44" spans="1:16" s="272" customFormat="1" ht="18" customHeight="1">
      <c r="A44" s="178" t="str">
        <f t="shared" si="3"/>
        <v>소계</v>
      </c>
      <c r="B44" s="474"/>
      <c r="C44" s="474" t="s">
        <v>267</v>
      </c>
      <c r="D44" s="239"/>
      <c r="E44" s="239"/>
      <c r="F44" s="252"/>
      <c r="G44" s="253"/>
      <c r="H44" s="254">
        <f>SUM(H38:H43)</f>
        <v>0</v>
      </c>
      <c r="I44" s="254"/>
      <c r="J44" s="254">
        <f>SUM(J38:J43)</f>
        <v>0</v>
      </c>
      <c r="K44" s="254"/>
      <c r="L44" s="221">
        <f>SUM(L38:L43)</f>
        <v>0</v>
      </c>
      <c r="M44" s="254"/>
      <c r="N44" s="254">
        <f>SUM(N38:N43)</f>
        <v>0</v>
      </c>
      <c r="O44" s="255"/>
      <c r="P44" s="246"/>
    </row>
    <row r="45" spans="1:16" s="272" customFormat="1" ht="18" customHeight="1">
      <c r="A45" s="178" t="str">
        <f t="shared" si="3"/>
        <v>※ 목재 (@450); 0.03*0.03*(1/0.45*2)*300*1.2=</v>
      </c>
      <c r="B45" s="273"/>
      <c r="C45" s="273"/>
      <c r="D45" s="643" t="s">
        <v>560</v>
      </c>
      <c r="E45" s="643"/>
      <c r="F45" s="643"/>
      <c r="G45" s="643"/>
      <c r="H45" s="643"/>
      <c r="I45" s="274"/>
      <c r="J45" s="257"/>
      <c r="K45" s="253"/>
      <c r="L45" s="253"/>
      <c r="M45" s="274"/>
      <c r="N45" s="257"/>
      <c r="O45" s="275">
        <f>ROUNDDOWN(0.03*0.03*(1/0.45*2)*300*1.2,3)</f>
        <v>1.44</v>
      </c>
      <c r="P45" s="246"/>
    </row>
    <row r="46" spans="1:16" s="486" customFormat="1" ht="18" customHeight="1">
      <c r="A46" s="32"/>
      <c r="B46" s="504"/>
      <c r="C46" s="504"/>
      <c r="D46" s="644" t="s">
        <v>542</v>
      </c>
      <c r="E46" s="645"/>
      <c r="F46" s="645"/>
      <c r="G46" s="645"/>
      <c r="H46" s="646"/>
      <c r="I46" s="505"/>
      <c r="J46" s="497"/>
      <c r="K46" s="505"/>
      <c r="L46" s="505"/>
      <c r="M46" s="505"/>
      <c r="N46" s="497"/>
      <c r="O46" s="484"/>
      <c r="P46" s="485"/>
    </row>
    <row r="47" spans="1:16" s="486" customFormat="1" ht="18" customHeight="1">
      <c r="A47" s="32"/>
      <c r="B47" s="506"/>
      <c r="C47" s="506"/>
      <c r="D47" s="644" t="s">
        <v>543</v>
      </c>
      <c r="E47" s="645"/>
      <c r="F47" s="645"/>
      <c r="G47" s="645"/>
      <c r="H47" s="646"/>
      <c r="I47" s="507"/>
      <c r="J47" s="497"/>
      <c r="K47" s="505"/>
      <c r="L47" s="505"/>
      <c r="M47" s="507"/>
      <c r="N47" s="497"/>
      <c r="O47" s="508"/>
      <c r="P47" s="485"/>
    </row>
    <row r="48" spans="1:16" s="272" customFormat="1" ht="18" customHeight="1">
      <c r="A48" s="178" t="str">
        <f t="shared" si="3"/>
        <v/>
      </c>
      <c r="B48" s="256"/>
      <c r="C48" s="256"/>
      <c r="D48" s="239"/>
      <c r="E48" s="239"/>
      <c r="F48" s="252"/>
      <c r="G48" s="253"/>
      <c r="H48" s="253"/>
      <c r="I48" s="253"/>
      <c r="J48" s="257"/>
      <c r="K48" s="253"/>
      <c r="L48" s="253"/>
      <c r="M48" s="253"/>
      <c r="N48" s="257"/>
      <c r="O48" s="255"/>
      <c r="P48" s="246"/>
    </row>
    <row r="49" spans="1:16" s="272" customFormat="1" ht="18" customHeight="1">
      <c r="A49" s="178"/>
      <c r="B49" s="256"/>
      <c r="C49" s="256"/>
      <c r="D49" s="239"/>
      <c r="E49" s="239"/>
      <c r="F49" s="252"/>
      <c r="G49" s="253"/>
      <c r="H49" s="253"/>
      <c r="I49" s="253"/>
      <c r="J49" s="257"/>
      <c r="K49" s="253"/>
      <c r="L49" s="253"/>
      <c r="M49" s="253"/>
      <c r="N49" s="257"/>
      <c r="O49" s="255"/>
      <c r="P49" s="246"/>
    </row>
    <row r="50" spans="1:16" s="272" customFormat="1" ht="18" customHeight="1">
      <c r="A50" s="178" t="str">
        <f t="shared" ref="A50:A59" si="4">CONCATENATE(C50,D50)</f>
        <v>목조 벽체틀(S)82*30, @450</v>
      </c>
      <c r="B50" s="237">
        <f>B37+1</f>
        <v>6</v>
      </c>
      <c r="C50" s="271" t="s">
        <v>763</v>
      </c>
      <c r="D50" s="238" t="s">
        <v>557</v>
      </c>
      <c r="E50" s="239" t="s">
        <v>262</v>
      </c>
      <c r="F50" s="471"/>
      <c r="G50" s="241"/>
      <c r="H50" s="242">
        <f>H57</f>
        <v>0</v>
      </c>
      <c r="I50" s="243"/>
      <c r="J50" s="244">
        <f>J57</f>
        <v>0</v>
      </c>
      <c r="K50" s="244"/>
      <c r="L50" s="243">
        <f>L57</f>
        <v>0</v>
      </c>
      <c r="M50" s="244"/>
      <c r="N50" s="244">
        <f>N57</f>
        <v>0</v>
      </c>
      <c r="O50" s="245" t="s">
        <v>762</v>
      </c>
      <c r="P50" s="246"/>
    </row>
    <row r="51" spans="1:16" s="217" customFormat="1" ht="18" customHeight="1">
      <c r="A51" s="178" t="str">
        <f t="shared" si="4"/>
        <v>목재라왕, 각재</v>
      </c>
      <c r="B51" s="472"/>
      <c r="C51" s="472" t="s">
        <v>372</v>
      </c>
      <c r="D51" s="180" t="s">
        <v>344</v>
      </c>
      <c r="E51" s="210" t="s">
        <v>272</v>
      </c>
      <c r="F51" s="219">
        <f>O58</f>
        <v>3.6080000000000001</v>
      </c>
      <c r="G51" s="220">
        <f>VLOOKUP($A51,단가표!$A:$O,14,FALSE)</f>
        <v>0</v>
      </c>
      <c r="H51" s="221">
        <f>INT(F51*G51)</f>
        <v>0</v>
      </c>
      <c r="I51" s="222"/>
      <c r="J51" s="221">
        <f>INT(F51*I51)</f>
        <v>0</v>
      </c>
      <c r="K51" s="223"/>
      <c r="L51" s="221">
        <f>INT(F51*K51)</f>
        <v>0</v>
      </c>
      <c r="M51" s="221">
        <f>SUM(G51,I51,K51)</f>
        <v>0</v>
      </c>
      <c r="N51" s="221">
        <f>INT(F51*M51)</f>
        <v>0</v>
      </c>
      <c r="O51" s="224" t="str">
        <f>"단가표"&amp;VLOOKUP($A51,단가표!$A:$B,2,FALSE)</f>
        <v>단가표9</v>
      </c>
    </row>
    <row r="52" spans="1:16" s="217" customFormat="1" ht="18" customHeight="1">
      <c r="A52" s="178" t="str">
        <f t="shared" si="4"/>
        <v>잡재료및소모재료(못등)주재료비의 5%</v>
      </c>
      <c r="B52" s="472"/>
      <c r="C52" s="472" t="s">
        <v>373</v>
      </c>
      <c r="D52" s="472" t="s">
        <v>273</v>
      </c>
      <c r="E52" s="210" t="s">
        <v>163</v>
      </c>
      <c r="F52" s="219">
        <v>0.05</v>
      </c>
      <c r="G52" s="220">
        <f>SUM(H51)</f>
        <v>0</v>
      </c>
      <c r="H52" s="221">
        <f>INT(F52*G52)</f>
        <v>0</v>
      </c>
      <c r="I52" s="222"/>
      <c r="J52" s="221">
        <f>INT(F52*I52)</f>
        <v>0</v>
      </c>
      <c r="K52" s="223"/>
      <c r="L52" s="221">
        <f>INT(F52*K52)</f>
        <v>0</v>
      </c>
      <c r="M52" s="221">
        <f>SUM(G52,I52,K52)</f>
        <v>0</v>
      </c>
      <c r="N52" s="221">
        <f>INT(F52*M52)</f>
        <v>0</v>
      </c>
      <c r="O52" s="224"/>
    </row>
    <row r="53" spans="1:16" s="217" customFormat="1" ht="18" customHeight="1">
      <c r="A53" s="178" t="str">
        <f t="shared" si="4"/>
        <v>건축목공</v>
      </c>
      <c r="B53" s="472"/>
      <c r="C53" s="472" t="s">
        <v>295</v>
      </c>
      <c r="D53" s="472"/>
      <c r="E53" s="210" t="s">
        <v>309</v>
      </c>
      <c r="F53" s="219">
        <v>3.3000000000000002E-2</v>
      </c>
      <c r="G53" s="220"/>
      <c r="H53" s="221">
        <f>INT(F53*G53)</f>
        <v>0</v>
      </c>
      <c r="I53" s="222">
        <f>VLOOKUP($C53,공사노임!$A:$I,8,0)</f>
        <v>0</v>
      </c>
      <c r="J53" s="221">
        <f>INT(F53*I53)</f>
        <v>0</v>
      </c>
      <c r="K53" s="223"/>
      <c r="L53" s="221">
        <f>INT(F53*K53)</f>
        <v>0</v>
      </c>
      <c r="M53" s="221">
        <f>SUM(G53,I53,K53)</f>
        <v>0</v>
      </c>
      <c r="N53" s="221">
        <f>INT(F53*M53)</f>
        <v>0</v>
      </c>
      <c r="O53" s="224">
        <f>VLOOKUP($C53,공사노임!$A:$I,2,0)</f>
        <v>1023</v>
      </c>
    </row>
    <row r="54" spans="1:16" s="217" customFormat="1" ht="18" customHeight="1">
      <c r="A54" s="178" t="str">
        <f t="shared" si="4"/>
        <v>보통인부</v>
      </c>
      <c r="B54" s="472"/>
      <c r="C54" s="472" t="s">
        <v>361</v>
      </c>
      <c r="D54" s="472"/>
      <c r="E54" s="210" t="s">
        <v>309</v>
      </c>
      <c r="F54" s="219">
        <v>3.0000000000000001E-3</v>
      </c>
      <c r="G54" s="220"/>
      <c r="H54" s="221">
        <f>INT(F54*G54)</f>
        <v>0</v>
      </c>
      <c r="I54" s="222">
        <f>VLOOKUP($C54,공사노임!$A:$I,8,0)</f>
        <v>0</v>
      </c>
      <c r="J54" s="221">
        <f>INT(F54*I54)</f>
        <v>0</v>
      </c>
      <c r="K54" s="223"/>
      <c r="L54" s="221">
        <f>INT(F54*K54)</f>
        <v>0</v>
      </c>
      <c r="M54" s="221">
        <f>SUM(G54,I54,K54)</f>
        <v>0</v>
      </c>
      <c r="N54" s="221">
        <f>INT(F54*M54)</f>
        <v>0</v>
      </c>
      <c r="O54" s="224">
        <f>VLOOKUP($C54,공사노임!$A:$I,2,0)</f>
        <v>1002</v>
      </c>
    </row>
    <row r="55" spans="1:16" s="217" customFormat="1" ht="18" customHeight="1">
      <c r="A55" s="178" t="str">
        <f t="shared" si="4"/>
        <v>공구손료노무비의 2%</v>
      </c>
      <c r="B55" s="472"/>
      <c r="C55" s="472" t="s">
        <v>371</v>
      </c>
      <c r="D55" s="511" t="s">
        <v>377</v>
      </c>
      <c r="E55" s="210" t="s">
        <v>163</v>
      </c>
      <c r="F55" s="219">
        <v>0.02</v>
      </c>
      <c r="G55" s="220">
        <f>SUM(J53:J54)</f>
        <v>0</v>
      </c>
      <c r="H55" s="221">
        <f>INT(F55*G55)</f>
        <v>0</v>
      </c>
      <c r="I55" s="222"/>
      <c r="J55" s="221">
        <f>INT(F55*I55)</f>
        <v>0</v>
      </c>
      <c r="K55" s="223"/>
      <c r="L55" s="221">
        <f>INT(F55*K55)</f>
        <v>0</v>
      </c>
      <c r="M55" s="221">
        <f>SUM(G55,I55,K55)</f>
        <v>0</v>
      </c>
      <c r="N55" s="221">
        <f>INT(F55*M55)</f>
        <v>0</v>
      </c>
      <c r="O55" s="224"/>
    </row>
    <row r="56" spans="1:16" s="272" customFormat="1" ht="18" customHeight="1">
      <c r="A56" s="178" t="str">
        <f t="shared" si="4"/>
        <v/>
      </c>
      <c r="B56" s="247"/>
      <c r="C56" s="247"/>
      <c r="D56" s="248"/>
      <c r="E56" s="248"/>
      <c r="F56" s="249"/>
      <c r="G56" s="254"/>
      <c r="H56" s="254"/>
      <c r="I56" s="254"/>
      <c r="J56" s="254"/>
      <c r="K56" s="254"/>
      <c r="L56" s="254"/>
      <c r="M56" s="254"/>
      <c r="N56" s="254"/>
      <c r="O56" s="251"/>
      <c r="P56" s="246"/>
    </row>
    <row r="57" spans="1:16" s="272" customFormat="1" ht="18" customHeight="1">
      <c r="A57" s="178" t="str">
        <f t="shared" si="4"/>
        <v>소계</v>
      </c>
      <c r="B57" s="471"/>
      <c r="C57" s="471" t="s">
        <v>267</v>
      </c>
      <c r="D57" s="239"/>
      <c r="E57" s="239"/>
      <c r="F57" s="252"/>
      <c r="G57" s="253"/>
      <c r="H57" s="254">
        <f>SUM(H51:H56)</f>
        <v>0</v>
      </c>
      <c r="I57" s="254"/>
      <c r="J57" s="254">
        <f>SUM(J51:J56)</f>
        <v>0</v>
      </c>
      <c r="K57" s="254"/>
      <c r="L57" s="221">
        <f>SUM(L51:L56)</f>
        <v>0</v>
      </c>
      <c r="M57" s="254"/>
      <c r="N57" s="254">
        <f>SUM(N51:N56)</f>
        <v>0</v>
      </c>
      <c r="O57" s="255"/>
      <c r="P57" s="246"/>
    </row>
    <row r="58" spans="1:16" s="272" customFormat="1" ht="18" customHeight="1">
      <c r="A58" s="178" t="str">
        <f t="shared" si="4"/>
        <v>※ 목재 (@450); 0.082*0.03*(1/0.45*2)*300*1.1=</v>
      </c>
      <c r="B58" s="273"/>
      <c r="C58" s="273"/>
      <c r="D58" s="643" t="s">
        <v>558</v>
      </c>
      <c r="E58" s="643"/>
      <c r="F58" s="643"/>
      <c r="G58" s="643"/>
      <c r="H58" s="643"/>
      <c r="I58" s="274"/>
      <c r="J58" s="257"/>
      <c r="K58" s="253"/>
      <c r="L58" s="253"/>
      <c r="M58" s="274"/>
      <c r="N58" s="257"/>
      <c r="O58" s="275">
        <f>ROUNDDOWN(0.082*0.03*(1/0.45*2)*300*1.1,3)</f>
        <v>3.6080000000000001</v>
      </c>
      <c r="P58" s="246"/>
    </row>
    <row r="59" spans="1:16" s="272" customFormat="1" ht="18" customHeight="1">
      <c r="A59" s="178" t="str">
        <f t="shared" si="4"/>
        <v/>
      </c>
      <c r="B59" s="256"/>
      <c r="C59" s="256"/>
      <c r="D59" s="239"/>
      <c r="E59" s="239"/>
      <c r="F59" s="252"/>
      <c r="G59" s="253"/>
      <c r="H59" s="253"/>
      <c r="I59" s="253"/>
      <c r="J59" s="257"/>
      <c r="K59" s="253"/>
      <c r="L59" s="253"/>
      <c r="M59" s="253"/>
      <c r="N59" s="257"/>
      <c r="O59" s="255"/>
      <c r="P59" s="246"/>
    </row>
    <row r="60" spans="1:16" s="272" customFormat="1" ht="18" customHeight="1">
      <c r="A60" s="178"/>
      <c r="B60" s="256"/>
      <c r="C60" s="256"/>
      <c r="D60" s="239"/>
      <c r="E60" s="239"/>
      <c r="F60" s="252"/>
      <c r="G60" s="253"/>
      <c r="H60" s="253"/>
      <c r="I60" s="253"/>
      <c r="J60" s="257"/>
      <c r="K60" s="253"/>
      <c r="L60" s="253"/>
      <c r="M60" s="253"/>
      <c r="N60" s="257"/>
      <c r="O60" s="255"/>
      <c r="P60" s="246"/>
    </row>
    <row r="61" spans="1:16" s="272" customFormat="1" ht="18" customHeight="1">
      <c r="A61" s="178" t="str">
        <f t="shared" ref="A61:A72" si="5">CONCATENATE(C61,D61)</f>
        <v>목조 구조틀(R)140*38, @450</v>
      </c>
      <c r="B61" s="237">
        <f>B50+1</f>
        <v>7</v>
      </c>
      <c r="C61" s="271" t="s">
        <v>505</v>
      </c>
      <c r="D61" s="238" t="s">
        <v>541</v>
      </c>
      <c r="E61" s="239" t="s">
        <v>262</v>
      </c>
      <c r="F61" s="471"/>
      <c r="G61" s="241"/>
      <c r="H61" s="242">
        <f>H68</f>
        <v>0</v>
      </c>
      <c r="I61" s="243"/>
      <c r="J61" s="244">
        <f>J68</f>
        <v>0</v>
      </c>
      <c r="K61" s="244"/>
      <c r="L61" s="243">
        <f>L68</f>
        <v>0</v>
      </c>
      <c r="M61" s="244"/>
      <c r="N61" s="244">
        <f>N68</f>
        <v>0</v>
      </c>
      <c r="O61" s="245" t="s">
        <v>270</v>
      </c>
      <c r="P61" s="246"/>
    </row>
    <row r="62" spans="1:16" s="217" customFormat="1" ht="18" customHeight="1">
      <c r="A62" s="178" t="str">
        <f t="shared" si="5"/>
        <v>목재라왕, 각재</v>
      </c>
      <c r="B62" s="472"/>
      <c r="C62" s="472" t="s">
        <v>372</v>
      </c>
      <c r="D62" s="180" t="s">
        <v>344</v>
      </c>
      <c r="E62" s="210" t="s">
        <v>272</v>
      </c>
      <c r="F62" s="219">
        <f>O69</f>
        <v>8.5120000000000005</v>
      </c>
      <c r="G62" s="220">
        <f>VLOOKUP($A62,단가표!$A:$O,14,FALSE)</f>
        <v>0</v>
      </c>
      <c r="H62" s="221">
        <f>INT(F62*G62)</f>
        <v>0</v>
      </c>
      <c r="I62" s="222"/>
      <c r="J62" s="221">
        <f>INT(F62*I62)</f>
        <v>0</v>
      </c>
      <c r="K62" s="223"/>
      <c r="L62" s="221">
        <f>INT(F62*K62)</f>
        <v>0</v>
      </c>
      <c r="M62" s="221">
        <f>SUM(G62,I62,K62)</f>
        <v>0</v>
      </c>
      <c r="N62" s="221">
        <f>INT(F62*M62)</f>
        <v>0</v>
      </c>
      <c r="O62" s="224" t="str">
        <f>"단가표"&amp;VLOOKUP($A62,단가표!$A:$B,2,FALSE)</f>
        <v>단가표9</v>
      </c>
    </row>
    <row r="63" spans="1:16" s="217" customFormat="1" ht="18" customHeight="1">
      <c r="A63" s="178" t="str">
        <f t="shared" si="5"/>
        <v>잡재료및소모재료(못등)주재료비의 5%</v>
      </c>
      <c r="B63" s="472"/>
      <c r="C63" s="472" t="s">
        <v>373</v>
      </c>
      <c r="D63" s="472" t="s">
        <v>273</v>
      </c>
      <c r="E63" s="210" t="s">
        <v>163</v>
      </c>
      <c r="F63" s="219">
        <v>0.05</v>
      </c>
      <c r="G63" s="220">
        <f>SUM(H62)</f>
        <v>0</v>
      </c>
      <c r="H63" s="221">
        <f>INT(F63*G63)</f>
        <v>0</v>
      </c>
      <c r="I63" s="222"/>
      <c r="J63" s="221">
        <f>INT(F63*I63)</f>
        <v>0</v>
      </c>
      <c r="K63" s="223"/>
      <c r="L63" s="221">
        <f>INT(F63*K63)</f>
        <v>0</v>
      </c>
      <c r="M63" s="221">
        <f>SUM(G63,I63,K63)</f>
        <v>0</v>
      </c>
      <c r="N63" s="221">
        <f>INT(F63*M63)</f>
        <v>0</v>
      </c>
      <c r="O63" s="224"/>
    </row>
    <row r="64" spans="1:16" s="217" customFormat="1" ht="18" customHeight="1">
      <c r="A64" s="178" t="str">
        <f t="shared" si="5"/>
        <v>건축목공</v>
      </c>
      <c r="B64" s="472"/>
      <c r="C64" s="472" t="s">
        <v>295</v>
      </c>
      <c r="D64" s="472"/>
      <c r="E64" s="210" t="s">
        <v>309</v>
      </c>
      <c r="F64" s="219">
        <f>ROUNDDOWN(0.11*1.2,3)</f>
        <v>0.13200000000000001</v>
      </c>
      <c r="G64" s="220"/>
      <c r="H64" s="221">
        <f>INT(F64*G64)</f>
        <v>0</v>
      </c>
      <c r="I64" s="222">
        <f>VLOOKUP($C64,공사노임!$A:$I,8,0)</f>
        <v>0</v>
      </c>
      <c r="J64" s="221">
        <f>INT(F64*I64)</f>
        <v>0</v>
      </c>
      <c r="K64" s="223"/>
      <c r="L64" s="221">
        <f>INT(F64*K64)</f>
        <v>0</v>
      </c>
      <c r="M64" s="221">
        <f>SUM(G64,I64,K64)</f>
        <v>0</v>
      </c>
      <c r="N64" s="221">
        <f>INT(F64*M64)</f>
        <v>0</v>
      </c>
      <c r="O64" s="224">
        <f>VLOOKUP($C64,공사노임!$A:$I,2,0)</f>
        <v>1023</v>
      </c>
    </row>
    <row r="65" spans="1:16" s="217" customFormat="1" ht="18" customHeight="1">
      <c r="A65" s="178" t="str">
        <f t="shared" si="5"/>
        <v>보통인부</v>
      </c>
      <c r="B65" s="472"/>
      <c r="C65" s="472" t="s">
        <v>361</v>
      </c>
      <c r="D65" s="472"/>
      <c r="E65" s="210" t="s">
        <v>309</v>
      </c>
      <c r="F65" s="219">
        <f>ROUNDDOWN(0.03*1.2,3)</f>
        <v>3.5999999999999997E-2</v>
      </c>
      <c r="G65" s="220"/>
      <c r="H65" s="221">
        <f>INT(F65*G65)</f>
        <v>0</v>
      </c>
      <c r="I65" s="222">
        <f>VLOOKUP($C65,공사노임!$A:$I,8,0)</f>
        <v>0</v>
      </c>
      <c r="J65" s="221">
        <f>INT(F65*I65)</f>
        <v>0</v>
      </c>
      <c r="K65" s="223"/>
      <c r="L65" s="221">
        <f>INT(F65*K65)</f>
        <v>0</v>
      </c>
      <c r="M65" s="221">
        <f>SUM(G65,I65,K65)</f>
        <v>0</v>
      </c>
      <c r="N65" s="221">
        <f>INT(F65*M65)</f>
        <v>0</v>
      </c>
      <c r="O65" s="224">
        <f>VLOOKUP($C65,공사노임!$A:$I,2,0)</f>
        <v>1002</v>
      </c>
    </row>
    <row r="66" spans="1:16" s="217" customFormat="1" ht="18" customHeight="1">
      <c r="A66" s="178" t="str">
        <f t="shared" si="5"/>
        <v>공구손료노무비의 3%</v>
      </c>
      <c r="B66" s="472"/>
      <c r="C66" s="472" t="s">
        <v>371</v>
      </c>
      <c r="D66" s="511" t="s">
        <v>307</v>
      </c>
      <c r="E66" s="210" t="s">
        <v>163</v>
      </c>
      <c r="F66" s="219">
        <v>0.03</v>
      </c>
      <c r="G66" s="220">
        <f>SUM(J64:J65)</f>
        <v>0</v>
      </c>
      <c r="H66" s="221">
        <f>INT(F66*G66)</f>
        <v>0</v>
      </c>
      <c r="I66" s="222"/>
      <c r="J66" s="221">
        <f>INT(F66*I66)</f>
        <v>0</v>
      </c>
      <c r="K66" s="223"/>
      <c r="L66" s="221">
        <f>INT(F66*K66)</f>
        <v>0</v>
      </c>
      <c r="M66" s="221">
        <f>SUM(G66,I66,K66)</f>
        <v>0</v>
      </c>
      <c r="N66" s="221">
        <f>INT(F66*M66)</f>
        <v>0</v>
      </c>
      <c r="O66" s="224"/>
    </row>
    <row r="67" spans="1:16" s="272" customFormat="1" ht="18" customHeight="1">
      <c r="A67" s="178" t="str">
        <f t="shared" si="5"/>
        <v/>
      </c>
      <c r="B67" s="247"/>
      <c r="C67" s="247"/>
      <c r="D67" s="248"/>
      <c r="E67" s="248"/>
      <c r="F67" s="249"/>
      <c r="G67" s="254"/>
      <c r="H67" s="254"/>
      <c r="I67" s="254"/>
      <c r="J67" s="254"/>
      <c r="K67" s="254"/>
      <c r="L67" s="254"/>
      <c r="M67" s="254"/>
      <c r="N67" s="254"/>
      <c r="O67" s="251"/>
      <c r="P67" s="246"/>
    </row>
    <row r="68" spans="1:16" s="272" customFormat="1" ht="18" customHeight="1">
      <c r="A68" s="178" t="str">
        <f t="shared" si="5"/>
        <v>소계</v>
      </c>
      <c r="B68" s="471"/>
      <c r="C68" s="471" t="s">
        <v>267</v>
      </c>
      <c r="D68" s="239"/>
      <c r="E68" s="239"/>
      <c r="F68" s="252"/>
      <c r="G68" s="253"/>
      <c r="H68" s="254">
        <f>SUM(H62:H67)</f>
        <v>0</v>
      </c>
      <c r="I68" s="254"/>
      <c r="J68" s="254">
        <f>SUM(J62:J67)</f>
        <v>0</v>
      </c>
      <c r="K68" s="254"/>
      <c r="L68" s="221">
        <f>SUM(L62:L67)</f>
        <v>0</v>
      </c>
      <c r="M68" s="254"/>
      <c r="N68" s="254">
        <f>SUM(N62:N67)</f>
        <v>0</v>
      </c>
      <c r="O68" s="255"/>
      <c r="P68" s="246"/>
    </row>
    <row r="69" spans="1:16" s="272" customFormat="1" ht="18" customHeight="1">
      <c r="A69" s="178" t="str">
        <f t="shared" si="5"/>
        <v>※ 목재 (@450); 0.14*0.038*(1/0.45*2)*300*1.2=</v>
      </c>
      <c r="B69" s="273"/>
      <c r="C69" s="273"/>
      <c r="D69" s="643" t="s">
        <v>561</v>
      </c>
      <c r="E69" s="643"/>
      <c r="F69" s="643"/>
      <c r="G69" s="643"/>
      <c r="H69" s="643"/>
      <c r="I69" s="274"/>
      <c r="J69" s="257"/>
      <c r="K69" s="253"/>
      <c r="L69" s="253"/>
      <c r="M69" s="274"/>
      <c r="N69" s="257"/>
      <c r="O69" s="275">
        <f>ROUNDDOWN(0.14*0.038*(1/0.45*2)*300*1.2,3)</f>
        <v>8.5120000000000005</v>
      </c>
      <c r="P69" s="246"/>
    </row>
    <row r="70" spans="1:16" s="486" customFormat="1" ht="18" customHeight="1">
      <c r="A70" s="32"/>
      <c r="B70" s="504"/>
      <c r="C70" s="504"/>
      <c r="D70" s="644" t="s">
        <v>542</v>
      </c>
      <c r="E70" s="645"/>
      <c r="F70" s="645"/>
      <c r="G70" s="645"/>
      <c r="H70" s="646"/>
      <c r="I70" s="505"/>
      <c r="J70" s="497"/>
      <c r="K70" s="505"/>
      <c r="L70" s="505"/>
      <c r="M70" s="505"/>
      <c r="N70" s="497"/>
      <c r="O70" s="484"/>
      <c r="P70" s="485"/>
    </row>
    <row r="71" spans="1:16" s="486" customFormat="1" ht="18" customHeight="1">
      <c r="A71" s="32"/>
      <c r="B71" s="506"/>
      <c r="C71" s="506"/>
      <c r="D71" s="644" t="s">
        <v>543</v>
      </c>
      <c r="E71" s="645"/>
      <c r="F71" s="645"/>
      <c r="G71" s="645"/>
      <c r="H71" s="646"/>
      <c r="I71" s="507"/>
      <c r="J71" s="497"/>
      <c r="K71" s="505"/>
      <c r="L71" s="505"/>
      <c r="M71" s="507"/>
      <c r="N71" s="497"/>
      <c r="O71" s="508"/>
      <c r="P71" s="485"/>
    </row>
    <row r="72" spans="1:16" s="272" customFormat="1" ht="18" customHeight="1">
      <c r="A72" s="178" t="str">
        <f t="shared" si="5"/>
        <v/>
      </c>
      <c r="B72" s="256"/>
      <c r="C72" s="256"/>
      <c r="D72" s="239"/>
      <c r="E72" s="239"/>
      <c r="F72" s="252"/>
      <c r="G72" s="253"/>
      <c r="H72" s="253"/>
      <c r="I72" s="253"/>
      <c r="J72" s="257"/>
      <c r="K72" s="253"/>
      <c r="L72" s="253"/>
      <c r="M72" s="253"/>
      <c r="N72" s="257"/>
      <c r="O72" s="255"/>
      <c r="P72" s="246"/>
    </row>
    <row r="73" spans="1:16" s="217" customFormat="1" ht="18" customHeight="1">
      <c r="A73" s="178" t="str">
        <f t="shared" ref="A73:A80" si="6">CONCATENATE(C73,D73)</f>
        <v>합판 설치T=8.5mm*1겹</v>
      </c>
      <c r="B73" s="213">
        <f>B61+1</f>
        <v>8</v>
      </c>
      <c r="C73" s="271" t="s">
        <v>555</v>
      </c>
      <c r="D73" s="238" t="s">
        <v>291</v>
      </c>
      <c r="E73" s="214" t="s">
        <v>262</v>
      </c>
      <c r="F73" s="473"/>
      <c r="G73" s="232"/>
      <c r="H73" s="215">
        <f>H80</f>
        <v>0</v>
      </c>
      <c r="I73" s="276"/>
      <c r="J73" s="277">
        <f>J80</f>
        <v>0</v>
      </c>
      <c r="K73" s="277"/>
      <c r="L73" s="276">
        <f>L80</f>
        <v>0</v>
      </c>
      <c r="M73" s="277"/>
      <c r="N73" s="277">
        <f>N80</f>
        <v>0</v>
      </c>
      <c r="O73" s="245" t="s">
        <v>556</v>
      </c>
    </row>
    <row r="74" spans="1:16" s="217" customFormat="1" ht="18" customHeight="1">
      <c r="A74" s="178" t="str">
        <f t="shared" si="6"/>
        <v>합판T=8.5</v>
      </c>
      <c r="B74" s="472"/>
      <c r="C74" s="472" t="s">
        <v>374</v>
      </c>
      <c r="D74" s="472" t="s">
        <v>269</v>
      </c>
      <c r="E74" s="210" t="s">
        <v>261</v>
      </c>
      <c r="F74" s="219">
        <v>1.03</v>
      </c>
      <c r="G74" s="220">
        <f>VLOOKUP($A74,단가표!$A:$O,14,FALSE)</f>
        <v>0</v>
      </c>
      <c r="H74" s="221">
        <f>INT(F74*G74)</f>
        <v>0</v>
      </c>
      <c r="I74" s="222"/>
      <c r="J74" s="221">
        <f>INT(F74*I74)</f>
        <v>0</v>
      </c>
      <c r="K74" s="223"/>
      <c r="L74" s="221">
        <f>INT(F74*K74)</f>
        <v>0</v>
      </c>
      <c r="M74" s="221">
        <f>SUM(G74,I74,K74)</f>
        <v>0</v>
      </c>
      <c r="N74" s="221">
        <f>INT(F74*M74)</f>
        <v>0</v>
      </c>
      <c r="O74" s="224" t="str">
        <f>"단가표"&amp;VLOOKUP($A74,단가표!$A:$B,2,FALSE)</f>
        <v>단가표15</v>
      </c>
    </row>
    <row r="75" spans="1:16" s="217" customFormat="1" ht="18" customHeight="1">
      <c r="A75" s="178" t="str">
        <f t="shared" si="6"/>
        <v>Metal ScrewΦ 4.2*25</v>
      </c>
      <c r="B75" s="472"/>
      <c r="C75" s="472" t="s">
        <v>375</v>
      </c>
      <c r="D75" s="472" t="s">
        <v>376</v>
      </c>
      <c r="E75" s="210" t="s">
        <v>275</v>
      </c>
      <c r="F75" s="219">
        <f>ROUNDDOWN((1/0.45)*(1/0.45)*1.05,3)</f>
        <v>5.1849999999999996</v>
      </c>
      <c r="G75" s="220">
        <f>VLOOKUP($A75,단가표!$A:$O,14,FALSE)</f>
        <v>0</v>
      </c>
      <c r="H75" s="221">
        <f>INT(F75*G75)</f>
        <v>0</v>
      </c>
      <c r="I75" s="222"/>
      <c r="J75" s="221">
        <f>INT(F75*I75)</f>
        <v>0</v>
      </c>
      <c r="K75" s="223"/>
      <c r="L75" s="221">
        <f>INT(F75*K75)</f>
        <v>0</v>
      </c>
      <c r="M75" s="221">
        <f>SUM(G75,I75,K75)</f>
        <v>0</v>
      </c>
      <c r="N75" s="221">
        <f>INT(F75*M75)</f>
        <v>0</v>
      </c>
      <c r="O75" s="224" t="str">
        <f>"단가표"&amp;VLOOKUP($A75,단가표!$A:$B,2,FALSE)</f>
        <v>단가표2</v>
      </c>
    </row>
    <row r="76" spans="1:16" s="217" customFormat="1" ht="18" customHeight="1">
      <c r="A76" s="178" t="str">
        <f t="shared" si="6"/>
        <v>건축목공</v>
      </c>
      <c r="B76" s="472"/>
      <c r="C76" s="472" t="s">
        <v>295</v>
      </c>
      <c r="D76" s="472"/>
      <c r="E76" s="210" t="s">
        <v>309</v>
      </c>
      <c r="F76" s="219">
        <v>0.06</v>
      </c>
      <c r="G76" s="220"/>
      <c r="H76" s="221">
        <f>INT(F76*G76)</f>
        <v>0</v>
      </c>
      <c r="I76" s="222">
        <f>VLOOKUP($C76,공사노임!$A:$I,8,0)</f>
        <v>0</v>
      </c>
      <c r="J76" s="221">
        <f>INT(F76*I76)</f>
        <v>0</v>
      </c>
      <c r="K76" s="223"/>
      <c r="L76" s="221">
        <f>INT(F76*K76)</f>
        <v>0</v>
      </c>
      <c r="M76" s="221">
        <f>SUM(G76,I76,K76)</f>
        <v>0</v>
      </c>
      <c r="N76" s="221">
        <f>INT(F76*M76)</f>
        <v>0</v>
      </c>
      <c r="O76" s="224">
        <f>VLOOKUP($C76,공사노임!$A:$I,2,0)</f>
        <v>1023</v>
      </c>
    </row>
    <row r="77" spans="1:16" s="217" customFormat="1" ht="18" customHeight="1">
      <c r="A77" s="178" t="str">
        <f t="shared" si="6"/>
        <v>보통인부</v>
      </c>
      <c r="B77" s="472"/>
      <c r="C77" s="472" t="s">
        <v>361</v>
      </c>
      <c r="D77" s="472"/>
      <c r="E77" s="210" t="s">
        <v>309</v>
      </c>
      <c r="F77" s="219">
        <v>6.0000000000000001E-3</v>
      </c>
      <c r="G77" s="220"/>
      <c r="H77" s="221">
        <f>INT(F77*G77)</f>
        <v>0</v>
      </c>
      <c r="I77" s="222">
        <f>VLOOKUP($C77,공사노임!$A:$I,8,0)</f>
        <v>0</v>
      </c>
      <c r="J77" s="221">
        <f>INT(F77*I77)</f>
        <v>0</v>
      </c>
      <c r="K77" s="223"/>
      <c r="L77" s="221">
        <f>INT(F77*K77)</f>
        <v>0</v>
      </c>
      <c r="M77" s="221">
        <f>SUM(G77,I77,K77)</f>
        <v>0</v>
      </c>
      <c r="N77" s="221">
        <f>INT(F77*M77)</f>
        <v>0</v>
      </c>
      <c r="O77" s="224">
        <f>VLOOKUP($C77,공사노임!$A:$I,2,0)</f>
        <v>1002</v>
      </c>
    </row>
    <row r="78" spans="1:16" s="217" customFormat="1" ht="18" customHeight="1">
      <c r="A78" s="178" t="str">
        <f t="shared" si="6"/>
        <v>공구손료노무비의 2%</v>
      </c>
      <c r="B78" s="472"/>
      <c r="C78" s="472" t="s">
        <v>371</v>
      </c>
      <c r="D78" s="472" t="s">
        <v>377</v>
      </c>
      <c r="E78" s="210" t="s">
        <v>163</v>
      </c>
      <c r="F78" s="219">
        <v>0.02</v>
      </c>
      <c r="G78" s="220">
        <f>J80</f>
        <v>0</v>
      </c>
      <c r="H78" s="221">
        <f>INT(F78*G78)</f>
        <v>0</v>
      </c>
      <c r="I78" s="222"/>
      <c r="J78" s="221">
        <f>INT(F78*I78)</f>
        <v>0</v>
      </c>
      <c r="K78" s="223"/>
      <c r="L78" s="221">
        <f>INT(F78*K78)</f>
        <v>0</v>
      </c>
      <c r="M78" s="221">
        <f>SUM(G78,I78,K78)</f>
        <v>0</v>
      </c>
      <c r="N78" s="221">
        <f>INT(F78*M78)</f>
        <v>0</v>
      </c>
      <c r="O78" s="224"/>
    </row>
    <row r="79" spans="1:16" s="217" customFormat="1" ht="18" customHeight="1">
      <c r="A79" s="178" t="str">
        <f t="shared" si="6"/>
        <v/>
      </c>
      <c r="B79" s="225"/>
      <c r="C79" s="225"/>
      <c r="D79" s="210"/>
      <c r="E79" s="210"/>
      <c r="F79" s="230"/>
      <c r="G79" s="221"/>
      <c r="H79" s="221"/>
      <c r="I79" s="221"/>
      <c r="J79" s="221"/>
      <c r="K79" s="221"/>
      <c r="L79" s="221"/>
      <c r="M79" s="221"/>
      <c r="N79" s="221"/>
      <c r="O79" s="226"/>
    </row>
    <row r="80" spans="1:16" s="272" customFormat="1" ht="18" customHeight="1">
      <c r="A80" s="178" t="str">
        <f t="shared" si="6"/>
        <v>소계</v>
      </c>
      <c r="B80" s="473"/>
      <c r="C80" s="473" t="s">
        <v>267</v>
      </c>
      <c r="D80" s="214"/>
      <c r="E80" s="214"/>
      <c r="F80" s="227"/>
      <c r="G80" s="232"/>
      <c r="H80" s="278">
        <f>SUM(H74:H79)</f>
        <v>0</v>
      </c>
      <c r="I80" s="223"/>
      <c r="J80" s="278">
        <f>SUM(J74:J79)</f>
        <v>0</v>
      </c>
      <c r="K80" s="221"/>
      <c r="L80" s="278">
        <f>SUM(L74:L79)</f>
        <v>0</v>
      </c>
      <c r="M80" s="223"/>
      <c r="N80" s="278">
        <f>SUM(N74:N79)</f>
        <v>0</v>
      </c>
      <c r="O80" s="229"/>
    </row>
    <row r="81" spans="1:15" s="272" customFormat="1" ht="18" customHeight="1">
      <c r="A81" s="178"/>
      <c r="B81" s="473"/>
      <c r="C81" s="473"/>
      <c r="D81" s="214"/>
      <c r="E81" s="214"/>
      <c r="F81" s="227"/>
      <c r="G81" s="232"/>
      <c r="H81" s="278"/>
      <c r="I81" s="223"/>
      <c r="J81" s="278"/>
      <c r="K81" s="221"/>
      <c r="L81" s="278"/>
      <c r="M81" s="223"/>
      <c r="N81" s="278"/>
      <c r="O81" s="229"/>
    </row>
    <row r="82" spans="1:15" s="272" customFormat="1" ht="18" customHeight="1">
      <c r="A82" s="178"/>
      <c r="B82" s="473"/>
      <c r="C82" s="473"/>
      <c r="D82" s="214"/>
      <c r="E82" s="214"/>
      <c r="F82" s="227"/>
      <c r="G82" s="232"/>
      <c r="H82" s="278"/>
      <c r="I82" s="223"/>
      <c r="J82" s="278"/>
      <c r="K82" s="221"/>
      <c r="L82" s="278"/>
      <c r="M82" s="223"/>
      <c r="N82" s="278"/>
      <c r="O82" s="229"/>
    </row>
    <row r="83" spans="1:15" s="217" customFormat="1" ht="18" customHeight="1">
      <c r="A83" s="178" t="str">
        <f t="shared" ref="A83:A90" si="7">CONCATENATE(C83,D83)</f>
        <v>합판 설치T=8.5mm*3겹</v>
      </c>
      <c r="B83" s="213">
        <f>B73+1</f>
        <v>9</v>
      </c>
      <c r="C83" s="271" t="s">
        <v>555</v>
      </c>
      <c r="D83" s="238" t="s">
        <v>562</v>
      </c>
      <c r="E83" s="214" t="s">
        <v>262</v>
      </c>
      <c r="F83" s="475"/>
      <c r="G83" s="232"/>
      <c r="H83" s="215">
        <f>H90</f>
        <v>0</v>
      </c>
      <c r="I83" s="276"/>
      <c r="J83" s="277">
        <f>J90</f>
        <v>0</v>
      </c>
      <c r="K83" s="277"/>
      <c r="L83" s="276">
        <f>L90</f>
        <v>0</v>
      </c>
      <c r="M83" s="277"/>
      <c r="N83" s="277">
        <f>N90</f>
        <v>0</v>
      </c>
      <c r="O83" s="245" t="s">
        <v>556</v>
      </c>
    </row>
    <row r="84" spans="1:15" s="217" customFormat="1" ht="18" customHeight="1">
      <c r="A84" s="178" t="str">
        <f t="shared" si="7"/>
        <v>합판T=8.5</v>
      </c>
      <c r="B84" s="476"/>
      <c r="C84" s="476" t="s">
        <v>374</v>
      </c>
      <c r="D84" s="476" t="s">
        <v>269</v>
      </c>
      <c r="E84" s="210" t="s">
        <v>261</v>
      </c>
      <c r="F84" s="219">
        <f>ROUNDDOWN(1.03*3,3)</f>
        <v>3.09</v>
      </c>
      <c r="G84" s="220">
        <f>VLOOKUP($A84,단가표!$A:$O,14,FALSE)</f>
        <v>0</v>
      </c>
      <c r="H84" s="221">
        <f>INT(F84*G84)</f>
        <v>0</v>
      </c>
      <c r="I84" s="222"/>
      <c r="J84" s="221">
        <f>INT(F84*I84)</f>
        <v>0</v>
      </c>
      <c r="K84" s="223"/>
      <c r="L84" s="221">
        <f>INT(F84*K84)</f>
        <v>0</v>
      </c>
      <c r="M84" s="221">
        <f>SUM(G84,I84,K84)</f>
        <v>0</v>
      </c>
      <c r="N84" s="221">
        <f>INT(F84*M84)</f>
        <v>0</v>
      </c>
      <c r="O84" s="224" t="str">
        <f>"단가표"&amp;VLOOKUP($A84,단가표!$A:$B,2,FALSE)</f>
        <v>단가표15</v>
      </c>
    </row>
    <row r="85" spans="1:15" s="217" customFormat="1" ht="18" customHeight="1">
      <c r="A85" s="178" t="str">
        <f t="shared" si="7"/>
        <v>Metal ScrewΦ 4.2*25</v>
      </c>
      <c r="B85" s="476"/>
      <c r="C85" s="476" t="s">
        <v>375</v>
      </c>
      <c r="D85" s="476" t="s">
        <v>376</v>
      </c>
      <c r="E85" s="210" t="s">
        <v>275</v>
      </c>
      <c r="F85" s="219">
        <f>ROUNDDOWN((1/0.45)*(1/0.45)*3*1.05,3)</f>
        <v>15.555</v>
      </c>
      <c r="G85" s="220">
        <f>VLOOKUP($A85,단가표!$A:$O,14,FALSE)</f>
        <v>0</v>
      </c>
      <c r="H85" s="221">
        <f>INT(F85*G85)</f>
        <v>0</v>
      </c>
      <c r="I85" s="222"/>
      <c r="J85" s="221">
        <f>INT(F85*I85)</f>
        <v>0</v>
      </c>
      <c r="K85" s="223"/>
      <c r="L85" s="221">
        <f>INT(F85*K85)</f>
        <v>0</v>
      </c>
      <c r="M85" s="221">
        <f>SUM(G85,I85,K85)</f>
        <v>0</v>
      </c>
      <c r="N85" s="221">
        <f>INT(F85*M85)</f>
        <v>0</v>
      </c>
      <c r="O85" s="224" t="str">
        <f>"단가표"&amp;VLOOKUP($A85,단가표!$A:$B,2,FALSE)</f>
        <v>단가표2</v>
      </c>
    </row>
    <row r="86" spans="1:15" s="217" customFormat="1" ht="18" customHeight="1">
      <c r="A86" s="178" t="str">
        <f t="shared" si="7"/>
        <v>건축목공</v>
      </c>
      <c r="B86" s="476"/>
      <c r="C86" s="476" t="s">
        <v>295</v>
      </c>
      <c r="D86" s="476"/>
      <c r="E86" s="210" t="s">
        <v>309</v>
      </c>
      <c r="F86" s="219">
        <f>ROUNDDOWN(0.06*3,3)</f>
        <v>0.18</v>
      </c>
      <c r="G86" s="220"/>
      <c r="H86" s="221">
        <f>INT(F86*G86)</f>
        <v>0</v>
      </c>
      <c r="I86" s="222">
        <f>VLOOKUP($C86,공사노임!$A:$I,8,0)</f>
        <v>0</v>
      </c>
      <c r="J86" s="221">
        <f>INT(F86*I86)</f>
        <v>0</v>
      </c>
      <c r="K86" s="223"/>
      <c r="L86" s="221">
        <f>INT(F86*K86)</f>
        <v>0</v>
      </c>
      <c r="M86" s="221">
        <f>SUM(G86,I86,K86)</f>
        <v>0</v>
      </c>
      <c r="N86" s="221">
        <f>INT(F86*M86)</f>
        <v>0</v>
      </c>
      <c r="O86" s="224">
        <f>VLOOKUP($C86,공사노임!$A:$I,2,0)</f>
        <v>1023</v>
      </c>
    </row>
    <row r="87" spans="1:15" s="217" customFormat="1" ht="18" customHeight="1">
      <c r="A87" s="178" t="str">
        <f t="shared" si="7"/>
        <v>보통인부</v>
      </c>
      <c r="B87" s="476"/>
      <c r="C87" s="476" t="s">
        <v>361</v>
      </c>
      <c r="D87" s="476"/>
      <c r="E87" s="210" t="s">
        <v>309</v>
      </c>
      <c r="F87" s="219">
        <f>ROUNDDOWN(0.006*3,3)</f>
        <v>1.7999999999999999E-2</v>
      </c>
      <c r="G87" s="220"/>
      <c r="H87" s="221">
        <f>INT(F87*G87)</f>
        <v>0</v>
      </c>
      <c r="I87" s="222">
        <f>VLOOKUP($C87,공사노임!$A:$I,8,0)</f>
        <v>0</v>
      </c>
      <c r="J87" s="221">
        <f>INT(F87*I87)</f>
        <v>0</v>
      </c>
      <c r="K87" s="223"/>
      <c r="L87" s="221">
        <f>INT(F87*K87)</f>
        <v>0</v>
      </c>
      <c r="M87" s="221">
        <f>SUM(G87,I87,K87)</f>
        <v>0</v>
      </c>
      <c r="N87" s="221">
        <f>INT(F87*M87)</f>
        <v>0</v>
      </c>
      <c r="O87" s="224">
        <f>VLOOKUP($C87,공사노임!$A:$I,2,0)</f>
        <v>1002</v>
      </c>
    </row>
    <row r="88" spans="1:15" s="217" customFormat="1" ht="18" customHeight="1">
      <c r="A88" s="178" t="str">
        <f t="shared" si="7"/>
        <v>공구손료노무비의 2%</v>
      </c>
      <c r="B88" s="476"/>
      <c r="C88" s="476" t="s">
        <v>371</v>
      </c>
      <c r="D88" s="476" t="s">
        <v>377</v>
      </c>
      <c r="E88" s="210" t="s">
        <v>163</v>
      </c>
      <c r="F88" s="219">
        <v>0.02</v>
      </c>
      <c r="G88" s="220">
        <f>J90</f>
        <v>0</v>
      </c>
      <c r="H88" s="221">
        <f>INT(F88*G88)</f>
        <v>0</v>
      </c>
      <c r="I88" s="222"/>
      <c r="J88" s="221">
        <f>INT(F88*I88)</f>
        <v>0</v>
      </c>
      <c r="K88" s="223"/>
      <c r="L88" s="221">
        <f>INT(F88*K88)</f>
        <v>0</v>
      </c>
      <c r="M88" s="221">
        <f>SUM(G88,I88,K88)</f>
        <v>0</v>
      </c>
      <c r="N88" s="221">
        <f>INT(F88*M88)</f>
        <v>0</v>
      </c>
      <c r="O88" s="224"/>
    </row>
    <row r="89" spans="1:15" s="217" customFormat="1" ht="18" customHeight="1">
      <c r="A89" s="178" t="str">
        <f t="shared" si="7"/>
        <v/>
      </c>
      <c r="B89" s="225"/>
      <c r="C89" s="225"/>
      <c r="D89" s="210"/>
      <c r="E89" s="210"/>
      <c r="F89" s="230"/>
      <c r="G89" s="221"/>
      <c r="H89" s="221"/>
      <c r="I89" s="221"/>
      <c r="J89" s="221"/>
      <c r="K89" s="221"/>
      <c r="L89" s="221"/>
      <c r="M89" s="221"/>
      <c r="N89" s="221"/>
      <c r="O89" s="226"/>
    </row>
    <row r="90" spans="1:15" s="272" customFormat="1" ht="18" customHeight="1">
      <c r="A90" s="178" t="str">
        <f t="shared" si="7"/>
        <v>소계</v>
      </c>
      <c r="B90" s="475"/>
      <c r="C90" s="475" t="s">
        <v>267</v>
      </c>
      <c r="D90" s="214"/>
      <c r="E90" s="214"/>
      <c r="F90" s="227"/>
      <c r="G90" s="232"/>
      <c r="H90" s="278">
        <f>SUM(H84:H89)</f>
        <v>0</v>
      </c>
      <c r="I90" s="223"/>
      <c r="J90" s="278">
        <f>SUM(J84:J89)</f>
        <v>0</v>
      </c>
      <c r="K90" s="221"/>
      <c r="L90" s="278">
        <f>SUM(L84:L89)</f>
        <v>0</v>
      </c>
      <c r="M90" s="223"/>
      <c r="N90" s="278">
        <f>SUM(N84:N89)</f>
        <v>0</v>
      </c>
      <c r="O90" s="229"/>
    </row>
    <row r="91" spans="1:15" s="272" customFormat="1" ht="18" customHeight="1">
      <c r="A91" s="178"/>
      <c r="B91" s="475"/>
      <c r="C91" s="475"/>
      <c r="D91" s="214"/>
      <c r="E91" s="214"/>
      <c r="F91" s="227"/>
      <c r="G91" s="232"/>
      <c r="H91" s="278"/>
      <c r="I91" s="223"/>
      <c r="J91" s="278"/>
      <c r="K91" s="221"/>
      <c r="L91" s="278"/>
      <c r="M91" s="223"/>
      <c r="N91" s="278"/>
      <c r="O91" s="229"/>
    </row>
    <row r="92" spans="1:15" s="272" customFormat="1" ht="18" customHeight="1">
      <c r="A92" s="178"/>
      <c r="B92" s="475"/>
      <c r="C92" s="475"/>
      <c r="D92" s="214"/>
      <c r="E92" s="214"/>
      <c r="F92" s="227"/>
      <c r="G92" s="232"/>
      <c r="H92" s="278"/>
      <c r="I92" s="223"/>
      <c r="J92" s="278"/>
      <c r="K92" s="221"/>
      <c r="L92" s="278"/>
      <c r="M92" s="223"/>
      <c r="N92" s="278"/>
      <c r="O92" s="229"/>
    </row>
    <row r="93" spans="1:15" s="217" customFormat="1" ht="18" customHeight="1">
      <c r="A93" s="178" t="str">
        <f t="shared" ref="A93:A100" si="8">CONCATENATE(C93,D93)</f>
        <v>MDF판 붙임T=9.0mm*1PLY</v>
      </c>
      <c r="B93" s="213">
        <f>B83+1</f>
        <v>10</v>
      </c>
      <c r="C93" s="271" t="s">
        <v>417</v>
      </c>
      <c r="D93" s="238" t="s">
        <v>418</v>
      </c>
      <c r="E93" s="214" t="s">
        <v>262</v>
      </c>
      <c r="F93" s="435"/>
      <c r="G93" s="232"/>
      <c r="H93" s="215">
        <f>H100</f>
        <v>0</v>
      </c>
      <c r="I93" s="276"/>
      <c r="J93" s="277">
        <f>J100</f>
        <v>0</v>
      </c>
      <c r="K93" s="277"/>
      <c r="L93" s="276">
        <f>L100</f>
        <v>0</v>
      </c>
      <c r="M93" s="277"/>
      <c r="N93" s="277">
        <f>N100</f>
        <v>0</v>
      </c>
      <c r="O93" s="245" t="s">
        <v>301</v>
      </c>
    </row>
    <row r="94" spans="1:15" s="217" customFormat="1" ht="18" customHeight="1">
      <c r="A94" s="178" t="str">
        <f t="shared" si="8"/>
        <v>M D FT=9.0</v>
      </c>
      <c r="B94" s="218"/>
      <c r="C94" s="209" t="s">
        <v>345</v>
      </c>
      <c r="D94" s="209" t="s">
        <v>276</v>
      </c>
      <c r="E94" s="210" t="s">
        <v>261</v>
      </c>
      <c r="F94" s="219">
        <v>1.05</v>
      </c>
      <c r="G94" s="220">
        <f>VLOOKUP($A94,단가표!$A:$O,14,FALSE)</f>
        <v>0</v>
      </c>
      <c r="H94" s="221">
        <f>INT(F94*G94)</f>
        <v>0</v>
      </c>
      <c r="I94" s="222"/>
      <c r="J94" s="221">
        <f>INT(F94*I94)</f>
        <v>0</v>
      </c>
      <c r="K94" s="223"/>
      <c r="L94" s="221">
        <f>INT(F94*K94)</f>
        <v>0</v>
      </c>
      <c r="M94" s="221">
        <f>SUM(G94,I94,K94)</f>
        <v>0</v>
      </c>
      <c r="N94" s="221">
        <f>INT(F94*M94)</f>
        <v>0</v>
      </c>
      <c r="O94" s="224" t="str">
        <f>"단가표"&amp;VLOOKUP($A94,단가표!$A:$B,2,FALSE)</f>
        <v>단가표17</v>
      </c>
    </row>
    <row r="95" spans="1:15" s="217" customFormat="1" ht="18" customHeight="1">
      <c r="A95" s="178" t="str">
        <f t="shared" si="8"/>
        <v>접착제K-2,본드</v>
      </c>
      <c r="B95" s="218"/>
      <c r="C95" s="218" t="s">
        <v>369</v>
      </c>
      <c r="D95" s="218" t="s">
        <v>378</v>
      </c>
      <c r="E95" s="210" t="s">
        <v>266</v>
      </c>
      <c r="F95" s="219">
        <v>0.27</v>
      </c>
      <c r="G95" s="220">
        <f>VLOOKUP($A95,단가표!$A:$O,14,FALSE)</f>
        <v>0</v>
      </c>
      <c r="H95" s="221">
        <f>INT(F95*G95)</f>
        <v>0</v>
      </c>
      <c r="I95" s="222"/>
      <c r="J95" s="221">
        <f>INT(F95*I95)</f>
        <v>0</v>
      </c>
      <c r="K95" s="223"/>
      <c r="L95" s="221">
        <f>INT(F95*K95)</f>
        <v>0</v>
      </c>
      <c r="M95" s="221">
        <f>SUM(G95,I95,K95)</f>
        <v>0</v>
      </c>
      <c r="N95" s="221">
        <f>INT(F95*M95)</f>
        <v>0</v>
      </c>
      <c r="O95" s="224" t="str">
        <f>"단가표"&amp;VLOOKUP($A95,단가표!$A:$B,2,FALSE)</f>
        <v>단가표5</v>
      </c>
    </row>
    <row r="96" spans="1:15" s="217" customFormat="1" ht="18" customHeight="1">
      <c r="A96" s="178" t="str">
        <f t="shared" si="8"/>
        <v>건축목공</v>
      </c>
      <c r="B96" s="218"/>
      <c r="C96" s="218" t="s">
        <v>295</v>
      </c>
      <c r="D96" s="218"/>
      <c r="E96" s="210" t="s">
        <v>309</v>
      </c>
      <c r="F96" s="219">
        <v>6.5000000000000002E-2</v>
      </c>
      <c r="G96" s="220"/>
      <c r="H96" s="221">
        <f>INT(F96*G96)</f>
        <v>0</v>
      </c>
      <c r="I96" s="222">
        <f>VLOOKUP($C96,공사노임!$A:$I,8,0)</f>
        <v>0</v>
      </c>
      <c r="J96" s="221">
        <f>INT(F96*I96)</f>
        <v>0</v>
      </c>
      <c r="K96" s="223"/>
      <c r="L96" s="221">
        <f>INT(F96*K96)</f>
        <v>0</v>
      </c>
      <c r="M96" s="221">
        <f>SUM(G96,I96,K96)</f>
        <v>0</v>
      </c>
      <c r="N96" s="221">
        <f>INT(F96*M96)</f>
        <v>0</v>
      </c>
      <c r="O96" s="224">
        <f>VLOOKUP($C96,공사노임!$A:$I,2,0)</f>
        <v>1023</v>
      </c>
    </row>
    <row r="97" spans="1:15" s="217" customFormat="1" ht="18" customHeight="1">
      <c r="A97" s="178" t="str">
        <f t="shared" si="8"/>
        <v>보통인부</v>
      </c>
      <c r="B97" s="218"/>
      <c r="C97" s="218" t="s">
        <v>361</v>
      </c>
      <c r="D97" s="218"/>
      <c r="E97" s="210" t="s">
        <v>309</v>
      </c>
      <c r="F97" s="219">
        <v>7.0000000000000001E-3</v>
      </c>
      <c r="G97" s="220"/>
      <c r="H97" s="221">
        <f>INT(F97*G97)</f>
        <v>0</v>
      </c>
      <c r="I97" s="222">
        <f>VLOOKUP($C97,공사노임!$A:$I,8,0)</f>
        <v>0</v>
      </c>
      <c r="J97" s="221">
        <f>INT(F97*I97)</f>
        <v>0</v>
      </c>
      <c r="K97" s="223"/>
      <c r="L97" s="221">
        <f>INT(F97*K97)</f>
        <v>0</v>
      </c>
      <c r="M97" s="221">
        <f>SUM(G97,I97,K97)</f>
        <v>0</v>
      </c>
      <c r="N97" s="221">
        <f>INT(F97*M97)</f>
        <v>0</v>
      </c>
      <c r="O97" s="224">
        <f>VLOOKUP($C97,공사노임!$A:$I,2,0)</f>
        <v>1002</v>
      </c>
    </row>
    <row r="98" spans="1:15" s="217" customFormat="1" ht="18" customHeight="1">
      <c r="A98" s="178" t="str">
        <f t="shared" si="8"/>
        <v>공구손료노무비의 2%</v>
      </c>
      <c r="B98" s="218"/>
      <c r="C98" s="218" t="s">
        <v>371</v>
      </c>
      <c r="D98" s="218" t="s">
        <v>377</v>
      </c>
      <c r="E98" s="210" t="s">
        <v>163</v>
      </c>
      <c r="F98" s="219">
        <v>0.02</v>
      </c>
      <c r="G98" s="220">
        <f>J100</f>
        <v>0</v>
      </c>
      <c r="H98" s="221">
        <f>INT(F98*G98)</f>
        <v>0</v>
      </c>
      <c r="I98" s="222"/>
      <c r="J98" s="221">
        <f>INT(F98*I98)</f>
        <v>0</v>
      </c>
      <c r="K98" s="223"/>
      <c r="L98" s="221">
        <f>INT(F98*K98)</f>
        <v>0</v>
      </c>
      <c r="M98" s="221">
        <f>SUM(G98,I98,K98)</f>
        <v>0</v>
      </c>
      <c r="N98" s="221">
        <f>INT(F98*M98)</f>
        <v>0</v>
      </c>
      <c r="O98" s="224"/>
    </row>
    <row r="99" spans="1:15" s="217" customFormat="1" ht="18" customHeight="1">
      <c r="A99" s="178" t="str">
        <f t="shared" si="8"/>
        <v/>
      </c>
      <c r="B99" s="225"/>
      <c r="C99" s="225"/>
      <c r="D99" s="210"/>
      <c r="E99" s="210"/>
      <c r="F99" s="230"/>
      <c r="G99" s="221"/>
      <c r="H99" s="221"/>
      <c r="I99" s="221"/>
      <c r="J99" s="221"/>
      <c r="K99" s="221"/>
      <c r="L99" s="221"/>
      <c r="M99" s="221"/>
      <c r="N99" s="221"/>
      <c r="O99" s="226"/>
    </row>
    <row r="100" spans="1:15" s="272" customFormat="1" ht="18" customHeight="1">
      <c r="A100" s="178" t="str">
        <f t="shared" si="8"/>
        <v>소계</v>
      </c>
      <c r="B100" s="435"/>
      <c r="C100" s="435" t="s">
        <v>267</v>
      </c>
      <c r="D100" s="214"/>
      <c r="E100" s="214"/>
      <c r="F100" s="227"/>
      <c r="G100" s="232"/>
      <c r="H100" s="278">
        <f>SUM(H94:H99)</f>
        <v>0</v>
      </c>
      <c r="I100" s="223"/>
      <c r="J100" s="278">
        <f>SUM(J94:J99)</f>
        <v>0</v>
      </c>
      <c r="K100" s="221"/>
      <c r="L100" s="278">
        <f>SUM(L94:L99)</f>
        <v>0</v>
      </c>
      <c r="M100" s="223"/>
      <c r="N100" s="278">
        <f>SUM(N94:N99)</f>
        <v>0</v>
      </c>
      <c r="O100" s="229"/>
    </row>
    <row r="101" spans="1:15" s="272" customFormat="1" ht="18" customHeight="1">
      <c r="A101" s="178"/>
      <c r="B101" s="435"/>
      <c r="C101" s="435"/>
      <c r="D101" s="214"/>
      <c r="E101" s="214"/>
      <c r="F101" s="227"/>
      <c r="G101" s="232"/>
      <c r="H101" s="278"/>
      <c r="I101" s="223"/>
      <c r="J101" s="278"/>
      <c r="K101" s="221"/>
      <c r="L101" s="278"/>
      <c r="M101" s="223"/>
      <c r="N101" s="278"/>
      <c r="O101" s="229"/>
    </row>
    <row r="102" spans="1:15" s="272" customFormat="1" ht="18" customHeight="1">
      <c r="A102" s="178"/>
      <c r="B102" s="538"/>
      <c r="C102" s="538"/>
      <c r="D102" s="548"/>
      <c r="E102" s="548"/>
      <c r="F102" s="551"/>
      <c r="G102" s="541"/>
      <c r="H102" s="542"/>
      <c r="I102" s="533"/>
      <c r="J102" s="542"/>
      <c r="K102" s="530"/>
      <c r="L102" s="542"/>
      <c r="M102" s="533"/>
      <c r="N102" s="542"/>
      <c r="O102" s="550"/>
    </row>
    <row r="103" spans="1:15" s="217" customFormat="1" ht="18" customHeight="1">
      <c r="A103" s="178" t="str">
        <f t="shared" ref="A103:A106" si="9">CONCATENATE(C103,D103)</f>
        <v>MDF판 붙임T=9.0mm*2PLY</v>
      </c>
      <c r="B103" s="213">
        <f>B93+1</f>
        <v>11</v>
      </c>
      <c r="C103" s="271" t="s">
        <v>417</v>
      </c>
      <c r="D103" s="238" t="s">
        <v>504</v>
      </c>
      <c r="E103" s="214" t="s">
        <v>262</v>
      </c>
      <c r="F103" s="469"/>
      <c r="G103" s="232"/>
      <c r="H103" s="215">
        <f>H106</f>
        <v>0</v>
      </c>
      <c r="I103" s="276"/>
      <c r="J103" s="277">
        <f>J106</f>
        <v>0</v>
      </c>
      <c r="K103" s="277"/>
      <c r="L103" s="276">
        <f>L106</f>
        <v>0</v>
      </c>
      <c r="M103" s="277"/>
      <c r="N103" s="277">
        <f>N106</f>
        <v>0</v>
      </c>
      <c r="O103" s="245" t="s">
        <v>301</v>
      </c>
    </row>
    <row r="104" spans="1:15" s="217" customFormat="1" ht="18" customHeight="1">
      <c r="A104" s="178" t="str">
        <f t="shared" si="9"/>
        <v>MDF판 붙임T=9.0mm*1PLY</v>
      </c>
      <c r="B104" s="470"/>
      <c r="C104" s="298" t="s">
        <v>417</v>
      </c>
      <c r="D104" s="209" t="s">
        <v>418</v>
      </c>
      <c r="E104" s="210" t="s">
        <v>261</v>
      </c>
      <c r="F104" s="219">
        <v>2</v>
      </c>
      <c r="G104" s="296">
        <f>VLOOKUP($A104,일위대가목록!$A:$N,6,FALSE)</f>
        <v>0</v>
      </c>
      <c r="H104" s="221">
        <f>INT(F104*G104)</f>
        <v>0</v>
      </c>
      <c r="I104" s="296">
        <f>VLOOKUP($A104,일위대가목록!$A:$N,8,FALSE)</f>
        <v>0</v>
      </c>
      <c r="J104" s="221">
        <f>INT(F104*I104)</f>
        <v>0</v>
      </c>
      <c r="K104" s="296">
        <f>VLOOKUP($A104,일위대가목록!$A:$N,10,FALSE)</f>
        <v>0</v>
      </c>
      <c r="L104" s="221">
        <f>INT(F104*K104)</f>
        <v>0</v>
      </c>
      <c r="M104" s="296">
        <f>SUM(K104,I104,G104)</f>
        <v>0</v>
      </c>
      <c r="N104" s="221">
        <f>SUM(L104,J104,H104)</f>
        <v>0</v>
      </c>
      <c r="O104" s="297" t="str">
        <f>"제"&amp;VLOOKUP($A104,일위대가목록!$A:$N,2,FALSE)&amp;"호표"</f>
        <v>제10호표</v>
      </c>
    </row>
    <row r="105" spans="1:15" s="217" customFormat="1" ht="18" customHeight="1">
      <c r="A105" s="178" t="str">
        <f t="shared" si="9"/>
        <v/>
      </c>
      <c r="B105" s="225"/>
      <c r="C105" s="225"/>
      <c r="D105" s="210"/>
      <c r="E105" s="210"/>
      <c r="F105" s="230"/>
      <c r="G105" s="221"/>
      <c r="H105" s="221"/>
      <c r="I105" s="221"/>
      <c r="J105" s="221"/>
      <c r="K105" s="221"/>
      <c r="L105" s="221"/>
      <c r="M105" s="221"/>
      <c r="N105" s="221"/>
      <c r="O105" s="226"/>
    </row>
    <row r="106" spans="1:15" s="272" customFormat="1" ht="18" customHeight="1">
      <c r="A106" s="178" t="str">
        <f t="shared" si="9"/>
        <v>소계</v>
      </c>
      <c r="B106" s="469"/>
      <c r="C106" s="469" t="s">
        <v>267</v>
      </c>
      <c r="D106" s="214"/>
      <c r="E106" s="214"/>
      <c r="F106" s="227"/>
      <c r="G106" s="232"/>
      <c r="H106" s="278">
        <f>SUM(H104:H105)</f>
        <v>0</v>
      </c>
      <c r="I106" s="223"/>
      <c r="J106" s="278">
        <f>SUM(J104:J105)</f>
        <v>0</v>
      </c>
      <c r="K106" s="221"/>
      <c r="L106" s="278">
        <f>SUM(L104:L105)</f>
        <v>0</v>
      </c>
      <c r="M106" s="223"/>
      <c r="N106" s="278">
        <f>SUM(N104:N105)</f>
        <v>0</v>
      </c>
      <c r="O106" s="229"/>
    </row>
    <row r="107" spans="1:15" s="272" customFormat="1" ht="18" customHeight="1">
      <c r="A107" s="178"/>
      <c r="B107" s="469"/>
      <c r="C107" s="469"/>
      <c r="D107" s="214"/>
      <c r="E107" s="214"/>
      <c r="F107" s="227"/>
      <c r="G107" s="232"/>
      <c r="H107" s="278"/>
      <c r="I107" s="223"/>
      <c r="J107" s="278"/>
      <c r="K107" s="221"/>
      <c r="L107" s="278"/>
      <c r="M107" s="223"/>
      <c r="N107" s="278"/>
      <c r="O107" s="229"/>
    </row>
    <row r="108" spans="1:15" s="272" customFormat="1" ht="18" customHeight="1">
      <c r="A108" s="178"/>
      <c r="B108" s="538"/>
      <c r="C108" s="538"/>
      <c r="D108" s="548"/>
      <c r="E108" s="548"/>
      <c r="F108" s="551"/>
      <c r="G108" s="541"/>
      <c r="H108" s="542"/>
      <c r="I108" s="533"/>
      <c r="J108" s="542"/>
      <c r="K108" s="530"/>
      <c r="L108" s="542"/>
      <c r="M108" s="533"/>
      <c r="N108" s="542"/>
      <c r="O108" s="550"/>
    </row>
    <row r="109" spans="1:15" s="217" customFormat="1" ht="18" customHeight="1">
      <c r="A109" s="178" t="str">
        <f t="shared" ref="A109:A116" si="10">CONCATENATE(C109,D109)</f>
        <v>MDF판 붙임T=15mm*1PLY</v>
      </c>
      <c r="B109" s="213">
        <f>B103+1</f>
        <v>12</v>
      </c>
      <c r="C109" s="271" t="s">
        <v>417</v>
      </c>
      <c r="D109" s="238" t="s">
        <v>591</v>
      </c>
      <c r="E109" s="214" t="s">
        <v>262</v>
      </c>
      <c r="F109" s="475"/>
      <c r="G109" s="232"/>
      <c r="H109" s="215">
        <f>H116</f>
        <v>0</v>
      </c>
      <c r="I109" s="276"/>
      <c r="J109" s="277">
        <f>J116</f>
        <v>0</v>
      </c>
      <c r="K109" s="277"/>
      <c r="L109" s="276">
        <f>L116</f>
        <v>0</v>
      </c>
      <c r="M109" s="277"/>
      <c r="N109" s="277">
        <f>N116</f>
        <v>0</v>
      </c>
      <c r="O109" s="245" t="s">
        <v>301</v>
      </c>
    </row>
    <row r="110" spans="1:15" s="217" customFormat="1" ht="18" customHeight="1">
      <c r="A110" s="178" t="str">
        <f t="shared" si="10"/>
        <v>M D FT=15</v>
      </c>
      <c r="B110" s="476"/>
      <c r="C110" s="209" t="s">
        <v>345</v>
      </c>
      <c r="D110" s="209" t="s">
        <v>553</v>
      </c>
      <c r="E110" s="210" t="s">
        <v>261</v>
      </c>
      <c r="F110" s="219">
        <v>1.05</v>
      </c>
      <c r="G110" s="220">
        <f>VLOOKUP($A110,단가표!$A:$O,14,FALSE)</f>
        <v>0</v>
      </c>
      <c r="H110" s="221">
        <f>INT(F110*G110)</f>
        <v>0</v>
      </c>
      <c r="I110" s="222"/>
      <c r="J110" s="221">
        <f>INT(F110*I110)</f>
        <v>0</v>
      </c>
      <c r="K110" s="223"/>
      <c r="L110" s="221">
        <f>INT(F110*K110)</f>
        <v>0</v>
      </c>
      <c r="M110" s="221">
        <f>SUM(G110,I110,K110)</f>
        <v>0</v>
      </c>
      <c r="N110" s="221">
        <f>INT(F110*M110)</f>
        <v>0</v>
      </c>
      <c r="O110" s="224" t="str">
        <f>"단가표"&amp;VLOOKUP($A110,단가표!$A:$B,2,FALSE)</f>
        <v>단가표18</v>
      </c>
    </row>
    <row r="111" spans="1:15" s="217" customFormat="1" ht="18" customHeight="1">
      <c r="A111" s="178" t="str">
        <f t="shared" si="10"/>
        <v>접착제K-2,본드</v>
      </c>
      <c r="B111" s="476"/>
      <c r="C111" s="476" t="s">
        <v>369</v>
      </c>
      <c r="D111" s="476" t="s">
        <v>378</v>
      </c>
      <c r="E111" s="210" t="s">
        <v>266</v>
      </c>
      <c r="F111" s="219">
        <v>0.27</v>
      </c>
      <c r="G111" s="220">
        <f>VLOOKUP($A111,단가표!$A:$O,14,FALSE)</f>
        <v>0</v>
      </c>
      <c r="H111" s="221">
        <f>INT(F111*G111)</f>
        <v>0</v>
      </c>
      <c r="I111" s="222"/>
      <c r="J111" s="221">
        <f>INT(F111*I111)</f>
        <v>0</v>
      </c>
      <c r="K111" s="223"/>
      <c r="L111" s="221">
        <f>INT(F111*K111)</f>
        <v>0</v>
      </c>
      <c r="M111" s="221">
        <f>SUM(G111,I111,K111)</f>
        <v>0</v>
      </c>
      <c r="N111" s="221">
        <f>INT(F111*M111)</f>
        <v>0</v>
      </c>
      <c r="O111" s="224" t="str">
        <f>"단가표"&amp;VLOOKUP($A111,단가표!$A:$B,2,FALSE)</f>
        <v>단가표5</v>
      </c>
    </row>
    <row r="112" spans="1:15" s="217" customFormat="1" ht="18" customHeight="1">
      <c r="A112" s="178" t="str">
        <f t="shared" si="10"/>
        <v>건축목공</v>
      </c>
      <c r="B112" s="476"/>
      <c r="C112" s="476" t="s">
        <v>295</v>
      </c>
      <c r="D112" s="476"/>
      <c r="E112" s="210" t="s">
        <v>309</v>
      </c>
      <c r="F112" s="219">
        <v>6.5000000000000002E-2</v>
      </c>
      <c r="G112" s="220"/>
      <c r="H112" s="221">
        <f>INT(F112*G112)</f>
        <v>0</v>
      </c>
      <c r="I112" s="222">
        <f>VLOOKUP($C112,공사노임!$A:$I,8,0)</f>
        <v>0</v>
      </c>
      <c r="J112" s="221">
        <f>INT(F112*I112)</f>
        <v>0</v>
      </c>
      <c r="K112" s="223"/>
      <c r="L112" s="221">
        <f>INT(F112*K112)</f>
        <v>0</v>
      </c>
      <c r="M112" s="221">
        <f>SUM(G112,I112,K112)</f>
        <v>0</v>
      </c>
      <c r="N112" s="221">
        <f>INT(F112*M112)</f>
        <v>0</v>
      </c>
      <c r="O112" s="224">
        <f>VLOOKUP($C112,공사노임!$A:$I,2,0)</f>
        <v>1023</v>
      </c>
    </row>
    <row r="113" spans="1:15" s="217" customFormat="1" ht="18" customHeight="1">
      <c r="A113" s="178" t="str">
        <f t="shared" si="10"/>
        <v>보통인부</v>
      </c>
      <c r="B113" s="476"/>
      <c r="C113" s="476" t="s">
        <v>361</v>
      </c>
      <c r="D113" s="476"/>
      <c r="E113" s="210" t="s">
        <v>309</v>
      </c>
      <c r="F113" s="219">
        <v>7.0000000000000001E-3</v>
      </c>
      <c r="G113" s="220"/>
      <c r="H113" s="221">
        <f>INT(F113*G113)</f>
        <v>0</v>
      </c>
      <c r="I113" s="222">
        <f>VLOOKUP($C113,공사노임!$A:$I,8,0)</f>
        <v>0</v>
      </c>
      <c r="J113" s="221">
        <f>INT(F113*I113)</f>
        <v>0</v>
      </c>
      <c r="K113" s="223"/>
      <c r="L113" s="221">
        <f>INT(F113*K113)</f>
        <v>0</v>
      </c>
      <c r="M113" s="221">
        <f>SUM(G113,I113,K113)</f>
        <v>0</v>
      </c>
      <c r="N113" s="221">
        <f>INT(F113*M113)</f>
        <v>0</v>
      </c>
      <c r="O113" s="224">
        <f>VLOOKUP($C113,공사노임!$A:$I,2,0)</f>
        <v>1002</v>
      </c>
    </row>
    <row r="114" spans="1:15" s="217" customFormat="1" ht="18" customHeight="1">
      <c r="A114" s="178" t="str">
        <f t="shared" si="10"/>
        <v>공구손료노무비의 2%</v>
      </c>
      <c r="B114" s="476"/>
      <c r="C114" s="476" t="s">
        <v>371</v>
      </c>
      <c r="D114" s="476" t="s">
        <v>377</v>
      </c>
      <c r="E114" s="210" t="s">
        <v>163</v>
      </c>
      <c r="F114" s="219">
        <v>0.02</v>
      </c>
      <c r="G114" s="220">
        <f>J116</f>
        <v>0</v>
      </c>
      <c r="H114" s="221">
        <f>INT(F114*G114)</f>
        <v>0</v>
      </c>
      <c r="I114" s="222"/>
      <c r="J114" s="221">
        <f>INT(F114*I114)</f>
        <v>0</v>
      </c>
      <c r="K114" s="223"/>
      <c r="L114" s="221">
        <f>INT(F114*K114)</f>
        <v>0</v>
      </c>
      <c r="M114" s="221">
        <f>SUM(G114,I114,K114)</f>
        <v>0</v>
      </c>
      <c r="N114" s="221">
        <f>INT(F114*M114)</f>
        <v>0</v>
      </c>
      <c r="O114" s="224"/>
    </row>
    <row r="115" spans="1:15" s="217" customFormat="1" ht="18" customHeight="1">
      <c r="A115" s="178" t="str">
        <f t="shared" si="10"/>
        <v/>
      </c>
      <c r="B115" s="225"/>
      <c r="C115" s="225"/>
      <c r="D115" s="210"/>
      <c r="E115" s="210"/>
      <c r="F115" s="230"/>
      <c r="G115" s="221"/>
      <c r="H115" s="221"/>
      <c r="I115" s="221"/>
      <c r="J115" s="221"/>
      <c r="K115" s="221"/>
      <c r="L115" s="221"/>
      <c r="M115" s="221"/>
      <c r="N115" s="221"/>
      <c r="O115" s="226"/>
    </row>
    <row r="116" spans="1:15" s="272" customFormat="1" ht="18" customHeight="1">
      <c r="A116" s="178" t="str">
        <f t="shared" si="10"/>
        <v>소계</v>
      </c>
      <c r="B116" s="475"/>
      <c r="C116" s="475" t="s">
        <v>267</v>
      </c>
      <c r="D116" s="214"/>
      <c r="E116" s="214"/>
      <c r="F116" s="227"/>
      <c r="G116" s="232"/>
      <c r="H116" s="278">
        <f>SUM(H110:H115)</f>
        <v>0</v>
      </c>
      <c r="I116" s="223"/>
      <c r="J116" s="278">
        <f>SUM(J110:J115)</f>
        <v>0</v>
      </c>
      <c r="K116" s="221"/>
      <c r="L116" s="278">
        <f>SUM(L110:L115)</f>
        <v>0</v>
      </c>
      <c r="M116" s="223"/>
      <c r="N116" s="278">
        <f>SUM(N110:N115)</f>
        <v>0</v>
      </c>
      <c r="O116" s="229"/>
    </row>
    <row r="117" spans="1:15" s="272" customFormat="1" ht="18" customHeight="1">
      <c r="A117" s="178"/>
      <c r="B117" s="475"/>
      <c r="C117" s="475"/>
      <c r="D117" s="214"/>
      <c r="E117" s="214"/>
      <c r="F117" s="227"/>
      <c r="G117" s="232"/>
      <c r="H117" s="278"/>
      <c r="I117" s="223"/>
      <c r="J117" s="278"/>
      <c r="K117" s="221"/>
      <c r="L117" s="278"/>
      <c r="M117" s="223"/>
      <c r="N117" s="278"/>
      <c r="O117" s="229"/>
    </row>
    <row r="118" spans="1:15" s="272" customFormat="1" ht="18" customHeight="1">
      <c r="A118" s="178"/>
      <c r="B118" s="538"/>
      <c r="C118" s="538"/>
      <c r="D118" s="548"/>
      <c r="E118" s="548"/>
      <c r="F118" s="551"/>
      <c r="G118" s="541"/>
      <c r="H118" s="542"/>
      <c r="I118" s="533"/>
      <c r="J118" s="542"/>
      <c r="K118" s="530"/>
      <c r="L118" s="542"/>
      <c r="M118" s="533"/>
      <c r="N118" s="542"/>
      <c r="O118" s="550"/>
    </row>
    <row r="119" spans="1:15" s="217" customFormat="1" ht="18" customHeight="1">
      <c r="A119" s="178" t="str">
        <f t="shared" ref="A119:A126" si="11">CONCATENATE(C119,D119)</f>
        <v>아크릴판T=10</v>
      </c>
      <c r="B119" s="213">
        <f>B109+1</f>
        <v>13</v>
      </c>
      <c r="C119" s="238" t="s">
        <v>644</v>
      </c>
      <c r="D119" s="238" t="s">
        <v>630</v>
      </c>
      <c r="E119" s="214" t="s">
        <v>262</v>
      </c>
      <c r="F119" s="475"/>
      <c r="G119" s="232"/>
      <c r="H119" s="215">
        <f>H126</f>
        <v>0</v>
      </c>
      <c r="I119" s="276"/>
      <c r="J119" s="277">
        <f>J126</f>
        <v>0</v>
      </c>
      <c r="K119" s="277"/>
      <c r="L119" s="276">
        <f>L126</f>
        <v>0</v>
      </c>
      <c r="M119" s="277"/>
      <c r="N119" s="277">
        <f>N126</f>
        <v>0</v>
      </c>
      <c r="O119" s="245" t="s">
        <v>301</v>
      </c>
    </row>
    <row r="120" spans="1:15" s="217" customFormat="1" ht="18" customHeight="1">
      <c r="A120" s="178" t="str">
        <f t="shared" si="11"/>
        <v>아크릴판T=10</v>
      </c>
      <c r="B120" s="476"/>
      <c r="C120" s="209" t="s">
        <v>644</v>
      </c>
      <c r="D120" s="209" t="s">
        <v>630</v>
      </c>
      <c r="E120" s="210" t="s">
        <v>261</v>
      </c>
      <c r="F120" s="219">
        <v>1.05</v>
      </c>
      <c r="G120" s="220">
        <f>VLOOKUP($A120,단가표!$A:$O,14,FALSE)</f>
        <v>0</v>
      </c>
      <c r="H120" s="221">
        <f>INT(F120*G120)</f>
        <v>0</v>
      </c>
      <c r="I120" s="222"/>
      <c r="J120" s="221">
        <f>INT(F120*I120)</f>
        <v>0</v>
      </c>
      <c r="K120" s="223"/>
      <c r="L120" s="221">
        <f>INT(F120*K120)</f>
        <v>0</v>
      </c>
      <c r="M120" s="221">
        <f>SUM(G120,I120,K120)</f>
        <v>0</v>
      </c>
      <c r="N120" s="221">
        <f>INT(F120*M120)</f>
        <v>0</v>
      </c>
      <c r="O120" s="224" t="str">
        <f>"단가표"&amp;VLOOKUP($A120,단가표!$A:$B,2,FALSE)</f>
        <v>단가표19</v>
      </c>
    </row>
    <row r="121" spans="1:15" s="217" customFormat="1" ht="18" customHeight="1">
      <c r="A121" s="178" t="str">
        <f t="shared" si="11"/>
        <v>실리콘I액형</v>
      </c>
      <c r="B121" s="476"/>
      <c r="C121" s="180" t="s">
        <v>351</v>
      </c>
      <c r="D121" s="180" t="s">
        <v>352</v>
      </c>
      <c r="E121" s="210" t="s">
        <v>12</v>
      </c>
      <c r="F121" s="219">
        <v>0.27</v>
      </c>
      <c r="G121" s="220">
        <f>VLOOKUP($A121,단가표!$A:$O,14,FALSE)</f>
        <v>0</v>
      </c>
      <c r="H121" s="221">
        <f>INT(F121*G121)</f>
        <v>0</v>
      </c>
      <c r="I121" s="222"/>
      <c r="J121" s="221">
        <f>INT(F121*I121)</f>
        <v>0</v>
      </c>
      <c r="K121" s="223"/>
      <c r="L121" s="221">
        <f>INT(F121*K121)</f>
        <v>0</v>
      </c>
      <c r="M121" s="221">
        <f>SUM(G121,I121,K121)</f>
        <v>0</v>
      </c>
      <c r="N121" s="221">
        <f>INT(F121*M121)</f>
        <v>0</v>
      </c>
      <c r="O121" s="224" t="str">
        <f>"단가표"&amp;VLOOKUP($A121,단가표!$A:$B,2,FALSE)</f>
        <v>단가표29</v>
      </c>
    </row>
    <row r="122" spans="1:15" s="217" customFormat="1" ht="18" customHeight="1">
      <c r="A122" s="178" t="str">
        <f t="shared" si="11"/>
        <v>건축목공</v>
      </c>
      <c r="B122" s="476"/>
      <c r="C122" s="476" t="s">
        <v>295</v>
      </c>
      <c r="D122" s="476"/>
      <c r="E122" s="210" t="s">
        <v>309</v>
      </c>
      <c r="F122" s="219">
        <v>6.5000000000000002E-2</v>
      </c>
      <c r="G122" s="220"/>
      <c r="H122" s="221">
        <f>INT(F122*G122)</f>
        <v>0</v>
      </c>
      <c r="I122" s="222">
        <f>VLOOKUP($C122,공사노임!$A:$I,8,0)</f>
        <v>0</v>
      </c>
      <c r="J122" s="221">
        <f>INT(F122*I122)</f>
        <v>0</v>
      </c>
      <c r="K122" s="223"/>
      <c r="L122" s="221">
        <f>INT(F122*K122)</f>
        <v>0</v>
      </c>
      <c r="M122" s="221">
        <f>SUM(G122,I122,K122)</f>
        <v>0</v>
      </c>
      <c r="N122" s="221">
        <f>INT(F122*M122)</f>
        <v>0</v>
      </c>
      <c r="O122" s="224">
        <f>VLOOKUP($C122,공사노임!$A:$I,2,0)</f>
        <v>1023</v>
      </c>
    </row>
    <row r="123" spans="1:15" s="217" customFormat="1" ht="18" customHeight="1">
      <c r="A123" s="178" t="str">
        <f t="shared" si="11"/>
        <v>보통인부</v>
      </c>
      <c r="B123" s="476"/>
      <c r="C123" s="476" t="s">
        <v>361</v>
      </c>
      <c r="D123" s="476"/>
      <c r="E123" s="210" t="s">
        <v>309</v>
      </c>
      <c r="F123" s="219">
        <v>7.0000000000000001E-3</v>
      </c>
      <c r="G123" s="220"/>
      <c r="H123" s="221">
        <f>INT(F123*G123)</f>
        <v>0</v>
      </c>
      <c r="I123" s="222">
        <f>VLOOKUP($C123,공사노임!$A:$I,8,0)</f>
        <v>0</v>
      </c>
      <c r="J123" s="221">
        <f>INT(F123*I123)</f>
        <v>0</v>
      </c>
      <c r="K123" s="223"/>
      <c r="L123" s="221">
        <f>INT(F123*K123)</f>
        <v>0</v>
      </c>
      <c r="M123" s="221">
        <f>SUM(G123,I123,K123)</f>
        <v>0</v>
      </c>
      <c r="N123" s="221">
        <f>INT(F123*M123)</f>
        <v>0</v>
      </c>
      <c r="O123" s="224">
        <f>VLOOKUP($C123,공사노임!$A:$I,2,0)</f>
        <v>1002</v>
      </c>
    </row>
    <row r="124" spans="1:15" s="217" customFormat="1" ht="18" customHeight="1">
      <c r="A124" s="178" t="str">
        <f t="shared" si="11"/>
        <v>공구손료노무비의 2%</v>
      </c>
      <c r="B124" s="476"/>
      <c r="C124" s="476" t="s">
        <v>371</v>
      </c>
      <c r="D124" s="476" t="s">
        <v>377</v>
      </c>
      <c r="E124" s="210" t="s">
        <v>163</v>
      </c>
      <c r="F124" s="219">
        <v>0.02</v>
      </c>
      <c r="G124" s="220">
        <f>J126</f>
        <v>0</v>
      </c>
      <c r="H124" s="221">
        <f>INT(F124*G124)</f>
        <v>0</v>
      </c>
      <c r="I124" s="222"/>
      <c r="J124" s="221">
        <f>INT(F124*I124)</f>
        <v>0</v>
      </c>
      <c r="K124" s="223"/>
      <c r="L124" s="221">
        <f>INT(F124*K124)</f>
        <v>0</v>
      </c>
      <c r="M124" s="221">
        <f>SUM(G124,I124,K124)</f>
        <v>0</v>
      </c>
      <c r="N124" s="221">
        <f>INT(F124*M124)</f>
        <v>0</v>
      </c>
      <c r="O124" s="224"/>
    </row>
    <row r="125" spans="1:15" s="217" customFormat="1" ht="18" customHeight="1">
      <c r="A125" s="178" t="str">
        <f t="shared" si="11"/>
        <v/>
      </c>
      <c r="B125" s="225"/>
      <c r="C125" s="225"/>
      <c r="D125" s="210"/>
      <c r="E125" s="210"/>
      <c r="F125" s="230"/>
      <c r="G125" s="221"/>
      <c r="H125" s="221"/>
      <c r="I125" s="221"/>
      <c r="J125" s="221"/>
      <c r="K125" s="221"/>
      <c r="L125" s="221"/>
      <c r="M125" s="221"/>
      <c r="N125" s="221"/>
      <c r="O125" s="226"/>
    </row>
    <row r="126" spans="1:15" s="272" customFormat="1" ht="18" customHeight="1">
      <c r="A126" s="178" t="str">
        <f t="shared" si="11"/>
        <v>소계</v>
      </c>
      <c r="B126" s="475"/>
      <c r="C126" s="475" t="s">
        <v>267</v>
      </c>
      <c r="D126" s="214"/>
      <c r="E126" s="214"/>
      <c r="F126" s="227"/>
      <c r="G126" s="232"/>
      <c r="H126" s="278">
        <f>SUM(H120:H125)</f>
        <v>0</v>
      </c>
      <c r="I126" s="223"/>
      <c r="J126" s="278">
        <f>SUM(J120:J125)</f>
        <v>0</v>
      </c>
      <c r="K126" s="221"/>
      <c r="L126" s="278">
        <f>SUM(L120:L125)</f>
        <v>0</v>
      </c>
      <c r="M126" s="223"/>
      <c r="N126" s="278">
        <f>SUM(N120:N125)</f>
        <v>0</v>
      </c>
      <c r="O126" s="229"/>
    </row>
    <row r="127" spans="1:15" s="272" customFormat="1" ht="18" customHeight="1">
      <c r="A127" s="178"/>
      <c r="B127" s="475"/>
      <c r="C127" s="475"/>
      <c r="D127" s="214"/>
      <c r="E127" s="214"/>
      <c r="F127" s="227"/>
      <c r="G127" s="232"/>
      <c r="H127" s="278"/>
      <c r="I127" s="223"/>
      <c r="J127" s="278"/>
      <c r="K127" s="221"/>
      <c r="L127" s="278"/>
      <c r="M127" s="223"/>
      <c r="N127" s="278"/>
      <c r="O127" s="229"/>
    </row>
    <row r="128" spans="1:15" s="272" customFormat="1" ht="18" customHeight="1">
      <c r="A128" s="178"/>
      <c r="B128" s="538"/>
      <c r="C128" s="538"/>
      <c r="D128" s="548"/>
      <c r="E128" s="548"/>
      <c r="F128" s="551"/>
      <c r="G128" s="541"/>
      <c r="H128" s="542"/>
      <c r="I128" s="533"/>
      <c r="J128" s="542"/>
      <c r="K128" s="530"/>
      <c r="L128" s="542"/>
      <c r="M128" s="533"/>
      <c r="N128" s="542"/>
      <c r="O128" s="550"/>
    </row>
    <row r="129" spans="1:16" s="259" customFormat="1" ht="18" customHeight="1">
      <c r="A129" s="178" t="str">
        <f t="shared" ref="A129:A135" si="12">CONCATENATE(C129,D129)</f>
        <v>암막천설치</v>
      </c>
      <c r="B129" s="258">
        <f>B119+1</f>
        <v>14</v>
      </c>
      <c r="C129" s="471" t="s">
        <v>559</v>
      </c>
      <c r="D129" s="238" t="s">
        <v>565</v>
      </c>
      <c r="E129" s="239" t="s">
        <v>262</v>
      </c>
      <c r="F129" s="295"/>
      <c r="G129" s="239"/>
      <c r="H129" s="242">
        <f>H134</f>
        <v>0</v>
      </c>
      <c r="I129" s="243"/>
      <c r="J129" s="244">
        <f>J134</f>
        <v>0</v>
      </c>
      <c r="K129" s="244"/>
      <c r="L129" s="243">
        <f>L134</f>
        <v>0</v>
      </c>
      <c r="M129" s="244"/>
      <c r="N129" s="244">
        <f>N134</f>
        <v>0</v>
      </c>
      <c r="O129" s="245" t="s">
        <v>302</v>
      </c>
      <c r="P129" s="246"/>
    </row>
    <row r="130" spans="1:16" s="259" customFormat="1" ht="18" customHeight="1">
      <c r="A130" s="178" t="str">
        <f t="shared" si="12"/>
        <v>암막천방염</v>
      </c>
      <c r="B130" s="260"/>
      <c r="C130" s="209" t="s">
        <v>563</v>
      </c>
      <c r="D130" s="209" t="s">
        <v>564</v>
      </c>
      <c r="E130" s="440" t="s">
        <v>261</v>
      </c>
      <c r="F130" s="268">
        <v>1.1000000000000001</v>
      </c>
      <c r="G130" s="220">
        <f>VLOOKUP($A130,단가표!$A:$O,14,FALSE)</f>
        <v>0</v>
      </c>
      <c r="H130" s="221">
        <f>INT(F130*G130)</f>
        <v>0</v>
      </c>
      <c r="I130" s="222"/>
      <c r="J130" s="221">
        <f>INT(F130*I130)</f>
        <v>0</v>
      </c>
      <c r="K130" s="223"/>
      <c r="L130" s="221">
        <f>INT(F130*K130)</f>
        <v>0</v>
      </c>
      <c r="M130" s="221">
        <f>SUM(G130,I130,K130)</f>
        <v>0</v>
      </c>
      <c r="N130" s="221">
        <f>INT(F130*M130)</f>
        <v>0</v>
      </c>
      <c r="O130" s="224" t="str">
        <f>"단가표"&amp;VLOOKUP($A130,단가표!$A:$B,2,FALSE)</f>
        <v>단가표20</v>
      </c>
      <c r="P130" s="246"/>
    </row>
    <row r="131" spans="1:16" s="259" customFormat="1" ht="18" customHeight="1">
      <c r="A131" s="178" t="str">
        <f t="shared" si="12"/>
        <v>내장공</v>
      </c>
      <c r="B131" s="260"/>
      <c r="C131" s="260" t="s">
        <v>327</v>
      </c>
      <c r="D131" s="260"/>
      <c r="E131" s="248" t="s">
        <v>309</v>
      </c>
      <c r="F131" s="268">
        <v>1.2E-2</v>
      </c>
      <c r="G131" s="220"/>
      <c r="H131" s="221">
        <f>INT(F131*G131)</f>
        <v>0</v>
      </c>
      <c r="I131" s="222">
        <f>VLOOKUP($C131,공사노임!$A:$I,8,0)</f>
        <v>0</v>
      </c>
      <c r="J131" s="221">
        <f>INT(F131*I131)</f>
        <v>0</v>
      </c>
      <c r="K131" s="223"/>
      <c r="L131" s="221">
        <f>INT(F131*K131)</f>
        <v>0</v>
      </c>
      <c r="M131" s="221">
        <f>SUM(G131,I131,K131)</f>
        <v>0</v>
      </c>
      <c r="N131" s="221">
        <f>INT(F131*M131)</f>
        <v>0</v>
      </c>
      <c r="O131" s="224">
        <f>VLOOKUP($C131,공사노임!$A:$I,2,0)</f>
        <v>1030</v>
      </c>
      <c r="P131" s="246"/>
    </row>
    <row r="132" spans="1:16" s="259" customFormat="1" ht="18" customHeight="1">
      <c r="A132" s="178" t="str">
        <f t="shared" si="12"/>
        <v>보통인부</v>
      </c>
      <c r="B132" s="260"/>
      <c r="C132" s="260" t="s">
        <v>260</v>
      </c>
      <c r="D132" s="260"/>
      <c r="E132" s="248" t="s">
        <v>309</v>
      </c>
      <c r="F132" s="268">
        <v>0.01</v>
      </c>
      <c r="G132" s="220"/>
      <c r="H132" s="221">
        <f>INT(F132*G132)</f>
        <v>0</v>
      </c>
      <c r="I132" s="222">
        <f>VLOOKUP($C132,공사노임!$A:$I,8,0)</f>
        <v>0</v>
      </c>
      <c r="J132" s="221">
        <f>INT(F132*I132)</f>
        <v>0</v>
      </c>
      <c r="K132" s="223"/>
      <c r="L132" s="221">
        <f>INT(F132*K132)</f>
        <v>0</v>
      </c>
      <c r="M132" s="221">
        <f>SUM(G132,I132,K132)</f>
        <v>0</v>
      </c>
      <c r="N132" s="221">
        <f>INT(F132*M132)</f>
        <v>0</v>
      </c>
      <c r="O132" s="224">
        <f>VLOOKUP($C132,공사노임!$A:$I,2,0)</f>
        <v>1002</v>
      </c>
      <c r="P132" s="246"/>
    </row>
    <row r="133" spans="1:16" s="259" customFormat="1" ht="18" customHeight="1">
      <c r="A133" s="178" t="str">
        <f t="shared" si="12"/>
        <v/>
      </c>
      <c r="B133" s="247"/>
      <c r="C133" s="247"/>
      <c r="D133" s="248"/>
      <c r="E133" s="248"/>
      <c r="F133" s="249"/>
      <c r="G133" s="250"/>
      <c r="H133" s="250"/>
      <c r="I133" s="250"/>
      <c r="J133" s="250"/>
      <c r="K133" s="250"/>
      <c r="L133" s="250"/>
      <c r="M133" s="250"/>
      <c r="N133" s="250"/>
      <c r="O133" s="245"/>
      <c r="P133" s="246"/>
    </row>
    <row r="134" spans="1:16" s="259" customFormat="1" ht="18" customHeight="1">
      <c r="A134" s="178" t="str">
        <f t="shared" si="12"/>
        <v>소계</v>
      </c>
      <c r="B134" s="471"/>
      <c r="C134" s="471" t="s">
        <v>267</v>
      </c>
      <c r="D134" s="239"/>
      <c r="E134" s="239"/>
      <c r="F134" s="442"/>
      <c r="G134" s="257"/>
      <c r="H134" s="250">
        <f>SUM(H130:H133)</f>
        <v>0</v>
      </c>
      <c r="I134" s="250"/>
      <c r="J134" s="250">
        <f>SUM(J130:J133)</f>
        <v>0</v>
      </c>
      <c r="K134" s="250"/>
      <c r="L134" s="250">
        <f>SUM(L130:L133)</f>
        <v>0</v>
      </c>
      <c r="M134" s="250"/>
      <c r="N134" s="250">
        <f>SUM(N130:N133)</f>
        <v>0</v>
      </c>
      <c r="O134" s="257"/>
      <c r="P134" s="246"/>
    </row>
    <row r="135" spans="1:16" s="259" customFormat="1" ht="18" customHeight="1">
      <c r="A135" s="178" t="str">
        <f t="shared" si="12"/>
        <v/>
      </c>
      <c r="B135" s="256"/>
      <c r="C135" s="256"/>
      <c r="D135" s="239"/>
      <c r="E135" s="239"/>
      <c r="F135" s="442"/>
      <c r="G135" s="257"/>
      <c r="H135" s="257"/>
      <c r="I135" s="257"/>
      <c r="J135" s="257"/>
      <c r="K135" s="257"/>
      <c r="L135" s="257"/>
      <c r="M135" s="257"/>
      <c r="N135" s="257"/>
      <c r="O135" s="257"/>
      <c r="P135" s="246"/>
    </row>
    <row r="136" spans="1:16" s="259" customFormat="1" ht="18" customHeight="1">
      <c r="A136" s="178" t="str">
        <f t="shared" ref="A136:A163" si="13">CONCATENATE(C136,D136)</f>
        <v>상,하 플레이트15*140*3PLY</v>
      </c>
      <c r="B136" s="258">
        <f>B129+1</f>
        <v>15</v>
      </c>
      <c r="C136" s="271" t="s">
        <v>549</v>
      </c>
      <c r="D136" s="238" t="s">
        <v>550</v>
      </c>
      <c r="E136" s="239" t="s">
        <v>513</v>
      </c>
      <c r="F136" s="300"/>
      <c r="G136" s="262"/>
      <c r="H136" s="242">
        <f>H143</f>
        <v>0</v>
      </c>
      <c r="I136" s="243"/>
      <c r="J136" s="244">
        <f>J143</f>
        <v>0</v>
      </c>
      <c r="K136" s="244"/>
      <c r="L136" s="243">
        <f>L143</f>
        <v>0</v>
      </c>
      <c r="M136" s="244"/>
      <c r="N136" s="244">
        <f>N143</f>
        <v>0</v>
      </c>
      <c r="O136" s="245" t="s">
        <v>303</v>
      </c>
      <c r="P136" s="246"/>
    </row>
    <row r="137" spans="1:16" s="259" customFormat="1" ht="18" customHeight="1">
      <c r="A137" s="178" t="str">
        <f t="shared" si="13"/>
        <v>합판T=15</v>
      </c>
      <c r="B137" s="260"/>
      <c r="C137" s="209" t="s">
        <v>552</v>
      </c>
      <c r="D137" s="209" t="s">
        <v>553</v>
      </c>
      <c r="E137" s="269" t="s">
        <v>433</v>
      </c>
      <c r="F137" s="219">
        <f>ROUND(0.14*3*1.05,3)</f>
        <v>0.441</v>
      </c>
      <c r="G137" s="220">
        <f>VLOOKUP($A137,단가표!$A:$O,14,FALSE)</f>
        <v>0</v>
      </c>
      <c r="H137" s="221">
        <f>INT(F137*G137)</f>
        <v>0</v>
      </c>
      <c r="I137" s="222"/>
      <c r="J137" s="221">
        <f>INT(F137*I137)</f>
        <v>0</v>
      </c>
      <c r="K137" s="223"/>
      <c r="L137" s="221">
        <f>INT(F137*K137)</f>
        <v>0</v>
      </c>
      <c r="M137" s="221">
        <f>SUM(G137,I137,K137)</f>
        <v>0</v>
      </c>
      <c r="N137" s="221">
        <f>INT(F137*M137)</f>
        <v>0</v>
      </c>
      <c r="O137" s="224" t="str">
        <f>"단가표"&amp;VLOOKUP($A137,단가표!$A:$B,2,FALSE)</f>
        <v>단가표16</v>
      </c>
      <c r="P137" s="246"/>
    </row>
    <row r="138" spans="1:16" s="217" customFormat="1" ht="18" customHeight="1">
      <c r="A138" s="178" t="str">
        <f t="shared" si="13"/>
        <v>접착제K-2,본드</v>
      </c>
      <c r="B138" s="472"/>
      <c r="C138" s="472" t="s">
        <v>369</v>
      </c>
      <c r="D138" s="472" t="s">
        <v>378</v>
      </c>
      <c r="E138" s="210" t="s">
        <v>266</v>
      </c>
      <c r="F138" s="219">
        <f>ROUND(0.14*3*0.028,3)</f>
        <v>1.2E-2</v>
      </c>
      <c r="G138" s="220">
        <f>VLOOKUP($A138,단가표!$A:$O,14,FALSE)</f>
        <v>0</v>
      </c>
      <c r="H138" s="221">
        <f>INT(F138*G138)</f>
        <v>0</v>
      </c>
      <c r="I138" s="222"/>
      <c r="J138" s="221">
        <f>INT(F138*I138)</f>
        <v>0</v>
      </c>
      <c r="K138" s="223"/>
      <c r="L138" s="221">
        <f>INT(F138*K138)</f>
        <v>0</v>
      </c>
      <c r="M138" s="221">
        <f>SUM(G138,I138,K138)</f>
        <v>0</v>
      </c>
      <c r="N138" s="221">
        <f>INT(F138*M138)</f>
        <v>0</v>
      </c>
      <c r="O138" s="224" t="str">
        <f>"단가표"&amp;VLOOKUP($A138,단가표!$A:$B,2,FALSE)</f>
        <v>단가표5</v>
      </c>
    </row>
    <row r="139" spans="1:16" s="259" customFormat="1" ht="18" customHeight="1">
      <c r="A139" s="178" t="str">
        <f t="shared" si="13"/>
        <v>내장공</v>
      </c>
      <c r="B139" s="260"/>
      <c r="C139" s="260" t="s">
        <v>327</v>
      </c>
      <c r="D139" s="260"/>
      <c r="E139" s="269" t="s">
        <v>264</v>
      </c>
      <c r="F139" s="219">
        <f>ROUND(0.014*3,3)</f>
        <v>4.2000000000000003E-2</v>
      </c>
      <c r="G139" s="220"/>
      <c r="H139" s="221">
        <f>INT(F139*G139)</f>
        <v>0</v>
      </c>
      <c r="I139" s="222">
        <f>VLOOKUP($C139,공사노임!$A:$I,8,0)</f>
        <v>0</v>
      </c>
      <c r="J139" s="221">
        <f>INT(F139*I139)</f>
        <v>0</v>
      </c>
      <c r="K139" s="223"/>
      <c r="L139" s="221">
        <f>INT(F139*K139)</f>
        <v>0</v>
      </c>
      <c r="M139" s="221">
        <f>SUM(G139,I139,K139)</f>
        <v>0</v>
      </c>
      <c r="N139" s="221">
        <f>INT(F139*M139)</f>
        <v>0</v>
      </c>
      <c r="O139" s="224">
        <f>VLOOKUP($C139,공사노임!$A:$I,2,0)</f>
        <v>1030</v>
      </c>
      <c r="P139" s="246"/>
    </row>
    <row r="140" spans="1:16" s="259" customFormat="1" ht="18" customHeight="1">
      <c r="A140" s="178" t="str">
        <f t="shared" si="13"/>
        <v>보통인부</v>
      </c>
      <c r="B140" s="260"/>
      <c r="C140" s="260" t="s">
        <v>260</v>
      </c>
      <c r="D140" s="260"/>
      <c r="E140" s="269" t="s">
        <v>264</v>
      </c>
      <c r="F140" s="219">
        <f>ROUND(0.003*3,3)</f>
        <v>8.9999999999999993E-3</v>
      </c>
      <c r="G140" s="220"/>
      <c r="H140" s="221">
        <f>INT(F140*G140)</f>
        <v>0</v>
      </c>
      <c r="I140" s="222">
        <f>VLOOKUP($C140,공사노임!$A:$I,8,0)</f>
        <v>0</v>
      </c>
      <c r="J140" s="221">
        <f>INT(F140*I140)</f>
        <v>0</v>
      </c>
      <c r="K140" s="223"/>
      <c r="L140" s="221">
        <f>INT(F140*K140)</f>
        <v>0</v>
      </c>
      <c r="M140" s="221">
        <f>SUM(G140,I140,K140)</f>
        <v>0</v>
      </c>
      <c r="N140" s="221">
        <f>INT(F140*M140)</f>
        <v>0</v>
      </c>
      <c r="O140" s="224">
        <f>VLOOKUP($C140,공사노임!$A:$I,2,0)</f>
        <v>1002</v>
      </c>
      <c r="P140" s="246"/>
    </row>
    <row r="141" spans="1:16" s="259" customFormat="1" ht="18" customHeight="1">
      <c r="A141" s="178" t="str">
        <f t="shared" si="13"/>
        <v>공구손료노무비의2%</v>
      </c>
      <c r="B141" s="260"/>
      <c r="C141" s="260" t="s">
        <v>277</v>
      </c>
      <c r="D141" s="260" t="s">
        <v>421</v>
      </c>
      <c r="E141" s="248" t="s">
        <v>163</v>
      </c>
      <c r="F141" s="268">
        <v>0.02</v>
      </c>
      <c r="G141" s="250">
        <f>SUM(J139:J140)</f>
        <v>0</v>
      </c>
      <c r="H141" s="250">
        <f>INT(F141*G141)</f>
        <v>0</v>
      </c>
      <c r="I141" s="250"/>
      <c r="J141" s="250">
        <f>INT(F141*I141)</f>
        <v>0</v>
      </c>
      <c r="K141" s="250"/>
      <c r="L141" s="250">
        <f>INT(F141*K141)</f>
        <v>0</v>
      </c>
      <c r="M141" s="250">
        <f>SUM(G141,I141,K141)</f>
        <v>0</v>
      </c>
      <c r="N141" s="250">
        <f>INT(F141*M141)</f>
        <v>0</v>
      </c>
      <c r="O141" s="441"/>
      <c r="P141" s="246"/>
    </row>
    <row r="142" spans="1:16" s="259" customFormat="1" ht="18" customHeight="1">
      <c r="A142" s="178" t="str">
        <f t="shared" si="13"/>
        <v/>
      </c>
      <c r="B142" s="260"/>
      <c r="C142" s="260"/>
      <c r="D142" s="260"/>
      <c r="E142" s="269"/>
      <c r="F142" s="268"/>
      <c r="G142" s="325"/>
      <c r="H142" s="181"/>
      <c r="I142" s="267"/>
      <c r="J142" s="250"/>
      <c r="K142" s="250"/>
      <c r="L142" s="250"/>
      <c r="M142" s="250"/>
      <c r="N142" s="250"/>
      <c r="O142" s="326"/>
      <c r="P142" s="246"/>
    </row>
    <row r="143" spans="1:16" s="259" customFormat="1" ht="18" customHeight="1">
      <c r="A143" s="178" t="str">
        <f t="shared" si="13"/>
        <v>소계</v>
      </c>
      <c r="B143" s="260"/>
      <c r="C143" s="233" t="s">
        <v>267</v>
      </c>
      <c r="D143" s="239"/>
      <c r="E143" s="239"/>
      <c r="F143" s="442"/>
      <c r="G143" s="257"/>
      <c r="H143" s="250">
        <f>SUM(H137:H142)</f>
        <v>0</v>
      </c>
      <c r="I143" s="250"/>
      <c r="J143" s="250">
        <f>SUM(J137:J142)</f>
        <v>0</v>
      </c>
      <c r="K143" s="250"/>
      <c r="L143" s="250">
        <f>SUM(L137:L142)</f>
        <v>0</v>
      </c>
      <c r="M143" s="250"/>
      <c r="N143" s="250">
        <f>SUM(N137:N142)</f>
        <v>0</v>
      </c>
      <c r="O143" s="326"/>
      <c r="P143" s="246"/>
    </row>
    <row r="144" spans="1:16" s="259" customFormat="1" ht="18" customHeight="1">
      <c r="A144" s="178" t="str">
        <f t="shared" si="13"/>
        <v/>
      </c>
      <c r="B144" s="260"/>
      <c r="C144" s="260"/>
      <c r="D144" s="260"/>
      <c r="E144" s="269"/>
      <c r="F144" s="268"/>
      <c r="G144" s="325"/>
      <c r="H144" s="181"/>
      <c r="I144" s="267"/>
      <c r="J144" s="250"/>
      <c r="K144" s="250"/>
      <c r="L144" s="250"/>
      <c r="M144" s="250"/>
      <c r="N144" s="250"/>
      <c r="O144" s="326"/>
      <c r="P144" s="246"/>
    </row>
    <row r="145" spans="1:16" s="217" customFormat="1" ht="18" customHeight="1">
      <c r="A145" s="178" t="str">
        <f t="shared" ref="A145:A153" si="14">CONCATENATE(C145,D145)</f>
        <v>타공철판아연도,T=0.8</v>
      </c>
      <c r="B145" s="237">
        <f>B136+1</f>
        <v>16</v>
      </c>
      <c r="C145" s="238" t="s">
        <v>601</v>
      </c>
      <c r="D145" s="238" t="s">
        <v>597</v>
      </c>
      <c r="E145" s="239" t="s">
        <v>262</v>
      </c>
      <c r="F145" s="240"/>
      <c r="G145" s="241"/>
      <c r="H145" s="242">
        <f>H152</f>
        <v>0</v>
      </c>
      <c r="I145" s="243"/>
      <c r="J145" s="244">
        <f>J152</f>
        <v>0</v>
      </c>
      <c r="K145" s="244"/>
      <c r="L145" s="243">
        <f>L152</f>
        <v>0</v>
      </c>
      <c r="M145" s="244"/>
      <c r="N145" s="244">
        <f>N152</f>
        <v>0</v>
      </c>
      <c r="O145" s="245" t="s">
        <v>602</v>
      </c>
      <c r="P145" s="246"/>
    </row>
    <row r="146" spans="1:16" s="217" customFormat="1" ht="18" customHeight="1">
      <c r="A146" s="178" t="str">
        <f t="shared" si="14"/>
        <v>타공판아연도,T=0.8</v>
      </c>
      <c r="B146" s="218"/>
      <c r="C146" s="209" t="s">
        <v>596</v>
      </c>
      <c r="D146" s="209" t="s">
        <v>597</v>
      </c>
      <c r="E146" s="210" t="s">
        <v>261</v>
      </c>
      <c r="F146" s="219">
        <v>1.1000000000000001</v>
      </c>
      <c r="G146" s="220">
        <f>VLOOKUP($A146,단가표!$A:$O,14,FALSE)</f>
        <v>0</v>
      </c>
      <c r="H146" s="221">
        <f>INT(F146*G146)</f>
        <v>0</v>
      </c>
      <c r="I146" s="222"/>
      <c r="J146" s="221">
        <f>INT(F146*I146)</f>
        <v>0</v>
      </c>
      <c r="K146" s="223"/>
      <c r="L146" s="221">
        <f>INT(F146*K146)</f>
        <v>0</v>
      </c>
      <c r="M146" s="221">
        <f>SUM(G146,I146,K146)</f>
        <v>0</v>
      </c>
      <c r="N146" s="221">
        <f>INT(F146*M146)</f>
        <v>0</v>
      </c>
      <c r="O146" s="224" t="str">
        <f>"단가표"&amp;VLOOKUP($A146,단가표!$A:$B,2,FALSE)</f>
        <v>단가표21</v>
      </c>
    </row>
    <row r="147" spans="1:16" s="217" customFormat="1" ht="18" customHeight="1">
      <c r="A147" s="178" t="str">
        <f t="shared" si="14"/>
        <v>잡재료 및 소모재료주재료비의5%</v>
      </c>
      <c r="B147" s="218"/>
      <c r="C147" s="476" t="s">
        <v>603</v>
      </c>
      <c r="D147" s="476" t="s">
        <v>604</v>
      </c>
      <c r="E147" s="210" t="s">
        <v>163</v>
      </c>
      <c r="F147" s="219">
        <v>0.05</v>
      </c>
      <c r="G147" s="220">
        <f>SUM(H146)</f>
        <v>0</v>
      </c>
      <c r="H147" s="221">
        <f>INT(F147*G147)</f>
        <v>0</v>
      </c>
      <c r="I147" s="222"/>
      <c r="J147" s="221">
        <f>INT(F147*I147)</f>
        <v>0</v>
      </c>
      <c r="K147" s="223"/>
      <c r="L147" s="221">
        <f>INT(F147*K147)</f>
        <v>0</v>
      </c>
      <c r="M147" s="221">
        <f>SUM(G147,I147,K147)</f>
        <v>0</v>
      </c>
      <c r="N147" s="221">
        <f>INT(F147*M147)</f>
        <v>0</v>
      </c>
      <c r="O147" s="224" t="e">
        <f>"단가표"&amp;VLOOKUP($A147,단가표!$A:$B,2,FALSE)</f>
        <v>#N/A</v>
      </c>
    </row>
    <row r="148" spans="1:16" s="217" customFormat="1" ht="18" customHeight="1">
      <c r="A148" s="178" t="str">
        <f t="shared" si="14"/>
        <v>철판공</v>
      </c>
      <c r="B148" s="218"/>
      <c r="C148" s="476" t="s">
        <v>605</v>
      </c>
      <c r="D148" s="218"/>
      <c r="E148" s="210" t="s">
        <v>370</v>
      </c>
      <c r="F148" s="219">
        <v>7.0000000000000007E-2</v>
      </c>
      <c r="G148" s="220"/>
      <c r="H148" s="221">
        <f>INT(F148*G148)</f>
        <v>0</v>
      </c>
      <c r="I148" s="222">
        <f>VLOOKUP($C148,공사노임!$A:$I,8,0)</f>
        <v>0</v>
      </c>
      <c r="J148" s="221">
        <f>INT(F148*I148)</f>
        <v>0</v>
      </c>
      <c r="K148" s="223"/>
      <c r="L148" s="221">
        <f>INT(F148*K148)</f>
        <v>0</v>
      </c>
      <c r="M148" s="221">
        <f>SUM(G148,I148,K148)</f>
        <v>0</v>
      </c>
      <c r="N148" s="221">
        <f>INT(F148*M148)</f>
        <v>0</v>
      </c>
      <c r="O148" s="224">
        <f>VLOOKUP($C148,공사노임!$A:$I,2,0)</f>
        <v>1010</v>
      </c>
    </row>
    <row r="149" spans="1:16" s="217" customFormat="1" ht="18" customHeight="1">
      <c r="A149" s="178" t="str">
        <f t="shared" si="14"/>
        <v>보통인부</v>
      </c>
      <c r="B149" s="218"/>
      <c r="C149" s="218" t="s">
        <v>361</v>
      </c>
      <c r="D149" s="218"/>
      <c r="E149" s="210" t="s">
        <v>370</v>
      </c>
      <c r="F149" s="219">
        <v>0.01</v>
      </c>
      <c r="G149" s="220"/>
      <c r="H149" s="221">
        <f>INT(F149*G149)</f>
        <v>0</v>
      </c>
      <c r="I149" s="222">
        <f>VLOOKUP($C149,공사노임!$A:$I,8,0)</f>
        <v>0</v>
      </c>
      <c r="J149" s="221">
        <f>INT(F149*I149)</f>
        <v>0</v>
      </c>
      <c r="K149" s="223"/>
      <c r="L149" s="221">
        <f>INT(F149*K149)</f>
        <v>0</v>
      </c>
      <c r="M149" s="221">
        <f>SUM(G149,I149,K149)</f>
        <v>0</v>
      </c>
      <c r="N149" s="221">
        <f>INT(F149*M149)</f>
        <v>0</v>
      </c>
      <c r="O149" s="224">
        <f>VLOOKUP($C149,공사노임!$A:$I,2,0)</f>
        <v>1002</v>
      </c>
    </row>
    <row r="150" spans="1:16" s="217" customFormat="1" ht="18" customHeight="1">
      <c r="A150" s="178" t="str">
        <f t="shared" si="14"/>
        <v>공구손료노무비의 1%</v>
      </c>
      <c r="B150" s="218"/>
      <c r="C150" s="218" t="s">
        <v>371</v>
      </c>
      <c r="D150" s="218" t="s">
        <v>288</v>
      </c>
      <c r="E150" s="210" t="s">
        <v>163</v>
      </c>
      <c r="F150" s="219">
        <v>0.01</v>
      </c>
      <c r="G150" s="220">
        <f>SUM(J148:J149)</f>
        <v>0</v>
      </c>
      <c r="H150" s="221">
        <f>INT(F150*G150)</f>
        <v>0</v>
      </c>
      <c r="I150" s="222"/>
      <c r="J150" s="221">
        <f>INT(F150*I150)</f>
        <v>0</v>
      </c>
      <c r="K150" s="223"/>
      <c r="L150" s="221">
        <f>INT(F150*K150)</f>
        <v>0</v>
      </c>
      <c r="M150" s="221">
        <f>SUM(G150,I150,K150)</f>
        <v>0</v>
      </c>
      <c r="N150" s="221">
        <f>INT(F150*M150)</f>
        <v>0</v>
      </c>
      <c r="O150" s="224"/>
    </row>
    <row r="151" spans="1:16" s="217" customFormat="1" ht="18" customHeight="1">
      <c r="A151" s="178" t="str">
        <f t="shared" si="14"/>
        <v/>
      </c>
      <c r="B151" s="247"/>
      <c r="C151" s="247"/>
      <c r="D151" s="248"/>
      <c r="E151" s="248"/>
      <c r="F151" s="249"/>
      <c r="G151" s="250"/>
      <c r="H151" s="250"/>
      <c r="I151" s="250"/>
      <c r="J151" s="250"/>
      <c r="K151" s="250"/>
      <c r="L151" s="250"/>
      <c r="M151" s="250"/>
      <c r="N151" s="250"/>
      <c r="O151" s="251"/>
      <c r="P151" s="246"/>
    </row>
    <row r="152" spans="1:16" s="217" customFormat="1" ht="18" customHeight="1">
      <c r="A152" s="178" t="str">
        <f t="shared" si="14"/>
        <v>소계</v>
      </c>
      <c r="B152" s="233"/>
      <c r="C152" s="233" t="s">
        <v>267</v>
      </c>
      <c r="D152" s="239"/>
      <c r="E152" s="239"/>
      <c r="F152" s="252"/>
      <c r="G152" s="253"/>
      <c r="H152" s="254">
        <f>SUM(H146:H151)</f>
        <v>0</v>
      </c>
      <c r="I152" s="254"/>
      <c r="J152" s="250">
        <f>SUM(J146:J151)</f>
        <v>0</v>
      </c>
      <c r="K152" s="254"/>
      <c r="L152" s="250">
        <f>SUM(L146:L151)</f>
        <v>0</v>
      </c>
      <c r="M152" s="254"/>
      <c r="N152" s="250">
        <f>SUM(N146:N151)</f>
        <v>0</v>
      </c>
      <c r="O152" s="255"/>
      <c r="P152" s="246"/>
    </row>
    <row r="153" spans="1:16" s="217" customFormat="1" ht="18" customHeight="1">
      <c r="A153" s="178" t="str">
        <f t="shared" si="14"/>
        <v/>
      </c>
      <c r="B153" s="256"/>
      <c r="C153" s="256"/>
      <c r="D153" s="239"/>
      <c r="E153" s="239"/>
      <c r="F153" s="252"/>
      <c r="G153" s="253"/>
      <c r="H153" s="253"/>
      <c r="I153" s="253"/>
      <c r="J153" s="257"/>
      <c r="K153" s="253"/>
      <c r="L153" s="253"/>
      <c r="M153" s="253"/>
      <c r="N153" s="257"/>
      <c r="O153" s="255"/>
      <c r="P153" s="246"/>
    </row>
    <row r="154" spans="1:16" s="217" customFormat="1" ht="18" customHeight="1">
      <c r="A154" s="178"/>
      <c r="B154" s="552"/>
      <c r="C154" s="552"/>
      <c r="D154" s="553"/>
      <c r="E154" s="553"/>
      <c r="F154" s="554"/>
      <c r="G154" s="555"/>
      <c r="H154" s="556"/>
      <c r="I154" s="556"/>
      <c r="J154" s="557"/>
      <c r="K154" s="556"/>
      <c r="L154" s="556"/>
      <c r="M154" s="556"/>
      <c r="N154" s="557"/>
      <c r="O154" s="558"/>
      <c r="P154" s="246"/>
    </row>
    <row r="155" spans="1:16" s="486" customFormat="1" ht="18" customHeight="1">
      <c r="A155" s="32" t="str">
        <f t="shared" si="13"/>
        <v>일반챈널펀칭</v>
      </c>
      <c r="B155" s="477">
        <f>B145+1</f>
        <v>17</v>
      </c>
      <c r="C155" s="515" t="s">
        <v>606</v>
      </c>
      <c r="D155" s="515" t="s">
        <v>607</v>
      </c>
      <c r="E155" s="479" t="s">
        <v>513</v>
      </c>
      <c r="F155" s="478"/>
      <c r="G155" s="480"/>
      <c r="H155" s="481">
        <f>H161</f>
        <v>0</v>
      </c>
      <c r="I155" s="482"/>
      <c r="J155" s="483">
        <f>J161</f>
        <v>0</v>
      </c>
      <c r="K155" s="483"/>
      <c r="L155" s="482">
        <f>L161</f>
        <v>0</v>
      </c>
      <c r="M155" s="483"/>
      <c r="N155" s="483">
        <f>N161</f>
        <v>0</v>
      </c>
      <c r="O155" s="484" t="s">
        <v>514</v>
      </c>
      <c r="P155" s="485"/>
    </row>
    <row r="156" spans="1:16" s="490" customFormat="1" ht="18" customHeight="1">
      <c r="A156" s="32" t="str">
        <f t="shared" si="13"/>
        <v>일반챈널펀칭</v>
      </c>
      <c r="B156" s="477"/>
      <c r="C156" s="180" t="s">
        <v>606</v>
      </c>
      <c r="D156" s="180" t="s">
        <v>607</v>
      </c>
      <c r="E156" s="487" t="s">
        <v>268</v>
      </c>
      <c r="F156" s="488">
        <v>1.1000000000000001</v>
      </c>
      <c r="G156" s="220">
        <f>VLOOKUP($A156,단가표!$A:$O,14,FALSE)</f>
        <v>0</v>
      </c>
      <c r="H156" s="221">
        <f>INT(F156*G156)</f>
        <v>0</v>
      </c>
      <c r="I156" s="222"/>
      <c r="J156" s="221">
        <f>INT(F156*I156)</f>
        <v>0</v>
      </c>
      <c r="K156" s="223"/>
      <c r="L156" s="221">
        <f>INT(F156*K156)</f>
        <v>0</v>
      </c>
      <c r="M156" s="221">
        <f>SUM(G156,I156,K156)</f>
        <v>0</v>
      </c>
      <c r="N156" s="221">
        <f>INT(F156*M156)</f>
        <v>0</v>
      </c>
      <c r="O156" s="224" t="str">
        <f>"단가표"&amp;VLOOKUP($A156,단가표!$A:$B,2,FALSE)</f>
        <v>단가표12</v>
      </c>
      <c r="P156" s="485"/>
    </row>
    <row r="157" spans="1:16" s="490" customFormat="1" ht="18" customHeight="1">
      <c r="A157" s="32" t="str">
        <f t="shared" si="13"/>
        <v>잡재료및소모재료주재료의 5%</v>
      </c>
      <c r="B157" s="477"/>
      <c r="C157" s="491" t="s">
        <v>515</v>
      </c>
      <c r="D157" s="491" t="s">
        <v>516</v>
      </c>
      <c r="E157" s="487" t="s">
        <v>517</v>
      </c>
      <c r="F157" s="488">
        <v>0.05</v>
      </c>
      <c r="G157" s="489">
        <f>H156</f>
        <v>0</v>
      </c>
      <c r="H157" s="489">
        <f>INT(F157*G157)</f>
        <v>0</v>
      </c>
      <c r="I157" s="489"/>
      <c r="J157" s="489">
        <f>INT(F157*I157)</f>
        <v>0</v>
      </c>
      <c r="K157" s="489"/>
      <c r="L157" s="489">
        <f>INT(F157*K157)</f>
        <v>0</v>
      </c>
      <c r="M157" s="489">
        <f>SUM(G157,I157,K157)</f>
        <v>0</v>
      </c>
      <c r="N157" s="489">
        <f>INT(F157*M157)</f>
        <v>0</v>
      </c>
      <c r="O157" s="492"/>
      <c r="P157" s="485"/>
    </row>
    <row r="158" spans="1:16" s="490" customFormat="1" ht="18" customHeight="1">
      <c r="A158" s="32" t="str">
        <f t="shared" si="13"/>
        <v>내장공</v>
      </c>
      <c r="B158" s="477"/>
      <c r="C158" s="491" t="s">
        <v>518</v>
      </c>
      <c r="D158" s="491"/>
      <c r="E158" s="487" t="s">
        <v>519</v>
      </c>
      <c r="F158" s="488">
        <v>0.02</v>
      </c>
      <c r="G158" s="220"/>
      <c r="H158" s="221">
        <f>INT(F158*G158)</f>
        <v>0</v>
      </c>
      <c r="I158" s="222">
        <f>VLOOKUP($C158,공사노임!$A:$I,8,0)</f>
        <v>0</v>
      </c>
      <c r="J158" s="221">
        <f>INT(F158*I158)</f>
        <v>0</v>
      </c>
      <c r="K158" s="223"/>
      <c r="L158" s="221">
        <f>INT(F158*K158)</f>
        <v>0</v>
      </c>
      <c r="M158" s="221">
        <f>SUM(G158,I158,K158)</f>
        <v>0</v>
      </c>
      <c r="N158" s="221">
        <f>INT(F158*M158)</f>
        <v>0</v>
      </c>
      <c r="O158" s="224">
        <f>VLOOKUP($C158,공사노임!$A:$I,2,0)</f>
        <v>1030</v>
      </c>
      <c r="P158" s="485"/>
    </row>
    <row r="159" spans="1:16" s="490" customFormat="1" ht="18" customHeight="1">
      <c r="A159" s="32" t="str">
        <f>CONCATENATE(C159,D159)</f>
        <v>기구손료노무비의 4%</v>
      </c>
      <c r="B159" s="477"/>
      <c r="C159" s="491" t="s">
        <v>520</v>
      </c>
      <c r="D159" s="491" t="s">
        <v>521</v>
      </c>
      <c r="E159" s="487" t="s">
        <v>517</v>
      </c>
      <c r="F159" s="488">
        <v>0.04</v>
      </c>
      <c r="G159" s="489">
        <f>SUM(J158)</f>
        <v>0</v>
      </c>
      <c r="H159" s="489">
        <f>INT(F159*G159)</f>
        <v>0</v>
      </c>
      <c r="I159" s="489"/>
      <c r="J159" s="489">
        <f>INT(F159*I159)</f>
        <v>0</v>
      </c>
      <c r="K159" s="489"/>
      <c r="L159" s="489">
        <f>INT(F159*K159)</f>
        <v>0</v>
      </c>
      <c r="M159" s="489">
        <f>SUM(G159,I159,K159)</f>
        <v>0</v>
      </c>
      <c r="N159" s="489">
        <f>INT(F159*M159)</f>
        <v>0</v>
      </c>
      <c r="O159" s="492"/>
      <c r="P159" s="485"/>
    </row>
    <row r="160" spans="1:16" s="490" customFormat="1" ht="18" customHeight="1">
      <c r="A160" s="32" t="str">
        <f t="shared" si="13"/>
        <v/>
      </c>
      <c r="B160" s="477"/>
      <c r="C160" s="493"/>
      <c r="D160" s="494"/>
      <c r="E160" s="495"/>
      <c r="F160" s="496"/>
      <c r="G160" s="497"/>
      <c r="H160" s="497"/>
      <c r="I160" s="497"/>
      <c r="J160" s="497"/>
      <c r="K160" s="497"/>
      <c r="L160" s="497"/>
      <c r="M160" s="497"/>
      <c r="N160" s="497"/>
      <c r="O160" s="492"/>
      <c r="P160" s="485"/>
    </row>
    <row r="161" spans="1:16" s="490" customFormat="1" ht="18" customHeight="1">
      <c r="A161" s="32" t="str">
        <f t="shared" si="13"/>
        <v>소계</v>
      </c>
      <c r="B161" s="477"/>
      <c r="C161" s="478" t="s">
        <v>477</v>
      </c>
      <c r="D161" s="498"/>
      <c r="E161" s="495"/>
      <c r="F161" s="499"/>
      <c r="G161" s="497"/>
      <c r="H161" s="489">
        <f>SUM(H156:H160)</f>
        <v>0</v>
      </c>
      <c r="I161" s="489"/>
      <c r="J161" s="489">
        <f>SUM(J156:J160)</f>
        <v>0</v>
      </c>
      <c r="K161" s="489"/>
      <c r="L161" s="489">
        <f>SUM(L156:L160)</f>
        <v>0</v>
      </c>
      <c r="M161" s="489"/>
      <c r="N161" s="489">
        <f>SUM(N156:N160)</f>
        <v>0</v>
      </c>
      <c r="O161" s="500"/>
      <c r="P161" s="485"/>
    </row>
    <row r="162" spans="1:16" s="490" customFormat="1" ht="18" customHeight="1">
      <c r="A162" s="32" t="str">
        <f t="shared" si="13"/>
        <v/>
      </c>
      <c r="B162" s="477"/>
      <c r="C162" s="478"/>
      <c r="D162" s="498"/>
      <c r="E162" s="495"/>
      <c r="F162" s="499"/>
      <c r="G162" s="497"/>
      <c r="H162" s="497"/>
      <c r="I162" s="497"/>
      <c r="J162" s="497"/>
      <c r="K162" s="497"/>
      <c r="L162" s="497"/>
      <c r="M162" s="497"/>
      <c r="N162" s="497"/>
      <c r="O162" s="500"/>
      <c r="P162" s="485"/>
    </row>
    <row r="163" spans="1:16" s="490" customFormat="1" ht="18" customHeight="1">
      <c r="A163" s="32" t="str">
        <f t="shared" si="13"/>
        <v/>
      </c>
      <c r="B163" s="477"/>
      <c r="C163" s="501"/>
      <c r="D163" s="498"/>
      <c r="E163" s="495"/>
      <c r="F163" s="499"/>
      <c r="G163" s="497"/>
      <c r="H163" s="497"/>
      <c r="I163" s="497"/>
      <c r="J163" s="497"/>
      <c r="K163" s="497"/>
      <c r="L163" s="497"/>
      <c r="M163" s="497"/>
      <c r="N163" s="497"/>
      <c r="O163" s="502"/>
      <c r="P163" s="485"/>
    </row>
    <row r="164" spans="1:16" s="486" customFormat="1" ht="18" customHeight="1">
      <c r="A164" s="32" t="str">
        <f t="shared" ref="A164:A167" si="15">CONCATENATE(C164,D164)</f>
        <v>파워챈널펀칭</v>
      </c>
      <c r="B164" s="477">
        <f>B155+1</f>
        <v>18</v>
      </c>
      <c r="C164" s="515" t="s">
        <v>608</v>
      </c>
      <c r="D164" s="515" t="s">
        <v>607</v>
      </c>
      <c r="E164" s="479" t="s">
        <v>278</v>
      </c>
      <c r="F164" s="478"/>
      <c r="G164" s="480"/>
      <c r="H164" s="481">
        <f>H170</f>
        <v>0</v>
      </c>
      <c r="I164" s="482"/>
      <c r="J164" s="483">
        <f>J170</f>
        <v>0</v>
      </c>
      <c r="K164" s="483"/>
      <c r="L164" s="482">
        <f>L170</f>
        <v>0</v>
      </c>
      <c r="M164" s="483"/>
      <c r="N164" s="483">
        <f>N170</f>
        <v>0</v>
      </c>
      <c r="O164" s="484" t="s">
        <v>514</v>
      </c>
      <c r="P164" s="485"/>
    </row>
    <row r="165" spans="1:16" s="490" customFormat="1" ht="18" customHeight="1">
      <c r="A165" s="32" t="str">
        <f t="shared" si="15"/>
        <v>파워챈널펀칭</v>
      </c>
      <c r="B165" s="477"/>
      <c r="C165" s="180" t="s">
        <v>608</v>
      </c>
      <c r="D165" s="180" t="s">
        <v>607</v>
      </c>
      <c r="E165" s="487" t="s">
        <v>268</v>
      </c>
      <c r="F165" s="488">
        <v>1.1000000000000001</v>
      </c>
      <c r="G165" s="220">
        <f>VLOOKUP($A165,단가표!$A:$O,14,FALSE)</f>
        <v>0</v>
      </c>
      <c r="H165" s="221">
        <f>INT(F165*G165)</f>
        <v>0</v>
      </c>
      <c r="I165" s="222"/>
      <c r="J165" s="221">
        <f>INT(F165*I165)</f>
        <v>0</v>
      </c>
      <c r="K165" s="223"/>
      <c r="L165" s="221">
        <f>INT(F165*K165)</f>
        <v>0</v>
      </c>
      <c r="M165" s="221">
        <f>SUM(G165,I165,K165)</f>
        <v>0</v>
      </c>
      <c r="N165" s="221">
        <f>INT(F165*M165)</f>
        <v>0</v>
      </c>
      <c r="O165" s="224" t="str">
        <f>"단가표"&amp;VLOOKUP($A165,단가표!$A:$B,2,FALSE)</f>
        <v>단가표13</v>
      </c>
      <c r="P165" s="485"/>
    </row>
    <row r="166" spans="1:16" s="490" customFormat="1" ht="18" customHeight="1">
      <c r="A166" s="32" t="str">
        <f t="shared" si="15"/>
        <v>잡재료및소모재료주재료의 5%</v>
      </c>
      <c r="B166" s="477"/>
      <c r="C166" s="491" t="s">
        <v>515</v>
      </c>
      <c r="D166" s="491" t="s">
        <v>516</v>
      </c>
      <c r="E166" s="487" t="s">
        <v>163</v>
      </c>
      <c r="F166" s="488">
        <v>0.05</v>
      </c>
      <c r="G166" s="489">
        <f>H165</f>
        <v>0</v>
      </c>
      <c r="H166" s="489">
        <f>INT(F166*G166)</f>
        <v>0</v>
      </c>
      <c r="I166" s="489"/>
      <c r="J166" s="489">
        <f>INT(F166*I166)</f>
        <v>0</v>
      </c>
      <c r="K166" s="489"/>
      <c r="L166" s="489">
        <f>INT(F166*K166)</f>
        <v>0</v>
      </c>
      <c r="M166" s="489">
        <f>SUM(G166,I166,K166)</f>
        <v>0</v>
      </c>
      <c r="N166" s="489">
        <f>INT(F166*M166)</f>
        <v>0</v>
      </c>
      <c r="O166" s="492"/>
      <c r="P166" s="485"/>
    </row>
    <row r="167" spans="1:16" s="490" customFormat="1" ht="18" customHeight="1">
      <c r="A167" s="32" t="str">
        <f t="shared" si="15"/>
        <v>내장공</v>
      </c>
      <c r="B167" s="477"/>
      <c r="C167" s="491" t="s">
        <v>327</v>
      </c>
      <c r="D167" s="491"/>
      <c r="E167" s="487" t="s">
        <v>309</v>
      </c>
      <c r="F167" s="488">
        <v>0.02</v>
      </c>
      <c r="G167" s="220"/>
      <c r="H167" s="221">
        <f>INT(F167*G167)</f>
        <v>0</v>
      </c>
      <c r="I167" s="222">
        <f>VLOOKUP($C167,공사노임!$A:$I,8,0)</f>
        <v>0</v>
      </c>
      <c r="J167" s="221">
        <f>INT(F167*I167)</f>
        <v>0</v>
      </c>
      <c r="K167" s="223"/>
      <c r="L167" s="221">
        <f>INT(F167*K167)</f>
        <v>0</v>
      </c>
      <c r="M167" s="221">
        <f>SUM(G167,I167,K167)</f>
        <v>0</v>
      </c>
      <c r="N167" s="221">
        <f>INT(F167*M167)</f>
        <v>0</v>
      </c>
      <c r="O167" s="224">
        <f>VLOOKUP($C167,공사노임!$A:$I,2,0)</f>
        <v>1030</v>
      </c>
      <c r="P167" s="485"/>
    </row>
    <row r="168" spans="1:16" s="490" customFormat="1" ht="18" customHeight="1">
      <c r="A168" s="32" t="str">
        <f>CONCATENATE(C168,D168)</f>
        <v>기구손료노무비의 4%</v>
      </c>
      <c r="B168" s="477"/>
      <c r="C168" s="491" t="s">
        <v>520</v>
      </c>
      <c r="D168" s="491" t="s">
        <v>521</v>
      </c>
      <c r="E168" s="487" t="s">
        <v>163</v>
      </c>
      <c r="F168" s="488">
        <v>0.04</v>
      </c>
      <c r="G168" s="489">
        <f>SUM(J167)</f>
        <v>0</v>
      </c>
      <c r="H168" s="489">
        <f>INT(F168*G168)</f>
        <v>0</v>
      </c>
      <c r="I168" s="489"/>
      <c r="J168" s="489">
        <f>INT(F168*I168)</f>
        <v>0</v>
      </c>
      <c r="K168" s="489"/>
      <c r="L168" s="489">
        <f>INT(F168*K168)</f>
        <v>0</v>
      </c>
      <c r="M168" s="489">
        <f>SUM(G168,I168,K168)</f>
        <v>0</v>
      </c>
      <c r="N168" s="489">
        <f>INT(F168*M168)</f>
        <v>0</v>
      </c>
      <c r="O168" s="492"/>
      <c r="P168" s="485"/>
    </row>
    <row r="169" spans="1:16" s="490" customFormat="1" ht="18" customHeight="1">
      <c r="A169" s="32" t="str">
        <f t="shared" ref="A169:A172" si="16">CONCATENATE(C169,D169)</f>
        <v/>
      </c>
      <c r="B169" s="477"/>
      <c r="C169" s="493"/>
      <c r="D169" s="494"/>
      <c r="E169" s="495"/>
      <c r="F169" s="496"/>
      <c r="G169" s="497"/>
      <c r="H169" s="497"/>
      <c r="I169" s="497"/>
      <c r="J169" s="497"/>
      <c r="K169" s="497"/>
      <c r="L169" s="497"/>
      <c r="M169" s="497"/>
      <c r="N169" s="497"/>
      <c r="O169" s="492"/>
      <c r="P169" s="485"/>
    </row>
    <row r="170" spans="1:16" s="490" customFormat="1" ht="18" customHeight="1">
      <c r="A170" s="32" t="str">
        <f t="shared" si="16"/>
        <v>소계</v>
      </c>
      <c r="B170" s="477"/>
      <c r="C170" s="478" t="s">
        <v>267</v>
      </c>
      <c r="D170" s="498"/>
      <c r="E170" s="495"/>
      <c r="F170" s="499"/>
      <c r="G170" s="497"/>
      <c r="H170" s="489">
        <f>SUM(H165:H169)</f>
        <v>0</v>
      </c>
      <c r="I170" s="489"/>
      <c r="J170" s="489">
        <f>SUM(J165:J169)</f>
        <v>0</v>
      </c>
      <c r="K170" s="489"/>
      <c r="L170" s="489">
        <f>SUM(L165:L169)</f>
        <v>0</v>
      </c>
      <c r="M170" s="489"/>
      <c r="N170" s="489">
        <f>SUM(N165:N169)</f>
        <v>0</v>
      </c>
      <c r="O170" s="500"/>
      <c r="P170" s="485"/>
    </row>
    <row r="171" spans="1:16" s="490" customFormat="1" ht="18" customHeight="1">
      <c r="A171" s="32" t="str">
        <f t="shared" si="16"/>
        <v/>
      </c>
      <c r="B171" s="477"/>
      <c r="C171" s="478"/>
      <c r="D171" s="498"/>
      <c r="E171" s="495"/>
      <c r="F171" s="499"/>
      <c r="G171" s="497"/>
      <c r="H171" s="497"/>
      <c r="I171" s="497"/>
      <c r="J171" s="497"/>
      <c r="K171" s="497"/>
      <c r="L171" s="497"/>
      <c r="M171" s="497"/>
      <c r="N171" s="497"/>
      <c r="O171" s="500"/>
      <c r="P171" s="485"/>
    </row>
    <row r="172" spans="1:16" s="490" customFormat="1" ht="18" customHeight="1">
      <c r="A172" s="32" t="str">
        <f t="shared" si="16"/>
        <v/>
      </c>
      <c r="B172" s="477"/>
      <c r="C172" s="501"/>
      <c r="D172" s="498"/>
      <c r="E172" s="495"/>
      <c r="F172" s="499"/>
      <c r="G172" s="497"/>
      <c r="H172" s="497"/>
      <c r="I172" s="497"/>
      <c r="J172" s="497"/>
      <c r="K172" s="497"/>
      <c r="L172" s="497"/>
      <c r="M172" s="497"/>
      <c r="N172" s="497"/>
      <c r="O172" s="502"/>
      <c r="P172" s="485"/>
    </row>
    <row r="173" spans="1:16" s="486" customFormat="1" ht="18" customHeight="1">
      <c r="A173" s="32" t="str">
        <f t="shared" ref="A173:A176" si="17">CONCATENATE(C173,D173)</f>
        <v>천장몰딩L-19*19*1.0</v>
      </c>
      <c r="B173" s="477">
        <f>B164+1</f>
        <v>19</v>
      </c>
      <c r="C173" s="478" t="s">
        <v>512</v>
      </c>
      <c r="D173" s="238" t="s">
        <v>511</v>
      </c>
      <c r="E173" s="479" t="s">
        <v>278</v>
      </c>
      <c r="F173" s="478"/>
      <c r="G173" s="480"/>
      <c r="H173" s="481">
        <f>H179</f>
        <v>0</v>
      </c>
      <c r="I173" s="482"/>
      <c r="J173" s="483">
        <f>J179</f>
        <v>0</v>
      </c>
      <c r="K173" s="483"/>
      <c r="L173" s="482">
        <f>L179</f>
        <v>0</v>
      </c>
      <c r="M173" s="483"/>
      <c r="N173" s="483">
        <f>N179</f>
        <v>0</v>
      </c>
      <c r="O173" s="484" t="s">
        <v>514</v>
      </c>
      <c r="P173" s="485"/>
    </row>
    <row r="174" spans="1:16" s="490" customFormat="1" ht="18" customHeight="1">
      <c r="A174" s="32" t="str">
        <f t="shared" si="17"/>
        <v>알루미늄몰딩L-19*19*1.0</v>
      </c>
      <c r="B174" s="477"/>
      <c r="C174" s="209" t="s">
        <v>510</v>
      </c>
      <c r="D174" s="209" t="s">
        <v>511</v>
      </c>
      <c r="E174" s="487" t="s">
        <v>268</v>
      </c>
      <c r="F174" s="488">
        <v>1.1000000000000001</v>
      </c>
      <c r="G174" s="220">
        <f>VLOOKUP($A174,단가표!$A:$O,14,FALSE)</f>
        <v>0</v>
      </c>
      <c r="H174" s="221">
        <f>INT(F174*G174)</f>
        <v>0</v>
      </c>
      <c r="I174" s="222"/>
      <c r="J174" s="221">
        <f>INT(F174*I174)</f>
        <v>0</v>
      </c>
      <c r="K174" s="223"/>
      <c r="L174" s="221">
        <f>INT(F174*K174)</f>
        <v>0</v>
      </c>
      <c r="M174" s="221">
        <f>SUM(G174,I174,K174)</f>
        <v>0</v>
      </c>
      <c r="N174" s="221">
        <f>INT(F174*M174)</f>
        <v>0</v>
      </c>
      <c r="O174" s="224" t="str">
        <f>"단가표"&amp;VLOOKUP($A174,단가표!$A:$B,2,FALSE)</f>
        <v>단가표11</v>
      </c>
      <c r="P174" s="485"/>
    </row>
    <row r="175" spans="1:16" s="490" customFormat="1" ht="18" customHeight="1">
      <c r="A175" s="32" t="str">
        <f t="shared" si="17"/>
        <v>잡재료및소모재료주재료의 5%</v>
      </c>
      <c r="B175" s="477"/>
      <c r="C175" s="491" t="s">
        <v>515</v>
      </c>
      <c r="D175" s="491" t="s">
        <v>516</v>
      </c>
      <c r="E175" s="487" t="s">
        <v>163</v>
      </c>
      <c r="F175" s="488">
        <v>0.05</v>
      </c>
      <c r="G175" s="489">
        <f>H174</f>
        <v>0</v>
      </c>
      <c r="H175" s="489">
        <f>INT(F175*G175)</f>
        <v>0</v>
      </c>
      <c r="I175" s="489"/>
      <c r="J175" s="489">
        <f>INT(F175*I175)</f>
        <v>0</v>
      </c>
      <c r="K175" s="489"/>
      <c r="L175" s="489">
        <f>INT(F175*K175)</f>
        <v>0</v>
      </c>
      <c r="M175" s="489">
        <f>SUM(G175,I175,K175)</f>
        <v>0</v>
      </c>
      <c r="N175" s="489">
        <f>INT(F175*M175)</f>
        <v>0</v>
      </c>
      <c r="O175" s="492"/>
      <c r="P175" s="485"/>
    </row>
    <row r="176" spans="1:16" s="490" customFormat="1" ht="18" customHeight="1">
      <c r="A176" s="32" t="str">
        <f t="shared" si="17"/>
        <v>내장공</v>
      </c>
      <c r="B176" s="477"/>
      <c r="C176" s="491" t="s">
        <v>327</v>
      </c>
      <c r="D176" s="491"/>
      <c r="E176" s="487" t="s">
        <v>309</v>
      </c>
      <c r="F176" s="488">
        <v>3.5000000000000003E-2</v>
      </c>
      <c r="G176" s="220"/>
      <c r="H176" s="221">
        <f>INT(F176*G176)</f>
        <v>0</v>
      </c>
      <c r="I176" s="222">
        <f>VLOOKUP($C176,공사노임!$A:$I,8,0)</f>
        <v>0</v>
      </c>
      <c r="J176" s="221">
        <f>INT(F176*I176)</f>
        <v>0</v>
      </c>
      <c r="K176" s="223"/>
      <c r="L176" s="221">
        <f>INT(F176*K176)</f>
        <v>0</v>
      </c>
      <c r="M176" s="221">
        <f>SUM(G176,I176,K176)</f>
        <v>0</v>
      </c>
      <c r="N176" s="221">
        <f>INT(F176*M176)</f>
        <v>0</v>
      </c>
      <c r="O176" s="224">
        <f>VLOOKUP($C176,공사노임!$A:$I,2,0)</f>
        <v>1030</v>
      </c>
      <c r="P176" s="485"/>
    </row>
    <row r="177" spans="1:16" s="490" customFormat="1" ht="18" customHeight="1">
      <c r="A177" s="32" t="str">
        <f>CONCATENATE(C177,D177)</f>
        <v>기구손료노무비의 4%</v>
      </c>
      <c r="B177" s="477"/>
      <c r="C177" s="491" t="s">
        <v>520</v>
      </c>
      <c r="D177" s="491" t="s">
        <v>521</v>
      </c>
      <c r="E177" s="487" t="s">
        <v>163</v>
      </c>
      <c r="F177" s="488">
        <v>0.04</v>
      </c>
      <c r="G177" s="489">
        <f>SUM(J176)</f>
        <v>0</v>
      </c>
      <c r="H177" s="489">
        <f>INT(F177*G177)</f>
        <v>0</v>
      </c>
      <c r="I177" s="489"/>
      <c r="J177" s="489">
        <f>INT(F177*I177)</f>
        <v>0</v>
      </c>
      <c r="K177" s="489"/>
      <c r="L177" s="489">
        <f>INT(F177*K177)</f>
        <v>0</v>
      </c>
      <c r="M177" s="489">
        <f>SUM(G177,I177,K177)</f>
        <v>0</v>
      </c>
      <c r="N177" s="489">
        <f>INT(F177*M177)</f>
        <v>0</v>
      </c>
      <c r="O177" s="492"/>
      <c r="P177" s="485"/>
    </row>
    <row r="178" spans="1:16" s="490" customFormat="1" ht="18" customHeight="1">
      <c r="A178" s="32" t="str">
        <f t="shared" ref="A178:A190" si="18">CONCATENATE(C178,D178)</f>
        <v/>
      </c>
      <c r="B178" s="477"/>
      <c r="C178" s="493"/>
      <c r="D178" s="494"/>
      <c r="E178" s="495"/>
      <c r="F178" s="496"/>
      <c r="G178" s="497"/>
      <c r="H178" s="497"/>
      <c r="I178" s="497"/>
      <c r="J178" s="497"/>
      <c r="K178" s="497"/>
      <c r="L178" s="497"/>
      <c r="M178" s="497"/>
      <c r="N178" s="497"/>
      <c r="O178" s="492"/>
      <c r="P178" s="485"/>
    </row>
    <row r="179" spans="1:16" s="490" customFormat="1" ht="18" customHeight="1">
      <c r="A179" s="32" t="str">
        <f t="shared" si="18"/>
        <v>소계</v>
      </c>
      <c r="B179" s="477"/>
      <c r="C179" s="478" t="s">
        <v>267</v>
      </c>
      <c r="D179" s="498"/>
      <c r="E179" s="495"/>
      <c r="F179" s="499"/>
      <c r="G179" s="497"/>
      <c r="H179" s="489">
        <f>SUM(H174:H178)</f>
        <v>0</v>
      </c>
      <c r="I179" s="489"/>
      <c r="J179" s="489">
        <f>SUM(J174:J178)</f>
        <v>0</v>
      </c>
      <c r="K179" s="489"/>
      <c r="L179" s="489">
        <f>SUM(L174:L178)</f>
        <v>0</v>
      </c>
      <c r="M179" s="489"/>
      <c r="N179" s="489">
        <f>SUM(N174:N178)</f>
        <v>0</v>
      </c>
      <c r="O179" s="500"/>
      <c r="P179" s="485"/>
    </row>
    <row r="180" spans="1:16" s="490" customFormat="1" ht="18" customHeight="1">
      <c r="A180" s="32" t="str">
        <f t="shared" si="18"/>
        <v/>
      </c>
      <c r="B180" s="477"/>
      <c r="C180" s="478"/>
      <c r="D180" s="498"/>
      <c r="E180" s="495"/>
      <c r="F180" s="499"/>
      <c r="G180" s="497"/>
      <c r="H180" s="497"/>
      <c r="I180" s="497"/>
      <c r="J180" s="497"/>
      <c r="K180" s="497"/>
      <c r="L180" s="497"/>
      <c r="M180" s="497"/>
      <c r="N180" s="497"/>
      <c r="O180" s="500"/>
      <c r="P180" s="485"/>
    </row>
    <row r="181" spans="1:16" s="490" customFormat="1" ht="18" customHeight="1">
      <c r="A181" s="32" t="str">
        <f t="shared" si="18"/>
        <v>가드레일H400*T=6,  철, 분체도장</v>
      </c>
      <c r="B181" s="477">
        <f>B173+1</f>
        <v>20</v>
      </c>
      <c r="C181" s="271" t="s">
        <v>690</v>
      </c>
      <c r="D181" s="238" t="s">
        <v>766</v>
      </c>
      <c r="E181" s="479" t="s">
        <v>278</v>
      </c>
      <c r="F181" s="488"/>
      <c r="G181" s="480"/>
      <c r="H181" s="481">
        <f>H188</f>
        <v>0</v>
      </c>
      <c r="I181" s="482"/>
      <c r="J181" s="483">
        <f>J188</f>
        <v>0</v>
      </c>
      <c r="K181" s="483"/>
      <c r="L181" s="482">
        <f>L188</f>
        <v>0</v>
      </c>
      <c r="M181" s="483"/>
      <c r="N181" s="483">
        <f>N188</f>
        <v>0</v>
      </c>
      <c r="O181" s="484" t="s">
        <v>693</v>
      </c>
      <c r="P181" s="485"/>
    </row>
    <row r="182" spans="1:16" s="490" customFormat="1" ht="18" customHeight="1">
      <c r="A182" s="32" t="str">
        <f t="shared" si="18"/>
        <v>난간지주H400*T=6,  철, 분체도장</v>
      </c>
      <c r="B182" s="477"/>
      <c r="C182" s="180" t="s">
        <v>696</v>
      </c>
      <c r="D182" s="180" t="s">
        <v>765</v>
      </c>
      <c r="E182" s="487" t="s">
        <v>268</v>
      </c>
      <c r="F182" s="520">
        <v>1</v>
      </c>
      <c r="G182" s="220">
        <f>VLOOKUP($A182,단가표!$A:$O,14,FALSE)</f>
        <v>0</v>
      </c>
      <c r="H182" s="221">
        <f>INT(F182*G182)</f>
        <v>0</v>
      </c>
      <c r="I182" s="222"/>
      <c r="J182" s="221">
        <f>INT(F182*I182)</f>
        <v>0</v>
      </c>
      <c r="K182" s="223"/>
      <c r="L182" s="221">
        <f>INT(F182*K182)</f>
        <v>0</v>
      </c>
      <c r="M182" s="221">
        <f>SUM(G182,I182,K182)</f>
        <v>0</v>
      </c>
      <c r="N182" s="221">
        <f>INT(F182*M182)</f>
        <v>0</v>
      </c>
      <c r="O182" s="224" t="str">
        <f>"단가표"&amp;VLOOKUP($A182,단가표!$A:$B,2,FALSE)</f>
        <v>단가표22</v>
      </c>
      <c r="P182" s="485"/>
    </row>
    <row r="183" spans="1:16" s="490" customFormat="1" ht="18" customHeight="1">
      <c r="A183" s="32" t="str">
        <f t="shared" si="18"/>
        <v>셋트앵커STS, 10*75mm</v>
      </c>
      <c r="B183" s="477"/>
      <c r="C183" s="180" t="s">
        <v>694</v>
      </c>
      <c r="D183" s="180" t="s">
        <v>695</v>
      </c>
      <c r="E183" s="487" t="s">
        <v>275</v>
      </c>
      <c r="F183" s="520">
        <v>3.3</v>
      </c>
      <c r="G183" s="220">
        <f>VLOOKUP($A183,단가표!$A:$O,14,FALSE)</f>
        <v>0</v>
      </c>
      <c r="H183" s="221">
        <f>INT(F183*G183)</f>
        <v>0</v>
      </c>
      <c r="I183" s="222"/>
      <c r="J183" s="221">
        <f>INT(F183*I183)</f>
        <v>0</v>
      </c>
      <c r="K183" s="223"/>
      <c r="L183" s="221">
        <f>INT(F183*K183)</f>
        <v>0</v>
      </c>
      <c r="M183" s="221">
        <f>SUM(G183,I183,K183)</f>
        <v>0</v>
      </c>
      <c r="N183" s="221">
        <f>INT(F183*M183)</f>
        <v>0</v>
      </c>
      <c r="O183" s="224" t="str">
        <f>"단가표"&amp;VLOOKUP($A183,단가표!$A:$B,2,FALSE)</f>
        <v>단가표3</v>
      </c>
      <c r="P183" s="485"/>
    </row>
    <row r="184" spans="1:16" s="490" customFormat="1" ht="18" customHeight="1">
      <c r="A184" s="32" t="str">
        <f t="shared" si="18"/>
        <v>철공</v>
      </c>
      <c r="B184" s="477"/>
      <c r="C184" s="491" t="s">
        <v>306</v>
      </c>
      <c r="D184" s="491"/>
      <c r="E184" s="487" t="s">
        <v>309</v>
      </c>
      <c r="F184" s="520">
        <v>4.2000000000000003E-2</v>
      </c>
      <c r="G184" s="220"/>
      <c r="H184" s="221">
        <f>INT(F184*G184)</f>
        <v>0</v>
      </c>
      <c r="I184" s="222">
        <f>VLOOKUP($C184,공사노임!$A:$I,8,0)</f>
        <v>0</v>
      </c>
      <c r="J184" s="221">
        <f>INT(F184*I184)</f>
        <v>0</v>
      </c>
      <c r="K184" s="223"/>
      <c r="L184" s="221">
        <f>INT(F184*K184)</f>
        <v>0</v>
      </c>
      <c r="M184" s="221">
        <f>SUM(G184,I184,K184)</f>
        <v>0</v>
      </c>
      <c r="N184" s="221">
        <f>INT(F184*M184)</f>
        <v>0</v>
      </c>
      <c r="O184" s="224">
        <f>VLOOKUP($C184,공사노임!$A:$I,2,0)</f>
        <v>1009</v>
      </c>
      <c r="P184" s="485"/>
    </row>
    <row r="185" spans="1:16" s="490" customFormat="1" ht="18" customHeight="1">
      <c r="A185" s="32" t="str">
        <f t="shared" si="18"/>
        <v>보통인부</v>
      </c>
      <c r="B185" s="477"/>
      <c r="C185" s="260" t="s">
        <v>260</v>
      </c>
      <c r="D185" s="260"/>
      <c r="E185" s="269" t="s">
        <v>264</v>
      </c>
      <c r="F185" s="520">
        <v>2.9000000000000001E-2</v>
      </c>
      <c r="G185" s="220"/>
      <c r="H185" s="221">
        <f>INT(F185*G185)</f>
        <v>0</v>
      </c>
      <c r="I185" s="222">
        <f>VLOOKUP($C185,공사노임!$A:$I,8,0)</f>
        <v>0</v>
      </c>
      <c r="J185" s="221">
        <f>INT(F185*I185)</f>
        <v>0</v>
      </c>
      <c r="K185" s="223"/>
      <c r="L185" s="221">
        <f>INT(F185*K185)</f>
        <v>0</v>
      </c>
      <c r="M185" s="221">
        <f>SUM(G185,I185,K185)</f>
        <v>0</v>
      </c>
      <c r="N185" s="221">
        <f>INT(F185*M185)</f>
        <v>0</v>
      </c>
      <c r="O185" s="224">
        <f>VLOOKUP($C185,공사노임!$A:$I,2,0)</f>
        <v>1002</v>
      </c>
      <c r="P185" s="485"/>
    </row>
    <row r="186" spans="1:16" s="490" customFormat="1" ht="18" customHeight="1">
      <c r="A186" s="32" t="str">
        <f t="shared" si="18"/>
        <v>공구손료노무비의 3%</v>
      </c>
      <c r="B186" s="477"/>
      <c r="C186" s="491" t="s">
        <v>277</v>
      </c>
      <c r="D186" s="491" t="s">
        <v>336</v>
      </c>
      <c r="E186" s="487" t="s">
        <v>163</v>
      </c>
      <c r="F186" s="293">
        <v>0.03</v>
      </c>
      <c r="G186" s="489">
        <f>SUM(J184:J185)</f>
        <v>0</v>
      </c>
      <c r="H186" s="489">
        <f>INT(F186*G186)</f>
        <v>0</v>
      </c>
      <c r="I186" s="489"/>
      <c r="J186" s="489">
        <f>INT(F186*I186)</f>
        <v>0</v>
      </c>
      <c r="K186" s="489"/>
      <c r="L186" s="489">
        <f>INT(F186*K186)</f>
        <v>0</v>
      </c>
      <c r="M186" s="489">
        <f>SUM(G186,I186,K186)</f>
        <v>0</v>
      </c>
      <c r="N186" s="489">
        <f>INT(F186*M186)</f>
        <v>0</v>
      </c>
      <c r="O186" s="492"/>
      <c r="P186" s="485"/>
    </row>
    <row r="187" spans="1:16" s="486" customFormat="1" ht="18" customHeight="1">
      <c r="A187" s="32" t="str">
        <f t="shared" si="18"/>
        <v/>
      </c>
      <c r="B187" s="477"/>
      <c r="C187" s="521"/>
      <c r="D187" s="522"/>
      <c r="E187" s="487"/>
      <c r="F187" s="523"/>
      <c r="G187" s="489"/>
      <c r="H187" s="489"/>
      <c r="I187" s="489"/>
      <c r="J187" s="489"/>
      <c r="K187" s="489"/>
      <c r="L187" s="489"/>
      <c r="M187" s="489"/>
      <c r="N187" s="489"/>
      <c r="O187" s="492"/>
      <c r="P187" s="485"/>
    </row>
    <row r="188" spans="1:16" s="490" customFormat="1" ht="18" customHeight="1">
      <c r="A188" s="32" t="str">
        <f t="shared" si="18"/>
        <v>소계</v>
      </c>
      <c r="B188" s="477"/>
      <c r="C188" s="478" t="s">
        <v>267</v>
      </c>
      <c r="D188" s="524"/>
      <c r="E188" s="525"/>
      <c r="F188" s="526"/>
      <c r="G188" s="497"/>
      <c r="H188" s="489">
        <f>SUM(H182:H187)</f>
        <v>0</v>
      </c>
      <c r="I188" s="497"/>
      <c r="J188" s="489">
        <f>SUM(J182:J187)</f>
        <v>0</v>
      </c>
      <c r="K188" s="497"/>
      <c r="L188" s="489">
        <f>SUM(L182:L187)</f>
        <v>0</v>
      </c>
      <c r="M188" s="497"/>
      <c r="N188" s="489">
        <f>SUM(N182:N187)</f>
        <v>0</v>
      </c>
      <c r="O188" s="500"/>
      <c r="P188" s="485"/>
    </row>
    <row r="189" spans="1:16" s="490" customFormat="1" ht="18" customHeight="1">
      <c r="A189" s="32" t="str">
        <f t="shared" si="18"/>
        <v/>
      </c>
      <c r="B189" s="477"/>
      <c r="C189" s="521"/>
      <c r="D189" s="494"/>
      <c r="E189" s="487"/>
      <c r="F189" s="488"/>
      <c r="G189" s="518"/>
      <c r="H189" s="489"/>
      <c r="I189" s="489"/>
      <c r="J189" s="489"/>
      <c r="K189" s="489"/>
      <c r="L189" s="489"/>
      <c r="M189" s="489"/>
      <c r="N189" s="489"/>
      <c r="O189" s="484"/>
      <c r="P189" s="485"/>
    </row>
    <row r="190" spans="1:16" s="490" customFormat="1" ht="18" customHeight="1">
      <c r="A190" s="32" t="str">
        <f t="shared" si="18"/>
        <v/>
      </c>
      <c r="B190" s="477"/>
      <c r="C190" s="501"/>
      <c r="D190" s="498"/>
      <c r="E190" s="495"/>
      <c r="F190" s="499"/>
      <c r="G190" s="497"/>
      <c r="H190" s="497"/>
      <c r="I190" s="497"/>
      <c r="J190" s="497"/>
      <c r="K190" s="497"/>
      <c r="L190" s="497"/>
      <c r="M190" s="497"/>
      <c r="N190" s="497"/>
      <c r="O190" s="502"/>
      <c r="P190" s="485"/>
    </row>
    <row r="191" spans="1:16" s="217" customFormat="1" ht="18" customHeight="1">
      <c r="A191" s="178" t="str">
        <f>CONCATENATE(C191,D191)</f>
        <v>잡철물 제작간단</v>
      </c>
      <c r="B191" s="281">
        <f>B181+1</f>
        <v>21</v>
      </c>
      <c r="C191" s="527" t="s">
        <v>767</v>
      </c>
      <c r="D191" s="435" t="s">
        <v>130</v>
      </c>
      <c r="E191" s="214" t="s">
        <v>337</v>
      </c>
      <c r="F191" s="435"/>
      <c r="G191" s="282"/>
      <c r="H191" s="215">
        <f>H204</f>
        <v>0</v>
      </c>
      <c r="I191" s="276"/>
      <c r="J191" s="277">
        <f>J204</f>
        <v>0</v>
      </c>
      <c r="K191" s="277"/>
      <c r="L191" s="276">
        <f>L204</f>
        <v>0</v>
      </c>
      <c r="M191" s="277"/>
      <c r="N191" s="277">
        <f>N204</f>
        <v>0</v>
      </c>
      <c r="O191" s="245" t="s">
        <v>263</v>
      </c>
    </row>
    <row r="192" spans="1:16" s="217" customFormat="1" ht="18" customHeight="1">
      <c r="A192" s="178" t="str">
        <f t="shared" ref="A192:A203" si="19">CONCATENATE(C192,D192)</f>
        <v>용접봉연강 Φ3.2</v>
      </c>
      <c r="B192" s="218"/>
      <c r="C192" s="218" t="s">
        <v>379</v>
      </c>
      <c r="D192" s="218" t="s">
        <v>346</v>
      </c>
      <c r="E192" s="210" t="s">
        <v>266</v>
      </c>
      <c r="F192" s="219">
        <v>15.71</v>
      </c>
      <c r="G192" s="220">
        <f>VLOOKUP($A192,단가표!$A:$O,14,FALSE)</f>
        <v>0</v>
      </c>
      <c r="H192" s="221">
        <f>INT(F192*G192)</f>
        <v>0</v>
      </c>
      <c r="I192" s="222"/>
      <c r="J192" s="221">
        <f>INT(F192*I192)</f>
        <v>0</v>
      </c>
      <c r="K192" s="223"/>
      <c r="L192" s="221">
        <f>INT(F192*K192)</f>
        <v>0</v>
      </c>
      <c r="M192" s="221">
        <f>SUM(G192,I192,K192)</f>
        <v>0</v>
      </c>
      <c r="N192" s="221">
        <f>INT(F192*M192)</f>
        <v>0</v>
      </c>
      <c r="O192" s="224" t="str">
        <f>"단가표"&amp;VLOOKUP($A192,단가표!$A:$B,2,FALSE)</f>
        <v>단가표23</v>
      </c>
    </row>
    <row r="193" spans="1:17" s="217" customFormat="1" ht="18" customHeight="1">
      <c r="A193" s="178" t="str">
        <f t="shared" si="19"/>
        <v>산소6,000ℓ</v>
      </c>
      <c r="B193" s="218"/>
      <c r="C193" s="218" t="s">
        <v>380</v>
      </c>
      <c r="D193" s="218" t="s">
        <v>381</v>
      </c>
      <c r="E193" s="210" t="s">
        <v>12</v>
      </c>
      <c r="F193" s="584">
        <v>5355</v>
      </c>
      <c r="G193" s="220">
        <f>VLOOKUP($A193,단가표!$A:$O,14,FALSE)</f>
        <v>0</v>
      </c>
      <c r="H193" s="221">
        <f>INT(F193*G193)</f>
        <v>0</v>
      </c>
      <c r="I193" s="222"/>
      <c r="J193" s="221">
        <f>INT(F193*I193)</f>
        <v>0</v>
      </c>
      <c r="K193" s="223"/>
      <c r="L193" s="221">
        <f>INT(F193*K193)</f>
        <v>0</v>
      </c>
      <c r="M193" s="221">
        <f>SUM(G193,I193,K193)</f>
        <v>0</v>
      </c>
      <c r="N193" s="221">
        <f>INT(F193*M193)</f>
        <v>0</v>
      </c>
      <c r="O193" s="224" t="str">
        <f>"단가표"&amp;VLOOKUP($A193,단가표!$A:$B,2,FALSE)</f>
        <v>단가표24</v>
      </c>
    </row>
    <row r="194" spans="1:17" s="217" customFormat="1" ht="18" customHeight="1">
      <c r="A194" s="178" t="str">
        <f t="shared" si="19"/>
        <v>아세치렌853ℓ/kg, 용접용</v>
      </c>
      <c r="B194" s="218"/>
      <c r="C194" s="218" t="s">
        <v>382</v>
      </c>
      <c r="D194" s="218" t="s">
        <v>305</v>
      </c>
      <c r="E194" s="210" t="s">
        <v>266</v>
      </c>
      <c r="F194" s="219">
        <v>2.4</v>
      </c>
      <c r="G194" s="220">
        <f>VLOOKUP($A194,단가표!$A:$O,14,FALSE)</f>
        <v>0</v>
      </c>
      <c r="H194" s="221">
        <f>INT(F194*G194)</f>
        <v>0</v>
      </c>
      <c r="I194" s="222"/>
      <c r="J194" s="221">
        <f>INT(F194*I194)</f>
        <v>0</v>
      </c>
      <c r="K194" s="223"/>
      <c r="L194" s="221">
        <f>INT(F194*K194)</f>
        <v>0</v>
      </c>
      <c r="M194" s="221">
        <f>SUM(G194,I194,K194)</f>
        <v>0</v>
      </c>
      <c r="N194" s="221">
        <f>INT(F194*M194)</f>
        <v>0</v>
      </c>
      <c r="O194" s="224" t="str">
        <f>"단가표"&amp;VLOOKUP($A194,단가표!$A:$B,2,FALSE)</f>
        <v>단가표25</v>
      </c>
    </row>
    <row r="195" spans="1:17" s="217" customFormat="1" ht="18" customHeight="1">
      <c r="A195" s="178" t="str">
        <f t="shared" si="19"/>
        <v>철공</v>
      </c>
      <c r="B195" s="218"/>
      <c r="C195" s="218" t="s">
        <v>383</v>
      </c>
      <c r="D195" s="218"/>
      <c r="E195" s="210" t="s">
        <v>309</v>
      </c>
      <c r="F195" s="219">
        <v>21.8</v>
      </c>
      <c r="G195" s="220"/>
      <c r="H195" s="221">
        <f t="shared" ref="H195:H201" si="20">INT(F195*G195)</f>
        <v>0</v>
      </c>
      <c r="I195" s="222">
        <f>VLOOKUP($C195,공사노임!$A:$I,8,0)</f>
        <v>0</v>
      </c>
      <c r="J195" s="221">
        <f t="shared" ref="J195:J201" si="21">INT(F195*I195)</f>
        <v>0</v>
      </c>
      <c r="K195" s="223"/>
      <c r="L195" s="221">
        <f t="shared" ref="L195:L201" si="22">INT(F195*K195)</f>
        <v>0</v>
      </c>
      <c r="M195" s="221">
        <f t="shared" ref="M195:M201" si="23">SUM(G195,I195,K195)</f>
        <v>0</v>
      </c>
      <c r="N195" s="221">
        <f t="shared" ref="N195:N201" si="24">INT(F195*M195)</f>
        <v>0</v>
      </c>
      <c r="O195" s="224">
        <f>VLOOKUP($C195,공사노임!$A:$I,2,0)</f>
        <v>1009</v>
      </c>
    </row>
    <row r="196" spans="1:17" s="217" customFormat="1" ht="18" customHeight="1">
      <c r="A196" s="178" t="str">
        <f t="shared" si="19"/>
        <v xml:space="preserve">용접공 </v>
      </c>
      <c r="B196" s="218"/>
      <c r="C196" s="218" t="s">
        <v>384</v>
      </c>
      <c r="D196" s="218" t="s">
        <v>385</v>
      </c>
      <c r="E196" s="210" t="s">
        <v>309</v>
      </c>
      <c r="F196" s="219">
        <v>2.21</v>
      </c>
      <c r="G196" s="220"/>
      <c r="H196" s="221">
        <f t="shared" si="20"/>
        <v>0</v>
      </c>
      <c r="I196" s="222">
        <f>VLOOKUP($C196,공사노임!$A:$I,8,0)</f>
        <v>0</v>
      </c>
      <c r="J196" s="221">
        <f t="shared" si="21"/>
        <v>0</v>
      </c>
      <c r="K196" s="223"/>
      <c r="L196" s="221">
        <f t="shared" si="22"/>
        <v>0</v>
      </c>
      <c r="M196" s="221">
        <f t="shared" si="23"/>
        <v>0</v>
      </c>
      <c r="N196" s="221">
        <f t="shared" si="24"/>
        <v>0</v>
      </c>
      <c r="O196" s="224">
        <f>VLOOKUP($C196,공사노임!$A:$I,2,0)</f>
        <v>1012</v>
      </c>
    </row>
    <row r="197" spans="1:17" s="217" customFormat="1" ht="18" customHeight="1">
      <c r="A197" s="178" t="str">
        <f t="shared" si="19"/>
        <v>특별인부</v>
      </c>
      <c r="B197" s="218"/>
      <c r="C197" s="218" t="s">
        <v>386</v>
      </c>
      <c r="D197" s="218"/>
      <c r="E197" s="210" t="s">
        <v>309</v>
      </c>
      <c r="F197" s="219">
        <v>0.63</v>
      </c>
      <c r="G197" s="220"/>
      <c r="H197" s="221">
        <f t="shared" si="20"/>
        <v>0</v>
      </c>
      <c r="I197" s="222">
        <f>VLOOKUP($C197,공사노임!$A:$I,8,0)</f>
        <v>0</v>
      </c>
      <c r="J197" s="221">
        <f t="shared" si="21"/>
        <v>0</v>
      </c>
      <c r="K197" s="223"/>
      <c r="L197" s="221">
        <f t="shared" si="22"/>
        <v>0</v>
      </c>
      <c r="M197" s="221">
        <f t="shared" si="23"/>
        <v>0</v>
      </c>
      <c r="N197" s="221">
        <f t="shared" si="24"/>
        <v>0</v>
      </c>
      <c r="O197" s="224">
        <f>VLOOKUP($C197,공사노임!$A:$I,2,0)</f>
        <v>1003</v>
      </c>
    </row>
    <row r="198" spans="1:17" s="217" customFormat="1" ht="18" customHeight="1">
      <c r="A198" s="178" t="str">
        <f t="shared" si="19"/>
        <v>보통인부</v>
      </c>
      <c r="B198" s="218"/>
      <c r="C198" s="218" t="s">
        <v>361</v>
      </c>
      <c r="D198" s="218"/>
      <c r="E198" s="210" t="s">
        <v>309</v>
      </c>
      <c r="F198" s="219">
        <v>0.56000000000000005</v>
      </c>
      <c r="G198" s="220"/>
      <c r="H198" s="221">
        <f t="shared" si="20"/>
        <v>0</v>
      </c>
      <c r="I198" s="222">
        <f>VLOOKUP($C198,공사노임!$A:$I,8,0)</f>
        <v>0</v>
      </c>
      <c r="J198" s="221">
        <f t="shared" si="21"/>
        <v>0</v>
      </c>
      <c r="K198" s="223"/>
      <c r="L198" s="221">
        <f t="shared" si="22"/>
        <v>0</v>
      </c>
      <c r="M198" s="221">
        <f t="shared" si="23"/>
        <v>0</v>
      </c>
      <c r="N198" s="221">
        <f t="shared" si="24"/>
        <v>0</v>
      </c>
      <c r="O198" s="224">
        <f>VLOOKUP($C198,공사노임!$A:$I,2,0)</f>
        <v>1002</v>
      </c>
    </row>
    <row r="199" spans="1:17" s="217" customFormat="1" ht="18" customHeight="1">
      <c r="A199" s="178" t="str">
        <f>CONCATENATE(C199,D199)</f>
        <v>기구손료노무비의 3%</v>
      </c>
      <c r="B199" s="218"/>
      <c r="C199" s="218" t="s">
        <v>387</v>
      </c>
      <c r="D199" s="218" t="s">
        <v>307</v>
      </c>
      <c r="E199" s="210" t="s">
        <v>163</v>
      </c>
      <c r="F199" s="219">
        <v>0.03</v>
      </c>
      <c r="G199" s="220">
        <f>SUM(J195:J198)</f>
        <v>0</v>
      </c>
      <c r="H199" s="221">
        <f>INT(F199*G199)</f>
        <v>0</v>
      </c>
      <c r="I199" s="222"/>
      <c r="J199" s="221">
        <f>INT(F199*I199)</f>
        <v>0</v>
      </c>
      <c r="K199" s="223"/>
      <c r="L199" s="221">
        <f>INT(F199*K199)</f>
        <v>0</v>
      </c>
      <c r="M199" s="221">
        <f>SUM(G199,I199,K199)</f>
        <v>0</v>
      </c>
      <c r="N199" s="221">
        <f>INT(F199*M199)</f>
        <v>0</v>
      </c>
      <c r="O199" s="224"/>
    </row>
    <row r="200" spans="1:17" s="217" customFormat="1" ht="18" customHeight="1">
      <c r="A200" s="178" t="str">
        <f t="shared" si="19"/>
        <v>용접기손료교류 500A</v>
      </c>
      <c r="B200" s="218"/>
      <c r="C200" s="218" t="s">
        <v>388</v>
      </c>
      <c r="D200" s="218" t="s">
        <v>112</v>
      </c>
      <c r="E200" s="210" t="s">
        <v>389</v>
      </c>
      <c r="F200" s="219">
        <v>17.71</v>
      </c>
      <c r="G200" s="220">
        <f>VLOOKUP($A200,단가표!$A:$O,14,FALSE)</f>
        <v>0</v>
      </c>
      <c r="H200" s="221">
        <f t="shared" si="20"/>
        <v>0</v>
      </c>
      <c r="I200" s="222"/>
      <c r="J200" s="221">
        <f t="shared" si="21"/>
        <v>0</v>
      </c>
      <c r="K200" s="223"/>
      <c r="L200" s="221">
        <f t="shared" si="22"/>
        <v>0</v>
      </c>
      <c r="M200" s="221">
        <f t="shared" si="23"/>
        <v>0</v>
      </c>
      <c r="N200" s="221">
        <f t="shared" si="24"/>
        <v>0</v>
      </c>
      <c r="O200" s="224" t="str">
        <f>"단가표"&amp;VLOOKUP($A200,단가표!$A:$B,2,FALSE)</f>
        <v>단가표26</v>
      </c>
    </row>
    <row r="201" spans="1:17" s="217" customFormat="1" ht="18" customHeight="1">
      <c r="A201" s="178" t="str">
        <f t="shared" si="19"/>
        <v xml:space="preserve">전력 </v>
      </c>
      <c r="B201" s="218"/>
      <c r="C201" s="218" t="s">
        <v>390</v>
      </c>
      <c r="D201" s="218" t="s">
        <v>385</v>
      </c>
      <c r="E201" s="210" t="s">
        <v>391</v>
      </c>
      <c r="F201" s="219">
        <v>107.1</v>
      </c>
      <c r="G201" s="220"/>
      <c r="H201" s="221">
        <f t="shared" si="20"/>
        <v>0</v>
      </c>
      <c r="I201" s="222"/>
      <c r="J201" s="221">
        <f t="shared" si="21"/>
        <v>0</v>
      </c>
      <c r="K201" s="223"/>
      <c r="L201" s="221">
        <f t="shared" si="22"/>
        <v>0</v>
      </c>
      <c r="M201" s="221">
        <f t="shared" si="23"/>
        <v>0</v>
      </c>
      <c r="N201" s="221">
        <f t="shared" si="24"/>
        <v>0</v>
      </c>
      <c r="O201" s="224" t="s">
        <v>265</v>
      </c>
    </row>
    <row r="202" spans="1:17" s="217" customFormat="1" ht="18" customHeight="1">
      <c r="A202" s="178" t="str">
        <f t="shared" si="19"/>
        <v/>
      </c>
      <c r="B202" s="281"/>
      <c r="C202" s="283"/>
      <c r="D202" s="284"/>
      <c r="E202" s="285"/>
      <c r="F202" s="286"/>
      <c r="G202" s="221"/>
      <c r="H202" s="232"/>
      <c r="I202" s="232"/>
      <c r="J202" s="232"/>
      <c r="K202" s="232"/>
      <c r="L202" s="232"/>
      <c r="M202" s="232"/>
      <c r="N202" s="232"/>
      <c r="O202" s="287"/>
    </row>
    <row r="203" spans="1:17" s="217" customFormat="1" ht="18" customHeight="1">
      <c r="A203" s="178" t="str">
        <f t="shared" si="19"/>
        <v>소계</v>
      </c>
      <c r="B203" s="281"/>
      <c r="C203" s="435" t="s">
        <v>267</v>
      </c>
      <c r="D203" s="284"/>
      <c r="E203" s="285"/>
      <c r="F203" s="286"/>
      <c r="G203" s="221"/>
      <c r="H203" s="221">
        <f>SUM(H192:H202)</f>
        <v>0</v>
      </c>
      <c r="I203" s="223"/>
      <c r="J203" s="221">
        <f>SUM(J192:J202)</f>
        <v>0</v>
      </c>
      <c r="K203" s="221"/>
      <c r="L203" s="221">
        <f>SUM(L192:L202)</f>
        <v>0</v>
      </c>
      <c r="M203" s="223"/>
      <c r="N203" s="221">
        <f>SUM(N192:N202)</f>
        <v>0</v>
      </c>
      <c r="O203" s="287"/>
    </row>
    <row r="204" spans="1:17" s="217" customFormat="1" ht="18" customHeight="1">
      <c r="A204" s="178"/>
      <c r="B204" s="281"/>
      <c r="C204" s="218"/>
      <c r="D204" s="218"/>
      <c r="E204" s="214" t="s">
        <v>337</v>
      </c>
      <c r="F204" s="288">
        <v>1E-3</v>
      </c>
      <c r="G204" s="221">
        <f>H203</f>
        <v>0</v>
      </c>
      <c r="H204" s="221">
        <f>ROUND($F$204*G204,0)</f>
        <v>0</v>
      </c>
      <c r="I204" s="221">
        <f>J203</f>
        <v>0</v>
      </c>
      <c r="J204" s="221">
        <f>ROUND($F$204*I204,0)</f>
        <v>0</v>
      </c>
      <c r="K204" s="221"/>
      <c r="L204" s="221">
        <f>ROUND($F$204*K204,0)</f>
        <v>0</v>
      </c>
      <c r="M204" s="221"/>
      <c r="N204" s="221">
        <f>SUM(H204,J204,L204)</f>
        <v>0</v>
      </c>
      <c r="O204" s="287"/>
    </row>
    <row r="205" spans="1:17" s="217" customFormat="1" ht="18" customHeight="1">
      <c r="A205" s="178"/>
      <c r="B205" s="281"/>
      <c r="C205" s="218"/>
      <c r="D205" s="218"/>
      <c r="E205" s="214"/>
      <c r="F205" s="288"/>
      <c r="G205" s="221"/>
      <c r="H205" s="221"/>
      <c r="I205" s="221"/>
      <c r="J205" s="221"/>
      <c r="K205" s="221"/>
      <c r="L205" s="221"/>
      <c r="M205" s="221"/>
      <c r="N205" s="221"/>
      <c r="O205" s="287"/>
    </row>
    <row r="206" spans="1:17" s="217" customFormat="1" ht="18" customHeight="1">
      <c r="A206" s="178"/>
      <c r="B206" s="559"/>
      <c r="C206" s="528"/>
      <c r="D206" s="528"/>
      <c r="E206" s="548"/>
      <c r="F206" s="560"/>
      <c r="G206" s="530"/>
      <c r="H206" s="530"/>
      <c r="I206" s="530"/>
      <c r="J206" s="530"/>
      <c r="K206" s="530"/>
      <c r="L206" s="530"/>
      <c r="M206" s="530"/>
      <c r="N206" s="530"/>
      <c r="O206" s="561"/>
    </row>
    <row r="207" spans="1:17" s="217" customFormat="1" ht="18" customHeight="1">
      <c r="A207" s="178" t="str">
        <f t="shared" ref="A207:A213" si="25">CONCATENATE(C207,D207)</f>
        <v>확산커버T=3.0mm</v>
      </c>
      <c r="B207" s="213">
        <f>B191+1</f>
        <v>22</v>
      </c>
      <c r="C207" s="238" t="s">
        <v>523</v>
      </c>
      <c r="D207" s="238" t="s">
        <v>522</v>
      </c>
      <c r="E207" s="214" t="s">
        <v>262</v>
      </c>
      <c r="F207" s="218"/>
      <c r="G207" s="282"/>
      <c r="H207" s="215">
        <f>H215</f>
        <v>0</v>
      </c>
      <c r="I207" s="215"/>
      <c r="J207" s="277">
        <f>J215</f>
        <v>0</v>
      </c>
      <c r="K207" s="277"/>
      <c r="L207" s="215">
        <f>L215</f>
        <v>0</v>
      </c>
      <c r="M207" s="277"/>
      <c r="N207" s="277">
        <f>N215</f>
        <v>0</v>
      </c>
      <c r="O207" s="216" t="s">
        <v>310</v>
      </c>
      <c r="P207" s="246"/>
      <c r="Q207" s="299"/>
    </row>
    <row r="208" spans="1:17" s="217" customFormat="1" ht="18" customHeight="1">
      <c r="A208" s="178" t="str">
        <f t="shared" si="25"/>
        <v>폴리카보네이트T=3.0</v>
      </c>
      <c r="B208" s="218"/>
      <c r="C208" s="209" t="s">
        <v>506</v>
      </c>
      <c r="D208" s="209" t="s">
        <v>507</v>
      </c>
      <c r="E208" s="210" t="s">
        <v>261</v>
      </c>
      <c r="F208" s="219">
        <v>1.01</v>
      </c>
      <c r="G208" s="220">
        <f>VLOOKUP($A208,단가표!$A:$O,14,FALSE)</f>
        <v>0</v>
      </c>
      <c r="H208" s="221">
        <f>INT(F208*G208)</f>
        <v>0</v>
      </c>
      <c r="I208" s="222"/>
      <c r="J208" s="221">
        <f>INT(F208*I208)</f>
        <v>0</v>
      </c>
      <c r="K208" s="223"/>
      <c r="L208" s="221">
        <f t="shared" ref="L208:L213" si="26">INT(F208*K208)</f>
        <v>0</v>
      </c>
      <c r="M208" s="221">
        <f>SUM(G208,I208,K208)</f>
        <v>0</v>
      </c>
      <c r="N208" s="221">
        <f>INT(F208*M208)</f>
        <v>0</v>
      </c>
      <c r="O208" s="224" t="str">
        <f>"단가표"&amp;VLOOKUP($A208,단가표!$A:$B,2,FALSE)</f>
        <v>단가표10</v>
      </c>
    </row>
    <row r="209" spans="1:17" s="217" customFormat="1" ht="18" customHeight="1">
      <c r="A209" s="178" t="str">
        <f t="shared" si="25"/>
        <v>실리콘I액형</v>
      </c>
      <c r="B209" s="218"/>
      <c r="C209" s="218" t="s">
        <v>392</v>
      </c>
      <c r="D209" s="218" t="s">
        <v>393</v>
      </c>
      <c r="E209" s="210" t="s">
        <v>12</v>
      </c>
      <c r="F209" s="219">
        <f>ROUNDDOWN(0.124*1.52,3)</f>
        <v>0.188</v>
      </c>
      <c r="G209" s="220">
        <f>VLOOKUP($A209,단가표!$A:$O,14,FALSE)</f>
        <v>0</v>
      </c>
      <c r="H209" s="221">
        <f>INT(F209*G209)</f>
        <v>0</v>
      </c>
      <c r="I209" s="222"/>
      <c r="J209" s="221">
        <f>INT(F209*I209)</f>
        <v>0</v>
      </c>
      <c r="K209" s="223"/>
      <c r="L209" s="221">
        <f t="shared" si="26"/>
        <v>0</v>
      </c>
      <c r="M209" s="221">
        <f>SUM(G209,I209,K209)</f>
        <v>0</v>
      </c>
      <c r="N209" s="221">
        <f>INT(F209*M209)</f>
        <v>0</v>
      </c>
      <c r="O209" s="224" t="str">
        <f>"단가표"&amp;VLOOKUP($A209,단가표!$A:$B,2,FALSE)</f>
        <v>단가표29</v>
      </c>
    </row>
    <row r="210" spans="1:17" s="217" customFormat="1" ht="18" customHeight="1">
      <c r="A210" s="178" t="str">
        <f t="shared" si="25"/>
        <v>넝마면,상품</v>
      </c>
      <c r="B210" s="218"/>
      <c r="C210" s="218" t="s">
        <v>394</v>
      </c>
      <c r="D210" s="218" t="s">
        <v>354</v>
      </c>
      <c r="E210" s="210" t="s">
        <v>395</v>
      </c>
      <c r="F210" s="219">
        <v>0.04</v>
      </c>
      <c r="G210" s="220">
        <f>VLOOKUP($A210,단가표!$A:$O,14,FALSE)</f>
        <v>0</v>
      </c>
      <c r="H210" s="221">
        <f>INT(F210*G210)</f>
        <v>0</v>
      </c>
      <c r="I210" s="222"/>
      <c r="J210" s="221">
        <f>INT(F210*I210)</f>
        <v>0</v>
      </c>
      <c r="K210" s="223"/>
      <c r="L210" s="221">
        <f t="shared" si="26"/>
        <v>0</v>
      </c>
      <c r="M210" s="221">
        <f>SUM(G210,I210,K210)</f>
        <v>0</v>
      </c>
      <c r="N210" s="221">
        <f>INT(F210*M210)</f>
        <v>0</v>
      </c>
      <c r="O210" s="224" t="str">
        <f>"단가표"&amp;VLOOKUP($A210,단가표!$A:$B,2,FALSE)</f>
        <v>단가표30</v>
      </c>
    </row>
    <row r="211" spans="1:17" s="217" customFormat="1" ht="18" customHeight="1">
      <c r="A211" s="178" t="str">
        <f t="shared" si="25"/>
        <v>가루분규조토</v>
      </c>
      <c r="B211" s="218"/>
      <c r="C211" s="218" t="s">
        <v>396</v>
      </c>
      <c r="D211" s="218" t="s">
        <v>356</v>
      </c>
      <c r="E211" s="210" t="s">
        <v>395</v>
      </c>
      <c r="F211" s="219">
        <v>1.4999999999999999E-2</v>
      </c>
      <c r="G211" s="220">
        <f>VLOOKUP($A211,단가표!$A:$O,14,FALSE)</f>
        <v>0</v>
      </c>
      <c r="H211" s="221">
        <f>INT(F211*G211)</f>
        <v>0</v>
      </c>
      <c r="I211" s="222"/>
      <c r="J211" s="221">
        <f>INT(F211*I211)</f>
        <v>0</v>
      </c>
      <c r="K211" s="223"/>
      <c r="L211" s="221">
        <f t="shared" si="26"/>
        <v>0</v>
      </c>
      <c r="M211" s="221">
        <f>SUM(G211,I211,K211)</f>
        <v>0</v>
      </c>
      <c r="N211" s="221">
        <f>INT(F211*M211)</f>
        <v>0</v>
      </c>
      <c r="O211" s="224" t="str">
        <f>"단가표"&amp;VLOOKUP($A211,단가표!$A:$B,2,FALSE)</f>
        <v>단가표31</v>
      </c>
    </row>
    <row r="212" spans="1:17" s="217" customFormat="1" ht="18" customHeight="1">
      <c r="A212" s="178" t="str">
        <f t="shared" si="25"/>
        <v>유리공</v>
      </c>
      <c r="B212" s="218"/>
      <c r="C212" s="218" t="s">
        <v>397</v>
      </c>
      <c r="D212" s="218"/>
      <c r="E212" s="210" t="s">
        <v>309</v>
      </c>
      <c r="F212" s="219">
        <v>7.1999999999999995E-2</v>
      </c>
      <c r="G212" s="220"/>
      <c r="H212" s="221">
        <f>INT(F212*G212)</f>
        <v>0</v>
      </c>
      <c r="I212" s="222">
        <f>VLOOKUP($C212,공사노임!$A:$I,8,0)</f>
        <v>0</v>
      </c>
      <c r="J212" s="221">
        <f>INT(F212*I212)</f>
        <v>0</v>
      </c>
      <c r="K212" s="223"/>
      <c r="L212" s="221">
        <f t="shared" si="26"/>
        <v>0</v>
      </c>
      <c r="M212" s="221">
        <f>SUM(G212,I212,K212)</f>
        <v>0</v>
      </c>
      <c r="N212" s="221">
        <f>INT(F212*M212)</f>
        <v>0</v>
      </c>
      <c r="O212" s="224">
        <f>VLOOKUP($C212,공사노임!$A:$I,2,0)</f>
        <v>1025</v>
      </c>
    </row>
    <row r="213" spans="1:17" s="217" customFormat="1" ht="18" customHeight="1">
      <c r="A213" s="178" t="str">
        <f t="shared" si="25"/>
        <v>보통인부</v>
      </c>
      <c r="B213" s="218"/>
      <c r="C213" s="218" t="s">
        <v>361</v>
      </c>
      <c r="D213" s="218"/>
      <c r="E213" s="210" t="s">
        <v>309</v>
      </c>
      <c r="F213" s="219">
        <v>1.0999999999999999E-2</v>
      </c>
      <c r="G213" s="220"/>
      <c r="H213" s="221">
        <f>ROUNDDOWN(G213*$F213,0)</f>
        <v>0</v>
      </c>
      <c r="I213" s="222">
        <f>VLOOKUP($C213,공사노임!$A:$I,8,0)</f>
        <v>0</v>
      </c>
      <c r="J213" s="221">
        <f>ROUNDDOWN(I213*$F213,0)</f>
        <v>0</v>
      </c>
      <c r="K213" s="223"/>
      <c r="L213" s="221">
        <f t="shared" si="26"/>
        <v>0</v>
      </c>
      <c r="M213" s="221">
        <f>SUM(K213,I213,G213)</f>
        <v>0</v>
      </c>
      <c r="N213" s="221">
        <f>SUM(L213,J213,H213)</f>
        <v>0</v>
      </c>
      <c r="O213" s="224">
        <f>VLOOKUP($C213,공사노임!$A:$I,2,0)</f>
        <v>1002</v>
      </c>
    </row>
    <row r="214" spans="1:17" s="217" customFormat="1" ht="18" customHeight="1">
      <c r="A214" s="178"/>
      <c r="B214" s="218"/>
      <c r="C214" s="218"/>
      <c r="D214" s="218"/>
      <c r="E214" s="210"/>
      <c r="F214" s="219"/>
      <c r="G214" s="221"/>
      <c r="H214" s="221"/>
      <c r="I214" s="222"/>
      <c r="J214" s="221"/>
      <c r="K214" s="223"/>
      <c r="L214" s="221"/>
      <c r="M214" s="221"/>
      <c r="N214" s="221"/>
      <c r="O214" s="224"/>
      <c r="P214" s="246"/>
      <c r="Q214" s="299"/>
    </row>
    <row r="215" spans="1:17" s="272" customFormat="1" ht="18" customHeight="1">
      <c r="A215" s="178" t="str">
        <f t="shared" ref="A215" si="27">CONCATENATE(C215,D215)</f>
        <v>소계</v>
      </c>
      <c r="B215" s="218"/>
      <c r="C215" s="435" t="s">
        <v>267</v>
      </c>
      <c r="D215" s="210"/>
      <c r="E215" s="210"/>
      <c r="F215" s="230"/>
      <c r="G215" s="221"/>
      <c r="H215" s="221">
        <f>SUM(H208:H214)</f>
        <v>0</v>
      </c>
      <c r="I215" s="223"/>
      <c r="J215" s="221">
        <f>SUM(J208:J214)</f>
        <v>0</v>
      </c>
      <c r="K215" s="221"/>
      <c r="L215" s="221">
        <f>SUM(L208:L214)</f>
        <v>0</v>
      </c>
      <c r="M215" s="223"/>
      <c r="N215" s="278">
        <f>SUM(N208:N214)</f>
        <v>0</v>
      </c>
      <c r="O215" s="226"/>
      <c r="P215" s="246"/>
    </row>
    <row r="216" spans="1:17" s="272" customFormat="1" ht="18" customHeight="1">
      <c r="A216" s="178"/>
      <c r="B216" s="218"/>
      <c r="C216" s="435"/>
      <c r="D216" s="210"/>
      <c r="E216" s="210"/>
      <c r="F216" s="230"/>
      <c r="G216" s="221"/>
      <c r="H216" s="221"/>
      <c r="I216" s="223"/>
      <c r="J216" s="221"/>
      <c r="K216" s="221"/>
      <c r="L216" s="221"/>
      <c r="M216" s="223"/>
      <c r="N216" s="278"/>
      <c r="O216" s="226"/>
      <c r="P216" s="246"/>
    </row>
    <row r="217" spans="1:17" s="217" customFormat="1" ht="18" customHeight="1">
      <c r="A217" s="178" t="str">
        <f t="shared" ref="A217:A223" si="28">CONCATENATE(C217,D217)</f>
        <v>투명유리T=8.0mm</v>
      </c>
      <c r="B217" s="213">
        <f>B207+1</f>
        <v>23</v>
      </c>
      <c r="C217" s="238" t="s">
        <v>524</v>
      </c>
      <c r="D217" s="238" t="s">
        <v>423</v>
      </c>
      <c r="E217" s="214" t="s">
        <v>262</v>
      </c>
      <c r="F217" s="218"/>
      <c r="G217" s="282"/>
      <c r="H217" s="215">
        <f>H225</f>
        <v>0</v>
      </c>
      <c r="I217" s="215"/>
      <c r="J217" s="277">
        <f>J225</f>
        <v>0</v>
      </c>
      <c r="K217" s="277"/>
      <c r="L217" s="215">
        <f>L225</f>
        <v>0</v>
      </c>
      <c r="M217" s="277"/>
      <c r="N217" s="277">
        <f>N225</f>
        <v>0</v>
      </c>
      <c r="O217" s="216" t="s">
        <v>310</v>
      </c>
      <c r="P217" s="246"/>
      <c r="Q217" s="299"/>
    </row>
    <row r="218" spans="1:17" s="217" customFormat="1" ht="18" customHeight="1">
      <c r="A218" s="178" t="str">
        <f t="shared" si="28"/>
        <v>투명강화유리T=8.0</v>
      </c>
      <c r="B218" s="218"/>
      <c r="C218" s="209" t="s">
        <v>420</v>
      </c>
      <c r="D218" s="209" t="s">
        <v>422</v>
      </c>
      <c r="E218" s="210" t="s">
        <v>261</v>
      </c>
      <c r="F218" s="219">
        <v>1.01</v>
      </c>
      <c r="G218" s="220">
        <f>VLOOKUP($A218,단가표!$A:$O,14,FALSE)</f>
        <v>0</v>
      </c>
      <c r="H218" s="221">
        <f>INT(F218*G218)</f>
        <v>0</v>
      </c>
      <c r="I218" s="222"/>
      <c r="J218" s="221">
        <f>INT(F218*I218)</f>
        <v>0</v>
      </c>
      <c r="K218" s="223"/>
      <c r="L218" s="221">
        <f t="shared" ref="L218:L223" si="29">INT(F218*K218)</f>
        <v>0</v>
      </c>
      <c r="M218" s="221">
        <f>SUM(G218,I218,K218)</f>
        <v>0</v>
      </c>
      <c r="N218" s="221">
        <f>INT(F218*M218)</f>
        <v>0</v>
      </c>
      <c r="O218" s="224" t="str">
        <f>"단가표"&amp;VLOOKUP($A218,단가표!$A:$B,2,FALSE)</f>
        <v>단가표28</v>
      </c>
    </row>
    <row r="219" spans="1:17" s="217" customFormat="1" ht="18" customHeight="1">
      <c r="A219" s="178" t="str">
        <f t="shared" si="28"/>
        <v>실리콘I액형</v>
      </c>
      <c r="B219" s="218"/>
      <c r="C219" s="218" t="s">
        <v>392</v>
      </c>
      <c r="D219" s="218" t="s">
        <v>393</v>
      </c>
      <c r="E219" s="210" t="s">
        <v>12</v>
      </c>
      <c r="F219" s="219">
        <f>ROUNDDOWN(0.124*1.52,3)</f>
        <v>0.188</v>
      </c>
      <c r="G219" s="220">
        <f>VLOOKUP($A219,단가표!$A:$O,14,FALSE)</f>
        <v>0</v>
      </c>
      <c r="H219" s="221">
        <f>INT(F219*G219)</f>
        <v>0</v>
      </c>
      <c r="I219" s="222"/>
      <c r="J219" s="221">
        <f>INT(F219*I219)</f>
        <v>0</v>
      </c>
      <c r="K219" s="223"/>
      <c r="L219" s="221">
        <f t="shared" si="29"/>
        <v>0</v>
      </c>
      <c r="M219" s="221">
        <f>SUM(G219,I219,K219)</f>
        <v>0</v>
      </c>
      <c r="N219" s="221">
        <f>INT(F219*M219)</f>
        <v>0</v>
      </c>
      <c r="O219" s="224" t="str">
        <f>"단가표"&amp;VLOOKUP($A219,단가표!$A:$B,2,FALSE)</f>
        <v>단가표29</v>
      </c>
    </row>
    <row r="220" spans="1:17" s="217" customFormat="1" ht="18" customHeight="1">
      <c r="A220" s="178" t="str">
        <f t="shared" si="28"/>
        <v>넝마면,상품</v>
      </c>
      <c r="B220" s="218"/>
      <c r="C220" s="218" t="s">
        <v>394</v>
      </c>
      <c r="D220" s="218" t="s">
        <v>354</v>
      </c>
      <c r="E220" s="210" t="s">
        <v>395</v>
      </c>
      <c r="F220" s="219">
        <v>0.04</v>
      </c>
      <c r="G220" s="220">
        <f>VLOOKUP($A220,단가표!$A:$O,14,FALSE)</f>
        <v>0</v>
      </c>
      <c r="H220" s="221">
        <f>INT(F220*G220)</f>
        <v>0</v>
      </c>
      <c r="I220" s="222"/>
      <c r="J220" s="221">
        <f>INT(F220*I220)</f>
        <v>0</v>
      </c>
      <c r="K220" s="223"/>
      <c r="L220" s="221">
        <f t="shared" si="29"/>
        <v>0</v>
      </c>
      <c r="M220" s="221">
        <f>SUM(G220,I220,K220)</f>
        <v>0</v>
      </c>
      <c r="N220" s="221">
        <f>INT(F220*M220)</f>
        <v>0</v>
      </c>
      <c r="O220" s="224" t="str">
        <f>"단가표"&amp;VLOOKUP($A220,단가표!$A:$B,2,FALSE)</f>
        <v>단가표30</v>
      </c>
    </row>
    <row r="221" spans="1:17" s="217" customFormat="1" ht="18" customHeight="1">
      <c r="A221" s="178" t="str">
        <f t="shared" si="28"/>
        <v>가루분규조토</v>
      </c>
      <c r="B221" s="218"/>
      <c r="C221" s="218" t="s">
        <v>396</v>
      </c>
      <c r="D221" s="218" t="s">
        <v>356</v>
      </c>
      <c r="E221" s="210" t="s">
        <v>395</v>
      </c>
      <c r="F221" s="219">
        <v>1.4999999999999999E-2</v>
      </c>
      <c r="G221" s="220">
        <f>VLOOKUP($A221,단가표!$A:$O,14,FALSE)</f>
        <v>0</v>
      </c>
      <c r="H221" s="221">
        <f>INT(F221*G221)</f>
        <v>0</v>
      </c>
      <c r="I221" s="222"/>
      <c r="J221" s="221">
        <f>INT(F221*I221)</f>
        <v>0</v>
      </c>
      <c r="K221" s="223"/>
      <c r="L221" s="221">
        <f t="shared" si="29"/>
        <v>0</v>
      </c>
      <c r="M221" s="221">
        <f>SUM(G221,I221,K221)</f>
        <v>0</v>
      </c>
      <c r="N221" s="221">
        <f>INT(F221*M221)</f>
        <v>0</v>
      </c>
      <c r="O221" s="224" t="str">
        <f>"단가표"&amp;VLOOKUP($A221,단가표!$A:$B,2,FALSE)</f>
        <v>단가표31</v>
      </c>
    </row>
    <row r="222" spans="1:17" s="217" customFormat="1" ht="18" customHeight="1">
      <c r="A222" s="178" t="str">
        <f t="shared" si="28"/>
        <v>유리공</v>
      </c>
      <c r="B222" s="218"/>
      <c r="C222" s="218" t="s">
        <v>397</v>
      </c>
      <c r="D222" s="218"/>
      <c r="E222" s="210" t="s">
        <v>309</v>
      </c>
      <c r="F222" s="219">
        <v>9.5000000000000001E-2</v>
      </c>
      <c r="G222" s="220"/>
      <c r="H222" s="221">
        <f>INT(F222*G222)</f>
        <v>0</v>
      </c>
      <c r="I222" s="222">
        <f>VLOOKUP($C222,공사노임!$A:$I,8,0)</f>
        <v>0</v>
      </c>
      <c r="J222" s="221">
        <f>INT(F222*I222)</f>
        <v>0</v>
      </c>
      <c r="K222" s="223"/>
      <c r="L222" s="221">
        <f t="shared" si="29"/>
        <v>0</v>
      </c>
      <c r="M222" s="221">
        <f>SUM(G222,I222,K222)</f>
        <v>0</v>
      </c>
      <c r="N222" s="221">
        <f>INT(F222*M222)</f>
        <v>0</v>
      </c>
      <c r="O222" s="224">
        <f>VLOOKUP($C222,공사노임!$A:$I,2,0)</f>
        <v>1025</v>
      </c>
    </row>
    <row r="223" spans="1:17" s="217" customFormat="1" ht="18" customHeight="1">
      <c r="A223" s="178" t="str">
        <f t="shared" si="28"/>
        <v>보통인부</v>
      </c>
      <c r="B223" s="218"/>
      <c r="C223" s="218" t="s">
        <v>361</v>
      </c>
      <c r="D223" s="218"/>
      <c r="E223" s="210" t="s">
        <v>309</v>
      </c>
      <c r="F223" s="219">
        <v>1.4999999999999999E-2</v>
      </c>
      <c r="G223" s="220"/>
      <c r="H223" s="221">
        <f>ROUNDDOWN(G223*$F223,0)</f>
        <v>0</v>
      </c>
      <c r="I223" s="222">
        <f>VLOOKUP($C223,공사노임!$A:$I,8,0)</f>
        <v>0</v>
      </c>
      <c r="J223" s="221">
        <f>ROUNDDOWN(I223*$F223,0)</f>
        <v>0</v>
      </c>
      <c r="K223" s="223"/>
      <c r="L223" s="221">
        <f t="shared" si="29"/>
        <v>0</v>
      </c>
      <c r="M223" s="221">
        <f>SUM(K223,I223,G223)</f>
        <v>0</v>
      </c>
      <c r="N223" s="221">
        <f>SUM(L223,J223,H223)</f>
        <v>0</v>
      </c>
      <c r="O223" s="224">
        <f>VLOOKUP($C223,공사노임!$A:$I,2,0)</f>
        <v>1002</v>
      </c>
    </row>
    <row r="224" spans="1:17" s="217" customFormat="1" ht="18" customHeight="1">
      <c r="A224" s="178"/>
      <c r="B224" s="218"/>
      <c r="C224" s="218"/>
      <c r="D224" s="218"/>
      <c r="E224" s="210"/>
      <c r="F224" s="219"/>
      <c r="G224" s="221"/>
      <c r="H224" s="221"/>
      <c r="I224" s="222"/>
      <c r="J224" s="221"/>
      <c r="K224" s="223"/>
      <c r="L224" s="221"/>
      <c r="M224" s="221"/>
      <c r="N224" s="221"/>
      <c r="O224" s="224"/>
      <c r="P224" s="246"/>
      <c r="Q224" s="299"/>
    </row>
    <row r="225" spans="1:16" s="272" customFormat="1" ht="18" customHeight="1">
      <c r="A225" s="178" t="str">
        <f t="shared" ref="A225" si="30">CONCATENATE(C225,D225)</f>
        <v>소계</v>
      </c>
      <c r="B225" s="218"/>
      <c r="C225" s="435" t="s">
        <v>267</v>
      </c>
      <c r="D225" s="210"/>
      <c r="E225" s="210"/>
      <c r="F225" s="230"/>
      <c r="G225" s="221"/>
      <c r="H225" s="221">
        <f>SUM(H218:H224)</f>
        <v>0</v>
      </c>
      <c r="I225" s="223"/>
      <c r="J225" s="221">
        <f>SUM(J218:J224)</f>
        <v>0</v>
      </c>
      <c r="K225" s="221"/>
      <c r="L225" s="221">
        <f>SUM(L218:L224)</f>
        <v>0</v>
      </c>
      <c r="M225" s="223"/>
      <c r="N225" s="278">
        <f>SUM(N218:N224)</f>
        <v>0</v>
      </c>
      <c r="O225" s="226"/>
      <c r="P225" s="246"/>
    </row>
    <row r="226" spans="1:16" s="259" customFormat="1" ht="18" customHeight="1">
      <c r="A226" s="178"/>
      <c r="B226" s="233"/>
      <c r="C226" s="233"/>
      <c r="D226" s="262"/>
      <c r="E226" s="263"/>
      <c r="F226" s="301"/>
      <c r="G226" s="232"/>
      <c r="H226" s="302"/>
      <c r="I226" s="303"/>
      <c r="J226" s="302"/>
      <c r="K226" s="221"/>
      <c r="L226" s="302"/>
      <c r="M226" s="303"/>
      <c r="N226" s="302"/>
      <c r="O226" s="304"/>
      <c r="P226" s="246"/>
    </row>
    <row r="227" spans="1:16" s="259" customFormat="1" ht="18" customHeight="1">
      <c r="A227" s="178"/>
      <c r="B227" s="260"/>
      <c r="C227" s="260"/>
      <c r="D227" s="260"/>
      <c r="E227" s="248"/>
      <c r="F227" s="293"/>
      <c r="G227" s="257"/>
      <c r="H227" s="250"/>
      <c r="I227" s="222"/>
      <c r="J227" s="221"/>
      <c r="K227" s="223"/>
      <c r="L227" s="221"/>
      <c r="M227" s="221"/>
      <c r="N227" s="221"/>
      <c r="O227" s="224"/>
      <c r="P227" s="246"/>
    </row>
    <row r="228" spans="1:16" s="259" customFormat="1" ht="18" customHeight="1">
      <c r="A228" s="178"/>
      <c r="B228" s="536"/>
      <c r="C228" s="536"/>
      <c r="D228" s="536"/>
      <c r="E228" s="562"/>
      <c r="F228" s="563"/>
      <c r="G228" s="557"/>
      <c r="H228" s="564"/>
      <c r="I228" s="544"/>
      <c r="J228" s="530"/>
      <c r="K228" s="533"/>
      <c r="L228" s="530"/>
      <c r="M228" s="530"/>
      <c r="N228" s="530"/>
      <c r="O228" s="565"/>
      <c r="P228" s="246"/>
    </row>
    <row r="229" spans="1:16" s="259" customFormat="1" ht="18" customHeight="1">
      <c r="A229" s="178" t="str">
        <f t="shared" ref="A229:A235" si="31">CONCATENATE(C229,D229)</f>
        <v>바탕만들기보드면,줄퍼티</v>
      </c>
      <c r="B229" s="258">
        <f>B217+1</f>
        <v>24</v>
      </c>
      <c r="C229" s="233" t="s">
        <v>258</v>
      </c>
      <c r="D229" s="238" t="s">
        <v>509</v>
      </c>
      <c r="E229" s="214" t="s">
        <v>262</v>
      </c>
      <c r="F229" s="235"/>
      <c r="G229" s="214"/>
      <c r="H229" s="215">
        <f>H238</f>
        <v>0</v>
      </c>
      <c r="I229" s="276"/>
      <c r="J229" s="277">
        <f>J238</f>
        <v>0</v>
      </c>
      <c r="K229" s="277"/>
      <c r="L229" s="276">
        <f>L238</f>
        <v>0</v>
      </c>
      <c r="M229" s="277"/>
      <c r="N229" s="277">
        <f>N238</f>
        <v>0</v>
      </c>
      <c r="O229" s="216" t="s">
        <v>317</v>
      </c>
    </row>
    <row r="230" spans="1:16" s="259" customFormat="1" ht="18" customHeight="1">
      <c r="A230" s="178" t="str">
        <f t="shared" si="31"/>
        <v>F - TAPE50mm</v>
      </c>
      <c r="B230" s="218"/>
      <c r="C230" s="209" t="s">
        <v>318</v>
      </c>
      <c r="D230" s="209" t="s">
        <v>413</v>
      </c>
      <c r="E230" s="210" t="s">
        <v>268</v>
      </c>
      <c r="F230" s="280">
        <v>1.52</v>
      </c>
      <c r="G230" s="290">
        <f>VLOOKUP($A230,단가표!$A:$O,14,FALSE)</f>
        <v>0</v>
      </c>
      <c r="H230" s="221">
        <f t="shared" ref="H230:H235" si="32">INT(F230*G230)</f>
        <v>0</v>
      </c>
      <c r="I230" s="223"/>
      <c r="J230" s="221">
        <f t="shared" ref="J230:J233" si="33">INT(F230*I230)</f>
        <v>0</v>
      </c>
      <c r="K230" s="223"/>
      <c r="L230" s="221">
        <f t="shared" ref="L230:L235" si="34">INT(F230*K230)</f>
        <v>0</v>
      </c>
      <c r="M230" s="221">
        <f t="shared" ref="M230:M235" si="35">SUM(G230,I230,K230)</f>
        <v>0</v>
      </c>
      <c r="N230" s="221">
        <f t="shared" ref="N230:N235" si="36">INT(F230*M230)</f>
        <v>0</v>
      </c>
      <c r="O230" s="291" t="str">
        <f>"단가표"&amp;VLOOKUP($A230,단가표!$A:$B,2,FALSE)</f>
        <v>단가표42</v>
      </c>
    </row>
    <row r="231" spans="1:16" s="259" customFormat="1" ht="18" customHeight="1">
      <c r="A231" s="178" t="str">
        <f t="shared" si="31"/>
        <v>휠러아크릴릭</v>
      </c>
      <c r="B231" s="218"/>
      <c r="C231" s="218" t="s">
        <v>319</v>
      </c>
      <c r="D231" s="218" t="s">
        <v>320</v>
      </c>
      <c r="E231" s="210" t="s">
        <v>266</v>
      </c>
      <c r="F231" s="280">
        <v>0.32500000000000001</v>
      </c>
      <c r="G231" s="290">
        <f>VLOOKUP($A231,단가표!$A:$O,14,FALSE)</f>
        <v>0</v>
      </c>
      <c r="H231" s="221">
        <f t="shared" si="32"/>
        <v>0</v>
      </c>
      <c r="I231" s="223"/>
      <c r="J231" s="221">
        <f t="shared" si="33"/>
        <v>0</v>
      </c>
      <c r="K231" s="223"/>
      <c r="L231" s="221">
        <f t="shared" si="34"/>
        <v>0</v>
      </c>
      <c r="M231" s="221">
        <f t="shared" si="35"/>
        <v>0</v>
      </c>
      <c r="N231" s="221">
        <f t="shared" si="36"/>
        <v>0</v>
      </c>
      <c r="O231" s="291" t="str">
        <f>"단가표"&amp;VLOOKUP($A231,단가표!$A:$B,2,FALSE)</f>
        <v>단가표40</v>
      </c>
    </row>
    <row r="232" spans="1:16" s="259" customFormat="1" ht="18" customHeight="1">
      <c r="A232" s="178" t="str">
        <f t="shared" si="31"/>
        <v>핸디퍼티내부용</v>
      </c>
      <c r="B232" s="218"/>
      <c r="C232" s="209" t="s">
        <v>311</v>
      </c>
      <c r="D232" s="209" t="s">
        <v>312</v>
      </c>
      <c r="E232" s="210" t="s">
        <v>266</v>
      </c>
      <c r="F232" s="280">
        <v>0.45300000000000001</v>
      </c>
      <c r="G232" s="290">
        <f>VLOOKUP($A232,단가표!$A:$O,14,FALSE)</f>
        <v>0</v>
      </c>
      <c r="H232" s="221">
        <f t="shared" si="32"/>
        <v>0</v>
      </c>
      <c r="I232" s="223"/>
      <c r="J232" s="221">
        <f t="shared" si="33"/>
        <v>0</v>
      </c>
      <c r="K232" s="223"/>
      <c r="L232" s="221">
        <f t="shared" si="34"/>
        <v>0</v>
      </c>
      <c r="M232" s="221">
        <f t="shared" si="35"/>
        <v>0</v>
      </c>
      <c r="N232" s="221">
        <f t="shared" si="36"/>
        <v>0</v>
      </c>
      <c r="O232" s="291" t="str">
        <f>"단가표"&amp;VLOOKUP($A232,단가표!$A:$B,2,FALSE)</f>
        <v>단가표38</v>
      </c>
    </row>
    <row r="233" spans="1:16" s="259" customFormat="1" ht="18" customHeight="1">
      <c r="A233" s="178" t="str">
        <f t="shared" si="31"/>
        <v>연마지#100-120</v>
      </c>
      <c r="B233" s="218"/>
      <c r="C233" s="209" t="s">
        <v>313</v>
      </c>
      <c r="D233" s="209" t="s">
        <v>314</v>
      </c>
      <c r="E233" s="210" t="s">
        <v>315</v>
      </c>
      <c r="F233" s="280">
        <v>0.123</v>
      </c>
      <c r="G233" s="290">
        <f>VLOOKUP($A233,단가표!$A:$O,14,FALSE)</f>
        <v>0</v>
      </c>
      <c r="H233" s="221">
        <f t="shared" si="32"/>
        <v>0</v>
      </c>
      <c r="I233" s="223"/>
      <c r="J233" s="221">
        <f t="shared" si="33"/>
        <v>0</v>
      </c>
      <c r="K233" s="223"/>
      <c r="L233" s="221">
        <f t="shared" si="34"/>
        <v>0</v>
      </c>
      <c r="M233" s="221">
        <f t="shared" si="35"/>
        <v>0</v>
      </c>
      <c r="N233" s="221">
        <f t="shared" si="36"/>
        <v>0</v>
      </c>
      <c r="O233" s="291" t="str">
        <f>"단가표"&amp;VLOOKUP($A233,단가표!$A:$B,2,FALSE)</f>
        <v>단가표41</v>
      </c>
    </row>
    <row r="234" spans="1:16" s="259" customFormat="1" ht="18" customHeight="1">
      <c r="A234" s="178" t="str">
        <f t="shared" si="31"/>
        <v>도장공</v>
      </c>
      <c r="B234" s="218"/>
      <c r="C234" s="218" t="s">
        <v>316</v>
      </c>
      <c r="D234" s="218"/>
      <c r="E234" s="308" t="s">
        <v>309</v>
      </c>
      <c r="F234" s="280">
        <v>3.5000000000000003E-2</v>
      </c>
      <c r="G234" s="221"/>
      <c r="H234" s="221">
        <f t="shared" si="32"/>
        <v>0</v>
      </c>
      <c r="I234" s="222">
        <f>VLOOKUP($C234,공사노임!$A:$I,8,0)</f>
        <v>0</v>
      </c>
      <c r="J234" s="221">
        <f>INT(F234*I234)</f>
        <v>0</v>
      </c>
      <c r="K234" s="223"/>
      <c r="L234" s="221">
        <f t="shared" si="34"/>
        <v>0</v>
      </c>
      <c r="M234" s="221">
        <f t="shared" si="35"/>
        <v>0</v>
      </c>
      <c r="N234" s="221">
        <f t="shared" si="36"/>
        <v>0</v>
      </c>
      <c r="O234" s="224">
        <f>VLOOKUP($C234,공사노임!$A:$I,2,0)</f>
        <v>1029</v>
      </c>
    </row>
    <row r="235" spans="1:16" s="259" customFormat="1" ht="18" customHeight="1">
      <c r="A235" s="178" t="str">
        <f t="shared" si="31"/>
        <v>보통인부</v>
      </c>
      <c r="B235" s="218"/>
      <c r="C235" s="218" t="s">
        <v>260</v>
      </c>
      <c r="D235" s="218"/>
      <c r="E235" s="308" t="s">
        <v>309</v>
      </c>
      <c r="F235" s="280">
        <v>0.01</v>
      </c>
      <c r="G235" s="221"/>
      <c r="H235" s="221">
        <f t="shared" si="32"/>
        <v>0</v>
      </c>
      <c r="I235" s="222">
        <f>VLOOKUP($C235,공사노임!$A:$I,8,0)</f>
        <v>0</v>
      </c>
      <c r="J235" s="221">
        <f t="shared" ref="J235" si="37">INT(F235*I235)</f>
        <v>0</v>
      </c>
      <c r="K235" s="223"/>
      <c r="L235" s="221">
        <f t="shared" si="34"/>
        <v>0</v>
      </c>
      <c r="M235" s="221">
        <f t="shared" si="35"/>
        <v>0</v>
      </c>
      <c r="N235" s="221">
        <f t="shared" si="36"/>
        <v>0</v>
      </c>
      <c r="O235" s="224">
        <f>VLOOKUP($C235,공사노임!$A:$I,2,0)</f>
        <v>1002</v>
      </c>
    </row>
    <row r="236" spans="1:16" s="259" customFormat="1" ht="18" customHeight="1">
      <c r="A236" s="178" t="str">
        <f>CONCATENATE(C236,D236)</f>
        <v>공구손료노무비의 2%</v>
      </c>
      <c r="B236" s="218"/>
      <c r="C236" s="218" t="s">
        <v>277</v>
      </c>
      <c r="D236" s="218" t="s">
        <v>321</v>
      </c>
      <c r="E236" s="307" t="s">
        <v>163</v>
      </c>
      <c r="F236" s="280">
        <v>0.02</v>
      </c>
      <c r="G236" s="221">
        <f>SUM(J234:J235)</f>
        <v>0</v>
      </c>
      <c r="H236" s="221">
        <f>INT(F236*G236)</f>
        <v>0</v>
      </c>
      <c r="I236" s="221"/>
      <c r="J236" s="221">
        <f>INT(F236*I236)</f>
        <v>0</v>
      </c>
      <c r="K236" s="221"/>
      <c r="L236" s="221">
        <f>INT(F236*K236)</f>
        <v>0</v>
      </c>
      <c r="M236" s="221">
        <f>SUM(G236,I236,K236)</f>
        <v>0</v>
      </c>
      <c r="N236" s="221">
        <f>INT(F236*M236)</f>
        <v>0</v>
      </c>
      <c r="O236" s="222"/>
    </row>
    <row r="237" spans="1:16" s="259" customFormat="1" ht="18" customHeight="1">
      <c r="A237" s="178"/>
      <c r="B237" s="218"/>
      <c r="C237" s="218"/>
      <c r="D237" s="218"/>
      <c r="E237" s="308"/>
      <c r="F237" s="280"/>
      <c r="G237" s="221"/>
      <c r="H237" s="221"/>
      <c r="I237" s="222"/>
      <c r="J237" s="221"/>
      <c r="K237" s="223"/>
      <c r="L237" s="221"/>
      <c r="M237" s="221"/>
      <c r="N237" s="221"/>
      <c r="O237" s="224"/>
    </row>
    <row r="238" spans="1:16" s="259" customFormat="1" ht="18" customHeight="1">
      <c r="A238" s="178" t="str">
        <f t="shared" ref="A238" si="38">CONCATENATE(C238,D238)</f>
        <v>소계</v>
      </c>
      <c r="B238" s="435"/>
      <c r="C238" s="435" t="s">
        <v>267</v>
      </c>
      <c r="D238" s="284"/>
      <c r="E238" s="285"/>
      <c r="F238" s="309"/>
      <c r="G238" s="232"/>
      <c r="H238" s="221">
        <f>SUM(H230:H237)</f>
        <v>0</v>
      </c>
      <c r="I238" s="223"/>
      <c r="J238" s="221">
        <f>SUM(J230:J237)</f>
        <v>0</v>
      </c>
      <c r="K238" s="221"/>
      <c r="L238" s="221">
        <f>SUM(L230:L237)</f>
        <v>0</v>
      </c>
      <c r="M238" s="223"/>
      <c r="N238" s="221">
        <f>SUM(N230:N237)</f>
        <v>0</v>
      </c>
      <c r="O238" s="304"/>
    </row>
    <row r="239" spans="1:16" s="259" customFormat="1" ht="18" customHeight="1">
      <c r="A239" s="178"/>
      <c r="B239" s="435"/>
      <c r="C239" s="435"/>
      <c r="D239" s="284"/>
      <c r="E239" s="285"/>
      <c r="F239" s="309"/>
      <c r="G239" s="232"/>
      <c r="H239" s="221"/>
      <c r="I239" s="223"/>
      <c r="J239" s="221"/>
      <c r="K239" s="221"/>
      <c r="L239" s="221"/>
      <c r="M239" s="223"/>
      <c r="N239" s="221"/>
      <c r="O239" s="304"/>
    </row>
    <row r="240" spans="1:16" s="259" customFormat="1" ht="18" customHeight="1">
      <c r="A240" s="178"/>
      <c r="B240" s="435"/>
      <c r="C240" s="435"/>
      <c r="D240" s="284"/>
      <c r="E240" s="285"/>
      <c r="F240" s="309"/>
      <c r="G240" s="232"/>
      <c r="H240" s="221"/>
      <c r="I240" s="223"/>
      <c r="J240" s="221"/>
      <c r="K240" s="221"/>
      <c r="L240" s="221"/>
      <c r="M240" s="223"/>
      <c r="N240" s="221"/>
      <c r="O240" s="304"/>
    </row>
    <row r="241" spans="1:16" s="259" customFormat="1" ht="18" customHeight="1">
      <c r="A241" s="178"/>
      <c r="B241" s="538"/>
      <c r="C241" s="538"/>
      <c r="D241" s="539"/>
      <c r="E241" s="540"/>
      <c r="F241" s="566"/>
      <c r="G241" s="541"/>
      <c r="H241" s="530"/>
      <c r="I241" s="533"/>
      <c r="J241" s="530"/>
      <c r="K241" s="530"/>
      <c r="L241" s="530"/>
      <c r="M241" s="533"/>
      <c r="N241" s="530"/>
      <c r="O241" s="567"/>
    </row>
    <row r="242" spans="1:16" s="259" customFormat="1" ht="18" customHeight="1">
      <c r="A242" s="178" t="str">
        <f>CONCATENATE(C242,D242)</f>
        <v>퍼티 및 연마철재면</v>
      </c>
      <c r="B242" s="281">
        <f>B229+1</f>
        <v>25</v>
      </c>
      <c r="C242" s="233" t="s">
        <v>335</v>
      </c>
      <c r="D242" s="233" t="s">
        <v>240</v>
      </c>
      <c r="E242" s="239" t="s">
        <v>434</v>
      </c>
      <c r="F242" s="300"/>
      <c r="G242" s="239"/>
      <c r="H242" s="242">
        <f>H249</f>
        <v>0</v>
      </c>
      <c r="I242" s="243"/>
      <c r="J242" s="244">
        <f>J249</f>
        <v>0</v>
      </c>
      <c r="K242" s="244"/>
      <c r="L242" s="243">
        <f>L249</f>
        <v>0</v>
      </c>
      <c r="M242" s="244"/>
      <c r="N242" s="244">
        <f>N249</f>
        <v>0</v>
      </c>
      <c r="O242" s="245" t="s">
        <v>435</v>
      </c>
      <c r="P242" s="246"/>
    </row>
    <row r="243" spans="1:16" s="31" customFormat="1" ht="18" customHeight="1">
      <c r="A243" s="32" t="str">
        <f t="shared" ref="A243:A247" si="39">CONCATENATE(C243,D243)</f>
        <v>포리빠데#250, 금속퍼티</v>
      </c>
      <c r="B243" s="491"/>
      <c r="C243" s="516" t="s">
        <v>322</v>
      </c>
      <c r="D243" s="516" t="s">
        <v>323</v>
      </c>
      <c r="E243" s="512" t="s">
        <v>266</v>
      </c>
      <c r="F243" s="496">
        <v>0.08</v>
      </c>
      <c r="G243" s="290">
        <f>VLOOKUP($A243,단가표!$A:$O,14,FALSE)</f>
        <v>0</v>
      </c>
      <c r="H243" s="221">
        <f>INT(F243*G243)</f>
        <v>0</v>
      </c>
      <c r="I243" s="223"/>
      <c r="J243" s="221">
        <f>INT(F243*I243)</f>
        <v>0</v>
      </c>
      <c r="K243" s="223"/>
      <c r="L243" s="221">
        <f>INT(F243*K243)</f>
        <v>0</v>
      </c>
      <c r="M243" s="221">
        <f>SUM(G243,I243,K243)</f>
        <v>0</v>
      </c>
      <c r="N243" s="221">
        <f>INT(F243*M243)</f>
        <v>0</v>
      </c>
      <c r="O243" s="291" t="str">
        <f>"단가표"&amp;VLOOKUP($A243,단가표!$A:$B,2,FALSE)</f>
        <v>단가표39</v>
      </c>
      <c r="P243" s="485"/>
    </row>
    <row r="244" spans="1:16" s="31" customFormat="1" ht="18" customHeight="1">
      <c r="A244" s="32" t="str">
        <f t="shared" si="39"/>
        <v>연마지#100-120</v>
      </c>
      <c r="B244" s="491"/>
      <c r="C244" s="517" t="s">
        <v>313</v>
      </c>
      <c r="D244" s="517" t="s">
        <v>314</v>
      </c>
      <c r="E244" s="512" t="s">
        <v>315</v>
      </c>
      <c r="F244" s="496">
        <v>0.05</v>
      </c>
      <c r="G244" s="290">
        <f>VLOOKUP($A244,단가표!$A:$O,14,FALSE)</f>
        <v>0</v>
      </c>
      <c r="H244" s="221">
        <f>INT(F244*G244)</f>
        <v>0</v>
      </c>
      <c r="I244" s="223"/>
      <c r="J244" s="221">
        <f>INT(F244*I244)</f>
        <v>0</v>
      </c>
      <c r="K244" s="223"/>
      <c r="L244" s="221">
        <f>INT(F244*K244)</f>
        <v>0</v>
      </c>
      <c r="M244" s="221">
        <f>SUM(G244,I244,K244)</f>
        <v>0</v>
      </c>
      <c r="N244" s="221">
        <f>INT(F244*M244)</f>
        <v>0</v>
      </c>
      <c r="O244" s="291" t="str">
        <f>"단가표"&amp;VLOOKUP($A244,단가표!$A:$B,2,FALSE)</f>
        <v>단가표41</v>
      </c>
      <c r="P244" s="485"/>
    </row>
    <row r="245" spans="1:16" s="31" customFormat="1" ht="18" customHeight="1">
      <c r="A245" s="32" t="str">
        <f t="shared" si="39"/>
        <v>도장공</v>
      </c>
      <c r="B245" s="491"/>
      <c r="C245" s="491" t="s">
        <v>316</v>
      </c>
      <c r="D245" s="491"/>
      <c r="E245" s="487" t="s">
        <v>309</v>
      </c>
      <c r="F245" s="496">
        <v>6.0000000000000001E-3</v>
      </c>
      <c r="G245" s="310"/>
      <c r="H245" s="221">
        <f>INT(F245*G245)</f>
        <v>0</v>
      </c>
      <c r="I245" s="222">
        <f>VLOOKUP($C245,공사노임!$A:$I,8,0)</f>
        <v>0</v>
      </c>
      <c r="J245" s="221">
        <f>INT(F245*I245)</f>
        <v>0</v>
      </c>
      <c r="K245" s="223"/>
      <c r="L245" s="221">
        <f>INT(F245*K245)</f>
        <v>0</v>
      </c>
      <c r="M245" s="221">
        <f>SUM(G245,I245,K245)</f>
        <v>0</v>
      </c>
      <c r="N245" s="221">
        <f>INT(F245*M245)</f>
        <v>0</v>
      </c>
      <c r="O245" s="224">
        <f>VLOOKUP($C245,공사노임!$A:$I,2,0)</f>
        <v>1029</v>
      </c>
      <c r="P245" s="485"/>
    </row>
    <row r="246" spans="1:16" s="31" customFormat="1" ht="18" customHeight="1">
      <c r="A246" s="32" t="str">
        <f t="shared" si="39"/>
        <v>보통인부</v>
      </c>
      <c r="B246" s="491"/>
      <c r="C246" s="491" t="s">
        <v>260</v>
      </c>
      <c r="D246" s="491"/>
      <c r="E246" s="512" t="s">
        <v>309</v>
      </c>
      <c r="F246" s="488">
        <v>1E-3</v>
      </c>
      <c r="G246" s="310"/>
      <c r="H246" s="221">
        <f>INT(F246*G246)</f>
        <v>0</v>
      </c>
      <c r="I246" s="222">
        <f>VLOOKUP($C246,공사노임!$A:$I,8,0)</f>
        <v>0</v>
      </c>
      <c r="J246" s="221">
        <f>INT(F246*I246)</f>
        <v>0</v>
      </c>
      <c r="K246" s="223"/>
      <c r="L246" s="221">
        <f>INT(F246*K246)</f>
        <v>0</v>
      </c>
      <c r="M246" s="221">
        <f>SUM(G246,I246,K246)</f>
        <v>0</v>
      </c>
      <c r="N246" s="221">
        <f>INT(F246*M246)</f>
        <v>0</v>
      </c>
      <c r="O246" s="224">
        <f>VLOOKUP($C246,공사노임!$A:$I,2,0)</f>
        <v>1002</v>
      </c>
      <c r="P246" s="485"/>
    </row>
    <row r="247" spans="1:16" s="31" customFormat="1" ht="18" customHeight="1">
      <c r="A247" s="32" t="str">
        <f t="shared" si="39"/>
        <v>공구손료노무비의 3%</v>
      </c>
      <c r="B247" s="491"/>
      <c r="C247" s="491" t="s">
        <v>277</v>
      </c>
      <c r="D247" s="517" t="s">
        <v>307</v>
      </c>
      <c r="E247" s="512" t="s">
        <v>163</v>
      </c>
      <c r="F247" s="496">
        <v>0.03</v>
      </c>
      <c r="G247" s="489">
        <f>SUM(J245:J246)</f>
        <v>0</v>
      </c>
      <c r="H247" s="489">
        <f>INT(F247*G247)</f>
        <v>0</v>
      </c>
      <c r="I247" s="518"/>
      <c r="J247" s="489">
        <f>INT(F247*I247)</f>
        <v>0</v>
      </c>
      <c r="K247" s="518"/>
      <c r="L247" s="489">
        <f>INT(F247*K247)</f>
        <v>0</v>
      </c>
      <c r="M247" s="489">
        <f>SUM(G247,I247,K247)</f>
        <v>0</v>
      </c>
      <c r="N247" s="489">
        <f>INT(F247*M247)</f>
        <v>0</v>
      </c>
      <c r="O247" s="492"/>
      <c r="P247" s="485"/>
    </row>
    <row r="248" spans="1:16" s="31" customFormat="1" ht="18" customHeight="1">
      <c r="A248" s="32"/>
      <c r="B248" s="491"/>
      <c r="C248" s="491"/>
      <c r="D248" s="517"/>
      <c r="E248" s="512"/>
      <c r="F248" s="496"/>
      <c r="G248" s="489"/>
      <c r="H248" s="489"/>
      <c r="I248" s="518"/>
      <c r="J248" s="489"/>
      <c r="K248" s="518"/>
      <c r="L248" s="489"/>
      <c r="M248" s="489"/>
      <c r="N248" s="489"/>
      <c r="O248" s="492"/>
      <c r="P248" s="485"/>
    </row>
    <row r="249" spans="1:16" s="259" customFormat="1" ht="18" customHeight="1">
      <c r="A249" s="178" t="str">
        <f>CONCATENATE(C249,D249)</f>
        <v>소계</v>
      </c>
      <c r="B249" s="233"/>
      <c r="C249" s="233" t="s">
        <v>439</v>
      </c>
      <c r="D249" s="262"/>
      <c r="E249" s="263"/>
      <c r="F249" s="301"/>
      <c r="G249" s="232"/>
      <c r="H249" s="302">
        <f>SUM(H243:H248)</f>
        <v>0</v>
      </c>
      <c r="I249" s="303"/>
      <c r="J249" s="302">
        <f>SUM(J243:J248)</f>
        <v>0</v>
      </c>
      <c r="K249" s="221"/>
      <c r="L249" s="302">
        <f>SUM(L243:L248)</f>
        <v>0</v>
      </c>
      <c r="M249" s="303"/>
      <c r="N249" s="302">
        <f>SUM(N243:N248)</f>
        <v>0</v>
      </c>
      <c r="O249" s="304"/>
      <c r="P249" s="246"/>
    </row>
    <row r="250" spans="1:16" s="259" customFormat="1" ht="18" customHeight="1">
      <c r="A250" s="178"/>
      <c r="B250" s="474"/>
      <c r="C250" s="474"/>
      <c r="D250" s="262"/>
      <c r="E250" s="263"/>
      <c r="F250" s="301"/>
      <c r="G250" s="232"/>
      <c r="H250" s="302"/>
      <c r="I250" s="303"/>
      <c r="J250" s="302"/>
      <c r="K250" s="221"/>
      <c r="L250" s="302"/>
      <c r="M250" s="303"/>
      <c r="N250" s="302"/>
      <c r="O250" s="304"/>
      <c r="P250" s="246"/>
    </row>
    <row r="251" spans="1:16" s="259" customFormat="1" ht="18" customHeight="1">
      <c r="A251" s="178"/>
      <c r="B251" s="474"/>
      <c r="C251" s="474"/>
      <c r="D251" s="262"/>
      <c r="E251" s="263"/>
      <c r="F251" s="301"/>
      <c r="G251" s="232"/>
      <c r="H251" s="302"/>
      <c r="I251" s="303"/>
      <c r="J251" s="302"/>
      <c r="K251" s="221"/>
      <c r="L251" s="302"/>
      <c r="M251" s="303"/>
      <c r="N251" s="302"/>
      <c r="O251" s="304"/>
      <c r="P251" s="246"/>
    </row>
    <row r="252" spans="1:16" s="259" customFormat="1" ht="18" customHeight="1">
      <c r="A252" s="178"/>
      <c r="B252" s="568"/>
      <c r="C252" s="568"/>
      <c r="D252" s="569"/>
      <c r="E252" s="570"/>
      <c r="F252" s="571"/>
      <c r="G252" s="541"/>
      <c r="H252" s="572"/>
      <c r="I252" s="573"/>
      <c r="J252" s="572"/>
      <c r="K252" s="530"/>
      <c r="L252" s="572"/>
      <c r="M252" s="573"/>
      <c r="N252" s="572"/>
      <c r="O252" s="567"/>
      <c r="P252" s="246"/>
    </row>
    <row r="253" spans="1:16" s="259" customFormat="1" ht="18" customHeight="1">
      <c r="A253" s="178" t="str">
        <f t="shared" ref="A253:A260" si="40">CONCATENATE(C253,D253)</f>
        <v>수성페인트(뿜칠)벽면, 2회</v>
      </c>
      <c r="B253" s="281">
        <f>B242+1</f>
        <v>26</v>
      </c>
      <c r="C253" s="233" t="s">
        <v>447</v>
      </c>
      <c r="D253" s="233" t="s">
        <v>448</v>
      </c>
      <c r="E253" s="214" t="s">
        <v>434</v>
      </c>
      <c r="F253" s="235"/>
      <c r="G253" s="214"/>
      <c r="H253" s="215">
        <f>H262</f>
        <v>0</v>
      </c>
      <c r="I253" s="276"/>
      <c r="J253" s="277">
        <f>J262</f>
        <v>0</v>
      </c>
      <c r="K253" s="277"/>
      <c r="L253" s="276">
        <f>L262</f>
        <v>0</v>
      </c>
      <c r="M253" s="277"/>
      <c r="N253" s="277">
        <f>N262</f>
        <v>0</v>
      </c>
      <c r="O253" s="245" t="s">
        <v>449</v>
      </c>
    </row>
    <row r="254" spans="1:16" s="259" customFormat="1" ht="18" customHeight="1">
      <c r="A254" s="178" t="str">
        <f t="shared" si="40"/>
        <v>수성페인트KSM 6010-1급,내부</v>
      </c>
      <c r="B254" s="218"/>
      <c r="C254" s="209" t="s">
        <v>440</v>
      </c>
      <c r="D254" s="209" t="s">
        <v>441</v>
      </c>
      <c r="E254" s="210" t="s">
        <v>442</v>
      </c>
      <c r="F254" s="219">
        <v>2.56</v>
      </c>
      <c r="G254" s="290">
        <f>VLOOKUP($A254,단가표!$A:$O,14,FALSE)</f>
        <v>0</v>
      </c>
      <c r="H254" s="221">
        <f>INT(F254*G254)</f>
        <v>0</v>
      </c>
      <c r="I254" s="223"/>
      <c r="J254" s="221">
        <f>INT(F254*I254)</f>
        <v>0</v>
      </c>
      <c r="K254" s="223"/>
      <c r="L254" s="221">
        <f>INT(F254*K254)</f>
        <v>0</v>
      </c>
      <c r="M254" s="221">
        <f>SUM(G254,I254,K254)</f>
        <v>0</v>
      </c>
      <c r="N254" s="221">
        <f>INT(F254*M254)</f>
        <v>0</v>
      </c>
      <c r="O254" s="291" t="str">
        <f>"단가표"&amp;VLOOKUP($A254,단가표!$A:$B,2,FALSE)</f>
        <v>단가표32</v>
      </c>
    </row>
    <row r="255" spans="1:16" s="259" customFormat="1" ht="18" customHeight="1">
      <c r="A255" s="178" t="str">
        <f t="shared" si="40"/>
        <v>잡재료주재료의 6%</v>
      </c>
      <c r="B255" s="218"/>
      <c r="C255" s="218" t="s">
        <v>443</v>
      </c>
      <c r="D255" s="218" t="s">
        <v>444</v>
      </c>
      <c r="E255" s="289" t="s">
        <v>445</v>
      </c>
      <c r="F255" s="219">
        <v>0.06</v>
      </c>
      <c r="G255" s="221">
        <f>SUM(H254:H254)</f>
        <v>0</v>
      </c>
      <c r="H255" s="221">
        <f>INT(F255*G255)</f>
        <v>0</v>
      </c>
      <c r="I255" s="221"/>
      <c r="J255" s="221">
        <f>INT(F255*I255)</f>
        <v>0</v>
      </c>
      <c r="K255" s="221"/>
      <c r="L255" s="221">
        <f>INT(F255*K255)</f>
        <v>0</v>
      </c>
      <c r="M255" s="221">
        <f>SUM(G255,I255,K255)</f>
        <v>0</v>
      </c>
      <c r="N255" s="221">
        <f>INT(F255*M255)</f>
        <v>0</v>
      </c>
      <c r="O255" s="222"/>
    </row>
    <row r="256" spans="1:16" s="259" customFormat="1" ht="18" customHeight="1">
      <c r="A256" s="178" t="str">
        <f t="shared" si="40"/>
        <v>도장공</v>
      </c>
      <c r="B256" s="218"/>
      <c r="C256" s="218" t="s">
        <v>436</v>
      </c>
      <c r="D256" s="218"/>
      <c r="E256" s="289" t="s">
        <v>446</v>
      </c>
      <c r="F256" s="219">
        <f>ROUNDDOWN(0.027*2,3)</f>
        <v>5.3999999999999999E-2</v>
      </c>
      <c r="G256" s="310"/>
      <c r="H256" s="221">
        <f>INT(F256*G256)</f>
        <v>0</v>
      </c>
      <c r="I256" s="222">
        <f>VLOOKUP($C256,공사노임!$A:$I,8,0)</f>
        <v>0</v>
      </c>
      <c r="J256" s="221">
        <f>INT(F256*I256)</f>
        <v>0</v>
      </c>
      <c r="K256" s="223"/>
      <c r="L256" s="221">
        <f>INT(F256*K256)</f>
        <v>0</v>
      </c>
      <c r="M256" s="221">
        <f>SUM(G256,I256,K256)</f>
        <v>0</v>
      </c>
      <c r="N256" s="221">
        <f>INT(F256*M256)</f>
        <v>0</v>
      </c>
      <c r="O256" s="224">
        <f>VLOOKUP($C256,공사노임!$A:$I,2,0)</f>
        <v>1029</v>
      </c>
    </row>
    <row r="257" spans="1:16" s="259" customFormat="1" ht="18" customHeight="1">
      <c r="A257" s="178" t="str">
        <f t="shared" si="40"/>
        <v>보통인부</v>
      </c>
      <c r="B257" s="260"/>
      <c r="C257" s="260" t="s">
        <v>438</v>
      </c>
      <c r="D257" s="260"/>
      <c r="E257" s="248" t="s">
        <v>437</v>
      </c>
      <c r="F257" s="219">
        <f>ROUNDDOWN(0.013*2,3)</f>
        <v>2.5999999999999999E-2</v>
      </c>
      <c r="G257" s="310"/>
      <c r="H257" s="221">
        <f>INT(F257*G257)</f>
        <v>0</v>
      </c>
      <c r="I257" s="222">
        <f>VLOOKUP($C257,공사노임!$A:$I,8,0)</f>
        <v>0</v>
      </c>
      <c r="J257" s="221">
        <f>INT(F257*I257)</f>
        <v>0</v>
      </c>
      <c r="K257" s="223"/>
      <c r="L257" s="221">
        <f>INT(F257*K257)</f>
        <v>0</v>
      </c>
      <c r="M257" s="221">
        <f>SUM(G257,I257,K257)</f>
        <v>0</v>
      </c>
      <c r="N257" s="221">
        <f>INT(F257*M257)</f>
        <v>0</v>
      </c>
      <c r="O257" s="224">
        <f>VLOOKUP($C257,공사노임!$A:$I,2,0)</f>
        <v>1002</v>
      </c>
      <c r="P257" s="246"/>
    </row>
    <row r="258" spans="1:16" s="259" customFormat="1" ht="18" customHeight="1">
      <c r="A258" s="178" t="str">
        <f t="shared" si="40"/>
        <v>공구손료노무비의 9%</v>
      </c>
      <c r="B258" s="218"/>
      <c r="C258" s="218" t="s">
        <v>450</v>
      </c>
      <c r="D258" s="218" t="s">
        <v>451</v>
      </c>
      <c r="E258" s="307" t="s">
        <v>452</v>
      </c>
      <c r="F258" s="219">
        <v>0.09</v>
      </c>
      <c r="G258" s="221">
        <f>SUM(J256:J257)</f>
        <v>0</v>
      </c>
      <c r="H258" s="221">
        <f>INT(F258*G258)</f>
        <v>0</v>
      </c>
      <c r="I258" s="221"/>
      <c r="J258" s="221">
        <f>INT(F258*I258)</f>
        <v>0</v>
      </c>
      <c r="K258" s="221"/>
      <c r="L258" s="221">
        <f>INT(F258*K258)</f>
        <v>0</v>
      </c>
      <c r="M258" s="221">
        <f>SUM(G258,I258,K258)</f>
        <v>0</v>
      </c>
      <c r="N258" s="221">
        <f>INT(F258*M258)</f>
        <v>0</v>
      </c>
      <c r="O258" s="222"/>
    </row>
    <row r="259" spans="1:16" s="259" customFormat="1" ht="18" customHeight="1">
      <c r="A259" s="178" t="str">
        <f t="shared" si="40"/>
        <v>도장보양도장면</v>
      </c>
      <c r="B259" s="218"/>
      <c r="C259" s="318" t="s">
        <v>453</v>
      </c>
      <c r="D259" s="209" t="s">
        <v>454</v>
      </c>
      <c r="E259" s="305" t="s">
        <v>455</v>
      </c>
      <c r="F259" s="219">
        <v>10</v>
      </c>
      <c r="G259" s="290">
        <f>VLOOKUP($A259,일위대가목록!$A:$N,6,FALSE)</f>
        <v>0</v>
      </c>
      <c r="H259" s="296">
        <f>ROUNDDOWN(G259*$F259,0)</f>
        <v>0</v>
      </c>
      <c r="I259" s="222">
        <f>VLOOKUP($A259,일위대가목록!$A:$N,8,FALSE)</f>
        <v>0</v>
      </c>
      <c r="J259" s="296">
        <f>ROUNDDOWN(I259*$F259,0)</f>
        <v>0</v>
      </c>
      <c r="K259" s="290"/>
      <c r="L259" s="296">
        <f>ROUNDDOWN(K259*$F259,0)</f>
        <v>0</v>
      </c>
      <c r="M259" s="306">
        <f>SUM(K259,I259,G259)</f>
        <v>0</v>
      </c>
      <c r="N259" s="306">
        <f>SUM(L259,J259,H259)</f>
        <v>0</v>
      </c>
      <c r="O259" s="297" t="str">
        <f>"제"&amp;VLOOKUP($A259,일위대가목록!$A:$B,2,FALSE)&amp;"호표"</f>
        <v>제27호표</v>
      </c>
    </row>
    <row r="260" spans="1:16" s="259" customFormat="1" ht="18" customHeight="1">
      <c r="A260" s="178" t="str">
        <f t="shared" si="40"/>
        <v/>
      </c>
      <c r="B260" s="218"/>
      <c r="C260" s="218"/>
      <c r="D260" s="218"/>
      <c r="E260" s="311"/>
      <c r="F260" s="312"/>
      <c r="G260" s="310"/>
      <c r="H260" s="310"/>
      <c r="I260" s="310"/>
      <c r="J260" s="310"/>
      <c r="K260" s="221"/>
      <c r="L260" s="221"/>
      <c r="M260" s="221"/>
      <c r="N260" s="221"/>
      <c r="O260" s="313"/>
    </row>
    <row r="261" spans="1:16" s="259" customFormat="1" ht="18" customHeight="1">
      <c r="A261" s="178"/>
      <c r="B261" s="218"/>
      <c r="C261" s="218"/>
      <c r="D261" s="218" t="s">
        <v>456</v>
      </c>
      <c r="E261" s="305" t="s">
        <v>455</v>
      </c>
      <c r="F261" s="312">
        <v>10</v>
      </c>
      <c r="G261" s="310"/>
      <c r="H261" s="315">
        <f>SUM(H254:H260)</f>
        <v>0</v>
      </c>
      <c r="I261" s="310"/>
      <c r="J261" s="315">
        <f>SUM(J254:J260)</f>
        <v>0</v>
      </c>
      <c r="K261" s="221"/>
      <c r="L261" s="315">
        <f>SUM(L254:L260)</f>
        <v>0</v>
      </c>
      <c r="M261" s="221"/>
      <c r="N261" s="315">
        <f>SUM(N254:N260)</f>
        <v>0</v>
      </c>
      <c r="O261" s="313"/>
    </row>
    <row r="262" spans="1:16" s="259" customFormat="1" ht="18" customHeight="1">
      <c r="A262" s="178" t="str">
        <f>CONCATENATE(C262,D262)</f>
        <v>소계</v>
      </c>
      <c r="B262" s="435"/>
      <c r="C262" s="435" t="s">
        <v>439</v>
      </c>
      <c r="D262" s="284"/>
      <c r="E262" s="285"/>
      <c r="F262" s="268">
        <v>0.1</v>
      </c>
      <c r="G262" s="314"/>
      <c r="H262" s="221">
        <f>INT(H261*$F$262)</f>
        <v>0</v>
      </c>
      <c r="I262" s="316"/>
      <c r="J262" s="221">
        <f>INT(J261*$F$262)</f>
        <v>0</v>
      </c>
      <c r="K262" s="221"/>
      <c r="L262" s="221">
        <f>INT(L261*$F$262)</f>
        <v>0</v>
      </c>
      <c r="M262" s="221"/>
      <c r="N262" s="221">
        <f>SUM(H262,J262,L262)</f>
        <v>0</v>
      </c>
      <c r="O262" s="313"/>
    </row>
    <row r="263" spans="1:16" s="259" customFormat="1" ht="18" customHeight="1">
      <c r="A263" s="178"/>
      <c r="B263" s="435"/>
      <c r="C263" s="435"/>
      <c r="D263" s="284"/>
      <c r="E263" s="285"/>
      <c r="F263" s="317"/>
      <c r="G263" s="314"/>
      <c r="H263" s="221"/>
      <c r="I263" s="316"/>
      <c r="J263" s="221"/>
      <c r="K263" s="221"/>
      <c r="L263" s="221"/>
      <c r="M263" s="221"/>
      <c r="N263" s="221"/>
      <c r="O263" s="313"/>
    </row>
    <row r="264" spans="1:16" s="259" customFormat="1" ht="18" customHeight="1">
      <c r="A264" s="178"/>
      <c r="B264" s="435"/>
      <c r="C264" s="435"/>
      <c r="D264" s="284"/>
      <c r="E264" s="285"/>
      <c r="F264" s="317"/>
      <c r="G264" s="314"/>
      <c r="H264" s="221"/>
      <c r="I264" s="316"/>
      <c r="J264" s="221"/>
      <c r="K264" s="221"/>
      <c r="L264" s="221"/>
      <c r="M264" s="221"/>
      <c r="N264" s="221"/>
      <c r="O264" s="313"/>
    </row>
    <row r="265" spans="1:16" s="259" customFormat="1" ht="18" customHeight="1">
      <c r="A265" s="178"/>
      <c r="B265" s="538"/>
      <c r="C265" s="538"/>
      <c r="D265" s="539"/>
      <c r="E265" s="540"/>
      <c r="F265" s="574"/>
      <c r="G265" s="575"/>
      <c r="H265" s="530"/>
      <c r="I265" s="576"/>
      <c r="J265" s="530"/>
      <c r="K265" s="530"/>
      <c r="L265" s="530"/>
      <c r="M265" s="530"/>
      <c r="N265" s="530"/>
      <c r="O265" s="577"/>
    </row>
    <row r="266" spans="1:16" s="259" customFormat="1" ht="18" customHeight="1">
      <c r="A266" s="178" t="str">
        <f t="shared" ref="A266:A272" si="41">CONCATENATE(C266,D266)</f>
        <v>도장보양도장면</v>
      </c>
      <c r="B266" s="258">
        <f>B253+1</f>
        <v>27</v>
      </c>
      <c r="C266" s="319" t="s">
        <v>453</v>
      </c>
      <c r="D266" s="238" t="s">
        <v>454</v>
      </c>
      <c r="E266" s="239" t="s">
        <v>434</v>
      </c>
      <c r="F266" s="235"/>
      <c r="G266" s="239"/>
      <c r="H266" s="242">
        <f>H272</f>
        <v>0</v>
      </c>
      <c r="I266" s="243"/>
      <c r="J266" s="244">
        <f>J272</f>
        <v>0</v>
      </c>
      <c r="K266" s="244"/>
      <c r="L266" s="243">
        <f>L272</f>
        <v>0</v>
      </c>
      <c r="M266" s="244"/>
      <c r="N266" s="244">
        <f>N272</f>
        <v>0</v>
      </c>
      <c r="O266" s="245" t="s">
        <v>449</v>
      </c>
      <c r="P266" s="246"/>
    </row>
    <row r="267" spans="1:16" s="259" customFormat="1" ht="18" customHeight="1">
      <c r="A267" s="178" t="str">
        <f>CONCATENATE(C267,D267)</f>
        <v>PE필름T=0.1*1800</v>
      </c>
      <c r="B267" s="260"/>
      <c r="C267" s="209" t="s">
        <v>457</v>
      </c>
      <c r="D267" s="209" t="s">
        <v>458</v>
      </c>
      <c r="E267" s="305" t="s">
        <v>455</v>
      </c>
      <c r="F267" s="268">
        <v>1.1499999999999999</v>
      </c>
      <c r="G267" s="290">
        <f>VLOOKUP($A267,단가표!$A:$O,14,FALSE)</f>
        <v>0</v>
      </c>
      <c r="H267" s="221">
        <f>INT(F267*G267)</f>
        <v>0</v>
      </c>
      <c r="I267" s="223"/>
      <c r="J267" s="221">
        <f>INT(F267*I267)</f>
        <v>0</v>
      </c>
      <c r="K267" s="223"/>
      <c r="L267" s="221">
        <f>INT(F267*K267)</f>
        <v>0</v>
      </c>
      <c r="M267" s="221">
        <f>SUM(G267,I267,K267)</f>
        <v>0</v>
      </c>
      <c r="N267" s="221">
        <f>INT(F267*M267)</f>
        <v>0</v>
      </c>
      <c r="O267" s="291" t="str">
        <f>"단가표"&amp;VLOOKUP($A267,단가표!$A:$B,2,FALSE)</f>
        <v>단가표43</v>
      </c>
      <c r="P267" s="246"/>
    </row>
    <row r="268" spans="1:16" s="259" customFormat="1" ht="18" customHeight="1">
      <c r="A268" s="178" t="str">
        <f t="shared" si="41"/>
        <v>마스킹테이프50*40m</v>
      </c>
      <c r="B268" s="260"/>
      <c r="C268" s="209" t="s">
        <v>459</v>
      </c>
      <c r="D268" s="209" t="s">
        <v>460</v>
      </c>
      <c r="E268" s="248" t="s">
        <v>461</v>
      </c>
      <c r="F268" s="268">
        <v>1.52</v>
      </c>
      <c r="G268" s="290">
        <f>VLOOKUP($A268,단가표!$A:$O,14,FALSE)</f>
        <v>0</v>
      </c>
      <c r="H268" s="221">
        <f>INT(F268*G268)</f>
        <v>0</v>
      </c>
      <c r="I268" s="223"/>
      <c r="J268" s="221">
        <f>INT(F268*I268)</f>
        <v>0</v>
      </c>
      <c r="K268" s="223"/>
      <c r="L268" s="221">
        <f>INT(F268*K268)</f>
        <v>0</v>
      </c>
      <c r="M268" s="221">
        <f>SUM(G268,I268,K268)</f>
        <v>0</v>
      </c>
      <c r="N268" s="221">
        <f>INT(F268*M268)</f>
        <v>0</v>
      </c>
      <c r="O268" s="291" t="str">
        <f>"단가표"&amp;VLOOKUP($A268,단가표!$A:$B,2,FALSE)</f>
        <v>단가표44</v>
      </c>
      <c r="P268" s="246"/>
    </row>
    <row r="269" spans="1:16" s="259" customFormat="1" ht="18" customHeight="1">
      <c r="A269" s="178" t="str">
        <f t="shared" si="41"/>
        <v>내장공</v>
      </c>
      <c r="B269" s="260"/>
      <c r="C269" s="260" t="s">
        <v>462</v>
      </c>
      <c r="D269" s="260"/>
      <c r="E269" s="267" t="s">
        <v>437</v>
      </c>
      <c r="F269" s="293">
        <v>7.0000000000000001E-3</v>
      </c>
      <c r="G269" s="221"/>
      <c r="H269" s="221">
        <f>INT(F269*G269)</f>
        <v>0</v>
      </c>
      <c r="I269" s="222">
        <f>VLOOKUP($C269,공사노임!$A:$I,8,0)</f>
        <v>0</v>
      </c>
      <c r="J269" s="221">
        <f>INT(F269*I269)</f>
        <v>0</v>
      </c>
      <c r="K269" s="223"/>
      <c r="L269" s="221">
        <f>INT(F269*K269)</f>
        <v>0</v>
      </c>
      <c r="M269" s="221">
        <f>SUM(G269,I269,K269)</f>
        <v>0</v>
      </c>
      <c r="N269" s="221">
        <f>INT(F269*M269)</f>
        <v>0</v>
      </c>
      <c r="O269" s="224">
        <f>VLOOKUP($C269,공사노임!$A:$I,2,0)</f>
        <v>1030</v>
      </c>
      <c r="P269" s="246"/>
    </row>
    <row r="270" spans="1:16" s="259" customFormat="1" ht="18" customHeight="1">
      <c r="A270" s="178" t="str">
        <f t="shared" si="41"/>
        <v>보통인부</v>
      </c>
      <c r="B270" s="260"/>
      <c r="C270" s="260" t="s">
        <v>438</v>
      </c>
      <c r="D270" s="260"/>
      <c r="E270" s="267" t="s">
        <v>437</v>
      </c>
      <c r="F270" s="293">
        <v>1E-3</v>
      </c>
      <c r="G270" s="221"/>
      <c r="H270" s="221">
        <f>INT(F270*G270)</f>
        <v>0</v>
      </c>
      <c r="I270" s="222">
        <f>VLOOKUP($C270,공사노임!$A:$I,8,0)</f>
        <v>0</v>
      </c>
      <c r="J270" s="221">
        <f>INT(F270*I270)</f>
        <v>0</v>
      </c>
      <c r="K270" s="223"/>
      <c r="L270" s="221">
        <f>INT(F270*K270)</f>
        <v>0</v>
      </c>
      <c r="M270" s="221">
        <f>SUM(G270,I270,K270)</f>
        <v>0</v>
      </c>
      <c r="N270" s="221">
        <f>INT(F270*M270)</f>
        <v>0</v>
      </c>
      <c r="O270" s="224">
        <f>VLOOKUP($C270,공사노임!$A:$I,2,0)</f>
        <v>1002</v>
      </c>
      <c r="P270" s="246"/>
    </row>
    <row r="271" spans="1:16" s="259" customFormat="1" ht="18" customHeight="1">
      <c r="A271" s="178" t="str">
        <f t="shared" si="41"/>
        <v/>
      </c>
      <c r="B271" s="270"/>
      <c r="C271" s="270"/>
      <c r="D271" s="257"/>
      <c r="E271" s="263"/>
      <c r="F271" s="300"/>
      <c r="G271" s="294"/>
      <c r="H271" s="250"/>
      <c r="I271" s="250"/>
      <c r="J271" s="250"/>
      <c r="K271" s="250"/>
      <c r="L271" s="250"/>
      <c r="M271" s="250"/>
      <c r="N271" s="250"/>
      <c r="O271" s="320" t="s">
        <v>463</v>
      </c>
      <c r="P271" s="246"/>
    </row>
    <row r="272" spans="1:16" s="259" customFormat="1" ht="18" customHeight="1">
      <c r="A272" s="178" t="str">
        <f t="shared" si="41"/>
        <v>소계</v>
      </c>
      <c r="B272" s="233"/>
      <c r="C272" s="233" t="s">
        <v>439</v>
      </c>
      <c r="D272" s="262"/>
      <c r="E272" s="263"/>
      <c r="F272" s="301"/>
      <c r="G272" s="232"/>
      <c r="H272" s="254">
        <f>SUM(H267:H271)</f>
        <v>0</v>
      </c>
      <c r="I272" s="254"/>
      <c r="J272" s="254">
        <f>SUM(J267:J271)</f>
        <v>0</v>
      </c>
      <c r="K272" s="221"/>
      <c r="L272" s="221">
        <f>SUM(L267:L271)</f>
        <v>0</v>
      </c>
      <c r="M272" s="254"/>
      <c r="N272" s="254">
        <f>SUM(N267:N271)</f>
        <v>0</v>
      </c>
      <c r="O272" s="304"/>
      <c r="P272" s="246"/>
    </row>
    <row r="273" spans="1:16" s="259" customFormat="1" ht="18" customHeight="1">
      <c r="A273" s="178"/>
      <c r="B273" s="435"/>
      <c r="C273" s="647" t="s">
        <v>464</v>
      </c>
      <c r="D273" s="647"/>
      <c r="E273" s="285"/>
      <c r="F273" s="321"/>
      <c r="G273" s="232"/>
      <c r="H273" s="278"/>
      <c r="I273" s="223"/>
      <c r="J273" s="278"/>
      <c r="K273" s="221"/>
      <c r="L273" s="278"/>
      <c r="M273" s="223"/>
      <c r="N273" s="278"/>
      <c r="O273" s="322"/>
    </row>
    <row r="274" spans="1:16" s="259" customFormat="1" ht="18" customHeight="1">
      <c r="A274" s="178"/>
      <c r="B274" s="538"/>
      <c r="C274" s="538"/>
      <c r="D274" s="538"/>
      <c r="E274" s="540"/>
      <c r="F274" s="546"/>
      <c r="G274" s="541"/>
      <c r="H274" s="542"/>
      <c r="I274" s="533"/>
      <c r="J274" s="542"/>
      <c r="K274" s="530"/>
      <c r="L274" s="542"/>
      <c r="M274" s="533"/>
      <c r="N274" s="542"/>
      <c r="O274" s="547"/>
    </row>
    <row r="275" spans="1:16" s="259" customFormat="1" ht="18" customHeight="1">
      <c r="A275" s="178"/>
      <c r="B275" s="538"/>
      <c r="C275" s="538"/>
      <c r="D275" s="538"/>
      <c r="E275" s="540"/>
      <c r="F275" s="546"/>
      <c r="G275" s="541"/>
      <c r="H275" s="542"/>
      <c r="I275" s="533"/>
      <c r="J275" s="542"/>
      <c r="K275" s="530"/>
      <c r="L275" s="542"/>
      <c r="M275" s="533"/>
      <c r="N275" s="542"/>
      <c r="O275" s="547"/>
    </row>
    <row r="276" spans="1:16" s="259" customFormat="1" ht="18" customHeight="1">
      <c r="A276" s="178"/>
      <c r="B276" s="538"/>
      <c r="C276" s="538"/>
      <c r="D276" s="538"/>
      <c r="E276" s="540"/>
      <c r="F276" s="546"/>
      <c r="G276" s="541"/>
      <c r="H276" s="542"/>
      <c r="I276" s="533"/>
      <c r="J276" s="542"/>
      <c r="K276" s="530"/>
      <c r="L276" s="542"/>
      <c r="M276" s="533"/>
      <c r="N276" s="542"/>
      <c r="O276" s="547"/>
    </row>
    <row r="277" spans="1:16" s="259" customFormat="1" ht="18" customHeight="1">
      <c r="A277" s="178" t="str">
        <f t="shared" ref="A277:A283" si="42">CONCATENATE(C277,D277)</f>
        <v>유성페인트철재면.2회</v>
      </c>
      <c r="B277" s="281">
        <f>B266+1</f>
        <v>28</v>
      </c>
      <c r="C277" s="271" t="s">
        <v>744</v>
      </c>
      <c r="D277" s="238" t="s">
        <v>465</v>
      </c>
      <c r="E277" s="214" t="s">
        <v>434</v>
      </c>
      <c r="F277" s="435"/>
      <c r="G277" s="214"/>
      <c r="H277" s="215">
        <f>H286</f>
        <v>0</v>
      </c>
      <c r="I277" s="276"/>
      <c r="J277" s="277">
        <f>J286</f>
        <v>0</v>
      </c>
      <c r="K277" s="277"/>
      <c r="L277" s="276">
        <f>L286</f>
        <v>0</v>
      </c>
      <c r="M277" s="277"/>
      <c r="N277" s="277">
        <f>N286</f>
        <v>0</v>
      </c>
      <c r="O277" s="216" t="s">
        <v>466</v>
      </c>
    </row>
    <row r="278" spans="1:16" s="259" customFormat="1" ht="18" customHeight="1">
      <c r="A278" s="178" t="str">
        <f t="shared" si="42"/>
        <v>퍼티 및 연마철재면</v>
      </c>
      <c r="B278" s="435"/>
      <c r="C278" s="260" t="s">
        <v>467</v>
      </c>
      <c r="D278" s="260" t="s">
        <v>240</v>
      </c>
      <c r="E278" s="305" t="s">
        <v>455</v>
      </c>
      <c r="F278" s="268">
        <v>1</v>
      </c>
      <c r="G278" s="290">
        <f>VLOOKUP($A278,일위대가목록!$A:$N,6,FALSE)</f>
        <v>0</v>
      </c>
      <c r="H278" s="296">
        <f>ROUNDDOWN(G278*$F278,0)</f>
        <v>0</v>
      </c>
      <c r="I278" s="222">
        <f>VLOOKUP($A278,일위대가목록!$A:$N,8,FALSE)</f>
        <v>0</v>
      </c>
      <c r="J278" s="296">
        <f>ROUNDDOWN(I278*$F278,0)</f>
        <v>0</v>
      </c>
      <c r="K278" s="290"/>
      <c r="L278" s="296">
        <f>ROUNDDOWN(K278*$F278,0)</f>
        <v>0</v>
      </c>
      <c r="M278" s="306">
        <f>SUM(K278,I278,G278)</f>
        <v>0</v>
      </c>
      <c r="N278" s="306">
        <f>SUM(L278,J278,H278)</f>
        <v>0</v>
      </c>
      <c r="O278" s="297" t="str">
        <f>"제"&amp;VLOOKUP($A278,일위대가목록!$A:$B,2,FALSE)&amp;"호표"</f>
        <v>제25호표</v>
      </c>
    </row>
    <row r="279" spans="1:16" s="259" customFormat="1" ht="18" customHeight="1">
      <c r="A279" s="178" t="str">
        <f t="shared" si="42"/>
        <v>에나멜페인트KSM 6020-1급</v>
      </c>
      <c r="B279" s="218"/>
      <c r="C279" s="529" t="s">
        <v>738</v>
      </c>
      <c r="D279" s="529" t="s">
        <v>739</v>
      </c>
      <c r="E279" s="289" t="s">
        <v>468</v>
      </c>
      <c r="F279" s="288">
        <v>0.16600000000000001</v>
      </c>
      <c r="G279" s="290">
        <f>VLOOKUP($A279,단가표!$A:$O,14,FALSE)</f>
        <v>0</v>
      </c>
      <c r="H279" s="221">
        <f t="shared" ref="H279:H284" si="43">INT(F279*G279)</f>
        <v>0</v>
      </c>
      <c r="I279" s="223"/>
      <c r="J279" s="221">
        <f t="shared" ref="J279:J284" si="44">INT(F279*I279)</f>
        <v>0</v>
      </c>
      <c r="K279" s="223"/>
      <c r="L279" s="221">
        <f t="shared" ref="L279:L284" si="45">INT(F279*K279)</f>
        <v>0</v>
      </c>
      <c r="M279" s="221">
        <f t="shared" ref="M279:M284" si="46">SUM(G279,I279,K279)</f>
        <v>0</v>
      </c>
      <c r="N279" s="221">
        <f t="shared" ref="N279:N284" si="47">INT(F279*M279)</f>
        <v>0</v>
      </c>
      <c r="O279" s="291" t="str">
        <f>"단가표"&amp;VLOOKUP($A279,단가표!$A:$B,2,FALSE)</f>
        <v>단가표33</v>
      </c>
    </row>
    <row r="280" spans="1:16" s="259" customFormat="1" ht="18" customHeight="1">
      <c r="A280" s="178" t="str">
        <f t="shared" si="42"/>
        <v>에나멜.수지신너KSM 6060-1종</v>
      </c>
      <c r="B280" s="218"/>
      <c r="C280" s="529" t="s">
        <v>741</v>
      </c>
      <c r="D280" s="529" t="s">
        <v>743</v>
      </c>
      <c r="E280" s="289" t="s">
        <v>468</v>
      </c>
      <c r="F280" s="288">
        <v>8.0000000000000002E-3</v>
      </c>
      <c r="G280" s="290">
        <f>VLOOKUP($A280,단가표!$A:$O,14,FALSE)</f>
        <v>0</v>
      </c>
      <c r="H280" s="221">
        <f t="shared" si="43"/>
        <v>0</v>
      </c>
      <c r="I280" s="223"/>
      <c r="J280" s="221">
        <f t="shared" si="44"/>
        <v>0</v>
      </c>
      <c r="K280" s="223"/>
      <c r="L280" s="221">
        <f t="shared" si="45"/>
        <v>0</v>
      </c>
      <c r="M280" s="221">
        <f t="shared" si="46"/>
        <v>0</v>
      </c>
      <c r="N280" s="221">
        <f t="shared" si="47"/>
        <v>0</v>
      </c>
      <c r="O280" s="291" t="str">
        <f>"단가표"&amp;VLOOKUP($A280,단가표!$A:$B,2,FALSE)</f>
        <v>단가표36</v>
      </c>
    </row>
    <row r="281" spans="1:16" s="259" customFormat="1" ht="18" customHeight="1">
      <c r="A281" s="178" t="str">
        <f t="shared" si="42"/>
        <v>잡재료주재료의 4%</v>
      </c>
      <c r="B281" s="218"/>
      <c r="C281" s="218" t="s">
        <v>443</v>
      </c>
      <c r="D281" s="218" t="s">
        <v>469</v>
      </c>
      <c r="E281" s="289" t="s">
        <v>445</v>
      </c>
      <c r="F281" s="288">
        <v>0.04</v>
      </c>
      <c r="G281" s="221">
        <f>H279+H280</f>
        <v>0</v>
      </c>
      <c r="H281" s="221">
        <f t="shared" si="43"/>
        <v>0</v>
      </c>
      <c r="I281" s="221"/>
      <c r="J281" s="221">
        <f t="shared" si="44"/>
        <v>0</v>
      </c>
      <c r="K281" s="221"/>
      <c r="L281" s="221">
        <f t="shared" si="45"/>
        <v>0</v>
      </c>
      <c r="M281" s="221">
        <f t="shared" si="46"/>
        <v>0</v>
      </c>
      <c r="N281" s="221">
        <f t="shared" si="47"/>
        <v>0</v>
      </c>
      <c r="O281" s="222"/>
    </row>
    <row r="282" spans="1:16" s="259" customFormat="1" ht="18" customHeight="1">
      <c r="A282" s="178" t="str">
        <f t="shared" si="42"/>
        <v>도장공</v>
      </c>
      <c r="B282" s="218"/>
      <c r="C282" s="218" t="s">
        <v>436</v>
      </c>
      <c r="D282" s="218"/>
      <c r="E282" s="289" t="s">
        <v>446</v>
      </c>
      <c r="F282" s="219">
        <f>ROUNDDOWN(0.02*2,3)</f>
        <v>0.04</v>
      </c>
      <c r="G282" s="221"/>
      <c r="H282" s="221">
        <f t="shared" si="43"/>
        <v>0</v>
      </c>
      <c r="I282" s="222">
        <f>VLOOKUP($C282,공사노임!$A:$I,8,0)</f>
        <v>0</v>
      </c>
      <c r="J282" s="221">
        <f t="shared" si="44"/>
        <v>0</v>
      </c>
      <c r="K282" s="223"/>
      <c r="L282" s="221">
        <f t="shared" si="45"/>
        <v>0</v>
      </c>
      <c r="M282" s="221">
        <f t="shared" si="46"/>
        <v>0</v>
      </c>
      <c r="N282" s="221">
        <f t="shared" si="47"/>
        <v>0</v>
      </c>
      <c r="O282" s="224">
        <f>VLOOKUP($C282,공사노임!$A:$I,2,0)</f>
        <v>1029</v>
      </c>
    </row>
    <row r="283" spans="1:16" s="259" customFormat="1" ht="18" customHeight="1">
      <c r="A283" s="178" t="str">
        <f t="shared" si="42"/>
        <v>보통인부</v>
      </c>
      <c r="B283" s="218"/>
      <c r="C283" s="218" t="s">
        <v>438</v>
      </c>
      <c r="D283" s="218"/>
      <c r="E283" s="210" t="s">
        <v>437</v>
      </c>
      <c r="F283" s="219">
        <f>ROUNDDOWN(0.004*2,3)</f>
        <v>8.0000000000000002E-3</v>
      </c>
      <c r="G283" s="232"/>
      <c r="H283" s="221">
        <f t="shared" si="43"/>
        <v>0</v>
      </c>
      <c r="I283" s="222">
        <f>VLOOKUP($C283,공사노임!$A:$I,8,0)</f>
        <v>0</v>
      </c>
      <c r="J283" s="221">
        <f t="shared" si="44"/>
        <v>0</v>
      </c>
      <c r="K283" s="223"/>
      <c r="L283" s="221">
        <f t="shared" si="45"/>
        <v>0</v>
      </c>
      <c r="M283" s="221">
        <f t="shared" si="46"/>
        <v>0</v>
      </c>
      <c r="N283" s="221">
        <f t="shared" si="47"/>
        <v>0</v>
      </c>
      <c r="O283" s="224">
        <f>VLOOKUP($C283,공사노임!$A:$I,2,0)</f>
        <v>1002</v>
      </c>
    </row>
    <row r="284" spans="1:16" s="31" customFormat="1" ht="18" customHeight="1">
      <c r="A284" s="32" t="str">
        <f>CONCATENATE(C284,D284)</f>
        <v>공구손료 및 잡재료노무비의 2%</v>
      </c>
      <c r="B284" s="491"/>
      <c r="C284" s="476" t="s">
        <v>633</v>
      </c>
      <c r="D284" s="476" t="s">
        <v>321</v>
      </c>
      <c r="E284" s="289" t="s">
        <v>138</v>
      </c>
      <c r="F284" s="288">
        <v>0.02</v>
      </c>
      <c r="G284" s="489">
        <f>SUM(J282:J283)</f>
        <v>0</v>
      </c>
      <c r="H284" s="489">
        <f t="shared" si="43"/>
        <v>0</v>
      </c>
      <c r="I284" s="489"/>
      <c r="J284" s="489">
        <f t="shared" si="44"/>
        <v>0</v>
      </c>
      <c r="K284" s="489"/>
      <c r="L284" s="489">
        <f t="shared" si="45"/>
        <v>0</v>
      </c>
      <c r="M284" s="489">
        <f t="shared" si="46"/>
        <v>0</v>
      </c>
      <c r="N284" s="489">
        <f t="shared" si="47"/>
        <v>0</v>
      </c>
      <c r="O284" s="492"/>
      <c r="P284" s="485"/>
    </row>
    <row r="285" spans="1:16" s="259" customFormat="1" ht="18" customHeight="1">
      <c r="A285" s="178"/>
      <c r="B285" s="323"/>
      <c r="C285" s="319"/>
      <c r="D285" s="238"/>
      <c r="E285" s="311"/>
      <c r="F285" s="312"/>
      <c r="G285" s="221"/>
      <c r="H285" s="221"/>
      <c r="I285" s="221"/>
      <c r="J285" s="221"/>
      <c r="K285" s="221"/>
      <c r="L285" s="221"/>
      <c r="M285" s="221"/>
      <c r="N285" s="221"/>
      <c r="O285" s="222"/>
    </row>
    <row r="286" spans="1:16" s="259" customFormat="1" ht="18" customHeight="1">
      <c r="A286" s="178" t="str">
        <f>CONCATENATE(C286,D286)</f>
        <v>소계</v>
      </c>
      <c r="B286" s="435"/>
      <c r="C286" s="435" t="s">
        <v>439</v>
      </c>
      <c r="D286" s="284"/>
      <c r="E286" s="285"/>
      <c r="F286" s="317"/>
      <c r="G286" s="232"/>
      <c r="H286" s="278">
        <f>SUM(H278:H285)</f>
        <v>0</v>
      </c>
      <c r="I286" s="223"/>
      <c r="J286" s="278">
        <f>SUM(J278:J285)</f>
        <v>0</v>
      </c>
      <c r="K286" s="221"/>
      <c r="L286" s="278">
        <f>SUM(L278:L285)</f>
        <v>0</v>
      </c>
      <c r="M286" s="223"/>
      <c r="N286" s="278">
        <f>SUM(N278:N285)</f>
        <v>0</v>
      </c>
      <c r="O286" s="324"/>
    </row>
    <row r="287" spans="1:16" s="259" customFormat="1" ht="18" customHeight="1">
      <c r="A287" s="178"/>
      <c r="B287" s="435"/>
      <c r="C287" s="435"/>
      <c r="D287" s="284"/>
      <c r="E287" s="285"/>
      <c r="F287" s="317"/>
      <c r="G287" s="232"/>
      <c r="H287" s="223"/>
      <c r="I287" s="223"/>
      <c r="J287" s="223"/>
      <c r="K287" s="221"/>
      <c r="L287" s="221"/>
      <c r="M287" s="223"/>
      <c r="N287" s="223"/>
      <c r="O287" s="324"/>
    </row>
    <row r="288" spans="1:16" s="259" customFormat="1" ht="18" customHeight="1">
      <c r="A288" s="178"/>
      <c r="B288" s="435"/>
      <c r="C288" s="435"/>
      <c r="D288" s="284"/>
      <c r="E288" s="285"/>
      <c r="F288" s="317"/>
      <c r="G288" s="232"/>
      <c r="H288" s="223"/>
      <c r="I288" s="223"/>
      <c r="J288" s="223"/>
      <c r="K288" s="221"/>
      <c r="L288" s="221"/>
      <c r="M288" s="223"/>
      <c r="N288" s="223"/>
      <c r="O288" s="324"/>
    </row>
    <row r="289" spans="1:16" s="259" customFormat="1" ht="18" customHeight="1">
      <c r="A289" s="178" t="str">
        <f t="shared" ref="A289:A297" si="48">CONCATENATE(C289,D289)</f>
        <v>녹막이페인트철재면,2회</v>
      </c>
      <c r="B289" s="281">
        <f>B277+1</f>
        <v>29</v>
      </c>
      <c r="C289" s="435" t="s">
        <v>470</v>
      </c>
      <c r="D289" s="435" t="s">
        <v>471</v>
      </c>
      <c r="E289" s="214" t="s">
        <v>434</v>
      </c>
      <c r="F289" s="435"/>
      <c r="G289" s="214"/>
      <c r="H289" s="215">
        <f>H297</f>
        <v>0</v>
      </c>
      <c r="I289" s="276"/>
      <c r="J289" s="277">
        <f>J297</f>
        <v>0</v>
      </c>
      <c r="K289" s="277"/>
      <c r="L289" s="276">
        <f>L297</f>
        <v>0</v>
      </c>
      <c r="M289" s="277"/>
      <c r="N289" s="277">
        <f>N297</f>
        <v>0</v>
      </c>
      <c r="O289" s="216" t="s">
        <v>745</v>
      </c>
    </row>
    <row r="290" spans="1:16" s="259" customFormat="1" ht="18" customHeight="1">
      <c r="A290" s="178" t="str">
        <f t="shared" si="48"/>
        <v>녹막이페인트KSM 6030-1종3류</v>
      </c>
      <c r="B290" s="218"/>
      <c r="C290" s="209" t="s">
        <v>472</v>
      </c>
      <c r="D290" s="209" t="s">
        <v>473</v>
      </c>
      <c r="E290" s="289" t="s">
        <v>468</v>
      </c>
      <c r="F290" s="288">
        <v>0.161</v>
      </c>
      <c r="G290" s="290">
        <f>VLOOKUP($A290,단가표!$A:$O,14,FALSE)</f>
        <v>0</v>
      </c>
      <c r="H290" s="221">
        <f t="shared" ref="H290:H295" si="49">INT(F290*G290)</f>
        <v>0</v>
      </c>
      <c r="I290" s="223"/>
      <c r="J290" s="221">
        <f t="shared" ref="J290:J295" si="50">INT(F290*I290)</f>
        <v>0</v>
      </c>
      <c r="K290" s="223"/>
      <c r="L290" s="221">
        <f t="shared" ref="L290:L295" si="51">INT(F290*K290)</f>
        <v>0</v>
      </c>
      <c r="M290" s="221">
        <f t="shared" ref="M290:M295" si="52">SUM(G290,I290,K290)</f>
        <v>0</v>
      </c>
      <c r="N290" s="221">
        <f t="shared" ref="N290:N295" si="53">INT(F290*M290)</f>
        <v>0</v>
      </c>
      <c r="O290" s="291" t="str">
        <f>"단가표"&amp;VLOOKUP($A290,단가표!$A:$B,2,FALSE)</f>
        <v>단가표34</v>
      </c>
    </row>
    <row r="291" spans="1:16" s="259" customFormat="1" ht="18" customHeight="1">
      <c r="A291" s="178" t="str">
        <f t="shared" si="48"/>
        <v>페인트신너KSM 6060-2종</v>
      </c>
      <c r="B291" s="218"/>
      <c r="C291" s="218" t="s">
        <v>474</v>
      </c>
      <c r="D291" s="218" t="s">
        <v>475</v>
      </c>
      <c r="E291" s="289" t="s">
        <v>468</v>
      </c>
      <c r="F291" s="288">
        <v>8.0000000000000002E-3</v>
      </c>
      <c r="G291" s="290">
        <f>VLOOKUP($A291,단가표!$A:$O,14,FALSE)</f>
        <v>0</v>
      </c>
      <c r="H291" s="221">
        <f t="shared" si="49"/>
        <v>0</v>
      </c>
      <c r="I291" s="223"/>
      <c r="J291" s="221">
        <f t="shared" si="50"/>
        <v>0</v>
      </c>
      <c r="K291" s="223"/>
      <c r="L291" s="221">
        <f t="shared" si="51"/>
        <v>0</v>
      </c>
      <c r="M291" s="221">
        <f t="shared" si="52"/>
        <v>0</v>
      </c>
      <c r="N291" s="221">
        <f t="shared" si="53"/>
        <v>0</v>
      </c>
      <c r="O291" s="291" t="str">
        <f>"단가표"&amp;VLOOKUP($A291,단가표!$A:$B,2,FALSE)</f>
        <v>단가표35</v>
      </c>
    </row>
    <row r="292" spans="1:16" s="259" customFormat="1" ht="18" customHeight="1">
      <c r="A292" s="178" t="str">
        <f t="shared" si="48"/>
        <v>잡재료주재료의 3%</v>
      </c>
      <c r="B292" s="218"/>
      <c r="C292" s="218" t="s">
        <v>443</v>
      </c>
      <c r="D292" s="218" t="s">
        <v>476</v>
      </c>
      <c r="E292" s="289" t="s">
        <v>445</v>
      </c>
      <c r="F292" s="288">
        <v>0.03</v>
      </c>
      <c r="G292" s="221">
        <f>SUM(H290:H291)</f>
        <v>0</v>
      </c>
      <c r="H292" s="221">
        <f t="shared" si="49"/>
        <v>0</v>
      </c>
      <c r="I292" s="221"/>
      <c r="J292" s="221">
        <f t="shared" si="50"/>
        <v>0</v>
      </c>
      <c r="K292" s="221"/>
      <c r="L292" s="221">
        <f t="shared" si="51"/>
        <v>0</v>
      </c>
      <c r="M292" s="221">
        <f t="shared" si="52"/>
        <v>0</v>
      </c>
      <c r="N292" s="221">
        <f t="shared" si="53"/>
        <v>0</v>
      </c>
      <c r="O292" s="222"/>
    </row>
    <row r="293" spans="1:16" s="259" customFormat="1" ht="18" customHeight="1">
      <c r="A293" s="178" t="str">
        <f t="shared" si="48"/>
        <v>도장공</v>
      </c>
      <c r="B293" s="218"/>
      <c r="C293" s="218" t="s">
        <v>436</v>
      </c>
      <c r="D293" s="218"/>
      <c r="E293" s="289" t="s">
        <v>446</v>
      </c>
      <c r="F293" s="219">
        <f>ROUNDDOWN(0.015*2,3)</f>
        <v>0.03</v>
      </c>
      <c r="G293" s="221"/>
      <c r="H293" s="221">
        <f t="shared" si="49"/>
        <v>0</v>
      </c>
      <c r="I293" s="222">
        <f>VLOOKUP($C293,공사노임!$A:$I,8,0)</f>
        <v>0</v>
      </c>
      <c r="J293" s="221">
        <f t="shared" si="50"/>
        <v>0</v>
      </c>
      <c r="K293" s="223"/>
      <c r="L293" s="221">
        <f t="shared" si="51"/>
        <v>0</v>
      </c>
      <c r="M293" s="221">
        <f t="shared" si="52"/>
        <v>0</v>
      </c>
      <c r="N293" s="221">
        <f t="shared" si="53"/>
        <v>0</v>
      </c>
      <c r="O293" s="224">
        <f>VLOOKUP($C293,공사노임!$A:$I,2,0)</f>
        <v>1029</v>
      </c>
    </row>
    <row r="294" spans="1:16" s="259" customFormat="1" ht="18" customHeight="1">
      <c r="A294" s="178" t="str">
        <f t="shared" si="48"/>
        <v>보통인부</v>
      </c>
      <c r="B294" s="218"/>
      <c r="C294" s="218" t="s">
        <v>438</v>
      </c>
      <c r="D294" s="218"/>
      <c r="E294" s="210" t="s">
        <v>437</v>
      </c>
      <c r="F294" s="219">
        <f>ROUNDDOWN(0.003*2,3)</f>
        <v>6.0000000000000001E-3</v>
      </c>
      <c r="G294" s="232"/>
      <c r="H294" s="221">
        <f t="shared" si="49"/>
        <v>0</v>
      </c>
      <c r="I294" s="222">
        <f>VLOOKUP($C294,공사노임!$A:$I,8,0)</f>
        <v>0</v>
      </c>
      <c r="J294" s="221">
        <f t="shared" si="50"/>
        <v>0</v>
      </c>
      <c r="K294" s="223"/>
      <c r="L294" s="221">
        <f t="shared" si="51"/>
        <v>0</v>
      </c>
      <c r="M294" s="221">
        <f t="shared" si="52"/>
        <v>0</v>
      </c>
      <c r="N294" s="221">
        <f t="shared" si="53"/>
        <v>0</v>
      </c>
      <c r="O294" s="224">
        <f>VLOOKUP($C294,공사노임!$A:$I,2,0)</f>
        <v>1002</v>
      </c>
    </row>
    <row r="295" spans="1:16" s="31" customFormat="1" ht="18" customHeight="1">
      <c r="A295" s="32" t="str">
        <f>CONCATENATE(C295,D295)</f>
        <v>공구손료 및 잡재료노무비의 2%</v>
      </c>
      <c r="B295" s="491"/>
      <c r="C295" s="476" t="s">
        <v>633</v>
      </c>
      <c r="D295" s="476" t="s">
        <v>321</v>
      </c>
      <c r="E295" s="289" t="s">
        <v>138</v>
      </c>
      <c r="F295" s="288">
        <v>0.02</v>
      </c>
      <c r="G295" s="489">
        <f>SUM(J293:J294)</f>
        <v>0</v>
      </c>
      <c r="H295" s="489">
        <f t="shared" si="49"/>
        <v>0</v>
      </c>
      <c r="I295" s="489"/>
      <c r="J295" s="489">
        <f t="shared" si="50"/>
        <v>0</v>
      </c>
      <c r="K295" s="489"/>
      <c r="L295" s="489">
        <f t="shared" si="51"/>
        <v>0</v>
      </c>
      <c r="M295" s="489">
        <f t="shared" si="52"/>
        <v>0</v>
      </c>
      <c r="N295" s="489">
        <f t="shared" si="53"/>
        <v>0</v>
      </c>
      <c r="O295" s="492"/>
      <c r="P295" s="485"/>
    </row>
    <row r="296" spans="1:16" s="259" customFormat="1" ht="18" customHeight="1">
      <c r="A296" s="178" t="str">
        <f t="shared" si="48"/>
        <v/>
      </c>
      <c r="B296" s="323"/>
      <c r="C296" s="323"/>
      <c r="D296" s="311"/>
      <c r="E296" s="311"/>
      <c r="F296" s="312"/>
      <c r="G296" s="221"/>
      <c r="H296" s="221"/>
      <c r="I296" s="221"/>
      <c r="J296" s="221"/>
      <c r="K296" s="221"/>
      <c r="L296" s="221"/>
      <c r="M296" s="221"/>
      <c r="N296" s="221"/>
      <c r="O296" s="222"/>
    </row>
    <row r="297" spans="1:16" s="259" customFormat="1" ht="18" customHeight="1">
      <c r="A297" s="178" t="str">
        <f t="shared" si="48"/>
        <v>소계</v>
      </c>
      <c r="B297" s="435"/>
      <c r="C297" s="435" t="s">
        <v>439</v>
      </c>
      <c r="D297" s="284"/>
      <c r="E297" s="285"/>
      <c r="F297" s="317"/>
      <c r="G297" s="232"/>
      <c r="H297" s="278">
        <f>SUM(H290:H296)</f>
        <v>0</v>
      </c>
      <c r="I297" s="223"/>
      <c r="J297" s="278">
        <f>SUM(J290:J296)</f>
        <v>0</v>
      </c>
      <c r="K297" s="221"/>
      <c r="L297" s="278">
        <f>SUM(L290:L296)</f>
        <v>0</v>
      </c>
      <c r="M297" s="223"/>
      <c r="N297" s="278">
        <f>SUM(N290:N296)</f>
        <v>0</v>
      </c>
      <c r="O297" s="324"/>
    </row>
    <row r="298" spans="1:16" s="259" customFormat="1" ht="18" customHeight="1">
      <c r="A298" s="178"/>
      <c r="B298" s="435"/>
      <c r="C298" s="435"/>
      <c r="D298" s="284"/>
      <c r="E298" s="285"/>
      <c r="F298" s="317"/>
      <c r="G298" s="232"/>
      <c r="H298" s="278"/>
      <c r="I298" s="223"/>
      <c r="J298" s="278"/>
      <c r="K298" s="221"/>
      <c r="L298" s="278"/>
      <c r="M298" s="223"/>
      <c r="N298" s="278"/>
      <c r="O298" s="324"/>
    </row>
    <row r="299" spans="1:16" s="259" customFormat="1" ht="18" customHeight="1">
      <c r="A299" s="178"/>
      <c r="B299" s="435"/>
      <c r="C299" s="435"/>
      <c r="D299" s="284"/>
      <c r="E299" s="285"/>
      <c r="F299" s="317"/>
      <c r="G299" s="232"/>
      <c r="H299" s="278"/>
      <c r="I299" s="223"/>
      <c r="J299" s="278"/>
      <c r="K299" s="221"/>
      <c r="L299" s="278"/>
      <c r="M299" s="223"/>
      <c r="N299" s="278"/>
      <c r="O299" s="324"/>
    </row>
    <row r="300" spans="1:16" s="31" customFormat="1" ht="18" customHeight="1">
      <c r="A300" s="32" t="str">
        <f t="shared" ref="A300:A305" si="54">CONCATENATE(C300,D300)</f>
        <v>PROJECTOR BRACKET천정형</v>
      </c>
      <c r="B300" s="477">
        <f>B289+1</f>
        <v>30</v>
      </c>
      <c r="C300" s="238" t="s">
        <v>573</v>
      </c>
      <c r="D300" s="478" t="s">
        <v>568</v>
      </c>
      <c r="E300" s="502" t="s">
        <v>569</v>
      </c>
      <c r="F300" s="478"/>
      <c r="G300" s="502"/>
      <c r="H300" s="481">
        <f>H305</f>
        <v>0</v>
      </c>
      <c r="I300" s="482"/>
      <c r="J300" s="483">
        <f>J305</f>
        <v>0</v>
      </c>
      <c r="K300" s="483"/>
      <c r="L300" s="482">
        <f>L305</f>
        <v>0</v>
      </c>
      <c r="M300" s="483"/>
      <c r="N300" s="483">
        <f>N305</f>
        <v>0</v>
      </c>
      <c r="O300" s="484" t="s">
        <v>570</v>
      </c>
      <c r="P300" s="485"/>
    </row>
    <row r="301" spans="1:16" s="31" customFormat="1" ht="18" customHeight="1">
      <c r="A301" s="32" t="str">
        <f t="shared" si="54"/>
        <v>PROJECTOR BRACKET낮은천정형</v>
      </c>
      <c r="B301" s="491"/>
      <c r="C301" s="209" t="s">
        <v>573</v>
      </c>
      <c r="D301" s="209" t="s">
        <v>574</v>
      </c>
      <c r="E301" s="512" t="s">
        <v>275</v>
      </c>
      <c r="F301" s="496">
        <v>1</v>
      </c>
      <c r="G301" s="290">
        <f>VLOOKUP($A301,단가표!$A:$O,14,FALSE)</f>
        <v>0</v>
      </c>
      <c r="H301" s="221">
        <f>INT(F301*G301)</f>
        <v>0</v>
      </c>
      <c r="I301" s="223"/>
      <c r="J301" s="221">
        <f>INT(F301*I301)</f>
        <v>0</v>
      </c>
      <c r="K301" s="223"/>
      <c r="L301" s="221">
        <f>INT(F301*K301)</f>
        <v>0</v>
      </c>
      <c r="M301" s="221">
        <f>SUM(G301,I301,K301)</f>
        <v>0</v>
      </c>
      <c r="N301" s="221">
        <f>INT(F301*M301)</f>
        <v>0</v>
      </c>
      <c r="O301" s="291" t="str">
        <f>"단가표"&amp;VLOOKUP($A301,단가표!$A:$B,2,FALSE)</f>
        <v>단가표46</v>
      </c>
      <c r="P301" s="485"/>
    </row>
    <row r="302" spans="1:16" s="31" customFormat="1" ht="18" customHeight="1">
      <c r="A302" s="32" t="str">
        <f t="shared" si="54"/>
        <v>통신설비공</v>
      </c>
      <c r="B302" s="491"/>
      <c r="C302" s="491" t="s">
        <v>571</v>
      </c>
      <c r="D302" s="491"/>
      <c r="E302" s="495" t="s">
        <v>264</v>
      </c>
      <c r="F302" s="496">
        <v>0.31</v>
      </c>
      <c r="G302" s="221"/>
      <c r="H302" s="221">
        <f>INT(F302*G302)</f>
        <v>0</v>
      </c>
      <c r="I302" s="222">
        <f>VLOOKUP($C302,공사노임!$A:$I,8,0)</f>
        <v>0</v>
      </c>
      <c r="J302" s="221">
        <f>INT(F302*I302)</f>
        <v>0</v>
      </c>
      <c r="K302" s="223"/>
      <c r="L302" s="221">
        <f>INT(F302*K302)</f>
        <v>0</v>
      </c>
      <c r="M302" s="221">
        <f>SUM(G302,I302,K302)</f>
        <v>0</v>
      </c>
      <c r="N302" s="221">
        <f>INT(F302*M302)</f>
        <v>0</v>
      </c>
      <c r="O302" s="224">
        <f>VLOOKUP($C302,공사노임!$A:$I,2,0)</f>
        <v>1087</v>
      </c>
      <c r="P302" s="485"/>
    </row>
    <row r="303" spans="1:16" s="31" customFormat="1" ht="18" customHeight="1">
      <c r="A303" s="32" t="str">
        <f t="shared" si="54"/>
        <v>보통인부</v>
      </c>
      <c r="B303" s="491"/>
      <c r="C303" s="491" t="s">
        <v>260</v>
      </c>
      <c r="D303" s="491"/>
      <c r="E303" s="495" t="s">
        <v>264</v>
      </c>
      <c r="F303" s="496">
        <v>0.31</v>
      </c>
      <c r="G303" s="232"/>
      <c r="H303" s="221">
        <f>INT(F303*G303)</f>
        <v>0</v>
      </c>
      <c r="I303" s="222">
        <f>VLOOKUP($C303,공사노임!$A:$I,8,0)</f>
        <v>0</v>
      </c>
      <c r="J303" s="221">
        <f>INT(F303*I303)</f>
        <v>0</v>
      </c>
      <c r="K303" s="223"/>
      <c r="L303" s="221">
        <f>INT(F303*K303)</f>
        <v>0</v>
      </c>
      <c r="M303" s="221">
        <f>SUM(G303,I303,K303)</f>
        <v>0</v>
      </c>
      <c r="N303" s="221">
        <f>INT(F303*M303)</f>
        <v>0</v>
      </c>
      <c r="O303" s="224">
        <f>VLOOKUP($C303,공사노임!$A:$I,2,0)</f>
        <v>1002</v>
      </c>
      <c r="P303" s="485"/>
    </row>
    <row r="304" spans="1:16" s="31" customFormat="1" ht="18" customHeight="1">
      <c r="A304" s="32" t="str">
        <f t="shared" si="54"/>
        <v/>
      </c>
      <c r="B304" s="514"/>
      <c r="C304" s="514"/>
      <c r="D304" s="512"/>
      <c r="E304" s="512"/>
      <c r="F304" s="514"/>
      <c r="G304" s="489"/>
      <c r="H304" s="489"/>
      <c r="I304" s="489"/>
      <c r="J304" s="489"/>
      <c r="K304" s="489"/>
      <c r="L304" s="489"/>
      <c r="M304" s="489"/>
      <c r="N304" s="489"/>
      <c r="O304" s="514"/>
      <c r="P304" s="485"/>
    </row>
    <row r="305" spans="1:16" s="31" customFormat="1" ht="18" customHeight="1">
      <c r="A305" s="32" t="str">
        <f t="shared" si="54"/>
        <v>소계</v>
      </c>
      <c r="B305" s="478"/>
      <c r="C305" s="478" t="s">
        <v>267</v>
      </c>
      <c r="D305" s="514"/>
      <c r="E305" s="479"/>
      <c r="F305" s="514"/>
      <c r="G305" s="497"/>
      <c r="H305" s="489">
        <f>SUM(H301:H304)</f>
        <v>0</v>
      </c>
      <c r="I305" s="513"/>
      <c r="J305" s="489">
        <f>SUM(J301:J304)</f>
        <v>0</v>
      </c>
      <c r="K305" s="489"/>
      <c r="L305" s="489">
        <f>SUM(L301:L304)</f>
        <v>0</v>
      </c>
      <c r="M305" s="513"/>
      <c r="N305" s="489">
        <f>SUM(N301:N304)</f>
        <v>0</v>
      </c>
      <c r="O305" s="484"/>
      <c r="P305" s="485"/>
    </row>
    <row r="306" spans="1:16" s="31" customFormat="1" ht="18" customHeight="1">
      <c r="A306" s="32" t="str">
        <f>CONCATENATE(C306,D306)</f>
        <v>제9장,정보제어.보안설비-감시보안설비-CCTV시스템</v>
      </c>
      <c r="B306" s="506"/>
      <c r="C306" s="644" t="s">
        <v>572</v>
      </c>
      <c r="D306" s="646"/>
      <c r="E306" s="491"/>
      <c r="F306" s="514"/>
      <c r="G306" s="497"/>
      <c r="H306" s="505"/>
      <c r="I306" s="514"/>
      <c r="J306" s="497"/>
      <c r="K306" s="497"/>
      <c r="L306" s="497"/>
      <c r="M306" s="514"/>
      <c r="N306" s="497"/>
      <c r="O306" s="514"/>
      <c r="P306" s="485"/>
    </row>
    <row r="307" spans="1:16" s="259" customFormat="1" ht="18" customHeight="1">
      <c r="A307" s="178"/>
      <c r="B307" s="233"/>
      <c r="C307" s="233"/>
      <c r="D307" s="262"/>
      <c r="E307" s="263"/>
      <c r="F307" s="301"/>
      <c r="G307" s="232"/>
      <c r="H307" s="302"/>
      <c r="I307" s="303"/>
      <c r="J307" s="302"/>
      <c r="K307" s="221"/>
      <c r="L307" s="302"/>
      <c r="M307" s="303"/>
      <c r="N307" s="302"/>
      <c r="O307" s="304"/>
      <c r="P307" s="246"/>
    </row>
    <row r="308" spans="1:16" s="259" customFormat="1" ht="18" customHeight="1">
      <c r="A308" s="178"/>
      <c r="B308" s="233"/>
      <c r="C308" s="233"/>
      <c r="D308" s="262"/>
      <c r="E308" s="263"/>
      <c r="F308" s="264"/>
      <c r="G308" s="265"/>
      <c r="H308" s="250"/>
      <c r="I308" s="266"/>
      <c r="J308" s="250"/>
      <c r="K308" s="250"/>
      <c r="L308" s="250"/>
      <c r="M308" s="250"/>
      <c r="N308" s="250"/>
      <c r="O308" s="261"/>
      <c r="P308" s="246"/>
    </row>
    <row r="309" spans="1:16" s="259" customFormat="1" ht="18" customHeight="1">
      <c r="A309" s="178"/>
      <c r="B309" s="233"/>
      <c r="C309" s="233"/>
      <c r="D309" s="262"/>
      <c r="E309" s="263"/>
      <c r="F309" s="264"/>
      <c r="G309" s="265"/>
      <c r="H309" s="250"/>
      <c r="I309" s="266"/>
      <c r="J309" s="250"/>
      <c r="K309" s="250"/>
      <c r="L309" s="250"/>
      <c r="M309" s="250"/>
      <c r="N309" s="250"/>
      <c r="O309" s="261"/>
      <c r="P309" s="246"/>
    </row>
    <row r="310" spans="1:16" s="259" customFormat="1" ht="18" customHeight="1">
      <c r="A310" s="178"/>
      <c r="B310" s="233"/>
      <c r="C310" s="233"/>
      <c r="D310" s="262"/>
      <c r="E310" s="263"/>
      <c r="F310" s="264"/>
      <c r="G310" s="265"/>
      <c r="H310" s="250"/>
      <c r="I310" s="266"/>
      <c r="J310" s="250"/>
      <c r="K310" s="250"/>
      <c r="L310" s="250"/>
      <c r="M310" s="250"/>
      <c r="N310" s="250"/>
      <c r="O310" s="261"/>
      <c r="P310" s="246"/>
    </row>
    <row r="311" spans="1:16" s="259" customFormat="1" ht="18" customHeight="1">
      <c r="A311" s="178"/>
      <c r="B311" s="233"/>
      <c r="C311" s="233"/>
      <c r="D311" s="262"/>
      <c r="E311" s="263"/>
      <c r="F311" s="264"/>
      <c r="G311" s="265"/>
      <c r="H311" s="250"/>
      <c r="I311" s="266"/>
      <c r="J311" s="250"/>
      <c r="K311" s="250"/>
      <c r="L311" s="250"/>
      <c r="M311" s="250"/>
      <c r="N311" s="250"/>
      <c r="O311" s="261"/>
      <c r="P311" s="246"/>
    </row>
  </sheetData>
  <mergeCells count="21">
    <mergeCell ref="D45:H45"/>
    <mergeCell ref="D46:H46"/>
    <mergeCell ref="D47:H47"/>
    <mergeCell ref="C306:D306"/>
    <mergeCell ref="D36:H36"/>
    <mergeCell ref="C273:D273"/>
    <mergeCell ref="D69:H69"/>
    <mergeCell ref="D70:H70"/>
    <mergeCell ref="D71:H71"/>
    <mergeCell ref="D58:H58"/>
    <mergeCell ref="B1:O1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</mergeCells>
  <phoneticPr fontId="14" type="noConversion"/>
  <printOptions horizontalCentered="1"/>
  <pageMargins left="0.51181102362204722" right="0.55118110236220474" top="0.74803149606299213" bottom="0.59055118110236227" header="0.19685039370078741" footer="0.19685039370078741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view="pageBreakPreview" topLeftCell="B1" zoomScale="90" zoomScaleSheetLayoutView="90" workbookViewId="0">
      <pane ySplit="4" topLeftCell="A20" activePane="bottomLeft" state="frozen"/>
      <selection activeCell="B93" sqref="A93:XFD93"/>
      <selection pane="bottomLeft" activeCell="H6" sqref="H5:H131"/>
    </sheetView>
  </sheetViews>
  <sheetFormatPr defaultColWidth="8.88671875" defaultRowHeight="11.25"/>
  <cols>
    <col min="1" max="1" width="7.77734375" style="27" hidden="1" customWidth="1"/>
    <col min="2" max="2" width="9.21875" style="27" customWidth="1"/>
    <col min="3" max="3" width="17.33203125" style="27" customWidth="1"/>
    <col min="4" max="7" width="11.33203125" style="27" customWidth="1"/>
    <col min="8" max="8" width="11.33203125" style="28" customWidth="1"/>
    <col min="9" max="9" width="10.109375" style="27" customWidth="1"/>
    <col min="10" max="11" width="8.88671875" style="27" customWidth="1"/>
    <col min="12" max="16384" width="8.88671875" style="27"/>
  </cols>
  <sheetData>
    <row r="1" spans="1:11" s="26" customFormat="1" ht="30" customHeight="1">
      <c r="B1" s="648" t="s">
        <v>486</v>
      </c>
      <c r="C1" s="648"/>
      <c r="D1" s="648"/>
      <c r="E1" s="648"/>
      <c r="F1" s="648"/>
      <c r="G1" s="648"/>
      <c r="H1" s="648"/>
      <c r="I1" s="648"/>
    </row>
    <row r="2" spans="1:11" ht="15" customHeight="1">
      <c r="I2" s="29" t="s">
        <v>487</v>
      </c>
      <c r="J2" s="26"/>
    </row>
    <row r="3" spans="1:11" ht="15" customHeight="1">
      <c r="B3" s="649" t="s">
        <v>488</v>
      </c>
      <c r="C3" s="651" t="s">
        <v>252</v>
      </c>
      <c r="D3" s="653" t="s">
        <v>489</v>
      </c>
      <c r="E3" s="654"/>
      <c r="F3" s="655"/>
      <c r="G3" s="443" t="s">
        <v>156</v>
      </c>
      <c r="H3" s="656" t="s">
        <v>490</v>
      </c>
      <c r="I3" s="658" t="s">
        <v>491</v>
      </c>
      <c r="J3" s="26"/>
      <c r="K3" s="131" t="s">
        <v>220</v>
      </c>
    </row>
    <row r="4" spans="1:11" ht="15" customHeight="1">
      <c r="B4" s="650"/>
      <c r="C4" s="652"/>
      <c r="D4" s="444" t="s">
        <v>132</v>
      </c>
      <c r="E4" s="445" t="s">
        <v>133</v>
      </c>
      <c r="F4" s="445" t="s">
        <v>134</v>
      </c>
      <c r="G4" s="445" t="s">
        <v>492</v>
      </c>
      <c r="H4" s="657"/>
      <c r="I4" s="659"/>
      <c r="J4" s="26"/>
      <c r="K4" s="136">
        <v>1</v>
      </c>
    </row>
    <row r="5" spans="1:11" ht="20.100000000000001" customHeight="1">
      <c r="A5" s="30" t="str">
        <f>CONCATENATE(C5)</f>
        <v>작업반장</v>
      </c>
      <c r="B5" s="446">
        <v>1001</v>
      </c>
      <c r="C5" s="447" t="s">
        <v>111</v>
      </c>
      <c r="D5" s="448">
        <v>180013</v>
      </c>
      <c r="E5" s="449"/>
      <c r="F5" s="449"/>
      <c r="G5" s="449">
        <f>SUM(D5:F5)</f>
        <v>180013</v>
      </c>
      <c r="H5" s="450"/>
      <c r="I5" s="451"/>
      <c r="J5" s="26"/>
    </row>
    <row r="6" spans="1:11" ht="20.100000000000001" customHeight="1">
      <c r="A6" s="30" t="str">
        <f t="shared" ref="A6:A69" si="0">CONCATENATE(C6)</f>
        <v>보통인부</v>
      </c>
      <c r="B6" s="452">
        <v>1002</v>
      </c>
      <c r="C6" s="453" t="s">
        <v>110</v>
      </c>
      <c r="D6" s="454">
        <v>141096</v>
      </c>
      <c r="E6" s="455"/>
      <c r="F6" s="455"/>
      <c r="G6" s="455">
        <f t="shared" ref="G6:G69" si="1">SUM(D6:F6)</f>
        <v>141096</v>
      </c>
      <c r="H6" s="456"/>
      <c r="I6" s="457"/>
      <c r="J6" s="26"/>
    </row>
    <row r="7" spans="1:11" ht="20.100000000000001" customHeight="1">
      <c r="A7" s="30" t="str">
        <f t="shared" si="0"/>
        <v>특별인부</v>
      </c>
      <c r="B7" s="452">
        <v>1003</v>
      </c>
      <c r="C7" s="453" t="s">
        <v>50</v>
      </c>
      <c r="D7" s="454">
        <v>179203</v>
      </c>
      <c r="E7" s="455"/>
      <c r="F7" s="455"/>
      <c r="G7" s="455">
        <f t="shared" si="1"/>
        <v>179203</v>
      </c>
      <c r="H7" s="456"/>
      <c r="I7" s="457"/>
      <c r="J7" s="26"/>
    </row>
    <row r="8" spans="1:11" ht="20.100000000000001" customHeight="1">
      <c r="A8" s="30" t="str">
        <f t="shared" si="0"/>
        <v>조력공</v>
      </c>
      <c r="B8" s="452">
        <v>1004</v>
      </c>
      <c r="C8" s="453" t="s">
        <v>53</v>
      </c>
      <c r="D8" s="454">
        <v>152740</v>
      </c>
      <c r="E8" s="455"/>
      <c r="F8" s="455"/>
      <c r="G8" s="455">
        <f t="shared" si="1"/>
        <v>152740</v>
      </c>
      <c r="H8" s="456"/>
      <c r="I8" s="457"/>
      <c r="J8" s="26"/>
    </row>
    <row r="9" spans="1:11" ht="20.100000000000001" customHeight="1">
      <c r="A9" s="30" t="str">
        <f t="shared" si="0"/>
        <v>제도사</v>
      </c>
      <c r="B9" s="452">
        <v>1005</v>
      </c>
      <c r="C9" s="453" t="s">
        <v>92</v>
      </c>
      <c r="D9" s="454">
        <v>186251</v>
      </c>
      <c r="E9" s="455"/>
      <c r="F9" s="455"/>
      <c r="G9" s="455">
        <f t="shared" si="1"/>
        <v>186251</v>
      </c>
      <c r="H9" s="456"/>
      <c r="I9" s="457"/>
      <c r="J9" s="26"/>
    </row>
    <row r="10" spans="1:11" ht="20.100000000000001" customHeight="1">
      <c r="A10" s="30" t="str">
        <f t="shared" si="0"/>
        <v>비계공</v>
      </c>
      <c r="B10" s="452">
        <v>1006</v>
      </c>
      <c r="C10" s="453" t="s">
        <v>59</v>
      </c>
      <c r="D10" s="454">
        <v>247977</v>
      </c>
      <c r="E10" s="455"/>
      <c r="F10" s="455"/>
      <c r="G10" s="455">
        <f t="shared" si="1"/>
        <v>247977</v>
      </c>
      <c r="H10" s="456"/>
      <c r="I10" s="457"/>
      <c r="J10" s="26"/>
    </row>
    <row r="11" spans="1:11" ht="20.100000000000001" customHeight="1">
      <c r="A11" s="30" t="str">
        <f t="shared" si="0"/>
        <v>형틀목공</v>
      </c>
      <c r="B11" s="452">
        <v>1007</v>
      </c>
      <c r="C11" s="453" t="s">
        <v>63</v>
      </c>
      <c r="D11" s="454">
        <v>226280</v>
      </c>
      <c r="E11" s="455"/>
      <c r="F11" s="455"/>
      <c r="G11" s="455">
        <f t="shared" si="1"/>
        <v>226280</v>
      </c>
      <c r="H11" s="456"/>
      <c r="I11" s="457"/>
      <c r="J11" s="26"/>
    </row>
    <row r="12" spans="1:11" ht="20.100000000000001" customHeight="1">
      <c r="A12" s="30" t="str">
        <f t="shared" si="0"/>
        <v>철근공</v>
      </c>
      <c r="B12" s="452">
        <v>1008</v>
      </c>
      <c r="C12" s="453" t="s">
        <v>67</v>
      </c>
      <c r="D12" s="454">
        <v>228896</v>
      </c>
      <c r="E12" s="455"/>
      <c r="F12" s="455"/>
      <c r="G12" s="455">
        <f t="shared" si="1"/>
        <v>228896</v>
      </c>
      <c r="H12" s="456"/>
      <c r="I12" s="457"/>
    </row>
    <row r="13" spans="1:11" ht="20.100000000000001" customHeight="1">
      <c r="A13" s="30" t="str">
        <f t="shared" si="0"/>
        <v>철공</v>
      </c>
      <c r="B13" s="452">
        <v>1009</v>
      </c>
      <c r="C13" s="453" t="s">
        <v>71</v>
      </c>
      <c r="D13" s="454">
        <v>200155</v>
      </c>
      <c r="E13" s="455"/>
      <c r="F13" s="455"/>
      <c r="G13" s="455">
        <f t="shared" si="1"/>
        <v>200155</v>
      </c>
      <c r="H13" s="456"/>
      <c r="I13" s="457"/>
    </row>
    <row r="14" spans="1:11" ht="20.100000000000001" customHeight="1">
      <c r="A14" s="30" t="str">
        <f t="shared" si="0"/>
        <v>철판공</v>
      </c>
      <c r="B14" s="452">
        <v>1010</v>
      </c>
      <c r="C14" s="453" t="s">
        <v>74</v>
      </c>
      <c r="D14" s="454">
        <v>181604</v>
      </c>
      <c r="E14" s="455"/>
      <c r="F14" s="455"/>
      <c r="G14" s="455">
        <f t="shared" si="1"/>
        <v>181604</v>
      </c>
      <c r="H14" s="456"/>
      <c r="I14" s="457"/>
    </row>
    <row r="15" spans="1:11" ht="20.100000000000001" customHeight="1">
      <c r="A15" s="30" t="str">
        <f t="shared" si="0"/>
        <v>철골공</v>
      </c>
      <c r="B15" s="452">
        <v>1011</v>
      </c>
      <c r="C15" s="453" t="s">
        <v>21</v>
      </c>
      <c r="D15" s="454">
        <v>205246</v>
      </c>
      <c r="E15" s="455"/>
      <c r="F15" s="455"/>
      <c r="G15" s="455">
        <f t="shared" si="1"/>
        <v>205246</v>
      </c>
      <c r="H15" s="456"/>
      <c r="I15" s="457"/>
    </row>
    <row r="16" spans="1:11" ht="20.100000000000001" customHeight="1">
      <c r="A16" s="30" t="str">
        <f t="shared" si="0"/>
        <v>용접공</v>
      </c>
      <c r="B16" s="452">
        <v>1012</v>
      </c>
      <c r="C16" s="453" t="s">
        <v>135</v>
      </c>
      <c r="D16" s="454">
        <v>225966</v>
      </c>
      <c r="E16" s="455"/>
      <c r="F16" s="455"/>
      <c r="G16" s="455">
        <f t="shared" si="1"/>
        <v>225966</v>
      </c>
      <c r="H16" s="456"/>
      <c r="I16" s="457"/>
    </row>
    <row r="17" spans="1:9" ht="18.75" customHeight="1">
      <c r="A17" s="30" t="str">
        <f t="shared" si="0"/>
        <v>콘크리트공</v>
      </c>
      <c r="B17" s="452">
        <v>1013</v>
      </c>
      <c r="C17" s="453" t="s">
        <v>27</v>
      </c>
      <c r="D17" s="454">
        <v>215145</v>
      </c>
      <c r="E17" s="455"/>
      <c r="F17" s="455"/>
      <c r="G17" s="455">
        <f t="shared" si="1"/>
        <v>215145</v>
      </c>
      <c r="H17" s="456"/>
      <c r="I17" s="457"/>
    </row>
    <row r="18" spans="1:9" ht="18.75" customHeight="1">
      <c r="A18" s="30" t="str">
        <f t="shared" si="0"/>
        <v>보링공</v>
      </c>
      <c r="B18" s="452">
        <v>1014</v>
      </c>
      <c r="C18" s="453" t="s">
        <v>128</v>
      </c>
      <c r="D18" s="454">
        <v>191340</v>
      </c>
      <c r="E18" s="455"/>
      <c r="F18" s="455"/>
      <c r="G18" s="455">
        <f t="shared" si="1"/>
        <v>191340</v>
      </c>
      <c r="H18" s="456"/>
      <c r="I18" s="457"/>
    </row>
    <row r="19" spans="1:9" ht="18.75" customHeight="1">
      <c r="A19" s="30" t="str">
        <f t="shared" si="0"/>
        <v>착암공</v>
      </c>
      <c r="B19" s="452">
        <v>1015</v>
      </c>
      <c r="C19" s="453" t="s">
        <v>34</v>
      </c>
      <c r="D19" s="454">
        <v>173250</v>
      </c>
      <c r="E19" s="455"/>
      <c r="F19" s="455"/>
      <c r="G19" s="455">
        <f t="shared" si="1"/>
        <v>173250</v>
      </c>
      <c r="H19" s="456"/>
      <c r="I19" s="457" t="s">
        <v>480</v>
      </c>
    </row>
    <row r="20" spans="1:9" ht="18.75" customHeight="1">
      <c r="A20" s="30" t="str">
        <f t="shared" si="0"/>
        <v>화약취급공</v>
      </c>
      <c r="B20" s="452">
        <v>1016</v>
      </c>
      <c r="C20" s="453" t="s">
        <v>37</v>
      </c>
      <c r="D20" s="454">
        <v>206294</v>
      </c>
      <c r="E20" s="455"/>
      <c r="F20" s="455"/>
      <c r="G20" s="455">
        <f t="shared" si="1"/>
        <v>206294</v>
      </c>
      <c r="H20" s="456"/>
      <c r="I20" s="457"/>
    </row>
    <row r="21" spans="1:9" ht="18.75" customHeight="1">
      <c r="A21" s="30" t="str">
        <f t="shared" si="0"/>
        <v>할석공</v>
      </c>
      <c r="B21" s="452">
        <v>1017</v>
      </c>
      <c r="C21" s="453" t="s">
        <v>41</v>
      </c>
      <c r="D21" s="454">
        <v>189028</v>
      </c>
      <c r="E21" s="455"/>
      <c r="F21" s="455"/>
      <c r="G21" s="455">
        <f t="shared" si="1"/>
        <v>189028</v>
      </c>
      <c r="H21" s="456"/>
      <c r="I21" s="457"/>
    </row>
    <row r="22" spans="1:9" ht="18.75" customHeight="1">
      <c r="A22" s="30" t="str">
        <f t="shared" si="0"/>
        <v>포설공</v>
      </c>
      <c r="B22" s="452">
        <v>1018</v>
      </c>
      <c r="C22" s="453" t="s">
        <v>76</v>
      </c>
      <c r="D22" s="454">
        <v>172935</v>
      </c>
      <c r="E22" s="455"/>
      <c r="F22" s="455"/>
      <c r="G22" s="455">
        <f t="shared" si="1"/>
        <v>172935</v>
      </c>
      <c r="H22" s="456"/>
      <c r="I22" s="457" t="s">
        <v>480</v>
      </c>
    </row>
    <row r="23" spans="1:9" ht="18.75" customHeight="1">
      <c r="A23" s="30" t="str">
        <f t="shared" si="0"/>
        <v>포장공</v>
      </c>
      <c r="B23" s="452">
        <v>1019</v>
      </c>
      <c r="C23" s="453" t="s">
        <v>97</v>
      </c>
      <c r="D23" s="454">
        <v>212761</v>
      </c>
      <c r="E23" s="455"/>
      <c r="F23" s="455"/>
      <c r="G23" s="455">
        <f t="shared" si="1"/>
        <v>212761</v>
      </c>
      <c r="H23" s="456"/>
      <c r="I23" s="457"/>
    </row>
    <row r="24" spans="1:9" ht="18.75" customHeight="1">
      <c r="A24" s="30" t="str">
        <f t="shared" si="0"/>
        <v>잠수부</v>
      </c>
      <c r="B24" s="452">
        <v>1020</v>
      </c>
      <c r="C24" s="453" t="s">
        <v>101</v>
      </c>
      <c r="D24" s="454">
        <v>285645</v>
      </c>
      <c r="E24" s="455"/>
      <c r="F24" s="455"/>
      <c r="G24" s="455">
        <f t="shared" si="1"/>
        <v>285645</v>
      </c>
      <c r="H24" s="456"/>
      <c r="I24" s="457" t="s">
        <v>480</v>
      </c>
    </row>
    <row r="25" spans="1:9" ht="18.75" customHeight="1">
      <c r="A25" s="30" t="str">
        <f t="shared" si="0"/>
        <v>조적공</v>
      </c>
      <c r="B25" s="452">
        <v>1021</v>
      </c>
      <c r="C25" s="453" t="s">
        <v>105</v>
      </c>
      <c r="D25" s="454">
        <v>217664</v>
      </c>
      <c r="E25" s="455"/>
      <c r="F25" s="455"/>
      <c r="G25" s="455">
        <f t="shared" si="1"/>
        <v>217664</v>
      </c>
      <c r="H25" s="456"/>
      <c r="I25" s="457"/>
    </row>
    <row r="26" spans="1:9" ht="18.75" customHeight="1">
      <c r="A26" s="30" t="str">
        <f t="shared" si="0"/>
        <v>견출공</v>
      </c>
      <c r="B26" s="452">
        <v>1022</v>
      </c>
      <c r="C26" s="453" t="s">
        <v>113</v>
      </c>
      <c r="D26" s="454">
        <v>199735</v>
      </c>
      <c r="E26" s="455"/>
      <c r="F26" s="455"/>
      <c r="G26" s="455">
        <f t="shared" si="1"/>
        <v>199735</v>
      </c>
      <c r="H26" s="456"/>
      <c r="I26" s="457"/>
    </row>
    <row r="27" spans="1:9" ht="18.75" customHeight="1">
      <c r="A27" s="30" t="str">
        <f t="shared" si="0"/>
        <v>건축목공</v>
      </c>
      <c r="B27" s="452">
        <v>1023</v>
      </c>
      <c r="C27" s="453" t="s">
        <v>117</v>
      </c>
      <c r="D27" s="454">
        <v>224657</v>
      </c>
      <c r="E27" s="455"/>
      <c r="F27" s="455"/>
      <c r="G27" s="455">
        <f t="shared" si="1"/>
        <v>224657</v>
      </c>
      <c r="H27" s="456"/>
      <c r="I27" s="457"/>
    </row>
    <row r="28" spans="1:9" ht="18.75" customHeight="1">
      <c r="A28" s="30" t="str">
        <f t="shared" si="0"/>
        <v>창호공</v>
      </c>
      <c r="B28" s="452">
        <v>1024</v>
      </c>
      <c r="C28" s="453" t="s">
        <v>121</v>
      </c>
      <c r="D28" s="454">
        <v>217409</v>
      </c>
      <c r="E28" s="455"/>
      <c r="F28" s="455"/>
      <c r="G28" s="455">
        <f t="shared" si="1"/>
        <v>217409</v>
      </c>
      <c r="H28" s="456"/>
      <c r="I28" s="457"/>
    </row>
    <row r="29" spans="1:9" ht="18.75" customHeight="1">
      <c r="A29" s="30" t="str">
        <f t="shared" si="0"/>
        <v>유리공</v>
      </c>
      <c r="B29" s="452">
        <v>1025</v>
      </c>
      <c r="C29" s="453" t="s">
        <v>78</v>
      </c>
      <c r="D29" s="454">
        <v>205044</v>
      </c>
      <c r="E29" s="455"/>
      <c r="F29" s="455"/>
      <c r="G29" s="455">
        <f t="shared" si="1"/>
        <v>205044</v>
      </c>
      <c r="H29" s="456"/>
      <c r="I29" s="457"/>
    </row>
    <row r="30" spans="1:9" ht="18.75" customHeight="1">
      <c r="A30" s="30" t="str">
        <f t="shared" si="0"/>
        <v>방수공</v>
      </c>
      <c r="B30" s="452">
        <v>1026</v>
      </c>
      <c r="C30" s="453" t="s">
        <v>82</v>
      </c>
      <c r="D30" s="454">
        <v>174334</v>
      </c>
      <c r="E30" s="455"/>
      <c r="F30" s="455"/>
      <c r="G30" s="455">
        <f t="shared" si="1"/>
        <v>174334</v>
      </c>
      <c r="H30" s="456"/>
      <c r="I30" s="457"/>
    </row>
    <row r="31" spans="1:9" ht="18.75" customHeight="1">
      <c r="A31" s="30" t="str">
        <f t="shared" si="0"/>
        <v>미장공</v>
      </c>
      <c r="B31" s="452">
        <v>1027</v>
      </c>
      <c r="C31" s="453" t="s">
        <v>86</v>
      </c>
      <c r="D31" s="454">
        <v>228423</v>
      </c>
      <c r="E31" s="455"/>
      <c r="F31" s="455"/>
      <c r="G31" s="455">
        <f t="shared" si="1"/>
        <v>228423</v>
      </c>
      <c r="H31" s="456"/>
      <c r="I31" s="457"/>
    </row>
    <row r="32" spans="1:9" ht="18.75" customHeight="1">
      <c r="A32" s="30" t="str">
        <f t="shared" si="0"/>
        <v>타일공</v>
      </c>
      <c r="B32" s="452">
        <v>1028</v>
      </c>
      <c r="C32" s="453" t="s">
        <v>400</v>
      </c>
      <c r="D32" s="454">
        <v>230160</v>
      </c>
      <c r="E32" s="455"/>
      <c r="F32" s="455"/>
      <c r="G32" s="455">
        <f t="shared" si="1"/>
        <v>230160</v>
      </c>
      <c r="H32" s="456"/>
      <c r="I32" s="457"/>
    </row>
    <row r="33" spans="1:9" ht="18.75" customHeight="1">
      <c r="A33" s="30" t="str">
        <f t="shared" si="0"/>
        <v>도장공</v>
      </c>
      <c r="B33" s="452">
        <v>1029</v>
      </c>
      <c r="C33" s="453" t="s">
        <v>401</v>
      </c>
      <c r="D33" s="454">
        <v>213676</v>
      </c>
      <c r="E33" s="455"/>
      <c r="F33" s="455"/>
      <c r="G33" s="455">
        <f t="shared" si="1"/>
        <v>213676</v>
      </c>
      <c r="H33" s="456"/>
      <c r="I33" s="457"/>
    </row>
    <row r="34" spans="1:9" ht="18.75" customHeight="1">
      <c r="A34" s="30" t="str">
        <f t="shared" si="0"/>
        <v>내장공</v>
      </c>
      <c r="B34" s="452">
        <v>1030</v>
      </c>
      <c r="C34" s="453" t="s">
        <v>402</v>
      </c>
      <c r="D34" s="454">
        <v>206253</v>
      </c>
      <c r="E34" s="455"/>
      <c r="F34" s="455"/>
      <c r="G34" s="455">
        <f t="shared" si="1"/>
        <v>206253</v>
      </c>
      <c r="H34" s="456"/>
      <c r="I34" s="457"/>
    </row>
    <row r="35" spans="1:9" ht="18.75" customHeight="1">
      <c r="A35" s="30" t="str">
        <f>CONCATENATE(C35)</f>
        <v>도배공</v>
      </c>
      <c r="B35" s="452">
        <v>1031</v>
      </c>
      <c r="C35" s="453" t="s">
        <v>44</v>
      </c>
      <c r="D35" s="454">
        <v>185814</v>
      </c>
      <c r="E35" s="455"/>
      <c r="F35" s="455"/>
      <c r="G35" s="455">
        <f t="shared" si="1"/>
        <v>185814</v>
      </c>
      <c r="H35" s="456"/>
      <c r="I35" s="457"/>
    </row>
    <row r="36" spans="1:9" ht="18.75" customHeight="1">
      <c r="A36" s="30" t="str">
        <f t="shared" si="0"/>
        <v>연마공</v>
      </c>
      <c r="B36" s="452">
        <v>1032</v>
      </c>
      <c r="C36" s="453" t="s">
        <v>47</v>
      </c>
      <c r="D36" s="454" t="s">
        <v>137</v>
      </c>
      <c r="E36" s="455"/>
      <c r="F36" s="455"/>
      <c r="G36" s="455">
        <f t="shared" si="1"/>
        <v>0</v>
      </c>
      <c r="H36" s="456"/>
      <c r="I36" s="457" t="s">
        <v>481</v>
      </c>
    </row>
    <row r="37" spans="1:9" ht="18.75" customHeight="1">
      <c r="A37" s="30" t="str">
        <f t="shared" si="0"/>
        <v>석공</v>
      </c>
      <c r="B37" s="452">
        <v>1033</v>
      </c>
      <c r="C37" s="453" t="s">
        <v>51</v>
      </c>
      <c r="D37" s="454">
        <v>212629</v>
      </c>
      <c r="E37" s="455"/>
      <c r="F37" s="455"/>
      <c r="G37" s="455">
        <f t="shared" si="1"/>
        <v>212629</v>
      </c>
      <c r="H37" s="456"/>
      <c r="I37" s="457"/>
    </row>
    <row r="38" spans="1:9" ht="18.75" customHeight="1">
      <c r="A38" s="30" t="str">
        <f t="shared" si="0"/>
        <v>줄눈공</v>
      </c>
      <c r="B38" s="452">
        <v>1034</v>
      </c>
      <c r="C38" s="453" t="s">
        <v>54</v>
      </c>
      <c r="D38" s="454">
        <v>169920</v>
      </c>
      <c r="E38" s="455"/>
      <c r="F38" s="455"/>
      <c r="G38" s="455">
        <f t="shared" si="1"/>
        <v>169920</v>
      </c>
      <c r="H38" s="456"/>
      <c r="I38" s="457"/>
    </row>
    <row r="39" spans="1:9" ht="18.75" customHeight="1">
      <c r="A39" s="30" t="str">
        <f t="shared" si="0"/>
        <v>판넬조립공</v>
      </c>
      <c r="B39" s="452">
        <v>1035</v>
      </c>
      <c r="C39" s="453" t="s">
        <v>56</v>
      </c>
      <c r="D39" s="454">
        <v>186646</v>
      </c>
      <c r="E39" s="455"/>
      <c r="F39" s="455"/>
      <c r="G39" s="455">
        <f t="shared" si="1"/>
        <v>186646</v>
      </c>
      <c r="H39" s="456"/>
      <c r="I39" s="457"/>
    </row>
    <row r="40" spans="1:9" ht="18.75" customHeight="1">
      <c r="A40" s="30" t="str">
        <f t="shared" si="0"/>
        <v>지붕잇기공</v>
      </c>
      <c r="B40" s="452">
        <v>1036</v>
      </c>
      <c r="C40" s="453" t="s">
        <v>60</v>
      </c>
      <c r="D40" s="454">
        <v>181305</v>
      </c>
      <c r="E40" s="455"/>
      <c r="F40" s="455"/>
      <c r="G40" s="455">
        <f t="shared" si="1"/>
        <v>181305</v>
      </c>
      <c r="H40" s="456"/>
      <c r="I40" s="457" t="s">
        <v>480</v>
      </c>
    </row>
    <row r="41" spans="1:9" ht="18.75" customHeight="1">
      <c r="A41" s="30" t="str">
        <f t="shared" si="0"/>
        <v>벌목부</v>
      </c>
      <c r="B41" s="452">
        <v>1037</v>
      </c>
      <c r="C41" s="453" t="s">
        <v>64</v>
      </c>
      <c r="D41" s="454">
        <v>200000</v>
      </c>
      <c r="E41" s="455"/>
      <c r="F41" s="455"/>
      <c r="G41" s="455">
        <f t="shared" si="1"/>
        <v>200000</v>
      </c>
      <c r="H41" s="456"/>
      <c r="I41" s="457" t="s">
        <v>480</v>
      </c>
    </row>
    <row r="42" spans="1:9" ht="18.75" customHeight="1">
      <c r="A42" s="30" t="str">
        <f t="shared" si="0"/>
        <v>조경공</v>
      </c>
      <c r="B42" s="452">
        <v>1038</v>
      </c>
      <c r="C42" s="453" t="s">
        <v>68</v>
      </c>
      <c r="D42" s="454">
        <v>181378</v>
      </c>
      <c r="E42" s="455"/>
      <c r="F42" s="455"/>
      <c r="G42" s="455">
        <f t="shared" si="1"/>
        <v>181378</v>
      </c>
      <c r="H42" s="456"/>
      <c r="I42" s="457"/>
    </row>
    <row r="43" spans="1:9" ht="18.75" customHeight="1">
      <c r="A43" s="30" t="str">
        <f t="shared" si="0"/>
        <v>배관공</v>
      </c>
      <c r="B43" s="452">
        <v>1039</v>
      </c>
      <c r="C43" s="453" t="s">
        <v>1</v>
      </c>
      <c r="D43" s="454">
        <v>201852</v>
      </c>
      <c r="E43" s="455"/>
      <c r="F43" s="455"/>
      <c r="G43" s="455">
        <f t="shared" si="1"/>
        <v>201852</v>
      </c>
      <c r="H43" s="456"/>
      <c r="I43" s="457"/>
    </row>
    <row r="44" spans="1:9" ht="18.75" customHeight="1">
      <c r="A44" s="30" t="str">
        <f t="shared" si="0"/>
        <v>배관공(수도)</v>
      </c>
      <c r="B44" s="452">
        <v>1040</v>
      </c>
      <c r="C44" s="453" t="s">
        <v>403</v>
      </c>
      <c r="D44" s="454">
        <v>205381</v>
      </c>
      <c r="E44" s="455"/>
      <c r="F44" s="455"/>
      <c r="G44" s="455">
        <f t="shared" si="1"/>
        <v>205381</v>
      </c>
      <c r="H44" s="456"/>
      <c r="I44" s="457"/>
    </row>
    <row r="45" spans="1:9" ht="18.75" customHeight="1">
      <c r="A45" s="30" t="str">
        <f t="shared" si="0"/>
        <v>보일러공</v>
      </c>
      <c r="B45" s="452">
        <v>1041</v>
      </c>
      <c r="C45" s="453" t="s">
        <v>127</v>
      </c>
      <c r="D45" s="454">
        <v>190000</v>
      </c>
      <c r="E45" s="455"/>
      <c r="F45" s="455"/>
      <c r="G45" s="455">
        <f t="shared" si="1"/>
        <v>190000</v>
      </c>
      <c r="H45" s="456"/>
      <c r="I45" s="457" t="s">
        <v>480</v>
      </c>
    </row>
    <row r="46" spans="1:9" ht="18.75" customHeight="1">
      <c r="A46" s="30" t="str">
        <f t="shared" si="0"/>
        <v>위생공</v>
      </c>
      <c r="B46" s="452">
        <v>1042</v>
      </c>
      <c r="C46" s="453" t="s">
        <v>24</v>
      </c>
      <c r="D46" s="454">
        <v>193773</v>
      </c>
      <c r="E46" s="455"/>
      <c r="F46" s="455"/>
      <c r="G46" s="455">
        <f t="shared" si="1"/>
        <v>193773</v>
      </c>
      <c r="H46" s="456"/>
      <c r="I46" s="457"/>
    </row>
    <row r="47" spans="1:9" ht="18.75" customHeight="1">
      <c r="A47" s="30" t="str">
        <f t="shared" si="0"/>
        <v>덕트공</v>
      </c>
      <c r="B47" s="452">
        <v>1043</v>
      </c>
      <c r="C47" s="453" t="s">
        <v>28</v>
      </c>
      <c r="D47" s="454">
        <v>181676</v>
      </c>
      <c r="E47" s="455"/>
      <c r="F47" s="455"/>
      <c r="G47" s="455">
        <f t="shared" si="1"/>
        <v>181676</v>
      </c>
      <c r="H47" s="456"/>
      <c r="I47" s="457"/>
    </row>
    <row r="48" spans="1:9" ht="18.75" customHeight="1">
      <c r="A48" s="30" t="str">
        <f t="shared" si="0"/>
        <v>보온공</v>
      </c>
      <c r="B48" s="452">
        <v>1044</v>
      </c>
      <c r="C48" s="453" t="s">
        <v>31</v>
      </c>
      <c r="D48" s="454">
        <v>184244</v>
      </c>
      <c r="E48" s="455"/>
      <c r="F48" s="455"/>
      <c r="G48" s="455">
        <f t="shared" si="1"/>
        <v>184244</v>
      </c>
      <c r="H48" s="456"/>
      <c r="I48" s="457"/>
    </row>
    <row r="49" spans="1:9" ht="18.75" customHeight="1">
      <c r="A49" s="30" t="str">
        <f t="shared" si="0"/>
        <v>인력운반공</v>
      </c>
      <c r="B49" s="452">
        <v>1045</v>
      </c>
      <c r="C49" s="453" t="s">
        <v>35</v>
      </c>
      <c r="D49" s="454">
        <v>152601</v>
      </c>
      <c r="E49" s="455"/>
      <c r="F49" s="455"/>
      <c r="G49" s="455">
        <f t="shared" si="1"/>
        <v>152601</v>
      </c>
      <c r="H49" s="456"/>
      <c r="I49" s="457"/>
    </row>
    <row r="50" spans="1:9" ht="18.75" customHeight="1">
      <c r="A50" s="30" t="str">
        <f t="shared" si="0"/>
        <v>궤도공</v>
      </c>
      <c r="B50" s="452">
        <v>1046</v>
      </c>
      <c r="C50" s="453" t="s">
        <v>38</v>
      </c>
      <c r="D50" s="454">
        <v>163911</v>
      </c>
      <c r="E50" s="455"/>
      <c r="F50" s="455"/>
      <c r="G50" s="455">
        <f t="shared" si="1"/>
        <v>163911</v>
      </c>
      <c r="H50" s="456"/>
      <c r="I50" s="457" t="s">
        <v>480</v>
      </c>
    </row>
    <row r="51" spans="1:9" ht="18.75" customHeight="1">
      <c r="A51" s="30" t="str">
        <f t="shared" si="0"/>
        <v>건설기계조장</v>
      </c>
      <c r="B51" s="452">
        <v>1047</v>
      </c>
      <c r="C51" s="453" t="s">
        <v>42</v>
      </c>
      <c r="D51" s="454">
        <v>162226</v>
      </c>
      <c r="E51" s="458"/>
      <c r="F51" s="458"/>
      <c r="G51" s="455">
        <f t="shared" si="1"/>
        <v>162226</v>
      </c>
      <c r="H51" s="456"/>
      <c r="I51" s="457" t="s">
        <v>480</v>
      </c>
    </row>
    <row r="52" spans="1:9" ht="18.75" customHeight="1">
      <c r="A52" s="30" t="str">
        <f t="shared" si="0"/>
        <v>건설기계운전사</v>
      </c>
      <c r="B52" s="452">
        <v>1048</v>
      </c>
      <c r="C52" s="453" t="s">
        <v>94</v>
      </c>
      <c r="D52" s="454">
        <v>212637</v>
      </c>
      <c r="E52" s="458"/>
      <c r="F52" s="458"/>
      <c r="G52" s="455">
        <f t="shared" si="1"/>
        <v>212637</v>
      </c>
      <c r="H52" s="456"/>
      <c r="I52" s="457"/>
    </row>
    <row r="53" spans="1:9" ht="18.75" customHeight="1">
      <c r="A53" s="30" t="str">
        <f t="shared" si="0"/>
        <v>화물차운전사</v>
      </c>
      <c r="B53" s="452">
        <v>1049</v>
      </c>
      <c r="C53" s="453" t="s">
        <v>98</v>
      </c>
      <c r="D53" s="454">
        <v>173879</v>
      </c>
      <c r="E53" s="455"/>
      <c r="F53" s="455"/>
      <c r="G53" s="455">
        <f t="shared" si="1"/>
        <v>173879</v>
      </c>
      <c r="H53" s="456"/>
      <c r="I53" s="457"/>
    </row>
    <row r="54" spans="1:9" ht="18.75" customHeight="1">
      <c r="A54" s="30" t="str">
        <f t="shared" si="0"/>
        <v>일반기계운전사</v>
      </c>
      <c r="B54" s="452">
        <v>1050</v>
      </c>
      <c r="C54" s="453" t="s">
        <v>102</v>
      </c>
      <c r="D54" s="454">
        <v>137143</v>
      </c>
      <c r="E54" s="455"/>
      <c r="F54" s="455"/>
      <c r="G54" s="455">
        <f t="shared" si="1"/>
        <v>137143</v>
      </c>
      <c r="H54" s="456"/>
      <c r="I54" s="457" t="s">
        <v>480</v>
      </c>
    </row>
    <row r="55" spans="1:9" ht="18.75" customHeight="1">
      <c r="A55" s="30" t="str">
        <f t="shared" si="0"/>
        <v>기계설비공</v>
      </c>
      <c r="B55" s="452">
        <v>1051</v>
      </c>
      <c r="C55" s="453" t="s">
        <v>106</v>
      </c>
      <c r="D55" s="454">
        <v>190522</v>
      </c>
      <c r="E55" s="455"/>
      <c r="F55" s="455"/>
      <c r="G55" s="455">
        <f t="shared" si="1"/>
        <v>190522</v>
      </c>
      <c r="H55" s="456"/>
      <c r="I55" s="457"/>
    </row>
    <row r="56" spans="1:9" ht="18.75" customHeight="1">
      <c r="A56" s="30" t="str">
        <f t="shared" si="0"/>
        <v>준설선선장</v>
      </c>
      <c r="B56" s="452">
        <v>1052</v>
      </c>
      <c r="C56" s="453" t="s">
        <v>114</v>
      </c>
      <c r="D56" s="454" t="s">
        <v>137</v>
      </c>
      <c r="E56" s="455"/>
      <c r="F56" s="455"/>
      <c r="G56" s="455">
        <f t="shared" si="1"/>
        <v>0</v>
      </c>
      <c r="H56" s="456"/>
      <c r="I56" s="457" t="s">
        <v>481</v>
      </c>
    </row>
    <row r="57" spans="1:9" ht="18.75" customHeight="1">
      <c r="A57" s="30" t="str">
        <f t="shared" si="0"/>
        <v>준설선기관사</v>
      </c>
      <c r="B57" s="452">
        <v>1053</v>
      </c>
      <c r="C57" s="453" t="s">
        <v>118</v>
      </c>
      <c r="D57" s="454" t="s">
        <v>406</v>
      </c>
      <c r="E57" s="455"/>
      <c r="F57" s="455"/>
      <c r="G57" s="455">
        <f t="shared" si="1"/>
        <v>0</v>
      </c>
      <c r="H57" s="456"/>
      <c r="I57" s="457" t="s">
        <v>481</v>
      </c>
    </row>
    <row r="58" spans="1:9" ht="18.75" customHeight="1">
      <c r="A58" s="30" t="str">
        <f t="shared" si="0"/>
        <v>준설선운전사</v>
      </c>
      <c r="B58" s="452">
        <v>1054</v>
      </c>
      <c r="C58" s="453" t="s">
        <v>122</v>
      </c>
      <c r="D58" s="454" t="s">
        <v>406</v>
      </c>
      <c r="E58" s="455"/>
      <c r="F58" s="455"/>
      <c r="G58" s="455">
        <f t="shared" si="1"/>
        <v>0</v>
      </c>
      <c r="H58" s="456"/>
      <c r="I58" s="457" t="s">
        <v>481</v>
      </c>
    </row>
    <row r="59" spans="1:9" ht="18.75" customHeight="1">
      <c r="A59" s="30" t="str">
        <f t="shared" si="0"/>
        <v>선원</v>
      </c>
      <c r="B59" s="452">
        <v>1055</v>
      </c>
      <c r="C59" s="453" t="s">
        <v>79</v>
      </c>
      <c r="D59" s="454" t="s">
        <v>406</v>
      </c>
      <c r="E59" s="455"/>
      <c r="F59" s="455"/>
      <c r="G59" s="455">
        <f t="shared" si="1"/>
        <v>0</v>
      </c>
      <c r="H59" s="456"/>
      <c r="I59" s="457" t="s">
        <v>481</v>
      </c>
    </row>
    <row r="60" spans="1:9" ht="18.75" customHeight="1">
      <c r="A60" s="30" t="str">
        <f t="shared" si="0"/>
        <v>플랜트배관공</v>
      </c>
      <c r="B60" s="452">
        <v>1056</v>
      </c>
      <c r="C60" s="453" t="s">
        <v>83</v>
      </c>
      <c r="D60" s="454">
        <v>266618</v>
      </c>
      <c r="E60" s="455"/>
      <c r="F60" s="455"/>
      <c r="G60" s="455">
        <f t="shared" si="1"/>
        <v>266618</v>
      </c>
      <c r="H60" s="456"/>
      <c r="I60" s="457"/>
    </row>
    <row r="61" spans="1:9" ht="18.75" customHeight="1">
      <c r="A61" s="30" t="str">
        <f t="shared" si="0"/>
        <v>플랜트제관공</v>
      </c>
      <c r="B61" s="452">
        <v>1057</v>
      </c>
      <c r="C61" s="453" t="s">
        <v>87</v>
      </c>
      <c r="D61" s="454">
        <v>208513</v>
      </c>
      <c r="E61" s="455"/>
      <c r="F61" s="455"/>
      <c r="G61" s="455">
        <f t="shared" si="1"/>
        <v>208513</v>
      </c>
      <c r="H61" s="456"/>
      <c r="I61" s="457" t="s">
        <v>480</v>
      </c>
    </row>
    <row r="62" spans="1:9" ht="18.75" customHeight="1">
      <c r="A62" s="30" t="str">
        <f t="shared" si="0"/>
        <v>플랜트용접공</v>
      </c>
      <c r="B62" s="452">
        <v>1058</v>
      </c>
      <c r="C62" s="453" t="s">
        <v>90</v>
      </c>
      <c r="D62" s="454">
        <v>238423</v>
      </c>
      <c r="E62" s="455"/>
      <c r="F62" s="455"/>
      <c r="G62" s="455">
        <f t="shared" si="1"/>
        <v>238423</v>
      </c>
      <c r="H62" s="456"/>
      <c r="I62" s="457"/>
    </row>
    <row r="63" spans="1:9" ht="18.75" customHeight="1">
      <c r="A63" s="30" t="str">
        <f t="shared" si="0"/>
        <v>플랜트특수용접공</v>
      </c>
      <c r="B63" s="452">
        <v>1059</v>
      </c>
      <c r="C63" s="453" t="s">
        <v>13</v>
      </c>
      <c r="D63" s="454">
        <v>285714</v>
      </c>
      <c r="E63" s="455"/>
      <c r="F63" s="455"/>
      <c r="G63" s="455">
        <f t="shared" si="1"/>
        <v>285714</v>
      </c>
      <c r="H63" s="456"/>
      <c r="I63" s="457" t="s">
        <v>480</v>
      </c>
    </row>
    <row r="64" spans="1:9" ht="18.75" customHeight="1">
      <c r="A64" s="30" t="str">
        <f t="shared" si="0"/>
        <v>플랜트기계설치공</v>
      </c>
      <c r="B64" s="452">
        <v>1060</v>
      </c>
      <c r="C64" s="453" t="s">
        <v>15</v>
      </c>
      <c r="D64" s="454">
        <v>217415</v>
      </c>
      <c r="E64" s="455"/>
      <c r="F64" s="455"/>
      <c r="G64" s="455">
        <f t="shared" si="1"/>
        <v>217415</v>
      </c>
      <c r="H64" s="456"/>
      <c r="I64" s="457"/>
    </row>
    <row r="65" spans="1:9" ht="18.75" customHeight="1">
      <c r="A65" s="30" t="str">
        <f t="shared" si="0"/>
        <v>플랜트특별인부</v>
      </c>
      <c r="B65" s="452">
        <v>1061</v>
      </c>
      <c r="C65" s="453" t="s">
        <v>45</v>
      </c>
      <c r="D65" s="454">
        <v>176704</v>
      </c>
      <c r="E65" s="458"/>
      <c r="F65" s="458"/>
      <c r="G65" s="455">
        <f t="shared" si="1"/>
        <v>176704</v>
      </c>
      <c r="H65" s="456"/>
      <c r="I65" s="457"/>
    </row>
    <row r="66" spans="1:9" ht="18.75" customHeight="1">
      <c r="A66" s="30" t="str">
        <f t="shared" si="0"/>
        <v>플랜트케이블전공</v>
      </c>
      <c r="B66" s="452">
        <v>1062</v>
      </c>
      <c r="C66" s="453" t="s">
        <v>48</v>
      </c>
      <c r="D66" s="454">
        <v>274707</v>
      </c>
      <c r="E66" s="455"/>
      <c r="F66" s="455"/>
      <c r="G66" s="455">
        <f t="shared" si="1"/>
        <v>274707</v>
      </c>
      <c r="H66" s="456"/>
      <c r="I66" s="457"/>
    </row>
    <row r="67" spans="1:9" ht="18.75" customHeight="1">
      <c r="A67" s="30" t="str">
        <f t="shared" si="0"/>
        <v>플랜트계장공</v>
      </c>
      <c r="B67" s="452">
        <v>1063</v>
      </c>
      <c r="C67" s="453" t="s">
        <v>52</v>
      </c>
      <c r="D67" s="454">
        <v>196381</v>
      </c>
      <c r="E67" s="455"/>
      <c r="F67" s="455"/>
      <c r="G67" s="455">
        <f t="shared" si="1"/>
        <v>196381</v>
      </c>
      <c r="H67" s="456"/>
      <c r="I67" s="457" t="s">
        <v>480</v>
      </c>
    </row>
    <row r="68" spans="1:9" ht="18.75" customHeight="1">
      <c r="A68" s="30" t="str">
        <f t="shared" si="0"/>
        <v>플랜트덕트공</v>
      </c>
      <c r="B68" s="452">
        <v>1064</v>
      </c>
      <c r="C68" s="453" t="s">
        <v>55</v>
      </c>
      <c r="D68" s="454">
        <v>183708</v>
      </c>
      <c r="E68" s="455"/>
      <c r="F68" s="455"/>
      <c r="G68" s="455">
        <f t="shared" si="1"/>
        <v>183708</v>
      </c>
      <c r="H68" s="456"/>
      <c r="I68" s="457" t="s">
        <v>480</v>
      </c>
    </row>
    <row r="69" spans="1:9" ht="18.75" customHeight="1">
      <c r="A69" s="30" t="str">
        <f t="shared" si="0"/>
        <v>플랜트보온공</v>
      </c>
      <c r="B69" s="452">
        <v>1065</v>
      </c>
      <c r="C69" s="453" t="s">
        <v>57</v>
      </c>
      <c r="D69" s="454">
        <v>219868</v>
      </c>
      <c r="E69" s="455"/>
      <c r="F69" s="455"/>
      <c r="G69" s="455">
        <f t="shared" si="1"/>
        <v>219868</v>
      </c>
      <c r="H69" s="456"/>
      <c r="I69" s="457"/>
    </row>
    <row r="70" spans="1:9" ht="18.75" customHeight="1">
      <c r="A70" s="30" t="str">
        <f t="shared" ref="A70:A131" si="2">CONCATENATE(C70)</f>
        <v>제철축로공</v>
      </c>
      <c r="B70" s="452">
        <v>1066</v>
      </c>
      <c r="C70" s="453" t="s">
        <v>61</v>
      </c>
      <c r="D70" s="454">
        <v>260000</v>
      </c>
      <c r="E70" s="455"/>
      <c r="F70" s="455"/>
      <c r="G70" s="455">
        <f t="shared" ref="G70:G131" si="3">SUM(D70:F70)</f>
        <v>260000</v>
      </c>
      <c r="H70" s="456"/>
      <c r="I70" s="457" t="s">
        <v>480</v>
      </c>
    </row>
    <row r="71" spans="1:9" ht="18.75" customHeight="1">
      <c r="A71" s="30" t="str">
        <f t="shared" si="2"/>
        <v>비파괴시험공</v>
      </c>
      <c r="B71" s="452">
        <v>1067</v>
      </c>
      <c r="C71" s="453" t="s">
        <v>65</v>
      </c>
      <c r="D71" s="454">
        <v>227625</v>
      </c>
      <c r="E71" s="455"/>
      <c r="F71" s="455"/>
      <c r="G71" s="455">
        <f t="shared" si="3"/>
        <v>227625</v>
      </c>
      <c r="H71" s="456"/>
      <c r="I71" s="457"/>
    </row>
    <row r="72" spans="1:9" ht="18.75" customHeight="1">
      <c r="A72" s="30" t="str">
        <f t="shared" si="2"/>
        <v>특급품질관리원</v>
      </c>
      <c r="B72" s="452">
        <v>1068</v>
      </c>
      <c r="C72" s="453" t="s">
        <v>69</v>
      </c>
      <c r="D72" s="454">
        <v>182441</v>
      </c>
      <c r="E72" s="455"/>
      <c r="F72" s="455"/>
      <c r="G72" s="455">
        <f t="shared" si="3"/>
        <v>182441</v>
      </c>
      <c r="H72" s="456"/>
      <c r="I72" s="457" t="s">
        <v>480</v>
      </c>
    </row>
    <row r="73" spans="1:9" ht="18.75" customHeight="1">
      <c r="A73" s="30" t="str">
        <f t="shared" si="2"/>
        <v>고급품질관리원</v>
      </c>
      <c r="B73" s="452">
        <v>1069</v>
      </c>
      <c r="C73" s="453" t="s">
        <v>72</v>
      </c>
      <c r="D73" s="454">
        <v>175386</v>
      </c>
      <c r="E73" s="455"/>
      <c r="F73" s="455"/>
      <c r="G73" s="455">
        <f t="shared" si="3"/>
        <v>175386</v>
      </c>
      <c r="H73" s="456"/>
      <c r="I73" s="457" t="s">
        <v>480</v>
      </c>
    </row>
    <row r="74" spans="1:9" ht="18.75" customHeight="1">
      <c r="A74" s="30" t="str">
        <f t="shared" si="2"/>
        <v>중급품질관리원</v>
      </c>
      <c r="B74" s="452">
        <v>1070</v>
      </c>
      <c r="C74" s="453" t="s">
        <v>19</v>
      </c>
      <c r="D74" s="454">
        <v>160900</v>
      </c>
      <c r="E74" s="455"/>
      <c r="F74" s="455"/>
      <c r="G74" s="455">
        <f t="shared" si="3"/>
        <v>160900</v>
      </c>
      <c r="H74" s="456"/>
      <c r="I74" s="457" t="s">
        <v>480</v>
      </c>
    </row>
    <row r="75" spans="1:9" ht="18.75" customHeight="1">
      <c r="A75" s="30" t="str">
        <f t="shared" si="2"/>
        <v>초급품질관리원</v>
      </c>
      <c r="B75" s="452">
        <v>1071</v>
      </c>
      <c r="C75" s="453" t="s">
        <v>22</v>
      </c>
      <c r="D75" s="454">
        <v>136668</v>
      </c>
      <c r="E75" s="455"/>
      <c r="F75" s="455"/>
      <c r="G75" s="455">
        <f t="shared" si="3"/>
        <v>136668</v>
      </c>
      <c r="H75" s="456"/>
      <c r="I75" s="457" t="s">
        <v>480</v>
      </c>
    </row>
    <row r="76" spans="1:9" ht="18.75" customHeight="1">
      <c r="A76" s="30" t="str">
        <f t="shared" si="2"/>
        <v>지적기사</v>
      </c>
      <c r="B76" s="452">
        <v>1072</v>
      </c>
      <c r="C76" s="453" t="s">
        <v>25</v>
      </c>
      <c r="D76" s="454">
        <v>248325</v>
      </c>
      <c r="E76" s="455"/>
      <c r="F76" s="455"/>
      <c r="G76" s="455">
        <f t="shared" si="3"/>
        <v>248325</v>
      </c>
      <c r="H76" s="456"/>
      <c r="I76" s="457"/>
    </row>
    <row r="77" spans="1:9" ht="18.75" customHeight="1">
      <c r="A77" s="30" t="str">
        <f t="shared" si="2"/>
        <v>지적산업기사</v>
      </c>
      <c r="B77" s="452">
        <v>1073</v>
      </c>
      <c r="C77" s="453" t="s">
        <v>29</v>
      </c>
      <c r="D77" s="454">
        <v>211956</v>
      </c>
      <c r="E77" s="455"/>
      <c r="F77" s="455"/>
      <c r="G77" s="455">
        <f t="shared" si="3"/>
        <v>211956</v>
      </c>
      <c r="H77" s="456"/>
      <c r="I77" s="457"/>
    </row>
    <row r="78" spans="1:9" ht="18.75" customHeight="1">
      <c r="A78" s="30" t="str">
        <f t="shared" si="2"/>
        <v>지적기능사</v>
      </c>
      <c r="B78" s="452">
        <v>1074</v>
      </c>
      <c r="C78" s="453" t="s">
        <v>32</v>
      </c>
      <c r="D78" s="454">
        <v>172575</v>
      </c>
      <c r="E78" s="455"/>
      <c r="F78" s="455"/>
      <c r="G78" s="455">
        <f t="shared" si="3"/>
        <v>172575</v>
      </c>
      <c r="H78" s="456"/>
      <c r="I78" s="457"/>
    </row>
    <row r="79" spans="1:9" ht="18.75" customHeight="1">
      <c r="A79" s="30" t="str">
        <f t="shared" si="2"/>
        <v>내선전공</v>
      </c>
      <c r="B79" s="452">
        <v>1075</v>
      </c>
      <c r="C79" s="453" t="s">
        <v>93</v>
      </c>
      <c r="D79" s="454">
        <v>242731</v>
      </c>
      <c r="E79" s="455"/>
      <c r="F79" s="455"/>
      <c r="G79" s="455">
        <f t="shared" si="3"/>
        <v>242731</v>
      </c>
      <c r="H79" s="456"/>
      <c r="I79" s="457"/>
    </row>
    <row r="80" spans="1:9" ht="18.75" customHeight="1">
      <c r="A80" s="30" t="str">
        <f t="shared" si="2"/>
        <v>특고압케이블전공</v>
      </c>
      <c r="B80" s="452">
        <v>1076</v>
      </c>
      <c r="C80" s="453" t="s">
        <v>39</v>
      </c>
      <c r="D80" s="454">
        <v>371737</v>
      </c>
      <c r="E80" s="455"/>
      <c r="F80" s="455"/>
      <c r="G80" s="455">
        <f t="shared" si="3"/>
        <v>371737</v>
      </c>
      <c r="H80" s="456"/>
      <c r="I80" s="457"/>
    </row>
    <row r="81" spans="1:9" ht="18.75" customHeight="1">
      <c r="A81" s="30" t="str">
        <f t="shared" si="2"/>
        <v>고압케이블전공</v>
      </c>
      <c r="B81" s="452">
        <v>1077</v>
      </c>
      <c r="C81" s="453" t="s">
        <v>43</v>
      </c>
      <c r="D81" s="454">
        <v>313970</v>
      </c>
      <c r="E81" s="455"/>
      <c r="F81" s="455"/>
      <c r="G81" s="455">
        <f t="shared" si="3"/>
        <v>313970</v>
      </c>
      <c r="H81" s="456"/>
      <c r="I81" s="457"/>
    </row>
    <row r="82" spans="1:9" ht="18.75" customHeight="1">
      <c r="A82" s="30" t="str">
        <f t="shared" si="2"/>
        <v>저압케이블전공</v>
      </c>
      <c r="B82" s="452">
        <v>1078</v>
      </c>
      <c r="C82" s="453" t="s">
        <v>95</v>
      </c>
      <c r="D82" s="454">
        <v>254661</v>
      </c>
      <c r="E82" s="455"/>
      <c r="F82" s="455"/>
      <c r="G82" s="455">
        <f t="shared" si="3"/>
        <v>254661</v>
      </c>
      <c r="H82" s="456"/>
      <c r="I82" s="457"/>
    </row>
    <row r="83" spans="1:9" ht="18.75" customHeight="1">
      <c r="A83" s="30" t="str">
        <f t="shared" si="2"/>
        <v>송전전공</v>
      </c>
      <c r="B83" s="452">
        <v>1079</v>
      </c>
      <c r="C83" s="453" t="s">
        <v>99</v>
      </c>
      <c r="D83" s="454">
        <v>458124</v>
      </c>
      <c r="E83" s="455"/>
      <c r="F83" s="455"/>
      <c r="G83" s="455">
        <f t="shared" si="3"/>
        <v>458124</v>
      </c>
      <c r="H83" s="456"/>
      <c r="I83" s="457"/>
    </row>
    <row r="84" spans="1:9" ht="18.75" customHeight="1">
      <c r="A84" s="30" t="str">
        <f t="shared" si="2"/>
        <v>송전활선전공</v>
      </c>
      <c r="B84" s="452">
        <v>1080</v>
      </c>
      <c r="C84" s="453" t="s">
        <v>103</v>
      </c>
      <c r="D84" s="454">
        <v>501102</v>
      </c>
      <c r="E84" s="455"/>
      <c r="F84" s="455"/>
      <c r="G84" s="455">
        <f t="shared" si="3"/>
        <v>501102</v>
      </c>
      <c r="H84" s="456"/>
      <c r="I84" s="457"/>
    </row>
    <row r="85" spans="1:9" ht="18.75" customHeight="1">
      <c r="A85" s="30" t="str">
        <f t="shared" si="2"/>
        <v>배전전공</v>
      </c>
      <c r="B85" s="452">
        <v>1081</v>
      </c>
      <c r="C85" s="453" t="s">
        <v>107</v>
      </c>
      <c r="D85" s="454">
        <v>361209</v>
      </c>
      <c r="E85" s="455"/>
      <c r="F85" s="455"/>
      <c r="G85" s="455">
        <f t="shared" si="3"/>
        <v>361209</v>
      </c>
      <c r="H85" s="456"/>
      <c r="I85" s="457"/>
    </row>
    <row r="86" spans="1:9" ht="18.75" customHeight="1">
      <c r="A86" s="30" t="str">
        <f t="shared" si="2"/>
        <v>배전활선전공</v>
      </c>
      <c r="B86" s="452">
        <v>1082</v>
      </c>
      <c r="C86" s="453" t="s">
        <v>115</v>
      </c>
      <c r="D86" s="454">
        <v>472721</v>
      </c>
      <c r="E86" s="455"/>
      <c r="F86" s="455"/>
      <c r="G86" s="455">
        <f t="shared" si="3"/>
        <v>472721</v>
      </c>
      <c r="H86" s="456"/>
      <c r="I86" s="457"/>
    </row>
    <row r="87" spans="1:9" ht="18.75" customHeight="1">
      <c r="A87" s="30" t="str">
        <f t="shared" si="2"/>
        <v>플랜트전공</v>
      </c>
      <c r="B87" s="452">
        <v>1083</v>
      </c>
      <c r="C87" s="453" t="s">
        <v>119</v>
      </c>
      <c r="D87" s="454">
        <v>216250</v>
      </c>
      <c r="E87" s="455"/>
      <c r="F87" s="455"/>
      <c r="G87" s="455">
        <f t="shared" si="3"/>
        <v>216250</v>
      </c>
      <c r="H87" s="456"/>
      <c r="I87" s="457"/>
    </row>
    <row r="88" spans="1:9" ht="18.75" customHeight="1">
      <c r="A88" s="30" t="str">
        <f t="shared" si="2"/>
        <v>계장공</v>
      </c>
      <c r="B88" s="452">
        <v>1084</v>
      </c>
      <c r="C88" s="453" t="s">
        <v>123</v>
      </c>
      <c r="D88" s="454">
        <v>245687</v>
      </c>
      <c r="E88" s="455"/>
      <c r="F88" s="455"/>
      <c r="G88" s="455">
        <f t="shared" si="3"/>
        <v>245687</v>
      </c>
      <c r="H88" s="456"/>
      <c r="I88" s="457"/>
    </row>
    <row r="89" spans="1:9" ht="18.75" customHeight="1">
      <c r="A89" s="30" t="str">
        <f t="shared" si="2"/>
        <v>철도신호공</v>
      </c>
      <c r="B89" s="452">
        <v>1085</v>
      </c>
      <c r="C89" s="453" t="s">
        <v>80</v>
      </c>
      <c r="D89" s="454">
        <v>254765</v>
      </c>
      <c r="E89" s="455"/>
      <c r="F89" s="455"/>
      <c r="G89" s="455">
        <f t="shared" si="3"/>
        <v>254765</v>
      </c>
      <c r="H89" s="456"/>
      <c r="I89" s="457"/>
    </row>
    <row r="90" spans="1:9" ht="18.75" customHeight="1">
      <c r="A90" s="30" t="str">
        <f t="shared" si="2"/>
        <v>통신내선공</v>
      </c>
      <c r="B90" s="452">
        <v>1086</v>
      </c>
      <c r="C90" s="453" t="s">
        <v>84</v>
      </c>
      <c r="D90" s="454">
        <v>224251</v>
      </c>
      <c r="E90" s="455"/>
      <c r="F90" s="455"/>
      <c r="G90" s="455">
        <f t="shared" si="3"/>
        <v>224251</v>
      </c>
      <c r="H90" s="456"/>
      <c r="I90" s="457"/>
    </row>
    <row r="91" spans="1:9" ht="18.75" customHeight="1">
      <c r="A91" s="30" t="str">
        <f t="shared" si="2"/>
        <v>통신설비공</v>
      </c>
      <c r="B91" s="452">
        <v>1087</v>
      </c>
      <c r="C91" s="453" t="s">
        <v>88</v>
      </c>
      <c r="D91" s="454">
        <v>245619</v>
      </c>
      <c r="E91" s="455"/>
      <c r="F91" s="455"/>
      <c r="G91" s="455">
        <f t="shared" si="3"/>
        <v>245619</v>
      </c>
      <c r="H91" s="456"/>
      <c r="I91" s="457"/>
    </row>
    <row r="92" spans="1:9" ht="18.75" customHeight="1">
      <c r="A92" s="30" t="str">
        <f t="shared" si="2"/>
        <v>통신외선공</v>
      </c>
      <c r="B92" s="452">
        <v>1088</v>
      </c>
      <c r="C92" s="453" t="s">
        <v>91</v>
      </c>
      <c r="D92" s="454">
        <v>319849</v>
      </c>
      <c r="E92" s="455"/>
      <c r="F92" s="455"/>
      <c r="G92" s="455">
        <f t="shared" si="3"/>
        <v>319849</v>
      </c>
      <c r="H92" s="456"/>
      <c r="I92" s="457"/>
    </row>
    <row r="93" spans="1:9" ht="18.75" customHeight="1">
      <c r="A93" s="30" t="str">
        <f t="shared" si="2"/>
        <v>통신케이블공</v>
      </c>
      <c r="B93" s="452">
        <v>1089</v>
      </c>
      <c r="C93" s="453" t="s">
        <v>14</v>
      </c>
      <c r="D93" s="454">
        <v>339623</v>
      </c>
      <c r="E93" s="455"/>
      <c r="F93" s="455"/>
      <c r="G93" s="455">
        <f t="shared" si="3"/>
        <v>339623</v>
      </c>
      <c r="H93" s="456"/>
      <c r="I93" s="457"/>
    </row>
    <row r="94" spans="1:9" ht="18.75" customHeight="1">
      <c r="A94" s="30" t="str">
        <f t="shared" si="2"/>
        <v>무선안테나공</v>
      </c>
      <c r="B94" s="452">
        <v>1090</v>
      </c>
      <c r="C94" s="453" t="s">
        <v>16</v>
      </c>
      <c r="D94" s="454">
        <v>273520</v>
      </c>
      <c r="E94" s="455"/>
      <c r="F94" s="455"/>
      <c r="G94" s="455">
        <f t="shared" si="3"/>
        <v>273520</v>
      </c>
      <c r="H94" s="456"/>
      <c r="I94" s="457"/>
    </row>
    <row r="95" spans="1:9" ht="18.75" customHeight="1">
      <c r="A95" s="30" t="str">
        <f t="shared" si="2"/>
        <v>석면해체공</v>
      </c>
      <c r="B95" s="452">
        <v>1091</v>
      </c>
      <c r="C95" s="453" t="s">
        <v>46</v>
      </c>
      <c r="D95" s="454">
        <v>184615</v>
      </c>
      <c r="E95" s="455"/>
      <c r="F95" s="455"/>
      <c r="G95" s="455">
        <f t="shared" si="3"/>
        <v>184615</v>
      </c>
      <c r="H95" s="456"/>
      <c r="I95" s="457" t="s">
        <v>480</v>
      </c>
    </row>
    <row r="96" spans="1:9" ht="17.25" customHeight="1">
      <c r="A96" s="30" t="str">
        <f t="shared" si="2"/>
        <v>광케이블설치사</v>
      </c>
      <c r="B96" s="452">
        <v>2001</v>
      </c>
      <c r="C96" s="453" t="s">
        <v>49</v>
      </c>
      <c r="D96" s="454">
        <v>360206</v>
      </c>
      <c r="E96" s="455"/>
      <c r="F96" s="455"/>
      <c r="G96" s="455">
        <f t="shared" si="3"/>
        <v>360206</v>
      </c>
      <c r="H96" s="456"/>
      <c r="I96" s="457"/>
    </row>
    <row r="97" spans="1:9" ht="17.25" customHeight="1">
      <c r="A97" s="30" t="str">
        <f t="shared" si="2"/>
        <v>H/W시험사</v>
      </c>
      <c r="B97" s="452">
        <v>2002</v>
      </c>
      <c r="C97" s="453" t="s">
        <v>404</v>
      </c>
      <c r="D97" s="454">
        <v>330411</v>
      </c>
      <c r="E97" s="455"/>
      <c r="F97" s="455"/>
      <c r="G97" s="455">
        <f t="shared" si="3"/>
        <v>330411</v>
      </c>
      <c r="H97" s="456"/>
      <c r="I97" s="457"/>
    </row>
    <row r="98" spans="1:9" ht="17.25" customHeight="1">
      <c r="A98" s="30" t="str">
        <f t="shared" si="2"/>
        <v>S/W시험사</v>
      </c>
      <c r="B98" s="452">
        <v>2003</v>
      </c>
      <c r="C98" s="453" t="s">
        <v>405</v>
      </c>
      <c r="D98" s="454">
        <v>354793</v>
      </c>
      <c r="E98" s="455"/>
      <c r="F98" s="455"/>
      <c r="G98" s="455">
        <f t="shared" si="3"/>
        <v>354793</v>
      </c>
      <c r="H98" s="456"/>
      <c r="I98" s="457"/>
    </row>
    <row r="99" spans="1:9" ht="17.25" customHeight="1">
      <c r="A99" s="30" t="str">
        <f t="shared" si="2"/>
        <v>도편수</v>
      </c>
      <c r="B99" s="452">
        <v>3001</v>
      </c>
      <c r="C99" s="453" t="s">
        <v>58</v>
      </c>
      <c r="D99" s="454">
        <v>421053</v>
      </c>
      <c r="E99" s="455"/>
      <c r="F99" s="455"/>
      <c r="G99" s="455">
        <f t="shared" si="3"/>
        <v>421053</v>
      </c>
      <c r="H99" s="456"/>
      <c r="I99" s="457" t="s">
        <v>480</v>
      </c>
    </row>
    <row r="100" spans="1:9" ht="17.25" customHeight="1">
      <c r="A100" s="30" t="str">
        <f t="shared" si="2"/>
        <v>드잡이공</v>
      </c>
      <c r="B100" s="452">
        <v>3002</v>
      </c>
      <c r="C100" s="453" t="s">
        <v>62</v>
      </c>
      <c r="D100" s="454" t="s">
        <v>137</v>
      </c>
      <c r="E100" s="455"/>
      <c r="F100" s="455"/>
      <c r="G100" s="455">
        <f t="shared" si="3"/>
        <v>0</v>
      </c>
      <c r="H100" s="456"/>
      <c r="I100" s="457" t="s">
        <v>481</v>
      </c>
    </row>
    <row r="101" spans="1:9" ht="17.25" customHeight="1">
      <c r="A101" s="30" t="str">
        <f t="shared" si="2"/>
        <v>한식목공</v>
      </c>
      <c r="B101" s="452">
        <v>3003</v>
      </c>
      <c r="C101" s="453" t="s">
        <v>66</v>
      </c>
      <c r="D101" s="454">
        <v>246346</v>
      </c>
      <c r="E101" s="455"/>
      <c r="F101" s="455"/>
      <c r="G101" s="455">
        <f t="shared" si="3"/>
        <v>246346</v>
      </c>
      <c r="H101" s="456"/>
      <c r="I101" s="457"/>
    </row>
    <row r="102" spans="1:9" ht="17.25" customHeight="1">
      <c r="A102" s="30" t="str">
        <f t="shared" si="2"/>
        <v>한식목공조공</v>
      </c>
      <c r="B102" s="452">
        <v>3004</v>
      </c>
      <c r="C102" s="453" t="s">
        <v>70</v>
      </c>
      <c r="D102" s="454">
        <v>202105</v>
      </c>
      <c r="E102" s="455"/>
      <c r="F102" s="455"/>
      <c r="G102" s="455">
        <f t="shared" si="3"/>
        <v>202105</v>
      </c>
      <c r="H102" s="456"/>
      <c r="I102" s="457" t="s">
        <v>480</v>
      </c>
    </row>
    <row r="103" spans="1:9" ht="17.25" customHeight="1">
      <c r="A103" s="30" t="str">
        <f t="shared" si="2"/>
        <v>한식석공</v>
      </c>
      <c r="B103" s="452">
        <v>3005</v>
      </c>
      <c r="C103" s="453" t="s">
        <v>73</v>
      </c>
      <c r="D103" s="454">
        <v>324939</v>
      </c>
      <c r="E103" s="455"/>
      <c r="F103" s="455"/>
      <c r="G103" s="455">
        <f t="shared" si="3"/>
        <v>324939</v>
      </c>
      <c r="H103" s="456"/>
      <c r="I103" s="457"/>
    </row>
    <row r="104" spans="1:9" ht="17.25" customHeight="1">
      <c r="A104" s="30" t="str">
        <f t="shared" si="2"/>
        <v>한식미장공</v>
      </c>
      <c r="B104" s="452">
        <v>3006</v>
      </c>
      <c r="C104" s="453" t="s">
        <v>20</v>
      </c>
      <c r="D104" s="454">
        <v>246667</v>
      </c>
      <c r="E104" s="455"/>
      <c r="F104" s="455"/>
      <c r="G104" s="455">
        <f t="shared" si="3"/>
        <v>246667</v>
      </c>
      <c r="H104" s="456"/>
      <c r="I104" s="457" t="s">
        <v>480</v>
      </c>
    </row>
    <row r="105" spans="1:9" ht="17.25" customHeight="1">
      <c r="A105" s="30" t="str">
        <f t="shared" si="2"/>
        <v>한식와공</v>
      </c>
      <c r="B105" s="452">
        <v>3007</v>
      </c>
      <c r="C105" s="453" t="s">
        <v>23</v>
      </c>
      <c r="D105" s="454">
        <v>290026</v>
      </c>
      <c r="E105" s="455"/>
      <c r="F105" s="455"/>
      <c r="G105" s="455">
        <f t="shared" si="3"/>
        <v>290026</v>
      </c>
      <c r="H105" s="456"/>
      <c r="I105" s="457" t="s">
        <v>480</v>
      </c>
    </row>
    <row r="106" spans="1:9" ht="17.25" customHeight="1">
      <c r="A106" s="30" t="str">
        <f t="shared" si="2"/>
        <v>한식와공조공</v>
      </c>
      <c r="B106" s="452">
        <v>3008</v>
      </c>
      <c r="C106" s="453" t="s">
        <v>26</v>
      </c>
      <c r="D106" s="454">
        <v>227495</v>
      </c>
      <c r="E106" s="455"/>
      <c r="F106" s="455"/>
      <c r="G106" s="455">
        <f t="shared" si="3"/>
        <v>227495</v>
      </c>
      <c r="H106" s="456"/>
      <c r="I106" s="457" t="s">
        <v>480</v>
      </c>
    </row>
    <row r="107" spans="1:9" ht="17.25" customHeight="1">
      <c r="A107" s="30" t="str">
        <f t="shared" si="2"/>
        <v>목조각공</v>
      </c>
      <c r="B107" s="452">
        <v>3009</v>
      </c>
      <c r="C107" s="453" t="s">
        <v>30</v>
      </c>
      <c r="D107" s="454">
        <v>245000</v>
      </c>
      <c r="E107" s="455"/>
      <c r="F107" s="455"/>
      <c r="G107" s="455">
        <f t="shared" si="3"/>
        <v>245000</v>
      </c>
      <c r="H107" s="456"/>
      <c r="I107" s="457" t="s">
        <v>480</v>
      </c>
    </row>
    <row r="108" spans="1:9" ht="17.25" customHeight="1">
      <c r="A108" s="30" t="str">
        <f t="shared" si="2"/>
        <v>석조각공</v>
      </c>
      <c r="B108" s="452">
        <v>3010</v>
      </c>
      <c r="C108" s="453" t="s">
        <v>33</v>
      </c>
      <c r="D108" s="454" t="s">
        <v>406</v>
      </c>
      <c r="E108" s="455"/>
      <c r="F108" s="455"/>
      <c r="G108" s="455">
        <f t="shared" si="3"/>
        <v>0</v>
      </c>
      <c r="H108" s="456"/>
      <c r="I108" s="457" t="s">
        <v>481</v>
      </c>
    </row>
    <row r="109" spans="1:9" ht="17.25" customHeight="1">
      <c r="A109" s="30" t="str">
        <f t="shared" si="2"/>
        <v>특수화공</v>
      </c>
      <c r="B109" s="452">
        <v>3011</v>
      </c>
      <c r="C109" s="453" t="s">
        <v>36</v>
      </c>
      <c r="D109" s="454" t="s">
        <v>407</v>
      </c>
      <c r="E109" s="455"/>
      <c r="F109" s="455"/>
      <c r="G109" s="455">
        <f t="shared" si="3"/>
        <v>0</v>
      </c>
      <c r="H109" s="456"/>
      <c r="I109" s="457" t="s">
        <v>481</v>
      </c>
    </row>
    <row r="110" spans="1:9" ht="17.25" customHeight="1">
      <c r="A110" s="30" t="str">
        <f t="shared" si="2"/>
        <v>화공</v>
      </c>
      <c r="B110" s="452">
        <v>3012</v>
      </c>
      <c r="C110" s="453" t="s">
        <v>40</v>
      </c>
      <c r="D110" s="454" t="s">
        <v>406</v>
      </c>
      <c r="E110" s="455"/>
      <c r="F110" s="455"/>
      <c r="G110" s="455">
        <f t="shared" si="3"/>
        <v>0</v>
      </c>
      <c r="H110" s="456"/>
      <c r="I110" s="457" t="s">
        <v>481</v>
      </c>
    </row>
    <row r="111" spans="1:9" ht="17.25" customHeight="1">
      <c r="A111" s="30" t="str">
        <f t="shared" si="2"/>
        <v>드잡이공편수</v>
      </c>
      <c r="B111" s="452">
        <v>3013</v>
      </c>
      <c r="C111" s="453" t="s">
        <v>212</v>
      </c>
      <c r="D111" s="454" t="s">
        <v>406</v>
      </c>
      <c r="E111" s="455"/>
      <c r="F111" s="455"/>
      <c r="G111" s="455">
        <f t="shared" si="3"/>
        <v>0</v>
      </c>
      <c r="H111" s="456"/>
      <c r="I111" s="457" t="s">
        <v>481</v>
      </c>
    </row>
    <row r="112" spans="1:9" ht="17.25" customHeight="1">
      <c r="A112" s="30" t="str">
        <f t="shared" si="2"/>
        <v>한식미장공편수</v>
      </c>
      <c r="B112" s="452">
        <v>3014</v>
      </c>
      <c r="C112" s="453" t="s">
        <v>213</v>
      </c>
      <c r="D112" s="454">
        <v>261429</v>
      </c>
      <c r="E112" s="455"/>
      <c r="F112" s="455"/>
      <c r="G112" s="455">
        <f t="shared" si="3"/>
        <v>261429</v>
      </c>
      <c r="H112" s="456"/>
      <c r="I112" s="457" t="s">
        <v>480</v>
      </c>
    </row>
    <row r="113" spans="1:9" ht="17.25" customHeight="1">
      <c r="A113" s="30" t="str">
        <f t="shared" si="2"/>
        <v>한식와공편수</v>
      </c>
      <c r="B113" s="452">
        <v>3015</v>
      </c>
      <c r="C113" s="453" t="s">
        <v>214</v>
      </c>
      <c r="D113" s="454">
        <v>365113</v>
      </c>
      <c r="E113" s="455"/>
      <c r="F113" s="455"/>
      <c r="G113" s="455">
        <f t="shared" si="3"/>
        <v>365113</v>
      </c>
      <c r="H113" s="456"/>
      <c r="I113" s="457" t="s">
        <v>480</v>
      </c>
    </row>
    <row r="114" spans="1:9" ht="17.25" customHeight="1">
      <c r="A114" s="30" t="str">
        <f t="shared" si="2"/>
        <v>한식단청공편수</v>
      </c>
      <c r="B114" s="452">
        <v>3016</v>
      </c>
      <c r="C114" s="453" t="s">
        <v>215</v>
      </c>
      <c r="D114" s="454">
        <v>247727</v>
      </c>
      <c r="E114" s="455"/>
      <c r="F114" s="455"/>
      <c r="G114" s="455">
        <f t="shared" si="3"/>
        <v>247727</v>
      </c>
      <c r="H114" s="456"/>
      <c r="I114" s="457" t="s">
        <v>480</v>
      </c>
    </row>
    <row r="115" spans="1:9" ht="17.25" customHeight="1">
      <c r="A115" s="30" t="str">
        <f t="shared" si="2"/>
        <v>한식석공조공</v>
      </c>
      <c r="B115" s="452">
        <v>3017</v>
      </c>
      <c r="C115" s="453" t="s">
        <v>216</v>
      </c>
      <c r="D115" s="454">
        <v>256000</v>
      </c>
      <c r="E115" s="455"/>
      <c r="F115" s="455"/>
      <c r="G115" s="455">
        <f t="shared" si="3"/>
        <v>256000</v>
      </c>
      <c r="H115" s="456"/>
      <c r="I115" s="457" t="s">
        <v>480</v>
      </c>
    </row>
    <row r="116" spans="1:9" ht="17.25" customHeight="1">
      <c r="A116" s="30" t="str">
        <f t="shared" si="2"/>
        <v>한식미장공조공</v>
      </c>
      <c r="B116" s="452">
        <v>3018</v>
      </c>
      <c r="C116" s="453" t="s">
        <v>217</v>
      </c>
      <c r="D116" s="454">
        <v>220000</v>
      </c>
      <c r="E116" s="455"/>
      <c r="F116" s="455"/>
      <c r="G116" s="455">
        <f t="shared" si="3"/>
        <v>220000</v>
      </c>
      <c r="H116" s="456"/>
      <c r="I116" s="457" t="s">
        <v>480</v>
      </c>
    </row>
    <row r="117" spans="1:9" ht="17.25" customHeight="1">
      <c r="A117" s="30" t="str">
        <f t="shared" si="2"/>
        <v>원자력플랜트전공</v>
      </c>
      <c r="B117" s="452">
        <v>4001</v>
      </c>
      <c r="C117" s="453" t="s">
        <v>75</v>
      </c>
      <c r="D117" s="454">
        <v>219796</v>
      </c>
      <c r="E117" s="455"/>
      <c r="F117" s="455"/>
      <c r="G117" s="455">
        <f t="shared" si="3"/>
        <v>219796</v>
      </c>
      <c r="H117" s="456"/>
      <c r="I117" s="457"/>
    </row>
    <row r="118" spans="1:9" ht="17.25" customHeight="1">
      <c r="A118" s="30" t="str">
        <f t="shared" si="2"/>
        <v>원자력용접공</v>
      </c>
      <c r="B118" s="452">
        <v>4002</v>
      </c>
      <c r="C118" s="453" t="s">
        <v>96</v>
      </c>
      <c r="D118" s="454">
        <v>201040</v>
      </c>
      <c r="E118" s="455"/>
      <c r="F118" s="455"/>
      <c r="G118" s="455">
        <f t="shared" si="3"/>
        <v>201040</v>
      </c>
      <c r="H118" s="456"/>
      <c r="I118" s="457"/>
    </row>
    <row r="119" spans="1:9" ht="17.25" customHeight="1">
      <c r="A119" s="30" t="str">
        <f t="shared" si="2"/>
        <v>원자력기계설치공</v>
      </c>
      <c r="B119" s="452">
        <v>4003</v>
      </c>
      <c r="C119" s="453" t="s">
        <v>100</v>
      </c>
      <c r="D119" s="454">
        <v>214418</v>
      </c>
      <c r="E119" s="455"/>
      <c r="F119" s="455"/>
      <c r="G119" s="455">
        <f t="shared" si="3"/>
        <v>214418</v>
      </c>
      <c r="H119" s="456"/>
      <c r="I119" s="457"/>
    </row>
    <row r="120" spans="1:9" ht="17.25" customHeight="1">
      <c r="A120" s="30" t="str">
        <f t="shared" si="2"/>
        <v>원자력품질관리사</v>
      </c>
      <c r="B120" s="452">
        <v>4004</v>
      </c>
      <c r="C120" s="453" t="s">
        <v>104</v>
      </c>
      <c r="D120" s="454">
        <v>261522</v>
      </c>
      <c r="E120" s="455"/>
      <c r="F120" s="455"/>
      <c r="G120" s="455">
        <f t="shared" si="3"/>
        <v>261522</v>
      </c>
      <c r="H120" s="456"/>
      <c r="I120" s="457"/>
    </row>
    <row r="121" spans="1:9" ht="17.25" customHeight="1">
      <c r="A121" s="30" t="str">
        <f t="shared" si="2"/>
        <v>통신관련기사</v>
      </c>
      <c r="B121" s="452">
        <v>5001</v>
      </c>
      <c r="C121" s="453" t="s">
        <v>108</v>
      </c>
      <c r="D121" s="454">
        <v>257342</v>
      </c>
      <c r="E121" s="455"/>
      <c r="F121" s="455"/>
      <c r="G121" s="455">
        <f t="shared" si="3"/>
        <v>257342</v>
      </c>
      <c r="H121" s="456"/>
      <c r="I121" s="457"/>
    </row>
    <row r="122" spans="1:9" ht="17.25" customHeight="1">
      <c r="A122" s="30" t="str">
        <f t="shared" si="2"/>
        <v>통신관련산업기사</v>
      </c>
      <c r="B122" s="452">
        <v>5002</v>
      </c>
      <c r="C122" s="453" t="s">
        <v>116</v>
      </c>
      <c r="D122" s="454">
        <v>254403</v>
      </c>
      <c r="E122" s="455"/>
      <c r="F122" s="455"/>
      <c r="G122" s="455">
        <f t="shared" si="3"/>
        <v>254403</v>
      </c>
      <c r="H122" s="456"/>
      <c r="I122" s="457"/>
    </row>
    <row r="123" spans="1:9" ht="17.25" customHeight="1">
      <c r="A123" s="30" t="str">
        <f t="shared" si="2"/>
        <v>통신관련기능사</v>
      </c>
      <c r="B123" s="452">
        <v>5003</v>
      </c>
      <c r="C123" s="453" t="s">
        <v>120</v>
      </c>
      <c r="D123" s="454">
        <v>206555</v>
      </c>
      <c r="E123" s="455"/>
      <c r="F123" s="455"/>
      <c r="G123" s="455">
        <f t="shared" si="3"/>
        <v>206555</v>
      </c>
      <c r="H123" s="456"/>
      <c r="I123" s="457"/>
    </row>
    <row r="124" spans="1:9" ht="17.25" customHeight="1">
      <c r="A124" s="30" t="str">
        <f t="shared" si="2"/>
        <v>전기공사기사</v>
      </c>
      <c r="B124" s="452">
        <v>5004</v>
      </c>
      <c r="C124" s="453" t="s">
        <v>77</v>
      </c>
      <c r="D124" s="454">
        <v>263081</v>
      </c>
      <c r="E124" s="455"/>
      <c r="F124" s="455"/>
      <c r="G124" s="455">
        <f t="shared" si="3"/>
        <v>263081</v>
      </c>
      <c r="H124" s="456"/>
      <c r="I124" s="457"/>
    </row>
    <row r="125" spans="1:9" ht="17.25" customHeight="1">
      <c r="A125" s="30" t="str">
        <f t="shared" si="2"/>
        <v>전기공사산업기사</v>
      </c>
      <c r="B125" s="452">
        <v>5005</v>
      </c>
      <c r="C125" s="453" t="s">
        <v>81</v>
      </c>
      <c r="D125" s="454">
        <v>241167</v>
      </c>
      <c r="E125" s="455"/>
      <c r="F125" s="455"/>
      <c r="G125" s="455">
        <f>SUM(D125:F125)</f>
        <v>241167</v>
      </c>
      <c r="H125" s="456"/>
      <c r="I125" s="457"/>
    </row>
    <row r="126" spans="1:9" ht="17.25" customHeight="1">
      <c r="A126" s="30" t="str">
        <f t="shared" si="2"/>
        <v>변전전공</v>
      </c>
      <c r="B126" s="452">
        <v>5006</v>
      </c>
      <c r="C126" s="453" t="s">
        <v>85</v>
      </c>
      <c r="D126" s="454">
        <v>369045</v>
      </c>
      <c r="E126" s="455"/>
      <c r="F126" s="455"/>
      <c r="G126" s="455">
        <f>SUM(D126:F126)</f>
        <v>369045</v>
      </c>
      <c r="H126" s="456"/>
      <c r="I126" s="457"/>
    </row>
    <row r="127" spans="1:9" ht="17.25" customHeight="1">
      <c r="A127" s="30" t="str">
        <f t="shared" si="2"/>
        <v>코킹공</v>
      </c>
      <c r="B127" s="452">
        <v>5007</v>
      </c>
      <c r="C127" s="453" t="s">
        <v>89</v>
      </c>
      <c r="D127" s="454">
        <v>187843</v>
      </c>
      <c r="E127" s="455"/>
      <c r="F127" s="455"/>
      <c r="G127" s="455">
        <f>SUM(D127:F127)</f>
        <v>187843</v>
      </c>
      <c r="H127" s="456"/>
      <c r="I127" s="457"/>
    </row>
    <row r="128" spans="1:9" ht="18.75" customHeight="1">
      <c r="A128" s="30" t="str">
        <f t="shared" si="2"/>
        <v>특급품질관리기술인</v>
      </c>
      <c r="B128" s="452">
        <v>5008</v>
      </c>
      <c r="C128" s="453" t="s">
        <v>408</v>
      </c>
      <c r="D128" s="454">
        <v>265082</v>
      </c>
      <c r="E128" s="455"/>
      <c r="F128" s="455"/>
      <c r="G128" s="455">
        <f>SUM(D128:F128)</f>
        <v>265082</v>
      </c>
      <c r="H128" s="456"/>
      <c r="I128" s="457"/>
    </row>
    <row r="129" spans="1:9" ht="18.75" customHeight="1">
      <c r="A129" s="30" t="str">
        <f t="shared" si="2"/>
        <v>고급품질관리기술인</v>
      </c>
      <c r="B129" s="452">
        <v>5009</v>
      </c>
      <c r="C129" s="453" t="s">
        <v>409</v>
      </c>
      <c r="D129" s="454">
        <v>206730</v>
      </c>
      <c r="E129" s="455"/>
      <c r="F129" s="455"/>
      <c r="G129" s="455">
        <f>SUM(D129:F129)</f>
        <v>206730</v>
      </c>
      <c r="H129" s="456"/>
      <c r="I129" s="457"/>
    </row>
    <row r="130" spans="1:9" ht="18.75" customHeight="1">
      <c r="A130" s="30" t="str">
        <f t="shared" si="2"/>
        <v>중급품질관리기술인</v>
      </c>
      <c r="B130" s="452">
        <v>5010</v>
      </c>
      <c r="C130" s="453" t="s">
        <v>410</v>
      </c>
      <c r="D130" s="454">
        <v>180381</v>
      </c>
      <c r="E130" s="455"/>
      <c r="F130" s="455"/>
      <c r="G130" s="455">
        <f t="shared" si="3"/>
        <v>180381</v>
      </c>
      <c r="H130" s="456"/>
      <c r="I130" s="457"/>
    </row>
    <row r="131" spans="1:9" ht="18.75" customHeight="1">
      <c r="A131" s="30" t="str">
        <f t="shared" si="2"/>
        <v>초급품질관리기술인</v>
      </c>
      <c r="B131" s="459">
        <v>5011</v>
      </c>
      <c r="C131" s="460" t="s">
        <v>411</v>
      </c>
      <c r="D131" s="461">
        <v>150360</v>
      </c>
      <c r="E131" s="462"/>
      <c r="F131" s="462"/>
      <c r="G131" s="462">
        <f t="shared" si="3"/>
        <v>150360</v>
      </c>
      <c r="H131" s="463"/>
      <c r="I131" s="464"/>
    </row>
    <row r="132" spans="1:9" ht="18.75" customHeight="1">
      <c r="A132" s="30"/>
      <c r="B132" s="465" t="s">
        <v>482</v>
      </c>
      <c r="C132" s="465"/>
      <c r="D132" s="465"/>
      <c r="E132" s="466"/>
      <c r="F132" s="466"/>
      <c r="G132" s="466"/>
      <c r="H132" s="467"/>
      <c r="I132" s="466"/>
    </row>
    <row r="133" spans="1:9" ht="17.25" customHeight="1">
      <c r="B133" s="465" t="s">
        <v>483</v>
      </c>
      <c r="C133" s="465"/>
      <c r="D133" s="465"/>
      <c r="E133" s="466"/>
      <c r="F133" s="466"/>
      <c r="G133" s="466"/>
      <c r="H133" s="467"/>
      <c r="I133" s="466"/>
    </row>
    <row r="134" spans="1:9" ht="17.25" customHeight="1">
      <c r="B134" s="465" t="s">
        <v>484</v>
      </c>
      <c r="C134" s="465"/>
      <c r="D134" s="465"/>
      <c r="E134" s="466"/>
      <c r="F134" s="466"/>
      <c r="G134" s="466"/>
      <c r="H134" s="467"/>
      <c r="I134" s="466"/>
    </row>
    <row r="135" spans="1:9">
      <c r="B135" s="465" t="s">
        <v>485</v>
      </c>
      <c r="C135" s="465"/>
      <c r="D135" s="465"/>
      <c r="E135" s="466"/>
      <c r="F135" s="466"/>
      <c r="G135" s="466"/>
      <c r="H135" s="467"/>
      <c r="I135" s="466"/>
    </row>
    <row r="141" spans="1:9">
      <c r="E141" s="27" t="s">
        <v>412</v>
      </c>
    </row>
  </sheetData>
  <mergeCells count="6">
    <mergeCell ref="B1:I1"/>
    <mergeCell ref="B3:B4"/>
    <mergeCell ref="C3:C4"/>
    <mergeCell ref="D3:F3"/>
    <mergeCell ref="H3:H4"/>
    <mergeCell ref="I3:I4"/>
  </mergeCells>
  <phoneticPr fontId="14" type="noConversion"/>
  <printOptions horizontalCentered="1"/>
  <pageMargins left="0.51181102362204722" right="0.55118110236220474" top="0.51181102362204722" bottom="0.39370078740157483" header="0.19685039370078741" footer="0.19685039370078741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9"/>
  <sheetViews>
    <sheetView showZeros="0" view="pageBreakPreview" topLeftCell="B1" zoomScaleNormal="100" zoomScaleSheetLayoutView="100" workbookViewId="0">
      <pane ySplit="4" topLeftCell="A5" activePane="bottomLeft" state="frozen"/>
      <selection activeCell="B93" sqref="A93:XFD93"/>
      <selection pane="bottomLeft" activeCell="M11" sqref="M11"/>
    </sheetView>
  </sheetViews>
  <sheetFormatPr defaultColWidth="8.88671875" defaultRowHeight="16.5"/>
  <cols>
    <col min="1" max="1" width="4.88671875" style="139" hidden="1" customWidth="1"/>
    <col min="2" max="2" width="5.6640625" style="143" customWidth="1"/>
    <col min="3" max="3" width="5.33203125" style="143" customWidth="1"/>
    <col min="4" max="4" width="18.33203125" style="139" customWidth="1"/>
    <col min="5" max="5" width="18.44140625" style="144" customWidth="1"/>
    <col min="6" max="6" width="62.88671875" style="155" customWidth="1"/>
    <col min="7" max="7" width="7.44140625" style="147" hidden="1" customWidth="1"/>
    <col min="8" max="8" width="5.21875" style="144" customWidth="1"/>
    <col min="9" max="9" width="8.33203125" style="145" customWidth="1"/>
    <col min="10" max="10" width="5.77734375" style="144" customWidth="1"/>
    <col min="11" max="11" width="8.33203125" style="144" customWidth="1"/>
    <col min="12" max="12" width="6.6640625" style="144" customWidth="1"/>
    <col min="13" max="13" width="30.6640625" style="139" customWidth="1"/>
    <col min="14" max="14" width="6" style="139" customWidth="1"/>
    <col min="15" max="16384" width="8.88671875" style="139"/>
  </cols>
  <sheetData>
    <row r="1" spans="1:45" ht="33" customHeight="1">
      <c r="B1" s="660" t="s">
        <v>333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</row>
    <row r="2" spans="1:45" s="142" customFormat="1" ht="29.25" customHeight="1">
      <c r="A2" s="6" t="e">
        <f>CONCATENATE(#REF!,E2)</f>
        <v>#REF!</v>
      </c>
      <c r="B2" s="667" t="s">
        <v>243</v>
      </c>
      <c r="C2" s="667"/>
      <c r="D2" s="151" t="str">
        <f>원가계산서!B2</f>
        <v>전곡선사박물관 기획전 전시공사 조성공사</v>
      </c>
      <c r="E2" s="151"/>
      <c r="F2" s="154"/>
      <c r="G2" s="146"/>
      <c r="H2" s="140"/>
      <c r="I2" s="141"/>
      <c r="J2" s="140"/>
      <c r="K2" s="140"/>
      <c r="L2" s="140"/>
    </row>
    <row r="3" spans="1:45" s="142" customFormat="1" ht="19.5" customHeight="1">
      <c r="A3" s="6" t="str">
        <f>CONCATENATE(D3,E3)</f>
        <v>품      명재질 및 규격</v>
      </c>
      <c r="B3" s="661" t="s">
        <v>249</v>
      </c>
      <c r="C3" s="661" t="s">
        <v>232</v>
      </c>
      <c r="D3" s="661" t="s">
        <v>233</v>
      </c>
      <c r="E3" s="661" t="s">
        <v>234</v>
      </c>
      <c r="F3" s="668" t="s">
        <v>235</v>
      </c>
      <c r="G3" s="665" t="s">
        <v>236</v>
      </c>
      <c r="H3" s="661" t="s">
        <v>3</v>
      </c>
      <c r="I3" s="663" t="s">
        <v>237</v>
      </c>
      <c r="J3" s="663" t="s">
        <v>248</v>
      </c>
      <c r="K3" s="663" t="s">
        <v>238</v>
      </c>
      <c r="L3" s="663" t="s">
        <v>239</v>
      </c>
    </row>
    <row r="4" spans="1:45" s="142" customFormat="1" ht="19.5" customHeight="1">
      <c r="A4" s="6" t="str">
        <f>CONCATENATE(D4,E4)</f>
        <v/>
      </c>
      <c r="B4" s="662"/>
      <c r="C4" s="662"/>
      <c r="D4" s="662"/>
      <c r="E4" s="662"/>
      <c r="F4" s="669"/>
      <c r="G4" s="666"/>
      <c r="H4" s="662"/>
      <c r="I4" s="664"/>
      <c r="J4" s="664"/>
      <c r="K4" s="664"/>
      <c r="L4" s="664"/>
    </row>
    <row r="5" spans="1:45" s="345" customFormat="1" ht="20.100000000000001" customHeight="1">
      <c r="A5" s="337" t="str">
        <f>CONCATENATE(D5,E5)</f>
        <v>공통가설</v>
      </c>
      <c r="B5" s="338">
        <v>1</v>
      </c>
      <c r="C5" s="338"/>
      <c r="D5" s="339" t="s">
        <v>256</v>
      </c>
      <c r="E5" s="218"/>
      <c r="F5" s="340"/>
      <c r="G5" s="341"/>
      <c r="H5" s="212"/>
      <c r="I5" s="292"/>
      <c r="J5" s="223"/>
      <c r="K5" s="292"/>
      <c r="L5" s="342"/>
      <c r="M5" s="343"/>
      <c r="N5" s="343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</row>
    <row r="6" spans="1:45" s="345" customFormat="1" ht="20.100000000000001" customHeight="1">
      <c r="A6" s="337"/>
      <c r="B6" s="346"/>
      <c r="C6" s="347"/>
      <c r="D6" s="260" t="s">
        <v>279</v>
      </c>
      <c r="E6" s="209" t="s">
        <v>280</v>
      </c>
      <c r="F6" s="348" t="s">
        <v>737</v>
      </c>
      <c r="G6" s="348">
        <f>(22*15)-(16*10.2*1/2)</f>
        <v>248.4</v>
      </c>
      <c r="H6" s="212" t="s">
        <v>257</v>
      </c>
      <c r="I6" s="292">
        <f t="shared" ref="I6:I8" si="0">G6</f>
        <v>248.4</v>
      </c>
      <c r="J6" s="223"/>
      <c r="K6" s="292">
        <f>ROUND(I6,2)</f>
        <v>248.4</v>
      </c>
      <c r="L6" s="342"/>
      <c r="M6" s="343"/>
      <c r="N6" s="343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</row>
    <row r="7" spans="1:45" s="345" customFormat="1" ht="20.100000000000001" customHeight="1">
      <c r="A7" s="337"/>
      <c r="B7" s="346"/>
      <c r="C7" s="347"/>
      <c r="D7" s="260" t="s">
        <v>259</v>
      </c>
      <c r="E7" s="209" t="s">
        <v>281</v>
      </c>
      <c r="F7" s="348" t="s">
        <v>398</v>
      </c>
      <c r="G7" s="348">
        <f>G6</f>
        <v>248.4</v>
      </c>
      <c r="H7" s="212" t="s">
        <v>257</v>
      </c>
      <c r="I7" s="292">
        <f t="shared" ref="I7" si="1">G7</f>
        <v>248.4</v>
      </c>
      <c r="J7" s="223"/>
      <c r="K7" s="292">
        <f t="shared" ref="K7" si="2">ROUND(I7,2)</f>
        <v>248.4</v>
      </c>
      <c r="L7" s="342"/>
      <c r="M7" s="343"/>
      <c r="N7" s="343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</row>
    <row r="8" spans="1:45" s="345" customFormat="1" ht="20.100000000000001" customHeight="1">
      <c r="A8" s="337"/>
      <c r="B8" s="346"/>
      <c r="C8" s="347"/>
      <c r="D8" s="260" t="s">
        <v>285</v>
      </c>
      <c r="E8" s="209" t="s">
        <v>282</v>
      </c>
      <c r="F8" s="348" t="s">
        <v>398</v>
      </c>
      <c r="G8" s="348">
        <f>G6</f>
        <v>248.4</v>
      </c>
      <c r="H8" s="212" t="s">
        <v>257</v>
      </c>
      <c r="I8" s="292">
        <f t="shared" si="0"/>
        <v>248.4</v>
      </c>
      <c r="J8" s="223"/>
      <c r="K8" s="292">
        <f t="shared" ref="K8:K41" si="3">ROUND(I8,2)</f>
        <v>248.4</v>
      </c>
      <c r="L8" s="342"/>
      <c r="M8" s="343"/>
      <c r="N8" s="343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</row>
    <row r="9" spans="1:45" s="345" customFormat="1" ht="20.100000000000001" customHeight="1">
      <c r="A9" s="337"/>
      <c r="B9" s="346"/>
      <c r="C9" s="347"/>
      <c r="D9" s="260" t="s">
        <v>685</v>
      </c>
      <c r="E9" s="209"/>
      <c r="F9" s="348">
        <v>1</v>
      </c>
      <c r="G9" s="348">
        <f>F9</f>
        <v>1</v>
      </c>
      <c r="H9" s="212" t="s">
        <v>338</v>
      </c>
      <c r="I9" s="292">
        <f t="shared" ref="I9" si="4">G9</f>
        <v>1</v>
      </c>
      <c r="J9" s="223"/>
      <c r="K9" s="292">
        <f t="shared" ref="K9" si="5">ROUND(I9,2)</f>
        <v>1</v>
      </c>
      <c r="L9" s="342"/>
      <c r="M9" s="343"/>
      <c r="N9" s="343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</row>
    <row r="10" spans="1:45" s="345" customFormat="1" ht="20.100000000000001" customHeight="1">
      <c r="A10" s="337"/>
      <c r="B10" s="346"/>
      <c r="C10" s="347"/>
      <c r="D10" s="260"/>
      <c r="E10" s="209"/>
      <c r="F10" s="348"/>
      <c r="G10" s="348"/>
      <c r="H10" s="212"/>
      <c r="I10" s="292"/>
      <c r="J10" s="223"/>
      <c r="K10" s="292"/>
      <c r="L10" s="342"/>
      <c r="M10" s="343"/>
      <c r="N10" s="343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</row>
    <row r="11" spans="1:45" s="345" customFormat="1" ht="20.100000000000001" customHeight="1">
      <c r="A11" s="337"/>
      <c r="B11" s="578"/>
      <c r="C11" s="579"/>
      <c r="D11" s="536"/>
      <c r="E11" s="529"/>
      <c r="F11" s="580"/>
      <c r="G11" s="580"/>
      <c r="H11" s="581"/>
      <c r="I11" s="582"/>
      <c r="J11" s="533"/>
      <c r="K11" s="582"/>
      <c r="L11" s="583"/>
      <c r="M11" s="343"/>
      <c r="N11" s="343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</row>
    <row r="12" spans="1:45" s="345" customFormat="1" ht="20.100000000000001" customHeight="1">
      <c r="A12" s="337" t="str">
        <f t="shared" ref="A12:A20" si="6">CONCATENATE(D12,E12)</f>
        <v>기획전시관</v>
      </c>
      <c r="B12" s="338">
        <v>2</v>
      </c>
      <c r="C12" s="338"/>
      <c r="D12" s="339" t="s">
        <v>539</v>
      </c>
      <c r="E12" s="349"/>
      <c r="F12" s="340"/>
      <c r="G12" s="348"/>
      <c r="H12" s="212"/>
      <c r="I12" s="292"/>
      <c r="J12" s="223"/>
      <c r="K12" s="292"/>
      <c r="L12" s="342"/>
      <c r="M12" s="343"/>
      <c r="N12" s="343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</row>
    <row r="13" spans="1:45" s="345" customFormat="1" ht="20.100000000000001" customHeight="1">
      <c r="A13" s="337"/>
      <c r="B13" s="338"/>
      <c r="C13" s="350" t="s">
        <v>334</v>
      </c>
      <c r="D13" s="351" t="s">
        <v>501</v>
      </c>
      <c r="E13" s="349"/>
      <c r="F13" s="340"/>
      <c r="G13" s="348"/>
      <c r="H13" s="212"/>
      <c r="I13" s="292"/>
      <c r="J13" s="223"/>
      <c r="K13" s="292"/>
      <c r="L13" s="342"/>
      <c r="M13" s="343"/>
      <c r="N13" s="343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</row>
    <row r="14" spans="1:45" s="345" customFormat="1" ht="20.100000000000001" customHeight="1">
      <c r="A14" s="337" t="str">
        <f t="shared" si="6"/>
        <v>목조 벽체틀(S)30*30, @450</v>
      </c>
      <c r="B14" s="346"/>
      <c r="C14" s="347"/>
      <c r="D14" s="298" t="s">
        <v>763</v>
      </c>
      <c r="E14" s="209" t="s">
        <v>502</v>
      </c>
      <c r="F14" s="348" t="s">
        <v>653</v>
      </c>
      <c r="G14" s="348">
        <f>(18.2*3*2+18.2*0.3*6)-(8*0.3)+(0.2*0.4)</f>
        <v>139.63999999999999</v>
      </c>
      <c r="H14" s="212" t="s">
        <v>283</v>
      </c>
      <c r="I14" s="292">
        <f t="shared" ref="I14:I21" si="7">G14</f>
        <v>139.63999999999999</v>
      </c>
      <c r="J14" s="223"/>
      <c r="K14" s="292">
        <f t="shared" si="3"/>
        <v>139.63999999999999</v>
      </c>
      <c r="L14" s="342"/>
      <c r="M14" s="343"/>
      <c r="N14" s="343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</row>
    <row r="15" spans="1:45" s="345" customFormat="1" ht="20.100000000000001" customHeight="1">
      <c r="A15" s="337"/>
      <c r="B15" s="346"/>
      <c r="C15" s="347"/>
      <c r="D15" s="298" t="s">
        <v>528</v>
      </c>
      <c r="E15" s="209" t="s">
        <v>529</v>
      </c>
      <c r="F15" s="348" t="s">
        <v>654</v>
      </c>
      <c r="G15" s="348">
        <f>(18.2*3*2)-(8*0.7)+(0.3*1*9+8*0.3*2)+(0.2*0.4*2)</f>
        <v>111.25999999999999</v>
      </c>
      <c r="H15" s="212" t="s">
        <v>283</v>
      </c>
      <c r="I15" s="292">
        <f t="shared" ref="I15" si="8">G15</f>
        <v>111.25999999999999</v>
      </c>
      <c r="J15" s="223"/>
      <c r="K15" s="292">
        <f t="shared" si="3"/>
        <v>111.26</v>
      </c>
      <c r="L15" s="342"/>
      <c r="M15" s="343"/>
      <c r="N15" s="343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</row>
    <row r="16" spans="1:45" s="345" customFormat="1" ht="20.100000000000001" customHeight="1">
      <c r="A16" s="337"/>
      <c r="B16" s="346"/>
      <c r="C16" s="347"/>
      <c r="D16" s="298" t="s">
        <v>528</v>
      </c>
      <c r="E16" s="209" t="s">
        <v>530</v>
      </c>
      <c r="F16" s="348" t="s">
        <v>527</v>
      </c>
      <c r="G16" s="348">
        <f>8*0.3+(1*0.7+1*0.2*1/2*2+1*0.25)*8</f>
        <v>11.6</v>
      </c>
      <c r="H16" s="212" t="s">
        <v>283</v>
      </c>
      <c r="I16" s="292">
        <f t="shared" ref="I16" si="9">G16</f>
        <v>11.6</v>
      </c>
      <c r="J16" s="223"/>
      <c r="K16" s="292">
        <f t="shared" si="3"/>
        <v>11.6</v>
      </c>
      <c r="L16" s="342"/>
      <c r="M16" s="343"/>
      <c r="N16" s="343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</row>
    <row r="17" spans="1:45" s="345" customFormat="1" ht="20.100000000000001" customHeight="1">
      <c r="A17" s="337"/>
      <c r="B17" s="346"/>
      <c r="C17" s="347"/>
      <c r="D17" s="298" t="s">
        <v>531</v>
      </c>
      <c r="E17" s="209" t="s">
        <v>532</v>
      </c>
      <c r="F17" s="348" t="s">
        <v>655</v>
      </c>
      <c r="G17" s="348">
        <f>(18.2*3+1.48*3)-(8*0.7)+8*(1+0.3*3)+(0.3*1*8*2)+(1*0.7+1*0.2*1/2*2)*8+(0.2*0.4*2)</f>
        <v>80.799999999999983</v>
      </c>
      <c r="H17" s="212" t="s">
        <v>283</v>
      </c>
      <c r="I17" s="292">
        <f>G17</f>
        <v>80.799999999999983</v>
      </c>
      <c r="J17" s="223"/>
      <c r="K17" s="292">
        <f t="shared" si="3"/>
        <v>80.8</v>
      </c>
      <c r="L17" s="342"/>
      <c r="M17" s="343"/>
      <c r="N17" s="343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</row>
    <row r="18" spans="1:45" s="345" customFormat="1" ht="20.100000000000001" customHeight="1">
      <c r="A18" s="337"/>
      <c r="B18" s="346"/>
      <c r="C18" s="347"/>
      <c r="D18" s="260" t="s">
        <v>447</v>
      </c>
      <c r="E18" s="260" t="s">
        <v>448</v>
      </c>
      <c r="F18" s="348" t="s">
        <v>655</v>
      </c>
      <c r="G18" s="348">
        <f>(18.2*3+1.48*3)-(8*0.7)+8*(1+0.3*3)+(0.3*1*8*2)+(1*0.7+1*0.2*1/2*2)*8+(0.2*0.4*2)</f>
        <v>80.799999999999983</v>
      </c>
      <c r="H18" s="212" t="s">
        <v>283</v>
      </c>
      <c r="I18" s="292">
        <f t="shared" ref="I18:I20" si="10">G18</f>
        <v>80.799999999999983</v>
      </c>
      <c r="J18" s="223"/>
      <c r="K18" s="292">
        <f t="shared" si="3"/>
        <v>80.8</v>
      </c>
      <c r="L18" s="342"/>
      <c r="M18" s="343"/>
      <c r="N18" s="343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</row>
    <row r="19" spans="1:45" s="345" customFormat="1" ht="20.100000000000001" customHeight="1">
      <c r="A19" s="337"/>
      <c r="B19" s="346"/>
      <c r="C19" s="347"/>
      <c r="D19" s="298" t="s">
        <v>533</v>
      </c>
      <c r="E19" s="209" t="s">
        <v>534</v>
      </c>
      <c r="F19" s="348" t="s">
        <v>656</v>
      </c>
      <c r="G19" s="348">
        <f>8*2+0.25*8*2+0.2+2</f>
        <v>22.2</v>
      </c>
      <c r="H19" s="212" t="s">
        <v>284</v>
      </c>
      <c r="I19" s="292">
        <f t="shared" si="10"/>
        <v>22.2</v>
      </c>
      <c r="J19" s="223"/>
      <c r="K19" s="292">
        <f t="shared" si="3"/>
        <v>22.2</v>
      </c>
      <c r="L19" s="342"/>
      <c r="M19" s="343"/>
      <c r="N19" s="343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</row>
    <row r="20" spans="1:45" s="345" customFormat="1" ht="20.100000000000001" customHeight="1">
      <c r="A20" s="337" t="str">
        <f t="shared" si="6"/>
        <v>확산커버T=3.0mm</v>
      </c>
      <c r="B20" s="346"/>
      <c r="C20" s="347"/>
      <c r="D20" s="298" t="s">
        <v>535</v>
      </c>
      <c r="E20" s="209" t="s">
        <v>536</v>
      </c>
      <c r="F20" s="348" t="s">
        <v>525</v>
      </c>
      <c r="G20" s="348">
        <f>8*0.25</f>
        <v>2</v>
      </c>
      <c r="H20" s="212" t="s">
        <v>283</v>
      </c>
      <c r="I20" s="292">
        <f t="shared" si="10"/>
        <v>2</v>
      </c>
      <c r="J20" s="223"/>
      <c r="K20" s="292">
        <f t="shared" si="3"/>
        <v>2</v>
      </c>
      <c r="L20" s="342"/>
      <c r="M20" s="343"/>
      <c r="N20" s="343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>
        <v>7</v>
      </c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</row>
    <row r="21" spans="1:45" s="345" customFormat="1" ht="20.100000000000001" customHeight="1">
      <c r="A21" s="337"/>
      <c r="B21" s="346"/>
      <c r="C21" s="347"/>
      <c r="D21" s="298" t="s">
        <v>537</v>
      </c>
      <c r="E21" s="209" t="s">
        <v>538</v>
      </c>
      <c r="F21" s="348" t="s">
        <v>526</v>
      </c>
      <c r="G21" s="348">
        <f>1*0.7*8</f>
        <v>5.6</v>
      </c>
      <c r="H21" s="212" t="s">
        <v>283</v>
      </c>
      <c r="I21" s="292">
        <f t="shared" si="7"/>
        <v>5.6</v>
      </c>
      <c r="J21" s="223"/>
      <c r="K21" s="292">
        <f t="shared" si="3"/>
        <v>5.6</v>
      </c>
      <c r="L21" s="342"/>
      <c r="M21" s="343"/>
      <c r="N21" s="343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</row>
    <row r="22" spans="1:45" s="345" customFormat="1" ht="20.100000000000001" customHeight="1">
      <c r="A22" s="337"/>
      <c r="B22" s="346"/>
      <c r="C22" s="347"/>
      <c r="D22" s="211"/>
      <c r="E22" s="209"/>
      <c r="F22" s="348"/>
      <c r="G22" s="348"/>
      <c r="H22" s="212"/>
      <c r="I22" s="292"/>
      <c r="J22" s="223"/>
      <c r="K22" s="292"/>
      <c r="L22" s="342"/>
      <c r="M22" s="343"/>
      <c r="N22" s="343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</row>
    <row r="23" spans="1:45" s="345" customFormat="1" ht="20.100000000000001" customHeight="1">
      <c r="A23" s="337"/>
      <c r="B23" s="338"/>
      <c r="C23" s="350" t="s">
        <v>544</v>
      </c>
      <c r="D23" s="503" t="s">
        <v>540</v>
      </c>
      <c r="E23" s="349"/>
      <c r="F23" s="340"/>
      <c r="G23" s="348"/>
      <c r="H23" s="212"/>
      <c r="I23" s="292"/>
      <c r="J23" s="223"/>
      <c r="K23" s="292"/>
      <c r="L23" s="342"/>
      <c r="M23" s="343"/>
      <c r="N23" s="343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</row>
    <row r="24" spans="1:45" s="345" customFormat="1" ht="20.100000000000001" customHeight="1">
      <c r="A24" s="337"/>
      <c r="B24" s="338"/>
      <c r="C24" s="350"/>
      <c r="D24" s="503" t="s">
        <v>548</v>
      </c>
      <c r="E24" s="349"/>
      <c r="F24" s="340"/>
      <c r="G24" s="348"/>
      <c r="H24" s="212"/>
      <c r="I24" s="292"/>
      <c r="J24" s="223"/>
      <c r="K24" s="292"/>
      <c r="L24" s="342"/>
      <c r="M24" s="343"/>
      <c r="N24" s="343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</row>
    <row r="25" spans="1:45" s="345" customFormat="1" ht="20.100000000000001" customHeight="1">
      <c r="A25" s="337"/>
      <c r="B25" s="346"/>
      <c r="C25" s="510"/>
      <c r="D25" s="298" t="s">
        <v>505</v>
      </c>
      <c r="E25" s="209" t="s">
        <v>541</v>
      </c>
      <c r="F25" s="348" t="s">
        <v>545</v>
      </c>
      <c r="G25" s="348">
        <f>(12.383+2.746)*2.4</f>
        <v>36.309599999999996</v>
      </c>
      <c r="H25" s="212" t="s">
        <v>283</v>
      </c>
      <c r="I25" s="292">
        <f>G25</f>
        <v>36.309599999999996</v>
      </c>
      <c r="J25" s="223"/>
      <c r="K25" s="292">
        <f t="shared" si="3"/>
        <v>36.31</v>
      </c>
      <c r="L25" s="342"/>
      <c r="M25" s="343"/>
      <c r="N25" s="343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</row>
    <row r="26" spans="1:45" s="345" customFormat="1" ht="20.100000000000001" customHeight="1">
      <c r="A26" s="337"/>
      <c r="B26" s="346"/>
      <c r="C26" s="510"/>
      <c r="D26" s="298" t="s">
        <v>549</v>
      </c>
      <c r="E26" s="209" t="s">
        <v>550</v>
      </c>
      <c r="F26" s="348" t="s">
        <v>551</v>
      </c>
      <c r="G26" s="348">
        <f>(12.383+2.746)*2</f>
        <v>30.257999999999999</v>
      </c>
      <c r="H26" s="212" t="s">
        <v>284</v>
      </c>
      <c r="I26" s="292">
        <f>G26</f>
        <v>30.257999999999999</v>
      </c>
      <c r="J26" s="223"/>
      <c r="K26" s="292">
        <f t="shared" ref="K26" si="11">ROUND(I26,2)</f>
        <v>30.26</v>
      </c>
      <c r="L26" s="342"/>
      <c r="M26" s="343"/>
      <c r="N26" s="343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</row>
    <row r="27" spans="1:45" s="345" customFormat="1" ht="20.100000000000001" customHeight="1">
      <c r="A27" s="337"/>
      <c r="B27" s="346"/>
      <c r="C27" s="347"/>
      <c r="D27" s="298" t="s">
        <v>528</v>
      </c>
      <c r="E27" s="209" t="s">
        <v>529</v>
      </c>
      <c r="F27" s="348" t="s">
        <v>546</v>
      </c>
      <c r="G27" s="348">
        <f>(12.383+2.746)*2.4*2+0.14*2.4*2</f>
        <v>73.291199999999989</v>
      </c>
      <c r="H27" s="212" t="s">
        <v>283</v>
      </c>
      <c r="I27" s="292">
        <f t="shared" ref="I27" si="12">G27</f>
        <v>73.291199999999989</v>
      </c>
      <c r="J27" s="223"/>
      <c r="K27" s="292">
        <f t="shared" ref="K27:K29" si="13">ROUND(I27,2)</f>
        <v>73.290000000000006</v>
      </c>
      <c r="L27" s="342"/>
      <c r="M27" s="343"/>
      <c r="N27" s="343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</row>
    <row r="28" spans="1:45" s="345" customFormat="1" ht="20.100000000000001" customHeight="1">
      <c r="A28" s="337"/>
      <c r="B28" s="346"/>
      <c r="C28" s="347"/>
      <c r="D28" s="298" t="s">
        <v>531</v>
      </c>
      <c r="E28" s="209" t="s">
        <v>532</v>
      </c>
      <c r="F28" s="348" t="s">
        <v>546</v>
      </c>
      <c r="G28" s="348">
        <f>(12.383+2.746)*2.4*2+0.14*2.4*2</f>
        <v>73.291199999999989</v>
      </c>
      <c r="H28" s="212" t="s">
        <v>283</v>
      </c>
      <c r="I28" s="292">
        <f>G28</f>
        <v>73.291199999999989</v>
      </c>
      <c r="J28" s="223"/>
      <c r="K28" s="292">
        <f t="shared" si="13"/>
        <v>73.290000000000006</v>
      </c>
      <c r="L28" s="342"/>
      <c r="M28" s="343"/>
      <c r="N28" s="343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</row>
    <row r="29" spans="1:45" s="345" customFormat="1" ht="20.100000000000001" customHeight="1">
      <c r="A29" s="337"/>
      <c r="B29" s="346"/>
      <c r="C29" s="347"/>
      <c r="D29" s="260" t="s">
        <v>447</v>
      </c>
      <c r="E29" s="260" t="s">
        <v>448</v>
      </c>
      <c r="F29" s="348" t="s">
        <v>546</v>
      </c>
      <c r="G29" s="348">
        <f>(12.383+2.746)*2.4*2+0.14*2.4*2</f>
        <v>73.291199999999989</v>
      </c>
      <c r="H29" s="212" t="s">
        <v>283</v>
      </c>
      <c r="I29" s="292">
        <f t="shared" ref="I29" si="14">G29</f>
        <v>73.291199999999989</v>
      </c>
      <c r="J29" s="223"/>
      <c r="K29" s="292">
        <f t="shared" si="13"/>
        <v>73.290000000000006</v>
      </c>
      <c r="L29" s="342"/>
      <c r="M29" s="343"/>
      <c r="N29" s="343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</row>
    <row r="30" spans="1:45" s="345" customFormat="1" ht="20.100000000000001" customHeight="1">
      <c r="A30" s="337"/>
      <c r="B30" s="338"/>
      <c r="C30" s="350"/>
      <c r="D30" s="503" t="s">
        <v>547</v>
      </c>
      <c r="E30" s="349"/>
      <c r="F30" s="340"/>
      <c r="G30" s="348"/>
      <c r="H30" s="212"/>
      <c r="I30" s="292"/>
      <c r="J30" s="223"/>
      <c r="K30" s="292"/>
      <c r="L30" s="342"/>
      <c r="M30" s="343"/>
      <c r="N30" s="343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</row>
    <row r="31" spans="1:45" s="345" customFormat="1" ht="20.100000000000001" customHeight="1">
      <c r="A31" s="337" t="str">
        <f t="shared" ref="A31" si="15">CONCATENATE(D31,E31)</f>
        <v>목조 벽체틀(R)30*30, @450</v>
      </c>
      <c r="B31" s="346"/>
      <c r="C31" s="347"/>
      <c r="D31" s="298" t="s">
        <v>764</v>
      </c>
      <c r="E31" s="209" t="s">
        <v>502</v>
      </c>
      <c r="F31" s="348" t="s">
        <v>554</v>
      </c>
      <c r="G31" s="348">
        <f>11.381*0.4+4.2*0.4*2</f>
        <v>7.9124000000000008</v>
      </c>
      <c r="H31" s="212" t="s">
        <v>283</v>
      </c>
      <c r="I31" s="292">
        <f t="shared" ref="I31" si="16">G31</f>
        <v>7.9124000000000008</v>
      </c>
      <c r="J31" s="223"/>
      <c r="K31" s="292">
        <f t="shared" ref="K31" si="17">ROUND(I31,2)</f>
        <v>7.91</v>
      </c>
      <c r="L31" s="342"/>
      <c r="M31" s="343"/>
      <c r="N31" s="343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</row>
    <row r="32" spans="1:45" s="345" customFormat="1" ht="20.100000000000001" customHeight="1">
      <c r="A32" s="337" t="str">
        <f>CONCATENATE(D32,E32)</f>
        <v>합판 설치T=8.5mm*3겹</v>
      </c>
      <c r="B32" s="346"/>
      <c r="C32" s="347"/>
      <c r="D32" s="298" t="s">
        <v>575</v>
      </c>
      <c r="E32" s="209" t="s">
        <v>576</v>
      </c>
      <c r="F32" s="348" t="s">
        <v>566</v>
      </c>
      <c r="G32" s="348">
        <f>11.381*0.4</f>
        <v>4.5524000000000004</v>
      </c>
      <c r="H32" s="212" t="s">
        <v>283</v>
      </c>
      <c r="I32" s="292">
        <f>G32</f>
        <v>4.5524000000000004</v>
      </c>
      <c r="J32" s="223"/>
      <c r="K32" s="292">
        <f t="shared" si="3"/>
        <v>4.55</v>
      </c>
      <c r="L32" s="342"/>
      <c r="M32" s="343"/>
      <c r="N32" s="343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</row>
    <row r="33" spans="1:45" s="345" customFormat="1" ht="20.100000000000001" customHeight="1">
      <c r="A33" s="337"/>
      <c r="B33" s="346"/>
      <c r="C33" s="347"/>
      <c r="D33" s="298" t="s">
        <v>563</v>
      </c>
      <c r="E33" s="209" t="s">
        <v>425</v>
      </c>
      <c r="F33" s="348" t="s">
        <v>567</v>
      </c>
      <c r="G33" s="348">
        <f>4.2*4.2*2</f>
        <v>35.28</v>
      </c>
      <c r="H33" s="212" t="s">
        <v>283</v>
      </c>
      <c r="I33" s="292">
        <f t="shared" ref="I33:I35" si="18">G33</f>
        <v>35.28</v>
      </c>
      <c r="J33" s="223"/>
      <c r="K33" s="292">
        <f t="shared" si="3"/>
        <v>35.28</v>
      </c>
      <c r="L33" s="342"/>
      <c r="M33" s="343"/>
      <c r="N33" s="343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</row>
    <row r="34" spans="1:45" s="345" customFormat="1" ht="20.100000000000001" customHeight="1">
      <c r="A34" s="337"/>
      <c r="B34" s="346"/>
      <c r="C34" s="347"/>
      <c r="D34" s="180" t="s">
        <v>577</v>
      </c>
      <c r="E34" s="180" t="s">
        <v>578</v>
      </c>
      <c r="F34" s="348">
        <v>31</v>
      </c>
      <c r="G34" s="348">
        <f>F34</f>
        <v>31</v>
      </c>
      <c r="H34" s="212" t="s">
        <v>287</v>
      </c>
      <c r="I34" s="292">
        <f t="shared" ref="I34" si="19">G34</f>
        <v>31</v>
      </c>
      <c r="J34" s="223"/>
      <c r="K34" s="292">
        <f t="shared" ref="K34" si="20">ROUND(I34,2)</f>
        <v>31</v>
      </c>
      <c r="L34" s="342"/>
      <c r="M34" s="343"/>
      <c r="N34" s="343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</row>
    <row r="35" spans="1:45" s="345" customFormat="1" ht="20.100000000000001" customHeight="1">
      <c r="A35" s="337"/>
      <c r="B35" s="346"/>
      <c r="C35" s="347"/>
      <c r="D35" s="298" t="s">
        <v>573</v>
      </c>
      <c r="E35" s="209" t="s">
        <v>568</v>
      </c>
      <c r="F35" s="348">
        <v>1</v>
      </c>
      <c r="G35" s="348">
        <f>F35</f>
        <v>1</v>
      </c>
      <c r="H35" s="212" t="s">
        <v>287</v>
      </c>
      <c r="I35" s="292">
        <f t="shared" si="18"/>
        <v>1</v>
      </c>
      <c r="J35" s="223"/>
      <c r="K35" s="292">
        <f t="shared" si="3"/>
        <v>1</v>
      </c>
      <c r="L35" s="342"/>
      <c r="M35" s="343"/>
      <c r="N35" s="343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</row>
    <row r="36" spans="1:45" s="345" customFormat="1" ht="20.100000000000001" customHeight="1">
      <c r="A36" s="337"/>
      <c r="B36" s="346"/>
      <c r="C36" s="347"/>
      <c r="D36" s="503" t="s">
        <v>585</v>
      </c>
      <c r="E36" s="298"/>
      <c r="F36" s="348"/>
      <c r="G36" s="348"/>
      <c r="H36" s="212"/>
      <c r="I36" s="292"/>
      <c r="J36" s="223"/>
      <c r="K36" s="292"/>
      <c r="L36" s="342"/>
      <c r="M36" s="343"/>
      <c r="N36" s="343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</row>
    <row r="37" spans="1:45" s="345" customFormat="1" ht="20.100000000000001" customHeight="1">
      <c r="A37" s="337"/>
      <c r="B37" s="346"/>
      <c r="C37" s="347"/>
      <c r="D37" s="298" t="s">
        <v>763</v>
      </c>
      <c r="E37" s="209" t="s">
        <v>557</v>
      </c>
      <c r="F37" s="348" t="s">
        <v>580</v>
      </c>
      <c r="G37" s="348">
        <f>3*1.94+0.3*1.94</f>
        <v>6.4020000000000001</v>
      </c>
      <c r="H37" s="212" t="s">
        <v>283</v>
      </c>
      <c r="I37" s="292">
        <f t="shared" ref="I37:I38" si="21">G37</f>
        <v>6.4020000000000001</v>
      </c>
      <c r="J37" s="223"/>
      <c r="K37" s="292">
        <f t="shared" si="3"/>
        <v>6.4</v>
      </c>
      <c r="L37" s="342"/>
      <c r="M37" s="343"/>
      <c r="N37" s="343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</row>
    <row r="38" spans="1:45" s="345" customFormat="1" ht="20.100000000000001" customHeight="1">
      <c r="A38" s="337"/>
      <c r="B38" s="346"/>
      <c r="C38" s="347"/>
      <c r="D38" s="298" t="s">
        <v>419</v>
      </c>
      <c r="E38" s="209" t="s">
        <v>529</v>
      </c>
      <c r="F38" s="348" t="s">
        <v>581</v>
      </c>
      <c r="G38" s="348">
        <f>(3*1.94+0.3*1.94)*2</f>
        <v>12.804</v>
      </c>
      <c r="H38" s="212" t="s">
        <v>283</v>
      </c>
      <c r="I38" s="292">
        <f t="shared" si="21"/>
        <v>12.804</v>
      </c>
      <c r="J38" s="223"/>
      <c r="K38" s="292">
        <f t="shared" si="3"/>
        <v>12.8</v>
      </c>
      <c r="L38" s="342"/>
      <c r="M38" s="343"/>
      <c r="N38" s="343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</row>
    <row r="39" spans="1:45" s="345" customFormat="1" ht="20.100000000000001" customHeight="1">
      <c r="A39" s="337"/>
      <c r="B39" s="346"/>
      <c r="C39" s="347"/>
      <c r="D39" s="298" t="s">
        <v>274</v>
      </c>
      <c r="E39" s="209" t="s">
        <v>532</v>
      </c>
      <c r="F39" s="348" t="s">
        <v>581</v>
      </c>
      <c r="G39" s="348">
        <f>(3*1.94+0.3*1.94)*2</f>
        <v>12.804</v>
      </c>
      <c r="H39" s="212" t="s">
        <v>283</v>
      </c>
      <c r="I39" s="292">
        <f>G39</f>
        <v>12.804</v>
      </c>
      <c r="J39" s="223"/>
      <c r="K39" s="292">
        <f t="shared" si="3"/>
        <v>12.8</v>
      </c>
      <c r="L39" s="342"/>
      <c r="M39" s="343"/>
      <c r="N39" s="343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</row>
    <row r="40" spans="1:45" s="345" customFormat="1" ht="20.100000000000001" customHeight="1">
      <c r="A40" s="337"/>
      <c r="B40" s="346"/>
      <c r="C40" s="347"/>
      <c r="D40" s="260" t="s">
        <v>447</v>
      </c>
      <c r="E40" s="260" t="s">
        <v>448</v>
      </c>
      <c r="F40" s="348" t="s">
        <v>581</v>
      </c>
      <c r="G40" s="348">
        <f>(3*1.94+0.3*1.94)*2</f>
        <v>12.804</v>
      </c>
      <c r="H40" s="212" t="s">
        <v>283</v>
      </c>
      <c r="I40" s="292">
        <f t="shared" ref="I40" si="22">G40</f>
        <v>12.804</v>
      </c>
      <c r="J40" s="223"/>
      <c r="K40" s="292">
        <f t="shared" si="3"/>
        <v>12.8</v>
      </c>
      <c r="L40" s="342"/>
      <c r="M40" s="343"/>
      <c r="N40" s="343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</row>
    <row r="41" spans="1:45" s="345" customFormat="1" ht="20.100000000000001" customHeight="1">
      <c r="A41" s="337"/>
      <c r="B41" s="346"/>
      <c r="C41" s="347"/>
      <c r="D41" s="211" t="s">
        <v>582</v>
      </c>
      <c r="E41" s="298" t="s">
        <v>583</v>
      </c>
      <c r="F41" s="348">
        <v>6</v>
      </c>
      <c r="G41" s="348">
        <f>F41</f>
        <v>6</v>
      </c>
      <c r="H41" s="212" t="s">
        <v>289</v>
      </c>
      <c r="I41" s="292">
        <f t="shared" ref="I41" si="23">G41</f>
        <v>6</v>
      </c>
      <c r="J41" s="223"/>
      <c r="K41" s="292">
        <f t="shared" si="3"/>
        <v>6</v>
      </c>
      <c r="L41" s="342"/>
      <c r="M41" s="343"/>
      <c r="N41" s="343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</row>
    <row r="42" spans="1:45" s="345" customFormat="1" ht="20.100000000000001" customHeight="1">
      <c r="A42" s="337"/>
      <c r="B42" s="346"/>
      <c r="C42" s="347"/>
      <c r="D42" s="503" t="s">
        <v>586</v>
      </c>
      <c r="E42" s="298"/>
      <c r="F42" s="348"/>
      <c r="G42" s="348"/>
      <c r="H42" s="212"/>
      <c r="I42" s="292"/>
      <c r="J42" s="223"/>
      <c r="K42" s="292"/>
      <c r="L42" s="342"/>
      <c r="M42" s="343"/>
      <c r="N42" s="343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</row>
    <row r="43" spans="1:45" s="345" customFormat="1" ht="20.100000000000001" customHeight="1">
      <c r="A43" s="337"/>
      <c r="B43" s="346"/>
      <c r="C43" s="347"/>
      <c r="D43" s="298" t="s">
        <v>764</v>
      </c>
      <c r="E43" s="209" t="s">
        <v>502</v>
      </c>
      <c r="F43" s="348" t="s">
        <v>587</v>
      </c>
      <c r="G43" s="348">
        <f>(1.724*2.746)*0.4+1.724*1.724</f>
        <v>4.8658175999999997</v>
      </c>
      <c r="H43" s="212" t="s">
        <v>283</v>
      </c>
      <c r="I43" s="292">
        <f t="shared" ref="I43:I44" si="24">G43</f>
        <v>4.8658175999999997</v>
      </c>
      <c r="J43" s="223"/>
      <c r="K43" s="292">
        <f t="shared" ref="K43:K46" si="25">ROUND(I43,2)</f>
        <v>4.87</v>
      </c>
      <c r="L43" s="342"/>
      <c r="M43" s="343"/>
      <c r="N43" s="343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</row>
    <row r="44" spans="1:45" s="345" customFormat="1" ht="20.100000000000001" customHeight="1">
      <c r="A44" s="337"/>
      <c r="B44" s="346"/>
      <c r="C44" s="347"/>
      <c r="D44" s="298" t="s">
        <v>419</v>
      </c>
      <c r="E44" s="209" t="s">
        <v>529</v>
      </c>
      <c r="F44" s="348" t="s">
        <v>588</v>
      </c>
      <c r="G44" s="348">
        <f>1.724*0.874+1.724*0.4</f>
        <v>2.1963759999999999</v>
      </c>
      <c r="H44" s="212" t="s">
        <v>283</v>
      </c>
      <c r="I44" s="292">
        <f t="shared" si="24"/>
        <v>2.1963759999999999</v>
      </c>
      <c r="J44" s="223"/>
      <c r="K44" s="292">
        <f t="shared" si="25"/>
        <v>2.2000000000000002</v>
      </c>
      <c r="L44" s="342"/>
      <c r="M44" s="343"/>
      <c r="N44" s="343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</row>
    <row r="45" spans="1:45" s="345" customFormat="1" ht="20.100000000000001" customHeight="1">
      <c r="A45" s="337"/>
      <c r="B45" s="346"/>
      <c r="C45" s="347"/>
      <c r="D45" s="298" t="s">
        <v>274</v>
      </c>
      <c r="E45" s="209" t="s">
        <v>532</v>
      </c>
      <c r="F45" s="348" t="s">
        <v>588</v>
      </c>
      <c r="G45" s="348">
        <f>1.724*0.874+1.724*0.4</f>
        <v>2.1963759999999999</v>
      </c>
      <c r="H45" s="212" t="s">
        <v>283</v>
      </c>
      <c r="I45" s="292">
        <f>G45</f>
        <v>2.1963759999999999</v>
      </c>
      <c r="J45" s="223"/>
      <c r="K45" s="292">
        <f t="shared" si="25"/>
        <v>2.2000000000000002</v>
      </c>
      <c r="L45" s="342"/>
      <c r="M45" s="343"/>
      <c r="N45" s="343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</row>
    <row r="46" spans="1:45" s="345" customFormat="1" ht="20.100000000000001" customHeight="1">
      <c r="A46" s="337"/>
      <c r="B46" s="346"/>
      <c r="C46" s="347"/>
      <c r="D46" s="260" t="s">
        <v>447</v>
      </c>
      <c r="E46" s="260" t="s">
        <v>448</v>
      </c>
      <c r="F46" s="348" t="s">
        <v>588</v>
      </c>
      <c r="G46" s="348">
        <f>1.724*0.874+1.724*0.4</f>
        <v>2.1963759999999999</v>
      </c>
      <c r="H46" s="212" t="s">
        <v>283</v>
      </c>
      <c r="I46" s="292">
        <f t="shared" ref="I46" si="26">G46</f>
        <v>2.1963759999999999</v>
      </c>
      <c r="J46" s="223"/>
      <c r="K46" s="292">
        <f t="shared" si="25"/>
        <v>2.2000000000000002</v>
      </c>
      <c r="L46" s="342"/>
      <c r="M46" s="343"/>
      <c r="N46" s="343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</row>
    <row r="47" spans="1:45" s="345" customFormat="1" ht="20.100000000000001" customHeight="1">
      <c r="A47" s="337"/>
      <c r="B47" s="346"/>
      <c r="C47" s="347"/>
      <c r="D47" s="211"/>
      <c r="E47" s="298"/>
      <c r="F47" s="348"/>
      <c r="G47" s="348"/>
      <c r="H47" s="212"/>
      <c r="I47" s="292"/>
      <c r="J47" s="223"/>
      <c r="K47" s="292"/>
      <c r="L47" s="342"/>
      <c r="M47" s="343"/>
      <c r="N47" s="343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</row>
    <row r="48" spans="1:45" s="345" customFormat="1" ht="20.100000000000001" customHeight="1">
      <c r="A48" s="337"/>
      <c r="B48" s="338"/>
      <c r="C48" s="350" t="s">
        <v>589</v>
      </c>
      <c r="D48" s="503" t="s">
        <v>590</v>
      </c>
      <c r="E48" s="349"/>
      <c r="F48" s="340"/>
      <c r="G48" s="348"/>
      <c r="H48" s="212"/>
      <c r="I48" s="292"/>
      <c r="J48" s="223"/>
      <c r="K48" s="292"/>
      <c r="L48" s="342"/>
      <c r="M48" s="343"/>
      <c r="N48" s="343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</row>
    <row r="49" spans="1:45" s="345" customFormat="1" ht="20.100000000000001" customHeight="1">
      <c r="A49" s="337"/>
      <c r="B49" s="346"/>
      <c r="C49" s="347"/>
      <c r="D49" s="298" t="s">
        <v>763</v>
      </c>
      <c r="E49" s="209" t="s">
        <v>557</v>
      </c>
      <c r="F49" s="348" t="s">
        <v>592</v>
      </c>
      <c r="G49" s="348">
        <f>8*0.3</f>
        <v>2.4</v>
      </c>
      <c r="H49" s="212" t="s">
        <v>283</v>
      </c>
      <c r="I49" s="292">
        <f t="shared" ref="I49" si="27">G49</f>
        <v>2.4</v>
      </c>
      <c r="J49" s="223"/>
      <c r="K49" s="292">
        <f t="shared" ref="K49:K60" si="28">ROUND(I49,2)</f>
        <v>2.4</v>
      </c>
      <c r="L49" s="342"/>
      <c r="M49" s="343"/>
      <c r="N49" s="343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</row>
    <row r="50" spans="1:45" s="345" customFormat="1" ht="20.100000000000001" customHeight="1">
      <c r="A50" s="337"/>
      <c r="B50" s="346"/>
      <c r="C50" s="347"/>
      <c r="D50" s="298" t="s">
        <v>763</v>
      </c>
      <c r="E50" s="209" t="s">
        <v>502</v>
      </c>
      <c r="F50" s="348" t="s">
        <v>593</v>
      </c>
      <c r="G50" s="348">
        <f>8*0.3+8*0.591*2+8*0.704*2+0.3*0.704*17</f>
        <v>26.710399999999996</v>
      </c>
      <c r="H50" s="212" t="s">
        <v>283</v>
      </c>
      <c r="I50" s="292">
        <f t="shared" ref="I50:I52" si="29">G50</f>
        <v>26.710399999999996</v>
      </c>
      <c r="J50" s="223"/>
      <c r="K50" s="292">
        <f t="shared" si="28"/>
        <v>26.71</v>
      </c>
      <c r="L50" s="342"/>
      <c r="M50" s="343"/>
      <c r="N50" s="343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</row>
    <row r="51" spans="1:45" s="345" customFormat="1" ht="20.100000000000001" customHeight="1">
      <c r="A51" s="337"/>
      <c r="B51" s="346"/>
      <c r="C51" s="347"/>
      <c r="D51" s="298" t="s">
        <v>419</v>
      </c>
      <c r="E51" s="209" t="s">
        <v>529</v>
      </c>
      <c r="F51" s="348" t="s">
        <v>599</v>
      </c>
      <c r="G51" s="348">
        <f>8*0.241+8*3+0.241*3*2+8*0.65-(4*2.05)</f>
        <v>24.374000000000006</v>
      </c>
      <c r="H51" s="212" t="s">
        <v>283</v>
      </c>
      <c r="I51" s="292">
        <f t="shared" si="29"/>
        <v>24.374000000000006</v>
      </c>
      <c r="J51" s="223"/>
      <c r="K51" s="292">
        <f t="shared" si="28"/>
        <v>24.37</v>
      </c>
      <c r="L51" s="342"/>
      <c r="M51" s="343"/>
      <c r="N51" s="343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</row>
    <row r="52" spans="1:45" s="345" customFormat="1" ht="20.100000000000001" customHeight="1">
      <c r="A52" s="337"/>
      <c r="B52" s="346"/>
      <c r="C52" s="347"/>
      <c r="D52" s="298" t="s">
        <v>419</v>
      </c>
      <c r="E52" s="209" t="s">
        <v>530</v>
      </c>
      <c r="F52" s="348" t="s">
        <v>594</v>
      </c>
      <c r="G52" s="348">
        <f>8*3+8*0.09*2+0.591*0.08*17</f>
        <v>26.243760000000002</v>
      </c>
      <c r="H52" s="212" t="s">
        <v>283</v>
      </c>
      <c r="I52" s="292">
        <f t="shared" si="29"/>
        <v>26.243760000000002</v>
      </c>
      <c r="J52" s="223"/>
      <c r="K52" s="292">
        <f t="shared" si="28"/>
        <v>26.24</v>
      </c>
      <c r="L52" s="342"/>
      <c r="M52" s="343"/>
      <c r="N52" s="343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</row>
    <row r="53" spans="1:45" s="345" customFormat="1" ht="20.100000000000001" customHeight="1">
      <c r="A53" s="337"/>
      <c r="B53" s="346"/>
      <c r="C53" s="347"/>
      <c r="D53" s="298" t="s">
        <v>417</v>
      </c>
      <c r="E53" s="209" t="s">
        <v>591</v>
      </c>
      <c r="F53" s="348" t="s">
        <v>595</v>
      </c>
      <c r="G53" s="348">
        <f>8*0.591</f>
        <v>4.7279999999999998</v>
      </c>
      <c r="H53" s="212" t="s">
        <v>283</v>
      </c>
      <c r="I53" s="292">
        <f t="shared" ref="I53" si="30">G53</f>
        <v>4.7279999999999998</v>
      </c>
      <c r="J53" s="223"/>
      <c r="K53" s="292">
        <f t="shared" si="28"/>
        <v>4.7300000000000004</v>
      </c>
      <c r="L53" s="342"/>
      <c r="M53" s="343"/>
      <c r="N53" s="343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</row>
    <row r="54" spans="1:45" s="345" customFormat="1" ht="20.100000000000001" customHeight="1">
      <c r="A54" s="337"/>
      <c r="B54" s="346"/>
      <c r="C54" s="347"/>
      <c r="D54" s="298" t="s">
        <v>274</v>
      </c>
      <c r="E54" s="209" t="s">
        <v>532</v>
      </c>
      <c r="F54" s="348" t="s">
        <v>600</v>
      </c>
      <c r="G54" s="348">
        <f>8*0.241+8*3+0.241*3*2+8*0.35+8*0.591-(4*2.05)</f>
        <v>26.702000000000002</v>
      </c>
      <c r="H54" s="212" t="s">
        <v>283</v>
      </c>
      <c r="I54" s="292">
        <f>G54</f>
        <v>26.702000000000002</v>
      </c>
      <c r="J54" s="223"/>
      <c r="K54" s="292">
        <f t="shared" si="28"/>
        <v>26.7</v>
      </c>
      <c r="L54" s="342"/>
      <c r="M54" s="343"/>
      <c r="N54" s="343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</row>
    <row r="55" spans="1:45" s="345" customFormat="1" ht="20.100000000000001" customHeight="1">
      <c r="A55" s="337"/>
      <c r="B55" s="346"/>
      <c r="C55" s="347"/>
      <c r="D55" s="260" t="s">
        <v>447</v>
      </c>
      <c r="E55" s="260" t="s">
        <v>448</v>
      </c>
      <c r="F55" s="348" t="s">
        <v>600</v>
      </c>
      <c r="G55" s="348">
        <f>8*0.241+8*3+0.241*3*2+8*0.35+8*0.591-(4*2.05)</f>
        <v>26.702000000000002</v>
      </c>
      <c r="H55" s="212" t="s">
        <v>283</v>
      </c>
      <c r="I55" s="292">
        <f t="shared" ref="I55" si="31">G55</f>
        <v>26.702000000000002</v>
      </c>
      <c r="J55" s="223"/>
      <c r="K55" s="292">
        <f t="shared" si="28"/>
        <v>26.7</v>
      </c>
      <c r="L55" s="342"/>
      <c r="M55" s="343"/>
      <c r="N55" s="343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</row>
    <row r="56" spans="1:45" s="345" customFormat="1" ht="20.100000000000001" customHeight="1">
      <c r="A56" s="337"/>
      <c r="B56" s="346"/>
      <c r="C56" s="347"/>
      <c r="D56" s="209" t="s">
        <v>601</v>
      </c>
      <c r="E56" s="209" t="s">
        <v>597</v>
      </c>
      <c r="F56" s="348" t="s">
        <v>598</v>
      </c>
      <c r="G56" s="348">
        <f>4*2.05</f>
        <v>8.1999999999999993</v>
      </c>
      <c r="H56" s="212" t="s">
        <v>283</v>
      </c>
      <c r="I56" s="292">
        <f t="shared" ref="I56:I58" si="32">G56</f>
        <v>8.1999999999999993</v>
      </c>
      <c r="J56" s="223"/>
      <c r="K56" s="292">
        <f t="shared" si="28"/>
        <v>8.1999999999999993</v>
      </c>
      <c r="L56" s="342"/>
      <c r="M56" s="343"/>
      <c r="N56" s="343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</row>
    <row r="57" spans="1:45" s="345" customFormat="1" ht="20.100000000000001" customHeight="1">
      <c r="A57" s="337"/>
      <c r="B57" s="346"/>
      <c r="C57" s="347"/>
      <c r="D57" s="298" t="s">
        <v>744</v>
      </c>
      <c r="E57" s="209" t="s">
        <v>465</v>
      </c>
      <c r="F57" s="348" t="s">
        <v>598</v>
      </c>
      <c r="G57" s="348">
        <f>4*2.05</f>
        <v>8.1999999999999993</v>
      </c>
      <c r="H57" s="212" t="s">
        <v>283</v>
      </c>
      <c r="I57" s="292">
        <f t="shared" ref="I57" si="33">G57</f>
        <v>8.1999999999999993</v>
      </c>
      <c r="J57" s="223"/>
      <c r="K57" s="292">
        <f t="shared" ref="K57" si="34">ROUND(I57,2)</f>
        <v>8.1999999999999993</v>
      </c>
      <c r="L57" s="342"/>
      <c r="M57" s="343"/>
      <c r="N57" s="343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</row>
    <row r="58" spans="1:45" s="345" customFormat="1" ht="20.100000000000001" customHeight="1">
      <c r="A58" s="337"/>
      <c r="B58" s="346"/>
      <c r="C58" s="347"/>
      <c r="D58" s="209" t="s">
        <v>606</v>
      </c>
      <c r="E58" s="209" t="s">
        <v>607</v>
      </c>
      <c r="F58" s="348" t="s">
        <v>610</v>
      </c>
      <c r="G58" s="348">
        <f>2*4*2+1*4*4</f>
        <v>32</v>
      </c>
      <c r="H58" s="212" t="s">
        <v>284</v>
      </c>
      <c r="I58" s="292">
        <f t="shared" si="32"/>
        <v>32</v>
      </c>
      <c r="J58" s="223"/>
      <c r="K58" s="292">
        <f t="shared" si="28"/>
        <v>32</v>
      </c>
      <c r="L58" s="342"/>
      <c r="M58" s="343"/>
      <c r="N58" s="343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</row>
    <row r="59" spans="1:45" s="345" customFormat="1" ht="20.100000000000001" customHeight="1">
      <c r="A59" s="337"/>
      <c r="B59" s="346"/>
      <c r="C59" s="347"/>
      <c r="D59" s="209" t="s">
        <v>608</v>
      </c>
      <c r="E59" s="209" t="s">
        <v>607</v>
      </c>
      <c r="F59" s="348" t="s">
        <v>609</v>
      </c>
      <c r="G59" s="348">
        <f>2*2</f>
        <v>4</v>
      </c>
      <c r="H59" s="212" t="s">
        <v>284</v>
      </c>
      <c r="I59" s="292">
        <f>G59</f>
        <v>4</v>
      </c>
      <c r="J59" s="223"/>
      <c r="K59" s="292">
        <f t="shared" si="28"/>
        <v>4</v>
      </c>
      <c r="L59" s="342"/>
      <c r="M59" s="343"/>
      <c r="N59" s="343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</row>
    <row r="60" spans="1:45" s="345" customFormat="1" ht="20.100000000000001" customHeight="1">
      <c r="A60" s="337"/>
      <c r="B60" s="346"/>
      <c r="C60" s="347"/>
      <c r="D60" s="298" t="s">
        <v>431</v>
      </c>
      <c r="E60" s="209" t="s">
        <v>538</v>
      </c>
      <c r="F60" s="348" t="s">
        <v>611</v>
      </c>
      <c r="G60" s="348">
        <f>8*0.591+8+0.2+0.591*0.2*8</f>
        <v>13.8736</v>
      </c>
      <c r="H60" s="212" t="s">
        <v>283</v>
      </c>
      <c r="I60" s="292">
        <f t="shared" ref="I60" si="35">G60</f>
        <v>13.8736</v>
      </c>
      <c r="J60" s="223"/>
      <c r="K60" s="292">
        <f t="shared" si="28"/>
        <v>13.87</v>
      </c>
      <c r="L60" s="342"/>
      <c r="M60" s="343"/>
      <c r="N60" s="343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</row>
    <row r="61" spans="1:45" s="345" customFormat="1" ht="20.100000000000001" customHeight="1">
      <c r="A61" s="337"/>
      <c r="B61" s="346"/>
      <c r="C61" s="347"/>
      <c r="D61" s="298"/>
      <c r="E61" s="209"/>
      <c r="F61" s="348"/>
      <c r="G61" s="348"/>
      <c r="H61" s="212"/>
      <c r="I61" s="292"/>
      <c r="J61" s="223"/>
      <c r="K61" s="292"/>
      <c r="L61" s="342"/>
      <c r="M61" s="343"/>
      <c r="N61" s="343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</row>
    <row r="62" spans="1:45" s="345" customFormat="1" ht="20.100000000000001" customHeight="1">
      <c r="A62" s="337"/>
      <c r="B62" s="338"/>
      <c r="C62" s="350" t="s">
        <v>612</v>
      </c>
      <c r="D62" s="503" t="s">
        <v>613</v>
      </c>
      <c r="E62" s="349"/>
      <c r="F62" s="340"/>
      <c r="G62" s="348"/>
      <c r="H62" s="212"/>
      <c r="I62" s="292"/>
      <c r="J62" s="223"/>
      <c r="K62" s="292"/>
      <c r="L62" s="342"/>
      <c r="M62" s="343"/>
      <c r="N62" s="343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</row>
    <row r="63" spans="1:45" s="345" customFormat="1" ht="20.100000000000001" customHeight="1">
      <c r="A63" s="337"/>
      <c r="B63" s="346"/>
      <c r="C63" s="347"/>
      <c r="D63" s="298" t="s">
        <v>764</v>
      </c>
      <c r="E63" s="209" t="s">
        <v>502</v>
      </c>
      <c r="F63" s="348" t="s">
        <v>614</v>
      </c>
      <c r="G63" s="348">
        <f>1.378*2.4*2+0.954*0.4*2+2.798*0.874*3+0.874*0.4*2</f>
        <v>15.413155999999999</v>
      </c>
      <c r="H63" s="212" t="s">
        <v>283</v>
      </c>
      <c r="I63" s="292">
        <f t="shared" ref="I63:I65" si="36">G63</f>
        <v>15.413155999999999</v>
      </c>
      <c r="J63" s="223"/>
      <c r="K63" s="292">
        <f t="shared" ref="K63:K70" si="37">ROUND(I63,2)</f>
        <v>15.41</v>
      </c>
      <c r="L63" s="342"/>
      <c r="M63" s="343"/>
      <c r="N63" s="343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</row>
    <row r="64" spans="1:45" s="345" customFormat="1" ht="20.100000000000001" customHeight="1">
      <c r="A64" s="337"/>
      <c r="B64" s="346"/>
      <c r="C64" s="347"/>
      <c r="D64" s="298" t="s">
        <v>419</v>
      </c>
      <c r="E64" s="209" t="s">
        <v>529</v>
      </c>
      <c r="F64" s="348" t="s">
        <v>615</v>
      </c>
      <c r="G64" s="348">
        <f>1.724*0.874+1.724*0.4</f>
        <v>2.1963759999999999</v>
      </c>
      <c r="H64" s="212" t="s">
        <v>283</v>
      </c>
      <c r="I64" s="292">
        <f t="shared" si="36"/>
        <v>2.1963759999999999</v>
      </c>
      <c r="J64" s="223"/>
      <c r="K64" s="292">
        <f t="shared" si="37"/>
        <v>2.2000000000000002</v>
      </c>
      <c r="L64" s="342"/>
      <c r="M64" s="343"/>
      <c r="N64" s="343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</row>
    <row r="65" spans="1:45" s="345" customFormat="1" ht="20.100000000000001" customHeight="1">
      <c r="A65" s="337"/>
      <c r="B65" s="346"/>
      <c r="C65" s="347"/>
      <c r="D65" s="298" t="s">
        <v>419</v>
      </c>
      <c r="E65" s="209" t="s">
        <v>530</v>
      </c>
      <c r="F65" s="348" t="s">
        <v>618</v>
      </c>
      <c r="G65" s="348">
        <f>2.798*0.874+1.378*0.4*2+0.954*0.4</f>
        <v>3.9294519999999999</v>
      </c>
      <c r="H65" s="212" t="s">
        <v>283</v>
      </c>
      <c r="I65" s="292">
        <f t="shared" si="36"/>
        <v>3.9294519999999999</v>
      </c>
      <c r="J65" s="223"/>
      <c r="K65" s="292">
        <f t="shared" si="37"/>
        <v>3.93</v>
      </c>
      <c r="L65" s="342"/>
      <c r="M65" s="343"/>
      <c r="N65" s="343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</row>
    <row r="66" spans="1:45" s="345" customFormat="1" ht="20.100000000000001" customHeight="1">
      <c r="A66" s="337"/>
      <c r="B66" s="346"/>
      <c r="C66" s="347"/>
      <c r="D66" s="298" t="s">
        <v>274</v>
      </c>
      <c r="E66" s="209" t="s">
        <v>532</v>
      </c>
      <c r="F66" s="348" t="s">
        <v>616</v>
      </c>
      <c r="G66" s="348">
        <f>1.378*2.4*2+1.378*2*2+0.954*0.4+2.798*0.874</f>
        <v>14.953451999999999</v>
      </c>
      <c r="H66" s="212" t="s">
        <v>283</v>
      </c>
      <c r="I66" s="292">
        <f>G66</f>
        <v>14.953451999999999</v>
      </c>
      <c r="J66" s="223"/>
      <c r="K66" s="292">
        <f t="shared" si="37"/>
        <v>14.95</v>
      </c>
      <c r="L66" s="342"/>
      <c r="M66" s="343"/>
      <c r="N66" s="343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</row>
    <row r="67" spans="1:45" s="345" customFormat="1" ht="20.100000000000001" customHeight="1">
      <c r="A67" s="337"/>
      <c r="B67" s="346"/>
      <c r="C67" s="347"/>
      <c r="D67" s="260" t="s">
        <v>447</v>
      </c>
      <c r="E67" s="260" t="s">
        <v>448</v>
      </c>
      <c r="F67" s="348" t="s">
        <v>616</v>
      </c>
      <c r="G67" s="348">
        <f>1.378*2.4*2+1.378*2*2+0.954*0.4+2.798*0.874</f>
        <v>14.953451999999999</v>
      </c>
      <c r="H67" s="212" t="s">
        <v>283</v>
      </c>
      <c r="I67" s="292">
        <f t="shared" ref="I67:I70" si="38">G67</f>
        <v>14.953451999999999</v>
      </c>
      <c r="J67" s="223"/>
      <c r="K67" s="292">
        <f t="shared" si="37"/>
        <v>14.95</v>
      </c>
      <c r="L67" s="342"/>
      <c r="M67" s="343"/>
      <c r="N67" s="343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</row>
    <row r="68" spans="1:45" s="345" customFormat="1" ht="20.100000000000001" customHeight="1">
      <c r="A68" s="337"/>
      <c r="B68" s="346"/>
      <c r="C68" s="347"/>
      <c r="D68" s="298" t="s">
        <v>533</v>
      </c>
      <c r="E68" s="209" t="s">
        <v>534</v>
      </c>
      <c r="F68" s="348" t="s">
        <v>617</v>
      </c>
      <c r="G68" s="348">
        <f>2.798*6+0.874*2</f>
        <v>18.536000000000001</v>
      </c>
      <c r="H68" s="212" t="s">
        <v>284</v>
      </c>
      <c r="I68" s="292">
        <f t="shared" si="38"/>
        <v>18.536000000000001</v>
      </c>
      <c r="J68" s="223"/>
      <c r="K68" s="292">
        <f t="shared" si="37"/>
        <v>18.54</v>
      </c>
      <c r="L68" s="342"/>
      <c r="M68" s="343"/>
      <c r="N68" s="343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</row>
    <row r="69" spans="1:45" s="345" customFormat="1" ht="20.100000000000001" customHeight="1">
      <c r="A69" s="337" t="str">
        <f t="shared" ref="A69" si="39">CONCATENATE(D69,E69)</f>
        <v>확산커버T=3.0mm</v>
      </c>
      <c r="B69" s="346"/>
      <c r="C69" s="347"/>
      <c r="D69" s="298" t="s">
        <v>523</v>
      </c>
      <c r="E69" s="209" t="s">
        <v>536</v>
      </c>
      <c r="F69" s="348" t="s">
        <v>619</v>
      </c>
      <c r="G69" s="348">
        <f>2.798*0.874</f>
        <v>2.445452</v>
      </c>
      <c r="H69" s="212" t="s">
        <v>283</v>
      </c>
      <c r="I69" s="292">
        <f t="shared" si="38"/>
        <v>2.445452</v>
      </c>
      <c r="J69" s="223"/>
      <c r="K69" s="292">
        <f t="shared" si="37"/>
        <v>2.4500000000000002</v>
      </c>
      <c r="L69" s="342"/>
      <c r="M69" s="343"/>
      <c r="N69" s="343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>
        <v>7</v>
      </c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</row>
    <row r="70" spans="1:45" s="345" customFormat="1" ht="20.100000000000001" customHeight="1">
      <c r="A70" s="337"/>
      <c r="B70" s="346"/>
      <c r="C70" s="347"/>
      <c r="D70" s="298" t="s">
        <v>431</v>
      </c>
      <c r="E70" s="209" t="s">
        <v>538</v>
      </c>
      <c r="F70" s="348" t="s">
        <v>620</v>
      </c>
      <c r="G70" s="348">
        <f>2.798*1.4+0.954*1.4</f>
        <v>5.2527999999999997</v>
      </c>
      <c r="H70" s="212" t="s">
        <v>283</v>
      </c>
      <c r="I70" s="292">
        <f t="shared" si="38"/>
        <v>5.2527999999999997</v>
      </c>
      <c r="J70" s="223"/>
      <c r="K70" s="292">
        <f t="shared" si="37"/>
        <v>5.25</v>
      </c>
      <c r="L70" s="342"/>
      <c r="M70" s="343"/>
      <c r="N70" s="343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</row>
    <row r="71" spans="1:45" s="345" customFormat="1" ht="20.100000000000001" customHeight="1">
      <c r="A71" s="337"/>
      <c r="B71" s="346"/>
      <c r="C71" s="347"/>
      <c r="D71" s="209"/>
      <c r="E71" s="209"/>
      <c r="F71" s="348"/>
      <c r="G71" s="348"/>
      <c r="H71" s="212"/>
      <c r="I71" s="292"/>
      <c r="J71" s="223"/>
      <c r="K71" s="292"/>
      <c r="L71" s="342"/>
      <c r="M71" s="343"/>
      <c r="N71" s="343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</row>
    <row r="72" spans="1:45" s="345" customFormat="1" ht="20.100000000000001" customHeight="1">
      <c r="A72" s="337"/>
      <c r="B72" s="578"/>
      <c r="C72" s="579"/>
      <c r="D72" s="529"/>
      <c r="E72" s="529"/>
      <c r="F72" s="580"/>
      <c r="G72" s="580"/>
      <c r="H72" s="581"/>
      <c r="I72" s="582"/>
      <c r="J72" s="533"/>
      <c r="K72" s="582"/>
      <c r="L72" s="583"/>
      <c r="M72" s="343"/>
      <c r="N72" s="343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</row>
    <row r="73" spans="1:45" s="345" customFormat="1" ht="20.100000000000001" customHeight="1">
      <c r="A73" s="337"/>
      <c r="B73" s="338"/>
      <c r="C73" s="350" t="s">
        <v>621</v>
      </c>
      <c r="D73" s="351" t="s">
        <v>622</v>
      </c>
      <c r="E73" s="349"/>
      <c r="F73" s="340"/>
      <c r="G73" s="348"/>
      <c r="H73" s="212"/>
      <c r="I73" s="292"/>
      <c r="J73" s="223"/>
      <c r="K73" s="292"/>
      <c r="L73" s="342"/>
      <c r="M73" s="343"/>
      <c r="N73" s="343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</row>
    <row r="74" spans="1:45" s="345" customFormat="1" ht="20.100000000000001" customHeight="1">
      <c r="A74" s="337"/>
      <c r="B74" s="338"/>
      <c r="C74" s="350"/>
      <c r="D74" s="503" t="s">
        <v>623</v>
      </c>
      <c r="E74" s="349"/>
      <c r="F74" s="340"/>
      <c r="G74" s="348"/>
      <c r="H74" s="212"/>
      <c r="I74" s="292"/>
      <c r="J74" s="223"/>
      <c r="K74" s="292"/>
      <c r="L74" s="342"/>
      <c r="M74" s="343"/>
      <c r="N74" s="343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</row>
    <row r="75" spans="1:45" s="345" customFormat="1" ht="20.100000000000001" customHeight="1">
      <c r="A75" s="337"/>
      <c r="B75" s="346"/>
      <c r="C75" s="510"/>
      <c r="D75" s="298" t="s">
        <v>505</v>
      </c>
      <c r="E75" s="209" t="s">
        <v>541</v>
      </c>
      <c r="F75" s="348" t="s">
        <v>658</v>
      </c>
      <c r="G75" s="348">
        <f>(8.796+2.746)*2.4+(0.2*0.4)</f>
        <v>27.780799999999996</v>
      </c>
      <c r="H75" s="212" t="s">
        <v>283</v>
      </c>
      <c r="I75" s="292">
        <f>G75</f>
        <v>27.780799999999996</v>
      </c>
      <c r="J75" s="223"/>
      <c r="K75" s="292">
        <f t="shared" ref="K75:K79" si="40">ROUND(I75,2)</f>
        <v>27.78</v>
      </c>
      <c r="L75" s="342"/>
      <c r="M75" s="343"/>
      <c r="N75" s="343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</row>
    <row r="76" spans="1:45" s="345" customFormat="1" ht="20.100000000000001" customHeight="1">
      <c r="A76" s="337"/>
      <c r="B76" s="346"/>
      <c r="C76" s="510"/>
      <c r="D76" s="298" t="s">
        <v>549</v>
      </c>
      <c r="E76" s="209" t="s">
        <v>550</v>
      </c>
      <c r="F76" s="348" t="s">
        <v>657</v>
      </c>
      <c r="G76" s="348">
        <f>(8.796+2.746)*2+(0.2*2)</f>
        <v>23.483999999999998</v>
      </c>
      <c r="H76" s="212" t="s">
        <v>284</v>
      </c>
      <c r="I76" s="292">
        <f>G76</f>
        <v>23.483999999999998</v>
      </c>
      <c r="J76" s="223"/>
      <c r="K76" s="292">
        <f t="shared" si="40"/>
        <v>23.48</v>
      </c>
      <c r="L76" s="342"/>
      <c r="M76" s="343"/>
      <c r="N76" s="343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</row>
    <row r="77" spans="1:45" s="345" customFormat="1" ht="20.100000000000001" customHeight="1">
      <c r="A77" s="337"/>
      <c r="B77" s="346"/>
      <c r="C77" s="347"/>
      <c r="D77" s="298" t="s">
        <v>419</v>
      </c>
      <c r="E77" s="209" t="s">
        <v>529</v>
      </c>
      <c r="F77" s="348" t="s">
        <v>659</v>
      </c>
      <c r="G77" s="348">
        <f>(8.796+2.746)*2*2+0.14*2.4*2+(0.2*0.4*2)</f>
        <v>46.999999999999993</v>
      </c>
      <c r="H77" s="212" t="s">
        <v>283</v>
      </c>
      <c r="I77" s="292">
        <f t="shared" ref="I77" si="41">G77</f>
        <v>46.999999999999993</v>
      </c>
      <c r="J77" s="223"/>
      <c r="K77" s="292">
        <f t="shared" si="40"/>
        <v>47</v>
      </c>
      <c r="L77" s="342"/>
      <c r="M77" s="343"/>
      <c r="N77" s="343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</row>
    <row r="78" spans="1:45" s="345" customFormat="1" ht="20.100000000000001" customHeight="1">
      <c r="A78" s="337"/>
      <c r="B78" s="346"/>
      <c r="C78" s="347"/>
      <c r="D78" s="298" t="s">
        <v>274</v>
      </c>
      <c r="E78" s="209" t="s">
        <v>532</v>
      </c>
      <c r="F78" s="348" t="s">
        <v>659</v>
      </c>
      <c r="G78" s="348">
        <f>(8.796+2.746)*2*2+0.14*2.4*2+(0.2*0.4*2)</f>
        <v>46.999999999999993</v>
      </c>
      <c r="H78" s="212" t="s">
        <v>283</v>
      </c>
      <c r="I78" s="292">
        <f>G78</f>
        <v>46.999999999999993</v>
      </c>
      <c r="J78" s="223"/>
      <c r="K78" s="292">
        <f t="shared" si="40"/>
        <v>47</v>
      </c>
      <c r="L78" s="342"/>
      <c r="M78" s="343"/>
      <c r="N78" s="343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</row>
    <row r="79" spans="1:45" s="345" customFormat="1" ht="20.100000000000001" customHeight="1">
      <c r="A79" s="337"/>
      <c r="B79" s="346"/>
      <c r="C79" s="347"/>
      <c r="D79" s="260" t="s">
        <v>447</v>
      </c>
      <c r="E79" s="260" t="s">
        <v>448</v>
      </c>
      <c r="F79" s="348" t="s">
        <v>659</v>
      </c>
      <c r="G79" s="348">
        <f>(8.796+2.746)*2*2+0.14*2.4*2+(0.2*0.4*2)</f>
        <v>46.999999999999993</v>
      </c>
      <c r="H79" s="212" t="s">
        <v>283</v>
      </c>
      <c r="I79" s="292">
        <f t="shared" ref="I79" si="42">G79</f>
        <v>46.999999999999993</v>
      </c>
      <c r="J79" s="223"/>
      <c r="K79" s="292">
        <f t="shared" si="40"/>
        <v>47</v>
      </c>
      <c r="L79" s="342"/>
      <c r="M79" s="343"/>
      <c r="N79" s="343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</row>
    <row r="80" spans="1:45" s="345" customFormat="1" ht="20.100000000000001" customHeight="1">
      <c r="A80" s="337"/>
      <c r="B80" s="338"/>
      <c r="C80" s="350"/>
      <c r="D80" s="503" t="s">
        <v>624</v>
      </c>
      <c r="E80" s="349"/>
      <c r="F80" s="340"/>
      <c r="G80" s="348"/>
      <c r="H80" s="212"/>
      <c r="I80" s="292"/>
      <c r="J80" s="223"/>
      <c r="K80" s="292"/>
      <c r="L80" s="342"/>
      <c r="M80" s="343"/>
      <c r="N80" s="343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</row>
    <row r="81" spans="1:45" s="345" customFormat="1" ht="20.100000000000001" customHeight="1">
      <c r="A81" s="337" t="str">
        <f t="shared" ref="A81" si="43">CONCATENATE(D81,E81)</f>
        <v>목조 벽체틀(R)30*30, @450</v>
      </c>
      <c r="B81" s="346"/>
      <c r="C81" s="347"/>
      <c r="D81" s="298" t="s">
        <v>764</v>
      </c>
      <c r="E81" s="209" t="s">
        <v>502</v>
      </c>
      <c r="F81" s="348" t="s">
        <v>625</v>
      </c>
      <c r="G81" s="348">
        <f>6.702*(0.4+0.5)*2+(0.4*5*13)</f>
        <v>38.063600000000001</v>
      </c>
      <c r="H81" s="212" t="s">
        <v>283</v>
      </c>
      <c r="I81" s="292">
        <f t="shared" ref="I81:I82" si="44">G81</f>
        <v>38.063600000000001</v>
      </c>
      <c r="J81" s="223"/>
      <c r="K81" s="292">
        <f t="shared" ref="K81:K84" si="45">ROUND(I81,2)</f>
        <v>38.06</v>
      </c>
      <c r="L81" s="342"/>
      <c r="M81" s="343"/>
      <c r="N81" s="343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</row>
    <row r="82" spans="1:45" s="345" customFormat="1" ht="20.100000000000001" customHeight="1">
      <c r="A82" s="337"/>
      <c r="B82" s="346"/>
      <c r="C82" s="347"/>
      <c r="D82" s="298" t="s">
        <v>419</v>
      </c>
      <c r="E82" s="209" t="s">
        <v>529</v>
      </c>
      <c r="F82" s="348" t="s">
        <v>626</v>
      </c>
      <c r="G82" s="348">
        <f>6.702*(0.4+0.5)*2+(0.4*5*2)</f>
        <v>16.063600000000001</v>
      </c>
      <c r="H82" s="212" t="s">
        <v>283</v>
      </c>
      <c r="I82" s="292">
        <f t="shared" si="44"/>
        <v>16.063600000000001</v>
      </c>
      <c r="J82" s="223"/>
      <c r="K82" s="292">
        <f t="shared" si="45"/>
        <v>16.059999999999999</v>
      </c>
      <c r="L82" s="342"/>
      <c r="M82" s="343"/>
      <c r="N82" s="343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</row>
    <row r="83" spans="1:45" s="345" customFormat="1" ht="20.100000000000001" customHeight="1">
      <c r="A83" s="337"/>
      <c r="B83" s="346"/>
      <c r="C83" s="347"/>
      <c r="D83" s="298" t="s">
        <v>274</v>
      </c>
      <c r="E83" s="209" t="s">
        <v>532</v>
      </c>
      <c r="F83" s="348" t="s">
        <v>626</v>
      </c>
      <c r="G83" s="348">
        <f>6.702*(0.4+0.5)*2+(0.4*5*2)</f>
        <v>16.063600000000001</v>
      </c>
      <c r="H83" s="212" t="s">
        <v>283</v>
      </c>
      <c r="I83" s="292">
        <f>G83</f>
        <v>16.063600000000001</v>
      </c>
      <c r="J83" s="223"/>
      <c r="K83" s="292">
        <f t="shared" si="45"/>
        <v>16.059999999999999</v>
      </c>
      <c r="L83" s="342"/>
      <c r="M83" s="343"/>
      <c r="N83" s="343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</row>
    <row r="84" spans="1:45" s="345" customFormat="1" ht="20.100000000000001" customHeight="1">
      <c r="A84" s="337"/>
      <c r="B84" s="346"/>
      <c r="C84" s="347"/>
      <c r="D84" s="260" t="s">
        <v>447</v>
      </c>
      <c r="E84" s="260" t="s">
        <v>448</v>
      </c>
      <c r="F84" s="348" t="s">
        <v>626</v>
      </c>
      <c r="G84" s="348">
        <f>6.702*(0.4+0.5)*2+(0.4*5*2)</f>
        <v>16.063600000000001</v>
      </c>
      <c r="H84" s="212" t="s">
        <v>283</v>
      </c>
      <c r="I84" s="292">
        <f t="shared" ref="I84" si="46">G84</f>
        <v>16.063600000000001</v>
      </c>
      <c r="J84" s="223"/>
      <c r="K84" s="292">
        <f t="shared" si="45"/>
        <v>16.059999999999999</v>
      </c>
      <c r="L84" s="342"/>
      <c r="M84" s="343"/>
      <c r="N84" s="343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</row>
    <row r="85" spans="1:45" s="345" customFormat="1" ht="20.100000000000001" customHeight="1">
      <c r="A85" s="337"/>
      <c r="B85" s="338"/>
      <c r="C85" s="350"/>
      <c r="D85" s="503" t="s">
        <v>627</v>
      </c>
      <c r="E85" s="519" t="s">
        <v>639</v>
      </c>
      <c r="F85" s="340"/>
      <c r="G85" s="348"/>
      <c r="H85" s="212"/>
      <c r="I85" s="292"/>
      <c r="J85" s="223"/>
      <c r="K85" s="292"/>
      <c r="L85" s="342"/>
      <c r="M85" s="343"/>
      <c r="N85" s="343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</row>
    <row r="86" spans="1:45" s="345" customFormat="1" ht="20.100000000000001" customHeight="1">
      <c r="A86" s="337" t="str">
        <f t="shared" ref="A86" si="47">CONCATENATE(D86,E86)</f>
        <v>목조 벽체틀(S)30*30, @450</v>
      </c>
      <c r="B86" s="346"/>
      <c r="C86" s="347"/>
      <c r="D86" s="298" t="s">
        <v>763</v>
      </c>
      <c r="E86" s="209" t="s">
        <v>502</v>
      </c>
      <c r="F86" s="348" t="s">
        <v>628</v>
      </c>
      <c r="G86" s="348">
        <f>(0.4+1+0.4)*2*3</f>
        <v>10.799999999999999</v>
      </c>
      <c r="H86" s="212" t="s">
        <v>283</v>
      </c>
      <c r="I86" s="292">
        <f t="shared" ref="I86:I87" si="48">G86</f>
        <v>10.799999999999999</v>
      </c>
      <c r="J86" s="223"/>
      <c r="K86" s="292">
        <f t="shared" ref="K86:K89" si="49">ROUND(I86,2)</f>
        <v>10.8</v>
      </c>
      <c r="L86" s="342"/>
      <c r="M86" s="343"/>
      <c r="N86" s="343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</row>
    <row r="87" spans="1:45" s="345" customFormat="1" ht="20.100000000000001" customHeight="1">
      <c r="A87" s="337"/>
      <c r="B87" s="346"/>
      <c r="C87" s="347"/>
      <c r="D87" s="298" t="s">
        <v>419</v>
      </c>
      <c r="E87" s="209" t="s">
        <v>529</v>
      </c>
      <c r="F87" s="348" t="s">
        <v>719</v>
      </c>
      <c r="G87" s="348">
        <f>(0.4+1+0.4)*2*3*2+0.06*(1+2*2)*3</f>
        <v>22.499999999999996</v>
      </c>
      <c r="H87" s="212" t="s">
        <v>283</v>
      </c>
      <c r="I87" s="292">
        <f t="shared" si="48"/>
        <v>22.499999999999996</v>
      </c>
      <c r="J87" s="223"/>
      <c r="K87" s="292">
        <f t="shared" si="49"/>
        <v>22.5</v>
      </c>
      <c r="L87" s="342"/>
      <c r="M87" s="343"/>
      <c r="N87" s="343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</row>
    <row r="88" spans="1:45" s="345" customFormat="1" ht="20.100000000000001" customHeight="1">
      <c r="A88" s="337"/>
      <c r="B88" s="346"/>
      <c r="C88" s="347"/>
      <c r="D88" s="298" t="s">
        <v>274</v>
      </c>
      <c r="E88" s="209" t="s">
        <v>532</v>
      </c>
      <c r="F88" s="348" t="s">
        <v>719</v>
      </c>
      <c r="G88" s="348">
        <f>(0.4+1+0.4)*2*3*2+0.06*(1+2*2)*3</f>
        <v>22.499999999999996</v>
      </c>
      <c r="H88" s="212" t="s">
        <v>283</v>
      </c>
      <c r="I88" s="292">
        <f>G88</f>
        <v>22.499999999999996</v>
      </c>
      <c r="J88" s="223"/>
      <c r="K88" s="292">
        <f t="shared" si="49"/>
        <v>22.5</v>
      </c>
      <c r="L88" s="342"/>
      <c r="M88" s="343"/>
      <c r="N88" s="343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</row>
    <row r="89" spans="1:45" s="345" customFormat="1" ht="20.100000000000001" customHeight="1">
      <c r="A89" s="337"/>
      <c r="B89" s="346"/>
      <c r="C89" s="347"/>
      <c r="D89" s="260" t="s">
        <v>447</v>
      </c>
      <c r="E89" s="260" t="s">
        <v>448</v>
      </c>
      <c r="F89" s="348" t="s">
        <v>719</v>
      </c>
      <c r="G89" s="348">
        <f>(0.4+1+0.4)*2*3*2+0.06*(1+2*2)*3</f>
        <v>22.499999999999996</v>
      </c>
      <c r="H89" s="212" t="s">
        <v>283</v>
      </c>
      <c r="I89" s="292">
        <f t="shared" ref="I89" si="50">G89</f>
        <v>22.499999999999996</v>
      </c>
      <c r="J89" s="223"/>
      <c r="K89" s="292">
        <f t="shared" si="49"/>
        <v>22.5</v>
      </c>
      <c r="L89" s="342"/>
      <c r="M89" s="343"/>
      <c r="N89" s="343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</row>
    <row r="90" spans="1:45" s="345" customFormat="1" ht="20.100000000000001" customHeight="1">
      <c r="A90" s="337"/>
      <c r="B90" s="338"/>
      <c r="C90" s="350"/>
      <c r="D90" s="503" t="s">
        <v>629</v>
      </c>
      <c r="E90" s="519" t="s">
        <v>640</v>
      </c>
      <c r="F90" s="340"/>
      <c r="G90" s="348"/>
      <c r="H90" s="212"/>
      <c r="I90" s="292"/>
      <c r="J90" s="223"/>
      <c r="K90" s="292"/>
      <c r="L90" s="342"/>
      <c r="M90" s="343"/>
      <c r="N90" s="343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</row>
    <row r="91" spans="1:45" s="345" customFormat="1" ht="20.100000000000001" customHeight="1">
      <c r="A91" s="337"/>
      <c r="B91" s="346"/>
      <c r="C91" s="347"/>
      <c r="D91" s="180" t="s">
        <v>424</v>
      </c>
      <c r="E91" s="180" t="s">
        <v>630</v>
      </c>
      <c r="F91" s="348" t="s">
        <v>636</v>
      </c>
      <c r="G91" s="348">
        <f>((0.85*0.25*2+0.36*0.25)+(0.82*0.25*2+0.74*0.25))*2*10*7.85</f>
        <v>174.26999999999995</v>
      </c>
      <c r="H91" s="212" t="s">
        <v>634</v>
      </c>
      <c r="I91" s="292">
        <f t="shared" ref="I91" si="51">G91</f>
        <v>174.26999999999995</v>
      </c>
      <c r="J91" s="223"/>
      <c r="K91" s="292">
        <f t="shared" ref="K91" si="52">ROUND(I91,2)</f>
        <v>174.27</v>
      </c>
      <c r="L91" s="342"/>
      <c r="M91" s="343"/>
      <c r="N91" s="343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</row>
    <row r="92" spans="1:45" s="345" customFormat="1" ht="20.100000000000001" customHeight="1">
      <c r="A92" s="337"/>
      <c r="B92" s="346"/>
      <c r="C92" s="347"/>
      <c r="D92" s="180" t="s">
        <v>768</v>
      </c>
      <c r="E92" s="180" t="s">
        <v>637</v>
      </c>
      <c r="F92" s="348" t="s">
        <v>636</v>
      </c>
      <c r="G92" s="348">
        <f>((0.85*0.25*2+0.36*0.25)+(0.82*0.25*2+0.74*0.25))*2*10*7.85</f>
        <v>174.26999999999995</v>
      </c>
      <c r="H92" s="212" t="s">
        <v>283</v>
      </c>
      <c r="I92" s="292">
        <f t="shared" ref="I92" si="53">G92</f>
        <v>174.26999999999995</v>
      </c>
      <c r="J92" s="223"/>
      <c r="K92" s="292">
        <f t="shared" ref="K92" si="54">ROUND(I92,2)</f>
        <v>174.27</v>
      </c>
      <c r="L92" s="342"/>
      <c r="M92" s="343"/>
      <c r="N92" s="343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</row>
    <row r="93" spans="1:45" s="345" customFormat="1" ht="20.100000000000001" customHeight="1">
      <c r="A93" s="337"/>
      <c r="B93" s="346"/>
      <c r="C93" s="347"/>
      <c r="D93" s="180" t="s">
        <v>330</v>
      </c>
      <c r="E93" s="180" t="s">
        <v>638</v>
      </c>
      <c r="F93" s="348" t="s">
        <v>635</v>
      </c>
      <c r="G93" s="348">
        <f>((0.85*0.25*2+0.36*0.25)+(0.82*0.25*2+0.74*0.25))*2</f>
        <v>2.2199999999999998</v>
      </c>
      <c r="H93" s="212" t="s">
        <v>283</v>
      </c>
      <c r="I93" s="292">
        <f t="shared" ref="I93" si="55">G93</f>
        <v>2.2199999999999998</v>
      </c>
      <c r="J93" s="223"/>
      <c r="K93" s="292">
        <f t="shared" ref="K93" si="56">ROUND(I93,2)</f>
        <v>2.2200000000000002</v>
      </c>
      <c r="L93" s="342"/>
      <c r="M93" s="343"/>
      <c r="N93" s="343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</row>
    <row r="94" spans="1:45" s="345" customFormat="1" ht="20.100000000000001" customHeight="1">
      <c r="A94" s="337"/>
      <c r="B94" s="346"/>
      <c r="C94" s="347"/>
      <c r="D94" s="298" t="s">
        <v>744</v>
      </c>
      <c r="E94" s="180" t="s">
        <v>308</v>
      </c>
      <c r="F94" s="348" t="s">
        <v>635</v>
      </c>
      <c r="G94" s="348">
        <f>((0.85*0.25*2+0.36*0.25)+(0.82*0.25*2+0.74*0.25))*2</f>
        <v>2.2199999999999998</v>
      </c>
      <c r="H94" s="212" t="s">
        <v>283</v>
      </c>
      <c r="I94" s="292">
        <f t="shared" ref="I94" si="57">G94</f>
        <v>2.2199999999999998</v>
      </c>
      <c r="J94" s="223"/>
      <c r="K94" s="292">
        <f t="shared" ref="K94" si="58">ROUND(I94,2)</f>
        <v>2.2200000000000002</v>
      </c>
      <c r="L94" s="342"/>
      <c r="M94" s="343"/>
      <c r="N94" s="343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</row>
    <row r="95" spans="1:45" s="345" customFormat="1" ht="20.100000000000001" customHeight="1">
      <c r="A95" s="337"/>
      <c r="B95" s="338"/>
      <c r="C95" s="350"/>
      <c r="D95" s="503" t="s">
        <v>647</v>
      </c>
      <c r="E95" s="519" t="s">
        <v>641</v>
      </c>
      <c r="F95" s="340"/>
      <c r="G95" s="348"/>
      <c r="H95" s="212"/>
      <c r="I95" s="292"/>
      <c r="J95" s="223"/>
      <c r="K95" s="292"/>
      <c r="L95" s="342"/>
      <c r="M95" s="343"/>
      <c r="N95" s="343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</row>
    <row r="96" spans="1:45" s="345" customFormat="1" ht="20.100000000000001" customHeight="1">
      <c r="A96" s="337"/>
      <c r="B96" s="346"/>
      <c r="C96" s="347"/>
      <c r="D96" s="298" t="s">
        <v>419</v>
      </c>
      <c r="E96" s="209" t="s">
        <v>530</v>
      </c>
      <c r="F96" s="348" t="s">
        <v>642</v>
      </c>
      <c r="G96" s="348">
        <f>(0.45*0.29*2+0.4*0.25+0.4*0.1*2+0.29*0.1*2)*4</f>
        <v>1.996</v>
      </c>
      <c r="H96" s="212" t="s">
        <v>283</v>
      </c>
      <c r="I96" s="292">
        <f t="shared" ref="I96" si="59">G96</f>
        <v>1.996</v>
      </c>
      <c r="J96" s="223"/>
      <c r="K96" s="292">
        <f t="shared" ref="K96:K98" si="60">ROUND(I96,2)</f>
        <v>2</v>
      </c>
      <c r="L96" s="342"/>
      <c r="M96" s="343"/>
      <c r="N96" s="343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</row>
    <row r="97" spans="1:45" s="345" customFormat="1" ht="20.100000000000001" customHeight="1">
      <c r="A97" s="337"/>
      <c r="B97" s="346"/>
      <c r="C97" s="347"/>
      <c r="D97" s="298" t="s">
        <v>274</v>
      </c>
      <c r="E97" s="209" t="s">
        <v>532</v>
      </c>
      <c r="F97" s="348" t="s">
        <v>643</v>
      </c>
      <c r="G97" s="348">
        <f>(0.45*0.29+0.4*0.25+0.4*0.1*2+0.29*0.1*2)*4</f>
        <v>1.474</v>
      </c>
      <c r="H97" s="212" t="s">
        <v>283</v>
      </c>
      <c r="I97" s="292">
        <f>G97</f>
        <v>1.474</v>
      </c>
      <c r="J97" s="223"/>
      <c r="K97" s="292">
        <f t="shared" si="60"/>
        <v>1.47</v>
      </c>
      <c r="L97" s="342"/>
      <c r="M97" s="343"/>
      <c r="N97" s="343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</row>
    <row r="98" spans="1:45" s="345" customFormat="1" ht="20.100000000000001" customHeight="1">
      <c r="A98" s="337"/>
      <c r="B98" s="346"/>
      <c r="C98" s="347"/>
      <c r="D98" s="260" t="s">
        <v>447</v>
      </c>
      <c r="E98" s="260" t="s">
        <v>448</v>
      </c>
      <c r="F98" s="348" t="s">
        <v>643</v>
      </c>
      <c r="G98" s="348">
        <f>(0.45*0.29+0.4*0.25+0.4*0.1*2+0.29*0.1*2)*4</f>
        <v>1.474</v>
      </c>
      <c r="H98" s="212" t="s">
        <v>283</v>
      </c>
      <c r="I98" s="292">
        <f t="shared" ref="I98" si="61">G98</f>
        <v>1.474</v>
      </c>
      <c r="J98" s="223"/>
      <c r="K98" s="292">
        <f t="shared" si="60"/>
        <v>1.47</v>
      </c>
      <c r="L98" s="342"/>
      <c r="M98" s="343"/>
      <c r="N98" s="343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</row>
    <row r="99" spans="1:45" s="345" customFormat="1" ht="20.100000000000001" customHeight="1">
      <c r="A99" s="337" t="str">
        <f>CONCATENATE(D99,E99)</f>
        <v>아크릴판T=10</v>
      </c>
      <c r="B99" s="346"/>
      <c r="C99" s="347"/>
      <c r="D99" s="209" t="s">
        <v>644</v>
      </c>
      <c r="E99" s="209" t="s">
        <v>630</v>
      </c>
      <c r="F99" s="348" t="s">
        <v>646</v>
      </c>
      <c r="G99" s="348">
        <f>(0.4*0.25+0.4*0.4*2+0.25*0.4)*4</f>
        <v>2.08</v>
      </c>
      <c r="H99" s="212" t="s">
        <v>283</v>
      </c>
      <c r="I99" s="292">
        <f t="shared" ref="I99" si="62">G99</f>
        <v>2.08</v>
      </c>
      <c r="J99" s="223"/>
      <c r="K99" s="292">
        <f t="shared" ref="K99" si="63">ROUND(I99,2)</f>
        <v>2.08</v>
      </c>
      <c r="L99" s="342"/>
      <c r="M99" s="343"/>
      <c r="N99" s="343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</row>
    <row r="100" spans="1:45" s="345" customFormat="1" ht="20.100000000000001" customHeight="1">
      <c r="A100" s="337"/>
      <c r="B100" s="338"/>
      <c r="C100" s="350"/>
      <c r="D100" s="503" t="s">
        <v>648</v>
      </c>
      <c r="E100" s="519" t="s">
        <v>649</v>
      </c>
      <c r="F100" s="340"/>
      <c r="G100" s="348"/>
      <c r="H100" s="212"/>
      <c r="I100" s="292"/>
      <c r="J100" s="223"/>
      <c r="K100" s="292"/>
      <c r="L100" s="342"/>
      <c r="M100" s="343"/>
      <c r="N100" s="343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</row>
    <row r="101" spans="1:45" s="345" customFormat="1" ht="20.100000000000001" customHeight="1">
      <c r="A101" s="337"/>
      <c r="B101" s="346"/>
      <c r="C101" s="347"/>
      <c r="D101" s="298" t="s">
        <v>763</v>
      </c>
      <c r="E101" s="209" t="s">
        <v>557</v>
      </c>
      <c r="F101" s="348" t="s">
        <v>698</v>
      </c>
      <c r="G101" s="348">
        <f>0.9*1.8*2+0.9*0.9</f>
        <v>4.0500000000000007</v>
      </c>
      <c r="H101" s="212" t="s">
        <v>283</v>
      </c>
      <c r="I101" s="292">
        <f t="shared" ref="I101:I102" si="64">G101</f>
        <v>4.0500000000000007</v>
      </c>
      <c r="J101" s="223"/>
      <c r="K101" s="292">
        <f t="shared" ref="K101:K104" si="65">ROUND(I101,2)</f>
        <v>4.05</v>
      </c>
      <c r="L101" s="342"/>
      <c r="M101" s="343"/>
      <c r="N101" s="343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</row>
    <row r="102" spans="1:45" s="345" customFormat="1" ht="20.100000000000001" customHeight="1">
      <c r="A102" s="337"/>
      <c r="B102" s="346"/>
      <c r="C102" s="347"/>
      <c r="D102" s="298" t="s">
        <v>419</v>
      </c>
      <c r="E102" s="209" t="s">
        <v>529</v>
      </c>
      <c r="F102" s="348" t="s">
        <v>699</v>
      </c>
      <c r="G102" s="348">
        <f>0.9*1.8*2*2+0.1*1.8*2+0.9*0.1*2</f>
        <v>7.0200000000000005</v>
      </c>
      <c r="H102" s="212" t="s">
        <v>283</v>
      </c>
      <c r="I102" s="292">
        <f t="shared" si="64"/>
        <v>7.0200000000000005</v>
      </c>
      <c r="J102" s="223"/>
      <c r="K102" s="292">
        <f t="shared" si="65"/>
        <v>7.02</v>
      </c>
      <c r="L102" s="342"/>
      <c r="M102" s="343"/>
      <c r="N102" s="343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</row>
    <row r="103" spans="1:45" s="345" customFormat="1" ht="20.100000000000001" customHeight="1">
      <c r="A103" s="337"/>
      <c r="B103" s="346"/>
      <c r="C103" s="347"/>
      <c r="D103" s="298" t="s">
        <v>274</v>
      </c>
      <c r="E103" s="209" t="s">
        <v>532</v>
      </c>
      <c r="F103" s="348" t="s">
        <v>699</v>
      </c>
      <c r="G103" s="348">
        <f>0.9*1.8*2*2+0.1*1.8*2+0.9*0.1*2</f>
        <v>7.0200000000000005</v>
      </c>
      <c r="H103" s="212" t="s">
        <v>283</v>
      </c>
      <c r="I103" s="292">
        <f>G103</f>
        <v>7.0200000000000005</v>
      </c>
      <c r="J103" s="223"/>
      <c r="K103" s="292">
        <f t="shared" si="65"/>
        <v>7.02</v>
      </c>
      <c r="L103" s="342"/>
      <c r="M103" s="343"/>
      <c r="N103" s="343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</row>
    <row r="104" spans="1:45" s="345" customFormat="1" ht="20.100000000000001" customHeight="1">
      <c r="A104" s="337"/>
      <c r="B104" s="346"/>
      <c r="C104" s="347"/>
      <c r="D104" s="260" t="s">
        <v>447</v>
      </c>
      <c r="E104" s="260" t="s">
        <v>448</v>
      </c>
      <c r="F104" s="348" t="s">
        <v>699</v>
      </c>
      <c r="G104" s="348">
        <f>0.9*1.8*2*2+0.1*1.8*2+0.9*0.1*2</f>
        <v>7.0200000000000005</v>
      </c>
      <c r="H104" s="212" t="s">
        <v>283</v>
      </c>
      <c r="I104" s="292">
        <f t="shared" ref="I104" si="66">G104</f>
        <v>7.0200000000000005</v>
      </c>
      <c r="J104" s="223"/>
      <c r="K104" s="292">
        <f t="shared" si="65"/>
        <v>7.02</v>
      </c>
      <c r="L104" s="342"/>
      <c r="M104" s="343"/>
      <c r="N104" s="343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</row>
    <row r="105" spans="1:45" s="345" customFormat="1" ht="20.100000000000001" customHeight="1">
      <c r="A105" s="337"/>
      <c r="B105" s="346"/>
      <c r="C105" s="347"/>
      <c r="D105" s="209"/>
      <c r="E105" s="209"/>
      <c r="F105" s="348"/>
      <c r="G105" s="348"/>
      <c r="H105" s="212"/>
      <c r="I105" s="292"/>
      <c r="J105" s="223"/>
      <c r="K105" s="292"/>
      <c r="L105" s="342"/>
      <c r="M105" s="343"/>
      <c r="N105" s="343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</row>
    <row r="106" spans="1:45" s="345" customFormat="1" ht="20.100000000000001" customHeight="1">
      <c r="A106" s="337" t="str">
        <f t="shared" ref="A106:A123" si="67">CONCATENATE(D106,E106)</f>
        <v>조각, 전시대</v>
      </c>
      <c r="B106" s="338"/>
      <c r="C106" s="350" t="s">
        <v>650</v>
      </c>
      <c r="D106" s="351" t="s">
        <v>651</v>
      </c>
      <c r="E106" s="260"/>
      <c r="F106" s="348"/>
      <c r="G106" s="348"/>
      <c r="H106" s="212"/>
      <c r="I106" s="292"/>
      <c r="J106" s="223"/>
      <c r="K106" s="292"/>
      <c r="L106" s="342"/>
      <c r="M106" s="343"/>
      <c r="N106" s="343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</row>
    <row r="107" spans="1:45" s="345" customFormat="1" ht="20.100000000000001" customHeight="1">
      <c r="A107" s="337"/>
      <c r="B107" s="338"/>
      <c r="C107" s="350"/>
      <c r="D107" s="503" t="s">
        <v>661</v>
      </c>
      <c r="E107" s="349"/>
      <c r="F107" s="340"/>
      <c r="G107" s="348"/>
      <c r="H107" s="212"/>
      <c r="I107" s="292"/>
      <c r="J107" s="223"/>
      <c r="K107" s="292"/>
      <c r="L107" s="342"/>
      <c r="M107" s="343"/>
      <c r="N107" s="343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</row>
    <row r="108" spans="1:45" s="345" customFormat="1" ht="20.100000000000001" customHeight="1">
      <c r="A108" s="337"/>
      <c r="B108" s="346"/>
      <c r="C108" s="510"/>
      <c r="D108" s="298" t="s">
        <v>505</v>
      </c>
      <c r="E108" s="209" t="s">
        <v>541</v>
      </c>
      <c r="F108" s="348" t="s">
        <v>660</v>
      </c>
      <c r="G108" s="348">
        <f>(1.953+5.257+1.692)*2.4-(0.9*0.4)</f>
        <v>21.004799999999999</v>
      </c>
      <c r="H108" s="212" t="s">
        <v>283</v>
      </c>
      <c r="I108" s="292">
        <f>G108</f>
        <v>21.004799999999999</v>
      </c>
      <c r="J108" s="223"/>
      <c r="K108" s="292">
        <f t="shared" ref="K108:K112" si="68">ROUND(I108,2)</f>
        <v>21</v>
      </c>
      <c r="L108" s="342"/>
      <c r="M108" s="343"/>
      <c r="N108" s="343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</row>
    <row r="109" spans="1:45" s="345" customFormat="1" ht="20.100000000000001" customHeight="1">
      <c r="A109" s="337"/>
      <c r="B109" s="346"/>
      <c r="C109" s="510"/>
      <c r="D109" s="298" t="s">
        <v>549</v>
      </c>
      <c r="E109" s="209" t="s">
        <v>550</v>
      </c>
      <c r="F109" s="348" t="s">
        <v>652</v>
      </c>
      <c r="G109" s="348">
        <f>(1.953+5.257+1.692)*2</f>
        <v>17.803999999999998</v>
      </c>
      <c r="H109" s="212" t="s">
        <v>284</v>
      </c>
      <c r="I109" s="292">
        <f>G109</f>
        <v>17.803999999999998</v>
      </c>
      <c r="J109" s="223"/>
      <c r="K109" s="292">
        <f t="shared" si="68"/>
        <v>17.8</v>
      </c>
      <c r="L109" s="342"/>
      <c r="M109" s="343"/>
      <c r="N109" s="343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</row>
    <row r="110" spans="1:45" s="345" customFormat="1" ht="20.100000000000001" customHeight="1">
      <c r="A110" s="337"/>
      <c r="B110" s="346"/>
      <c r="C110" s="347"/>
      <c r="D110" s="298" t="s">
        <v>419</v>
      </c>
      <c r="E110" s="209" t="s">
        <v>529</v>
      </c>
      <c r="F110" s="348" t="s">
        <v>664</v>
      </c>
      <c r="G110" s="348">
        <f>(8.796+2.746)*2*2+0.14*2.4*2-(0.9*0.4*2)</f>
        <v>46.12</v>
      </c>
      <c r="H110" s="212" t="s">
        <v>283</v>
      </c>
      <c r="I110" s="292">
        <f t="shared" ref="I110" si="69">G110</f>
        <v>46.12</v>
      </c>
      <c r="J110" s="223"/>
      <c r="K110" s="292">
        <f t="shared" si="68"/>
        <v>46.12</v>
      </c>
      <c r="L110" s="342"/>
      <c r="M110" s="343"/>
      <c r="N110" s="343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</row>
    <row r="111" spans="1:45" s="345" customFormat="1" ht="20.100000000000001" customHeight="1">
      <c r="A111" s="337"/>
      <c r="B111" s="346"/>
      <c r="C111" s="347"/>
      <c r="D111" s="298" t="s">
        <v>274</v>
      </c>
      <c r="E111" s="209" t="s">
        <v>532</v>
      </c>
      <c r="F111" s="348" t="s">
        <v>665</v>
      </c>
      <c r="G111" s="348">
        <f>(1.953+5.257+1.692)*2.4+1.053*2.4+0.14*2*2-(0.9*0.4*2)</f>
        <v>23.731999999999999</v>
      </c>
      <c r="H111" s="212" t="s">
        <v>283</v>
      </c>
      <c r="I111" s="292">
        <f>G111</f>
        <v>23.731999999999999</v>
      </c>
      <c r="J111" s="223"/>
      <c r="K111" s="292">
        <f t="shared" si="68"/>
        <v>23.73</v>
      </c>
      <c r="L111" s="342"/>
      <c r="M111" s="343"/>
      <c r="N111" s="343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</row>
    <row r="112" spans="1:45" s="345" customFormat="1" ht="20.100000000000001" customHeight="1">
      <c r="A112" s="337"/>
      <c r="B112" s="346"/>
      <c r="C112" s="347"/>
      <c r="D112" s="260" t="s">
        <v>447</v>
      </c>
      <c r="E112" s="260" t="s">
        <v>448</v>
      </c>
      <c r="F112" s="348" t="s">
        <v>665</v>
      </c>
      <c r="G112" s="348">
        <f>(1.953+5.257+1.692)*2.4+1.053*2.4+0.14*2*2-(0.9*0.4*2)</f>
        <v>23.731999999999999</v>
      </c>
      <c r="H112" s="212" t="s">
        <v>283</v>
      </c>
      <c r="I112" s="292">
        <f t="shared" ref="I112" si="70">G112</f>
        <v>23.731999999999999</v>
      </c>
      <c r="J112" s="223"/>
      <c r="K112" s="292">
        <f t="shared" si="68"/>
        <v>23.73</v>
      </c>
      <c r="L112" s="342"/>
      <c r="M112" s="343"/>
      <c r="N112" s="343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</row>
    <row r="113" spans="1:45" s="345" customFormat="1" ht="20.100000000000001" customHeight="1">
      <c r="A113" s="337"/>
      <c r="B113" s="338"/>
      <c r="C113" s="350"/>
      <c r="D113" s="503" t="s">
        <v>662</v>
      </c>
      <c r="E113" s="349"/>
      <c r="F113" s="340"/>
      <c r="G113" s="348"/>
      <c r="H113" s="212"/>
      <c r="I113" s="292"/>
      <c r="J113" s="223"/>
      <c r="K113" s="292"/>
      <c r="L113" s="342"/>
      <c r="M113" s="343"/>
      <c r="N113" s="343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</row>
    <row r="114" spans="1:45" s="345" customFormat="1" ht="20.100000000000001" customHeight="1">
      <c r="A114" s="337" t="str">
        <f t="shared" ref="A114" si="71">CONCATENATE(D114,E114)</f>
        <v>목조 벽체틀(S)30*30, @450</v>
      </c>
      <c r="B114" s="346"/>
      <c r="C114" s="347"/>
      <c r="D114" s="298" t="s">
        <v>763</v>
      </c>
      <c r="E114" s="209" t="s">
        <v>502</v>
      </c>
      <c r="F114" s="348" t="s">
        <v>663</v>
      </c>
      <c r="G114" s="348">
        <f>(4.5*2.4+4.5*0.25+4.5*0.4+4.5*0.8+0.25*0.8*10)</f>
        <v>19.324999999999999</v>
      </c>
      <c r="H114" s="212" t="s">
        <v>283</v>
      </c>
      <c r="I114" s="292">
        <f t="shared" ref="I114:I116" si="72">G114</f>
        <v>19.324999999999999</v>
      </c>
      <c r="J114" s="223"/>
      <c r="K114" s="292">
        <f t="shared" ref="K114:K121" si="73">ROUND(I114,2)</f>
        <v>19.329999999999998</v>
      </c>
      <c r="L114" s="342"/>
      <c r="M114" s="343"/>
      <c r="N114" s="343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</row>
    <row r="115" spans="1:45" s="345" customFormat="1" ht="20.100000000000001" customHeight="1">
      <c r="A115" s="337"/>
      <c r="B115" s="346"/>
      <c r="C115" s="347"/>
      <c r="D115" s="298" t="s">
        <v>419</v>
      </c>
      <c r="E115" s="209" t="s">
        <v>529</v>
      </c>
      <c r="F115" s="348" t="s">
        <v>666</v>
      </c>
      <c r="G115" s="348">
        <f>4.5*2.4+4.5*0.4+4.5*0.8+4.5*0.25+0.25*2.4*2</f>
        <v>18.524999999999999</v>
      </c>
      <c r="H115" s="212" t="s">
        <v>283</v>
      </c>
      <c r="I115" s="292">
        <f t="shared" si="72"/>
        <v>18.524999999999999</v>
      </c>
      <c r="J115" s="223"/>
      <c r="K115" s="292">
        <f t="shared" si="73"/>
        <v>18.53</v>
      </c>
      <c r="L115" s="342"/>
      <c r="M115" s="343"/>
      <c r="N115" s="343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</row>
    <row r="116" spans="1:45" s="345" customFormat="1" ht="20.100000000000001" customHeight="1">
      <c r="A116" s="337"/>
      <c r="B116" s="346"/>
      <c r="C116" s="347"/>
      <c r="D116" s="298" t="s">
        <v>419</v>
      </c>
      <c r="E116" s="209" t="s">
        <v>530</v>
      </c>
      <c r="F116" s="348" t="s">
        <v>667</v>
      </c>
      <c r="G116" s="348">
        <f>4.5*0.25+4.5*0.4+0.75*0.1*1/2*4*2</f>
        <v>3.2249999999999996</v>
      </c>
      <c r="H116" s="212" t="s">
        <v>283</v>
      </c>
      <c r="I116" s="292">
        <f t="shared" si="72"/>
        <v>3.2249999999999996</v>
      </c>
      <c r="J116" s="223"/>
      <c r="K116" s="292">
        <f t="shared" si="73"/>
        <v>3.23</v>
      </c>
      <c r="L116" s="342"/>
      <c r="M116" s="343"/>
      <c r="N116" s="343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</row>
    <row r="117" spans="1:45" s="345" customFormat="1" ht="20.100000000000001" customHeight="1">
      <c r="A117" s="337"/>
      <c r="B117" s="346"/>
      <c r="C117" s="347"/>
      <c r="D117" s="298" t="s">
        <v>274</v>
      </c>
      <c r="E117" s="209" t="s">
        <v>532</v>
      </c>
      <c r="F117" s="348" t="s">
        <v>668</v>
      </c>
      <c r="G117" s="348">
        <f>4.5*2.4+4.5*0.25*2+4.5*0.4*2+4.5*0.8+0.25*2.4*2+0.25*1.6*2+0.75*0.1*1/2*4*2</f>
        <v>22.55</v>
      </c>
      <c r="H117" s="212" t="s">
        <v>283</v>
      </c>
      <c r="I117" s="292">
        <f>G117</f>
        <v>22.55</v>
      </c>
      <c r="J117" s="223"/>
      <c r="K117" s="292">
        <f t="shared" si="73"/>
        <v>22.55</v>
      </c>
      <c r="L117" s="342"/>
      <c r="M117" s="343"/>
      <c r="N117" s="343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</row>
    <row r="118" spans="1:45" s="345" customFormat="1" ht="20.100000000000001" customHeight="1">
      <c r="A118" s="337"/>
      <c r="B118" s="346"/>
      <c r="C118" s="347"/>
      <c r="D118" s="260" t="s">
        <v>447</v>
      </c>
      <c r="E118" s="260" t="s">
        <v>448</v>
      </c>
      <c r="F118" s="348" t="s">
        <v>668</v>
      </c>
      <c r="G118" s="348">
        <f>4.5*2.4+4.5*0.25*2+4.5*0.4*2+4.5*0.8+0.25*2.4*2+0.25*1.6*2+0.75*0.1*1/2*4*2</f>
        <v>22.55</v>
      </c>
      <c r="H118" s="212" t="s">
        <v>283</v>
      </c>
      <c r="I118" s="292">
        <f t="shared" ref="I118:I121" si="74">G118</f>
        <v>22.55</v>
      </c>
      <c r="J118" s="223"/>
      <c r="K118" s="292">
        <f t="shared" si="73"/>
        <v>22.55</v>
      </c>
      <c r="L118" s="342"/>
      <c r="M118" s="343"/>
      <c r="N118" s="343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</row>
    <row r="119" spans="1:45" s="345" customFormat="1" ht="20.100000000000001" customHeight="1">
      <c r="A119" s="337"/>
      <c r="B119" s="346"/>
      <c r="C119" s="347"/>
      <c r="D119" s="298" t="s">
        <v>533</v>
      </c>
      <c r="E119" s="209" t="s">
        <v>534</v>
      </c>
      <c r="F119" s="348" t="s">
        <v>669</v>
      </c>
      <c r="G119" s="348">
        <f>4.5*2+0.25*4*2</f>
        <v>11</v>
      </c>
      <c r="H119" s="212" t="s">
        <v>284</v>
      </c>
      <c r="I119" s="292">
        <f t="shared" si="74"/>
        <v>11</v>
      </c>
      <c r="J119" s="223"/>
      <c r="K119" s="292">
        <f t="shared" si="73"/>
        <v>11</v>
      </c>
      <c r="L119" s="342"/>
      <c r="M119" s="343"/>
      <c r="N119" s="343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</row>
    <row r="120" spans="1:45" s="345" customFormat="1" ht="20.100000000000001" customHeight="1">
      <c r="A120" s="337" t="str">
        <f t="shared" ref="A120" si="75">CONCATENATE(D120,E120)</f>
        <v>확산커버T=3.0mm</v>
      </c>
      <c r="B120" s="346"/>
      <c r="C120" s="347"/>
      <c r="D120" s="298" t="s">
        <v>523</v>
      </c>
      <c r="E120" s="209" t="s">
        <v>536</v>
      </c>
      <c r="F120" s="348" t="s">
        <v>670</v>
      </c>
      <c r="G120" s="348">
        <f>4.5*0.25</f>
        <v>1.125</v>
      </c>
      <c r="H120" s="212" t="s">
        <v>283</v>
      </c>
      <c r="I120" s="292">
        <f t="shared" si="74"/>
        <v>1.125</v>
      </c>
      <c r="J120" s="223"/>
      <c r="K120" s="292">
        <f t="shared" si="73"/>
        <v>1.1299999999999999</v>
      </c>
      <c r="L120" s="342"/>
      <c r="M120" s="343"/>
      <c r="N120" s="343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>
        <v>7</v>
      </c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</row>
    <row r="121" spans="1:45" s="345" customFormat="1" ht="20.100000000000001" customHeight="1">
      <c r="A121" s="337"/>
      <c r="B121" s="346"/>
      <c r="C121" s="347"/>
      <c r="D121" s="298" t="s">
        <v>431</v>
      </c>
      <c r="E121" s="209" t="s">
        <v>538</v>
      </c>
      <c r="F121" s="348" t="s">
        <v>671</v>
      </c>
      <c r="G121" s="348">
        <f>4.5*1.2</f>
        <v>5.3999999999999995</v>
      </c>
      <c r="H121" s="212" t="s">
        <v>283</v>
      </c>
      <c r="I121" s="292">
        <f t="shared" si="74"/>
        <v>5.3999999999999995</v>
      </c>
      <c r="J121" s="223"/>
      <c r="K121" s="292">
        <f t="shared" si="73"/>
        <v>5.4</v>
      </c>
      <c r="L121" s="342"/>
      <c r="M121" s="343"/>
      <c r="N121" s="343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</row>
    <row r="122" spans="1:45" s="345" customFormat="1" ht="20.100000000000001" customHeight="1">
      <c r="A122" s="337"/>
      <c r="B122" s="338"/>
      <c r="C122" s="350"/>
      <c r="D122" s="503" t="s">
        <v>672</v>
      </c>
      <c r="E122" s="349"/>
      <c r="F122" s="340"/>
      <c r="G122" s="348"/>
      <c r="H122" s="212"/>
      <c r="I122" s="292"/>
      <c r="J122" s="223"/>
      <c r="K122" s="292"/>
      <c r="L122" s="342"/>
      <c r="M122" s="343"/>
      <c r="N122" s="343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</row>
    <row r="123" spans="1:45" s="345" customFormat="1" ht="20.100000000000001" customHeight="1">
      <c r="A123" s="337" t="str">
        <f t="shared" si="67"/>
        <v>목조 벽체틀(R)30*30, @450</v>
      </c>
      <c r="B123" s="346"/>
      <c r="C123" s="347"/>
      <c r="D123" s="298" t="s">
        <v>764</v>
      </c>
      <c r="E123" s="209" t="s">
        <v>502</v>
      </c>
      <c r="F123" s="348" t="s">
        <v>673</v>
      </c>
      <c r="G123" s="348">
        <f>2.342*2.4+1.692*(0.4+0.8)+0.25*2.4*2+2.346*0.25*5</f>
        <v>11.7837</v>
      </c>
      <c r="H123" s="212" t="s">
        <v>283</v>
      </c>
      <c r="I123" s="292">
        <f t="shared" ref="I123:I124" si="76">G123</f>
        <v>11.7837</v>
      </c>
      <c r="J123" s="223"/>
      <c r="K123" s="292">
        <f t="shared" ref="K123:K126" si="77">ROUND(I123,2)</f>
        <v>11.78</v>
      </c>
      <c r="L123" s="342"/>
      <c r="M123" s="343"/>
      <c r="N123" s="343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44"/>
    </row>
    <row r="124" spans="1:45" s="345" customFormat="1" ht="20.100000000000001" customHeight="1">
      <c r="A124" s="337"/>
      <c r="B124" s="346"/>
      <c r="C124" s="347"/>
      <c r="D124" s="298" t="s">
        <v>419</v>
      </c>
      <c r="E124" s="209" t="s">
        <v>529</v>
      </c>
      <c r="F124" s="348" t="s">
        <v>674</v>
      </c>
      <c r="G124" s="348">
        <f>1.692*2.4+0.25*2.4*2+2.342*0.25*2</f>
        <v>6.4318</v>
      </c>
      <c r="H124" s="212" t="s">
        <v>283</v>
      </c>
      <c r="I124" s="292">
        <f t="shared" si="76"/>
        <v>6.4318</v>
      </c>
      <c r="J124" s="223"/>
      <c r="K124" s="292">
        <f t="shared" si="77"/>
        <v>6.43</v>
      </c>
      <c r="L124" s="342"/>
      <c r="M124" s="343"/>
      <c r="N124" s="343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</row>
    <row r="125" spans="1:45" s="345" customFormat="1" ht="20.100000000000001" customHeight="1">
      <c r="A125" s="337"/>
      <c r="B125" s="346"/>
      <c r="C125" s="347"/>
      <c r="D125" s="298" t="s">
        <v>274</v>
      </c>
      <c r="E125" s="209" t="s">
        <v>532</v>
      </c>
      <c r="F125" s="348" t="s">
        <v>674</v>
      </c>
      <c r="G125" s="348">
        <f>1.692*2.4+0.25*2.4*2+2.342*0.25*2</f>
        <v>6.4318</v>
      </c>
      <c r="H125" s="212" t="s">
        <v>283</v>
      </c>
      <c r="I125" s="292">
        <f>G125</f>
        <v>6.4318</v>
      </c>
      <c r="J125" s="223"/>
      <c r="K125" s="292">
        <f t="shared" si="77"/>
        <v>6.43</v>
      </c>
      <c r="L125" s="342"/>
      <c r="M125" s="343"/>
      <c r="N125" s="343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</row>
    <row r="126" spans="1:45" s="345" customFormat="1" ht="20.100000000000001" customHeight="1">
      <c r="A126" s="337"/>
      <c r="B126" s="346"/>
      <c r="C126" s="347"/>
      <c r="D126" s="260" t="s">
        <v>447</v>
      </c>
      <c r="E126" s="260" t="s">
        <v>448</v>
      </c>
      <c r="F126" s="348" t="s">
        <v>674</v>
      </c>
      <c r="G126" s="348">
        <f>1.692*2.4+0.25*2.4*2+2.342*0.25*2</f>
        <v>6.4318</v>
      </c>
      <c r="H126" s="212" t="s">
        <v>283</v>
      </c>
      <c r="I126" s="292">
        <f t="shared" ref="I126" si="78">G126</f>
        <v>6.4318</v>
      </c>
      <c r="J126" s="223"/>
      <c r="K126" s="292">
        <f t="shared" si="77"/>
        <v>6.43</v>
      </c>
      <c r="L126" s="342"/>
      <c r="M126" s="343"/>
      <c r="N126" s="343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</row>
    <row r="127" spans="1:45" s="345" customFormat="1" ht="20.100000000000001" customHeight="1">
      <c r="A127" s="337"/>
      <c r="B127" s="338"/>
      <c r="C127" s="350"/>
      <c r="D127" s="503" t="s">
        <v>675</v>
      </c>
      <c r="E127" s="519"/>
      <c r="F127" s="340"/>
      <c r="G127" s="348"/>
      <c r="H127" s="212"/>
      <c r="I127" s="292"/>
      <c r="J127" s="223"/>
      <c r="K127" s="292"/>
      <c r="L127" s="342"/>
      <c r="M127" s="343"/>
      <c r="N127" s="343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</row>
    <row r="128" spans="1:45" s="345" customFormat="1" ht="20.100000000000001" customHeight="1">
      <c r="A128" s="337"/>
      <c r="B128" s="346"/>
      <c r="C128" s="347"/>
      <c r="D128" s="298" t="s">
        <v>763</v>
      </c>
      <c r="E128" s="209" t="s">
        <v>557</v>
      </c>
      <c r="F128" s="348" t="s">
        <v>676</v>
      </c>
      <c r="G128" s="348">
        <f>0.9*1.8+0.9*0.5</f>
        <v>2.0700000000000003</v>
      </c>
      <c r="H128" s="212" t="s">
        <v>283</v>
      </c>
      <c r="I128" s="292">
        <f t="shared" ref="I128:I129" si="79">G128</f>
        <v>2.0700000000000003</v>
      </c>
      <c r="J128" s="223"/>
      <c r="K128" s="292">
        <f t="shared" ref="K128:K131" si="80">ROUND(I128,2)</f>
        <v>2.0699999999999998</v>
      </c>
      <c r="L128" s="342"/>
      <c r="M128" s="343"/>
      <c r="N128" s="343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</row>
    <row r="129" spans="1:45" s="345" customFormat="1" ht="20.100000000000001" customHeight="1">
      <c r="A129" s="337"/>
      <c r="B129" s="346"/>
      <c r="C129" s="347"/>
      <c r="D129" s="298" t="s">
        <v>419</v>
      </c>
      <c r="E129" s="209" t="s">
        <v>529</v>
      </c>
      <c r="F129" s="348" t="s">
        <v>677</v>
      </c>
      <c r="G129" s="348">
        <f>0.9*1.8*2+0.9*0.5+0.9*0.1+0.5*0.1*2</f>
        <v>3.8800000000000003</v>
      </c>
      <c r="H129" s="212" t="s">
        <v>283</v>
      </c>
      <c r="I129" s="292">
        <f t="shared" si="79"/>
        <v>3.8800000000000003</v>
      </c>
      <c r="J129" s="223"/>
      <c r="K129" s="292">
        <f t="shared" si="80"/>
        <v>3.88</v>
      </c>
      <c r="L129" s="342"/>
      <c r="M129" s="343"/>
      <c r="N129" s="343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344"/>
      <c r="AS129" s="344"/>
    </row>
    <row r="130" spans="1:45" s="345" customFormat="1" ht="20.100000000000001" customHeight="1">
      <c r="A130" s="337"/>
      <c r="B130" s="346"/>
      <c r="C130" s="347"/>
      <c r="D130" s="298" t="s">
        <v>274</v>
      </c>
      <c r="E130" s="209" t="s">
        <v>532</v>
      </c>
      <c r="F130" s="348" t="s">
        <v>677</v>
      </c>
      <c r="G130" s="348">
        <f>0.9*1.8*2+0.9*0.5+0.9*0.1+0.5*0.1*2</f>
        <v>3.8800000000000003</v>
      </c>
      <c r="H130" s="212" t="s">
        <v>283</v>
      </c>
      <c r="I130" s="292">
        <f>G130</f>
        <v>3.8800000000000003</v>
      </c>
      <c r="J130" s="223"/>
      <c r="K130" s="292">
        <f t="shared" si="80"/>
        <v>3.88</v>
      </c>
      <c r="L130" s="342"/>
      <c r="M130" s="343"/>
      <c r="N130" s="343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</row>
    <row r="131" spans="1:45" s="345" customFormat="1" ht="20.100000000000001" customHeight="1">
      <c r="A131" s="337"/>
      <c r="B131" s="346"/>
      <c r="C131" s="347"/>
      <c r="D131" s="260" t="s">
        <v>447</v>
      </c>
      <c r="E131" s="260" t="s">
        <v>448</v>
      </c>
      <c r="F131" s="348" t="s">
        <v>677</v>
      </c>
      <c r="G131" s="348">
        <f>0.9*1.8*2+0.9*0.5+0.9*0.1+0.5*0.1*2</f>
        <v>3.8800000000000003</v>
      </c>
      <c r="H131" s="212" t="s">
        <v>283</v>
      </c>
      <c r="I131" s="292">
        <f t="shared" ref="I131" si="81">G131</f>
        <v>3.8800000000000003</v>
      </c>
      <c r="J131" s="223"/>
      <c r="K131" s="292">
        <f t="shared" si="80"/>
        <v>3.88</v>
      </c>
      <c r="L131" s="342"/>
      <c r="M131" s="343"/>
      <c r="N131" s="343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</row>
    <row r="132" spans="1:45" s="345" customFormat="1" ht="20.100000000000001" customHeight="1">
      <c r="A132" s="337"/>
      <c r="B132" s="346"/>
      <c r="C132" s="347"/>
      <c r="D132" s="298"/>
      <c r="E132" s="209"/>
      <c r="F132" s="348"/>
      <c r="G132" s="348"/>
      <c r="H132" s="212"/>
      <c r="I132" s="292"/>
      <c r="J132" s="223"/>
      <c r="K132" s="292"/>
      <c r="L132" s="342"/>
      <c r="M132" s="343"/>
      <c r="N132" s="343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</row>
    <row r="133" spans="1:45" s="345" customFormat="1" ht="20.100000000000001" customHeight="1">
      <c r="A133" s="337"/>
      <c r="B133" s="338"/>
      <c r="C133" s="350" t="s">
        <v>678</v>
      </c>
      <c r="D133" s="351" t="s">
        <v>679</v>
      </c>
      <c r="E133" s="349"/>
      <c r="F133" s="340"/>
      <c r="G133" s="348"/>
      <c r="H133" s="212"/>
      <c r="I133" s="292"/>
      <c r="J133" s="223"/>
      <c r="K133" s="292"/>
      <c r="L133" s="342"/>
      <c r="M133" s="343"/>
      <c r="N133" s="343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</row>
    <row r="134" spans="1:45" s="345" customFormat="1" ht="20.100000000000001" customHeight="1">
      <c r="A134" s="337"/>
      <c r="B134" s="338"/>
      <c r="C134" s="350"/>
      <c r="D134" s="503" t="s">
        <v>681</v>
      </c>
      <c r="E134" s="349"/>
      <c r="F134" s="340"/>
      <c r="G134" s="348"/>
      <c r="H134" s="212"/>
      <c r="I134" s="292"/>
      <c r="J134" s="223"/>
      <c r="K134" s="292"/>
      <c r="L134" s="342"/>
      <c r="M134" s="343"/>
      <c r="N134" s="343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</row>
    <row r="135" spans="1:45" s="345" customFormat="1" ht="20.100000000000001" customHeight="1">
      <c r="A135" s="337"/>
      <c r="B135" s="346"/>
      <c r="C135" s="510"/>
      <c r="D135" s="298" t="s">
        <v>505</v>
      </c>
      <c r="E135" s="209" t="s">
        <v>541</v>
      </c>
      <c r="F135" s="348" t="s">
        <v>680</v>
      </c>
      <c r="G135" s="348">
        <f>(0.957+3.667-0.9+1.056)*2.4+(0.9*0.4*3)</f>
        <v>12.551999999999998</v>
      </c>
      <c r="H135" s="212" t="s">
        <v>283</v>
      </c>
      <c r="I135" s="292">
        <f>G135</f>
        <v>12.551999999999998</v>
      </c>
      <c r="J135" s="223"/>
      <c r="K135" s="292">
        <f t="shared" ref="K135:K139" si="82">ROUND(I135,2)</f>
        <v>12.55</v>
      </c>
      <c r="L135" s="342"/>
      <c r="M135" s="343"/>
      <c r="N135" s="343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</row>
    <row r="136" spans="1:45" s="345" customFormat="1" ht="20.100000000000001" customHeight="1">
      <c r="A136" s="337"/>
      <c r="B136" s="346"/>
      <c r="C136" s="510"/>
      <c r="D136" s="298" t="s">
        <v>549</v>
      </c>
      <c r="E136" s="209" t="s">
        <v>550</v>
      </c>
      <c r="F136" s="348" t="s">
        <v>684</v>
      </c>
      <c r="G136" s="348">
        <f>(0.957+3.667+1.056)+(0.9*2*2)</f>
        <v>9.2799999999999994</v>
      </c>
      <c r="H136" s="212" t="s">
        <v>284</v>
      </c>
      <c r="I136" s="292">
        <f>G136</f>
        <v>9.2799999999999994</v>
      </c>
      <c r="J136" s="223"/>
      <c r="K136" s="292">
        <f t="shared" si="82"/>
        <v>9.2799999999999994</v>
      </c>
      <c r="L136" s="342"/>
      <c r="M136" s="343"/>
      <c r="N136" s="343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</row>
    <row r="137" spans="1:45" s="345" customFormat="1" ht="20.100000000000001" customHeight="1">
      <c r="A137" s="337"/>
      <c r="B137" s="346"/>
      <c r="C137" s="347"/>
      <c r="D137" s="298" t="s">
        <v>419</v>
      </c>
      <c r="E137" s="209" t="s">
        <v>529</v>
      </c>
      <c r="F137" s="348" t="s">
        <v>692</v>
      </c>
      <c r="G137" s="348">
        <f>(0.957+3.667-0.9+1.056)*2.4*2+(0.14*2*2)+(0.9*0.4*2*3)</f>
        <v>25.663999999999994</v>
      </c>
      <c r="H137" s="212" t="s">
        <v>283</v>
      </c>
      <c r="I137" s="292">
        <f t="shared" ref="I137" si="83">G137</f>
        <v>25.663999999999994</v>
      </c>
      <c r="J137" s="223"/>
      <c r="K137" s="292">
        <f t="shared" si="82"/>
        <v>25.66</v>
      </c>
      <c r="L137" s="342"/>
      <c r="M137" s="343"/>
      <c r="N137" s="343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</row>
    <row r="138" spans="1:45" s="345" customFormat="1" ht="20.100000000000001" customHeight="1">
      <c r="A138" s="337"/>
      <c r="B138" s="346"/>
      <c r="C138" s="347"/>
      <c r="D138" s="298" t="s">
        <v>274</v>
      </c>
      <c r="E138" s="209" t="s">
        <v>532</v>
      </c>
      <c r="F138" s="348" t="s">
        <v>692</v>
      </c>
      <c r="G138" s="348">
        <f>(0.957+3.667-0.9+1.056)*2.4*2+(0.14*2*2)+(0.9*0.4*2*3)</f>
        <v>25.663999999999994</v>
      </c>
      <c r="H138" s="212" t="s">
        <v>283</v>
      </c>
      <c r="I138" s="292">
        <f>G138</f>
        <v>25.663999999999994</v>
      </c>
      <c r="J138" s="223"/>
      <c r="K138" s="292">
        <f t="shared" si="82"/>
        <v>25.66</v>
      </c>
      <c r="L138" s="342"/>
      <c r="M138" s="343"/>
      <c r="N138" s="343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  <c r="AR138" s="344"/>
      <c r="AS138" s="344"/>
    </row>
    <row r="139" spans="1:45" s="345" customFormat="1" ht="20.100000000000001" customHeight="1">
      <c r="A139" s="337"/>
      <c r="B139" s="346"/>
      <c r="C139" s="347"/>
      <c r="D139" s="260" t="s">
        <v>447</v>
      </c>
      <c r="E139" s="260" t="s">
        <v>448</v>
      </c>
      <c r="F139" s="348" t="s">
        <v>692</v>
      </c>
      <c r="G139" s="348">
        <f>(0.957+3.667-0.9+1.056)*2.4*2+(0.14*2*2)+(0.9*0.4*2*3)</f>
        <v>25.663999999999994</v>
      </c>
      <c r="H139" s="212" t="s">
        <v>283</v>
      </c>
      <c r="I139" s="292">
        <f t="shared" ref="I139" si="84">G139</f>
        <v>25.663999999999994</v>
      </c>
      <c r="J139" s="223"/>
      <c r="K139" s="292">
        <f t="shared" si="82"/>
        <v>25.66</v>
      </c>
      <c r="L139" s="342"/>
      <c r="M139" s="343"/>
      <c r="N139" s="343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</row>
    <row r="140" spans="1:45" s="345" customFormat="1" ht="20.100000000000001" customHeight="1">
      <c r="A140" s="337"/>
      <c r="B140" s="338"/>
      <c r="C140" s="350"/>
      <c r="D140" s="503" t="s">
        <v>682</v>
      </c>
      <c r="E140" s="349"/>
      <c r="F140" s="340"/>
      <c r="G140" s="348"/>
      <c r="H140" s="212"/>
      <c r="I140" s="292"/>
      <c r="J140" s="223"/>
      <c r="K140" s="292"/>
      <c r="L140" s="342"/>
      <c r="M140" s="343"/>
      <c r="N140" s="343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</row>
    <row r="141" spans="1:45" s="345" customFormat="1" ht="20.100000000000001" customHeight="1">
      <c r="A141" s="337" t="str">
        <f t="shared" ref="A141" si="85">CONCATENATE(D141,E141)</f>
        <v>목조 벽체틀(S)30*30, @450</v>
      </c>
      <c r="B141" s="346"/>
      <c r="C141" s="347"/>
      <c r="D141" s="298" t="s">
        <v>763</v>
      </c>
      <c r="E141" s="209" t="s">
        <v>502</v>
      </c>
      <c r="F141" s="348" t="s">
        <v>771</v>
      </c>
      <c r="G141" s="348">
        <f>(0.957+3.667+1.056)*0.4+(8.293*0.4)+(8.293*0.5+0.5*0.4*18)</f>
        <v>13.335699999999999</v>
      </c>
      <c r="H141" s="212" t="s">
        <v>283</v>
      </c>
      <c r="I141" s="292">
        <f t="shared" ref="I141:I142" si="86">G141</f>
        <v>13.335699999999999</v>
      </c>
      <c r="J141" s="223"/>
      <c r="K141" s="292">
        <f t="shared" ref="K141:K143" si="87">ROUND(I141,2)</f>
        <v>13.34</v>
      </c>
      <c r="L141" s="342"/>
      <c r="M141" s="343"/>
      <c r="N141" s="343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</row>
    <row r="142" spans="1:45" s="345" customFormat="1" ht="20.100000000000001" customHeight="1">
      <c r="A142" s="337"/>
      <c r="B142" s="346"/>
      <c r="C142" s="347"/>
      <c r="D142" s="298" t="s">
        <v>419</v>
      </c>
      <c r="E142" s="209" t="s">
        <v>529</v>
      </c>
      <c r="F142" s="348" t="s">
        <v>683</v>
      </c>
      <c r="G142" s="348">
        <f>8.293*(0.4+0.5)+(0.4*0.5*2)</f>
        <v>7.8636999999999997</v>
      </c>
      <c r="H142" s="212" t="s">
        <v>283</v>
      </c>
      <c r="I142" s="292">
        <f t="shared" si="86"/>
        <v>7.8636999999999997</v>
      </c>
      <c r="J142" s="223"/>
      <c r="K142" s="292">
        <f t="shared" si="87"/>
        <v>7.86</v>
      </c>
      <c r="L142" s="342"/>
      <c r="M142" s="343"/>
      <c r="N142" s="343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</row>
    <row r="143" spans="1:45" s="345" customFormat="1" ht="20.100000000000001" customHeight="1">
      <c r="A143" s="337"/>
      <c r="B143" s="346"/>
      <c r="C143" s="347"/>
      <c r="D143" s="298" t="s">
        <v>274</v>
      </c>
      <c r="E143" s="209" t="s">
        <v>532</v>
      </c>
      <c r="F143" s="348" t="s">
        <v>683</v>
      </c>
      <c r="G143" s="348">
        <f>8.293*(0.4+0.5)+(0.4*0.5*2)</f>
        <v>7.8636999999999997</v>
      </c>
      <c r="H143" s="212" t="s">
        <v>283</v>
      </c>
      <c r="I143" s="292">
        <f>G143</f>
        <v>7.8636999999999997</v>
      </c>
      <c r="J143" s="223"/>
      <c r="K143" s="292">
        <f t="shared" si="87"/>
        <v>7.86</v>
      </c>
      <c r="L143" s="342"/>
      <c r="M143" s="343"/>
      <c r="N143" s="343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44"/>
    </row>
    <row r="144" spans="1:45" s="345" customFormat="1" ht="20.100000000000001" customHeight="1">
      <c r="A144" s="337" t="str">
        <f>CONCATENATE(D144,E144)</f>
        <v>수성페인트(뿜칠)벽면, 2회</v>
      </c>
      <c r="B144" s="346"/>
      <c r="C144" s="347"/>
      <c r="D144" s="260" t="s">
        <v>447</v>
      </c>
      <c r="E144" s="260" t="s">
        <v>448</v>
      </c>
      <c r="F144" s="348" t="s">
        <v>683</v>
      </c>
      <c r="G144" s="348">
        <f>8.293*(0.4+0.5)+(0.4*0.5*2)</f>
        <v>7.8636999999999997</v>
      </c>
      <c r="H144" s="212" t="s">
        <v>283</v>
      </c>
      <c r="I144" s="292">
        <f t="shared" ref="I144" si="88">G144</f>
        <v>7.8636999999999997</v>
      </c>
      <c r="J144" s="223"/>
      <c r="K144" s="292">
        <f t="shared" ref="K144" si="89">ROUND(I144,2)</f>
        <v>7.86</v>
      </c>
      <c r="L144" s="342"/>
      <c r="M144" s="343"/>
      <c r="N144" s="343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4"/>
      <c r="AM144" s="344"/>
      <c r="AN144" s="344"/>
      <c r="AO144" s="344"/>
      <c r="AP144" s="344"/>
      <c r="AQ144" s="344"/>
      <c r="AR144" s="344"/>
      <c r="AS144" s="344"/>
    </row>
    <row r="145" spans="1:45" s="345" customFormat="1" ht="20.100000000000001" customHeight="1">
      <c r="A145" s="337"/>
      <c r="B145" s="346"/>
      <c r="C145" s="347"/>
      <c r="D145" s="260"/>
      <c r="E145" s="209"/>
      <c r="F145" s="348"/>
      <c r="G145" s="348"/>
      <c r="H145" s="212"/>
      <c r="I145" s="292"/>
      <c r="J145" s="223"/>
      <c r="K145" s="292"/>
      <c r="L145" s="342"/>
      <c r="M145" s="343"/>
      <c r="N145" s="343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4"/>
      <c r="AL145" s="344"/>
      <c r="AM145" s="344"/>
      <c r="AN145" s="344"/>
      <c r="AO145" s="344"/>
      <c r="AP145" s="344"/>
      <c r="AQ145" s="344"/>
      <c r="AR145" s="344"/>
      <c r="AS145" s="344"/>
    </row>
    <row r="146" spans="1:45" s="345" customFormat="1" ht="20.100000000000001" customHeight="1">
      <c r="A146" s="337"/>
      <c r="B146" s="338"/>
      <c r="C146" s="350" t="s">
        <v>687</v>
      </c>
      <c r="D146" s="351" t="s">
        <v>688</v>
      </c>
      <c r="E146" s="349"/>
      <c r="F146" s="340"/>
      <c r="G146" s="348"/>
      <c r="H146" s="212"/>
      <c r="I146" s="292"/>
      <c r="J146" s="223"/>
      <c r="K146" s="292"/>
      <c r="L146" s="342"/>
      <c r="M146" s="343"/>
      <c r="N146" s="343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</row>
    <row r="147" spans="1:45" s="345" customFormat="1" ht="20.100000000000001" customHeight="1">
      <c r="A147" s="337"/>
      <c r="B147" s="338"/>
      <c r="C147" s="350"/>
      <c r="D147" s="503" t="s">
        <v>689</v>
      </c>
      <c r="E147" s="349"/>
      <c r="F147" s="340"/>
      <c r="G147" s="348"/>
      <c r="H147" s="212"/>
      <c r="I147" s="292"/>
      <c r="J147" s="223"/>
      <c r="K147" s="292"/>
      <c r="L147" s="342"/>
      <c r="M147" s="343"/>
      <c r="N147" s="343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</row>
    <row r="148" spans="1:45" s="345" customFormat="1" ht="20.100000000000001" customHeight="1">
      <c r="A148" s="337"/>
      <c r="B148" s="346"/>
      <c r="C148" s="510"/>
      <c r="D148" s="298" t="s">
        <v>505</v>
      </c>
      <c r="E148" s="209" t="s">
        <v>541</v>
      </c>
      <c r="F148" s="348" t="s">
        <v>706</v>
      </c>
      <c r="G148" s="348">
        <f>9.456*2.4</f>
        <v>22.694399999999998</v>
      </c>
      <c r="H148" s="212" t="s">
        <v>283</v>
      </c>
      <c r="I148" s="292">
        <f>G148</f>
        <v>22.694399999999998</v>
      </c>
      <c r="J148" s="223"/>
      <c r="K148" s="292">
        <f t="shared" ref="K148:K152" si="90">ROUND(I148,2)</f>
        <v>22.69</v>
      </c>
      <c r="L148" s="342"/>
      <c r="M148" s="343"/>
      <c r="N148" s="343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</row>
    <row r="149" spans="1:45" s="345" customFormat="1" ht="20.100000000000001" customHeight="1">
      <c r="A149" s="337"/>
      <c r="B149" s="346"/>
      <c r="C149" s="510"/>
      <c r="D149" s="298" t="s">
        <v>549</v>
      </c>
      <c r="E149" s="209" t="s">
        <v>550</v>
      </c>
      <c r="F149" s="348" t="s">
        <v>707</v>
      </c>
      <c r="G149" s="348">
        <f>9.456*2</f>
        <v>18.911999999999999</v>
      </c>
      <c r="H149" s="212" t="s">
        <v>284</v>
      </c>
      <c r="I149" s="292">
        <f>G149</f>
        <v>18.911999999999999</v>
      </c>
      <c r="J149" s="223"/>
      <c r="K149" s="292">
        <f t="shared" si="90"/>
        <v>18.91</v>
      </c>
      <c r="L149" s="342"/>
      <c r="M149" s="343"/>
      <c r="N149" s="343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4"/>
      <c r="AL149" s="344"/>
      <c r="AM149" s="344"/>
      <c r="AN149" s="344"/>
      <c r="AO149" s="344"/>
      <c r="AP149" s="344"/>
      <c r="AQ149" s="344"/>
      <c r="AR149" s="344"/>
      <c r="AS149" s="344"/>
    </row>
    <row r="150" spans="1:45" s="345" customFormat="1" ht="20.100000000000001" customHeight="1">
      <c r="A150" s="337"/>
      <c r="B150" s="346"/>
      <c r="C150" s="347"/>
      <c r="D150" s="298" t="s">
        <v>419</v>
      </c>
      <c r="E150" s="209" t="s">
        <v>529</v>
      </c>
      <c r="F150" s="348" t="s">
        <v>708</v>
      </c>
      <c r="G150" s="348">
        <f>9.456*2.4*2+0.14*2*1</f>
        <v>45.668799999999997</v>
      </c>
      <c r="H150" s="212" t="s">
        <v>283</v>
      </c>
      <c r="I150" s="292">
        <f t="shared" ref="I150" si="91">G150</f>
        <v>45.668799999999997</v>
      </c>
      <c r="J150" s="223"/>
      <c r="K150" s="292">
        <f t="shared" si="90"/>
        <v>45.67</v>
      </c>
      <c r="L150" s="342"/>
      <c r="M150" s="343"/>
      <c r="N150" s="343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  <c r="AK150" s="344"/>
      <c r="AL150" s="344"/>
      <c r="AM150" s="344"/>
      <c r="AN150" s="344"/>
      <c r="AO150" s="344"/>
      <c r="AP150" s="344"/>
      <c r="AQ150" s="344"/>
      <c r="AR150" s="344"/>
      <c r="AS150" s="344"/>
    </row>
    <row r="151" spans="1:45" s="345" customFormat="1" ht="20.100000000000001" customHeight="1">
      <c r="A151" s="337"/>
      <c r="B151" s="346"/>
      <c r="C151" s="347"/>
      <c r="D151" s="298" t="s">
        <v>274</v>
      </c>
      <c r="E151" s="209" t="s">
        <v>532</v>
      </c>
      <c r="F151" s="348" t="s">
        <v>708</v>
      </c>
      <c r="G151" s="348">
        <f>9.456*2.4*2+0.14*2*1</f>
        <v>45.668799999999997</v>
      </c>
      <c r="H151" s="212" t="s">
        <v>283</v>
      </c>
      <c r="I151" s="292">
        <f>G151</f>
        <v>45.668799999999997</v>
      </c>
      <c r="J151" s="223"/>
      <c r="K151" s="292">
        <f t="shared" si="90"/>
        <v>45.67</v>
      </c>
      <c r="L151" s="342"/>
      <c r="M151" s="343"/>
      <c r="N151" s="343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4"/>
      <c r="AB151" s="344"/>
      <c r="AC151" s="344"/>
      <c r="AD151" s="344"/>
      <c r="AE151" s="344"/>
      <c r="AF151" s="344"/>
      <c r="AG151" s="344"/>
      <c r="AH151" s="344"/>
      <c r="AI151" s="344"/>
      <c r="AJ151" s="344"/>
      <c r="AK151" s="344"/>
      <c r="AL151" s="344"/>
      <c r="AM151" s="344"/>
      <c r="AN151" s="344"/>
      <c r="AO151" s="344"/>
      <c r="AP151" s="344"/>
      <c r="AQ151" s="344"/>
      <c r="AR151" s="344"/>
      <c r="AS151" s="344"/>
    </row>
    <row r="152" spans="1:45" s="345" customFormat="1" ht="20.100000000000001" customHeight="1">
      <c r="A152" s="337"/>
      <c r="B152" s="346"/>
      <c r="C152" s="347"/>
      <c r="D152" s="260" t="s">
        <v>447</v>
      </c>
      <c r="E152" s="260" t="s">
        <v>448</v>
      </c>
      <c r="F152" s="348" t="s">
        <v>708</v>
      </c>
      <c r="G152" s="348">
        <f>9.456*2.4*2+0.14*2*1</f>
        <v>45.668799999999997</v>
      </c>
      <c r="H152" s="212" t="s">
        <v>283</v>
      </c>
      <c r="I152" s="292">
        <f t="shared" ref="I152" si="92">G152</f>
        <v>45.668799999999997</v>
      </c>
      <c r="J152" s="223"/>
      <c r="K152" s="292">
        <f t="shared" si="90"/>
        <v>45.67</v>
      </c>
      <c r="L152" s="342"/>
      <c r="M152" s="343"/>
      <c r="N152" s="343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4"/>
      <c r="AC152" s="344"/>
      <c r="AD152" s="344"/>
      <c r="AE152" s="344"/>
      <c r="AF152" s="344"/>
      <c r="AG152" s="344"/>
      <c r="AH152" s="344"/>
      <c r="AI152" s="344"/>
      <c r="AJ152" s="344"/>
      <c r="AK152" s="344"/>
      <c r="AL152" s="344"/>
      <c r="AM152" s="344"/>
      <c r="AN152" s="344"/>
      <c r="AO152" s="344"/>
      <c r="AP152" s="344"/>
      <c r="AQ152" s="344"/>
      <c r="AR152" s="344"/>
      <c r="AS152" s="344"/>
    </row>
    <row r="153" spans="1:45" s="345" customFormat="1" ht="20.100000000000001" customHeight="1">
      <c r="A153" s="337"/>
      <c r="B153" s="346"/>
      <c r="C153" s="347"/>
      <c r="D153" s="298" t="s">
        <v>690</v>
      </c>
      <c r="E153" s="209" t="s">
        <v>766</v>
      </c>
      <c r="F153" s="348">
        <v>5.0270000000000001</v>
      </c>
      <c r="G153" s="348">
        <v>5.0270000000000001</v>
      </c>
      <c r="H153" s="212" t="s">
        <v>283</v>
      </c>
      <c r="I153" s="292">
        <f t="shared" ref="I153" si="93">G153</f>
        <v>5.0270000000000001</v>
      </c>
      <c r="J153" s="223"/>
      <c r="K153" s="292">
        <f t="shared" ref="K153" si="94">ROUND(I153,2)</f>
        <v>5.03</v>
      </c>
      <c r="L153" s="342"/>
      <c r="M153" s="343"/>
      <c r="N153" s="343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4"/>
      <c r="AN153" s="344"/>
      <c r="AO153" s="344"/>
      <c r="AP153" s="344"/>
      <c r="AQ153" s="344"/>
      <c r="AR153" s="344"/>
      <c r="AS153" s="344"/>
    </row>
    <row r="154" spans="1:45" s="345" customFormat="1" ht="20.100000000000001" customHeight="1">
      <c r="A154" s="337"/>
      <c r="B154" s="338"/>
      <c r="C154" s="350"/>
      <c r="D154" s="503" t="s">
        <v>691</v>
      </c>
      <c r="E154" s="349"/>
      <c r="F154" s="340"/>
      <c r="G154" s="348"/>
      <c r="H154" s="212"/>
      <c r="I154" s="292"/>
      <c r="J154" s="223"/>
      <c r="K154" s="292"/>
      <c r="L154" s="342"/>
      <c r="M154" s="343"/>
      <c r="N154" s="343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4"/>
      <c r="AB154" s="344"/>
      <c r="AC154" s="344"/>
      <c r="AD154" s="344"/>
      <c r="AE154" s="344"/>
      <c r="AF154" s="344"/>
      <c r="AG154" s="344"/>
      <c r="AH154" s="344"/>
      <c r="AI154" s="344"/>
      <c r="AJ154" s="344"/>
      <c r="AK154" s="344"/>
      <c r="AL154" s="344"/>
      <c r="AM154" s="344"/>
      <c r="AN154" s="344"/>
      <c r="AO154" s="344"/>
      <c r="AP154" s="344"/>
      <c r="AQ154" s="344"/>
      <c r="AR154" s="344"/>
      <c r="AS154" s="344"/>
    </row>
    <row r="155" spans="1:45" s="345" customFormat="1" ht="20.100000000000001" customHeight="1">
      <c r="A155" s="337" t="str">
        <f t="shared" ref="A155" si="95">CONCATENATE(D155,E155)</f>
        <v>목조 벽체틀(S)30*30, @450</v>
      </c>
      <c r="B155" s="346"/>
      <c r="C155" s="347"/>
      <c r="D155" s="298" t="s">
        <v>763</v>
      </c>
      <c r="E155" s="209" t="s">
        <v>502</v>
      </c>
      <c r="F155" s="348" t="s">
        <v>713</v>
      </c>
      <c r="G155" s="348">
        <f>(5.027+6.594)*0.4+6.594*0.5+0.5*0.4*15</f>
        <v>10.945400000000001</v>
      </c>
      <c r="H155" s="212" t="s">
        <v>283</v>
      </c>
      <c r="I155" s="292">
        <f t="shared" ref="I155:I156" si="96">G155</f>
        <v>10.945400000000001</v>
      </c>
      <c r="J155" s="223"/>
      <c r="K155" s="292">
        <f t="shared" ref="K155:K158" si="97">ROUND(I155,2)</f>
        <v>10.95</v>
      </c>
      <c r="L155" s="342"/>
      <c r="M155" s="343"/>
      <c r="N155" s="343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344"/>
      <c r="AD155" s="344"/>
      <c r="AE155" s="344"/>
      <c r="AF155" s="344"/>
      <c r="AG155" s="344"/>
      <c r="AH155" s="344"/>
      <c r="AI155" s="344"/>
      <c r="AJ155" s="344"/>
      <c r="AK155" s="344"/>
      <c r="AL155" s="344"/>
      <c r="AM155" s="344"/>
      <c r="AN155" s="344"/>
      <c r="AO155" s="344"/>
      <c r="AP155" s="344"/>
      <c r="AQ155" s="344"/>
      <c r="AR155" s="344"/>
      <c r="AS155" s="344"/>
    </row>
    <row r="156" spans="1:45" s="345" customFormat="1" ht="20.100000000000001" customHeight="1">
      <c r="A156" s="337"/>
      <c r="B156" s="346"/>
      <c r="C156" s="347"/>
      <c r="D156" s="298" t="s">
        <v>419</v>
      </c>
      <c r="E156" s="209" t="s">
        <v>529</v>
      </c>
      <c r="F156" s="348" t="s">
        <v>712</v>
      </c>
      <c r="G156" s="348">
        <f>5.027*0.4+6.594*0.5+0.5*0.4*2</f>
        <v>5.7078000000000007</v>
      </c>
      <c r="H156" s="212" t="s">
        <v>283</v>
      </c>
      <c r="I156" s="292">
        <f t="shared" si="96"/>
        <v>5.7078000000000007</v>
      </c>
      <c r="J156" s="223"/>
      <c r="K156" s="292">
        <f t="shared" si="97"/>
        <v>5.71</v>
      </c>
      <c r="L156" s="342"/>
      <c r="M156" s="343"/>
      <c r="N156" s="343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4"/>
      <c r="AB156" s="344"/>
      <c r="AC156" s="344"/>
      <c r="AD156" s="344"/>
      <c r="AE156" s="344"/>
      <c r="AF156" s="344"/>
      <c r="AG156" s="344"/>
      <c r="AH156" s="344"/>
      <c r="AI156" s="344"/>
      <c r="AJ156" s="344"/>
      <c r="AK156" s="344"/>
      <c r="AL156" s="344"/>
      <c r="AM156" s="344"/>
      <c r="AN156" s="344"/>
      <c r="AO156" s="344"/>
      <c r="AP156" s="344"/>
      <c r="AQ156" s="344"/>
      <c r="AR156" s="344"/>
      <c r="AS156" s="344"/>
    </row>
    <row r="157" spans="1:45" s="345" customFormat="1" ht="20.100000000000001" customHeight="1">
      <c r="A157" s="337"/>
      <c r="B157" s="346"/>
      <c r="C157" s="347"/>
      <c r="D157" s="298" t="s">
        <v>274</v>
      </c>
      <c r="E157" s="209" t="s">
        <v>532</v>
      </c>
      <c r="F157" s="348" t="s">
        <v>712</v>
      </c>
      <c r="G157" s="348">
        <f>5.027*0.4+6.594*0.5+0.5*0.4*2</f>
        <v>5.7078000000000007</v>
      </c>
      <c r="H157" s="212" t="s">
        <v>283</v>
      </c>
      <c r="I157" s="292">
        <f>G157</f>
        <v>5.7078000000000007</v>
      </c>
      <c r="J157" s="223"/>
      <c r="K157" s="292">
        <f t="shared" si="97"/>
        <v>5.71</v>
      </c>
      <c r="L157" s="342"/>
      <c r="M157" s="343"/>
      <c r="N157" s="343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4"/>
      <c r="AK157" s="344"/>
      <c r="AL157" s="344"/>
      <c r="AM157" s="344"/>
      <c r="AN157" s="344"/>
      <c r="AO157" s="344"/>
      <c r="AP157" s="344"/>
      <c r="AQ157" s="344"/>
      <c r="AR157" s="344"/>
      <c r="AS157" s="344"/>
    </row>
    <row r="158" spans="1:45" s="345" customFormat="1" ht="20.100000000000001" customHeight="1">
      <c r="A158" s="337"/>
      <c r="B158" s="346"/>
      <c r="C158" s="347"/>
      <c r="D158" s="260" t="s">
        <v>447</v>
      </c>
      <c r="E158" s="260" t="s">
        <v>448</v>
      </c>
      <c r="F158" s="348" t="s">
        <v>712</v>
      </c>
      <c r="G158" s="348">
        <f>5.027*0.4+6.594*0.5+0.5*0.4*2</f>
        <v>5.7078000000000007</v>
      </c>
      <c r="H158" s="212" t="s">
        <v>283</v>
      </c>
      <c r="I158" s="292">
        <f t="shared" ref="I158" si="98">G158</f>
        <v>5.7078000000000007</v>
      </c>
      <c r="J158" s="223"/>
      <c r="K158" s="292">
        <f t="shared" si="97"/>
        <v>5.71</v>
      </c>
      <c r="L158" s="342"/>
      <c r="M158" s="343"/>
      <c r="N158" s="343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4"/>
      <c r="AB158" s="344"/>
      <c r="AC158" s="344"/>
      <c r="AD158" s="344"/>
      <c r="AE158" s="344"/>
      <c r="AF158" s="344"/>
      <c r="AG158" s="344"/>
      <c r="AH158" s="344"/>
      <c r="AI158" s="344"/>
      <c r="AJ158" s="344"/>
      <c r="AK158" s="344"/>
      <c r="AL158" s="344"/>
      <c r="AM158" s="344"/>
      <c r="AN158" s="344"/>
      <c r="AO158" s="344"/>
      <c r="AP158" s="344"/>
      <c r="AQ158" s="344"/>
      <c r="AR158" s="344"/>
      <c r="AS158" s="344"/>
    </row>
    <row r="159" spans="1:45" s="345" customFormat="1" ht="20.100000000000001" customHeight="1">
      <c r="A159" s="337"/>
      <c r="B159" s="338"/>
      <c r="C159" s="350"/>
      <c r="D159" s="503" t="s">
        <v>697</v>
      </c>
      <c r="E159" s="519" t="s">
        <v>639</v>
      </c>
      <c r="F159" s="340"/>
      <c r="G159" s="348"/>
      <c r="H159" s="212"/>
      <c r="I159" s="292"/>
      <c r="J159" s="223"/>
      <c r="K159" s="292"/>
      <c r="L159" s="342"/>
      <c r="M159" s="343"/>
      <c r="N159" s="343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4"/>
      <c r="AB159" s="344"/>
      <c r="AC159" s="344"/>
      <c r="AD159" s="344"/>
      <c r="AE159" s="344"/>
      <c r="AF159" s="344"/>
      <c r="AG159" s="344"/>
      <c r="AH159" s="344"/>
      <c r="AI159" s="344"/>
      <c r="AJ159" s="344"/>
      <c r="AK159" s="344"/>
      <c r="AL159" s="344"/>
      <c r="AM159" s="344"/>
      <c r="AN159" s="344"/>
      <c r="AO159" s="344"/>
      <c r="AP159" s="344"/>
      <c r="AQ159" s="344"/>
      <c r="AR159" s="344"/>
      <c r="AS159" s="344"/>
    </row>
    <row r="160" spans="1:45" s="345" customFormat="1" ht="20.100000000000001" customHeight="1">
      <c r="A160" s="337" t="str">
        <f t="shared" ref="A160" si="99">CONCATENATE(D160,E160)</f>
        <v>목조 벽체틀(S)30*30, @450</v>
      </c>
      <c r="B160" s="346"/>
      <c r="C160" s="347"/>
      <c r="D160" s="298" t="s">
        <v>763</v>
      </c>
      <c r="E160" s="209" t="s">
        <v>502</v>
      </c>
      <c r="F160" s="348" t="s">
        <v>628</v>
      </c>
      <c r="G160" s="348">
        <f>(0.4+1+0.4)*2*3</f>
        <v>10.799999999999999</v>
      </c>
      <c r="H160" s="212" t="s">
        <v>283</v>
      </c>
      <c r="I160" s="292">
        <f t="shared" ref="I160:I161" si="100">G160</f>
        <v>10.799999999999999</v>
      </c>
      <c r="J160" s="223"/>
      <c r="K160" s="292">
        <f t="shared" ref="K160:K163" si="101">ROUND(I160,2)</f>
        <v>10.8</v>
      </c>
      <c r="L160" s="342"/>
      <c r="M160" s="343"/>
      <c r="N160" s="343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4"/>
      <c r="AB160" s="344"/>
      <c r="AC160" s="344"/>
      <c r="AD160" s="344"/>
      <c r="AE160" s="344"/>
      <c r="AF160" s="344"/>
      <c r="AG160" s="344"/>
      <c r="AH160" s="344"/>
      <c r="AI160" s="344"/>
      <c r="AJ160" s="344"/>
      <c r="AK160" s="344"/>
      <c r="AL160" s="344"/>
      <c r="AM160" s="344"/>
      <c r="AN160" s="344"/>
      <c r="AO160" s="344"/>
      <c r="AP160" s="344"/>
      <c r="AQ160" s="344"/>
      <c r="AR160" s="344"/>
      <c r="AS160" s="344"/>
    </row>
    <row r="161" spans="1:45" s="345" customFormat="1" ht="20.100000000000001" customHeight="1">
      <c r="A161" s="337"/>
      <c r="B161" s="346"/>
      <c r="C161" s="347"/>
      <c r="D161" s="298" t="s">
        <v>419</v>
      </c>
      <c r="E161" s="209" t="s">
        <v>529</v>
      </c>
      <c r="F161" s="348" t="s">
        <v>719</v>
      </c>
      <c r="G161" s="348">
        <f>(0.4+1+0.4)*2*3*2+0.06*(1+2*2)*3</f>
        <v>22.499999999999996</v>
      </c>
      <c r="H161" s="212" t="s">
        <v>283</v>
      </c>
      <c r="I161" s="292">
        <f t="shared" si="100"/>
        <v>22.499999999999996</v>
      </c>
      <c r="J161" s="223"/>
      <c r="K161" s="292">
        <f t="shared" si="101"/>
        <v>22.5</v>
      </c>
      <c r="L161" s="342"/>
      <c r="M161" s="343"/>
      <c r="N161" s="343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4"/>
      <c r="AB161" s="344"/>
      <c r="AC161" s="344"/>
      <c r="AD161" s="344"/>
      <c r="AE161" s="344"/>
      <c r="AF161" s="344"/>
      <c r="AG161" s="344"/>
      <c r="AH161" s="344"/>
      <c r="AI161" s="344"/>
      <c r="AJ161" s="344"/>
      <c r="AK161" s="344"/>
      <c r="AL161" s="344"/>
      <c r="AM161" s="344"/>
      <c r="AN161" s="344"/>
      <c r="AO161" s="344"/>
      <c r="AP161" s="344"/>
      <c r="AQ161" s="344"/>
      <c r="AR161" s="344"/>
      <c r="AS161" s="344"/>
    </row>
    <row r="162" spans="1:45" s="345" customFormat="1" ht="20.100000000000001" customHeight="1">
      <c r="A162" s="337"/>
      <c r="B162" s="346"/>
      <c r="C162" s="347"/>
      <c r="D162" s="298" t="s">
        <v>274</v>
      </c>
      <c r="E162" s="209" t="s">
        <v>532</v>
      </c>
      <c r="F162" s="348" t="s">
        <v>719</v>
      </c>
      <c r="G162" s="348">
        <f>(0.4+1+0.4)*2*3*2+0.06*(1+2*2)*3</f>
        <v>22.499999999999996</v>
      </c>
      <c r="H162" s="212" t="s">
        <v>283</v>
      </c>
      <c r="I162" s="292">
        <f>G162</f>
        <v>22.499999999999996</v>
      </c>
      <c r="J162" s="223"/>
      <c r="K162" s="292">
        <f t="shared" si="101"/>
        <v>22.5</v>
      </c>
      <c r="L162" s="342"/>
      <c r="M162" s="343"/>
      <c r="N162" s="343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4"/>
      <c r="AB162" s="344"/>
      <c r="AC162" s="344"/>
      <c r="AD162" s="344"/>
      <c r="AE162" s="344"/>
      <c r="AF162" s="344"/>
      <c r="AG162" s="344"/>
      <c r="AH162" s="344"/>
      <c r="AI162" s="344"/>
      <c r="AJ162" s="344"/>
      <c r="AK162" s="344"/>
      <c r="AL162" s="344"/>
      <c r="AM162" s="344"/>
      <c r="AN162" s="344"/>
      <c r="AO162" s="344"/>
      <c r="AP162" s="344"/>
      <c r="AQ162" s="344"/>
      <c r="AR162" s="344"/>
      <c r="AS162" s="344"/>
    </row>
    <row r="163" spans="1:45" s="345" customFormat="1" ht="20.100000000000001" customHeight="1">
      <c r="A163" s="337"/>
      <c r="B163" s="346"/>
      <c r="C163" s="347"/>
      <c r="D163" s="260" t="s">
        <v>447</v>
      </c>
      <c r="E163" s="260" t="s">
        <v>448</v>
      </c>
      <c r="F163" s="348" t="s">
        <v>719</v>
      </c>
      <c r="G163" s="348">
        <f>(0.4+1+0.4)*2*3*2+0.06*(1+2*2)*3</f>
        <v>22.499999999999996</v>
      </c>
      <c r="H163" s="212" t="s">
        <v>283</v>
      </c>
      <c r="I163" s="292">
        <f t="shared" ref="I163" si="102">G163</f>
        <v>22.499999999999996</v>
      </c>
      <c r="J163" s="223"/>
      <c r="K163" s="292">
        <f t="shared" si="101"/>
        <v>22.5</v>
      </c>
      <c r="L163" s="342"/>
      <c r="M163" s="343"/>
      <c r="N163" s="343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4"/>
      <c r="AB163" s="344"/>
      <c r="AC163" s="344"/>
      <c r="AD163" s="344"/>
      <c r="AE163" s="344"/>
      <c r="AF163" s="344"/>
      <c r="AG163" s="344"/>
      <c r="AH163" s="344"/>
      <c r="AI163" s="344"/>
      <c r="AJ163" s="344"/>
      <c r="AK163" s="344"/>
      <c r="AL163" s="344"/>
      <c r="AM163" s="344"/>
      <c r="AN163" s="344"/>
      <c r="AO163" s="344"/>
      <c r="AP163" s="344"/>
      <c r="AQ163" s="344"/>
      <c r="AR163" s="344"/>
      <c r="AS163" s="344"/>
    </row>
    <row r="164" spans="1:45" s="345" customFormat="1" ht="20.100000000000001" customHeight="1">
      <c r="A164" s="337"/>
      <c r="B164" s="338"/>
      <c r="C164" s="350"/>
      <c r="D164" s="503" t="s">
        <v>702</v>
      </c>
      <c r="E164" s="519"/>
      <c r="F164" s="340"/>
      <c r="G164" s="348"/>
      <c r="H164" s="212"/>
      <c r="I164" s="292"/>
      <c r="J164" s="223"/>
      <c r="K164" s="292"/>
      <c r="L164" s="342"/>
      <c r="M164" s="343"/>
      <c r="N164" s="343"/>
      <c r="O164" s="344"/>
      <c r="P164" s="344"/>
      <c r="Q164" s="344"/>
      <c r="R164" s="344"/>
      <c r="S164" s="344"/>
      <c r="T164" s="344"/>
      <c r="U164" s="344"/>
      <c r="V164" s="344"/>
      <c r="W164" s="344"/>
      <c r="X164" s="344"/>
      <c r="Y164" s="344"/>
      <c r="Z164" s="344"/>
      <c r="AA164" s="344"/>
      <c r="AB164" s="344"/>
      <c r="AC164" s="344"/>
      <c r="AD164" s="344"/>
      <c r="AE164" s="344"/>
      <c r="AF164" s="344"/>
      <c r="AG164" s="344"/>
      <c r="AH164" s="344"/>
      <c r="AI164" s="344"/>
      <c r="AJ164" s="344"/>
      <c r="AK164" s="344"/>
      <c r="AL164" s="344"/>
      <c r="AM164" s="344"/>
      <c r="AN164" s="344"/>
      <c r="AO164" s="344"/>
      <c r="AP164" s="344"/>
      <c r="AQ164" s="344"/>
      <c r="AR164" s="344"/>
      <c r="AS164" s="344"/>
    </row>
    <row r="165" spans="1:45" s="345" customFormat="1" ht="20.100000000000001" customHeight="1">
      <c r="A165" s="337"/>
      <c r="B165" s="346"/>
      <c r="C165" s="347"/>
      <c r="D165" s="298" t="s">
        <v>763</v>
      </c>
      <c r="E165" s="209" t="s">
        <v>557</v>
      </c>
      <c r="F165" s="348" t="s">
        <v>700</v>
      </c>
      <c r="G165" s="348">
        <f>0.9*1.8*2+0.8*0.8*1/2</f>
        <v>3.5600000000000005</v>
      </c>
      <c r="H165" s="212" t="s">
        <v>283</v>
      </c>
      <c r="I165" s="292">
        <f t="shared" ref="I165:I166" si="103">G165</f>
        <v>3.5600000000000005</v>
      </c>
      <c r="J165" s="223"/>
      <c r="K165" s="292">
        <f t="shared" ref="K165:K168" si="104">ROUND(I165,2)</f>
        <v>3.56</v>
      </c>
      <c r="L165" s="342"/>
      <c r="M165" s="343"/>
      <c r="N165" s="343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  <c r="AA165" s="344"/>
      <c r="AB165" s="344"/>
      <c r="AC165" s="344"/>
      <c r="AD165" s="344"/>
      <c r="AE165" s="344"/>
      <c r="AF165" s="344"/>
      <c r="AG165" s="344"/>
      <c r="AH165" s="344"/>
      <c r="AI165" s="344"/>
      <c r="AJ165" s="344"/>
      <c r="AK165" s="344"/>
      <c r="AL165" s="344"/>
      <c r="AM165" s="344"/>
      <c r="AN165" s="344"/>
      <c r="AO165" s="344"/>
      <c r="AP165" s="344"/>
      <c r="AQ165" s="344"/>
      <c r="AR165" s="344"/>
      <c r="AS165" s="344"/>
    </row>
    <row r="166" spans="1:45" s="345" customFormat="1" ht="20.100000000000001" customHeight="1">
      <c r="A166" s="337"/>
      <c r="B166" s="346"/>
      <c r="C166" s="347"/>
      <c r="D166" s="298" t="s">
        <v>419</v>
      </c>
      <c r="E166" s="209" t="s">
        <v>529</v>
      </c>
      <c r="F166" s="348" t="s">
        <v>701</v>
      </c>
      <c r="G166" s="348">
        <f>0.9*1.8*2*2+0.8*0.8*1/2+1.16*0.1</f>
        <v>6.9160000000000004</v>
      </c>
      <c r="H166" s="212" t="s">
        <v>283</v>
      </c>
      <c r="I166" s="292">
        <f t="shared" si="103"/>
        <v>6.9160000000000004</v>
      </c>
      <c r="J166" s="223"/>
      <c r="K166" s="292">
        <f t="shared" si="104"/>
        <v>6.92</v>
      </c>
      <c r="L166" s="342"/>
      <c r="M166" s="343"/>
      <c r="N166" s="343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4"/>
      <c r="AB166" s="344"/>
      <c r="AC166" s="344"/>
      <c r="AD166" s="344"/>
      <c r="AE166" s="344"/>
      <c r="AF166" s="344"/>
      <c r="AG166" s="344"/>
      <c r="AH166" s="344"/>
      <c r="AI166" s="344"/>
      <c r="AJ166" s="344"/>
      <c r="AK166" s="344"/>
      <c r="AL166" s="344"/>
      <c r="AM166" s="344"/>
      <c r="AN166" s="344"/>
      <c r="AO166" s="344"/>
      <c r="AP166" s="344"/>
      <c r="AQ166" s="344"/>
      <c r="AR166" s="344"/>
      <c r="AS166" s="344"/>
    </row>
    <row r="167" spans="1:45" s="345" customFormat="1" ht="20.100000000000001" customHeight="1">
      <c r="A167" s="337"/>
      <c r="B167" s="346"/>
      <c r="C167" s="347"/>
      <c r="D167" s="298" t="s">
        <v>274</v>
      </c>
      <c r="E167" s="209" t="s">
        <v>532</v>
      </c>
      <c r="F167" s="348" t="s">
        <v>701</v>
      </c>
      <c r="G167" s="348">
        <f>0.9*1.8*2*2+0.8*0.8*1/2+1.16*0.1</f>
        <v>6.9160000000000004</v>
      </c>
      <c r="H167" s="212" t="s">
        <v>283</v>
      </c>
      <c r="I167" s="292">
        <f>G167</f>
        <v>6.9160000000000004</v>
      </c>
      <c r="J167" s="223"/>
      <c r="K167" s="292">
        <f t="shared" si="104"/>
        <v>6.92</v>
      </c>
      <c r="L167" s="342"/>
      <c r="M167" s="343"/>
      <c r="N167" s="343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  <c r="AA167" s="344"/>
      <c r="AB167" s="344"/>
      <c r="AC167" s="344"/>
      <c r="AD167" s="344"/>
      <c r="AE167" s="344"/>
      <c r="AF167" s="344"/>
      <c r="AG167" s="344"/>
      <c r="AH167" s="344"/>
      <c r="AI167" s="344"/>
      <c r="AJ167" s="344"/>
      <c r="AK167" s="344"/>
      <c r="AL167" s="344"/>
      <c r="AM167" s="344"/>
      <c r="AN167" s="344"/>
      <c r="AO167" s="344"/>
      <c r="AP167" s="344"/>
      <c r="AQ167" s="344"/>
      <c r="AR167" s="344"/>
      <c r="AS167" s="344"/>
    </row>
    <row r="168" spans="1:45" s="345" customFormat="1" ht="20.100000000000001" customHeight="1">
      <c r="A168" s="337"/>
      <c r="B168" s="346"/>
      <c r="C168" s="347"/>
      <c r="D168" s="260" t="s">
        <v>447</v>
      </c>
      <c r="E168" s="260" t="s">
        <v>448</v>
      </c>
      <c r="F168" s="348" t="s">
        <v>701</v>
      </c>
      <c r="G168" s="348">
        <f>0.9*1.8*2*2+0.8*0.8*1/2+1.16*0.1</f>
        <v>6.9160000000000004</v>
      </c>
      <c r="H168" s="212" t="s">
        <v>283</v>
      </c>
      <c r="I168" s="292">
        <f t="shared" ref="I168" si="105">G168</f>
        <v>6.9160000000000004</v>
      </c>
      <c r="J168" s="223"/>
      <c r="K168" s="292">
        <f t="shared" si="104"/>
        <v>6.92</v>
      </c>
      <c r="L168" s="342"/>
      <c r="M168" s="343"/>
      <c r="N168" s="343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  <c r="AH168" s="344"/>
      <c r="AI168" s="344"/>
      <c r="AJ168" s="344"/>
      <c r="AK168" s="344"/>
      <c r="AL168" s="344"/>
      <c r="AM168" s="344"/>
      <c r="AN168" s="344"/>
      <c r="AO168" s="344"/>
      <c r="AP168" s="344"/>
      <c r="AQ168" s="344"/>
      <c r="AR168" s="344"/>
      <c r="AS168" s="344"/>
    </row>
    <row r="169" spans="1:45" s="345" customFormat="1" ht="20.100000000000001" customHeight="1">
      <c r="A169" s="337"/>
      <c r="B169" s="346"/>
      <c r="C169" s="347"/>
      <c r="D169" s="298"/>
      <c r="E169" s="209"/>
      <c r="F169" s="348"/>
      <c r="G169" s="348"/>
      <c r="H169" s="212"/>
      <c r="I169" s="292"/>
      <c r="J169" s="223"/>
      <c r="K169" s="292"/>
      <c r="L169" s="342"/>
      <c r="M169" s="343"/>
      <c r="N169" s="343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4"/>
      <c r="AB169" s="344"/>
      <c r="AC169" s="344"/>
      <c r="AD169" s="344"/>
      <c r="AE169" s="344"/>
      <c r="AF169" s="344"/>
      <c r="AG169" s="344"/>
      <c r="AH169" s="344"/>
      <c r="AI169" s="344"/>
      <c r="AJ169" s="344"/>
      <c r="AK169" s="344"/>
      <c r="AL169" s="344"/>
      <c r="AM169" s="344"/>
      <c r="AN169" s="344"/>
      <c r="AO169" s="344"/>
      <c r="AP169" s="344"/>
      <c r="AQ169" s="344"/>
      <c r="AR169" s="344"/>
      <c r="AS169" s="344"/>
    </row>
    <row r="170" spans="1:45" s="345" customFormat="1" ht="20.100000000000001" customHeight="1">
      <c r="A170" s="337"/>
      <c r="B170" s="338"/>
      <c r="C170" s="350" t="s">
        <v>703</v>
      </c>
      <c r="D170" s="351" t="s">
        <v>704</v>
      </c>
      <c r="E170" s="349"/>
      <c r="F170" s="340"/>
      <c r="G170" s="348"/>
      <c r="H170" s="212"/>
      <c r="I170" s="292"/>
      <c r="J170" s="223"/>
      <c r="K170" s="292"/>
      <c r="L170" s="342"/>
      <c r="M170" s="343"/>
      <c r="N170" s="343"/>
      <c r="O170" s="344"/>
      <c r="P170" s="344"/>
      <c r="Q170" s="344"/>
      <c r="R170" s="344"/>
      <c r="S170" s="344"/>
      <c r="T170" s="344"/>
      <c r="U170" s="344"/>
      <c r="V170" s="344"/>
      <c r="W170" s="344"/>
      <c r="X170" s="344"/>
      <c r="Y170" s="344"/>
      <c r="Z170" s="344"/>
      <c r="AA170" s="344"/>
      <c r="AB170" s="344"/>
      <c r="AC170" s="344"/>
      <c r="AD170" s="344"/>
      <c r="AE170" s="344"/>
      <c r="AF170" s="344"/>
      <c r="AG170" s="344"/>
      <c r="AH170" s="344"/>
      <c r="AI170" s="344"/>
      <c r="AJ170" s="344"/>
      <c r="AK170" s="344"/>
      <c r="AL170" s="344"/>
      <c r="AM170" s="344"/>
      <c r="AN170" s="344"/>
      <c r="AO170" s="344"/>
      <c r="AP170" s="344"/>
      <c r="AQ170" s="344"/>
      <c r="AR170" s="344"/>
      <c r="AS170" s="344"/>
    </row>
    <row r="171" spans="1:45" s="345" customFormat="1" ht="20.100000000000001" customHeight="1">
      <c r="A171" s="337"/>
      <c r="B171" s="338"/>
      <c r="C171" s="350"/>
      <c r="D171" s="503" t="s">
        <v>705</v>
      </c>
      <c r="E171" s="349"/>
      <c r="F171" s="340"/>
      <c r="G171" s="348"/>
      <c r="H171" s="212"/>
      <c r="I171" s="292"/>
      <c r="J171" s="223"/>
      <c r="K171" s="292"/>
      <c r="L171" s="342"/>
      <c r="M171" s="343"/>
      <c r="N171" s="343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4"/>
      <c r="AC171" s="344"/>
      <c r="AD171" s="344"/>
      <c r="AE171" s="344"/>
      <c r="AF171" s="344"/>
      <c r="AG171" s="344"/>
      <c r="AH171" s="344"/>
      <c r="AI171" s="344"/>
      <c r="AJ171" s="344"/>
      <c r="AK171" s="344"/>
      <c r="AL171" s="344"/>
      <c r="AM171" s="344"/>
      <c r="AN171" s="344"/>
      <c r="AO171" s="344"/>
      <c r="AP171" s="344"/>
      <c r="AQ171" s="344"/>
      <c r="AR171" s="344"/>
      <c r="AS171" s="344"/>
    </row>
    <row r="172" spans="1:45" s="345" customFormat="1" ht="20.100000000000001" customHeight="1">
      <c r="A172" s="337"/>
      <c r="B172" s="346"/>
      <c r="C172" s="510"/>
      <c r="D172" s="298" t="s">
        <v>505</v>
      </c>
      <c r="E172" s="209" t="s">
        <v>541</v>
      </c>
      <c r="F172" s="348" t="s">
        <v>709</v>
      </c>
      <c r="G172" s="348">
        <f>10.183*2.4</f>
        <v>24.4392</v>
      </c>
      <c r="H172" s="212" t="s">
        <v>283</v>
      </c>
      <c r="I172" s="292">
        <f>G172</f>
        <v>24.4392</v>
      </c>
      <c r="J172" s="223"/>
      <c r="K172" s="292">
        <f t="shared" ref="K172:K177" si="106">ROUND(I172,2)</f>
        <v>24.44</v>
      </c>
      <c r="L172" s="342"/>
      <c r="M172" s="343"/>
      <c r="N172" s="343"/>
      <c r="O172" s="344"/>
      <c r="P172" s="344"/>
      <c r="Q172" s="344"/>
      <c r="R172" s="344"/>
      <c r="S172" s="344"/>
      <c r="T172" s="344"/>
      <c r="U172" s="344"/>
      <c r="V172" s="344"/>
      <c r="W172" s="344"/>
      <c r="X172" s="344"/>
      <c r="Y172" s="344"/>
      <c r="Z172" s="344"/>
      <c r="AA172" s="344"/>
      <c r="AB172" s="344"/>
      <c r="AC172" s="344"/>
      <c r="AD172" s="344"/>
      <c r="AE172" s="344"/>
      <c r="AF172" s="344"/>
      <c r="AG172" s="344"/>
      <c r="AH172" s="344"/>
      <c r="AI172" s="344"/>
      <c r="AJ172" s="344"/>
      <c r="AK172" s="344"/>
      <c r="AL172" s="344"/>
      <c r="AM172" s="344"/>
      <c r="AN172" s="344"/>
      <c r="AO172" s="344"/>
      <c r="AP172" s="344"/>
      <c r="AQ172" s="344"/>
      <c r="AR172" s="344"/>
      <c r="AS172" s="344"/>
    </row>
    <row r="173" spans="1:45" s="345" customFormat="1" ht="20.100000000000001" customHeight="1">
      <c r="A173" s="337"/>
      <c r="B173" s="346"/>
      <c r="C173" s="510"/>
      <c r="D173" s="298" t="s">
        <v>549</v>
      </c>
      <c r="E173" s="209" t="s">
        <v>550</v>
      </c>
      <c r="F173" s="348" t="s">
        <v>710</v>
      </c>
      <c r="G173" s="348">
        <f>10.183*2</f>
        <v>20.366</v>
      </c>
      <c r="H173" s="212" t="s">
        <v>284</v>
      </c>
      <c r="I173" s="292">
        <f>G173</f>
        <v>20.366</v>
      </c>
      <c r="J173" s="223"/>
      <c r="K173" s="292">
        <f t="shared" si="106"/>
        <v>20.37</v>
      </c>
      <c r="L173" s="342"/>
      <c r="M173" s="343"/>
      <c r="N173" s="343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4"/>
      <c r="Z173" s="344"/>
      <c r="AA173" s="344"/>
      <c r="AB173" s="344"/>
      <c r="AC173" s="344"/>
      <c r="AD173" s="344"/>
      <c r="AE173" s="344"/>
      <c r="AF173" s="344"/>
      <c r="AG173" s="344"/>
      <c r="AH173" s="344"/>
      <c r="AI173" s="344"/>
      <c r="AJ173" s="344"/>
      <c r="AK173" s="344"/>
      <c r="AL173" s="344"/>
      <c r="AM173" s="344"/>
      <c r="AN173" s="344"/>
      <c r="AO173" s="344"/>
      <c r="AP173" s="344"/>
      <c r="AQ173" s="344"/>
      <c r="AR173" s="344"/>
      <c r="AS173" s="344"/>
    </row>
    <row r="174" spans="1:45" s="345" customFormat="1" ht="20.100000000000001" customHeight="1">
      <c r="A174" s="337"/>
      <c r="B174" s="346"/>
      <c r="C174" s="347"/>
      <c r="D174" s="298" t="s">
        <v>419</v>
      </c>
      <c r="E174" s="209" t="s">
        <v>529</v>
      </c>
      <c r="F174" s="348" t="s">
        <v>711</v>
      </c>
      <c r="G174" s="348">
        <f>10.183*2.4*2+0.14*2*1</f>
        <v>49.1584</v>
      </c>
      <c r="H174" s="212" t="s">
        <v>283</v>
      </c>
      <c r="I174" s="292">
        <f t="shared" ref="I174" si="107">G174</f>
        <v>49.1584</v>
      </c>
      <c r="J174" s="223"/>
      <c r="K174" s="292">
        <f t="shared" si="106"/>
        <v>49.16</v>
      </c>
      <c r="L174" s="342"/>
      <c r="M174" s="343"/>
      <c r="N174" s="343"/>
      <c r="O174" s="344"/>
      <c r="P174" s="344"/>
      <c r="Q174" s="344"/>
      <c r="R174" s="344"/>
      <c r="S174" s="344"/>
      <c r="T174" s="344"/>
      <c r="U174" s="344"/>
      <c r="V174" s="344"/>
      <c r="W174" s="344"/>
      <c r="X174" s="344"/>
      <c r="Y174" s="344"/>
      <c r="Z174" s="344"/>
      <c r="AA174" s="344"/>
      <c r="AB174" s="344"/>
      <c r="AC174" s="344"/>
      <c r="AD174" s="344"/>
      <c r="AE174" s="344"/>
      <c r="AF174" s="344"/>
      <c r="AG174" s="344"/>
      <c r="AH174" s="344"/>
      <c r="AI174" s="344"/>
      <c r="AJ174" s="344"/>
      <c r="AK174" s="344"/>
      <c r="AL174" s="344"/>
      <c r="AM174" s="344"/>
      <c r="AN174" s="344"/>
      <c r="AO174" s="344"/>
      <c r="AP174" s="344"/>
      <c r="AQ174" s="344"/>
      <c r="AR174" s="344"/>
      <c r="AS174" s="344"/>
    </row>
    <row r="175" spans="1:45" s="345" customFormat="1" ht="20.100000000000001" customHeight="1">
      <c r="A175" s="337"/>
      <c r="B175" s="346"/>
      <c r="C175" s="347"/>
      <c r="D175" s="298" t="s">
        <v>274</v>
      </c>
      <c r="E175" s="209" t="s">
        <v>532</v>
      </c>
      <c r="F175" s="348" t="s">
        <v>711</v>
      </c>
      <c r="G175" s="348">
        <f>10.183*2.4*2+0.14*2*1</f>
        <v>49.1584</v>
      </c>
      <c r="H175" s="212" t="s">
        <v>283</v>
      </c>
      <c r="I175" s="292">
        <f>G175</f>
        <v>49.1584</v>
      </c>
      <c r="J175" s="223"/>
      <c r="K175" s="292">
        <f t="shared" si="106"/>
        <v>49.16</v>
      </c>
      <c r="L175" s="342"/>
      <c r="M175" s="343"/>
      <c r="N175" s="343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44"/>
      <c r="AE175" s="344"/>
      <c r="AF175" s="344"/>
      <c r="AG175" s="344"/>
      <c r="AH175" s="344"/>
      <c r="AI175" s="344"/>
      <c r="AJ175" s="344"/>
      <c r="AK175" s="344"/>
      <c r="AL175" s="344"/>
      <c r="AM175" s="344"/>
      <c r="AN175" s="344"/>
      <c r="AO175" s="344"/>
      <c r="AP175" s="344"/>
      <c r="AQ175" s="344"/>
      <c r="AR175" s="344"/>
      <c r="AS175" s="344"/>
    </row>
    <row r="176" spans="1:45" s="345" customFormat="1" ht="20.100000000000001" customHeight="1">
      <c r="A176" s="337"/>
      <c r="B176" s="346"/>
      <c r="C176" s="347"/>
      <c r="D176" s="260" t="s">
        <v>447</v>
      </c>
      <c r="E176" s="260" t="s">
        <v>448</v>
      </c>
      <c r="F176" s="348" t="s">
        <v>711</v>
      </c>
      <c r="G176" s="348">
        <f>10.183*2.4*2+0.14*2*1</f>
        <v>49.1584</v>
      </c>
      <c r="H176" s="212" t="s">
        <v>283</v>
      </c>
      <c r="I176" s="292">
        <f t="shared" ref="I176:I177" si="108">G176</f>
        <v>49.1584</v>
      </c>
      <c r="J176" s="223"/>
      <c r="K176" s="292">
        <f t="shared" si="106"/>
        <v>49.16</v>
      </c>
      <c r="L176" s="342"/>
      <c r="M176" s="343"/>
      <c r="N176" s="343"/>
      <c r="O176" s="344"/>
      <c r="P176" s="344"/>
      <c r="Q176" s="344"/>
      <c r="R176" s="344"/>
      <c r="S176" s="344"/>
      <c r="T176" s="344"/>
      <c r="U176" s="344"/>
      <c r="V176" s="344"/>
      <c r="W176" s="344"/>
      <c r="X176" s="344"/>
      <c r="Y176" s="344"/>
      <c r="Z176" s="344"/>
      <c r="AA176" s="344"/>
      <c r="AB176" s="344"/>
      <c r="AC176" s="344"/>
      <c r="AD176" s="344"/>
      <c r="AE176" s="344"/>
      <c r="AF176" s="344"/>
      <c r="AG176" s="344"/>
      <c r="AH176" s="344"/>
      <c r="AI176" s="344"/>
      <c r="AJ176" s="344"/>
      <c r="AK176" s="344"/>
      <c r="AL176" s="344"/>
      <c r="AM176" s="344"/>
      <c r="AN176" s="344"/>
      <c r="AO176" s="344"/>
      <c r="AP176" s="344"/>
      <c r="AQ176" s="344"/>
      <c r="AR176" s="344"/>
      <c r="AS176" s="344"/>
    </row>
    <row r="177" spans="1:45" s="345" customFormat="1" ht="20.100000000000001" customHeight="1">
      <c r="A177" s="337"/>
      <c r="B177" s="346"/>
      <c r="C177" s="347"/>
      <c r="D177" s="298" t="s">
        <v>690</v>
      </c>
      <c r="E177" s="209" t="s">
        <v>766</v>
      </c>
      <c r="F177" s="348">
        <v>7.5359999999999996</v>
      </c>
      <c r="G177" s="348">
        <v>7.5359999999999996</v>
      </c>
      <c r="H177" s="212" t="s">
        <v>283</v>
      </c>
      <c r="I177" s="292">
        <f t="shared" si="108"/>
        <v>7.5359999999999996</v>
      </c>
      <c r="J177" s="223"/>
      <c r="K177" s="292">
        <f t="shared" si="106"/>
        <v>7.54</v>
      </c>
      <c r="L177" s="342"/>
      <c r="M177" s="343"/>
      <c r="N177" s="343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  <c r="AA177" s="344"/>
      <c r="AB177" s="344"/>
      <c r="AC177" s="344"/>
      <c r="AD177" s="344"/>
      <c r="AE177" s="344"/>
      <c r="AF177" s="344"/>
      <c r="AG177" s="344"/>
      <c r="AH177" s="344"/>
      <c r="AI177" s="344"/>
      <c r="AJ177" s="344"/>
      <c r="AK177" s="344"/>
      <c r="AL177" s="344"/>
      <c r="AM177" s="344"/>
      <c r="AN177" s="344"/>
      <c r="AO177" s="344"/>
      <c r="AP177" s="344"/>
      <c r="AQ177" s="344"/>
      <c r="AR177" s="344"/>
      <c r="AS177" s="344"/>
    </row>
    <row r="178" spans="1:45" s="345" customFormat="1" ht="20.100000000000001" customHeight="1">
      <c r="A178" s="337"/>
      <c r="B178" s="338"/>
      <c r="C178" s="350"/>
      <c r="D178" s="503" t="s">
        <v>720</v>
      </c>
      <c r="E178" s="349"/>
      <c r="F178" s="340"/>
      <c r="G178" s="348"/>
      <c r="H178" s="212"/>
      <c r="I178" s="292"/>
      <c r="J178" s="223"/>
      <c r="K178" s="292"/>
      <c r="L178" s="342"/>
      <c r="M178" s="343"/>
      <c r="N178" s="343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</row>
    <row r="179" spans="1:45" s="345" customFormat="1" ht="20.100000000000001" customHeight="1">
      <c r="A179" s="337" t="str">
        <f t="shared" ref="A179" si="109">CONCATENATE(D179,E179)</f>
        <v>목조 벽체틀(R)30*30, @450</v>
      </c>
      <c r="B179" s="346"/>
      <c r="C179" s="347"/>
      <c r="D179" s="298" t="s">
        <v>764</v>
      </c>
      <c r="E179" s="209" t="s">
        <v>502</v>
      </c>
      <c r="F179" s="348" t="s">
        <v>714</v>
      </c>
      <c r="G179" s="348">
        <f>(7.536+9.891)*0.4+9.891*0.5+0.5*0.4*21</f>
        <v>16.116299999999999</v>
      </c>
      <c r="H179" s="212" t="s">
        <v>283</v>
      </c>
      <c r="I179" s="292">
        <f t="shared" ref="I179:I180" si="110">G179</f>
        <v>16.116299999999999</v>
      </c>
      <c r="J179" s="223"/>
      <c r="K179" s="292">
        <f t="shared" ref="K179:K182" si="111">ROUND(I179,2)</f>
        <v>16.12</v>
      </c>
      <c r="L179" s="342"/>
      <c r="M179" s="343"/>
      <c r="N179" s="343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  <c r="AA179" s="344"/>
      <c r="AB179" s="344"/>
      <c r="AC179" s="344"/>
      <c r="AD179" s="344"/>
      <c r="AE179" s="344"/>
      <c r="AF179" s="344"/>
      <c r="AG179" s="344"/>
      <c r="AH179" s="344"/>
      <c r="AI179" s="344"/>
      <c r="AJ179" s="344"/>
      <c r="AK179" s="344"/>
      <c r="AL179" s="344"/>
      <c r="AM179" s="344"/>
      <c r="AN179" s="344"/>
      <c r="AO179" s="344"/>
      <c r="AP179" s="344"/>
      <c r="AQ179" s="344"/>
      <c r="AR179" s="344"/>
      <c r="AS179" s="344"/>
    </row>
    <row r="180" spans="1:45" s="345" customFormat="1" ht="20.100000000000001" customHeight="1">
      <c r="A180" s="337"/>
      <c r="B180" s="346"/>
      <c r="C180" s="347"/>
      <c r="D180" s="298" t="s">
        <v>419</v>
      </c>
      <c r="E180" s="209" t="s">
        <v>529</v>
      </c>
      <c r="F180" s="348" t="s">
        <v>715</v>
      </c>
      <c r="G180" s="348">
        <f>7.536*0.4+9.891*0.5+0.5*0.4*2</f>
        <v>8.3598999999999997</v>
      </c>
      <c r="H180" s="212" t="s">
        <v>283</v>
      </c>
      <c r="I180" s="292">
        <f t="shared" si="110"/>
        <v>8.3598999999999997</v>
      </c>
      <c r="J180" s="223"/>
      <c r="K180" s="292">
        <f t="shared" si="111"/>
        <v>8.36</v>
      </c>
      <c r="L180" s="342"/>
      <c r="M180" s="343"/>
      <c r="N180" s="343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  <c r="Z180" s="344"/>
      <c r="AA180" s="344"/>
      <c r="AB180" s="344"/>
      <c r="AC180" s="344"/>
      <c r="AD180" s="344"/>
      <c r="AE180" s="344"/>
      <c r="AF180" s="344"/>
      <c r="AG180" s="344"/>
      <c r="AH180" s="344"/>
      <c r="AI180" s="344"/>
      <c r="AJ180" s="344"/>
      <c r="AK180" s="344"/>
      <c r="AL180" s="344"/>
      <c r="AM180" s="344"/>
      <c r="AN180" s="344"/>
      <c r="AO180" s="344"/>
      <c r="AP180" s="344"/>
      <c r="AQ180" s="344"/>
      <c r="AR180" s="344"/>
      <c r="AS180" s="344"/>
    </row>
    <row r="181" spans="1:45" s="345" customFormat="1" ht="20.100000000000001" customHeight="1">
      <c r="A181" s="337"/>
      <c r="B181" s="346"/>
      <c r="C181" s="347"/>
      <c r="D181" s="298" t="s">
        <v>274</v>
      </c>
      <c r="E181" s="209" t="s">
        <v>532</v>
      </c>
      <c r="F181" s="348" t="s">
        <v>715</v>
      </c>
      <c r="G181" s="348">
        <f>7.536*0.4+9.891*0.5+0.5*0.4*2</f>
        <v>8.3598999999999997</v>
      </c>
      <c r="H181" s="212" t="s">
        <v>283</v>
      </c>
      <c r="I181" s="292">
        <f>G181</f>
        <v>8.3598999999999997</v>
      </c>
      <c r="J181" s="223"/>
      <c r="K181" s="292">
        <f t="shared" si="111"/>
        <v>8.36</v>
      </c>
      <c r="L181" s="342"/>
      <c r="M181" s="343"/>
      <c r="N181" s="343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  <c r="AA181" s="344"/>
      <c r="AB181" s="344"/>
      <c r="AC181" s="344"/>
      <c r="AD181" s="344"/>
      <c r="AE181" s="344"/>
      <c r="AF181" s="344"/>
      <c r="AG181" s="344"/>
      <c r="AH181" s="344"/>
      <c r="AI181" s="344"/>
      <c r="AJ181" s="344"/>
      <c r="AK181" s="344"/>
      <c r="AL181" s="344"/>
      <c r="AM181" s="344"/>
      <c r="AN181" s="344"/>
      <c r="AO181" s="344"/>
      <c r="AP181" s="344"/>
      <c r="AQ181" s="344"/>
      <c r="AR181" s="344"/>
      <c r="AS181" s="344"/>
    </row>
    <row r="182" spans="1:45" s="345" customFormat="1" ht="20.100000000000001" customHeight="1">
      <c r="A182" s="337"/>
      <c r="B182" s="346"/>
      <c r="C182" s="347"/>
      <c r="D182" s="260" t="s">
        <v>447</v>
      </c>
      <c r="E182" s="260" t="s">
        <v>448</v>
      </c>
      <c r="F182" s="348" t="s">
        <v>715</v>
      </c>
      <c r="G182" s="348">
        <f>7.536*0.4+9.891*0.5+0.5*0.4*2</f>
        <v>8.3598999999999997</v>
      </c>
      <c r="H182" s="212" t="s">
        <v>283</v>
      </c>
      <c r="I182" s="292">
        <f t="shared" ref="I182" si="112">G182</f>
        <v>8.3598999999999997</v>
      </c>
      <c r="J182" s="223"/>
      <c r="K182" s="292">
        <f t="shared" si="111"/>
        <v>8.36</v>
      </c>
      <c r="L182" s="342"/>
      <c r="M182" s="343"/>
      <c r="N182" s="343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4"/>
      <c r="AC182" s="344"/>
      <c r="AD182" s="344"/>
      <c r="AE182" s="344"/>
      <c r="AF182" s="344"/>
      <c r="AG182" s="344"/>
      <c r="AH182" s="344"/>
      <c r="AI182" s="344"/>
      <c r="AJ182" s="344"/>
      <c r="AK182" s="344"/>
      <c r="AL182" s="344"/>
      <c r="AM182" s="344"/>
      <c r="AN182" s="344"/>
      <c r="AO182" s="344"/>
      <c r="AP182" s="344"/>
      <c r="AQ182" s="344"/>
      <c r="AR182" s="344"/>
      <c r="AS182" s="344"/>
    </row>
    <row r="183" spans="1:45" s="345" customFormat="1" ht="20.100000000000001" customHeight="1">
      <c r="A183" s="337"/>
      <c r="B183" s="338"/>
      <c r="C183" s="350"/>
      <c r="D183" s="503" t="s">
        <v>721</v>
      </c>
      <c r="E183" s="519" t="s">
        <v>716</v>
      </c>
      <c r="F183" s="340"/>
      <c r="G183" s="348"/>
      <c r="H183" s="212"/>
      <c r="I183" s="292"/>
      <c r="J183" s="223"/>
      <c r="K183" s="292"/>
      <c r="L183" s="342"/>
      <c r="M183" s="343"/>
      <c r="N183" s="343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  <c r="AA183" s="344"/>
      <c r="AB183" s="344"/>
      <c r="AC183" s="344"/>
      <c r="AD183" s="344"/>
      <c r="AE183" s="344"/>
      <c r="AF183" s="344"/>
      <c r="AG183" s="344"/>
      <c r="AH183" s="344"/>
      <c r="AI183" s="344"/>
      <c r="AJ183" s="344"/>
      <c r="AK183" s="344"/>
      <c r="AL183" s="344"/>
      <c r="AM183" s="344"/>
      <c r="AN183" s="344"/>
      <c r="AO183" s="344"/>
      <c r="AP183" s="344"/>
      <c r="AQ183" s="344"/>
      <c r="AR183" s="344"/>
      <c r="AS183" s="344"/>
    </row>
    <row r="184" spans="1:45" s="345" customFormat="1" ht="20.100000000000001" customHeight="1">
      <c r="A184" s="337" t="str">
        <f t="shared" ref="A184" si="113">CONCATENATE(D184,E184)</f>
        <v>목조 벽체틀(S)30*30, @450</v>
      </c>
      <c r="B184" s="346"/>
      <c r="C184" s="347"/>
      <c r="D184" s="298" t="s">
        <v>763</v>
      </c>
      <c r="E184" s="209" t="s">
        <v>502</v>
      </c>
      <c r="F184" s="348" t="s">
        <v>717</v>
      </c>
      <c r="G184" s="348">
        <f>(0.4+1+0.4)*2*5</f>
        <v>18</v>
      </c>
      <c r="H184" s="212" t="s">
        <v>283</v>
      </c>
      <c r="I184" s="292">
        <f t="shared" ref="I184:I185" si="114">G184</f>
        <v>18</v>
      </c>
      <c r="J184" s="223"/>
      <c r="K184" s="292">
        <f t="shared" ref="K184:K187" si="115">ROUND(I184,2)</f>
        <v>18</v>
      </c>
      <c r="L184" s="342"/>
      <c r="M184" s="343"/>
      <c r="N184" s="343"/>
      <c r="O184" s="344"/>
      <c r="P184" s="344"/>
      <c r="Q184" s="344"/>
      <c r="R184" s="344"/>
      <c r="S184" s="344"/>
      <c r="T184" s="344"/>
      <c r="U184" s="344"/>
      <c r="V184" s="344"/>
      <c r="W184" s="344"/>
      <c r="X184" s="344"/>
      <c r="Y184" s="344"/>
      <c r="Z184" s="344"/>
      <c r="AA184" s="344"/>
      <c r="AB184" s="344"/>
      <c r="AC184" s="344"/>
      <c r="AD184" s="344"/>
      <c r="AE184" s="344"/>
      <c r="AF184" s="344"/>
      <c r="AG184" s="344"/>
      <c r="AH184" s="344"/>
      <c r="AI184" s="344"/>
      <c r="AJ184" s="344"/>
      <c r="AK184" s="344"/>
      <c r="AL184" s="344"/>
      <c r="AM184" s="344"/>
      <c r="AN184" s="344"/>
      <c r="AO184" s="344"/>
      <c r="AP184" s="344"/>
      <c r="AQ184" s="344"/>
      <c r="AR184" s="344"/>
      <c r="AS184" s="344"/>
    </row>
    <row r="185" spans="1:45" s="345" customFormat="1" ht="20.100000000000001" customHeight="1">
      <c r="A185" s="337"/>
      <c r="B185" s="346"/>
      <c r="C185" s="347"/>
      <c r="D185" s="298" t="s">
        <v>419</v>
      </c>
      <c r="E185" s="209" t="s">
        <v>529</v>
      </c>
      <c r="F185" s="348" t="s">
        <v>718</v>
      </c>
      <c r="G185" s="348">
        <f>(0.4+1+0.4)*2*5*2+0.06*(1+2*2)*5</f>
        <v>37.5</v>
      </c>
      <c r="H185" s="212" t="s">
        <v>283</v>
      </c>
      <c r="I185" s="292">
        <f t="shared" si="114"/>
        <v>37.5</v>
      </c>
      <c r="J185" s="223"/>
      <c r="K185" s="292">
        <f t="shared" si="115"/>
        <v>37.5</v>
      </c>
      <c r="L185" s="342"/>
      <c r="M185" s="343"/>
      <c r="N185" s="343"/>
      <c r="O185" s="344"/>
      <c r="P185" s="344"/>
      <c r="Q185" s="344"/>
      <c r="R185" s="344"/>
      <c r="S185" s="344"/>
      <c r="T185" s="344"/>
      <c r="U185" s="344"/>
      <c r="V185" s="344"/>
      <c r="W185" s="344"/>
      <c r="X185" s="344"/>
      <c r="Y185" s="344"/>
      <c r="Z185" s="344"/>
      <c r="AA185" s="344"/>
      <c r="AB185" s="344"/>
      <c r="AC185" s="344"/>
      <c r="AD185" s="344"/>
      <c r="AE185" s="344"/>
      <c r="AF185" s="344"/>
      <c r="AG185" s="344"/>
      <c r="AH185" s="344"/>
      <c r="AI185" s="344"/>
      <c r="AJ185" s="344"/>
      <c r="AK185" s="344"/>
      <c r="AL185" s="344"/>
      <c r="AM185" s="344"/>
      <c r="AN185" s="344"/>
      <c r="AO185" s="344"/>
      <c r="AP185" s="344"/>
      <c r="AQ185" s="344"/>
      <c r="AR185" s="344"/>
      <c r="AS185" s="344"/>
    </row>
    <row r="186" spans="1:45" s="345" customFormat="1" ht="20.100000000000001" customHeight="1">
      <c r="A186" s="337"/>
      <c r="B186" s="346"/>
      <c r="C186" s="347"/>
      <c r="D186" s="298" t="s">
        <v>274</v>
      </c>
      <c r="E186" s="209" t="s">
        <v>532</v>
      </c>
      <c r="F186" s="348" t="s">
        <v>718</v>
      </c>
      <c r="G186" s="348">
        <f>(0.4+1+0.4)*2*5*2+0.06*(1+2*2)*5</f>
        <v>37.5</v>
      </c>
      <c r="H186" s="212" t="s">
        <v>283</v>
      </c>
      <c r="I186" s="292">
        <f>G186</f>
        <v>37.5</v>
      </c>
      <c r="J186" s="223"/>
      <c r="K186" s="292">
        <f t="shared" si="115"/>
        <v>37.5</v>
      </c>
      <c r="L186" s="342"/>
      <c r="M186" s="343"/>
      <c r="N186" s="343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  <c r="Z186" s="344"/>
      <c r="AA186" s="344"/>
      <c r="AB186" s="344"/>
      <c r="AC186" s="344"/>
      <c r="AD186" s="344"/>
      <c r="AE186" s="344"/>
      <c r="AF186" s="344"/>
      <c r="AG186" s="344"/>
      <c r="AH186" s="344"/>
      <c r="AI186" s="344"/>
      <c r="AJ186" s="344"/>
      <c r="AK186" s="344"/>
      <c r="AL186" s="344"/>
      <c r="AM186" s="344"/>
      <c r="AN186" s="344"/>
      <c r="AO186" s="344"/>
      <c r="AP186" s="344"/>
      <c r="AQ186" s="344"/>
      <c r="AR186" s="344"/>
      <c r="AS186" s="344"/>
    </row>
    <row r="187" spans="1:45" s="345" customFormat="1" ht="20.100000000000001" customHeight="1">
      <c r="A187" s="337"/>
      <c r="B187" s="346"/>
      <c r="C187" s="347"/>
      <c r="D187" s="260" t="s">
        <v>447</v>
      </c>
      <c r="E187" s="260" t="s">
        <v>448</v>
      </c>
      <c r="F187" s="348" t="s">
        <v>718</v>
      </c>
      <c r="G187" s="348">
        <f>(0.4+1+0.4)*2*5*2+0.06*(1+2*2)*5</f>
        <v>37.5</v>
      </c>
      <c r="H187" s="212" t="s">
        <v>283</v>
      </c>
      <c r="I187" s="292">
        <f t="shared" ref="I187" si="116">G187</f>
        <v>37.5</v>
      </c>
      <c r="J187" s="223"/>
      <c r="K187" s="292">
        <f t="shared" si="115"/>
        <v>37.5</v>
      </c>
      <c r="L187" s="342"/>
      <c r="M187" s="343"/>
      <c r="N187" s="343"/>
      <c r="O187" s="344"/>
      <c r="P187" s="344"/>
      <c r="Q187" s="344"/>
      <c r="R187" s="344"/>
      <c r="S187" s="344"/>
      <c r="T187" s="344"/>
      <c r="U187" s="344"/>
      <c r="V187" s="344"/>
      <c r="W187" s="344"/>
      <c r="X187" s="344"/>
      <c r="Y187" s="344"/>
      <c r="Z187" s="344"/>
      <c r="AA187" s="344"/>
      <c r="AB187" s="344"/>
      <c r="AC187" s="344"/>
      <c r="AD187" s="344"/>
      <c r="AE187" s="344"/>
      <c r="AF187" s="344"/>
      <c r="AG187" s="344"/>
      <c r="AH187" s="344"/>
      <c r="AI187" s="344"/>
      <c r="AJ187" s="344"/>
      <c r="AK187" s="344"/>
      <c r="AL187" s="344"/>
      <c r="AM187" s="344"/>
      <c r="AN187" s="344"/>
      <c r="AO187" s="344"/>
      <c r="AP187" s="344"/>
      <c r="AQ187" s="344"/>
      <c r="AR187" s="344"/>
      <c r="AS187" s="344"/>
    </row>
    <row r="188" spans="1:45" s="345" customFormat="1" ht="20.100000000000001" customHeight="1">
      <c r="A188" s="337"/>
      <c r="B188" s="338"/>
      <c r="C188" s="350"/>
      <c r="D188" s="503" t="s">
        <v>722</v>
      </c>
      <c r="E188" s="519"/>
      <c r="F188" s="340"/>
      <c r="G188" s="348"/>
      <c r="H188" s="212"/>
      <c r="I188" s="292"/>
      <c r="J188" s="223"/>
      <c r="K188" s="292"/>
      <c r="L188" s="342"/>
      <c r="M188" s="343"/>
      <c r="N188" s="343"/>
      <c r="O188" s="344"/>
      <c r="P188" s="344"/>
      <c r="Q188" s="344"/>
      <c r="R188" s="344"/>
      <c r="S188" s="344"/>
      <c r="T188" s="344"/>
      <c r="U188" s="344"/>
      <c r="V188" s="344"/>
      <c r="W188" s="344"/>
      <c r="X188" s="344"/>
      <c r="Y188" s="344"/>
      <c r="Z188" s="344"/>
      <c r="AA188" s="344"/>
      <c r="AB188" s="344"/>
      <c r="AC188" s="344"/>
      <c r="AD188" s="344"/>
      <c r="AE188" s="344"/>
      <c r="AF188" s="344"/>
      <c r="AG188" s="344"/>
      <c r="AH188" s="344"/>
      <c r="AI188" s="344"/>
      <c r="AJ188" s="344"/>
      <c r="AK188" s="344"/>
      <c r="AL188" s="344"/>
      <c r="AM188" s="344"/>
      <c r="AN188" s="344"/>
      <c r="AO188" s="344"/>
      <c r="AP188" s="344"/>
      <c r="AQ188" s="344"/>
      <c r="AR188" s="344"/>
      <c r="AS188" s="344"/>
    </row>
    <row r="189" spans="1:45" s="345" customFormat="1" ht="20.100000000000001" customHeight="1">
      <c r="A189" s="337"/>
      <c r="B189" s="346"/>
      <c r="C189" s="347"/>
      <c r="D189" s="298" t="s">
        <v>763</v>
      </c>
      <c r="E189" s="209" t="s">
        <v>557</v>
      </c>
      <c r="F189" s="348" t="s">
        <v>723</v>
      </c>
      <c r="G189" s="348">
        <f>0.9*1.8*2+0.273*0.509*1/2</f>
        <v>3.3094785000000004</v>
      </c>
      <c r="H189" s="212" t="s">
        <v>283</v>
      </c>
      <c r="I189" s="292">
        <f t="shared" ref="I189:I190" si="117">G189</f>
        <v>3.3094785000000004</v>
      </c>
      <c r="J189" s="223"/>
      <c r="K189" s="292">
        <f t="shared" ref="K189:K192" si="118">ROUND(I189,2)</f>
        <v>3.31</v>
      </c>
      <c r="L189" s="342"/>
      <c r="M189" s="343"/>
      <c r="N189" s="343"/>
      <c r="O189" s="344"/>
      <c r="P189" s="344"/>
      <c r="Q189" s="344"/>
      <c r="R189" s="344"/>
      <c r="S189" s="344"/>
      <c r="T189" s="344"/>
      <c r="U189" s="344"/>
      <c r="V189" s="344"/>
      <c r="W189" s="344"/>
      <c r="X189" s="344"/>
      <c r="Y189" s="344"/>
      <c r="Z189" s="344"/>
      <c r="AA189" s="344"/>
      <c r="AB189" s="344"/>
      <c r="AC189" s="344"/>
      <c r="AD189" s="344"/>
      <c r="AE189" s="344"/>
      <c r="AF189" s="344"/>
      <c r="AG189" s="344"/>
      <c r="AH189" s="344"/>
      <c r="AI189" s="344"/>
      <c r="AJ189" s="344"/>
      <c r="AK189" s="344"/>
      <c r="AL189" s="344"/>
      <c r="AM189" s="344"/>
      <c r="AN189" s="344"/>
      <c r="AO189" s="344"/>
      <c r="AP189" s="344"/>
      <c r="AQ189" s="344"/>
      <c r="AR189" s="344"/>
      <c r="AS189" s="344"/>
    </row>
    <row r="190" spans="1:45" s="345" customFormat="1" ht="20.100000000000001" customHeight="1">
      <c r="A190" s="337"/>
      <c r="B190" s="346"/>
      <c r="C190" s="347"/>
      <c r="D190" s="298" t="s">
        <v>419</v>
      </c>
      <c r="E190" s="209" t="s">
        <v>529</v>
      </c>
      <c r="F190" s="348" t="s">
        <v>724</v>
      </c>
      <c r="G190" s="348">
        <f>0.9*1.8*2*2+0.273*0.509*1/2+0.273</f>
        <v>6.8224784999999999</v>
      </c>
      <c r="H190" s="212" t="s">
        <v>283</v>
      </c>
      <c r="I190" s="292">
        <f t="shared" si="117"/>
        <v>6.8224784999999999</v>
      </c>
      <c r="J190" s="223"/>
      <c r="K190" s="292">
        <f t="shared" si="118"/>
        <v>6.82</v>
      </c>
      <c r="L190" s="342"/>
      <c r="M190" s="343"/>
      <c r="N190" s="343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44"/>
      <c r="AD190" s="344"/>
      <c r="AE190" s="344"/>
      <c r="AF190" s="344"/>
      <c r="AG190" s="344"/>
      <c r="AH190" s="344"/>
      <c r="AI190" s="344"/>
      <c r="AJ190" s="344"/>
      <c r="AK190" s="344"/>
      <c r="AL190" s="344"/>
      <c r="AM190" s="344"/>
      <c r="AN190" s="344"/>
      <c r="AO190" s="344"/>
      <c r="AP190" s="344"/>
      <c r="AQ190" s="344"/>
      <c r="AR190" s="344"/>
      <c r="AS190" s="344"/>
    </row>
    <row r="191" spans="1:45" s="345" customFormat="1" ht="20.100000000000001" customHeight="1">
      <c r="A191" s="337"/>
      <c r="B191" s="346"/>
      <c r="C191" s="347"/>
      <c r="D191" s="298" t="s">
        <v>274</v>
      </c>
      <c r="E191" s="209" t="s">
        <v>532</v>
      </c>
      <c r="F191" s="348" t="s">
        <v>724</v>
      </c>
      <c r="G191" s="348">
        <f>0.9*1.8*2*2+0.273*0.509*1/2+0.273</f>
        <v>6.8224784999999999</v>
      </c>
      <c r="H191" s="212" t="s">
        <v>283</v>
      </c>
      <c r="I191" s="292">
        <f>G191</f>
        <v>6.8224784999999999</v>
      </c>
      <c r="J191" s="223"/>
      <c r="K191" s="292">
        <f t="shared" si="118"/>
        <v>6.82</v>
      </c>
      <c r="L191" s="342"/>
      <c r="M191" s="343"/>
      <c r="N191" s="343"/>
      <c r="O191" s="344"/>
      <c r="P191" s="344"/>
      <c r="Q191" s="344"/>
      <c r="R191" s="344"/>
      <c r="S191" s="344"/>
      <c r="T191" s="344"/>
      <c r="U191" s="344"/>
      <c r="V191" s="344"/>
      <c r="W191" s="344"/>
      <c r="X191" s="344"/>
      <c r="Y191" s="344"/>
      <c r="Z191" s="344"/>
      <c r="AA191" s="344"/>
      <c r="AB191" s="344"/>
      <c r="AC191" s="344"/>
      <c r="AD191" s="344"/>
      <c r="AE191" s="344"/>
      <c r="AF191" s="344"/>
      <c r="AG191" s="344"/>
      <c r="AH191" s="344"/>
      <c r="AI191" s="344"/>
      <c r="AJ191" s="344"/>
      <c r="AK191" s="344"/>
      <c r="AL191" s="344"/>
      <c r="AM191" s="344"/>
      <c r="AN191" s="344"/>
      <c r="AO191" s="344"/>
      <c r="AP191" s="344"/>
      <c r="AQ191" s="344"/>
      <c r="AR191" s="344"/>
      <c r="AS191" s="344"/>
    </row>
    <row r="192" spans="1:45" s="345" customFormat="1" ht="20.100000000000001" customHeight="1">
      <c r="A192" s="337"/>
      <c r="B192" s="346"/>
      <c r="C192" s="347"/>
      <c r="D192" s="260" t="s">
        <v>447</v>
      </c>
      <c r="E192" s="260" t="s">
        <v>448</v>
      </c>
      <c r="F192" s="348" t="s">
        <v>724</v>
      </c>
      <c r="G192" s="348">
        <f>0.9*1.8*2*2+0.273*0.509*1/2+0.273</f>
        <v>6.8224784999999999</v>
      </c>
      <c r="H192" s="212" t="s">
        <v>283</v>
      </c>
      <c r="I192" s="292">
        <f t="shared" ref="I192" si="119">G192</f>
        <v>6.8224784999999999</v>
      </c>
      <c r="J192" s="223"/>
      <c r="K192" s="292">
        <f t="shared" si="118"/>
        <v>6.82</v>
      </c>
      <c r="L192" s="342"/>
      <c r="M192" s="343"/>
      <c r="N192" s="343"/>
      <c r="O192" s="344"/>
      <c r="P192" s="344"/>
      <c r="Q192" s="344"/>
      <c r="R192" s="344"/>
      <c r="S192" s="344"/>
      <c r="T192" s="344"/>
      <c r="U192" s="344"/>
      <c r="V192" s="344"/>
      <c r="W192" s="344"/>
      <c r="X192" s="344"/>
      <c r="Y192" s="344"/>
      <c r="Z192" s="344"/>
      <c r="AA192" s="344"/>
      <c r="AB192" s="344"/>
      <c r="AC192" s="344"/>
      <c r="AD192" s="344"/>
      <c r="AE192" s="344"/>
      <c r="AF192" s="344"/>
      <c r="AG192" s="344"/>
      <c r="AH192" s="344"/>
      <c r="AI192" s="344"/>
      <c r="AJ192" s="344"/>
      <c r="AK192" s="344"/>
      <c r="AL192" s="344"/>
      <c r="AM192" s="344"/>
      <c r="AN192" s="344"/>
      <c r="AO192" s="344"/>
      <c r="AP192" s="344"/>
      <c r="AQ192" s="344"/>
      <c r="AR192" s="344"/>
      <c r="AS192" s="344"/>
    </row>
    <row r="193" spans="1:45" s="345" customFormat="1" ht="20.100000000000001" customHeight="1">
      <c r="A193" s="337"/>
      <c r="B193" s="346"/>
      <c r="C193" s="347"/>
      <c r="D193" s="298"/>
      <c r="E193" s="209"/>
      <c r="F193" s="348"/>
      <c r="G193" s="348"/>
      <c r="H193" s="212"/>
      <c r="I193" s="292"/>
      <c r="J193" s="223"/>
      <c r="K193" s="292"/>
      <c r="L193" s="342"/>
      <c r="M193" s="343"/>
      <c r="N193" s="343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  <c r="Z193" s="344"/>
      <c r="AA193" s="344"/>
      <c r="AB193" s="344"/>
      <c r="AC193" s="344"/>
      <c r="AD193" s="344"/>
      <c r="AE193" s="344"/>
      <c r="AF193" s="344"/>
      <c r="AG193" s="344"/>
      <c r="AH193" s="344"/>
      <c r="AI193" s="344"/>
      <c r="AJ193" s="344"/>
      <c r="AK193" s="344"/>
      <c r="AL193" s="344"/>
      <c r="AM193" s="344"/>
      <c r="AN193" s="344"/>
      <c r="AO193" s="344"/>
      <c r="AP193" s="344"/>
      <c r="AQ193" s="344"/>
      <c r="AR193" s="344"/>
      <c r="AS193" s="344"/>
    </row>
    <row r="194" spans="1:45" s="345" customFormat="1" ht="20.100000000000001" customHeight="1">
      <c r="A194" s="337"/>
      <c r="B194" s="338"/>
      <c r="C194" s="350" t="s">
        <v>725</v>
      </c>
      <c r="D194" s="351" t="s">
        <v>730</v>
      </c>
      <c r="E194" s="349"/>
      <c r="F194" s="340"/>
      <c r="G194" s="348"/>
      <c r="H194" s="212"/>
      <c r="I194" s="292"/>
      <c r="J194" s="223"/>
      <c r="K194" s="292"/>
      <c r="L194" s="342"/>
      <c r="M194" s="343"/>
      <c r="N194" s="343"/>
      <c r="O194" s="344"/>
      <c r="P194" s="344"/>
      <c r="Q194" s="344"/>
      <c r="R194" s="344"/>
      <c r="S194" s="344"/>
      <c r="T194" s="344"/>
      <c r="U194" s="344"/>
      <c r="V194" s="344"/>
      <c r="W194" s="344"/>
      <c r="X194" s="344"/>
      <c r="Y194" s="344"/>
      <c r="Z194" s="344"/>
      <c r="AA194" s="344"/>
      <c r="AB194" s="344"/>
      <c r="AC194" s="344"/>
      <c r="AD194" s="344"/>
      <c r="AE194" s="344"/>
      <c r="AF194" s="344"/>
      <c r="AG194" s="344"/>
      <c r="AH194" s="344"/>
      <c r="AI194" s="344"/>
      <c r="AJ194" s="344"/>
      <c r="AK194" s="344"/>
      <c r="AL194" s="344"/>
      <c r="AM194" s="344"/>
      <c r="AN194" s="344"/>
      <c r="AO194" s="344"/>
      <c r="AP194" s="344"/>
      <c r="AQ194" s="344"/>
      <c r="AR194" s="344"/>
      <c r="AS194" s="344"/>
    </row>
    <row r="195" spans="1:45" s="345" customFormat="1" ht="20.100000000000001" customHeight="1">
      <c r="A195" s="337"/>
      <c r="B195" s="338"/>
      <c r="C195" s="350"/>
      <c r="D195" s="503" t="s">
        <v>729</v>
      </c>
      <c r="E195" s="349"/>
      <c r="F195" s="340"/>
      <c r="G195" s="348"/>
      <c r="H195" s="212"/>
      <c r="I195" s="292"/>
      <c r="J195" s="223"/>
      <c r="K195" s="292"/>
      <c r="L195" s="342"/>
      <c r="M195" s="343"/>
      <c r="N195" s="343"/>
      <c r="O195" s="344"/>
      <c r="P195" s="344"/>
      <c r="Q195" s="344"/>
      <c r="R195" s="344"/>
      <c r="S195" s="344"/>
      <c r="T195" s="344"/>
      <c r="U195" s="344"/>
      <c r="V195" s="344"/>
      <c r="W195" s="344"/>
      <c r="X195" s="344"/>
      <c r="Y195" s="344"/>
      <c r="Z195" s="344"/>
      <c r="AA195" s="344"/>
      <c r="AB195" s="344"/>
      <c r="AC195" s="344"/>
      <c r="AD195" s="344"/>
      <c r="AE195" s="344"/>
      <c r="AF195" s="344"/>
      <c r="AG195" s="344"/>
      <c r="AH195" s="344"/>
      <c r="AI195" s="344"/>
      <c r="AJ195" s="344"/>
      <c r="AK195" s="344"/>
      <c r="AL195" s="344"/>
      <c r="AM195" s="344"/>
      <c r="AN195" s="344"/>
      <c r="AO195" s="344"/>
      <c r="AP195" s="344"/>
      <c r="AQ195" s="344"/>
      <c r="AR195" s="344"/>
      <c r="AS195" s="344"/>
    </row>
    <row r="196" spans="1:45" s="345" customFormat="1" ht="20.100000000000001" customHeight="1">
      <c r="A196" s="337"/>
      <c r="B196" s="346"/>
      <c r="C196" s="510"/>
      <c r="D196" s="298" t="s">
        <v>505</v>
      </c>
      <c r="E196" s="209" t="s">
        <v>541</v>
      </c>
      <c r="F196" s="348" t="s">
        <v>726</v>
      </c>
      <c r="G196" s="348">
        <f>2.1*1.8</f>
        <v>3.7800000000000002</v>
      </c>
      <c r="H196" s="212" t="s">
        <v>283</v>
      </c>
      <c r="I196" s="292">
        <f>G196</f>
        <v>3.7800000000000002</v>
      </c>
      <c r="J196" s="223"/>
      <c r="K196" s="292">
        <f t="shared" ref="K196:K200" si="120">ROUND(I196,2)</f>
        <v>3.78</v>
      </c>
      <c r="L196" s="342"/>
      <c r="M196" s="343"/>
      <c r="N196" s="343"/>
      <c r="O196" s="344"/>
      <c r="P196" s="344"/>
      <c r="Q196" s="344"/>
      <c r="R196" s="344"/>
      <c r="S196" s="344"/>
      <c r="T196" s="344"/>
      <c r="U196" s="344"/>
      <c r="V196" s="344"/>
      <c r="W196" s="344"/>
      <c r="X196" s="344"/>
      <c r="Y196" s="344"/>
      <c r="Z196" s="344"/>
      <c r="AA196" s="344"/>
      <c r="AB196" s="344"/>
      <c r="AC196" s="344"/>
      <c r="AD196" s="344"/>
      <c r="AE196" s="344"/>
      <c r="AF196" s="344"/>
      <c r="AG196" s="344"/>
      <c r="AH196" s="344"/>
      <c r="AI196" s="344"/>
      <c r="AJ196" s="344"/>
      <c r="AK196" s="344"/>
      <c r="AL196" s="344"/>
      <c r="AM196" s="344"/>
      <c r="AN196" s="344"/>
      <c r="AO196" s="344"/>
      <c r="AP196" s="344"/>
      <c r="AQ196" s="344"/>
      <c r="AR196" s="344"/>
      <c r="AS196" s="344"/>
    </row>
    <row r="197" spans="1:45" s="345" customFormat="1" ht="20.100000000000001" customHeight="1">
      <c r="A197" s="337"/>
      <c r="B197" s="346"/>
      <c r="C197" s="510"/>
      <c r="D197" s="298" t="s">
        <v>549</v>
      </c>
      <c r="E197" s="209" t="s">
        <v>550</v>
      </c>
      <c r="F197" s="348" t="s">
        <v>727</v>
      </c>
      <c r="G197" s="348">
        <f>2.1*2</f>
        <v>4.2</v>
      </c>
      <c r="H197" s="212" t="s">
        <v>284</v>
      </c>
      <c r="I197" s="292">
        <f>G197</f>
        <v>4.2</v>
      </c>
      <c r="J197" s="223"/>
      <c r="K197" s="292">
        <f t="shared" si="120"/>
        <v>4.2</v>
      </c>
      <c r="L197" s="342"/>
      <c r="M197" s="343"/>
      <c r="N197" s="343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4"/>
      <c r="AC197" s="344"/>
      <c r="AD197" s="344"/>
      <c r="AE197" s="344"/>
      <c r="AF197" s="344"/>
      <c r="AG197" s="344"/>
      <c r="AH197" s="344"/>
      <c r="AI197" s="344"/>
      <c r="AJ197" s="344"/>
      <c r="AK197" s="344"/>
      <c r="AL197" s="344"/>
      <c r="AM197" s="344"/>
      <c r="AN197" s="344"/>
      <c r="AO197" s="344"/>
      <c r="AP197" s="344"/>
      <c r="AQ197" s="344"/>
      <c r="AR197" s="344"/>
      <c r="AS197" s="344"/>
    </row>
    <row r="198" spans="1:45" s="345" customFormat="1" ht="20.100000000000001" customHeight="1">
      <c r="A198" s="337"/>
      <c r="B198" s="346"/>
      <c r="C198" s="347"/>
      <c r="D198" s="298" t="s">
        <v>419</v>
      </c>
      <c r="E198" s="209" t="s">
        <v>529</v>
      </c>
      <c r="F198" s="348" t="s">
        <v>728</v>
      </c>
      <c r="G198" s="348">
        <f>2.1*1.8*2+0.14*1.8*2</f>
        <v>8.0640000000000001</v>
      </c>
      <c r="H198" s="212" t="s">
        <v>283</v>
      </c>
      <c r="I198" s="292">
        <f t="shared" ref="I198" si="121">G198</f>
        <v>8.0640000000000001</v>
      </c>
      <c r="J198" s="223"/>
      <c r="K198" s="292">
        <f t="shared" si="120"/>
        <v>8.06</v>
      </c>
      <c r="L198" s="342"/>
      <c r="M198" s="343"/>
      <c r="N198" s="343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4"/>
      <c r="AC198" s="344"/>
      <c r="AD198" s="344"/>
      <c r="AE198" s="344"/>
      <c r="AF198" s="344"/>
      <c r="AG198" s="344"/>
      <c r="AH198" s="344"/>
      <c r="AI198" s="344"/>
      <c r="AJ198" s="344"/>
      <c r="AK198" s="344"/>
      <c r="AL198" s="344"/>
      <c r="AM198" s="344"/>
      <c r="AN198" s="344"/>
      <c r="AO198" s="344"/>
      <c r="AP198" s="344"/>
      <c r="AQ198" s="344"/>
      <c r="AR198" s="344"/>
      <c r="AS198" s="344"/>
    </row>
    <row r="199" spans="1:45" s="345" customFormat="1" ht="20.100000000000001" customHeight="1">
      <c r="A199" s="337"/>
      <c r="B199" s="346"/>
      <c r="C199" s="347"/>
      <c r="D199" s="298" t="s">
        <v>274</v>
      </c>
      <c r="E199" s="209" t="s">
        <v>532</v>
      </c>
      <c r="F199" s="348" t="s">
        <v>728</v>
      </c>
      <c r="G199" s="348">
        <f>2.1*1.8*2+0.14*1.8*2</f>
        <v>8.0640000000000001</v>
      </c>
      <c r="H199" s="212" t="s">
        <v>283</v>
      </c>
      <c r="I199" s="292">
        <f>G199</f>
        <v>8.0640000000000001</v>
      </c>
      <c r="J199" s="223"/>
      <c r="K199" s="292">
        <f t="shared" si="120"/>
        <v>8.06</v>
      </c>
      <c r="L199" s="342"/>
      <c r="M199" s="343"/>
      <c r="N199" s="343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  <c r="Z199" s="344"/>
      <c r="AA199" s="344"/>
      <c r="AB199" s="344"/>
      <c r="AC199" s="344"/>
      <c r="AD199" s="344"/>
      <c r="AE199" s="344"/>
      <c r="AF199" s="344"/>
      <c r="AG199" s="344"/>
      <c r="AH199" s="344"/>
      <c r="AI199" s="344"/>
      <c r="AJ199" s="344"/>
      <c r="AK199" s="344"/>
      <c r="AL199" s="344"/>
      <c r="AM199" s="344"/>
      <c r="AN199" s="344"/>
      <c r="AO199" s="344"/>
      <c r="AP199" s="344"/>
      <c r="AQ199" s="344"/>
      <c r="AR199" s="344"/>
      <c r="AS199" s="344"/>
    </row>
    <row r="200" spans="1:45" s="345" customFormat="1" ht="20.100000000000001" customHeight="1">
      <c r="A200" s="337"/>
      <c r="B200" s="346"/>
      <c r="C200" s="347"/>
      <c r="D200" s="260" t="s">
        <v>447</v>
      </c>
      <c r="E200" s="260" t="s">
        <v>448</v>
      </c>
      <c r="F200" s="348" t="s">
        <v>728</v>
      </c>
      <c r="G200" s="348">
        <f>2.1*1.8*2+0.14*1.8*2</f>
        <v>8.0640000000000001</v>
      </c>
      <c r="H200" s="212" t="s">
        <v>283</v>
      </c>
      <c r="I200" s="292">
        <f t="shared" ref="I200" si="122">G200</f>
        <v>8.0640000000000001</v>
      </c>
      <c r="J200" s="223"/>
      <c r="K200" s="292">
        <f t="shared" si="120"/>
        <v>8.06</v>
      </c>
      <c r="L200" s="342"/>
      <c r="M200" s="343"/>
      <c r="N200" s="343"/>
      <c r="O200" s="344"/>
      <c r="P200" s="344"/>
      <c r="Q200" s="344"/>
      <c r="R200" s="344"/>
      <c r="S200" s="344"/>
      <c r="T200" s="344"/>
      <c r="U200" s="344"/>
      <c r="V200" s="344"/>
      <c r="W200" s="344"/>
      <c r="X200" s="344"/>
      <c r="Y200" s="344"/>
      <c r="Z200" s="344"/>
      <c r="AA200" s="344"/>
      <c r="AB200" s="344"/>
      <c r="AC200" s="344"/>
      <c r="AD200" s="344"/>
      <c r="AE200" s="344"/>
      <c r="AF200" s="344"/>
      <c r="AG200" s="344"/>
      <c r="AH200" s="344"/>
      <c r="AI200" s="344"/>
      <c r="AJ200" s="344"/>
      <c r="AK200" s="344"/>
      <c r="AL200" s="344"/>
      <c r="AM200" s="344"/>
      <c r="AN200" s="344"/>
      <c r="AO200" s="344"/>
      <c r="AP200" s="344"/>
      <c r="AQ200" s="344"/>
      <c r="AR200" s="344"/>
      <c r="AS200" s="344"/>
    </row>
    <row r="201" spans="1:45" s="345" customFormat="1" ht="20.100000000000001" customHeight="1">
      <c r="A201" s="337"/>
      <c r="B201" s="338"/>
      <c r="C201" s="350"/>
      <c r="D201" s="503" t="s">
        <v>731</v>
      </c>
      <c r="E201" s="519" t="s">
        <v>732</v>
      </c>
      <c r="F201" s="340"/>
      <c r="G201" s="348"/>
      <c r="H201" s="212"/>
      <c r="I201" s="292"/>
      <c r="J201" s="223"/>
      <c r="K201" s="292"/>
      <c r="L201" s="342"/>
      <c r="M201" s="343"/>
      <c r="N201" s="343"/>
      <c r="O201" s="344"/>
      <c r="P201" s="344"/>
      <c r="Q201" s="344"/>
      <c r="R201" s="344"/>
      <c r="S201" s="344"/>
      <c r="T201" s="344"/>
      <c r="U201" s="344"/>
      <c r="V201" s="344"/>
      <c r="W201" s="344"/>
      <c r="X201" s="344"/>
      <c r="Y201" s="344"/>
      <c r="Z201" s="344"/>
      <c r="AA201" s="344"/>
      <c r="AB201" s="344"/>
      <c r="AC201" s="344"/>
      <c r="AD201" s="344"/>
      <c r="AE201" s="344"/>
      <c r="AF201" s="344"/>
      <c r="AG201" s="344"/>
      <c r="AH201" s="344"/>
      <c r="AI201" s="344"/>
      <c r="AJ201" s="344"/>
      <c r="AK201" s="344"/>
      <c r="AL201" s="344"/>
      <c r="AM201" s="344"/>
      <c r="AN201" s="344"/>
      <c r="AO201" s="344"/>
      <c r="AP201" s="344"/>
      <c r="AQ201" s="344"/>
      <c r="AR201" s="344"/>
      <c r="AS201" s="344"/>
    </row>
    <row r="202" spans="1:45" s="345" customFormat="1" ht="20.100000000000001" customHeight="1">
      <c r="A202" s="337"/>
      <c r="B202" s="346"/>
      <c r="C202" s="347"/>
      <c r="D202" s="298" t="s">
        <v>419</v>
      </c>
      <c r="E202" s="209" t="s">
        <v>530</v>
      </c>
      <c r="F202" s="348" t="s">
        <v>733</v>
      </c>
      <c r="G202" s="348">
        <f>(0.5*0.1*4+0.5*0.5*2)*4</f>
        <v>2.8</v>
      </c>
      <c r="H202" s="212" t="s">
        <v>283</v>
      </c>
      <c r="I202" s="292">
        <f t="shared" ref="I202" si="123">G202</f>
        <v>2.8</v>
      </c>
      <c r="J202" s="223"/>
      <c r="K202" s="292">
        <f t="shared" ref="K202:K205" si="124">ROUND(I202,2)</f>
        <v>2.8</v>
      </c>
      <c r="L202" s="342"/>
      <c r="M202" s="343"/>
      <c r="N202" s="343"/>
      <c r="O202" s="344"/>
      <c r="P202" s="344"/>
      <c r="Q202" s="344"/>
      <c r="R202" s="344"/>
      <c r="S202" s="344"/>
      <c r="T202" s="344"/>
      <c r="U202" s="344"/>
      <c r="V202" s="344"/>
      <c r="W202" s="344"/>
      <c r="X202" s="344"/>
      <c r="Y202" s="344"/>
      <c r="Z202" s="344"/>
      <c r="AA202" s="344"/>
      <c r="AB202" s="344"/>
      <c r="AC202" s="344"/>
      <c r="AD202" s="344"/>
      <c r="AE202" s="344"/>
      <c r="AF202" s="344"/>
      <c r="AG202" s="344"/>
      <c r="AH202" s="344"/>
      <c r="AI202" s="344"/>
      <c r="AJ202" s="344"/>
      <c r="AK202" s="344"/>
      <c r="AL202" s="344"/>
      <c r="AM202" s="344"/>
      <c r="AN202" s="344"/>
      <c r="AO202" s="344"/>
      <c r="AP202" s="344"/>
      <c r="AQ202" s="344"/>
      <c r="AR202" s="344"/>
      <c r="AS202" s="344"/>
    </row>
    <row r="203" spans="1:45" s="345" customFormat="1" ht="20.100000000000001" customHeight="1">
      <c r="A203" s="337"/>
      <c r="B203" s="346"/>
      <c r="C203" s="347"/>
      <c r="D203" s="298" t="s">
        <v>274</v>
      </c>
      <c r="E203" s="209" t="s">
        <v>532</v>
      </c>
      <c r="F203" s="348" t="s">
        <v>734</v>
      </c>
      <c r="G203" s="348">
        <f>(0.5*0.1*4*2+0.5*0.5)*4</f>
        <v>2.6</v>
      </c>
      <c r="H203" s="212" t="s">
        <v>283</v>
      </c>
      <c r="I203" s="292">
        <f>G203</f>
        <v>2.6</v>
      </c>
      <c r="J203" s="223"/>
      <c r="K203" s="292">
        <f t="shared" si="124"/>
        <v>2.6</v>
      </c>
      <c r="L203" s="342"/>
      <c r="M203" s="343"/>
      <c r="N203" s="343"/>
      <c r="O203" s="344"/>
      <c r="P203" s="344"/>
      <c r="Q203" s="344"/>
      <c r="R203" s="344"/>
      <c r="S203" s="344"/>
      <c r="T203" s="344"/>
      <c r="U203" s="344"/>
      <c r="V203" s="344"/>
      <c r="W203" s="344"/>
      <c r="X203" s="344"/>
      <c r="Y203" s="344"/>
      <c r="Z203" s="344"/>
      <c r="AA203" s="344"/>
      <c r="AB203" s="344"/>
      <c r="AC203" s="344"/>
      <c r="AD203" s="344"/>
      <c r="AE203" s="344"/>
      <c r="AF203" s="344"/>
      <c r="AG203" s="344"/>
      <c r="AH203" s="344"/>
      <c r="AI203" s="344"/>
      <c r="AJ203" s="344"/>
      <c r="AK203" s="344"/>
      <c r="AL203" s="344"/>
      <c r="AM203" s="344"/>
      <c r="AN203" s="344"/>
      <c r="AO203" s="344"/>
      <c r="AP203" s="344"/>
      <c r="AQ203" s="344"/>
      <c r="AR203" s="344"/>
      <c r="AS203" s="344"/>
    </row>
    <row r="204" spans="1:45" s="345" customFormat="1" ht="20.100000000000001" customHeight="1">
      <c r="A204" s="337"/>
      <c r="B204" s="346"/>
      <c r="C204" s="347"/>
      <c r="D204" s="260" t="s">
        <v>447</v>
      </c>
      <c r="E204" s="260" t="s">
        <v>448</v>
      </c>
      <c r="F204" s="348" t="s">
        <v>734</v>
      </c>
      <c r="G204" s="348">
        <f>(0.5*0.1*4*2+0.5*0.5)*4</f>
        <v>2.6</v>
      </c>
      <c r="H204" s="212" t="s">
        <v>283</v>
      </c>
      <c r="I204" s="292">
        <f t="shared" ref="I204:I205" si="125">G204</f>
        <v>2.6</v>
      </c>
      <c r="J204" s="223"/>
      <c r="K204" s="292">
        <f t="shared" si="124"/>
        <v>2.6</v>
      </c>
      <c r="L204" s="342"/>
      <c r="M204" s="343"/>
      <c r="N204" s="343"/>
      <c r="O204" s="344"/>
      <c r="P204" s="344"/>
      <c r="Q204" s="344"/>
      <c r="R204" s="344"/>
      <c r="S204" s="344"/>
      <c r="T204" s="344"/>
      <c r="U204" s="344"/>
      <c r="V204" s="344"/>
      <c r="W204" s="344"/>
      <c r="X204" s="344"/>
      <c r="Y204" s="344"/>
      <c r="Z204" s="344"/>
      <c r="AA204" s="344"/>
      <c r="AB204" s="344"/>
      <c r="AC204" s="344"/>
      <c r="AD204" s="344"/>
      <c r="AE204" s="344"/>
      <c r="AF204" s="344"/>
      <c r="AG204" s="344"/>
      <c r="AH204" s="344"/>
      <c r="AI204" s="344"/>
      <c r="AJ204" s="344"/>
      <c r="AK204" s="344"/>
      <c r="AL204" s="344"/>
      <c r="AM204" s="344"/>
      <c r="AN204" s="344"/>
      <c r="AO204" s="344"/>
      <c r="AP204" s="344"/>
      <c r="AQ204" s="344"/>
      <c r="AR204" s="344"/>
      <c r="AS204" s="344"/>
    </row>
    <row r="205" spans="1:45" s="345" customFormat="1" ht="20.100000000000001" customHeight="1">
      <c r="A205" s="337" t="str">
        <f>CONCATENATE(D205,E205)</f>
        <v>아크릴판T=10</v>
      </c>
      <c r="B205" s="346"/>
      <c r="C205" s="347"/>
      <c r="D205" s="209" t="s">
        <v>644</v>
      </c>
      <c r="E205" s="209" t="s">
        <v>630</v>
      </c>
      <c r="F205" s="348" t="s">
        <v>735</v>
      </c>
      <c r="G205" s="348">
        <f>0.5*0.5*5*4</f>
        <v>5</v>
      </c>
      <c r="H205" s="212" t="s">
        <v>283</v>
      </c>
      <c r="I205" s="292">
        <f t="shared" si="125"/>
        <v>5</v>
      </c>
      <c r="J205" s="223"/>
      <c r="K205" s="292">
        <f t="shared" si="124"/>
        <v>5</v>
      </c>
      <c r="L205" s="342"/>
      <c r="M205" s="343"/>
      <c r="N205" s="343"/>
      <c r="O205" s="344"/>
      <c r="P205" s="344"/>
      <c r="Q205" s="344"/>
      <c r="R205" s="344"/>
      <c r="S205" s="344"/>
      <c r="T205" s="344"/>
      <c r="U205" s="344"/>
      <c r="V205" s="344"/>
      <c r="W205" s="344"/>
      <c r="X205" s="344"/>
      <c r="Y205" s="344"/>
      <c r="Z205" s="344"/>
      <c r="AA205" s="344"/>
      <c r="AB205" s="344"/>
      <c r="AC205" s="344"/>
      <c r="AD205" s="344"/>
      <c r="AE205" s="344"/>
      <c r="AF205" s="344"/>
      <c r="AG205" s="344"/>
      <c r="AH205" s="344"/>
      <c r="AI205" s="344"/>
      <c r="AJ205" s="344"/>
      <c r="AK205" s="344"/>
      <c r="AL205" s="344"/>
      <c r="AM205" s="344"/>
      <c r="AN205" s="344"/>
      <c r="AO205" s="344"/>
      <c r="AP205" s="344"/>
      <c r="AQ205" s="344"/>
      <c r="AR205" s="344"/>
      <c r="AS205" s="344"/>
    </row>
    <row r="206" spans="1:45" s="345" customFormat="1" ht="20.100000000000001" customHeight="1">
      <c r="A206" s="337"/>
      <c r="B206" s="346"/>
      <c r="C206" s="347"/>
      <c r="D206" s="260"/>
      <c r="E206" s="209"/>
      <c r="F206" s="348"/>
      <c r="G206" s="348"/>
      <c r="H206" s="212"/>
      <c r="I206" s="292"/>
      <c r="J206" s="223"/>
      <c r="K206" s="292"/>
      <c r="L206" s="342"/>
      <c r="M206" s="343"/>
      <c r="N206" s="343"/>
      <c r="O206" s="344"/>
      <c r="P206" s="344"/>
      <c r="Q206" s="344"/>
      <c r="R206" s="344"/>
      <c r="S206" s="344"/>
      <c r="T206" s="344"/>
      <c r="U206" s="344"/>
      <c r="V206" s="344"/>
      <c r="W206" s="344"/>
      <c r="X206" s="344"/>
      <c r="Y206" s="344"/>
      <c r="Z206" s="344"/>
      <c r="AA206" s="344"/>
      <c r="AB206" s="344"/>
      <c r="AC206" s="344"/>
      <c r="AD206" s="344"/>
      <c r="AE206" s="344"/>
      <c r="AF206" s="344"/>
      <c r="AG206" s="344"/>
      <c r="AH206" s="344"/>
      <c r="AI206" s="344"/>
      <c r="AJ206" s="344"/>
      <c r="AK206" s="344"/>
      <c r="AL206" s="344"/>
      <c r="AM206" s="344"/>
      <c r="AN206" s="344"/>
      <c r="AO206" s="344"/>
      <c r="AP206" s="344"/>
      <c r="AQ206" s="344"/>
      <c r="AR206" s="344"/>
      <c r="AS206" s="344"/>
    </row>
    <row r="207" spans="1:45" s="345" customFormat="1" ht="20.100000000000001" customHeight="1">
      <c r="A207" s="337"/>
      <c r="B207" s="338"/>
      <c r="C207" s="350" t="s">
        <v>773</v>
      </c>
      <c r="D207" s="351" t="s">
        <v>774</v>
      </c>
      <c r="E207" s="349"/>
      <c r="F207" s="340"/>
      <c r="G207" s="348"/>
      <c r="H207" s="212"/>
      <c r="I207" s="292"/>
      <c r="J207" s="223"/>
      <c r="K207" s="292"/>
      <c r="L207" s="342"/>
      <c r="M207" s="343"/>
      <c r="N207" s="343"/>
      <c r="O207" s="344"/>
      <c r="P207" s="344"/>
      <c r="Q207" s="344"/>
      <c r="R207" s="344"/>
      <c r="S207" s="344"/>
      <c r="T207" s="344"/>
      <c r="U207" s="344"/>
      <c r="V207" s="344"/>
      <c r="W207" s="344"/>
      <c r="X207" s="344"/>
      <c r="Y207" s="344"/>
      <c r="Z207" s="344"/>
      <c r="AA207" s="344"/>
      <c r="AB207" s="344"/>
      <c r="AC207" s="344"/>
      <c r="AD207" s="344"/>
      <c r="AE207" s="344"/>
      <c r="AF207" s="344"/>
      <c r="AG207" s="344"/>
      <c r="AH207" s="344"/>
      <c r="AI207" s="344"/>
      <c r="AJ207" s="344"/>
      <c r="AK207" s="344"/>
      <c r="AL207" s="344"/>
      <c r="AM207" s="344"/>
      <c r="AN207" s="344"/>
      <c r="AO207" s="344"/>
      <c r="AP207" s="344"/>
      <c r="AQ207" s="344"/>
      <c r="AR207" s="344"/>
      <c r="AS207" s="344"/>
    </row>
    <row r="208" spans="1:45" s="345" customFormat="1" ht="20.100000000000001" customHeight="1">
      <c r="A208" s="337"/>
      <c r="B208" s="346"/>
      <c r="C208" s="347"/>
      <c r="D208" s="180" t="s">
        <v>772</v>
      </c>
      <c r="E208" s="180"/>
      <c r="F208" s="348">
        <v>1</v>
      </c>
      <c r="G208" s="348">
        <f>F208</f>
        <v>1</v>
      </c>
      <c r="H208" s="212" t="s">
        <v>338</v>
      </c>
      <c r="I208" s="292">
        <f t="shared" ref="I208" si="126">G208</f>
        <v>1</v>
      </c>
      <c r="J208" s="223"/>
      <c r="K208" s="292">
        <f t="shared" ref="K208" si="127">ROUND(I208,2)</f>
        <v>1</v>
      </c>
      <c r="L208" s="342"/>
      <c r="M208" s="343"/>
      <c r="N208" s="343"/>
      <c r="O208" s="344"/>
      <c r="P208" s="344"/>
      <c r="Q208" s="344"/>
      <c r="R208" s="344"/>
      <c r="S208" s="344"/>
      <c r="T208" s="344"/>
      <c r="U208" s="344"/>
      <c r="V208" s="344"/>
      <c r="W208" s="344"/>
      <c r="X208" s="344"/>
      <c r="Y208" s="344"/>
      <c r="Z208" s="344"/>
      <c r="AA208" s="344"/>
      <c r="AB208" s="344"/>
      <c r="AC208" s="344"/>
      <c r="AD208" s="344"/>
      <c r="AE208" s="344"/>
      <c r="AF208" s="344"/>
      <c r="AG208" s="344"/>
      <c r="AH208" s="344"/>
      <c r="AI208" s="344"/>
      <c r="AJ208" s="344"/>
      <c r="AK208" s="344"/>
      <c r="AL208" s="344"/>
      <c r="AM208" s="344"/>
      <c r="AN208" s="344"/>
      <c r="AO208" s="344"/>
      <c r="AP208" s="344"/>
      <c r="AQ208" s="344"/>
      <c r="AR208" s="344"/>
      <c r="AS208" s="344"/>
    </row>
    <row r="209" spans="1:45" s="345" customFormat="1" ht="20.100000000000001" customHeight="1">
      <c r="A209" s="337"/>
      <c r="B209" s="346"/>
      <c r="C209" s="347"/>
      <c r="D209" s="260"/>
      <c r="E209" s="209"/>
      <c r="F209" s="348"/>
      <c r="G209" s="348"/>
      <c r="H209" s="212"/>
      <c r="I209" s="292"/>
      <c r="J209" s="223"/>
      <c r="K209" s="292"/>
      <c r="L209" s="342"/>
      <c r="M209" s="343"/>
      <c r="N209" s="343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  <c r="Z209" s="344"/>
      <c r="AA209" s="344"/>
      <c r="AB209" s="344"/>
      <c r="AC209" s="344"/>
      <c r="AD209" s="344"/>
      <c r="AE209" s="344"/>
      <c r="AF209" s="344"/>
      <c r="AG209" s="344"/>
      <c r="AH209" s="344"/>
      <c r="AI209" s="344"/>
      <c r="AJ209" s="344"/>
      <c r="AK209" s="344"/>
      <c r="AL209" s="344"/>
      <c r="AM209" s="344"/>
      <c r="AN209" s="344"/>
      <c r="AO209" s="344"/>
      <c r="AP209" s="344"/>
      <c r="AQ209" s="344"/>
      <c r="AR209" s="344"/>
      <c r="AS209" s="344"/>
    </row>
  </sheetData>
  <mergeCells count="13">
    <mergeCell ref="B1:L1"/>
    <mergeCell ref="C3:C4"/>
    <mergeCell ref="L3:L4"/>
    <mergeCell ref="G3:G4"/>
    <mergeCell ref="H3:H4"/>
    <mergeCell ref="I3:I4"/>
    <mergeCell ref="J3:J4"/>
    <mergeCell ref="K3:K4"/>
    <mergeCell ref="B2:C2"/>
    <mergeCell ref="B3:B4"/>
    <mergeCell ref="D3:D4"/>
    <mergeCell ref="E3:E4"/>
    <mergeCell ref="F3:F4"/>
  </mergeCells>
  <phoneticPr fontId="299" type="noConversion"/>
  <printOptions horizontalCentered="1"/>
  <pageMargins left="0.51181102362204722" right="0.55118110236220474" top="0.74803149606299213" bottom="0.59055118110236227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tabSelected="1" view="pageBreakPreview" topLeftCell="B1" zoomScaleSheetLayoutView="100" workbookViewId="0">
      <pane ySplit="3" topLeftCell="A16" activePane="bottomLeft" state="frozen"/>
      <selection activeCell="B93" sqref="A93:XFD93"/>
      <selection pane="bottomLeft" activeCell="Q7" sqref="Q7"/>
    </sheetView>
  </sheetViews>
  <sheetFormatPr defaultColWidth="8.88671875" defaultRowHeight="11.25"/>
  <cols>
    <col min="1" max="1" width="7.33203125" style="21" hidden="1" customWidth="1"/>
    <col min="2" max="2" width="6" style="20" customWidth="1"/>
    <col min="3" max="3" width="21.6640625" style="22" customWidth="1"/>
    <col min="4" max="4" width="16.33203125" style="23" customWidth="1"/>
    <col min="5" max="5" width="5.33203125" style="94" customWidth="1"/>
    <col min="6" max="10" width="8.88671875" style="24" customWidth="1"/>
    <col min="11" max="11" width="8.88671875" style="25" customWidth="1"/>
    <col min="12" max="12" width="8.88671875" style="24" customWidth="1"/>
    <col min="13" max="13" width="10.5546875" style="24" customWidth="1"/>
    <col min="14" max="14" width="10.5546875" style="132" customWidth="1"/>
    <col min="15" max="15" width="7.5546875" style="20" customWidth="1"/>
    <col min="16" max="17" width="8.88671875" style="18"/>
    <col min="18" max="19" width="8.88671875" style="19"/>
    <col min="20" max="16384" width="8.88671875" style="20"/>
  </cols>
  <sheetData>
    <row r="1" spans="1:39" ht="30" customHeight="1">
      <c r="A1" s="17"/>
      <c r="B1" s="670" t="s">
        <v>152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</row>
    <row r="2" spans="1:39" s="66" customFormat="1" ht="18" customHeight="1">
      <c r="A2" s="68"/>
      <c r="B2" s="671" t="s">
        <v>142</v>
      </c>
      <c r="C2" s="672" t="s">
        <v>227</v>
      </c>
      <c r="D2" s="671" t="s">
        <v>228</v>
      </c>
      <c r="E2" s="674" t="s">
        <v>125</v>
      </c>
      <c r="F2" s="675" t="s">
        <v>499</v>
      </c>
      <c r="G2" s="676"/>
      <c r="H2" s="675" t="s">
        <v>500</v>
      </c>
      <c r="I2" s="676"/>
      <c r="J2" s="90" t="s">
        <v>218</v>
      </c>
      <c r="K2" s="91" t="s">
        <v>157</v>
      </c>
      <c r="L2" s="91"/>
      <c r="M2" s="677" t="s">
        <v>153</v>
      </c>
      <c r="N2" s="678" t="s">
        <v>176</v>
      </c>
      <c r="O2" s="671" t="s">
        <v>175</v>
      </c>
      <c r="P2" s="64"/>
      <c r="Q2" s="131" t="s">
        <v>220</v>
      </c>
      <c r="R2" s="67"/>
      <c r="S2" s="67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39" s="66" customFormat="1" ht="18" customHeight="1">
      <c r="A3" s="68"/>
      <c r="B3" s="671"/>
      <c r="C3" s="673"/>
      <c r="D3" s="671"/>
      <c r="E3" s="674"/>
      <c r="F3" s="92" t="s">
        <v>154</v>
      </c>
      <c r="G3" s="92" t="s">
        <v>155</v>
      </c>
      <c r="H3" s="92" t="s">
        <v>154</v>
      </c>
      <c r="I3" s="92" t="s">
        <v>155</v>
      </c>
      <c r="J3" s="90" t="s">
        <v>230</v>
      </c>
      <c r="K3" s="93" t="s">
        <v>158</v>
      </c>
      <c r="L3" s="93" t="s">
        <v>229</v>
      </c>
      <c r="M3" s="677"/>
      <c r="N3" s="679"/>
      <c r="O3" s="671"/>
      <c r="P3" s="64"/>
      <c r="Q3" s="136">
        <v>1</v>
      </c>
      <c r="R3" s="67"/>
      <c r="S3" s="67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39" s="177" customFormat="1" ht="18" customHeight="1">
      <c r="A4" s="162"/>
      <c r="B4" s="163"/>
      <c r="C4" s="164"/>
      <c r="D4" s="165"/>
      <c r="E4" s="166"/>
      <c r="F4" s="167"/>
      <c r="G4" s="168"/>
      <c r="H4" s="167"/>
      <c r="I4" s="168"/>
      <c r="J4" s="468" t="s">
        <v>493</v>
      </c>
      <c r="K4" s="167"/>
      <c r="L4" s="167"/>
      <c r="M4" s="169"/>
      <c r="N4" s="170"/>
      <c r="O4" s="171"/>
      <c r="P4" s="172"/>
      <c r="Q4" s="172"/>
      <c r="R4" s="173"/>
      <c r="S4" s="174"/>
      <c r="T4" s="175"/>
      <c r="U4" s="176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s="192" customFormat="1" ht="18" customHeight="1">
      <c r="A5" s="178" t="str">
        <f t="shared" ref="A5" si="0">CONCATENATE(C5,D5)</f>
        <v>철판T=10</v>
      </c>
      <c r="B5" s="179">
        <v>1</v>
      </c>
      <c r="C5" s="180" t="s">
        <v>424</v>
      </c>
      <c r="D5" s="180" t="s">
        <v>630</v>
      </c>
      <c r="E5" s="212" t="s">
        <v>427</v>
      </c>
      <c r="F5" s="181">
        <v>850</v>
      </c>
      <c r="G5" s="182">
        <v>54</v>
      </c>
      <c r="H5" s="181">
        <v>983</v>
      </c>
      <c r="I5" s="182">
        <v>58</v>
      </c>
      <c r="J5" s="182">
        <v>633</v>
      </c>
      <c r="K5" s="183"/>
      <c r="L5" s="183"/>
      <c r="M5" s="184">
        <f>MIN(F5,H5,J5,K5,L5)</f>
        <v>633</v>
      </c>
      <c r="N5" s="185"/>
      <c r="O5" s="186"/>
      <c r="P5" s="187"/>
      <c r="Q5" s="188"/>
      <c r="R5" s="188"/>
      <c r="S5" s="189"/>
      <c r="T5" s="189"/>
      <c r="U5" s="190"/>
      <c r="V5" s="191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</row>
    <row r="6" spans="1:39" s="192" customFormat="1" ht="18" customHeight="1">
      <c r="A6" s="178" t="str">
        <f t="shared" ref="A6:A7" si="1">CONCATENATE(C6,D6)</f>
        <v>Metal ScrewΦ 4.2*25</v>
      </c>
      <c r="B6" s="179">
        <v>2</v>
      </c>
      <c r="C6" s="180" t="s">
        <v>340</v>
      </c>
      <c r="D6" s="180" t="s">
        <v>746</v>
      </c>
      <c r="E6" s="212" t="s">
        <v>289</v>
      </c>
      <c r="F6" s="181">
        <v>12</v>
      </c>
      <c r="G6" s="182">
        <v>90</v>
      </c>
      <c r="H6" s="181">
        <v>12</v>
      </c>
      <c r="I6" s="182">
        <v>84</v>
      </c>
      <c r="J6" s="182"/>
      <c r="K6" s="183"/>
      <c r="L6" s="183"/>
      <c r="M6" s="184">
        <f t="shared" ref="M6:M52" si="2">MIN(F6,H6,J6,K6,L6)</f>
        <v>12</v>
      </c>
      <c r="N6" s="185"/>
      <c r="O6" s="186"/>
      <c r="P6" s="187"/>
      <c r="Q6" s="188"/>
      <c r="R6" s="188"/>
      <c r="S6" s="189"/>
      <c r="T6" s="189"/>
      <c r="U6" s="190"/>
      <c r="V6" s="191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</row>
    <row r="7" spans="1:39" s="192" customFormat="1" ht="18" customHeight="1">
      <c r="A7" s="178" t="str">
        <f t="shared" si="1"/>
        <v>셋트앵커STS, 10*75mm</v>
      </c>
      <c r="B7" s="179">
        <v>3</v>
      </c>
      <c r="C7" s="180" t="s">
        <v>694</v>
      </c>
      <c r="D7" s="180" t="s">
        <v>695</v>
      </c>
      <c r="E7" s="212" t="s">
        <v>289</v>
      </c>
      <c r="F7" s="181">
        <v>530</v>
      </c>
      <c r="G7" s="182">
        <v>93</v>
      </c>
      <c r="H7" s="181">
        <v>645</v>
      </c>
      <c r="I7" s="182">
        <v>92</v>
      </c>
      <c r="J7" s="182"/>
      <c r="K7" s="183"/>
      <c r="L7" s="183"/>
      <c r="M7" s="184">
        <f t="shared" si="2"/>
        <v>530</v>
      </c>
      <c r="N7" s="185"/>
      <c r="O7" s="186"/>
      <c r="P7" s="187"/>
      <c r="Q7" s="188"/>
      <c r="R7" s="188"/>
      <c r="S7" s="189"/>
      <c r="T7" s="189"/>
      <c r="U7" s="190"/>
      <c r="V7" s="191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</row>
    <row r="8" spans="1:39" s="192" customFormat="1" ht="18" customHeight="1">
      <c r="A8" s="178" t="str">
        <f t="shared" ref="A8:A44" si="3">CONCATENATE(C8,D8)</f>
        <v>접착제KJ-1000</v>
      </c>
      <c r="B8" s="179">
        <v>4</v>
      </c>
      <c r="C8" s="180" t="s">
        <v>747</v>
      </c>
      <c r="D8" s="180" t="s">
        <v>341</v>
      </c>
      <c r="E8" s="212" t="s">
        <v>427</v>
      </c>
      <c r="F8" s="181">
        <v>3500</v>
      </c>
      <c r="G8" s="182">
        <v>127</v>
      </c>
      <c r="H8" s="181"/>
      <c r="I8" s="182">
        <v>542</v>
      </c>
      <c r="J8" s="182">
        <v>2100</v>
      </c>
      <c r="K8" s="183"/>
      <c r="L8" s="183"/>
      <c r="M8" s="184">
        <f t="shared" si="2"/>
        <v>2100</v>
      </c>
      <c r="N8" s="185"/>
      <c r="O8" s="186"/>
      <c r="P8" s="187"/>
      <c r="Q8" s="188"/>
      <c r="R8" s="188"/>
      <c r="S8" s="189"/>
      <c r="T8" s="189"/>
      <c r="U8" s="190"/>
      <c r="V8" s="191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</row>
    <row r="9" spans="1:39" s="192" customFormat="1" ht="18" customHeight="1">
      <c r="A9" s="178" t="str">
        <f t="shared" si="3"/>
        <v>접착제K-2,본드</v>
      </c>
      <c r="B9" s="179">
        <v>5</v>
      </c>
      <c r="C9" s="180" t="s">
        <v>747</v>
      </c>
      <c r="D9" s="180" t="s">
        <v>342</v>
      </c>
      <c r="E9" s="212" t="s">
        <v>427</v>
      </c>
      <c r="F9" s="181">
        <v>1200</v>
      </c>
      <c r="G9" s="182">
        <v>127</v>
      </c>
      <c r="H9" s="181"/>
      <c r="I9" s="182">
        <v>542</v>
      </c>
      <c r="J9" s="182">
        <v>1750</v>
      </c>
      <c r="K9" s="183"/>
      <c r="L9" s="183"/>
      <c r="M9" s="184">
        <f t="shared" si="2"/>
        <v>1200</v>
      </c>
      <c r="N9" s="185"/>
      <c r="O9" s="186"/>
      <c r="P9" s="187"/>
      <c r="Q9" s="188"/>
      <c r="R9" s="188"/>
      <c r="S9" s="189"/>
      <c r="T9" s="189"/>
      <c r="U9" s="190"/>
      <c r="V9" s="191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</row>
    <row r="10" spans="1:39" s="192" customFormat="1" ht="18" customHeight="1">
      <c r="A10" s="178" t="str">
        <f t="shared" ref="A10:A13" si="4">CONCATENATE(C10,D10)</f>
        <v>목재외송,각재</v>
      </c>
      <c r="B10" s="179">
        <v>6</v>
      </c>
      <c r="C10" s="180" t="s">
        <v>271</v>
      </c>
      <c r="D10" s="180" t="s">
        <v>290</v>
      </c>
      <c r="E10" s="212" t="s">
        <v>503</v>
      </c>
      <c r="F10" s="181">
        <v>1450</v>
      </c>
      <c r="G10" s="182">
        <v>138</v>
      </c>
      <c r="H10" s="181">
        <v>1470</v>
      </c>
      <c r="I10" s="182">
        <v>129</v>
      </c>
      <c r="J10" s="182">
        <v>1218</v>
      </c>
      <c r="K10" s="183"/>
      <c r="L10" s="183"/>
      <c r="M10" s="184">
        <f t="shared" si="2"/>
        <v>1218</v>
      </c>
      <c r="N10" s="185"/>
      <c r="O10" s="186"/>
      <c r="P10" s="187"/>
      <c r="Q10" s="188"/>
      <c r="R10" s="188"/>
      <c r="S10" s="189"/>
      <c r="T10" s="189"/>
      <c r="U10" s="190"/>
      <c r="V10" s="191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</row>
    <row r="11" spans="1:39" s="192" customFormat="1" ht="18" customHeight="1">
      <c r="A11" s="178" t="str">
        <f t="shared" si="4"/>
        <v>목재미송,각재</v>
      </c>
      <c r="B11" s="179">
        <v>7</v>
      </c>
      <c r="C11" s="180" t="s">
        <v>271</v>
      </c>
      <c r="D11" s="180" t="s">
        <v>343</v>
      </c>
      <c r="E11" s="212" t="s">
        <v>503</v>
      </c>
      <c r="F11" s="181">
        <v>1800</v>
      </c>
      <c r="G11" s="182">
        <v>138</v>
      </c>
      <c r="H11" s="181"/>
      <c r="I11" s="182"/>
      <c r="J11" s="182">
        <v>1634</v>
      </c>
      <c r="K11" s="183"/>
      <c r="L11" s="183"/>
      <c r="M11" s="184">
        <f t="shared" si="2"/>
        <v>1634</v>
      </c>
      <c r="N11" s="185"/>
      <c r="O11" s="186"/>
      <c r="P11" s="187"/>
      <c r="Q11" s="188"/>
      <c r="R11" s="188"/>
      <c r="S11" s="189"/>
      <c r="T11" s="189"/>
      <c r="U11" s="190"/>
      <c r="V11" s="191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</row>
    <row r="12" spans="1:39" s="192" customFormat="1" ht="18" customHeight="1">
      <c r="A12" s="178" t="str">
        <f t="shared" ref="A12" si="5">CONCATENATE(C12,D12)</f>
        <v>목재미송, 판재</v>
      </c>
      <c r="B12" s="179">
        <v>8</v>
      </c>
      <c r="C12" s="180" t="s">
        <v>271</v>
      </c>
      <c r="D12" s="180" t="s">
        <v>415</v>
      </c>
      <c r="E12" s="212" t="s">
        <v>503</v>
      </c>
      <c r="F12" s="181">
        <v>2000</v>
      </c>
      <c r="G12" s="182">
        <v>138</v>
      </c>
      <c r="H12" s="181"/>
      <c r="I12" s="182"/>
      <c r="J12" s="182">
        <v>1771</v>
      </c>
      <c r="K12" s="183"/>
      <c r="L12" s="183"/>
      <c r="M12" s="184">
        <f t="shared" si="2"/>
        <v>1771</v>
      </c>
      <c r="N12" s="185"/>
      <c r="O12" s="186"/>
      <c r="P12" s="187"/>
      <c r="Q12" s="188"/>
      <c r="R12" s="188"/>
      <c r="S12" s="189"/>
      <c r="T12" s="189"/>
      <c r="U12" s="190"/>
      <c r="V12" s="191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</row>
    <row r="13" spans="1:39" s="192" customFormat="1" ht="18" customHeight="1">
      <c r="A13" s="178" t="str">
        <f t="shared" si="4"/>
        <v>목재라왕, 각재</v>
      </c>
      <c r="B13" s="179">
        <v>9</v>
      </c>
      <c r="C13" s="180" t="s">
        <v>271</v>
      </c>
      <c r="D13" s="180" t="s">
        <v>344</v>
      </c>
      <c r="E13" s="212" t="s">
        <v>503</v>
      </c>
      <c r="F13" s="181">
        <v>5100</v>
      </c>
      <c r="G13" s="182">
        <v>138</v>
      </c>
      <c r="H13" s="181">
        <v>4720</v>
      </c>
      <c r="I13" s="182">
        <v>129</v>
      </c>
      <c r="J13" s="182">
        <v>4433</v>
      </c>
      <c r="K13" s="183"/>
      <c r="L13" s="183"/>
      <c r="M13" s="184">
        <f t="shared" si="2"/>
        <v>4433</v>
      </c>
      <c r="N13" s="185"/>
      <c r="O13" s="186"/>
      <c r="P13" s="187"/>
      <c r="Q13" s="188"/>
      <c r="R13" s="188"/>
      <c r="S13" s="189"/>
      <c r="T13" s="189"/>
      <c r="U13" s="190"/>
      <c r="V13" s="191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</row>
    <row r="14" spans="1:39" s="192" customFormat="1" ht="18" customHeight="1">
      <c r="A14" s="178" t="str">
        <f t="shared" ref="A14:A15" si="6">CONCATENATE(C14,D14)</f>
        <v>폴리카보네이트T=3.0</v>
      </c>
      <c r="B14" s="179">
        <v>10</v>
      </c>
      <c r="C14" s="180" t="s">
        <v>506</v>
      </c>
      <c r="D14" s="180" t="s">
        <v>507</v>
      </c>
      <c r="E14" s="212" t="s">
        <v>283</v>
      </c>
      <c r="F14" s="181">
        <v>36500</v>
      </c>
      <c r="G14" s="182">
        <v>536</v>
      </c>
      <c r="H14" s="181">
        <v>36500</v>
      </c>
      <c r="I14" s="182">
        <v>610</v>
      </c>
      <c r="J14" s="182"/>
      <c r="K14" s="183"/>
      <c r="L14" s="183"/>
      <c r="M14" s="184">
        <f t="shared" si="2"/>
        <v>36500</v>
      </c>
      <c r="N14" s="185"/>
      <c r="O14" s="186"/>
      <c r="P14" s="187"/>
      <c r="Q14" s="188"/>
      <c r="R14" s="188"/>
      <c r="S14" s="189"/>
      <c r="T14" s="189"/>
      <c r="U14" s="190"/>
      <c r="V14" s="191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</row>
    <row r="15" spans="1:39" s="192" customFormat="1" ht="18" customHeight="1">
      <c r="A15" s="178" t="str">
        <f t="shared" si="6"/>
        <v>알루미늄몰딩L-19*19*1.0</v>
      </c>
      <c r="B15" s="179">
        <v>11</v>
      </c>
      <c r="C15" s="180" t="s">
        <v>510</v>
      </c>
      <c r="D15" s="180" t="s">
        <v>511</v>
      </c>
      <c r="E15" s="212" t="s">
        <v>284</v>
      </c>
      <c r="F15" s="181">
        <v>1810</v>
      </c>
      <c r="G15" s="182">
        <v>543</v>
      </c>
      <c r="H15" s="181">
        <v>1810</v>
      </c>
      <c r="I15" s="182">
        <v>692</v>
      </c>
      <c r="J15" s="182"/>
      <c r="K15" s="183"/>
      <c r="L15" s="183"/>
      <c r="M15" s="184">
        <f t="shared" si="2"/>
        <v>1810</v>
      </c>
      <c r="N15" s="185"/>
      <c r="O15" s="186"/>
      <c r="P15" s="187"/>
      <c r="Q15" s="188"/>
      <c r="R15" s="188"/>
      <c r="S15" s="189"/>
      <c r="T15" s="189"/>
      <c r="U15" s="190"/>
      <c r="V15" s="191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</row>
    <row r="16" spans="1:39" s="192" customFormat="1" ht="18" customHeight="1">
      <c r="A16" s="178" t="str">
        <f>CONCATENATE(C16,D16)</f>
        <v>일반챈널펀칭</v>
      </c>
      <c r="B16" s="179">
        <v>12</v>
      </c>
      <c r="C16" s="180" t="s">
        <v>606</v>
      </c>
      <c r="D16" s="180" t="s">
        <v>607</v>
      </c>
      <c r="E16" s="212" t="s">
        <v>284</v>
      </c>
      <c r="F16" s="181">
        <v>2250</v>
      </c>
      <c r="G16" s="182">
        <v>542</v>
      </c>
      <c r="H16" s="181"/>
      <c r="I16" s="182"/>
      <c r="J16" s="182"/>
      <c r="K16" s="183"/>
      <c r="L16" s="183"/>
      <c r="M16" s="184">
        <f t="shared" si="2"/>
        <v>2250</v>
      </c>
      <c r="N16" s="185"/>
      <c r="O16" s="186"/>
      <c r="P16" s="187"/>
      <c r="Q16" s="188"/>
      <c r="R16" s="188"/>
      <c r="S16" s="189"/>
      <c r="T16" s="189"/>
      <c r="U16" s="190"/>
      <c r="V16" s="191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</row>
    <row r="17" spans="1:39" s="192" customFormat="1" ht="18" customHeight="1">
      <c r="A17" s="178" t="str">
        <f t="shared" ref="A17" si="7">CONCATENATE(C17,D17)</f>
        <v>파워챈널펀칭</v>
      </c>
      <c r="B17" s="179">
        <v>13</v>
      </c>
      <c r="C17" s="180" t="s">
        <v>608</v>
      </c>
      <c r="D17" s="180" t="s">
        <v>607</v>
      </c>
      <c r="E17" s="212" t="s">
        <v>284</v>
      </c>
      <c r="F17" s="181">
        <v>2950</v>
      </c>
      <c r="G17" s="182">
        <v>542</v>
      </c>
      <c r="H17" s="181"/>
      <c r="I17" s="182"/>
      <c r="J17" s="182"/>
      <c r="K17" s="183"/>
      <c r="L17" s="183"/>
      <c r="M17" s="184">
        <f t="shared" si="2"/>
        <v>2950</v>
      </c>
      <c r="N17" s="185"/>
      <c r="O17" s="186"/>
      <c r="P17" s="187"/>
      <c r="Q17" s="188"/>
      <c r="R17" s="188"/>
      <c r="S17" s="189"/>
      <c r="T17" s="189"/>
      <c r="U17" s="190"/>
      <c r="V17" s="191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</row>
    <row r="18" spans="1:39" s="192" customFormat="1" ht="18" customHeight="1">
      <c r="A18" s="178" t="str">
        <f t="shared" ref="A18" si="8">CONCATENATE(C18,D18)</f>
        <v>구조체 연결부목수평,수직, H400</v>
      </c>
      <c r="B18" s="179">
        <v>14</v>
      </c>
      <c r="C18" s="180" t="s">
        <v>577</v>
      </c>
      <c r="D18" s="180" t="s">
        <v>578</v>
      </c>
      <c r="E18" s="212" t="s">
        <v>289</v>
      </c>
      <c r="F18" s="181">
        <f>INT(4200*0.4)</f>
        <v>1680</v>
      </c>
      <c r="G18" s="182">
        <v>664</v>
      </c>
      <c r="H18" s="181">
        <v>2500</v>
      </c>
      <c r="I18" s="182">
        <v>664</v>
      </c>
      <c r="J18" s="182"/>
      <c r="K18" s="183"/>
      <c r="L18" s="183"/>
      <c r="M18" s="184">
        <f t="shared" si="2"/>
        <v>1680</v>
      </c>
      <c r="N18" s="185"/>
      <c r="O18" s="186"/>
      <c r="P18" s="187"/>
      <c r="Q18" s="188"/>
      <c r="R18" s="188"/>
      <c r="S18" s="189"/>
      <c r="T18" s="189"/>
      <c r="U18" s="190"/>
      <c r="V18" s="191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</row>
    <row r="19" spans="1:39" s="192" customFormat="1" ht="18" customHeight="1">
      <c r="A19" s="178" t="str">
        <f t="shared" si="3"/>
        <v>합판T=8.5</v>
      </c>
      <c r="B19" s="179">
        <v>15</v>
      </c>
      <c r="C19" s="180" t="s">
        <v>552</v>
      </c>
      <c r="D19" s="180" t="s">
        <v>269</v>
      </c>
      <c r="E19" s="212" t="s">
        <v>283</v>
      </c>
      <c r="F19" s="181">
        <f>INT(18200/1.22/2.44)</f>
        <v>6113</v>
      </c>
      <c r="G19" s="182">
        <v>697</v>
      </c>
      <c r="H19" s="181">
        <f>INT(21030/1.22/2.44)</f>
        <v>7064</v>
      </c>
      <c r="I19" s="182">
        <v>633</v>
      </c>
      <c r="J19" s="182">
        <v>5795</v>
      </c>
      <c r="K19" s="183"/>
      <c r="L19" s="183"/>
      <c r="M19" s="184">
        <f t="shared" si="2"/>
        <v>5795</v>
      </c>
      <c r="N19" s="185"/>
      <c r="O19" s="186"/>
      <c r="P19" s="187"/>
      <c r="Q19" s="188"/>
      <c r="R19" s="188"/>
      <c r="S19" s="189"/>
      <c r="T19" s="189"/>
      <c r="U19" s="190"/>
      <c r="V19" s="191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</row>
    <row r="20" spans="1:39" s="192" customFormat="1" ht="18" customHeight="1">
      <c r="A20" s="178" t="str">
        <f t="shared" ref="A20" si="9">CONCATENATE(C20,D20)</f>
        <v>합판T=15</v>
      </c>
      <c r="B20" s="179">
        <v>16</v>
      </c>
      <c r="C20" s="180" t="s">
        <v>552</v>
      </c>
      <c r="D20" s="180" t="s">
        <v>553</v>
      </c>
      <c r="E20" s="212" t="s">
        <v>283</v>
      </c>
      <c r="F20" s="181">
        <f>INT(32700/1.22/2.44)</f>
        <v>10984</v>
      </c>
      <c r="G20" s="182">
        <v>697</v>
      </c>
      <c r="H20" s="181">
        <f>INT(36850/1.22/2.44)</f>
        <v>12379</v>
      </c>
      <c r="I20" s="182">
        <v>633</v>
      </c>
      <c r="J20" s="182">
        <v>9193</v>
      </c>
      <c r="K20" s="183"/>
      <c r="L20" s="183"/>
      <c r="M20" s="184">
        <f t="shared" si="2"/>
        <v>9193</v>
      </c>
      <c r="N20" s="185"/>
      <c r="O20" s="186"/>
      <c r="P20" s="187"/>
      <c r="Q20" s="188"/>
      <c r="R20" s="188"/>
      <c r="S20" s="189"/>
      <c r="T20" s="189"/>
      <c r="U20" s="190"/>
      <c r="V20" s="191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</row>
    <row r="21" spans="1:39" s="192" customFormat="1" ht="18" customHeight="1">
      <c r="A21" s="178" t="str">
        <f t="shared" si="3"/>
        <v>M D FT=9.0</v>
      </c>
      <c r="B21" s="179">
        <v>17</v>
      </c>
      <c r="C21" s="180" t="s">
        <v>748</v>
      </c>
      <c r="D21" s="180" t="s">
        <v>276</v>
      </c>
      <c r="E21" s="212" t="s">
        <v>283</v>
      </c>
      <c r="F21" s="181">
        <f>INT(13700/1.22/2.44)</f>
        <v>4602</v>
      </c>
      <c r="G21" s="182">
        <v>698</v>
      </c>
      <c r="H21" s="181">
        <f>INT(11900/1.22/2.44)</f>
        <v>3997</v>
      </c>
      <c r="I21" s="182">
        <v>634</v>
      </c>
      <c r="J21" s="182">
        <v>3811</v>
      </c>
      <c r="K21" s="183"/>
      <c r="L21" s="183"/>
      <c r="M21" s="184">
        <f t="shared" si="2"/>
        <v>3811</v>
      </c>
      <c r="N21" s="185"/>
      <c r="O21" s="186"/>
      <c r="P21" s="187"/>
      <c r="Q21" s="188"/>
      <c r="R21" s="188"/>
      <c r="S21" s="189"/>
      <c r="T21" s="189"/>
      <c r="U21" s="190"/>
      <c r="V21" s="191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</row>
    <row r="22" spans="1:39" s="192" customFormat="1" ht="18" customHeight="1">
      <c r="A22" s="178" t="str">
        <f t="shared" ref="A22:A23" si="10">CONCATENATE(C22,D22)</f>
        <v>M D FT=15</v>
      </c>
      <c r="B22" s="179">
        <v>18</v>
      </c>
      <c r="C22" s="180" t="s">
        <v>748</v>
      </c>
      <c r="D22" s="180" t="s">
        <v>553</v>
      </c>
      <c r="E22" s="212" t="s">
        <v>283</v>
      </c>
      <c r="F22" s="181">
        <f>INT(22100/1.22/2.44)</f>
        <v>7424</v>
      </c>
      <c r="G22" s="182">
        <v>698</v>
      </c>
      <c r="H22" s="181">
        <f>INT(19700/1.22/2.44)</f>
        <v>6617</v>
      </c>
      <c r="I22" s="182">
        <v>634</v>
      </c>
      <c r="J22" s="182">
        <v>5552</v>
      </c>
      <c r="K22" s="183"/>
      <c r="L22" s="183"/>
      <c r="M22" s="184">
        <f t="shared" si="2"/>
        <v>5552</v>
      </c>
      <c r="N22" s="185"/>
      <c r="O22" s="186"/>
      <c r="P22" s="187"/>
      <c r="Q22" s="188"/>
      <c r="R22" s="188"/>
      <c r="S22" s="189"/>
      <c r="T22" s="189"/>
      <c r="U22" s="190"/>
      <c r="V22" s="191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</row>
    <row r="23" spans="1:39" s="192" customFormat="1" ht="18" customHeight="1">
      <c r="A23" s="178" t="str">
        <f t="shared" si="10"/>
        <v>아크릴판T=10</v>
      </c>
      <c r="B23" s="179">
        <v>19</v>
      </c>
      <c r="C23" s="180" t="s">
        <v>644</v>
      </c>
      <c r="D23" s="180" t="s">
        <v>630</v>
      </c>
      <c r="E23" s="212" t="s">
        <v>283</v>
      </c>
      <c r="F23" s="181">
        <f>INT(170600/1/2)</f>
        <v>85300</v>
      </c>
      <c r="G23" s="182" t="s">
        <v>645</v>
      </c>
      <c r="H23" s="181">
        <f>INT(293000/1.2/2.4)</f>
        <v>101736</v>
      </c>
      <c r="I23" s="182">
        <v>1484</v>
      </c>
      <c r="J23" s="182"/>
      <c r="K23" s="183"/>
      <c r="L23" s="183"/>
      <c r="M23" s="184">
        <f t="shared" si="2"/>
        <v>85300</v>
      </c>
      <c r="N23" s="185"/>
      <c r="O23" s="186"/>
      <c r="P23" s="187"/>
      <c r="Q23" s="188"/>
      <c r="R23" s="188"/>
      <c r="S23" s="189"/>
      <c r="T23" s="189"/>
      <c r="U23" s="190"/>
      <c r="V23" s="191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</row>
    <row r="24" spans="1:39" s="192" customFormat="1" ht="18" customHeight="1">
      <c r="A24" s="178" t="str">
        <f t="shared" ref="A24" si="11">CONCATENATE(C24,D24)</f>
        <v>암막천방염</v>
      </c>
      <c r="B24" s="179">
        <v>20</v>
      </c>
      <c r="C24" s="180" t="s">
        <v>563</v>
      </c>
      <c r="D24" s="180" t="s">
        <v>564</v>
      </c>
      <c r="E24" s="212" t="s">
        <v>283</v>
      </c>
      <c r="F24" s="181">
        <v>24000</v>
      </c>
      <c r="G24" s="182">
        <v>726</v>
      </c>
      <c r="H24" s="181">
        <v>32000</v>
      </c>
      <c r="I24" s="182">
        <v>686</v>
      </c>
      <c r="J24" s="182"/>
      <c r="K24" s="183"/>
      <c r="L24" s="183"/>
      <c r="M24" s="184">
        <f t="shared" si="2"/>
        <v>24000</v>
      </c>
      <c r="N24" s="185"/>
      <c r="O24" s="186"/>
      <c r="P24" s="187"/>
      <c r="Q24" s="188"/>
      <c r="R24" s="188"/>
      <c r="S24" s="189"/>
      <c r="T24" s="189"/>
      <c r="U24" s="190"/>
      <c r="V24" s="191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</row>
    <row r="25" spans="1:39" s="192" customFormat="1" ht="18" customHeight="1">
      <c r="A25" s="178" t="str">
        <f>CONCATENATE(C25,D25)</f>
        <v>타공판아연도,T=0.8</v>
      </c>
      <c r="B25" s="179">
        <v>21</v>
      </c>
      <c r="C25" s="180" t="s">
        <v>596</v>
      </c>
      <c r="D25" s="180" t="s">
        <v>597</v>
      </c>
      <c r="E25" s="212" t="s">
        <v>283</v>
      </c>
      <c r="F25" s="181"/>
      <c r="G25" s="182"/>
      <c r="H25" s="181">
        <f>INT(45000/1.219/2.438)</f>
        <v>15141</v>
      </c>
      <c r="I25" s="182">
        <v>1021</v>
      </c>
      <c r="J25" s="182"/>
      <c r="K25" s="183"/>
      <c r="L25" s="183"/>
      <c r="M25" s="184">
        <f t="shared" si="2"/>
        <v>15141</v>
      </c>
      <c r="N25" s="185"/>
      <c r="O25" s="186"/>
      <c r="P25" s="187"/>
      <c r="Q25" s="188"/>
      <c r="R25" s="188"/>
      <c r="S25" s="189"/>
      <c r="T25" s="189"/>
      <c r="U25" s="190"/>
      <c r="V25" s="191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</row>
    <row r="26" spans="1:39" s="192" customFormat="1" ht="18" customHeight="1">
      <c r="A26" s="178" t="str">
        <f t="shared" ref="A26" si="12">CONCATENATE(C26,D26)</f>
        <v>난간지주H400*T=6,  철, 분체도장</v>
      </c>
      <c r="B26" s="179">
        <v>22</v>
      </c>
      <c r="C26" s="180" t="s">
        <v>696</v>
      </c>
      <c r="D26" s="180" t="s">
        <v>765</v>
      </c>
      <c r="E26" s="212" t="s">
        <v>284</v>
      </c>
      <c r="F26" s="181"/>
      <c r="G26" s="182"/>
      <c r="H26" s="181">
        <v>40000</v>
      </c>
      <c r="I26" s="182">
        <v>603</v>
      </c>
      <c r="J26" s="182"/>
      <c r="K26" s="183"/>
      <c r="L26" s="183"/>
      <c r="M26" s="184">
        <f t="shared" si="2"/>
        <v>40000</v>
      </c>
      <c r="N26" s="185"/>
      <c r="O26" s="186"/>
      <c r="P26" s="187"/>
      <c r="Q26" s="188"/>
      <c r="R26" s="188"/>
      <c r="S26" s="189"/>
      <c r="T26" s="189"/>
      <c r="U26" s="190"/>
      <c r="V26" s="191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</row>
    <row r="27" spans="1:39" s="192" customFormat="1" ht="18" customHeight="1">
      <c r="A27" s="178" t="str">
        <f t="shared" ref="A27" si="13">CONCATENATE(C27,D27)</f>
        <v>용접봉연강 Φ3.2</v>
      </c>
      <c r="B27" s="179">
        <v>23</v>
      </c>
      <c r="C27" s="180" t="s">
        <v>749</v>
      </c>
      <c r="D27" s="180" t="s">
        <v>750</v>
      </c>
      <c r="E27" s="212" t="s">
        <v>427</v>
      </c>
      <c r="F27" s="181">
        <v>3100</v>
      </c>
      <c r="G27" s="182">
        <v>1411</v>
      </c>
      <c r="H27" s="181">
        <f>INT(2736+100)</f>
        <v>2836</v>
      </c>
      <c r="I27" s="182">
        <v>1093</v>
      </c>
      <c r="J27" s="182"/>
      <c r="K27" s="183"/>
      <c r="L27" s="183"/>
      <c r="M27" s="184">
        <f t="shared" si="2"/>
        <v>2836</v>
      </c>
      <c r="N27" s="185"/>
      <c r="O27" s="186"/>
      <c r="P27" s="187"/>
      <c r="Q27" s="188"/>
      <c r="R27" s="188"/>
      <c r="S27" s="189"/>
      <c r="T27" s="189"/>
      <c r="U27" s="190"/>
      <c r="V27" s="191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</row>
    <row r="28" spans="1:39" s="192" customFormat="1" ht="18" customHeight="1">
      <c r="A28" s="178" t="str">
        <f t="shared" si="3"/>
        <v>산소6,000ℓ</v>
      </c>
      <c r="B28" s="179">
        <v>24</v>
      </c>
      <c r="C28" s="180" t="s">
        <v>751</v>
      </c>
      <c r="D28" s="180" t="s">
        <v>752</v>
      </c>
      <c r="E28" s="212" t="s">
        <v>428</v>
      </c>
      <c r="F28" s="181">
        <f>ROUND(11500/6000,2)</f>
        <v>1.92</v>
      </c>
      <c r="G28" s="182" t="s">
        <v>494</v>
      </c>
      <c r="H28" s="181">
        <f>ROUND(15000/6000,2)</f>
        <v>2.5</v>
      </c>
      <c r="I28" s="182">
        <v>1483</v>
      </c>
      <c r="J28" s="182">
        <v>2.2200000000000002</v>
      </c>
      <c r="K28" s="183"/>
      <c r="L28" s="183"/>
      <c r="M28" s="184">
        <f t="shared" si="2"/>
        <v>1.92</v>
      </c>
      <c r="N28" s="185"/>
      <c r="O28" s="186"/>
      <c r="P28" s="187"/>
      <c r="Q28" s="188"/>
      <c r="R28" s="188"/>
      <c r="S28" s="189"/>
      <c r="T28" s="189"/>
      <c r="U28" s="190"/>
      <c r="V28" s="191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</row>
    <row r="29" spans="1:39" s="192" customFormat="1" ht="18" customHeight="1">
      <c r="A29" s="178" t="str">
        <f t="shared" ref="A29" si="14">CONCATENATE(C29,D29)</f>
        <v>아세치렌853ℓ/kg, 용접용</v>
      </c>
      <c r="B29" s="179">
        <v>25</v>
      </c>
      <c r="C29" s="180" t="s">
        <v>304</v>
      </c>
      <c r="D29" s="180" t="s">
        <v>305</v>
      </c>
      <c r="E29" s="212" t="s">
        <v>427</v>
      </c>
      <c r="F29" s="181">
        <v>13000</v>
      </c>
      <c r="G29" s="182" t="s">
        <v>494</v>
      </c>
      <c r="H29" s="181">
        <v>25000</v>
      </c>
      <c r="I29" s="182">
        <v>1483</v>
      </c>
      <c r="J29" s="182">
        <v>12042</v>
      </c>
      <c r="K29" s="183"/>
      <c r="L29" s="183"/>
      <c r="M29" s="184">
        <f t="shared" si="2"/>
        <v>12042</v>
      </c>
      <c r="N29" s="185"/>
      <c r="O29" s="186"/>
      <c r="P29" s="187"/>
      <c r="Q29" s="188"/>
      <c r="R29" s="188"/>
      <c r="S29" s="189"/>
      <c r="T29" s="189"/>
      <c r="U29" s="190"/>
      <c r="V29" s="191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</row>
    <row r="30" spans="1:39" s="192" customFormat="1" ht="18" customHeight="1">
      <c r="A30" s="178" t="str">
        <f t="shared" si="3"/>
        <v>용접기손료교류 500A</v>
      </c>
      <c r="B30" s="179">
        <v>26</v>
      </c>
      <c r="C30" s="180" t="s">
        <v>347</v>
      </c>
      <c r="D30" s="180" t="s">
        <v>348</v>
      </c>
      <c r="E30" s="212" t="s">
        <v>429</v>
      </c>
      <c r="F30" s="181">
        <v>140</v>
      </c>
      <c r="G30" s="182" t="s">
        <v>495</v>
      </c>
      <c r="H30" s="181">
        <v>140</v>
      </c>
      <c r="I30" s="182" t="s">
        <v>631</v>
      </c>
      <c r="J30" s="182"/>
      <c r="K30" s="183"/>
      <c r="L30" s="183"/>
      <c r="M30" s="184">
        <f t="shared" si="2"/>
        <v>140</v>
      </c>
      <c r="N30" s="185"/>
      <c r="O30" s="186"/>
      <c r="P30" s="187"/>
      <c r="Q30" s="188"/>
      <c r="R30" s="188"/>
      <c r="S30" s="189"/>
      <c r="T30" s="189"/>
      <c r="U30" s="190"/>
      <c r="V30" s="191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</row>
    <row r="31" spans="1:39" s="192" customFormat="1" ht="18" customHeight="1">
      <c r="A31" s="178" t="str">
        <f t="shared" si="3"/>
        <v>부산물철재</v>
      </c>
      <c r="B31" s="179">
        <v>27</v>
      </c>
      <c r="C31" s="180" t="s">
        <v>349</v>
      </c>
      <c r="D31" s="180" t="s">
        <v>350</v>
      </c>
      <c r="E31" s="212" t="s">
        <v>427</v>
      </c>
      <c r="F31" s="181">
        <v>-340</v>
      </c>
      <c r="G31" s="182" t="s">
        <v>632</v>
      </c>
      <c r="H31" s="181">
        <v>-245</v>
      </c>
      <c r="I31" s="182">
        <v>1561</v>
      </c>
      <c r="J31" s="182">
        <v>-140</v>
      </c>
      <c r="K31" s="183"/>
      <c r="L31" s="183"/>
      <c r="M31" s="184">
        <f t="shared" si="2"/>
        <v>-340</v>
      </c>
      <c r="N31" s="185"/>
      <c r="O31" s="186"/>
      <c r="P31" s="187"/>
      <c r="Q31" s="188"/>
      <c r="R31" s="188"/>
      <c r="S31" s="189"/>
      <c r="T31" s="189"/>
      <c r="U31" s="190"/>
      <c r="V31" s="191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</row>
    <row r="32" spans="1:39" s="192" customFormat="1" ht="18" customHeight="1">
      <c r="A32" s="178" t="str">
        <f t="shared" ref="A32" si="15">CONCATENATE(C32,D32)</f>
        <v>투명강화유리T=8.0</v>
      </c>
      <c r="B32" s="179">
        <v>28</v>
      </c>
      <c r="C32" s="180" t="s">
        <v>420</v>
      </c>
      <c r="D32" s="180" t="s">
        <v>422</v>
      </c>
      <c r="E32" s="212" t="s">
        <v>283</v>
      </c>
      <c r="F32" s="181">
        <v>25000</v>
      </c>
      <c r="G32" s="182">
        <v>628</v>
      </c>
      <c r="H32" s="181">
        <v>26300</v>
      </c>
      <c r="I32" s="182">
        <v>604</v>
      </c>
      <c r="J32" s="182">
        <v>23460</v>
      </c>
      <c r="K32" s="183"/>
      <c r="L32" s="183"/>
      <c r="M32" s="184">
        <f t="shared" si="2"/>
        <v>23460</v>
      </c>
      <c r="N32" s="185"/>
      <c r="O32" s="186"/>
      <c r="P32" s="187"/>
      <c r="Q32" s="188"/>
      <c r="R32" s="188"/>
      <c r="S32" s="189"/>
      <c r="T32" s="189"/>
      <c r="U32" s="190"/>
      <c r="V32" s="191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</row>
    <row r="33" spans="1:39" s="192" customFormat="1" ht="18" customHeight="1">
      <c r="A33" s="178" t="str">
        <f>CONCATENATE(C33,D33)</f>
        <v>실리콘I액형</v>
      </c>
      <c r="B33" s="179">
        <v>29</v>
      </c>
      <c r="C33" s="180" t="s">
        <v>351</v>
      </c>
      <c r="D33" s="180" t="s">
        <v>753</v>
      </c>
      <c r="E33" s="212" t="s">
        <v>428</v>
      </c>
      <c r="F33" s="181">
        <f>INT(4500/0.3)</f>
        <v>15000</v>
      </c>
      <c r="G33" s="182">
        <v>526</v>
      </c>
      <c r="H33" s="181">
        <f>INT(4500/0.3)</f>
        <v>15000</v>
      </c>
      <c r="I33" s="182">
        <v>519</v>
      </c>
      <c r="J33" s="182">
        <v>12444</v>
      </c>
      <c r="K33" s="183"/>
      <c r="L33" s="183"/>
      <c r="M33" s="184">
        <f t="shared" si="2"/>
        <v>12444</v>
      </c>
      <c r="N33" s="185"/>
      <c r="O33" s="186"/>
      <c r="P33" s="187"/>
      <c r="Q33" s="188"/>
      <c r="R33" s="188"/>
      <c r="S33" s="189"/>
      <c r="T33" s="189"/>
      <c r="U33" s="190"/>
      <c r="V33" s="191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</row>
    <row r="34" spans="1:39" s="192" customFormat="1" ht="18" customHeight="1">
      <c r="A34" s="178" t="str">
        <f t="shared" si="3"/>
        <v>넝마면,상품</v>
      </c>
      <c r="B34" s="179">
        <v>30</v>
      </c>
      <c r="C34" s="180" t="s">
        <v>353</v>
      </c>
      <c r="D34" s="180" t="s">
        <v>754</v>
      </c>
      <c r="E34" s="212" t="s">
        <v>427</v>
      </c>
      <c r="F34" s="181">
        <f>INT(16900/1.1/6)</f>
        <v>2560</v>
      </c>
      <c r="G34" s="182" t="s">
        <v>508</v>
      </c>
      <c r="H34" s="181">
        <v>2000</v>
      </c>
      <c r="I34" s="182">
        <v>1561</v>
      </c>
      <c r="J34" s="182"/>
      <c r="K34" s="183"/>
      <c r="L34" s="183"/>
      <c r="M34" s="184">
        <f t="shared" si="2"/>
        <v>2000</v>
      </c>
      <c r="N34" s="185"/>
      <c r="O34" s="186"/>
      <c r="P34" s="187"/>
      <c r="Q34" s="188"/>
      <c r="R34" s="188"/>
      <c r="S34" s="189"/>
      <c r="T34" s="189"/>
      <c r="U34" s="190"/>
      <c r="V34" s="191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</row>
    <row r="35" spans="1:39" s="192" customFormat="1" ht="18" customHeight="1">
      <c r="A35" s="178" t="str">
        <f t="shared" si="3"/>
        <v>가루분규조토</v>
      </c>
      <c r="B35" s="179">
        <v>31</v>
      </c>
      <c r="C35" s="180" t="s">
        <v>355</v>
      </c>
      <c r="D35" s="180" t="s">
        <v>356</v>
      </c>
      <c r="E35" s="212" t="s">
        <v>427</v>
      </c>
      <c r="F35" s="181">
        <f>INT(29700/1.1/20)</f>
        <v>1350</v>
      </c>
      <c r="G35" s="182" t="s">
        <v>508</v>
      </c>
      <c r="H35" s="181">
        <f>INT(39600/25)</f>
        <v>1584</v>
      </c>
      <c r="I35" s="182">
        <v>1552</v>
      </c>
      <c r="J35" s="182"/>
      <c r="K35" s="183"/>
      <c r="L35" s="183"/>
      <c r="M35" s="184">
        <f t="shared" si="2"/>
        <v>1350</v>
      </c>
      <c r="N35" s="185"/>
      <c r="O35" s="186"/>
      <c r="P35" s="187"/>
      <c r="Q35" s="188"/>
      <c r="R35" s="188"/>
      <c r="S35" s="189"/>
      <c r="T35" s="189"/>
      <c r="U35" s="190"/>
      <c r="V35" s="191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</row>
    <row r="36" spans="1:39" s="192" customFormat="1" ht="18" customHeight="1">
      <c r="A36" s="178" t="str">
        <f>CONCATENATE(C36,D36)</f>
        <v>수성페인트KSM 6010-1급,내부</v>
      </c>
      <c r="B36" s="179">
        <v>32</v>
      </c>
      <c r="C36" s="180" t="s">
        <v>324</v>
      </c>
      <c r="D36" s="180" t="s">
        <v>441</v>
      </c>
      <c r="E36" s="212" t="s">
        <v>428</v>
      </c>
      <c r="F36" s="181">
        <f>INT(87400/18)</f>
        <v>4855</v>
      </c>
      <c r="G36" s="182">
        <v>629</v>
      </c>
      <c r="H36" s="181">
        <f>INT(87400/18)</f>
        <v>4855</v>
      </c>
      <c r="I36" s="182">
        <v>544</v>
      </c>
      <c r="J36" s="182">
        <v>3380</v>
      </c>
      <c r="K36" s="183"/>
      <c r="L36" s="183"/>
      <c r="M36" s="184">
        <f t="shared" si="2"/>
        <v>3380</v>
      </c>
      <c r="N36" s="185"/>
      <c r="O36" s="186"/>
      <c r="P36" s="187"/>
      <c r="Q36" s="188"/>
      <c r="R36" s="188"/>
      <c r="S36" s="189"/>
      <c r="T36" s="189"/>
      <c r="U36" s="190"/>
      <c r="V36" s="191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</row>
    <row r="37" spans="1:39" s="192" customFormat="1" ht="18" customHeight="1">
      <c r="A37" s="178" t="str">
        <f>CONCATENATE(C37,D37)</f>
        <v>에나멜페인트KSM 6020-1급</v>
      </c>
      <c r="B37" s="179">
        <v>33</v>
      </c>
      <c r="C37" s="180" t="s">
        <v>738</v>
      </c>
      <c r="D37" s="180" t="s">
        <v>739</v>
      </c>
      <c r="E37" s="212" t="s">
        <v>428</v>
      </c>
      <c r="F37" s="181">
        <f>INT(118500/18)</f>
        <v>6583</v>
      </c>
      <c r="G37" s="182">
        <v>629</v>
      </c>
      <c r="H37" s="181">
        <f>INT(110500/18)</f>
        <v>6138</v>
      </c>
      <c r="I37" s="182">
        <v>544</v>
      </c>
      <c r="J37" s="182"/>
      <c r="K37" s="183"/>
      <c r="L37" s="183"/>
      <c r="M37" s="184">
        <f t="shared" si="2"/>
        <v>6138</v>
      </c>
      <c r="N37" s="185"/>
      <c r="O37" s="186"/>
      <c r="P37" s="187"/>
      <c r="Q37" s="188"/>
      <c r="R37" s="188"/>
      <c r="S37" s="189"/>
      <c r="T37" s="189"/>
      <c r="U37" s="190"/>
      <c r="V37" s="191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</row>
    <row r="38" spans="1:39" s="192" customFormat="1" ht="18" customHeight="1">
      <c r="A38" s="178" t="str">
        <f t="shared" si="3"/>
        <v>녹막이페인트KSM 6030-1종3류</v>
      </c>
      <c r="B38" s="179">
        <v>34</v>
      </c>
      <c r="C38" s="180" t="s">
        <v>472</v>
      </c>
      <c r="D38" s="180" t="s">
        <v>331</v>
      </c>
      <c r="E38" s="212" t="s">
        <v>428</v>
      </c>
      <c r="F38" s="181">
        <f>INT(232400/18)</f>
        <v>12911</v>
      </c>
      <c r="G38" s="182">
        <v>629</v>
      </c>
      <c r="H38" s="181">
        <f>INT(232400/18)</f>
        <v>12911</v>
      </c>
      <c r="I38" s="182">
        <v>544</v>
      </c>
      <c r="J38" s="182">
        <v>7490</v>
      </c>
      <c r="K38" s="183"/>
      <c r="L38" s="183"/>
      <c r="M38" s="184">
        <f t="shared" si="2"/>
        <v>7490</v>
      </c>
      <c r="N38" s="185"/>
      <c r="O38" s="186"/>
      <c r="P38" s="187"/>
      <c r="Q38" s="188"/>
      <c r="R38" s="188"/>
      <c r="S38" s="189"/>
      <c r="T38" s="189"/>
      <c r="U38" s="190"/>
      <c r="V38" s="191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</row>
    <row r="39" spans="1:39" s="192" customFormat="1" ht="18" customHeight="1">
      <c r="A39" s="178" t="str">
        <f t="shared" si="3"/>
        <v>페인트신너KSM 6060-2종</v>
      </c>
      <c r="B39" s="179">
        <v>35</v>
      </c>
      <c r="C39" s="180" t="s">
        <v>357</v>
      </c>
      <c r="D39" s="180" t="s">
        <v>755</v>
      </c>
      <c r="E39" s="212" t="s">
        <v>428</v>
      </c>
      <c r="F39" s="181">
        <f>INT(48600/18)</f>
        <v>2700</v>
      </c>
      <c r="G39" s="182">
        <v>629</v>
      </c>
      <c r="H39" s="181">
        <f>INT(48600/18)</f>
        <v>2700</v>
      </c>
      <c r="I39" s="182">
        <v>544</v>
      </c>
      <c r="J39" s="182">
        <v>1777</v>
      </c>
      <c r="K39" s="183"/>
      <c r="L39" s="183"/>
      <c r="M39" s="184">
        <f t="shared" si="2"/>
        <v>1777</v>
      </c>
      <c r="N39" s="185"/>
      <c r="O39" s="186"/>
      <c r="P39" s="187"/>
      <c r="Q39" s="188"/>
      <c r="R39" s="188"/>
      <c r="S39" s="189"/>
      <c r="T39" s="189"/>
      <c r="U39" s="190"/>
      <c r="V39" s="191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</row>
    <row r="40" spans="1:39" s="192" customFormat="1" ht="18" customHeight="1">
      <c r="A40" s="178" t="str">
        <f>CONCATENATE(C40,D40)</f>
        <v>에나멜.수지신너KSM 6060-1종</v>
      </c>
      <c r="B40" s="179">
        <v>36</v>
      </c>
      <c r="C40" s="180" t="s">
        <v>740</v>
      </c>
      <c r="D40" s="180" t="s">
        <v>742</v>
      </c>
      <c r="E40" s="212" t="s">
        <v>428</v>
      </c>
      <c r="F40" s="181">
        <f>INT(48600/18)</f>
        <v>2700</v>
      </c>
      <c r="G40" s="182">
        <v>629</v>
      </c>
      <c r="H40" s="181">
        <f>INT(48600/18)</f>
        <v>2700</v>
      </c>
      <c r="I40" s="182">
        <v>544</v>
      </c>
      <c r="J40" s="182">
        <v>1840</v>
      </c>
      <c r="K40" s="183"/>
      <c r="L40" s="183"/>
      <c r="M40" s="184">
        <f t="shared" si="2"/>
        <v>1840</v>
      </c>
      <c r="N40" s="185"/>
      <c r="O40" s="186"/>
      <c r="P40" s="187"/>
      <c r="Q40" s="188"/>
      <c r="R40" s="188"/>
      <c r="S40" s="189"/>
      <c r="T40" s="189"/>
      <c r="U40" s="190"/>
      <c r="V40" s="191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</row>
    <row r="41" spans="1:39" s="192" customFormat="1" ht="18" customHeight="1">
      <c r="A41" s="178" t="str">
        <f t="shared" ref="A41" si="16">CONCATENATE(C41,D41)</f>
        <v>우레탄신너아크릴우레탄용</v>
      </c>
      <c r="B41" s="179">
        <v>37</v>
      </c>
      <c r="C41" s="180" t="s">
        <v>328</v>
      </c>
      <c r="D41" s="180" t="s">
        <v>329</v>
      </c>
      <c r="E41" s="212" t="s">
        <v>428</v>
      </c>
      <c r="F41" s="181">
        <f>INT(72500/17)</f>
        <v>4264</v>
      </c>
      <c r="G41" s="182">
        <v>634</v>
      </c>
      <c r="H41" s="181">
        <f>INT(72500/18)</f>
        <v>4027</v>
      </c>
      <c r="I41" s="182">
        <v>548</v>
      </c>
      <c r="J41" s="182"/>
      <c r="K41" s="183"/>
      <c r="L41" s="183"/>
      <c r="M41" s="184">
        <f t="shared" si="2"/>
        <v>4027</v>
      </c>
      <c r="N41" s="185"/>
      <c r="O41" s="186"/>
      <c r="P41" s="187"/>
      <c r="Q41" s="188"/>
      <c r="R41" s="188"/>
      <c r="S41" s="189"/>
      <c r="T41" s="189"/>
      <c r="U41" s="190"/>
      <c r="V41" s="191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</row>
    <row r="42" spans="1:39" s="192" customFormat="1" ht="18" customHeight="1">
      <c r="A42" s="178" t="str">
        <f t="shared" si="3"/>
        <v>핸디퍼티내부용</v>
      </c>
      <c r="B42" s="179">
        <v>38</v>
      </c>
      <c r="C42" s="180" t="s">
        <v>756</v>
      </c>
      <c r="D42" s="180" t="s">
        <v>757</v>
      </c>
      <c r="E42" s="212" t="s">
        <v>427</v>
      </c>
      <c r="F42" s="181">
        <v>1720</v>
      </c>
      <c r="G42" s="182">
        <v>639</v>
      </c>
      <c r="H42" s="181">
        <f>INT(27100/18)</f>
        <v>1505</v>
      </c>
      <c r="I42" s="182">
        <v>548</v>
      </c>
      <c r="J42" s="182"/>
      <c r="K42" s="183"/>
      <c r="L42" s="183"/>
      <c r="M42" s="184">
        <f t="shared" si="2"/>
        <v>1505</v>
      </c>
      <c r="N42" s="185"/>
      <c r="O42" s="186"/>
      <c r="P42" s="187"/>
      <c r="Q42" s="188"/>
      <c r="R42" s="188"/>
      <c r="S42" s="189"/>
      <c r="T42" s="189"/>
      <c r="U42" s="190"/>
      <c r="V42" s="191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</row>
    <row r="43" spans="1:39" s="192" customFormat="1" ht="18" customHeight="1">
      <c r="A43" s="178" t="str">
        <f t="shared" ref="A43" si="17">CONCATENATE(C43,D43)</f>
        <v>포리빠데#250, 금속퍼티</v>
      </c>
      <c r="B43" s="179">
        <v>39</v>
      </c>
      <c r="C43" s="180" t="s">
        <v>322</v>
      </c>
      <c r="D43" s="180" t="s">
        <v>758</v>
      </c>
      <c r="E43" s="212" t="s">
        <v>427</v>
      </c>
      <c r="F43" s="181">
        <f>INT(27000/4)</f>
        <v>6750</v>
      </c>
      <c r="G43" s="182">
        <v>639</v>
      </c>
      <c r="H43" s="181">
        <f>INT(27000/4)</f>
        <v>6750</v>
      </c>
      <c r="I43" s="182">
        <v>548</v>
      </c>
      <c r="J43" s="182"/>
      <c r="K43" s="183"/>
      <c r="L43" s="183"/>
      <c r="M43" s="184">
        <f t="shared" si="2"/>
        <v>6750</v>
      </c>
      <c r="N43" s="185"/>
      <c r="O43" s="186"/>
      <c r="P43" s="187"/>
      <c r="Q43" s="188"/>
      <c r="R43" s="188"/>
      <c r="S43" s="189"/>
      <c r="T43" s="189"/>
      <c r="U43" s="190"/>
      <c r="V43" s="191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</row>
    <row r="44" spans="1:39" s="192" customFormat="1" ht="18" customHeight="1">
      <c r="A44" s="178" t="str">
        <f t="shared" si="3"/>
        <v>휠러아크릴릭</v>
      </c>
      <c r="B44" s="179">
        <v>40</v>
      </c>
      <c r="C44" s="180" t="s">
        <v>358</v>
      </c>
      <c r="D44" s="180" t="s">
        <v>359</v>
      </c>
      <c r="E44" s="212" t="s">
        <v>427</v>
      </c>
      <c r="F44" s="181">
        <v>1015</v>
      </c>
      <c r="G44" s="182">
        <v>639</v>
      </c>
      <c r="H44" s="181">
        <f>INT(30000/25)</f>
        <v>1200</v>
      </c>
      <c r="I44" s="182">
        <v>545</v>
      </c>
      <c r="J44" s="182"/>
      <c r="K44" s="183"/>
      <c r="L44" s="183"/>
      <c r="M44" s="184">
        <f t="shared" si="2"/>
        <v>1015</v>
      </c>
      <c r="N44" s="185"/>
      <c r="O44" s="186"/>
      <c r="P44" s="187"/>
      <c r="Q44" s="188"/>
      <c r="R44" s="188"/>
      <c r="S44" s="189"/>
      <c r="T44" s="189"/>
      <c r="U44" s="190"/>
      <c r="V44" s="191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</row>
    <row r="45" spans="1:39" s="192" customFormat="1" ht="18" customHeight="1">
      <c r="A45" s="178" t="str">
        <f t="shared" ref="A45:A46" si="18">CONCATENATE(C45,D45)</f>
        <v>연마지#100-120</v>
      </c>
      <c r="B45" s="179">
        <v>41</v>
      </c>
      <c r="C45" s="180" t="s">
        <v>313</v>
      </c>
      <c r="D45" s="180" t="s">
        <v>759</v>
      </c>
      <c r="E45" s="212" t="s">
        <v>430</v>
      </c>
      <c r="F45" s="181">
        <v>260</v>
      </c>
      <c r="G45" s="182">
        <v>1436</v>
      </c>
      <c r="H45" s="181">
        <v>319</v>
      </c>
      <c r="I45" s="182">
        <v>1125</v>
      </c>
      <c r="J45" s="182">
        <v>200</v>
      </c>
      <c r="K45" s="183"/>
      <c r="L45" s="183"/>
      <c r="M45" s="184">
        <f t="shared" si="2"/>
        <v>200</v>
      </c>
      <c r="N45" s="185"/>
      <c r="O45" s="186"/>
      <c r="P45" s="187"/>
      <c r="Q45" s="188"/>
      <c r="R45" s="188"/>
      <c r="S45" s="189"/>
      <c r="T45" s="189"/>
      <c r="U45" s="190"/>
      <c r="V45" s="191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</row>
    <row r="46" spans="1:39" s="192" customFormat="1" ht="18" customHeight="1">
      <c r="A46" s="178" t="str">
        <f t="shared" si="18"/>
        <v>F - TAPE50mm</v>
      </c>
      <c r="B46" s="179">
        <v>42</v>
      </c>
      <c r="C46" s="180" t="s">
        <v>318</v>
      </c>
      <c r="D46" s="180" t="s">
        <v>413</v>
      </c>
      <c r="E46" s="212" t="s">
        <v>284</v>
      </c>
      <c r="F46" s="181">
        <f>INT(8000/50)</f>
        <v>160</v>
      </c>
      <c r="G46" s="182">
        <v>979</v>
      </c>
      <c r="H46" s="181">
        <f>INT(8000/50)</f>
        <v>160</v>
      </c>
      <c r="I46" s="182">
        <v>951</v>
      </c>
      <c r="J46" s="182"/>
      <c r="K46" s="183"/>
      <c r="L46" s="183"/>
      <c r="M46" s="184">
        <f t="shared" si="2"/>
        <v>160</v>
      </c>
      <c r="N46" s="185"/>
      <c r="O46" s="186"/>
      <c r="P46" s="187"/>
      <c r="Q46" s="188"/>
      <c r="R46" s="188"/>
      <c r="S46" s="189"/>
      <c r="T46" s="189"/>
      <c r="U46" s="190"/>
      <c r="V46" s="191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</row>
    <row r="47" spans="1:39" s="192" customFormat="1" ht="18" customHeight="1">
      <c r="A47" s="178" t="str">
        <f t="shared" ref="A47:A53" si="19">CONCATENATE(C47,D47)</f>
        <v>PE필름T=0.1*1800</v>
      </c>
      <c r="B47" s="179">
        <v>43</v>
      </c>
      <c r="C47" s="180" t="s">
        <v>325</v>
      </c>
      <c r="D47" s="180" t="s">
        <v>326</v>
      </c>
      <c r="E47" s="212" t="s">
        <v>283</v>
      </c>
      <c r="F47" s="181">
        <f>INT(97380/1.8/91)</f>
        <v>594</v>
      </c>
      <c r="G47" s="182" t="s">
        <v>496</v>
      </c>
      <c r="H47" s="181"/>
      <c r="I47" s="182">
        <v>1546</v>
      </c>
      <c r="J47" s="182">
        <v>416</v>
      </c>
      <c r="K47" s="183"/>
      <c r="L47" s="183"/>
      <c r="M47" s="184">
        <f t="shared" si="2"/>
        <v>416</v>
      </c>
      <c r="N47" s="185"/>
      <c r="O47" s="186"/>
      <c r="P47" s="187"/>
      <c r="Q47" s="188"/>
      <c r="R47" s="188"/>
      <c r="S47" s="189"/>
      <c r="T47" s="189"/>
      <c r="U47" s="190"/>
      <c r="V47" s="191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</row>
    <row r="48" spans="1:39" s="192" customFormat="1" ht="18" customHeight="1">
      <c r="A48" s="178" t="str">
        <f t="shared" si="19"/>
        <v>마스킹테이프50*40m</v>
      </c>
      <c r="B48" s="179">
        <v>44</v>
      </c>
      <c r="C48" s="180" t="s">
        <v>459</v>
      </c>
      <c r="D48" s="180" t="s">
        <v>299</v>
      </c>
      <c r="E48" s="212" t="s">
        <v>284</v>
      </c>
      <c r="F48" s="181">
        <f>INT(3000/40)</f>
        <v>75</v>
      </c>
      <c r="G48" s="182" t="s">
        <v>497</v>
      </c>
      <c r="H48" s="181">
        <f>INT(2000/25)</f>
        <v>80</v>
      </c>
      <c r="I48" s="182">
        <v>1545</v>
      </c>
      <c r="J48" s="182"/>
      <c r="K48" s="183"/>
      <c r="L48" s="183"/>
      <c r="M48" s="184">
        <f t="shared" si="2"/>
        <v>75</v>
      </c>
      <c r="N48" s="185"/>
      <c r="O48" s="186"/>
      <c r="P48" s="187"/>
      <c r="Q48" s="188"/>
      <c r="R48" s="188"/>
      <c r="S48" s="189"/>
      <c r="T48" s="189"/>
      <c r="U48" s="190"/>
      <c r="V48" s="191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</row>
    <row r="49" spans="1:39" s="192" customFormat="1" ht="18" customHeight="1">
      <c r="A49" s="178" t="str">
        <f t="shared" si="19"/>
        <v>골판지S-1</v>
      </c>
      <c r="B49" s="179">
        <v>45</v>
      </c>
      <c r="C49" s="180" t="s">
        <v>760</v>
      </c>
      <c r="D49" s="180" t="s">
        <v>360</v>
      </c>
      <c r="E49" s="212" t="s">
        <v>283</v>
      </c>
      <c r="F49" s="181">
        <v>608</v>
      </c>
      <c r="G49" s="182" t="s">
        <v>498</v>
      </c>
      <c r="H49" s="181">
        <v>460</v>
      </c>
      <c r="I49" s="182">
        <v>1547</v>
      </c>
      <c r="J49" s="182"/>
      <c r="K49" s="183"/>
      <c r="L49" s="183"/>
      <c r="M49" s="184">
        <f t="shared" si="2"/>
        <v>460</v>
      </c>
      <c r="N49" s="185"/>
      <c r="O49" s="186"/>
      <c r="P49" s="187"/>
      <c r="Q49" s="188"/>
      <c r="R49" s="188"/>
      <c r="S49" s="189"/>
      <c r="T49" s="189"/>
      <c r="U49" s="190"/>
      <c r="V49" s="191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</row>
    <row r="50" spans="1:39" s="192" customFormat="1" ht="18" customHeight="1">
      <c r="A50" s="178" t="str">
        <f t="shared" si="19"/>
        <v>PROJECTOR BRACKET낮은천정형</v>
      </c>
      <c r="B50" s="179">
        <v>46</v>
      </c>
      <c r="C50" s="180" t="s">
        <v>573</v>
      </c>
      <c r="D50" s="180" t="s">
        <v>574</v>
      </c>
      <c r="E50" s="212" t="s">
        <v>289</v>
      </c>
      <c r="F50" s="181"/>
      <c r="G50" s="182"/>
      <c r="H50" s="181">
        <v>400000</v>
      </c>
      <c r="I50" s="182">
        <v>1518</v>
      </c>
      <c r="J50" s="182"/>
      <c r="K50" s="183"/>
      <c r="L50" s="183"/>
      <c r="M50" s="184">
        <f t="shared" si="2"/>
        <v>400000</v>
      </c>
      <c r="N50" s="185"/>
      <c r="O50" s="186"/>
      <c r="P50" s="187"/>
      <c r="Q50" s="188"/>
      <c r="R50" s="188"/>
      <c r="S50" s="189"/>
      <c r="T50" s="189"/>
      <c r="U50" s="190"/>
      <c r="V50" s="191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</row>
    <row r="51" spans="1:39" s="192" customFormat="1" ht="18" customHeight="1">
      <c r="A51" s="178" t="str">
        <f t="shared" si="19"/>
        <v>이동형 스툴R150*400</v>
      </c>
      <c r="B51" s="179">
        <v>47</v>
      </c>
      <c r="C51" s="180" t="s">
        <v>761</v>
      </c>
      <c r="D51" s="180" t="s">
        <v>583</v>
      </c>
      <c r="E51" s="212" t="s">
        <v>289</v>
      </c>
      <c r="F51" s="181"/>
      <c r="G51" s="182"/>
      <c r="H51" s="181"/>
      <c r="I51" s="182"/>
      <c r="J51" s="182" t="s">
        <v>432</v>
      </c>
      <c r="K51" s="183">
        <f>INT(33210/1.1)</f>
        <v>30190</v>
      </c>
      <c r="L51" s="183"/>
      <c r="M51" s="184">
        <f t="shared" si="2"/>
        <v>30190</v>
      </c>
      <c r="N51" s="185"/>
      <c r="O51" s="186"/>
      <c r="P51" s="187"/>
      <c r="Q51" s="188"/>
      <c r="R51" s="188"/>
      <c r="S51" s="189"/>
      <c r="T51" s="189"/>
      <c r="U51" s="190"/>
      <c r="V51" s="191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</row>
    <row r="52" spans="1:39" s="192" customFormat="1" ht="18" customHeight="1">
      <c r="A52" s="178" t="str">
        <f t="shared" si="19"/>
        <v>기존시설 철거</v>
      </c>
      <c r="B52" s="179">
        <v>48</v>
      </c>
      <c r="C52" s="180" t="s">
        <v>685</v>
      </c>
      <c r="D52" s="180"/>
      <c r="E52" s="212" t="s">
        <v>736</v>
      </c>
      <c r="F52" s="181"/>
      <c r="G52" s="182"/>
      <c r="H52" s="181"/>
      <c r="I52" s="182"/>
      <c r="J52" s="182"/>
      <c r="K52" s="183"/>
      <c r="L52" s="183">
        <v>1000000</v>
      </c>
      <c r="M52" s="184">
        <f t="shared" si="2"/>
        <v>1000000</v>
      </c>
      <c r="N52" s="185"/>
      <c r="O52" s="186"/>
      <c r="P52" s="187"/>
      <c r="Q52" s="188"/>
      <c r="R52" s="188"/>
      <c r="S52" s="189"/>
      <c r="T52" s="189"/>
      <c r="U52" s="190"/>
      <c r="V52" s="191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</row>
    <row r="53" spans="1:39" s="192" customFormat="1" ht="18" customHeight="1">
      <c r="A53" s="178" t="str">
        <f t="shared" si="19"/>
        <v>전기 배관배선</v>
      </c>
      <c r="B53" s="179">
        <v>49</v>
      </c>
      <c r="C53" s="180" t="s">
        <v>772</v>
      </c>
      <c r="D53" s="180"/>
      <c r="E53" s="212" t="s">
        <v>736</v>
      </c>
      <c r="F53" s="181"/>
      <c r="G53" s="182"/>
      <c r="H53" s="181"/>
      <c r="I53" s="182"/>
      <c r="J53" s="182"/>
      <c r="K53" s="183"/>
      <c r="L53" s="183">
        <v>2000000</v>
      </c>
      <c r="M53" s="184">
        <f t="shared" ref="M53" si="20">MIN(F53,H53,J53,K53,L53)</f>
        <v>2000000</v>
      </c>
      <c r="N53" s="185"/>
      <c r="O53" s="186"/>
      <c r="P53" s="187"/>
      <c r="Q53" s="188"/>
      <c r="R53" s="188"/>
      <c r="S53" s="189"/>
      <c r="T53" s="189"/>
      <c r="U53" s="190"/>
      <c r="V53" s="191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</row>
    <row r="54" spans="1:39" s="192" customFormat="1" ht="18" customHeight="1">
      <c r="A54" s="178"/>
      <c r="B54" s="179"/>
      <c r="C54" s="180"/>
      <c r="D54" s="180"/>
      <c r="E54" s="212"/>
      <c r="F54" s="181"/>
      <c r="G54" s="182"/>
      <c r="H54" s="181"/>
      <c r="I54" s="182"/>
      <c r="J54" s="182"/>
      <c r="K54" s="183"/>
      <c r="L54" s="183"/>
      <c r="M54" s="184"/>
      <c r="N54" s="185"/>
      <c r="O54" s="186"/>
      <c r="P54" s="187"/>
      <c r="Q54" s="188"/>
      <c r="R54" s="188"/>
      <c r="S54" s="189"/>
      <c r="T54" s="189"/>
      <c r="U54" s="190"/>
      <c r="V54" s="191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</row>
    <row r="55" spans="1:39" s="192" customFormat="1" ht="18" customHeight="1">
      <c r="A55" s="178"/>
      <c r="B55" s="179"/>
      <c r="C55" s="180"/>
      <c r="D55" s="180"/>
      <c r="E55" s="212"/>
      <c r="F55" s="181"/>
      <c r="G55" s="182"/>
      <c r="H55" s="181"/>
      <c r="I55" s="182"/>
      <c r="J55" s="182"/>
      <c r="K55" s="183"/>
      <c r="L55" s="183"/>
      <c r="M55" s="184"/>
      <c r="N55" s="185"/>
      <c r="O55" s="186"/>
      <c r="P55" s="187"/>
      <c r="Q55" s="188"/>
      <c r="R55" s="188"/>
      <c r="S55" s="189"/>
      <c r="T55" s="189"/>
      <c r="U55" s="190"/>
      <c r="V55" s="191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</row>
    <row r="56" spans="1:39" s="192" customFormat="1" ht="18" customHeight="1">
      <c r="A56" s="178"/>
      <c r="B56" s="179"/>
      <c r="C56" s="180"/>
      <c r="D56" s="180"/>
      <c r="E56" s="212"/>
      <c r="F56" s="181"/>
      <c r="G56" s="182"/>
      <c r="H56" s="181"/>
      <c r="I56" s="182"/>
      <c r="J56" s="182"/>
      <c r="K56" s="183"/>
      <c r="L56" s="183"/>
      <c r="M56" s="184"/>
      <c r="N56" s="185"/>
      <c r="O56" s="186"/>
      <c r="P56" s="187"/>
      <c r="Q56" s="188"/>
      <c r="R56" s="188"/>
      <c r="S56" s="189"/>
      <c r="T56" s="189"/>
      <c r="U56" s="190"/>
      <c r="V56" s="191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</row>
    <row r="57" spans="1:39" s="192" customFormat="1" ht="18" customHeight="1">
      <c r="A57" s="178"/>
      <c r="B57" s="179"/>
      <c r="C57" s="180"/>
      <c r="D57" s="180"/>
      <c r="E57" s="212"/>
      <c r="F57" s="181"/>
      <c r="G57" s="182"/>
      <c r="H57" s="181"/>
      <c r="I57" s="182"/>
      <c r="J57" s="182"/>
      <c r="K57" s="183"/>
      <c r="L57" s="183"/>
      <c r="M57" s="184"/>
      <c r="N57" s="185"/>
      <c r="O57" s="186"/>
      <c r="P57" s="187"/>
      <c r="Q57" s="188"/>
      <c r="R57" s="188"/>
      <c r="S57" s="189"/>
      <c r="T57" s="189"/>
      <c r="U57" s="190"/>
      <c r="V57" s="191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</row>
    <row r="58" spans="1:39" s="192" customFormat="1" ht="18" customHeight="1">
      <c r="A58" s="178"/>
      <c r="B58" s="179"/>
      <c r="C58" s="180"/>
      <c r="D58" s="180"/>
      <c r="E58" s="212"/>
      <c r="F58" s="181"/>
      <c r="G58" s="182"/>
      <c r="H58" s="181"/>
      <c r="I58" s="182"/>
      <c r="J58" s="182"/>
      <c r="K58" s="183"/>
      <c r="L58" s="183"/>
      <c r="M58" s="184"/>
      <c r="N58" s="185"/>
      <c r="O58" s="186"/>
      <c r="P58" s="187"/>
      <c r="Q58" s="188"/>
      <c r="R58" s="188"/>
      <c r="S58" s="189"/>
      <c r="T58" s="189"/>
      <c r="U58" s="190"/>
      <c r="V58" s="191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</row>
    <row r="59" spans="1:39" s="192" customFormat="1" ht="18" customHeight="1">
      <c r="A59" s="178"/>
      <c r="B59" s="179"/>
      <c r="C59" s="180"/>
      <c r="D59" s="180"/>
      <c r="E59" s="212"/>
      <c r="F59" s="181"/>
      <c r="G59" s="182"/>
      <c r="H59" s="181"/>
      <c r="I59" s="182"/>
      <c r="J59" s="182"/>
      <c r="K59" s="183"/>
      <c r="L59" s="183"/>
      <c r="M59" s="184"/>
      <c r="N59" s="185"/>
      <c r="O59" s="186"/>
      <c r="P59" s="187"/>
      <c r="Q59" s="188"/>
      <c r="R59" s="188"/>
      <c r="S59" s="189"/>
      <c r="T59" s="189"/>
      <c r="U59" s="190"/>
      <c r="V59" s="191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</row>
    <row r="60" spans="1:39" s="192" customFormat="1" ht="18" customHeight="1">
      <c r="A60" s="178"/>
      <c r="B60" s="179"/>
      <c r="C60" s="180"/>
      <c r="D60" s="180"/>
      <c r="E60" s="212"/>
      <c r="F60" s="181"/>
      <c r="G60" s="182"/>
      <c r="H60" s="181"/>
      <c r="I60" s="182"/>
      <c r="J60" s="182"/>
      <c r="K60" s="183"/>
      <c r="L60" s="183"/>
      <c r="M60" s="184"/>
      <c r="N60" s="185"/>
      <c r="O60" s="186"/>
      <c r="P60" s="187"/>
      <c r="Q60" s="188"/>
      <c r="R60" s="188"/>
      <c r="S60" s="189"/>
      <c r="T60" s="189"/>
      <c r="U60" s="190"/>
      <c r="V60" s="191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</row>
    <row r="61" spans="1:39" s="192" customFormat="1" ht="18" customHeight="1">
      <c r="A61" s="178"/>
      <c r="B61" s="179"/>
      <c r="C61" s="180"/>
      <c r="D61" s="180"/>
      <c r="E61" s="212"/>
      <c r="F61" s="531"/>
      <c r="G61" s="532"/>
      <c r="H61" s="181"/>
      <c r="I61" s="182"/>
      <c r="J61" s="182"/>
      <c r="K61" s="183"/>
      <c r="L61" s="183"/>
      <c r="M61" s="184"/>
      <c r="N61" s="185"/>
      <c r="O61" s="186"/>
      <c r="P61" s="187"/>
      <c r="Q61" s="188"/>
      <c r="R61" s="188"/>
      <c r="S61" s="189"/>
      <c r="T61" s="189"/>
      <c r="U61" s="190"/>
      <c r="V61" s="191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</row>
  </sheetData>
  <sortState ref="A204:BD237">
    <sortCondition ref="A204"/>
  </sortState>
  <mergeCells count="10">
    <mergeCell ref="B1:O1"/>
    <mergeCell ref="B2:B3"/>
    <mergeCell ref="C2:C3"/>
    <mergeCell ref="D2:D3"/>
    <mergeCell ref="E2:E3"/>
    <mergeCell ref="F2:G2"/>
    <mergeCell ref="H2:I2"/>
    <mergeCell ref="M2:M3"/>
    <mergeCell ref="N2:N3"/>
    <mergeCell ref="O2:O3"/>
  </mergeCells>
  <phoneticPr fontId="299" type="noConversion"/>
  <printOptions horizontalCentered="1"/>
  <pageMargins left="0.51181102362204722" right="0.55118110236220474" top="0.74803149606299213" bottom="0.59055118110236227" header="0.19685039370078741" footer="0.19685039370078741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6</vt:i4>
      </vt:variant>
    </vt:vector>
  </HeadingPairs>
  <TitlesOfParts>
    <vt:vector size="15" baseType="lpstr">
      <vt:lpstr>표지</vt:lpstr>
      <vt:lpstr>원가계산서</vt:lpstr>
      <vt:lpstr>내역집계</vt:lpstr>
      <vt:lpstr>내역서</vt:lpstr>
      <vt:lpstr>일위대가목록</vt:lpstr>
      <vt:lpstr>일위대가</vt:lpstr>
      <vt:lpstr>공사노임</vt:lpstr>
      <vt:lpstr>수량산출</vt:lpstr>
      <vt:lpstr>단가표</vt:lpstr>
      <vt:lpstr>공사노임!Print_Area</vt:lpstr>
      <vt:lpstr>내역서!Print_Area</vt:lpstr>
      <vt:lpstr>내역집계!Print_Area</vt:lpstr>
      <vt:lpstr>단가표!Print_Area</vt:lpstr>
      <vt:lpstr>수량산출!Print_Area</vt:lpstr>
      <vt:lpstr>원가계산서!Print_Area</vt:lpstr>
    </vt:vector>
  </TitlesOfParts>
  <Company>(재)현대산업정보연구원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KJB</dc:creator>
  <cp:lastModifiedBy>USER</cp:lastModifiedBy>
  <cp:lastPrinted>2021-03-04T06:48:50Z</cp:lastPrinted>
  <dcterms:created xsi:type="dcterms:W3CDTF">2000-06-27T07:50:11Z</dcterms:created>
  <dcterms:modified xsi:type="dcterms:W3CDTF">2021-03-11T05:16:25Z</dcterms:modified>
</cp:coreProperties>
</file>